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66925"/>
  <mc:AlternateContent xmlns:mc="http://schemas.openxmlformats.org/markup-compatibility/2006">
    <mc:Choice Requires="x15">
      <x15ac:absPath xmlns:x15ac="http://schemas.microsoft.com/office/spreadsheetml/2010/11/ac" url="C:\Users\Gabriel Rojas\Documents\CUBHIC 2\Calculadoras finales\"/>
    </mc:Choice>
  </mc:AlternateContent>
  <xr:revisionPtr revIDLastSave="0" documentId="13_ncr:1_{C7C0BABD-5A38-4C81-8AD7-8B7CA9BB3C78}" xr6:coauthVersionLast="47" xr6:coauthVersionMax="47" xr10:uidLastSave="{00000000-0000-0000-0000-000000000000}"/>
  <bookViews>
    <workbookView xWindow="-110" yWindow="-110" windowWidth="19420" windowHeight="10420" xr2:uid="{9D49EF46-7918-4CF4-A6C7-B14DCD27E2D9}"/>
  </bookViews>
  <sheets>
    <sheet name="Instrucciones" sheetId="13" r:id="rId1"/>
    <sheet name="Entradas" sheetId="6" r:id="rId2"/>
    <sheet name="Observaciones" sheetId="1" r:id="rId3"/>
    <sheet name="Escenarios" sheetId="8" r:id="rId4"/>
    <sheet name="Constantes" sheetId="3" r:id="rId5"/>
    <sheet name="ETo" sheetId="7" r:id="rId6"/>
    <sheet name="Cálculos" sheetId="4" r:id="rId7"/>
    <sheet name="Gráficos" sheetId="14" r:id="rId8"/>
    <sheet name="Evaluación" sheetId="12"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5" i="8" l="1"/>
  <c r="T78" i="8"/>
  <c r="T77" i="8"/>
  <c r="T76" i="8"/>
  <c r="T74" i="8"/>
  <c r="T73" i="8"/>
  <c r="T72" i="8"/>
  <c r="T71" i="8"/>
  <c r="T70" i="8"/>
  <c r="T69" i="8"/>
  <c r="S78" i="8"/>
  <c r="S77" i="8"/>
  <c r="S76" i="8"/>
  <c r="S75" i="8"/>
  <c r="S74" i="8"/>
  <c r="S73" i="8"/>
  <c r="S72" i="8"/>
  <c r="S71" i="8"/>
  <c r="S70" i="8"/>
  <c r="S69" i="8"/>
  <c r="BD735" i="14"/>
  <c r="BD734" i="14"/>
  <c r="BD733" i="14"/>
  <c r="BD732" i="14"/>
  <c r="BD731" i="14"/>
  <c r="BD730" i="14"/>
  <c r="BD729" i="14"/>
  <c r="BD728" i="14"/>
  <c r="BD727" i="14"/>
  <c r="BD726" i="14"/>
  <c r="BD725" i="14"/>
  <c r="BD724" i="14"/>
  <c r="BD723" i="14"/>
  <c r="BD722" i="14"/>
  <c r="BD721" i="14"/>
  <c r="BD720" i="14"/>
  <c r="BD719" i="14"/>
  <c r="BD718" i="14"/>
  <c r="BD717" i="14"/>
  <c r="BD716" i="14"/>
  <c r="BD715" i="14"/>
  <c r="BD714" i="14"/>
  <c r="BD713" i="14"/>
  <c r="BD712" i="14"/>
  <c r="BD711" i="14"/>
  <c r="BD710" i="14"/>
  <c r="BD709" i="14"/>
  <c r="BD708" i="14"/>
  <c r="BD707" i="14"/>
  <c r="BD706" i="14"/>
  <c r="BD705" i="14"/>
  <c r="BD704" i="14"/>
  <c r="BD703" i="14"/>
  <c r="BD702" i="14"/>
  <c r="BD701" i="14"/>
  <c r="BD700" i="14"/>
  <c r="BD699" i="14"/>
  <c r="BD698" i="14"/>
  <c r="BD697" i="14"/>
  <c r="BD696" i="14"/>
  <c r="BD695" i="14"/>
  <c r="BD694" i="14"/>
  <c r="BD693" i="14"/>
  <c r="BD692" i="14"/>
  <c r="BD691" i="14"/>
  <c r="BD690" i="14"/>
  <c r="BD689" i="14"/>
  <c r="BD688" i="14"/>
  <c r="BD687" i="14"/>
  <c r="BD686" i="14"/>
  <c r="BD685" i="14"/>
  <c r="BD684" i="14"/>
  <c r="BD683" i="14"/>
  <c r="BD682" i="14"/>
  <c r="BD681" i="14"/>
  <c r="BD680" i="14"/>
  <c r="BD679" i="14"/>
  <c r="BD678" i="14"/>
  <c r="BD677" i="14"/>
  <c r="BD676" i="14"/>
  <c r="BD675" i="14"/>
  <c r="BD674" i="14"/>
  <c r="BD673" i="14"/>
  <c r="BD672" i="14"/>
  <c r="BD671" i="14"/>
  <c r="BD670" i="14"/>
  <c r="BD669" i="14"/>
  <c r="BD668" i="14"/>
  <c r="BD667" i="14"/>
  <c r="BD666" i="14"/>
  <c r="BD665" i="14"/>
  <c r="BD664" i="14"/>
  <c r="BD663" i="14"/>
  <c r="BD662" i="14"/>
  <c r="BD661" i="14"/>
  <c r="BD660" i="14"/>
  <c r="BD659" i="14"/>
  <c r="BD658" i="14"/>
  <c r="BD657" i="14"/>
  <c r="BD656" i="14"/>
  <c r="BD655" i="14"/>
  <c r="BD654" i="14"/>
  <c r="BD653" i="14"/>
  <c r="BD652" i="14"/>
  <c r="BD651" i="14"/>
  <c r="BD650" i="14"/>
  <c r="BD649" i="14"/>
  <c r="BD648" i="14"/>
  <c r="BD647" i="14"/>
  <c r="BD646" i="14"/>
  <c r="BD645" i="14"/>
  <c r="BD644" i="14"/>
  <c r="BD643" i="14"/>
  <c r="BD642" i="14"/>
  <c r="BD641" i="14"/>
  <c r="BD640" i="14"/>
  <c r="BD639" i="14"/>
  <c r="BD638" i="14"/>
  <c r="BD637" i="14"/>
  <c r="BD636" i="14"/>
  <c r="BD635" i="14"/>
  <c r="BD634" i="14"/>
  <c r="BD633" i="14"/>
  <c r="BD632" i="14"/>
  <c r="BD631" i="14"/>
  <c r="BD630" i="14"/>
  <c r="BD629" i="14"/>
  <c r="BD628" i="14"/>
  <c r="BD627" i="14"/>
  <c r="BD626" i="14"/>
  <c r="BD625" i="14"/>
  <c r="BD624" i="14"/>
  <c r="BD623" i="14"/>
  <c r="BD622" i="14"/>
  <c r="BD621" i="14"/>
  <c r="BD620" i="14"/>
  <c r="BD619" i="14"/>
  <c r="BD618" i="14"/>
  <c r="BD617" i="14"/>
  <c r="BD616" i="14"/>
  <c r="BD615" i="14"/>
  <c r="BD614" i="14"/>
  <c r="BD613" i="14"/>
  <c r="BD612" i="14"/>
  <c r="BD611" i="14"/>
  <c r="BD610" i="14"/>
  <c r="BD609" i="14"/>
  <c r="BD608" i="14"/>
  <c r="BD607" i="14"/>
  <c r="BD606" i="14"/>
  <c r="BD605" i="14"/>
  <c r="BD604" i="14"/>
  <c r="BD603" i="14"/>
  <c r="BD602" i="14"/>
  <c r="BD601" i="14"/>
  <c r="BD600" i="14"/>
  <c r="BD599" i="14"/>
  <c r="BD598" i="14"/>
  <c r="BD597" i="14"/>
  <c r="BD596" i="14"/>
  <c r="BD595" i="14"/>
  <c r="BD594" i="14"/>
  <c r="BD593" i="14"/>
  <c r="BD592" i="14"/>
  <c r="BD591" i="14"/>
  <c r="BD590" i="14"/>
  <c r="BD589" i="14"/>
  <c r="BD588" i="14"/>
  <c r="BD587" i="14"/>
  <c r="BD586" i="14"/>
  <c r="BD585" i="14"/>
  <c r="BD584" i="14"/>
  <c r="BD583" i="14"/>
  <c r="BD582" i="14"/>
  <c r="BD581" i="14"/>
  <c r="BD580" i="14"/>
  <c r="BD579" i="14"/>
  <c r="BD578" i="14"/>
  <c r="BD577" i="14"/>
  <c r="BD576" i="14"/>
  <c r="BD575" i="14"/>
  <c r="BD574" i="14"/>
  <c r="BD573" i="14"/>
  <c r="BD572" i="14"/>
  <c r="BD571" i="14"/>
  <c r="BD570" i="14"/>
  <c r="BD569" i="14"/>
  <c r="BD568" i="14"/>
  <c r="BD567" i="14"/>
  <c r="BD566" i="14"/>
  <c r="BD565" i="14"/>
  <c r="BD564" i="14"/>
  <c r="BD563" i="14"/>
  <c r="BD562" i="14"/>
  <c r="BD561" i="14"/>
  <c r="BD560" i="14"/>
  <c r="BD559" i="14"/>
  <c r="BD558" i="14"/>
  <c r="BD557" i="14"/>
  <c r="BD556" i="14"/>
  <c r="BD555" i="14"/>
  <c r="BD554" i="14"/>
  <c r="BD553" i="14"/>
  <c r="BD552" i="14"/>
  <c r="BD551" i="14"/>
  <c r="BD550" i="14"/>
  <c r="BD549" i="14"/>
  <c r="BD548" i="14"/>
  <c r="BD547" i="14"/>
  <c r="BD546" i="14"/>
  <c r="BD545" i="14"/>
  <c r="BD544" i="14"/>
  <c r="BD543" i="14"/>
  <c r="BD542" i="14"/>
  <c r="BD541" i="14"/>
  <c r="BD540" i="14"/>
  <c r="BD539" i="14"/>
  <c r="BD538" i="14"/>
  <c r="BD537" i="14"/>
  <c r="BD536" i="14"/>
  <c r="BD535" i="14"/>
  <c r="BD534" i="14"/>
  <c r="BD533" i="14"/>
  <c r="BD532" i="14"/>
  <c r="BD531" i="14"/>
  <c r="BD530" i="14"/>
  <c r="BD529" i="14"/>
  <c r="BD528" i="14"/>
  <c r="BD527" i="14"/>
  <c r="BD526" i="14"/>
  <c r="BD525" i="14"/>
  <c r="BD524" i="14"/>
  <c r="BD523" i="14"/>
  <c r="BD522" i="14"/>
  <c r="BD521" i="14"/>
  <c r="BD520" i="14"/>
  <c r="BD519" i="14"/>
  <c r="BD518" i="14"/>
  <c r="BD517" i="14"/>
  <c r="BD516" i="14"/>
  <c r="BD515" i="14"/>
  <c r="BD514" i="14"/>
  <c r="BD513" i="14"/>
  <c r="BD512" i="14"/>
  <c r="BD511" i="14"/>
  <c r="BD510" i="14"/>
  <c r="BD509" i="14"/>
  <c r="BD508" i="14"/>
  <c r="BD507" i="14"/>
  <c r="BD506" i="14"/>
  <c r="BD505" i="14"/>
  <c r="BD504" i="14"/>
  <c r="BD503" i="14"/>
  <c r="BD502" i="14"/>
  <c r="BD501" i="14"/>
  <c r="BD500" i="14"/>
  <c r="BD499" i="14"/>
  <c r="BD498" i="14"/>
  <c r="BD497" i="14"/>
  <c r="BD496" i="14"/>
  <c r="BD495" i="14"/>
  <c r="BD494" i="14"/>
  <c r="BD493" i="14"/>
  <c r="BD492" i="14"/>
  <c r="BD491" i="14"/>
  <c r="BD490" i="14"/>
  <c r="BD489" i="14"/>
  <c r="BD488" i="14"/>
  <c r="BD487" i="14"/>
  <c r="BD486" i="14"/>
  <c r="BD485" i="14"/>
  <c r="BD484" i="14"/>
  <c r="BD483" i="14"/>
  <c r="BD482" i="14"/>
  <c r="BD481" i="14"/>
  <c r="BD480" i="14"/>
  <c r="BD479" i="14"/>
  <c r="BD478" i="14"/>
  <c r="BD477" i="14"/>
  <c r="BD476" i="14"/>
  <c r="BD475" i="14"/>
  <c r="BD474" i="14"/>
  <c r="BD473" i="14"/>
  <c r="BD472" i="14"/>
  <c r="BD471" i="14"/>
  <c r="BD470" i="14"/>
  <c r="BD469" i="14"/>
  <c r="BD468" i="14"/>
  <c r="BD467" i="14"/>
  <c r="BD466" i="14"/>
  <c r="BD465" i="14"/>
  <c r="BD464" i="14"/>
  <c r="BD463" i="14"/>
  <c r="BD462" i="14"/>
  <c r="BD461" i="14"/>
  <c r="BD460" i="14"/>
  <c r="BD459" i="14"/>
  <c r="BD458" i="14"/>
  <c r="BD457" i="14"/>
  <c r="BD456" i="14"/>
  <c r="BD455" i="14"/>
  <c r="BD454" i="14"/>
  <c r="BD453" i="14"/>
  <c r="BD452" i="14"/>
  <c r="BD451" i="14"/>
  <c r="BD450" i="14"/>
  <c r="BD449" i="14"/>
  <c r="BD448" i="14"/>
  <c r="BD447" i="14"/>
  <c r="BD446" i="14"/>
  <c r="BD445" i="14"/>
  <c r="BD444" i="14"/>
  <c r="BD443" i="14"/>
  <c r="BD442" i="14"/>
  <c r="BD441" i="14"/>
  <c r="BD440" i="14"/>
  <c r="BD439" i="14"/>
  <c r="BD438" i="14"/>
  <c r="BD437" i="14"/>
  <c r="BD436" i="14"/>
  <c r="BD435" i="14"/>
  <c r="BD434" i="14"/>
  <c r="BD433" i="14"/>
  <c r="BD432" i="14"/>
  <c r="BD431" i="14"/>
  <c r="BD430" i="14"/>
  <c r="BD429" i="14"/>
  <c r="BD428" i="14"/>
  <c r="BD427" i="14"/>
  <c r="BD426" i="14"/>
  <c r="BD425" i="14"/>
  <c r="BD424" i="14"/>
  <c r="BD423" i="14"/>
  <c r="BD422" i="14"/>
  <c r="BD421" i="14"/>
  <c r="BD420" i="14"/>
  <c r="BD419" i="14"/>
  <c r="BD418" i="14"/>
  <c r="BD417" i="14"/>
  <c r="BD416" i="14"/>
  <c r="BD415" i="14"/>
  <c r="BD414" i="14"/>
  <c r="BD413" i="14"/>
  <c r="BD412" i="14"/>
  <c r="BD411" i="14"/>
  <c r="BD410" i="14"/>
  <c r="BD409" i="14"/>
  <c r="BD408" i="14"/>
  <c r="BD407" i="14"/>
  <c r="BD406" i="14"/>
  <c r="BD405" i="14"/>
  <c r="BD404" i="14"/>
  <c r="BD403" i="14"/>
  <c r="BD402" i="14"/>
  <c r="BD401" i="14"/>
  <c r="BD400" i="14"/>
  <c r="BD399" i="14"/>
  <c r="BD398" i="14"/>
  <c r="BD397" i="14"/>
  <c r="BD396" i="14"/>
  <c r="BD395" i="14"/>
  <c r="BD394" i="14"/>
  <c r="BD393" i="14"/>
  <c r="BD392" i="14"/>
  <c r="BD391" i="14"/>
  <c r="BD390" i="14"/>
  <c r="BD389" i="14"/>
  <c r="BD388" i="14"/>
  <c r="BD387" i="14"/>
  <c r="BD386" i="14"/>
  <c r="BD385" i="14"/>
  <c r="BD384" i="14"/>
  <c r="BD383" i="14"/>
  <c r="BD382" i="14"/>
  <c r="BD381" i="14"/>
  <c r="BD380" i="14"/>
  <c r="BD379" i="14"/>
  <c r="BD378" i="14"/>
  <c r="BD377" i="14"/>
  <c r="BD376" i="14"/>
  <c r="BD375" i="14"/>
  <c r="BD374" i="14"/>
  <c r="BD373" i="14"/>
  <c r="BD372" i="14"/>
  <c r="BD371" i="14"/>
  <c r="BD736" i="14" s="1"/>
  <c r="L37" i="8" s="1"/>
  <c r="BD370" i="14"/>
  <c r="BD369" i="14"/>
  <c r="BD368" i="14"/>
  <c r="BD367" i="14"/>
  <c r="BD366" i="14"/>
  <c r="BD365" i="14"/>
  <c r="BD364" i="14"/>
  <c r="BD363" i="14"/>
  <c r="BD362" i="14"/>
  <c r="BD361" i="14"/>
  <c r="BD360" i="14"/>
  <c r="BD359" i="14"/>
  <c r="BD358" i="14"/>
  <c r="BD357" i="14"/>
  <c r="BD356" i="14"/>
  <c r="BD355" i="14"/>
  <c r="BD354" i="14"/>
  <c r="BD353" i="14"/>
  <c r="BD352" i="14"/>
  <c r="BD351" i="14"/>
  <c r="BD350" i="14"/>
  <c r="BD349" i="14"/>
  <c r="BD348" i="14"/>
  <c r="BD347" i="14"/>
  <c r="BD346" i="14"/>
  <c r="BD345" i="14"/>
  <c r="BD344" i="14"/>
  <c r="BD343" i="14"/>
  <c r="BD342" i="14"/>
  <c r="BD341" i="14"/>
  <c r="BD340" i="14"/>
  <c r="BD339" i="14"/>
  <c r="BD338" i="14"/>
  <c r="BD337" i="14"/>
  <c r="BD336" i="14"/>
  <c r="BD335" i="14"/>
  <c r="BD334" i="14"/>
  <c r="BD333" i="14"/>
  <c r="BD332" i="14"/>
  <c r="BD331" i="14"/>
  <c r="BD330" i="14"/>
  <c r="BD329" i="14"/>
  <c r="BD328" i="14"/>
  <c r="BD327" i="14"/>
  <c r="BD326" i="14"/>
  <c r="BD325" i="14"/>
  <c r="BD324" i="14"/>
  <c r="BD323" i="14"/>
  <c r="BD322" i="14"/>
  <c r="BD321" i="14"/>
  <c r="BD320" i="14"/>
  <c r="BD319" i="14"/>
  <c r="BD318" i="14"/>
  <c r="BD317" i="14"/>
  <c r="BD316" i="14"/>
  <c r="BD315" i="14"/>
  <c r="BD314" i="14"/>
  <c r="BD313" i="14"/>
  <c r="BD312" i="14"/>
  <c r="BD311" i="14"/>
  <c r="BD310" i="14"/>
  <c r="BD309" i="14"/>
  <c r="BD308" i="14"/>
  <c r="BD307" i="14"/>
  <c r="BD306" i="14"/>
  <c r="BD305" i="14"/>
  <c r="BD304" i="14"/>
  <c r="BD303" i="14"/>
  <c r="BD302" i="14"/>
  <c r="BD301" i="14"/>
  <c r="BD300" i="14"/>
  <c r="BD299" i="14"/>
  <c r="BD298" i="14"/>
  <c r="BD297" i="14"/>
  <c r="BD296" i="14"/>
  <c r="BD295" i="14"/>
  <c r="BD294" i="14"/>
  <c r="BD293" i="14"/>
  <c r="BD292" i="14"/>
  <c r="BD291" i="14"/>
  <c r="BD290" i="14"/>
  <c r="BD289" i="14"/>
  <c r="BD288" i="14"/>
  <c r="BD287" i="14"/>
  <c r="BD286" i="14"/>
  <c r="BD285" i="14"/>
  <c r="BD284" i="14"/>
  <c r="BD283" i="14"/>
  <c r="BD282" i="14"/>
  <c r="BD281" i="14"/>
  <c r="BD280" i="14"/>
  <c r="BD279" i="14"/>
  <c r="BD278" i="14"/>
  <c r="BD277" i="14"/>
  <c r="BD276" i="14"/>
  <c r="BD275" i="14"/>
  <c r="BD274" i="14"/>
  <c r="BD273" i="14"/>
  <c r="BD272" i="14"/>
  <c r="BD271" i="14"/>
  <c r="BD270" i="14"/>
  <c r="BD269" i="14"/>
  <c r="BD268" i="14"/>
  <c r="BD267" i="14"/>
  <c r="BD266" i="14"/>
  <c r="BD265" i="14"/>
  <c r="BD264" i="14"/>
  <c r="BD263" i="14"/>
  <c r="BD262" i="14"/>
  <c r="BD261" i="14"/>
  <c r="BD260" i="14"/>
  <c r="BD259" i="14"/>
  <c r="BD258" i="14"/>
  <c r="BD257" i="14"/>
  <c r="BD256" i="14"/>
  <c r="BD255" i="14"/>
  <c r="BD254" i="14"/>
  <c r="BD253" i="14"/>
  <c r="BD252" i="14"/>
  <c r="BD251" i="14"/>
  <c r="BD250" i="14"/>
  <c r="BD249" i="14"/>
  <c r="BD248" i="14"/>
  <c r="BD247" i="14"/>
  <c r="BD246" i="14"/>
  <c r="BD245" i="14"/>
  <c r="BD244" i="14"/>
  <c r="BD243" i="14"/>
  <c r="BD242" i="14"/>
  <c r="BD241" i="14"/>
  <c r="BD240" i="14"/>
  <c r="BD239" i="14"/>
  <c r="BD238" i="14"/>
  <c r="BD237" i="14"/>
  <c r="BD236" i="14"/>
  <c r="BD235" i="14"/>
  <c r="BD234" i="14"/>
  <c r="BD233" i="14"/>
  <c r="BD232" i="14"/>
  <c r="BD231" i="14"/>
  <c r="BD230" i="14"/>
  <c r="BD229" i="14"/>
  <c r="BD228" i="14"/>
  <c r="BD227" i="14"/>
  <c r="BD226" i="14"/>
  <c r="BD225" i="14"/>
  <c r="BD224" i="14"/>
  <c r="BD223" i="14"/>
  <c r="BD222" i="14"/>
  <c r="BD221" i="14"/>
  <c r="BD220" i="14"/>
  <c r="BD219" i="14"/>
  <c r="BD218" i="14"/>
  <c r="BD217" i="14"/>
  <c r="BD216" i="14"/>
  <c r="BD215" i="14"/>
  <c r="BD214" i="14"/>
  <c r="BD213" i="14"/>
  <c r="BD212" i="14"/>
  <c r="BD211" i="14"/>
  <c r="BD210" i="14"/>
  <c r="BD209" i="14"/>
  <c r="BD208" i="14"/>
  <c r="BD207" i="14"/>
  <c r="BD206" i="14"/>
  <c r="BD205" i="14"/>
  <c r="BD204" i="14"/>
  <c r="BD203" i="14"/>
  <c r="BD202" i="14"/>
  <c r="BD201" i="14"/>
  <c r="BD200" i="14"/>
  <c r="BD199" i="14"/>
  <c r="BD198" i="14"/>
  <c r="BD197" i="14"/>
  <c r="BD196" i="14"/>
  <c r="BD195" i="14"/>
  <c r="BD194" i="14"/>
  <c r="BD193" i="14"/>
  <c r="BD192" i="14"/>
  <c r="BD191" i="14"/>
  <c r="BD190" i="14"/>
  <c r="BD189" i="14"/>
  <c r="BD188" i="14"/>
  <c r="BD187" i="14"/>
  <c r="BD186" i="14"/>
  <c r="BD185" i="14"/>
  <c r="BD184" i="14"/>
  <c r="BD183" i="14"/>
  <c r="BD182" i="14"/>
  <c r="BD181" i="14"/>
  <c r="BD180" i="14"/>
  <c r="BD179" i="14"/>
  <c r="BD178" i="14"/>
  <c r="BD177" i="14"/>
  <c r="BD176" i="14"/>
  <c r="BD175" i="14"/>
  <c r="BD174" i="14"/>
  <c r="BD173" i="14"/>
  <c r="BD172" i="14"/>
  <c r="BD171" i="14"/>
  <c r="BD170" i="14"/>
  <c r="BD169" i="14"/>
  <c r="BD168" i="14"/>
  <c r="BD167" i="14"/>
  <c r="BD166" i="14"/>
  <c r="BD165" i="14"/>
  <c r="BD164" i="14"/>
  <c r="BD163" i="14"/>
  <c r="BD162" i="14"/>
  <c r="BD161" i="14"/>
  <c r="BD160" i="14"/>
  <c r="BD159" i="14"/>
  <c r="BD158" i="14"/>
  <c r="BD157" i="14"/>
  <c r="BD156" i="14"/>
  <c r="BD155" i="14"/>
  <c r="BD154" i="14"/>
  <c r="BD153" i="14"/>
  <c r="BD152" i="14"/>
  <c r="BD151" i="14"/>
  <c r="BD150" i="14"/>
  <c r="BD149" i="14"/>
  <c r="BD148" i="14"/>
  <c r="BD147" i="14"/>
  <c r="BD146" i="14"/>
  <c r="BD145" i="14"/>
  <c r="BD144" i="14"/>
  <c r="BD143" i="14"/>
  <c r="BD142" i="14"/>
  <c r="BD141" i="14"/>
  <c r="BD140" i="14"/>
  <c r="BD139" i="14"/>
  <c r="BD138" i="14"/>
  <c r="BD137" i="14"/>
  <c r="BD136" i="14"/>
  <c r="BD135" i="14"/>
  <c r="BD134" i="14"/>
  <c r="BD133" i="14"/>
  <c r="BD132" i="14"/>
  <c r="BD131" i="14"/>
  <c r="BD130" i="14"/>
  <c r="BD129" i="14"/>
  <c r="BD128" i="14"/>
  <c r="BD127" i="14"/>
  <c r="BD126" i="14"/>
  <c r="BD125" i="14"/>
  <c r="BD124" i="14"/>
  <c r="BD123" i="14"/>
  <c r="BD122" i="14"/>
  <c r="BD121" i="14"/>
  <c r="BD120" i="14"/>
  <c r="BD119" i="14"/>
  <c r="BD118" i="14"/>
  <c r="BD117" i="14"/>
  <c r="BD116" i="14"/>
  <c r="BD115" i="14"/>
  <c r="BD114" i="14"/>
  <c r="BD113" i="14"/>
  <c r="BD112" i="14"/>
  <c r="BD111" i="14"/>
  <c r="BD110" i="14"/>
  <c r="BD109" i="14"/>
  <c r="BD108" i="14"/>
  <c r="BD107" i="14"/>
  <c r="BD106" i="14"/>
  <c r="BD105" i="14"/>
  <c r="BD104" i="14"/>
  <c r="BD103" i="14"/>
  <c r="BD102" i="14"/>
  <c r="BD101" i="14"/>
  <c r="BD100" i="14"/>
  <c r="BD99" i="14"/>
  <c r="BD98" i="14"/>
  <c r="BD97" i="14"/>
  <c r="BD96" i="14"/>
  <c r="BD95" i="14"/>
  <c r="BD94" i="14"/>
  <c r="BD93" i="14"/>
  <c r="BD92" i="14"/>
  <c r="BD91" i="14"/>
  <c r="BD90" i="14"/>
  <c r="BD89" i="14"/>
  <c r="BD88" i="14"/>
  <c r="BD87" i="14"/>
  <c r="BD86" i="14"/>
  <c r="BD85" i="14"/>
  <c r="BD84" i="14"/>
  <c r="BD83" i="14"/>
  <c r="BD82" i="14"/>
  <c r="BD81" i="14"/>
  <c r="BD80" i="14"/>
  <c r="BD79" i="14"/>
  <c r="BD78" i="14"/>
  <c r="BD77" i="14"/>
  <c r="BD76" i="14"/>
  <c r="BD75" i="14"/>
  <c r="BD74" i="14"/>
  <c r="BD73" i="14"/>
  <c r="BD72" i="14"/>
  <c r="BD71" i="14"/>
  <c r="BD70" i="14"/>
  <c r="BD69" i="14"/>
  <c r="BD68" i="14"/>
  <c r="BD67" i="14"/>
  <c r="BD66" i="14"/>
  <c r="BD65" i="14"/>
  <c r="BD64" i="14"/>
  <c r="BD63" i="14"/>
  <c r="BD62" i="14"/>
  <c r="BD61" i="14"/>
  <c r="BD60" i="14"/>
  <c r="BD59" i="14"/>
  <c r="BD58" i="14"/>
  <c r="BD57" i="14"/>
  <c r="BD56" i="14"/>
  <c r="BD55" i="14"/>
  <c r="BD54" i="14"/>
  <c r="BD53" i="14"/>
  <c r="BD52" i="14"/>
  <c r="BD51" i="14"/>
  <c r="BD50" i="14"/>
  <c r="BD49" i="14"/>
  <c r="BD48" i="14"/>
  <c r="BD47" i="14"/>
  <c r="BD46" i="14"/>
  <c r="BD45" i="14"/>
  <c r="BD44" i="14"/>
  <c r="BD43" i="14"/>
  <c r="BD42" i="14"/>
  <c r="BD41" i="14"/>
  <c r="BD40" i="14"/>
  <c r="BD39" i="14"/>
  <c r="BD38" i="14"/>
  <c r="BD37" i="14"/>
  <c r="BD36" i="14"/>
  <c r="BD35" i="14"/>
  <c r="BD34" i="14"/>
  <c r="BD33" i="14"/>
  <c r="BD32" i="14"/>
  <c r="BD31" i="14"/>
  <c r="BD30" i="14"/>
  <c r="BD29" i="14"/>
  <c r="BD28" i="14"/>
  <c r="BD27" i="14"/>
  <c r="BD26" i="14"/>
  <c r="BD25" i="14"/>
  <c r="BD24" i="14"/>
  <c r="BD23" i="14"/>
  <c r="BD22" i="14"/>
  <c r="BD21" i="14"/>
  <c r="BD20" i="14"/>
  <c r="BD19" i="14"/>
  <c r="BD18" i="14"/>
  <c r="BD17" i="14"/>
  <c r="BD16" i="14"/>
  <c r="BD15" i="14"/>
  <c r="BD14" i="14"/>
  <c r="BD13" i="14"/>
  <c r="BD12" i="14"/>
  <c r="BD11" i="14"/>
  <c r="BD10" i="14"/>
  <c r="BD9" i="14"/>
  <c r="BD8" i="14"/>
  <c r="BD7" i="14"/>
  <c r="AU17" i="14"/>
  <c r="AU16" i="14"/>
  <c r="AU15" i="14"/>
  <c r="AU14" i="14"/>
  <c r="AU13" i="14"/>
  <c r="AU12" i="14"/>
  <c r="AU11" i="14"/>
  <c r="AU10" i="14"/>
  <c r="AU9" i="14"/>
  <c r="AU8" i="14"/>
  <c r="AU7" i="14"/>
  <c r="AU6" i="14"/>
  <c r="BE735" i="14"/>
  <c r="BE734" i="14"/>
  <c r="BE733" i="14"/>
  <c r="BE732" i="14"/>
  <c r="BE731" i="14"/>
  <c r="BE730" i="14"/>
  <c r="BE729" i="14"/>
  <c r="BE728" i="14"/>
  <c r="BE727" i="14"/>
  <c r="BE726" i="14"/>
  <c r="BE725" i="14"/>
  <c r="BE724" i="14"/>
  <c r="BE723" i="14"/>
  <c r="BE722" i="14"/>
  <c r="BE721" i="14"/>
  <c r="BE720" i="14"/>
  <c r="BE719" i="14"/>
  <c r="BE718" i="14"/>
  <c r="BE717" i="14"/>
  <c r="BE716" i="14"/>
  <c r="BE715" i="14"/>
  <c r="BE714" i="14"/>
  <c r="BE713" i="14"/>
  <c r="BE712" i="14"/>
  <c r="BE711" i="14"/>
  <c r="BE710" i="14"/>
  <c r="BE709" i="14"/>
  <c r="BE708" i="14"/>
  <c r="BE707" i="14"/>
  <c r="BE706" i="14"/>
  <c r="BE705" i="14"/>
  <c r="BE704" i="14"/>
  <c r="BE703" i="14"/>
  <c r="BE702" i="14"/>
  <c r="BE701" i="14"/>
  <c r="BE700" i="14"/>
  <c r="BE699" i="14"/>
  <c r="BE698" i="14"/>
  <c r="BE697" i="14"/>
  <c r="BE696" i="14"/>
  <c r="BE695" i="14"/>
  <c r="BE694" i="14"/>
  <c r="BE693" i="14"/>
  <c r="BE692" i="14"/>
  <c r="BE691" i="14"/>
  <c r="BE690" i="14"/>
  <c r="BE689" i="14"/>
  <c r="BE688" i="14"/>
  <c r="BE687" i="14"/>
  <c r="BE686" i="14"/>
  <c r="BE685" i="14"/>
  <c r="BE684" i="14"/>
  <c r="BE683" i="14"/>
  <c r="BE682" i="14"/>
  <c r="BE681" i="14"/>
  <c r="BE680" i="14"/>
  <c r="BE679" i="14"/>
  <c r="BE678" i="14"/>
  <c r="BE677" i="14"/>
  <c r="BE676" i="14"/>
  <c r="BE675" i="14"/>
  <c r="BE674" i="14"/>
  <c r="BE673" i="14"/>
  <c r="BE672" i="14"/>
  <c r="BE671" i="14"/>
  <c r="BE670" i="14"/>
  <c r="BE669" i="14"/>
  <c r="BE668" i="14"/>
  <c r="BE667" i="14"/>
  <c r="BE666" i="14"/>
  <c r="BE665" i="14"/>
  <c r="BE664" i="14"/>
  <c r="BE663" i="14"/>
  <c r="BE662" i="14"/>
  <c r="BE661" i="14"/>
  <c r="BE660" i="14"/>
  <c r="BE659" i="14"/>
  <c r="BE658" i="14"/>
  <c r="BE657" i="14"/>
  <c r="BE656" i="14"/>
  <c r="BE655" i="14"/>
  <c r="BE654" i="14"/>
  <c r="BE653" i="14"/>
  <c r="BE652" i="14"/>
  <c r="BE651" i="14"/>
  <c r="BE650" i="14"/>
  <c r="BE649" i="14"/>
  <c r="BE648" i="14"/>
  <c r="BE647" i="14"/>
  <c r="BE646" i="14"/>
  <c r="BE645" i="14"/>
  <c r="BE644" i="14"/>
  <c r="BE643" i="14"/>
  <c r="BE642" i="14"/>
  <c r="BE641" i="14"/>
  <c r="BE640" i="14"/>
  <c r="BE639" i="14"/>
  <c r="BE638" i="14"/>
  <c r="BE637" i="14"/>
  <c r="BE636" i="14"/>
  <c r="BE635" i="14"/>
  <c r="BE634" i="14"/>
  <c r="BE633" i="14"/>
  <c r="BE632" i="14"/>
  <c r="BE631" i="14"/>
  <c r="BE630" i="14"/>
  <c r="BE629" i="14"/>
  <c r="BE628" i="14"/>
  <c r="BE627" i="14"/>
  <c r="BE626" i="14"/>
  <c r="BE625" i="14"/>
  <c r="BE624" i="14"/>
  <c r="BE623" i="14"/>
  <c r="BE622" i="14"/>
  <c r="BE621" i="14"/>
  <c r="BE620" i="14"/>
  <c r="BE619" i="14"/>
  <c r="BE618" i="14"/>
  <c r="BE617" i="14"/>
  <c r="BE616" i="14"/>
  <c r="BE615" i="14"/>
  <c r="BE614" i="14"/>
  <c r="BE613" i="14"/>
  <c r="BE612" i="14"/>
  <c r="BE611" i="14"/>
  <c r="BE610" i="14"/>
  <c r="BE609" i="14"/>
  <c r="BE608" i="14"/>
  <c r="BE607" i="14"/>
  <c r="BE606" i="14"/>
  <c r="BE605" i="14"/>
  <c r="BE604" i="14"/>
  <c r="BE603" i="14"/>
  <c r="BE602" i="14"/>
  <c r="BE601" i="14"/>
  <c r="BE600" i="14"/>
  <c r="BE599" i="14"/>
  <c r="BE598" i="14"/>
  <c r="BE597" i="14"/>
  <c r="BE596" i="14"/>
  <c r="BE595" i="14"/>
  <c r="BE594" i="14"/>
  <c r="BE593" i="14"/>
  <c r="BE592" i="14"/>
  <c r="BE591" i="14"/>
  <c r="BE590" i="14"/>
  <c r="BE589" i="14"/>
  <c r="BE588" i="14"/>
  <c r="BE587" i="14"/>
  <c r="BE586" i="14"/>
  <c r="BE585" i="14"/>
  <c r="BE584" i="14"/>
  <c r="BE583" i="14"/>
  <c r="BE582" i="14"/>
  <c r="BE581" i="14"/>
  <c r="BE580" i="14"/>
  <c r="BE579" i="14"/>
  <c r="BE578" i="14"/>
  <c r="BE577" i="14"/>
  <c r="BE576" i="14"/>
  <c r="BE575" i="14"/>
  <c r="BE574" i="14"/>
  <c r="BE573" i="14"/>
  <c r="BE572" i="14"/>
  <c r="BE571" i="14"/>
  <c r="BE570" i="14"/>
  <c r="BE569" i="14"/>
  <c r="BE568" i="14"/>
  <c r="BE567" i="14"/>
  <c r="BE566" i="14"/>
  <c r="BE565" i="14"/>
  <c r="BE564" i="14"/>
  <c r="BE563" i="14"/>
  <c r="BE562" i="14"/>
  <c r="BE561" i="14"/>
  <c r="BE560" i="14"/>
  <c r="BE559" i="14"/>
  <c r="BE558" i="14"/>
  <c r="BE557" i="14"/>
  <c r="BE556" i="14"/>
  <c r="BE555" i="14"/>
  <c r="BE554" i="14"/>
  <c r="BE553" i="14"/>
  <c r="BE552" i="14"/>
  <c r="BE551" i="14"/>
  <c r="BE550" i="14"/>
  <c r="BE549" i="14"/>
  <c r="BE548" i="14"/>
  <c r="BE547" i="14"/>
  <c r="BE546" i="14"/>
  <c r="BE545" i="14"/>
  <c r="BE544" i="14"/>
  <c r="BE543" i="14"/>
  <c r="BE542" i="14"/>
  <c r="BE541" i="14"/>
  <c r="BE540" i="14"/>
  <c r="BE539" i="14"/>
  <c r="BE538" i="14"/>
  <c r="BE537" i="14"/>
  <c r="BE536" i="14"/>
  <c r="BE535" i="14"/>
  <c r="BE534" i="14"/>
  <c r="BE533" i="14"/>
  <c r="BE532" i="14"/>
  <c r="BE531" i="14"/>
  <c r="BE530" i="14"/>
  <c r="BE529" i="14"/>
  <c r="BE528" i="14"/>
  <c r="BE527" i="14"/>
  <c r="BE526" i="14"/>
  <c r="BE525" i="14"/>
  <c r="BE524" i="14"/>
  <c r="BE523" i="14"/>
  <c r="BE522" i="14"/>
  <c r="BE521" i="14"/>
  <c r="BE520" i="14"/>
  <c r="BE519" i="14"/>
  <c r="BE518" i="14"/>
  <c r="BE517" i="14"/>
  <c r="BE516" i="14"/>
  <c r="BE515" i="14"/>
  <c r="BE514" i="14"/>
  <c r="BE513" i="14"/>
  <c r="BE512" i="14"/>
  <c r="BE511" i="14"/>
  <c r="BE510" i="14"/>
  <c r="BE509" i="14"/>
  <c r="BE508" i="14"/>
  <c r="BE507" i="14"/>
  <c r="BE506" i="14"/>
  <c r="BE505" i="14"/>
  <c r="BE504" i="14"/>
  <c r="BE503" i="14"/>
  <c r="BE502" i="14"/>
  <c r="BE501" i="14"/>
  <c r="BE500" i="14"/>
  <c r="BE499" i="14"/>
  <c r="BE498" i="14"/>
  <c r="BE497" i="14"/>
  <c r="BE496" i="14"/>
  <c r="BE495" i="14"/>
  <c r="BE494" i="14"/>
  <c r="BE493" i="14"/>
  <c r="BE492" i="14"/>
  <c r="BE491" i="14"/>
  <c r="BE490" i="14"/>
  <c r="BE489" i="14"/>
  <c r="BE488" i="14"/>
  <c r="BE487" i="14"/>
  <c r="BE486" i="14"/>
  <c r="BE485" i="14"/>
  <c r="BE484" i="14"/>
  <c r="BE483" i="14"/>
  <c r="BE482" i="14"/>
  <c r="BE481" i="14"/>
  <c r="BE480" i="14"/>
  <c r="BE479" i="14"/>
  <c r="BE478" i="14"/>
  <c r="BE477" i="14"/>
  <c r="BE476" i="14"/>
  <c r="BE475" i="14"/>
  <c r="BE474" i="14"/>
  <c r="BE473" i="14"/>
  <c r="BE472" i="14"/>
  <c r="BE471" i="14"/>
  <c r="BE470" i="14"/>
  <c r="BE469" i="14"/>
  <c r="BE468" i="14"/>
  <c r="BE467" i="14"/>
  <c r="BE466" i="14"/>
  <c r="BE465" i="14"/>
  <c r="BE464" i="14"/>
  <c r="BE463" i="14"/>
  <c r="BE462" i="14"/>
  <c r="BE461" i="14"/>
  <c r="BE460" i="14"/>
  <c r="BE459" i="14"/>
  <c r="BE458" i="14"/>
  <c r="BE457" i="14"/>
  <c r="BE456" i="14"/>
  <c r="BE455" i="14"/>
  <c r="BE454" i="14"/>
  <c r="BE453" i="14"/>
  <c r="BE452" i="14"/>
  <c r="BE451" i="14"/>
  <c r="BE450" i="14"/>
  <c r="BE449" i="14"/>
  <c r="BE448" i="14"/>
  <c r="BE447" i="14"/>
  <c r="BE446" i="14"/>
  <c r="BE445" i="14"/>
  <c r="BE444" i="14"/>
  <c r="BE443" i="14"/>
  <c r="BE442" i="14"/>
  <c r="BE441" i="14"/>
  <c r="BE440" i="14"/>
  <c r="BE439" i="14"/>
  <c r="BE438" i="14"/>
  <c r="BE437" i="14"/>
  <c r="BE436" i="14"/>
  <c r="BE435" i="14"/>
  <c r="BE434" i="14"/>
  <c r="BE433" i="14"/>
  <c r="BE432" i="14"/>
  <c r="BE431" i="14"/>
  <c r="BE430" i="14"/>
  <c r="BE429" i="14"/>
  <c r="BE428" i="14"/>
  <c r="BE427" i="14"/>
  <c r="BE426" i="14"/>
  <c r="BE425" i="14"/>
  <c r="BE424" i="14"/>
  <c r="BE423" i="14"/>
  <c r="BE422" i="14"/>
  <c r="BE421" i="14"/>
  <c r="BE420" i="14"/>
  <c r="BE419" i="14"/>
  <c r="BE418" i="14"/>
  <c r="BE417" i="14"/>
  <c r="BE416" i="14"/>
  <c r="BE415" i="14"/>
  <c r="BE414" i="14"/>
  <c r="BE413" i="14"/>
  <c r="BE412" i="14"/>
  <c r="BE411" i="14"/>
  <c r="BE410" i="14"/>
  <c r="BE409" i="14"/>
  <c r="BE408" i="14"/>
  <c r="BE407" i="14"/>
  <c r="BE406" i="14"/>
  <c r="BE405" i="14"/>
  <c r="BE404" i="14"/>
  <c r="BE403" i="14"/>
  <c r="BE402" i="14"/>
  <c r="BE401" i="14"/>
  <c r="BE400" i="14"/>
  <c r="BE399" i="14"/>
  <c r="BE398" i="14"/>
  <c r="BE397" i="14"/>
  <c r="BE396" i="14"/>
  <c r="BE395" i="14"/>
  <c r="BE394" i="14"/>
  <c r="BE393" i="14"/>
  <c r="BE392" i="14"/>
  <c r="BE391" i="14"/>
  <c r="BE390" i="14"/>
  <c r="BE389" i="14"/>
  <c r="BE388" i="14"/>
  <c r="BE387" i="14"/>
  <c r="BE386" i="14"/>
  <c r="BE385" i="14"/>
  <c r="BE384" i="14"/>
  <c r="BE383" i="14"/>
  <c r="BE382" i="14"/>
  <c r="BE381" i="14"/>
  <c r="BE380" i="14"/>
  <c r="BE379" i="14"/>
  <c r="BE378" i="14"/>
  <c r="BE377" i="14"/>
  <c r="BE376" i="14"/>
  <c r="BE375" i="14"/>
  <c r="BE374" i="14"/>
  <c r="BE373" i="14"/>
  <c r="BE372" i="14"/>
  <c r="BE371" i="14"/>
  <c r="BE370" i="14"/>
  <c r="BE369" i="14"/>
  <c r="BE368" i="14"/>
  <c r="BE367" i="14"/>
  <c r="BE366" i="14"/>
  <c r="BE365" i="14"/>
  <c r="BE364" i="14"/>
  <c r="BE363" i="14"/>
  <c r="BE362" i="14"/>
  <c r="BE361" i="14"/>
  <c r="BE360" i="14"/>
  <c r="BE359" i="14"/>
  <c r="BE358" i="14"/>
  <c r="BE357" i="14"/>
  <c r="BE356" i="14"/>
  <c r="BE355" i="14"/>
  <c r="BE354" i="14"/>
  <c r="BE353" i="14"/>
  <c r="BE352" i="14"/>
  <c r="BE351" i="14"/>
  <c r="BE350" i="14"/>
  <c r="BE349" i="14"/>
  <c r="BE348" i="14"/>
  <c r="BE347" i="14"/>
  <c r="BE346" i="14"/>
  <c r="BE345" i="14"/>
  <c r="BE344" i="14"/>
  <c r="BE343" i="14"/>
  <c r="BE342" i="14"/>
  <c r="BE341" i="14"/>
  <c r="BE340" i="14"/>
  <c r="BE339" i="14"/>
  <c r="BE338" i="14"/>
  <c r="BE337" i="14"/>
  <c r="BE336" i="14"/>
  <c r="BE335" i="14"/>
  <c r="BE334" i="14"/>
  <c r="BE333" i="14"/>
  <c r="BE332" i="14"/>
  <c r="BE331" i="14"/>
  <c r="BE330" i="14"/>
  <c r="BE329" i="14"/>
  <c r="BE328" i="14"/>
  <c r="BE327" i="14"/>
  <c r="BE326" i="14"/>
  <c r="BE325" i="14"/>
  <c r="BE324" i="14"/>
  <c r="BE323" i="14"/>
  <c r="BE322" i="14"/>
  <c r="BE321" i="14"/>
  <c r="BE320" i="14"/>
  <c r="BE319" i="14"/>
  <c r="BE318" i="14"/>
  <c r="BE317" i="14"/>
  <c r="BE316" i="14"/>
  <c r="BE315" i="14"/>
  <c r="BE314" i="14"/>
  <c r="BE313" i="14"/>
  <c r="BE312" i="14"/>
  <c r="BE311" i="14"/>
  <c r="BE310" i="14"/>
  <c r="BE309" i="14"/>
  <c r="BE308" i="14"/>
  <c r="BE307" i="14"/>
  <c r="BE306" i="14"/>
  <c r="BE305" i="14"/>
  <c r="BE304" i="14"/>
  <c r="BE303" i="14"/>
  <c r="BE302" i="14"/>
  <c r="BE301" i="14"/>
  <c r="BE300" i="14"/>
  <c r="BE299" i="14"/>
  <c r="BE298" i="14"/>
  <c r="BE297" i="14"/>
  <c r="BE296" i="14"/>
  <c r="BE295" i="14"/>
  <c r="BE294" i="14"/>
  <c r="BE293" i="14"/>
  <c r="BE292" i="14"/>
  <c r="BE291" i="14"/>
  <c r="BE290" i="14"/>
  <c r="BE289" i="14"/>
  <c r="BE288" i="14"/>
  <c r="BE287" i="14"/>
  <c r="BE286" i="14"/>
  <c r="BE285" i="14"/>
  <c r="BE284" i="14"/>
  <c r="BE283" i="14"/>
  <c r="BE282" i="14"/>
  <c r="BE281" i="14"/>
  <c r="BE280" i="14"/>
  <c r="BE279" i="14"/>
  <c r="BE278" i="14"/>
  <c r="BE277" i="14"/>
  <c r="BE276" i="14"/>
  <c r="BE275" i="14"/>
  <c r="BE274" i="14"/>
  <c r="BE273" i="14"/>
  <c r="BE272" i="14"/>
  <c r="BE271" i="14"/>
  <c r="BE270" i="14"/>
  <c r="BE269" i="14"/>
  <c r="BE268" i="14"/>
  <c r="BE267" i="14"/>
  <c r="BE266" i="14"/>
  <c r="BE265" i="14"/>
  <c r="BE264" i="14"/>
  <c r="BE263" i="14"/>
  <c r="BE262" i="14"/>
  <c r="BE261" i="14"/>
  <c r="BE260" i="14"/>
  <c r="BE259" i="14"/>
  <c r="BE258" i="14"/>
  <c r="BE257" i="14"/>
  <c r="BE256" i="14"/>
  <c r="BE255" i="14"/>
  <c r="BE254" i="14"/>
  <c r="BE253" i="14"/>
  <c r="BE252" i="14"/>
  <c r="BE251" i="14"/>
  <c r="BE250" i="14"/>
  <c r="BE249" i="14"/>
  <c r="BE248" i="14"/>
  <c r="BE247" i="14"/>
  <c r="BE246" i="14"/>
  <c r="BE245" i="14"/>
  <c r="BE244" i="14"/>
  <c r="BE243" i="14"/>
  <c r="BE242" i="14"/>
  <c r="BE241" i="14"/>
  <c r="BE240" i="14"/>
  <c r="BE239" i="14"/>
  <c r="BE238" i="14"/>
  <c r="BE237" i="14"/>
  <c r="BE236" i="14"/>
  <c r="BE235" i="14"/>
  <c r="BE234" i="14"/>
  <c r="BE233" i="14"/>
  <c r="BE232" i="14"/>
  <c r="BE231" i="14"/>
  <c r="BE230" i="14"/>
  <c r="BE229" i="14"/>
  <c r="BE228" i="14"/>
  <c r="BE227" i="14"/>
  <c r="BE226" i="14"/>
  <c r="BE225" i="14"/>
  <c r="BE224" i="14"/>
  <c r="BE223" i="14"/>
  <c r="BE222" i="14"/>
  <c r="BE221" i="14"/>
  <c r="BE220" i="14"/>
  <c r="BE219" i="14"/>
  <c r="BE218" i="14"/>
  <c r="BE217" i="14"/>
  <c r="BE216" i="14"/>
  <c r="BE215" i="14"/>
  <c r="BE214" i="14"/>
  <c r="BE213" i="14"/>
  <c r="BE212" i="14"/>
  <c r="BE211" i="14"/>
  <c r="BE210" i="14"/>
  <c r="BE209" i="14"/>
  <c r="BE208" i="14"/>
  <c r="BE207" i="14"/>
  <c r="BE206" i="14"/>
  <c r="BE205" i="14"/>
  <c r="BE204" i="14"/>
  <c r="BE203" i="14"/>
  <c r="BE202" i="14"/>
  <c r="BE201" i="14"/>
  <c r="BE200" i="14"/>
  <c r="BE199" i="14"/>
  <c r="BE198" i="14"/>
  <c r="BE197" i="14"/>
  <c r="BE196" i="14"/>
  <c r="BE195" i="14"/>
  <c r="BE194" i="14"/>
  <c r="BE193" i="14"/>
  <c r="BE192" i="14"/>
  <c r="BE191" i="14"/>
  <c r="BE190" i="14"/>
  <c r="BE189" i="14"/>
  <c r="BE188" i="14"/>
  <c r="BE187" i="14"/>
  <c r="BE186" i="14"/>
  <c r="BE185" i="14"/>
  <c r="BE184" i="14"/>
  <c r="BE183" i="14"/>
  <c r="BE182" i="14"/>
  <c r="BE181" i="14"/>
  <c r="BE180" i="14"/>
  <c r="BE179" i="14"/>
  <c r="BE178" i="14"/>
  <c r="BE177" i="14"/>
  <c r="BE176" i="14"/>
  <c r="BE175" i="14"/>
  <c r="BE174" i="14"/>
  <c r="BE173" i="14"/>
  <c r="BE172" i="14"/>
  <c r="BE171" i="14"/>
  <c r="BE170" i="14"/>
  <c r="BE169" i="14"/>
  <c r="BE168" i="14"/>
  <c r="BE167" i="14"/>
  <c r="BE166" i="14"/>
  <c r="BE165" i="14"/>
  <c r="BE164" i="14"/>
  <c r="BE163" i="14"/>
  <c r="BE162" i="14"/>
  <c r="BE161" i="14"/>
  <c r="BE160" i="14"/>
  <c r="BE159" i="14"/>
  <c r="BE158" i="14"/>
  <c r="BE157" i="14"/>
  <c r="BE156" i="14"/>
  <c r="BE155" i="14"/>
  <c r="BE154" i="14"/>
  <c r="BE153" i="14"/>
  <c r="BE152" i="14"/>
  <c r="BE151" i="14"/>
  <c r="BE150" i="14"/>
  <c r="BE149" i="14"/>
  <c r="BE148" i="14"/>
  <c r="BE147" i="14"/>
  <c r="BE146" i="14"/>
  <c r="BE145" i="14"/>
  <c r="BE144" i="14"/>
  <c r="BE143" i="14"/>
  <c r="BE142" i="14"/>
  <c r="BE141" i="14"/>
  <c r="BE140" i="14"/>
  <c r="BE139" i="14"/>
  <c r="BE138" i="14"/>
  <c r="BE137" i="14"/>
  <c r="BE136" i="14"/>
  <c r="BE135" i="14"/>
  <c r="BE134" i="14"/>
  <c r="BE133" i="14"/>
  <c r="BE132" i="14"/>
  <c r="BE131" i="14"/>
  <c r="BE130" i="14"/>
  <c r="BE129" i="14"/>
  <c r="BE128" i="14"/>
  <c r="BE127" i="14"/>
  <c r="BE126" i="14"/>
  <c r="BE125" i="14"/>
  <c r="BE124" i="14"/>
  <c r="BE123" i="14"/>
  <c r="BE122" i="14"/>
  <c r="BE121" i="14"/>
  <c r="BE120" i="14"/>
  <c r="BE119" i="14"/>
  <c r="BE118" i="14"/>
  <c r="BE117" i="14"/>
  <c r="BE116" i="14"/>
  <c r="BE115" i="14"/>
  <c r="BE114" i="14"/>
  <c r="BE113" i="14"/>
  <c r="BE112" i="14"/>
  <c r="BE111" i="14"/>
  <c r="BE110" i="14"/>
  <c r="BE109" i="14"/>
  <c r="BE108" i="14"/>
  <c r="BE107" i="14"/>
  <c r="BE106" i="14"/>
  <c r="BE105" i="14"/>
  <c r="BE104" i="14"/>
  <c r="BE103" i="14"/>
  <c r="BE102" i="14"/>
  <c r="BE101" i="14"/>
  <c r="BE100" i="14"/>
  <c r="BE99" i="14"/>
  <c r="BE98" i="14"/>
  <c r="BE97" i="14"/>
  <c r="BE96" i="14"/>
  <c r="BE95" i="14"/>
  <c r="BE94" i="14"/>
  <c r="BE93" i="14"/>
  <c r="BE92" i="14"/>
  <c r="BE91" i="14"/>
  <c r="BE90" i="14"/>
  <c r="BE89" i="14"/>
  <c r="BE88" i="14"/>
  <c r="BE87" i="14"/>
  <c r="BE86" i="14"/>
  <c r="BE85" i="14"/>
  <c r="BE84" i="14"/>
  <c r="BE83" i="14"/>
  <c r="BE82" i="14"/>
  <c r="BE81" i="14"/>
  <c r="BE80" i="14"/>
  <c r="BE79" i="14"/>
  <c r="BE78" i="14"/>
  <c r="BE77" i="14"/>
  <c r="BE76" i="14"/>
  <c r="BE75" i="14"/>
  <c r="BE74" i="14"/>
  <c r="BE73" i="14"/>
  <c r="BE72" i="14"/>
  <c r="BE71" i="14"/>
  <c r="BE70" i="14"/>
  <c r="BE69" i="14"/>
  <c r="BE68" i="14"/>
  <c r="BE67" i="14"/>
  <c r="BE66" i="14"/>
  <c r="BE65" i="14"/>
  <c r="BE64" i="14"/>
  <c r="BE63" i="14"/>
  <c r="BE62" i="14"/>
  <c r="BE61" i="14"/>
  <c r="BE60" i="14"/>
  <c r="BE59" i="14"/>
  <c r="BE58" i="14"/>
  <c r="BE57" i="14"/>
  <c r="BE56" i="14"/>
  <c r="BE55" i="14"/>
  <c r="BE54" i="14"/>
  <c r="BE53" i="14"/>
  <c r="BE52" i="14"/>
  <c r="BE51" i="14"/>
  <c r="BE50" i="14"/>
  <c r="BE49" i="14"/>
  <c r="BE48" i="14"/>
  <c r="BE47" i="14"/>
  <c r="BE46" i="14"/>
  <c r="BE45" i="14"/>
  <c r="BE44" i="14"/>
  <c r="BE43" i="14"/>
  <c r="BE42" i="14"/>
  <c r="BE41" i="14"/>
  <c r="BE40" i="14"/>
  <c r="BE39" i="14"/>
  <c r="BE38" i="14"/>
  <c r="BE37" i="14"/>
  <c r="BE36" i="14"/>
  <c r="BE35" i="14"/>
  <c r="BE34" i="14"/>
  <c r="BE33" i="14"/>
  <c r="BE32" i="14"/>
  <c r="BE31" i="14"/>
  <c r="BE30" i="14"/>
  <c r="BE29" i="14"/>
  <c r="BE28" i="14"/>
  <c r="BE27" i="14"/>
  <c r="BE26" i="14"/>
  <c r="BE25" i="14"/>
  <c r="BE24" i="14"/>
  <c r="BE23" i="14"/>
  <c r="BE22" i="14"/>
  <c r="BE21" i="14"/>
  <c r="BE20" i="14"/>
  <c r="BE19" i="14"/>
  <c r="BE18" i="14"/>
  <c r="BE17" i="14"/>
  <c r="BE16" i="14"/>
  <c r="BE15" i="14"/>
  <c r="BE14" i="14"/>
  <c r="BE13" i="14"/>
  <c r="BE12" i="14"/>
  <c r="BE11" i="14"/>
  <c r="BE10" i="14"/>
  <c r="BE9" i="14"/>
  <c r="BE8" i="14"/>
  <c r="BE7" i="14"/>
  <c r="AW17" i="14"/>
  <c r="AW16" i="14"/>
  <c r="AW15" i="14"/>
  <c r="AW14" i="14"/>
  <c r="AW13" i="14"/>
  <c r="AW12" i="14"/>
  <c r="AW11" i="14"/>
  <c r="AW10" i="14"/>
  <c r="AW9" i="14"/>
  <c r="AW8" i="14"/>
  <c r="AW7" i="14"/>
  <c r="AW6" i="14"/>
  <c r="L41" i="8"/>
  <c r="L39" i="8"/>
  <c r="L76" i="8" s="1"/>
  <c r="M41" i="8"/>
  <c r="M39" i="8"/>
  <c r="M36" i="8"/>
  <c r="M73" i="8" s="1"/>
  <c r="L36" i="8"/>
  <c r="L73" i="8" s="1"/>
  <c r="BC735" i="14"/>
  <c r="BC734" i="14"/>
  <c r="BC733" i="14"/>
  <c r="BC732" i="14"/>
  <c r="BC731" i="14"/>
  <c r="BC730" i="14"/>
  <c r="BC729" i="14"/>
  <c r="BC728" i="14"/>
  <c r="BC727" i="14"/>
  <c r="BC726" i="14"/>
  <c r="BC725" i="14"/>
  <c r="BC724" i="14"/>
  <c r="BC723" i="14"/>
  <c r="BC722" i="14"/>
  <c r="BC721" i="14"/>
  <c r="BC720" i="14"/>
  <c r="BC719" i="14"/>
  <c r="BC718" i="14"/>
  <c r="BC717" i="14"/>
  <c r="BC716" i="14"/>
  <c r="BC715" i="14"/>
  <c r="BC714" i="14"/>
  <c r="BC713" i="14"/>
  <c r="BC712" i="14"/>
  <c r="BC711" i="14"/>
  <c r="BC710" i="14"/>
  <c r="BC709" i="14"/>
  <c r="BC708" i="14"/>
  <c r="BC707" i="14"/>
  <c r="BC706" i="14"/>
  <c r="BC705" i="14"/>
  <c r="BC704" i="14"/>
  <c r="BC703" i="14"/>
  <c r="BC702" i="14"/>
  <c r="BC701" i="14"/>
  <c r="BC700" i="14"/>
  <c r="BC699" i="14"/>
  <c r="BC698" i="14"/>
  <c r="BC697" i="14"/>
  <c r="BC696" i="14"/>
  <c r="BC695" i="14"/>
  <c r="BC694" i="14"/>
  <c r="BC693" i="14"/>
  <c r="BC692" i="14"/>
  <c r="BC691" i="14"/>
  <c r="BC690" i="14"/>
  <c r="BC689" i="14"/>
  <c r="BC688" i="14"/>
  <c r="BC687" i="14"/>
  <c r="BC686" i="14"/>
  <c r="BC685" i="14"/>
  <c r="BC684" i="14"/>
  <c r="BC683" i="14"/>
  <c r="BC682" i="14"/>
  <c r="BC681" i="14"/>
  <c r="BC680" i="14"/>
  <c r="BC679" i="14"/>
  <c r="BC678" i="14"/>
  <c r="BC677" i="14"/>
  <c r="BC676" i="14"/>
  <c r="BC675" i="14"/>
  <c r="BC674" i="14"/>
  <c r="BC673" i="14"/>
  <c r="BC672" i="14"/>
  <c r="BC671" i="14"/>
  <c r="BC670" i="14"/>
  <c r="BC669" i="14"/>
  <c r="BC668" i="14"/>
  <c r="BC667" i="14"/>
  <c r="BC666" i="14"/>
  <c r="BC665" i="14"/>
  <c r="BC664" i="14"/>
  <c r="BC663" i="14"/>
  <c r="BC662" i="14"/>
  <c r="BC661" i="14"/>
  <c r="BC660" i="14"/>
  <c r="BC659" i="14"/>
  <c r="BC658" i="14"/>
  <c r="BC657" i="14"/>
  <c r="BC656" i="14"/>
  <c r="BC655" i="14"/>
  <c r="BC654" i="14"/>
  <c r="BC653" i="14"/>
  <c r="BC652" i="14"/>
  <c r="BC651" i="14"/>
  <c r="BC650" i="14"/>
  <c r="BC649" i="14"/>
  <c r="BC648" i="14"/>
  <c r="BC647" i="14"/>
  <c r="BC646" i="14"/>
  <c r="BC645" i="14"/>
  <c r="BC644" i="14"/>
  <c r="BC643" i="14"/>
  <c r="BC642" i="14"/>
  <c r="BC641" i="14"/>
  <c r="BC640" i="14"/>
  <c r="BC639" i="14"/>
  <c r="BC638" i="14"/>
  <c r="BC637" i="14"/>
  <c r="BC636" i="14"/>
  <c r="BC635" i="14"/>
  <c r="BC634" i="14"/>
  <c r="BC633" i="14"/>
  <c r="BC632" i="14"/>
  <c r="BC631" i="14"/>
  <c r="BC630" i="14"/>
  <c r="BC629" i="14"/>
  <c r="BC628" i="14"/>
  <c r="BC627" i="14"/>
  <c r="BC626" i="14"/>
  <c r="BC625" i="14"/>
  <c r="BC624" i="14"/>
  <c r="BC623" i="14"/>
  <c r="BC622" i="14"/>
  <c r="BC621" i="14"/>
  <c r="BC620" i="14"/>
  <c r="BC619" i="14"/>
  <c r="BC618" i="14"/>
  <c r="BC617" i="14"/>
  <c r="BC616" i="14"/>
  <c r="BC615" i="14"/>
  <c r="BC614" i="14"/>
  <c r="BC613" i="14"/>
  <c r="BC612" i="14"/>
  <c r="BC611" i="14"/>
  <c r="BC610" i="14"/>
  <c r="BC609" i="14"/>
  <c r="BC608" i="14"/>
  <c r="BC607" i="14"/>
  <c r="BC606" i="14"/>
  <c r="BC605" i="14"/>
  <c r="BC604" i="14"/>
  <c r="BC603" i="14"/>
  <c r="BC602" i="14"/>
  <c r="BC601" i="14"/>
  <c r="BC600" i="14"/>
  <c r="BC599" i="14"/>
  <c r="BC598" i="14"/>
  <c r="BC597" i="14"/>
  <c r="BC596" i="14"/>
  <c r="BC595" i="14"/>
  <c r="BC594" i="14"/>
  <c r="BC593" i="14"/>
  <c r="BC592" i="14"/>
  <c r="BC591" i="14"/>
  <c r="BC590" i="14"/>
  <c r="BC589" i="14"/>
  <c r="BC588" i="14"/>
  <c r="BC587" i="14"/>
  <c r="BC586" i="14"/>
  <c r="BC585" i="14"/>
  <c r="BC584" i="14"/>
  <c r="BC583" i="14"/>
  <c r="BC582" i="14"/>
  <c r="BC581" i="14"/>
  <c r="BC580" i="14"/>
  <c r="BC579" i="14"/>
  <c r="BC578" i="14"/>
  <c r="BC577" i="14"/>
  <c r="BC576" i="14"/>
  <c r="BC575" i="14"/>
  <c r="BC574" i="14"/>
  <c r="BC573" i="14"/>
  <c r="BC572" i="14"/>
  <c r="BC571" i="14"/>
  <c r="BC570" i="14"/>
  <c r="BC569" i="14"/>
  <c r="BC568" i="14"/>
  <c r="BC567" i="14"/>
  <c r="BC566" i="14"/>
  <c r="BC565" i="14"/>
  <c r="BC564" i="14"/>
  <c r="BC563" i="14"/>
  <c r="BC562" i="14"/>
  <c r="BC561" i="14"/>
  <c r="BC560" i="14"/>
  <c r="BC559" i="14"/>
  <c r="BC558" i="14"/>
  <c r="BC557" i="14"/>
  <c r="BC556" i="14"/>
  <c r="BC555" i="14"/>
  <c r="BC554" i="14"/>
  <c r="BC553" i="14"/>
  <c r="BC552" i="14"/>
  <c r="BC551" i="14"/>
  <c r="BC550" i="14"/>
  <c r="BC549" i="14"/>
  <c r="BC548" i="14"/>
  <c r="BC547" i="14"/>
  <c r="BC546" i="14"/>
  <c r="BC545" i="14"/>
  <c r="BC544" i="14"/>
  <c r="BC543" i="14"/>
  <c r="BC542" i="14"/>
  <c r="BC541" i="14"/>
  <c r="BC540" i="14"/>
  <c r="BC539" i="14"/>
  <c r="BC538" i="14"/>
  <c r="BC537" i="14"/>
  <c r="BC536" i="14"/>
  <c r="BC535" i="14"/>
  <c r="BC534" i="14"/>
  <c r="BC533" i="14"/>
  <c r="BC532" i="14"/>
  <c r="BC531" i="14"/>
  <c r="BC530" i="14"/>
  <c r="BC529" i="14"/>
  <c r="BC528" i="14"/>
  <c r="BC527" i="14"/>
  <c r="BC526" i="14"/>
  <c r="BC525" i="14"/>
  <c r="BC524" i="14"/>
  <c r="BC523" i="14"/>
  <c r="BC522" i="14"/>
  <c r="BC521" i="14"/>
  <c r="BC520" i="14"/>
  <c r="BC519" i="14"/>
  <c r="BC518" i="14"/>
  <c r="BC517" i="14"/>
  <c r="BC516" i="14"/>
  <c r="BC515" i="14"/>
  <c r="BC514" i="14"/>
  <c r="BC513" i="14"/>
  <c r="BC512" i="14"/>
  <c r="BC511" i="14"/>
  <c r="BC510" i="14"/>
  <c r="BC509" i="14"/>
  <c r="BC508" i="14"/>
  <c r="BC507" i="14"/>
  <c r="BC506" i="14"/>
  <c r="BC505" i="14"/>
  <c r="BC504" i="14"/>
  <c r="BC503" i="14"/>
  <c r="BC502" i="14"/>
  <c r="BC501" i="14"/>
  <c r="BC500" i="14"/>
  <c r="BC499" i="14"/>
  <c r="BC498" i="14"/>
  <c r="BC497" i="14"/>
  <c r="BC496" i="14"/>
  <c r="BC495" i="14"/>
  <c r="BC494" i="14"/>
  <c r="BC493" i="14"/>
  <c r="BC492" i="14"/>
  <c r="BC491" i="14"/>
  <c r="BC490" i="14"/>
  <c r="BC489" i="14"/>
  <c r="BC488" i="14"/>
  <c r="BC487" i="14"/>
  <c r="BC486" i="14"/>
  <c r="BC485" i="14"/>
  <c r="BC484" i="14"/>
  <c r="BC483" i="14"/>
  <c r="BC482" i="14"/>
  <c r="BC481" i="14"/>
  <c r="BC480" i="14"/>
  <c r="BC479" i="14"/>
  <c r="BC478" i="14"/>
  <c r="BC477" i="14"/>
  <c r="BC476" i="14"/>
  <c r="BC475" i="14"/>
  <c r="BC474" i="14"/>
  <c r="BC473" i="14"/>
  <c r="BC472" i="14"/>
  <c r="BC471" i="14"/>
  <c r="BC470" i="14"/>
  <c r="BC469" i="14"/>
  <c r="BC468" i="14"/>
  <c r="BC467" i="14"/>
  <c r="BC466" i="14"/>
  <c r="BC465" i="14"/>
  <c r="BC464" i="14"/>
  <c r="BC463" i="14"/>
  <c r="BC462" i="14"/>
  <c r="BC461" i="14"/>
  <c r="BC460" i="14"/>
  <c r="BC459" i="14"/>
  <c r="BC458" i="14"/>
  <c r="BC457" i="14"/>
  <c r="BC456" i="14"/>
  <c r="BC455" i="14"/>
  <c r="BC454" i="14"/>
  <c r="BC453" i="14"/>
  <c r="BC452" i="14"/>
  <c r="BC451" i="14"/>
  <c r="BC450" i="14"/>
  <c r="BC449" i="14"/>
  <c r="BC448" i="14"/>
  <c r="BC447" i="14"/>
  <c r="BC446" i="14"/>
  <c r="BC445" i="14"/>
  <c r="BC444" i="14"/>
  <c r="BC443" i="14"/>
  <c r="BC442" i="14"/>
  <c r="BC441" i="14"/>
  <c r="BC440" i="14"/>
  <c r="BC439" i="14"/>
  <c r="BC438" i="14"/>
  <c r="BC437" i="14"/>
  <c r="BC436" i="14"/>
  <c r="BC435" i="14"/>
  <c r="BC434" i="14"/>
  <c r="BC433" i="14"/>
  <c r="BC432" i="14"/>
  <c r="BC431" i="14"/>
  <c r="BC430" i="14"/>
  <c r="BC429" i="14"/>
  <c r="BC428" i="14"/>
  <c r="BC427" i="14"/>
  <c r="BC426" i="14"/>
  <c r="BC425" i="14"/>
  <c r="BC424" i="14"/>
  <c r="BC423" i="14"/>
  <c r="BC422" i="14"/>
  <c r="BC421" i="14"/>
  <c r="BC420" i="14"/>
  <c r="BC419" i="14"/>
  <c r="BC418" i="14"/>
  <c r="BC417" i="14"/>
  <c r="BC416" i="14"/>
  <c r="BC415" i="14"/>
  <c r="BC414" i="14"/>
  <c r="BC413" i="14"/>
  <c r="BC412" i="14"/>
  <c r="BC411" i="14"/>
  <c r="BC410" i="14"/>
  <c r="BC409" i="14"/>
  <c r="BC408" i="14"/>
  <c r="BC407" i="14"/>
  <c r="BC406" i="14"/>
  <c r="BC405" i="14"/>
  <c r="BC404" i="14"/>
  <c r="BC403" i="14"/>
  <c r="BC402" i="14"/>
  <c r="BC401" i="14"/>
  <c r="BC400" i="14"/>
  <c r="BC399" i="14"/>
  <c r="BC398" i="14"/>
  <c r="BC397" i="14"/>
  <c r="BC396" i="14"/>
  <c r="BC395" i="14"/>
  <c r="BC394" i="14"/>
  <c r="BC393" i="14"/>
  <c r="BC392" i="14"/>
  <c r="BC391" i="14"/>
  <c r="BC390" i="14"/>
  <c r="BC389" i="14"/>
  <c r="BC388" i="14"/>
  <c r="BC387" i="14"/>
  <c r="BC386" i="14"/>
  <c r="BC385" i="14"/>
  <c r="BC384" i="14"/>
  <c r="BC383" i="14"/>
  <c r="BC382" i="14"/>
  <c r="BC381" i="14"/>
  <c r="BC380" i="14"/>
  <c r="BC379" i="14"/>
  <c r="BC378" i="14"/>
  <c r="BC377" i="14"/>
  <c r="BC376" i="14"/>
  <c r="BC375" i="14"/>
  <c r="BC374" i="14"/>
  <c r="BC373" i="14"/>
  <c r="BC372" i="14"/>
  <c r="BC371" i="14"/>
  <c r="BC370" i="14"/>
  <c r="BC369" i="14"/>
  <c r="BC368" i="14"/>
  <c r="BC367" i="14"/>
  <c r="BC366" i="14"/>
  <c r="BC365" i="14"/>
  <c r="BC364" i="14"/>
  <c r="BC363" i="14"/>
  <c r="BC362" i="14"/>
  <c r="BC361" i="14"/>
  <c r="BC360" i="14"/>
  <c r="BC359" i="14"/>
  <c r="BC358" i="14"/>
  <c r="BC357" i="14"/>
  <c r="BC356" i="14"/>
  <c r="BC355" i="14"/>
  <c r="BC354" i="14"/>
  <c r="BC353" i="14"/>
  <c r="BC352" i="14"/>
  <c r="BC351" i="14"/>
  <c r="BC350" i="14"/>
  <c r="BC349" i="14"/>
  <c r="BC348" i="14"/>
  <c r="BC347" i="14"/>
  <c r="BC346" i="14"/>
  <c r="BC345" i="14"/>
  <c r="BC344" i="14"/>
  <c r="BC343" i="14"/>
  <c r="BC342" i="14"/>
  <c r="BC341" i="14"/>
  <c r="BC340" i="14"/>
  <c r="BC339" i="14"/>
  <c r="BC338" i="14"/>
  <c r="BC337" i="14"/>
  <c r="BC336" i="14"/>
  <c r="BC335" i="14"/>
  <c r="BC334" i="14"/>
  <c r="BC333" i="14"/>
  <c r="BC332" i="14"/>
  <c r="BC331" i="14"/>
  <c r="BC330" i="14"/>
  <c r="BC329" i="14"/>
  <c r="BC328" i="14"/>
  <c r="BC327" i="14"/>
  <c r="BC326" i="14"/>
  <c r="BC325" i="14"/>
  <c r="BC324" i="14"/>
  <c r="BC323" i="14"/>
  <c r="BC322" i="14"/>
  <c r="BC321" i="14"/>
  <c r="BC320" i="14"/>
  <c r="BC319" i="14"/>
  <c r="BC318" i="14"/>
  <c r="BC317" i="14"/>
  <c r="BC316" i="14"/>
  <c r="BC315" i="14"/>
  <c r="BC314" i="14"/>
  <c r="BC313" i="14"/>
  <c r="BC312" i="14"/>
  <c r="BC311" i="14"/>
  <c r="BC310" i="14"/>
  <c r="BC309" i="14"/>
  <c r="BC308" i="14"/>
  <c r="BC307" i="14"/>
  <c r="BC306" i="14"/>
  <c r="BC305" i="14"/>
  <c r="BC304" i="14"/>
  <c r="BC303" i="14"/>
  <c r="BC302" i="14"/>
  <c r="BC301" i="14"/>
  <c r="BC300" i="14"/>
  <c r="BC299" i="14"/>
  <c r="BC298" i="14"/>
  <c r="BC297" i="14"/>
  <c r="BC296" i="14"/>
  <c r="BC295" i="14"/>
  <c r="BC294" i="14"/>
  <c r="BC293" i="14"/>
  <c r="BC292" i="14"/>
  <c r="BC291" i="14"/>
  <c r="BC290" i="14"/>
  <c r="BC289" i="14"/>
  <c r="BC288" i="14"/>
  <c r="BC287" i="14"/>
  <c r="BC286" i="14"/>
  <c r="BC285" i="14"/>
  <c r="BC284" i="14"/>
  <c r="BC283" i="14"/>
  <c r="BC282" i="14"/>
  <c r="BC281" i="14"/>
  <c r="BC280" i="14"/>
  <c r="BC279" i="14"/>
  <c r="BC278" i="14"/>
  <c r="BC277" i="14"/>
  <c r="BC276" i="14"/>
  <c r="BC275" i="14"/>
  <c r="BC274" i="14"/>
  <c r="BC273" i="14"/>
  <c r="BC272" i="14"/>
  <c r="BC271" i="14"/>
  <c r="BC270" i="14"/>
  <c r="BC269" i="14"/>
  <c r="BC268" i="14"/>
  <c r="BC267" i="14"/>
  <c r="BC266" i="14"/>
  <c r="BC265" i="14"/>
  <c r="BC264" i="14"/>
  <c r="BC263" i="14"/>
  <c r="BC262" i="14"/>
  <c r="BC261" i="14"/>
  <c r="BC260" i="14"/>
  <c r="BC259" i="14"/>
  <c r="BC258" i="14"/>
  <c r="BC257" i="14"/>
  <c r="BC256" i="14"/>
  <c r="BC255" i="14"/>
  <c r="BC254" i="14"/>
  <c r="BC253" i="14"/>
  <c r="BC252" i="14"/>
  <c r="BC251" i="14"/>
  <c r="BC250" i="14"/>
  <c r="BC249" i="14"/>
  <c r="BC248" i="14"/>
  <c r="BC247" i="14"/>
  <c r="BC246" i="14"/>
  <c r="BC245" i="14"/>
  <c r="BC244" i="14"/>
  <c r="BC243" i="14"/>
  <c r="BC242" i="14"/>
  <c r="BC241" i="14"/>
  <c r="BC240" i="14"/>
  <c r="BC239" i="14"/>
  <c r="BC238" i="14"/>
  <c r="BC237" i="14"/>
  <c r="BC236" i="14"/>
  <c r="BC235" i="14"/>
  <c r="BC234" i="14"/>
  <c r="BC233" i="14"/>
  <c r="BC232" i="14"/>
  <c r="BC231" i="14"/>
  <c r="BC230" i="14"/>
  <c r="BC229" i="14"/>
  <c r="BC228" i="14"/>
  <c r="BC227" i="14"/>
  <c r="BC226" i="14"/>
  <c r="BC225" i="14"/>
  <c r="BC224" i="14"/>
  <c r="BC223" i="14"/>
  <c r="BC222" i="14"/>
  <c r="BC221" i="14"/>
  <c r="BC220" i="14"/>
  <c r="BC219" i="14"/>
  <c r="BC218" i="14"/>
  <c r="BC217" i="14"/>
  <c r="BC216" i="14"/>
  <c r="BC215" i="14"/>
  <c r="BC214" i="14"/>
  <c r="BC213" i="14"/>
  <c r="BC212" i="14"/>
  <c r="BC211" i="14"/>
  <c r="BC210" i="14"/>
  <c r="BC209" i="14"/>
  <c r="BC208" i="14"/>
  <c r="BC207" i="14"/>
  <c r="BC206" i="14"/>
  <c r="BC205" i="14"/>
  <c r="BC204" i="14"/>
  <c r="BC203" i="14"/>
  <c r="BC202" i="14"/>
  <c r="BC201" i="14"/>
  <c r="BC200" i="14"/>
  <c r="BC199" i="14"/>
  <c r="BC198" i="14"/>
  <c r="BC197" i="14"/>
  <c r="BC196" i="14"/>
  <c r="BC195" i="14"/>
  <c r="BC194" i="14"/>
  <c r="BC193" i="14"/>
  <c r="BC192" i="14"/>
  <c r="BC191" i="14"/>
  <c r="BC190" i="14"/>
  <c r="BC189" i="14"/>
  <c r="BC188" i="14"/>
  <c r="BC187" i="14"/>
  <c r="BC186" i="14"/>
  <c r="BC185" i="14"/>
  <c r="BC184" i="14"/>
  <c r="BC183" i="14"/>
  <c r="BC182" i="14"/>
  <c r="BC181" i="14"/>
  <c r="BC180" i="14"/>
  <c r="BC179" i="14"/>
  <c r="BC178" i="14"/>
  <c r="BC177" i="14"/>
  <c r="BC176" i="14"/>
  <c r="BC175" i="14"/>
  <c r="BC174" i="14"/>
  <c r="BC173" i="14"/>
  <c r="BC172" i="14"/>
  <c r="BC171" i="14"/>
  <c r="BC170" i="14"/>
  <c r="BC169" i="14"/>
  <c r="BC168" i="14"/>
  <c r="BC167" i="14"/>
  <c r="BC166" i="14"/>
  <c r="BC165" i="14"/>
  <c r="BC164" i="14"/>
  <c r="BC163" i="14"/>
  <c r="BC162" i="14"/>
  <c r="BC161" i="14"/>
  <c r="BC160" i="14"/>
  <c r="BC159" i="14"/>
  <c r="BC158" i="14"/>
  <c r="BC157" i="14"/>
  <c r="BC156" i="14"/>
  <c r="BC155" i="14"/>
  <c r="BC154" i="14"/>
  <c r="BC153" i="14"/>
  <c r="BC152" i="14"/>
  <c r="BC151" i="14"/>
  <c r="BC150" i="14"/>
  <c r="BC149" i="14"/>
  <c r="BC148" i="14"/>
  <c r="BC147" i="14"/>
  <c r="BC146" i="14"/>
  <c r="BC145" i="14"/>
  <c r="BC144" i="14"/>
  <c r="BC143" i="14"/>
  <c r="BC142" i="14"/>
  <c r="BC141" i="14"/>
  <c r="BC140" i="14"/>
  <c r="BC139" i="14"/>
  <c r="BC138" i="14"/>
  <c r="BC137" i="14"/>
  <c r="BC136" i="14"/>
  <c r="BC135" i="14"/>
  <c r="BC134" i="14"/>
  <c r="BC133" i="14"/>
  <c r="BC132" i="14"/>
  <c r="BC131" i="14"/>
  <c r="BC130" i="14"/>
  <c r="BC129" i="14"/>
  <c r="BC128" i="14"/>
  <c r="BC127" i="14"/>
  <c r="BC126" i="14"/>
  <c r="BC125" i="14"/>
  <c r="BC124" i="14"/>
  <c r="BC123" i="14"/>
  <c r="BC122" i="14"/>
  <c r="BC121" i="14"/>
  <c r="BC120" i="14"/>
  <c r="BC119" i="14"/>
  <c r="BC118" i="14"/>
  <c r="BC117" i="14"/>
  <c r="BC116" i="14"/>
  <c r="BC115" i="14"/>
  <c r="BC114" i="14"/>
  <c r="BC113" i="14"/>
  <c r="BC112" i="14"/>
  <c r="BC111" i="14"/>
  <c r="BC110" i="14"/>
  <c r="BC109" i="14"/>
  <c r="BC108" i="14"/>
  <c r="BC107" i="14"/>
  <c r="BC106" i="14"/>
  <c r="BC105" i="14"/>
  <c r="BC104" i="14"/>
  <c r="BC103" i="14"/>
  <c r="BC102" i="14"/>
  <c r="BC101" i="14"/>
  <c r="BC100" i="14"/>
  <c r="BC99" i="14"/>
  <c r="BC98" i="14"/>
  <c r="BC97" i="14"/>
  <c r="BC96" i="14"/>
  <c r="BC95" i="14"/>
  <c r="BC94" i="14"/>
  <c r="BC93" i="14"/>
  <c r="BC92" i="14"/>
  <c r="BC91" i="14"/>
  <c r="BC90" i="14"/>
  <c r="BC89" i="14"/>
  <c r="BC88" i="14"/>
  <c r="BC87" i="14"/>
  <c r="BC86" i="14"/>
  <c r="BC85" i="14"/>
  <c r="BC84" i="14"/>
  <c r="BC83" i="14"/>
  <c r="BC82" i="14"/>
  <c r="BC81" i="14"/>
  <c r="BC80" i="14"/>
  <c r="BC79" i="14"/>
  <c r="BC78" i="14"/>
  <c r="BC77" i="14"/>
  <c r="BC76" i="14"/>
  <c r="BC75" i="14"/>
  <c r="BC74" i="14"/>
  <c r="BC73" i="14"/>
  <c r="BC72" i="14"/>
  <c r="BC71" i="14"/>
  <c r="BC70" i="14"/>
  <c r="BC69" i="14"/>
  <c r="BC68" i="14"/>
  <c r="BC67" i="14"/>
  <c r="BC66" i="14"/>
  <c r="BC65" i="14"/>
  <c r="BC64" i="14"/>
  <c r="BC63" i="14"/>
  <c r="BC62" i="14"/>
  <c r="BC61" i="14"/>
  <c r="BC60" i="14"/>
  <c r="BC59" i="14"/>
  <c r="BC58" i="14"/>
  <c r="BC57" i="14"/>
  <c r="BC56" i="14"/>
  <c r="BC55" i="14"/>
  <c r="BC54" i="14"/>
  <c r="BC53" i="14"/>
  <c r="BC52" i="14"/>
  <c r="BC51" i="14"/>
  <c r="BC50" i="14"/>
  <c r="BC49" i="14"/>
  <c r="BC48" i="14"/>
  <c r="BC47" i="14"/>
  <c r="BC46" i="14"/>
  <c r="BC45" i="14"/>
  <c r="BC44" i="14"/>
  <c r="BC43" i="14"/>
  <c r="BC42" i="14"/>
  <c r="BC41" i="14"/>
  <c r="BC40" i="14"/>
  <c r="BC39" i="14"/>
  <c r="BC38" i="14"/>
  <c r="BC37" i="14"/>
  <c r="BC36" i="14"/>
  <c r="BC35" i="14"/>
  <c r="BC34" i="14"/>
  <c r="BC33" i="14"/>
  <c r="BC32" i="14"/>
  <c r="BC31" i="14"/>
  <c r="BC30" i="14"/>
  <c r="BC29" i="14"/>
  <c r="BC28" i="14"/>
  <c r="BC27" i="14"/>
  <c r="BC26" i="14"/>
  <c r="BC25" i="14"/>
  <c r="BC24" i="14"/>
  <c r="BC23" i="14"/>
  <c r="BC22" i="14"/>
  <c r="BC21" i="14"/>
  <c r="BC20" i="14"/>
  <c r="BC19" i="14"/>
  <c r="BC18" i="14"/>
  <c r="BC17" i="14"/>
  <c r="AS17" i="14"/>
  <c r="AQ17" i="14"/>
  <c r="BC16" i="14"/>
  <c r="AS16" i="14"/>
  <c r="AQ16" i="14"/>
  <c r="BC15" i="14"/>
  <c r="AS15" i="14"/>
  <c r="AQ15" i="14"/>
  <c r="BC14" i="14"/>
  <c r="AS14" i="14"/>
  <c r="AQ14" i="14"/>
  <c r="BC13" i="14"/>
  <c r="AS13" i="14"/>
  <c r="AQ13" i="14"/>
  <c r="BC12" i="14"/>
  <c r="AS12" i="14"/>
  <c r="AQ12" i="14"/>
  <c r="BC11" i="14"/>
  <c r="AS11" i="14"/>
  <c r="AQ11" i="14"/>
  <c r="BC10" i="14"/>
  <c r="AS10" i="14"/>
  <c r="AQ10" i="14"/>
  <c r="BC9" i="14"/>
  <c r="AW19" i="14"/>
  <c r="AS9" i="14"/>
  <c r="AQ9" i="14"/>
  <c r="BC8" i="14"/>
  <c r="AS8" i="14"/>
  <c r="AQ8" i="14"/>
  <c r="BC7" i="14"/>
  <c r="AS7" i="14"/>
  <c r="AS19" i="14" s="1"/>
  <c r="AQ7" i="14"/>
  <c r="AS6" i="14"/>
  <c r="AQ6" i="14"/>
  <c r="AQ18" i="14" s="1"/>
  <c r="K41" i="8"/>
  <c r="M78" i="8" s="1"/>
  <c r="K39" i="8"/>
  <c r="K36" i="8"/>
  <c r="K31" i="8"/>
  <c r="BE736" i="14"/>
  <c r="M37" i="8" s="1"/>
  <c r="BC736" i="14"/>
  <c r="K37" i="8" s="1"/>
  <c r="M76" i="8"/>
  <c r="U19" i="14"/>
  <c r="U18" i="14"/>
  <c r="U15" i="14"/>
  <c r="U14" i="14"/>
  <c r="U11" i="14"/>
  <c r="U10" i="14"/>
  <c r="U7" i="14"/>
  <c r="U6" i="14"/>
  <c r="Z7" i="14"/>
  <c r="Z8" i="14"/>
  <c r="Z9" i="14"/>
  <c r="Z10" i="14"/>
  <c r="Z11" i="14"/>
  <c r="Z12" i="14"/>
  <c r="Z13" i="14"/>
  <c r="Z14" i="14"/>
  <c r="Z15" i="14"/>
  <c r="Z16" i="14"/>
  <c r="Z17" i="14"/>
  <c r="Z18"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08" i="14"/>
  <c r="Z109" i="14"/>
  <c r="Z110" i="14"/>
  <c r="Z111" i="14"/>
  <c r="Z112" i="14"/>
  <c r="Z113" i="14"/>
  <c r="Z114" i="14"/>
  <c r="Z115" i="14"/>
  <c r="Z116" i="14"/>
  <c r="Z117" i="14"/>
  <c r="Z118" i="14"/>
  <c r="Z119" i="14"/>
  <c r="Z120" i="14"/>
  <c r="Z121" i="14"/>
  <c r="Z122" i="14"/>
  <c r="Z123" i="14"/>
  <c r="Z124" i="14"/>
  <c r="Z125" i="14"/>
  <c r="Z126" i="14"/>
  <c r="Z127" i="14"/>
  <c r="Z128" i="14"/>
  <c r="Z129" i="14"/>
  <c r="Z130" i="14"/>
  <c r="Z131" i="14"/>
  <c r="Z132" i="14"/>
  <c r="Z133" i="14"/>
  <c r="Z134" i="14"/>
  <c r="Z135" i="14"/>
  <c r="Z136" i="14"/>
  <c r="Z137" i="14"/>
  <c r="Z138" i="14"/>
  <c r="Z139" i="14"/>
  <c r="Z140" i="14"/>
  <c r="Z141" i="14"/>
  <c r="Z142" i="14"/>
  <c r="Z143" i="14"/>
  <c r="Z144" i="14"/>
  <c r="Z145" i="14"/>
  <c r="Z146" i="14"/>
  <c r="Z147" i="14"/>
  <c r="Z148" i="14"/>
  <c r="Z149" i="14"/>
  <c r="Z150" i="14"/>
  <c r="Z151" i="14"/>
  <c r="Z152" i="14"/>
  <c r="Z153" i="14"/>
  <c r="Z154" i="14"/>
  <c r="Z155" i="14"/>
  <c r="Z156" i="14"/>
  <c r="Z157" i="14"/>
  <c r="Z158" i="14"/>
  <c r="Z159" i="14"/>
  <c r="Z160" i="14"/>
  <c r="Z161" i="14"/>
  <c r="Z162" i="14"/>
  <c r="Z163" i="14"/>
  <c r="Z164" i="14"/>
  <c r="Z165" i="14"/>
  <c r="Z166" i="14"/>
  <c r="Z167" i="14"/>
  <c r="Z168" i="14"/>
  <c r="Z169" i="14"/>
  <c r="Z170" i="14"/>
  <c r="Z171" i="14"/>
  <c r="Z172" i="14"/>
  <c r="Z173" i="14"/>
  <c r="Z174" i="14"/>
  <c r="Z175" i="14"/>
  <c r="Z176" i="14"/>
  <c r="Z177" i="14"/>
  <c r="Z178" i="14"/>
  <c r="Z179" i="14"/>
  <c r="Z180" i="14"/>
  <c r="Z181" i="14"/>
  <c r="Z182" i="14"/>
  <c r="Z183" i="14"/>
  <c r="Z184" i="14"/>
  <c r="Z185" i="14"/>
  <c r="Z186" i="14"/>
  <c r="Z187" i="14"/>
  <c r="Z188" i="14"/>
  <c r="Z189" i="14"/>
  <c r="Z190" i="14"/>
  <c r="Z191" i="14"/>
  <c r="Z192" i="14"/>
  <c r="Z193" i="14"/>
  <c r="Z194" i="14"/>
  <c r="Z195" i="14"/>
  <c r="Z196" i="14"/>
  <c r="Z197" i="14"/>
  <c r="Z198" i="14"/>
  <c r="Z199" i="14"/>
  <c r="Z200" i="14"/>
  <c r="Z201" i="14"/>
  <c r="Z202" i="14"/>
  <c r="Z203" i="14"/>
  <c r="Z204" i="14"/>
  <c r="Z205" i="14"/>
  <c r="Z206" i="14"/>
  <c r="Z207" i="14"/>
  <c r="Z208" i="14"/>
  <c r="Z209" i="14"/>
  <c r="Z210" i="14"/>
  <c r="Z211" i="14"/>
  <c r="Z212" i="14"/>
  <c r="Z213" i="14"/>
  <c r="Z214" i="14"/>
  <c r="Z215" i="14"/>
  <c r="Z216" i="14"/>
  <c r="Z217" i="14"/>
  <c r="Z218" i="14"/>
  <c r="Z219" i="14"/>
  <c r="Z220" i="14"/>
  <c r="Z221" i="14"/>
  <c r="Z222" i="14"/>
  <c r="Z223" i="14"/>
  <c r="Z224" i="14"/>
  <c r="Z225" i="14"/>
  <c r="Z226" i="14"/>
  <c r="Z227" i="14"/>
  <c r="Z228" i="14"/>
  <c r="Z229" i="14"/>
  <c r="Z230" i="14"/>
  <c r="Z231" i="14"/>
  <c r="Z232" i="14"/>
  <c r="Z233" i="14"/>
  <c r="Z234" i="14"/>
  <c r="Z235" i="14"/>
  <c r="Z236" i="14"/>
  <c r="Z237" i="14"/>
  <c r="Z238" i="14"/>
  <c r="Z239" i="14"/>
  <c r="Z240" i="14"/>
  <c r="Z241" i="14"/>
  <c r="Z242" i="14"/>
  <c r="Z243" i="14"/>
  <c r="Z244" i="14"/>
  <c r="Z245" i="14"/>
  <c r="Z246" i="14"/>
  <c r="Z247" i="14"/>
  <c r="Z248" i="14"/>
  <c r="Z249" i="14"/>
  <c r="Z250" i="14"/>
  <c r="Z251" i="14"/>
  <c r="Z252" i="14"/>
  <c r="Z253" i="14"/>
  <c r="Z254" i="14"/>
  <c r="Z255" i="14"/>
  <c r="Z256" i="14"/>
  <c r="Z257" i="14"/>
  <c r="Z258" i="14"/>
  <c r="Z259" i="14"/>
  <c r="Z260" i="14"/>
  <c r="Z261" i="14"/>
  <c r="Z262" i="14"/>
  <c r="Z263" i="14"/>
  <c r="Z264" i="14"/>
  <c r="Z265" i="14"/>
  <c r="Z266" i="14"/>
  <c r="Z267" i="14"/>
  <c r="Z268" i="14"/>
  <c r="Z269" i="14"/>
  <c r="Z270" i="14"/>
  <c r="Z271" i="14"/>
  <c r="Z272" i="14"/>
  <c r="Z273" i="14"/>
  <c r="Z274" i="14"/>
  <c r="Z275" i="14"/>
  <c r="Z276" i="14"/>
  <c r="Z277" i="14"/>
  <c r="Z278" i="14"/>
  <c r="Z279" i="14"/>
  <c r="Z280" i="14"/>
  <c r="Z281" i="14"/>
  <c r="Z282" i="14"/>
  <c r="Z283" i="14"/>
  <c r="Z284" i="14"/>
  <c r="Z285" i="14"/>
  <c r="Z286" i="14"/>
  <c r="Z287" i="14"/>
  <c r="Z288" i="14"/>
  <c r="Z289" i="14"/>
  <c r="Z290" i="14"/>
  <c r="Z291" i="14"/>
  <c r="Z292" i="14"/>
  <c r="Z293" i="14"/>
  <c r="Z294" i="14"/>
  <c r="Z295" i="14"/>
  <c r="Z296" i="14"/>
  <c r="Z297" i="14"/>
  <c r="Z298" i="14"/>
  <c r="Z299" i="14"/>
  <c r="Z300" i="14"/>
  <c r="Z301" i="14"/>
  <c r="Z302" i="14"/>
  <c r="Z303" i="14"/>
  <c r="Z304" i="14"/>
  <c r="Z305" i="14"/>
  <c r="Z306" i="14"/>
  <c r="Z307" i="14"/>
  <c r="Z308" i="14"/>
  <c r="Z309" i="14"/>
  <c r="Z310" i="14"/>
  <c r="Z311" i="14"/>
  <c r="Z312" i="14"/>
  <c r="Z313" i="14"/>
  <c r="Z314" i="14"/>
  <c r="Z315" i="14"/>
  <c r="Z316" i="14"/>
  <c r="Z317" i="14"/>
  <c r="Z318" i="14"/>
  <c r="Z319" i="14"/>
  <c r="Z320" i="14"/>
  <c r="Z321" i="14"/>
  <c r="Z322" i="14"/>
  <c r="Z323" i="14"/>
  <c r="Z324" i="14"/>
  <c r="Z325" i="14"/>
  <c r="Z326" i="14"/>
  <c r="Z327" i="14"/>
  <c r="Z328" i="14"/>
  <c r="Z329" i="14"/>
  <c r="Z330" i="14"/>
  <c r="Z331" i="14"/>
  <c r="Z332" i="14"/>
  <c r="Z333" i="14"/>
  <c r="Z334" i="14"/>
  <c r="Z335" i="14"/>
  <c r="Z336" i="14"/>
  <c r="Z337" i="14"/>
  <c r="Z338" i="14"/>
  <c r="Z339" i="14"/>
  <c r="Z340" i="14"/>
  <c r="Z341" i="14"/>
  <c r="Z342" i="14"/>
  <c r="Z343" i="14"/>
  <c r="Z344" i="14"/>
  <c r="Z345" i="14"/>
  <c r="Z346" i="14"/>
  <c r="Z347" i="14"/>
  <c r="Z348" i="14"/>
  <c r="Z349" i="14"/>
  <c r="Z350" i="14"/>
  <c r="Z351" i="14"/>
  <c r="Z352" i="14"/>
  <c r="Z353" i="14"/>
  <c r="Z354" i="14"/>
  <c r="Z355" i="14"/>
  <c r="Z356" i="14"/>
  <c r="Z357" i="14"/>
  <c r="Z358" i="14"/>
  <c r="Z359" i="14"/>
  <c r="Z360" i="14"/>
  <c r="Z361" i="14"/>
  <c r="Z362" i="14"/>
  <c r="Z363" i="14"/>
  <c r="Z364" i="14"/>
  <c r="Z365" i="14"/>
  <c r="Z366" i="14"/>
  <c r="Z367" i="14"/>
  <c r="Z368" i="14"/>
  <c r="Z369" i="14"/>
  <c r="Z370" i="14"/>
  <c r="Z371" i="14"/>
  <c r="Z372" i="14"/>
  <c r="Z373" i="14"/>
  <c r="Z374" i="14"/>
  <c r="Z375" i="14"/>
  <c r="Z376" i="14"/>
  <c r="Z377" i="14"/>
  <c r="Z378" i="14"/>
  <c r="Z379" i="14"/>
  <c r="Z380" i="14"/>
  <c r="Z381" i="14"/>
  <c r="Z382" i="14"/>
  <c r="Z383" i="14"/>
  <c r="Z384" i="14"/>
  <c r="Z385" i="14"/>
  <c r="Z386" i="14"/>
  <c r="Z387" i="14"/>
  <c r="Z388" i="14"/>
  <c r="Z389" i="14"/>
  <c r="Z390" i="14"/>
  <c r="Z391" i="14"/>
  <c r="Z392" i="14"/>
  <c r="Z393" i="14"/>
  <c r="Z394" i="14"/>
  <c r="Z395" i="14"/>
  <c r="Z396" i="14"/>
  <c r="Z397" i="14"/>
  <c r="Z398" i="14"/>
  <c r="Z399" i="14"/>
  <c r="Z400" i="14"/>
  <c r="Z401" i="14"/>
  <c r="Z402" i="14"/>
  <c r="Z403" i="14"/>
  <c r="Z404" i="14"/>
  <c r="Z405" i="14"/>
  <c r="Z406" i="14"/>
  <c r="Z407" i="14"/>
  <c r="Z408" i="14"/>
  <c r="Z409" i="14"/>
  <c r="Z410" i="14"/>
  <c r="Z411" i="14"/>
  <c r="Z412" i="14"/>
  <c r="Z413" i="14"/>
  <c r="Z414" i="14"/>
  <c r="Z415" i="14"/>
  <c r="Z416" i="14"/>
  <c r="Z417" i="14"/>
  <c r="Z418" i="14"/>
  <c r="Z419" i="14"/>
  <c r="Z420" i="14"/>
  <c r="Z421" i="14"/>
  <c r="Z422" i="14"/>
  <c r="Z423" i="14"/>
  <c r="Z424" i="14"/>
  <c r="Z425" i="14"/>
  <c r="Z426" i="14"/>
  <c r="Z427" i="14"/>
  <c r="Z428" i="14"/>
  <c r="Z429" i="14"/>
  <c r="Z430" i="14"/>
  <c r="Z431" i="14"/>
  <c r="Z432" i="14"/>
  <c r="Z433" i="14"/>
  <c r="Z434" i="14"/>
  <c r="Z435" i="14"/>
  <c r="Z436" i="14"/>
  <c r="Z437" i="14"/>
  <c r="Z438" i="14"/>
  <c r="Z439" i="14"/>
  <c r="Z440" i="14"/>
  <c r="Z441" i="14"/>
  <c r="Z442" i="14"/>
  <c r="Z443" i="14"/>
  <c r="Z444" i="14"/>
  <c r="Z445" i="14"/>
  <c r="Z446" i="14"/>
  <c r="Z447" i="14"/>
  <c r="Z448" i="14"/>
  <c r="Z449" i="14"/>
  <c r="Z450" i="14"/>
  <c r="Z451" i="14"/>
  <c r="Z452" i="14"/>
  <c r="Z453" i="14"/>
  <c r="Z454" i="14"/>
  <c r="Z455" i="14"/>
  <c r="Z456" i="14"/>
  <c r="Z457" i="14"/>
  <c r="Z458" i="14"/>
  <c r="Z459" i="14"/>
  <c r="Z460" i="14"/>
  <c r="Z461" i="14"/>
  <c r="Z462" i="14"/>
  <c r="Z463" i="14"/>
  <c r="Z464" i="14"/>
  <c r="Z465" i="14"/>
  <c r="Z466" i="14"/>
  <c r="Z467" i="14"/>
  <c r="Z468" i="14"/>
  <c r="Z469" i="14"/>
  <c r="Z470" i="14"/>
  <c r="Z471" i="14"/>
  <c r="Z472" i="14"/>
  <c r="Z473" i="14"/>
  <c r="Z474" i="14"/>
  <c r="Z475" i="14"/>
  <c r="Z476" i="14"/>
  <c r="Z477" i="14"/>
  <c r="Z478" i="14"/>
  <c r="Z479" i="14"/>
  <c r="Z480" i="14"/>
  <c r="Z481" i="14"/>
  <c r="Z482" i="14"/>
  <c r="Z483" i="14"/>
  <c r="Z484" i="14"/>
  <c r="Z485" i="14"/>
  <c r="Z486" i="14"/>
  <c r="Z487" i="14"/>
  <c r="Z488" i="14"/>
  <c r="Z489" i="14"/>
  <c r="Z490" i="14"/>
  <c r="Z491" i="14"/>
  <c r="Z492" i="14"/>
  <c r="Z493" i="14"/>
  <c r="Z494" i="14"/>
  <c r="Z495" i="14"/>
  <c r="Z496" i="14"/>
  <c r="Z497" i="14"/>
  <c r="Z498" i="14"/>
  <c r="Z499" i="14"/>
  <c r="Z500" i="14"/>
  <c r="Z501" i="14"/>
  <c r="Z502" i="14"/>
  <c r="Z503" i="14"/>
  <c r="Z504" i="14"/>
  <c r="Z505" i="14"/>
  <c r="Z506" i="14"/>
  <c r="Z507" i="14"/>
  <c r="Z508" i="14"/>
  <c r="Z509" i="14"/>
  <c r="Z510" i="14"/>
  <c r="Z511" i="14"/>
  <c r="Z512" i="14"/>
  <c r="Z513" i="14"/>
  <c r="Z514" i="14"/>
  <c r="Z515" i="14"/>
  <c r="Z516" i="14"/>
  <c r="Z517" i="14"/>
  <c r="Z518" i="14"/>
  <c r="Z519" i="14"/>
  <c r="Z520" i="14"/>
  <c r="Z521" i="14"/>
  <c r="Z522" i="14"/>
  <c r="Z523" i="14"/>
  <c r="Z524" i="14"/>
  <c r="Z525" i="14"/>
  <c r="Z526" i="14"/>
  <c r="Z527" i="14"/>
  <c r="Z528" i="14"/>
  <c r="Z529" i="14"/>
  <c r="Z530" i="14"/>
  <c r="Z531" i="14"/>
  <c r="Z532" i="14"/>
  <c r="Z533" i="14"/>
  <c r="Z534" i="14"/>
  <c r="Z535" i="14"/>
  <c r="Z536" i="14"/>
  <c r="Z537" i="14"/>
  <c r="Z538" i="14"/>
  <c r="Z539" i="14"/>
  <c r="Z540" i="14"/>
  <c r="Z541" i="14"/>
  <c r="Z542" i="14"/>
  <c r="Z543" i="14"/>
  <c r="Z544" i="14"/>
  <c r="Z545" i="14"/>
  <c r="Z546" i="14"/>
  <c r="Z547" i="14"/>
  <c r="Z548" i="14"/>
  <c r="Z549" i="14"/>
  <c r="Z550" i="14"/>
  <c r="Z551" i="14"/>
  <c r="Z552" i="14"/>
  <c r="Z553" i="14"/>
  <c r="Z554" i="14"/>
  <c r="Z555" i="14"/>
  <c r="Z556" i="14"/>
  <c r="Z557" i="14"/>
  <c r="Z558" i="14"/>
  <c r="Z559" i="14"/>
  <c r="Z560" i="14"/>
  <c r="Z561" i="14"/>
  <c r="Z562" i="14"/>
  <c r="Z563" i="14"/>
  <c r="Z564" i="14"/>
  <c r="Z565" i="14"/>
  <c r="Z566" i="14"/>
  <c r="Z567" i="14"/>
  <c r="Z568" i="14"/>
  <c r="Z569" i="14"/>
  <c r="Z570" i="14"/>
  <c r="Z571" i="14"/>
  <c r="Z572" i="14"/>
  <c r="Z573" i="14"/>
  <c r="Z574" i="14"/>
  <c r="Z575" i="14"/>
  <c r="Z576" i="14"/>
  <c r="Z577" i="14"/>
  <c r="Z578" i="14"/>
  <c r="Z579" i="14"/>
  <c r="Z580" i="14"/>
  <c r="Z581" i="14"/>
  <c r="Z582" i="14"/>
  <c r="Z583" i="14"/>
  <c r="Z584" i="14"/>
  <c r="Z585" i="14"/>
  <c r="Z586" i="14"/>
  <c r="Z587" i="14"/>
  <c r="Z588" i="14"/>
  <c r="Z589" i="14"/>
  <c r="Z590" i="14"/>
  <c r="Z591" i="14"/>
  <c r="Z592" i="14"/>
  <c r="Z593" i="14"/>
  <c r="Z594" i="14"/>
  <c r="Z595" i="14"/>
  <c r="Z596" i="14"/>
  <c r="Z597" i="14"/>
  <c r="Z598" i="14"/>
  <c r="Z599" i="14"/>
  <c r="Z600" i="14"/>
  <c r="Z601" i="14"/>
  <c r="Z602" i="14"/>
  <c r="Z603" i="14"/>
  <c r="Z604" i="14"/>
  <c r="Z605" i="14"/>
  <c r="Z606" i="14"/>
  <c r="Z607" i="14"/>
  <c r="Z608" i="14"/>
  <c r="Z609" i="14"/>
  <c r="Z610" i="14"/>
  <c r="Z611" i="14"/>
  <c r="Z612" i="14"/>
  <c r="Z613" i="14"/>
  <c r="Z614" i="14"/>
  <c r="Z615" i="14"/>
  <c r="Z616" i="14"/>
  <c r="Z617" i="14"/>
  <c r="Z618" i="14"/>
  <c r="Z619" i="14"/>
  <c r="Z620" i="14"/>
  <c r="Z621" i="14"/>
  <c r="Z622" i="14"/>
  <c r="Z623" i="14"/>
  <c r="Z624" i="14"/>
  <c r="Z625" i="14"/>
  <c r="Z626" i="14"/>
  <c r="Z627" i="14"/>
  <c r="Z628" i="14"/>
  <c r="Z629" i="14"/>
  <c r="Z630" i="14"/>
  <c r="Z631" i="14"/>
  <c r="Z632" i="14"/>
  <c r="Z633" i="14"/>
  <c r="Z634" i="14"/>
  <c r="Z635" i="14"/>
  <c r="Z636" i="14"/>
  <c r="Z637" i="14"/>
  <c r="Z638" i="14"/>
  <c r="Z639" i="14"/>
  <c r="Z640" i="14"/>
  <c r="Z641" i="14"/>
  <c r="Z642" i="14"/>
  <c r="Z643" i="14"/>
  <c r="Z644" i="14"/>
  <c r="Z645" i="14"/>
  <c r="Z646" i="14"/>
  <c r="Z647" i="14"/>
  <c r="Z648" i="14"/>
  <c r="Z649" i="14"/>
  <c r="Z650" i="14"/>
  <c r="Z651" i="14"/>
  <c r="Z652" i="14"/>
  <c r="Z653" i="14"/>
  <c r="Z654" i="14"/>
  <c r="Z655" i="14"/>
  <c r="Z656" i="14"/>
  <c r="Z657" i="14"/>
  <c r="Z658" i="14"/>
  <c r="Z659" i="14"/>
  <c r="Z660" i="14"/>
  <c r="Z661" i="14"/>
  <c r="Z662" i="14"/>
  <c r="Z663" i="14"/>
  <c r="Z664" i="14"/>
  <c r="Z665" i="14"/>
  <c r="Z666" i="14"/>
  <c r="Z667" i="14"/>
  <c r="Z668" i="14"/>
  <c r="Z669" i="14"/>
  <c r="Z670" i="14"/>
  <c r="Z671" i="14"/>
  <c r="Z672" i="14"/>
  <c r="Z673" i="14"/>
  <c r="Z674" i="14"/>
  <c r="Z675" i="14"/>
  <c r="Z676" i="14"/>
  <c r="Z677" i="14"/>
  <c r="Z678" i="14"/>
  <c r="Z679" i="14"/>
  <c r="Z680" i="14"/>
  <c r="Z681" i="14"/>
  <c r="Z682" i="14"/>
  <c r="Z683" i="14"/>
  <c r="Z684" i="14"/>
  <c r="Z685" i="14"/>
  <c r="Z686" i="14"/>
  <c r="Z687" i="14"/>
  <c r="Z688" i="14"/>
  <c r="Z689" i="14"/>
  <c r="Z690" i="14"/>
  <c r="Z691" i="14"/>
  <c r="Z692" i="14"/>
  <c r="Z693" i="14"/>
  <c r="Z694" i="14"/>
  <c r="Z695" i="14"/>
  <c r="Z696" i="14"/>
  <c r="Z697" i="14"/>
  <c r="Z698" i="14"/>
  <c r="Z699" i="14"/>
  <c r="Z700" i="14"/>
  <c r="Z701" i="14"/>
  <c r="Z702" i="14"/>
  <c r="Z703" i="14"/>
  <c r="Z704" i="14"/>
  <c r="Z705" i="14"/>
  <c r="Z706" i="14"/>
  <c r="Z707" i="14"/>
  <c r="Z708" i="14"/>
  <c r="Z709" i="14"/>
  <c r="Z710" i="14"/>
  <c r="Z711" i="14"/>
  <c r="Z712" i="14"/>
  <c r="Z713" i="14"/>
  <c r="Z714" i="14"/>
  <c r="Z715" i="14"/>
  <c r="Z716" i="14"/>
  <c r="Z717" i="14"/>
  <c r="Z718" i="14"/>
  <c r="Z719" i="14"/>
  <c r="Z720" i="14"/>
  <c r="Z721" i="14"/>
  <c r="Z722" i="14"/>
  <c r="Z723" i="14"/>
  <c r="Z724" i="14"/>
  <c r="Z725" i="14"/>
  <c r="Z726" i="14"/>
  <c r="Z727" i="14"/>
  <c r="Z728" i="14"/>
  <c r="Z729" i="14"/>
  <c r="Z730" i="14"/>
  <c r="Z731" i="14"/>
  <c r="Z732" i="14"/>
  <c r="Z733" i="14"/>
  <c r="Z734" i="14"/>
  <c r="Z735" i="14"/>
  <c r="Z6" i="14"/>
  <c r="BJ6" i="4"/>
  <c r="AH6" i="4"/>
  <c r="AC8" i="4"/>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70" i="4"/>
  <c r="AC71" i="4"/>
  <c r="AC72" i="4"/>
  <c r="AC73" i="4"/>
  <c r="AC74" i="4"/>
  <c r="AC75" i="4"/>
  <c r="AC76" i="4"/>
  <c r="AC77" i="4"/>
  <c r="AC78" i="4"/>
  <c r="AC79" i="4"/>
  <c r="AC80" i="4"/>
  <c r="AC81" i="4"/>
  <c r="AC82" i="4"/>
  <c r="AC83" i="4"/>
  <c r="AC84" i="4"/>
  <c r="AC85" i="4"/>
  <c r="AC86" i="4"/>
  <c r="AC87" i="4"/>
  <c r="AC88" i="4"/>
  <c r="AC89" i="4"/>
  <c r="AC90" i="4"/>
  <c r="AC91" i="4"/>
  <c r="AC92" i="4"/>
  <c r="AC93" i="4"/>
  <c r="AC94" i="4"/>
  <c r="AC95" i="4"/>
  <c r="AC96" i="4"/>
  <c r="AC97" i="4"/>
  <c r="AC98" i="4"/>
  <c r="AC99" i="4"/>
  <c r="AC100" i="4"/>
  <c r="AC101" i="4"/>
  <c r="AC102" i="4"/>
  <c r="AC103" i="4"/>
  <c r="AC104" i="4"/>
  <c r="AC105" i="4"/>
  <c r="AC106" i="4"/>
  <c r="AC107" i="4"/>
  <c r="AC108" i="4"/>
  <c r="AC109" i="4"/>
  <c r="AC110" i="4"/>
  <c r="AC111" i="4"/>
  <c r="AC112" i="4"/>
  <c r="AC113" i="4"/>
  <c r="AC114" i="4"/>
  <c r="AC115" i="4"/>
  <c r="AC116" i="4"/>
  <c r="AC117" i="4"/>
  <c r="AC118" i="4"/>
  <c r="AC119" i="4"/>
  <c r="AC120" i="4"/>
  <c r="AC121" i="4"/>
  <c r="AC122" i="4"/>
  <c r="AC123" i="4"/>
  <c r="AC124" i="4"/>
  <c r="AC125" i="4"/>
  <c r="AC126" i="4"/>
  <c r="AC127" i="4"/>
  <c r="AC128" i="4"/>
  <c r="AC129" i="4"/>
  <c r="AC130" i="4"/>
  <c r="AC131" i="4"/>
  <c r="AC132" i="4"/>
  <c r="AC133" i="4"/>
  <c r="AC134" i="4"/>
  <c r="AC135" i="4"/>
  <c r="AC136" i="4"/>
  <c r="AC137" i="4"/>
  <c r="AC138" i="4"/>
  <c r="AC139" i="4"/>
  <c r="AC140" i="4"/>
  <c r="AC141" i="4"/>
  <c r="AC142" i="4"/>
  <c r="AC143" i="4"/>
  <c r="AC144" i="4"/>
  <c r="AC145" i="4"/>
  <c r="AC146" i="4"/>
  <c r="AC147" i="4"/>
  <c r="AC148" i="4"/>
  <c r="AC149" i="4"/>
  <c r="AC150" i="4"/>
  <c r="AC151" i="4"/>
  <c r="AC152" i="4"/>
  <c r="AC153" i="4"/>
  <c r="AC154" i="4"/>
  <c r="AC155" i="4"/>
  <c r="AC156" i="4"/>
  <c r="AC157" i="4"/>
  <c r="AC158"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83" i="4"/>
  <c r="AC184" i="4"/>
  <c r="AC185" i="4"/>
  <c r="AC186" i="4"/>
  <c r="AC187" i="4"/>
  <c r="AC188" i="4"/>
  <c r="AC189" i="4"/>
  <c r="AC190" i="4"/>
  <c r="AC191" i="4"/>
  <c r="AC192" i="4"/>
  <c r="AC193" i="4"/>
  <c r="AC194" i="4"/>
  <c r="AC195" i="4"/>
  <c r="AC196" i="4"/>
  <c r="AC197" i="4"/>
  <c r="AC198" i="4"/>
  <c r="AC199" i="4"/>
  <c r="AC200" i="4"/>
  <c r="AC201" i="4"/>
  <c r="AC202" i="4"/>
  <c r="AC203" i="4"/>
  <c r="AC204" i="4"/>
  <c r="AC205" i="4"/>
  <c r="AC206" i="4"/>
  <c r="AC207" i="4"/>
  <c r="AC208" i="4"/>
  <c r="AC209" i="4"/>
  <c r="AC210" i="4"/>
  <c r="AC211" i="4"/>
  <c r="AC212" i="4"/>
  <c r="AC213" i="4"/>
  <c r="AC214" i="4"/>
  <c r="AC215" i="4"/>
  <c r="AC216" i="4"/>
  <c r="AC217" i="4"/>
  <c r="AC218" i="4"/>
  <c r="AC219" i="4"/>
  <c r="AC220" i="4"/>
  <c r="AC221" i="4"/>
  <c r="AC222" i="4"/>
  <c r="AC223" i="4"/>
  <c r="AC224" i="4"/>
  <c r="AC225" i="4"/>
  <c r="AC226" i="4"/>
  <c r="AC227" i="4"/>
  <c r="AC228" i="4"/>
  <c r="AC229" i="4"/>
  <c r="AC230" i="4"/>
  <c r="AC231" i="4"/>
  <c r="AC232" i="4"/>
  <c r="AC233" i="4"/>
  <c r="AC234" i="4"/>
  <c r="AC235" i="4"/>
  <c r="AC236" i="4"/>
  <c r="AC237" i="4"/>
  <c r="AC238" i="4"/>
  <c r="AC239" i="4"/>
  <c r="AC240" i="4"/>
  <c r="AC241" i="4"/>
  <c r="AC242" i="4"/>
  <c r="AC243" i="4"/>
  <c r="AC244" i="4"/>
  <c r="AC245" i="4"/>
  <c r="AC246" i="4"/>
  <c r="AC247" i="4"/>
  <c r="AC248" i="4"/>
  <c r="AC249" i="4"/>
  <c r="AC250" i="4"/>
  <c r="AC251" i="4"/>
  <c r="AC252" i="4"/>
  <c r="AC253" i="4"/>
  <c r="AC254" i="4"/>
  <c r="AC255" i="4"/>
  <c r="AC256" i="4"/>
  <c r="AC257" i="4"/>
  <c r="AC258" i="4"/>
  <c r="AC259" i="4"/>
  <c r="AC260" i="4"/>
  <c r="AC261" i="4"/>
  <c r="AC262" i="4"/>
  <c r="AC263" i="4"/>
  <c r="AC264" i="4"/>
  <c r="AC265" i="4"/>
  <c r="AC266" i="4"/>
  <c r="AC267" i="4"/>
  <c r="AC268" i="4"/>
  <c r="AC269" i="4"/>
  <c r="AC270" i="4"/>
  <c r="AC271" i="4"/>
  <c r="AC272" i="4"/>
  <c r="AC273" i="4"/>
  <c r="AC274" i="4"/>
  <c r="AC275" i="4"/>
  <c r="AC276" i="4"/>
  <c r="AC277" i="4"/>
  <c r="AC278" i="4"/>
  <c r="AC279" i="4"/>
  <c r="AC280" i="4"/>
  <c r="AC281" i="4"/>
  <c r="AC282" i="4"/>
  <c r="AC283" i="4"/>
  <c r="AC284" i="4"/>
  <c r="AC285" i="4"/>
  <c r="AC286" i="4"/>
  <c r="AC287" i="4"/>
  <c r="AC288" i="4"/>
  <c r="AC289" i="4"/>
  <c r="AC290" i="4"/>
  <c r="AC291" i="4"/>
  <c r="AC292" i="4"/>
  <c r="AC293" i="4"/>
  <c r="AC294" i="4"/>
  <c r="AC295" i="4"/>
  <c r="AC296" i="4"/>
  <c r="AC297" i="4"/>
  <c r="AC298" i="4"/>
  <c r="AC299" i="4"/>
  <c r="AC300" i="4"/>
  <c r="AC301" i="4"/>
  <c r="AC302" i="4"/>
  <c r="AC303" i="4"/>
  <c r="AC304" i="4"/>
  <c r="AC305" i="4"/>
  <c r="AC306" i="4"/>
  <c r="AC307" i="4"/>
  <c r="AC308" i="4"/>
  <c r="AC309" i="4"/>
  <c r="AC310" i="4"/>
  <c r="AC311" i="4"/>
  <c r="AC312" i="4"/>
  <c r="AC313" i="4"/>
  <c r="AC314" i="4"/>
  <c r="AC315" i="4"/>
  <c r="AC316" i="4"/>
  <c r="AC317" i="4"/>
  <c r="AC318" i="4"/>
  <c r="AC319" i="4"/>
  <c r="AC320" i="4"/>
  <c r="AC321" i="4"/>
  <c r="AC322" i="4"/>
  <c r="AC323" i="4"/>
  <c r="AC324" i="4"/>
  <c r="AC325" i="4"/>
  <c r="AC326" i="4"/>
  <c r="AC327" i="4"/>
  <c r="AC328" i="4"/>
  <c r="AC329" i="4"/>
  <c r="AC330" i="4"/>
  <c r="AC331" i="4"/>
  <c r="AC332" i="4"/>
  <c r="AC333" i="4"/>
  <c r="AC334" i="4"/>
  <c r="AC335" i="4"/>
  <c r="AC336" i="4"/>
  <c r="AC337" i="4"/>
  <c r="AC338" i="4"/>
  <c r="AC339" i="4"/>
  <c r="AC340" i="4"/>
  <c r="AC341" i="4"/>
  <c r="AC342" i="4"/>
  <c r="AC343" i="4"/>
  <c r="AC344" i="4"/>
  <c r="AC345" i="4"/>
  <c r="AC346" i="4"/>
  <c r="AC347" i="4"/>
  <c r="AC348" i="4"/>
  <c r="AC349" i="4"/>
  <c r="AC350" i="4"/>
  <c r="AC351" i="4"/>
  <c r="AC352" i="4"/>
  <c r="AC353" i="4"/>
  <c r="AC354" i="4"/>
  <c r="AC355" i="4"/>
  <c r="AC356" i="4"/>
  <c r="AC357" i="4"/>
  <c r="AC358" i="4"/>
  <c r="AC359" i="4"/>
  <c r="AC360" i="4"/>
  <c r="AC361" i="4"/>
  <c r="AC362" i="4"/>
  <c r="AC363" i="4"/>
  <c r="AC364" i="4"/>
  <c r="AC365" i="4"/>
  <c r="AC366" i="4"/>
  <c r="AC367" i="4"/>
  <c r="AC368" i="4"/>
  <c r="AC369" i="4"/>
  <c r="AC370" i="4"/>
  <c r="AC371" i="4"/>
  <c r="AC372" i="4"/>
  <c r="AC373" i="4"/>
  <c r="AC374" i="4"/>
  <c r="AC375" i="4"/>
  <c r="AC376" i="4"/>
  <c r="AC377" i="4"/>
  <c r="AC378" i="4"/>
  <c r="AC379" i="4"/>
  <c r="AC380" i="4"/>
  <c r="AC381" i="4"/>
  <c r="AC382" i="4"/>
  <c r="AC383" i="4"/>
  <c r="AC384" i="4"/>
  <c r="AC385" i="4"/>
  <c r="AC386" i="4"/>
  <c r="AC387" i="4"/>
  <c r="AC388" i="4"/>
  <c r="AC389" i="4"/>
  <c r="AC390" i="4"/>
  <c r="AC391" i="4"/>
  <c r="AC392" i="4"/>
  <c r="AC393" i="4"/>
  <c r="AC394" i="4"/>
  <c r="AC395" i="4"/>
  <c r="AC396" i="4"/>
  <c r="AC397" i="4"/>
  <c r="AC398" i="4"/>
  <c r="AC399" i="4"/>
  <c r="AC400" i="4"/>
  <c r="AC401" i="4"/>
  <c r="AC402" i="4"/>
  <c r="AC403" i="4"/>
  <c r="AC404" i="4"/>
  <c r="AC405" i="4"/>
  <c r="AC406" i="4"/>
  <c r="AC407" i="4"/>
  <c r="AC408" i="4"/>
  <c r="AC409" i="4"/>
  <c r="AC410" i="4"/>
  <c r="AC411" i="4"/>
  <c r="AC412" i="4"/>
  <c r="AC413" i="4"/>
  <c r="AC414" i="4"/>
  <c r="AC415" i="4"/>
  <c r="AC416" i="4"/>
  <c r="AC417" i="4"/>
  <c r="AC418" i="4"/>
  <c r="AC419" i="4"/>
  <c r="AC420" i="4"/>
  <c r="AC421" i="4"/>
  <c r="AC422" i="4"/>
  <c r="AC423" i="4"/>
  <c r="AC424" i="4"/>
  <c r="AC425" i="4"/>
  <c r="AC426" i="4"/>
  <c r="AC427" i="4"/>
  <c r="AC428" i="4"/>
  <c r="AC429" i="4"/>
  <c r="AC430" i="4"/>
  <c r="AC431" i="4"/>
  <c r="AC432" i="4"/>
  <c r="AC433" i="4"/>
  <c r="AC434" i="4"/>
  <c r="AC435" i="4"/>
  <c r="AC436" i="4"/>
  <c r="AC437" i="4"/>
  <c r="AC438" i="4"/>
  <c r="AC439" i="4"/>
  <c r="AC440" i="4"/>
  <c r="AC441" i="4"/>
  <c r="AC442" i="4"/>
  <c r="AC443" i="4"/>
  <c r="AC444" i="4"/>
  <c r="AC445" i="4"/>
  <c r="AC446" i="4"/>
  <c r="AC447" i="4"/>
  <c r="AC448" i="4"/>
  <c r="AC449" i="4"/>
  <c r="AC450" i="4"/>
  <c r="AC451" i="4"/>
  <c r="AC452" i="4"/>
  <c r="AC453" i="4"/>
  <c r="AC454" i="4"/>
  <c r="AC455" i="4"/>
  <c r="AC456" i="4"/>
  <c r="AC457" i="4"/>
  <c r="AC458" i="4"/>
  <c r="AC459" i="4"/>
  <c r="AC460" i="4"/>
  <c r="AC461" i="4"/>
  <c r="AC462" i="4"/>
  <c r="AC463" i="4"/>
  <c r="AC464" i="4"/>
  <c r="AC465" i="4"/>
  <c r="AC466" i="4"/>
  <c r="AC467" i="4"/>
  <c r="AC468" i="4"/>
  <c r="AC469" i="4"/>
  <c r="AC470" i="4"/>
  <c r="AC471" i="4"/>
  <c r="AC472" i="4"/>
  <c r="AC473" i="4"/>
  <c r="AC474" i="4"/>
  <c r="AC475" i="4"/>
  <c r="AC476" i="4"/>
  <c r="AC477" i="4"/>
  <c r="AC478" i="4"/>
  <c r="AC479" i="4"/>
  <c r="AC480" i="4"/>
  <c r="AC481" i="4"/>
  <c r="AC482" i="4"/>
  <c r="AC483" i="4"/>
  <c r="AC484" i="4"/>
  <c r="AC485" i="4"/>
  <c r="AC486" i="4"/>
  <c r="AC487" i="4"/>
  <c r="AC488" i="4"/>
  <c r="AC489" i="4"/>
  <c r="AC490" i="4"/>
  <c r="AC491" i="4"/>
  <c r="AC492" i="4"/>
  <c r="AC493" i="4"/>
  <c r="AC494" i="4"/>
  <c r="AC495" i="4"/>
  <c r="AC496" i="4"/>
  <c r="AC497" i="4"/>
  <c r="AC498" i="4"/>
  <c r="AC499" i="4"/>
  <c r="AC500" i="4"/>
  <c r="AC501" i="4"/>
  <c r="AC502" i="4"/>
  <c r="AC503" i="4"/>
  <c r="AC504" i="4"/>
  <c r="AC505" i="4"/>
  <c r="AC506" i="4"/>
  <c r="AC507" i="4"/>
  <c r="AC508" i="4"/>
  <c r="AC509" i="4"/>
  <c r="AC510" i="4"/>
  <c r="AC511" i="4"/>
  <c r="AC512" i="4"/>
  <c r="AC513" i="4"/>
  <c r="AC514" i="4"/>
  <c r="AC515" i="4"/>
  <c r="AC516" i="4"/>
  <c r="AC517" i="4"/>
  <c r="AC518" i="4"/>
  <c r="AC519" i="4"/>
  <c r="AC520" i="4"/>
  <c r="AC521" i="4"/>
  <c r="AC522" i="4"/>
  <c r="AC523" i="4"/>
  <c r="AC524" i="4"/>
  <c r="AC525" i="4"/>
  <c r="AC526" i="4"/>
  <c r="AC527" i="4"/>
  <c r="AC528" i="4"/>
  <c r="AC529" i="4"/>
  <c r="AC530" i="4"/>
  <c r="AC531" i="4"/>
  <c r="AC532" i="4"/>
  <c r="AC533" i="4"/>
  <c r="AC534" i="4"/>
  <c r="AC535" i="4"/>
  <c r="AC536" i="4"/>
  <c r="AC537" i="4"/>
  <c r="AC538" i="4"/>
  <c r="AC539" i="4"/>
  <c r="AC540" i="4"/>
  <c r="AC541" i="4"/>
  <c r="AC542" i="4"/>
  <c r="AC543" i="4"/>
  <c r="AC544" i="4"/>
  <c r="AC545" i="4"/>
  <c r="AC546" i="4"/>
  <c r="AC547" i="4"/>
  <c r="AC548" i="4"/>
  <c r="AC549" i="4"/>
  <c r="AC550" i="4"/>
  <c r="AC551" i="4"/>
  <c r="AC552" i="4"/>
  <c r="AC553" i="4"/>
  <c r="AC554" i="4"/>
  <c r="AC555" i="4"/>
  <c r="AC556" i="4"/>
  <c r="AC557" i="4"/>
  <c r="AC558" i="4"/>
  <c r="AC559" i="4"/>
  <c r="AC560" i="4"/>
  <c r="AC561" i="4"/>
  <c r="AC562" i="4"/>
  <c r="AC563" i="4"/>
  <c r="AC564" i="4"/>
  <c r="AC565" i="4"/>
  <c r="AC566" i="4"/>
  <c r="AC567" i="4"/>
  <c r="AC568" i="4"/>
  <c r="AC569" i="4"/>
  <c r="AC570" i="4"/>
  <c r="AC571" i="4"/>
  <c r="AC572" i="4"/>
  <c r="AC573" i="4"/>
  <c r="AC574" i="4"/>
  <c r="AC575" i="4"/>
  <c r="AC576" i="4"/>
  <c r="AC577" i="4"/>
  <c r="AC578" i="4"/>
  <c r="AC579" i="4"/>
  <c r="AC580" i="4"/>
  <c r="AC581" i="4"/>
  <c r="AC582" i="4"/>
  <c r="AC583" i="4"/>
  <c r="AC584" i="4"/>
  <c r="AC585" i="4"/>
  <c r="AC586" i="4"/>
  <c r="AC587" i="4"/>
  <c r="AC588" i="4"/>
  <c r="AC589" i="4"/>
  <c r="AC590" i="4"/>
  <c r="AC591" i="4"/>
  <c r="AC592" i="4"/>
  <c r="AC593" i="4"/>
  <c r="AC594" i="4"/>
  <c r="AC595" i="4"/>
  <c r="AC596" i="4"/>
  <c r="AC597" i="4"/>
  <c r="AC598" i="4"/>
  <c r="AC599" i="4"/>
  <c r="AC600" i="4"/>
  <c r="AC601" i="4"/>
  <c r="AC602" i="4"/>
  <c r="AC603" i="4"/>
  <c r="AC604" i="4"/>
  <c r="AC605" i="4"/>
  <c r="AC606" i="4"/>
  <c r="AC607" i="4"/>
  <c r="AC608" i="4"/>
  <c r="AC609" i="4"/>
  <c r="AC610" i="4"/>
  <c r="AC611" i="4"/>
  <c r="AC612" i="4"/>
  <c r="AC613" i="4"/>
  <c r="AC614" i="4"/>
  <c r="AC615" i="4"/>
  <c r="AC616" i="4"/>
  <c r="AC617" i="4"/>
  <c r="AC618" i="4"/>
  <c r="AC619" i="4"/>
  <c r="AC620" i="4"/>
  <c r="AC621" i="4"/>
  <c r="AC622" i="4"/>
  <c r="AC623" i="4"/>
  <c r="AC624" i="4"/>
  <c r="AC625" i="4"/>
  <c r="AC626" i="4"/>
  <c r="AC627" i="4"/>
  <c r="AC628" i="4"/>
  <c r="AC629" i="4"/>
  <c r="AC630" i="4"/>
  <c r="AC631" i="4"/>
  <c r="AC632" i="4"/>
  <c r="AC633" i="4"/>
  <c r="AC634" i="4"/>
  <c r="AC635" i="4"/>
  <c r="AC636" i="4"/>
  <c r="AC637" i="4"/>
  <c r="AC638" i="4"/>
  <c r="AC639" i="4"/>
  <c r="AC640" i="4"/>
  <c r="AC641" i="4"/>
  <c r="AC642" i="4"/>
  <c r="AC643" i="4"/>
  <c r="AC644" i="4"/>
  <c r="AC645" i="4"/>
  <c r="AC646" i="4"/>
  <c r="AC647" i="4"/>
  <c r="AC648" i="4"/>
  <c r="AC649" i="4"/>
  <c r="AC650" i="4"/>
  <c r="AC651" i="4"/>
  <c r="AC652" i="4"/>
  <c r="AC653" i="4"/>
  <c r="AC654" i="4"/>
  <c r="AC655" i="4"/>
  <c r="AC656" i="4"/>
  <c r="AC657" i="4"/>
  <c r="AC658" i="4"/>
  <c r="AC659" i="4"/>
  <c r="AC660" i="4"/>
  <c r="AC661" i="4"/>
  <c r="AC662" i="4"/>
  <c r="AC663" i="4"/>
  <c r="AC664" i="4"/>
  <c r="AC665" i="4"/>
  <c r="AC666" i="4"/>
  <c r="AC667" i="4"/>
  <c r="AC668" i="4"/>
  <c r="AC669" i="4"/>
  <c r="AC670" i="4"/>
  <c r="AC671" i="4"/>
  <c r="AC672" i="4"/>
  <c r="AC673" i="4"/>
  <c r="AC674" i="4"/>
  <c r="AC675" i="4"/>
  <c r="AC676" i="4"/>
  <c r="AC677" i="4"/>
  <c r="AC678" i="4"/>
  <c r="AC679" i="4"/>
  <c r="AC680" i="4"/>
  <c r="AC681" i="4"/>
  <c r="AC682" i="4"/>
  <c r="AC683" i="4"/>
  <c r="AC684" i="4"/>
  <c r="AC685" i="4"/>
  <c r="AC686" i="4"/>
  <c r="AC687" i="4"/>
  <c r="AC688" i="4"/>
  <c r="AC689" i="4"/>
  <c r="AC690" i="4"/>
  <c r="AC691" i="4"/>
  <c r="AC692" i="4"/>
  <c r="AC693" i="4"/>
  <c r="AC694" i="4"/>
  <c r="AC695" i="4"/>
  <c r="AC696" i="4"/>
  <c r="AC697" i="4"/>
  <c r="AC698" i="4"/>
  <c r="AC699" i="4"/>
  <c r="AC700" i="4"/>
  <c r="AC701" i="4"/>
  <c r="AC702" i="4"/>
  <c r="AC703" i="4"/>
  <c r="AC704" i="4"/>
  <c r="AC705" i="4"/>
  <c r="AC706" i="4"/>
  <c r="AC707" i="4"/>
  <c r="AC708" i="4"/>
  <c r="AC709" i="4"/>
  <c r="AC710" i="4"/>
  <c r="AC711" i="4"/>
  <c r="AC712" i="4"/>
  <c r="AC713" i="4"/>
  <c r="AC714" i="4"/>
  <c r="AC715" i="4"/>
  <c r="AC716" i="4"/>
  <c r="AC717" i="4"/>
  <c r="AC718" i="4"/>
  <c r="AC719" i="4"/>
  <c r="AC720" i="4"/>
  <c r="AC721" i="4"/>
  <c r="AC722" i="4"/>
  <c r="AC723" i="4"/>
  <c r="AC724" i="4"/>
  <c r="AC725" i="4"/>
  <c r="AC726" i="4"/>
  <c r="AC727" i="4"/>
  <c r="AC728" i="4"/>
  <c r="AC729" i="4"/>
  <c r="AC730" i="4"/>
  <c r="AC731" i="4"/>
  <c r="AC732" i="4"/>
  <c r="AC733" i="4"/>
  <c r="AC734" i="4"/>
  <c r="AC735" i="4"/>
  <c r="AC736" i="4"/>
  <c r="K61" i="6"/>
  <c r="K60" i="6"/>
  <c r="V19" i="14"/>
  <c r="V18" i="14"/>
  <c r="V15" i="14"/>
  <c r="V14" i="14"/>
  <c r="V11" i="14"/>
  <c r="V10" i="14"/>
  <c r="V7" i="14"/>
  <c r="V6" i="14"/>
  <c r="T19" i="14"/>
  <c r="T18" i="14"/>
  <c r="T15" i="14"/>
  <c r="T14" i="14"/>
  <c r="T11" i="14"/>
  <c r="T10" i="14"/>
  <c r="T7" i="14"/>
  <c r="T6" i="14"/>
  <c r="E49" i="6"/>
  <c r="E48" i="6"/>
  <c r="L74" i="8" l="1"/>
  <c r="M74" i="8"/>
  <c r="AT17" i="14"/>
  <c r="AT9" i="14"/>
  <c r="AT14" i="14"/>
  <c r="AT8" i="14"/>
  <c r="AT7" i="14"/>
  <c r="AT15" i="14"/>
  <c r="AU19" i="14"/>
  <c r="AV15" i="14" s="1"/>
  <c r="AW18" i="14"/>
  <c r="AQ19" i="14"/>
  <c r="AR10" i="14" s="1"/>
  <c r="L78" i="8"/>
  <c r="AR11" i="14"/>
  <c r="AX16" i="14"/>
  <c r="AX8" i="14"/>
  <c r="AX17" i="14"/>
  <c r="AX9" i="14"/>
  <c r="AR16" i="14"/>
  <c r="AR7" i="14"/>
  <c r="AX10" i="14"/>
  <c r="AR15" i="14"/>
  <c r="AX7" i="14"/>
  <c r="AR12" i="14"/>
  <c r="AX15" i="14"/>
  <c r="AR13" i="14"/>
  <c r="AX14" i="14"/>
  <c r="AT12" i="14"/>
  <c r="AT16" i="14"/>
  <c r="AT13" i="14"/>
  <c r="AT11" i="14"/>
  <c r="AX13" i="14"/>
  <c r="AR9" i="14"/>
  <c r="AT10" i="14"/>
  <c r="AX12" i="14"/>
  <c r="AR17" i="14"/>
  <c r="AT6" i="14"/>
  <c r="AS18" i="14"/>
  <c r="AU18" i="14"/>
  <c r="AX6" i="14"/>
  <c r="AX11" i="14"/>
  <c r="AR6" i="14"/>
  <c r="BE8" i="4"/>
  <c r="BE9" i="4"/>
  <c r="BE10" i="4"/>
  <c r="BE11" i="4"/>
  <c r="BE12" i="4"/>
  <c r="BE13" i="4"/>
  <c r="BE14" i="4"/>
  <c r="BE15" i="4"/>
  <c r="BE16" i="4"/>
  <c r="BE17" i="4"/>
  <c r="BE18" i="4"/>
  <c r="BE19" i="4"/>
  <c r="BE20" i="4"/>
  <c r="BE21" i="4"/>
  <c r="BE22" i="4"/>
  <c r="BE23" i="4"/>
  <c r="BE24" i="4"/>
  <c r="BE25" i="4"/>
  <c r="BE26" i="4"/>
  <c r="BE27" i="4"/>
  <c r="BE28" i="4"/>
  <c r="BE29" i="4"/>
  <c r="BE30" i="4"/>
  <c r="BE31" i="4"/>
  <c r="BE32" i="4"/>
  <c r="BE33" i="4"/>
  <c r="BE34" i="4"/>
  <c r="BE35" i="4"/>
  <c r="BE36" i="4"/>
  <c r="BE37" i="4"/>
  <c r="BE38" i="4"/>
  <c r="BE39" i="4"/>
  <c r="BE40" i="4"/>
  <c r="BE41" i="4"/>
  <c r="BE42" i="4"/>
  <c r="BE43" i="4"/>
  <c r="BE44" i="4"/>
  <c r="BE45" i="4"/>
  <c r="BE46" i="4"/>
  <c r="BE47" i="4"/>
  <c r="BE48" i="4"/>
  <c r="BE49" i="4"/>
  <c r="BE50" i="4"/>
  <c r="BE51" i="4"/>
  <c r="BE52" i="4"/>
  <c r="BE53" i="4"/>
  <c r="BE54" i="4"/>
  <c r="BE55" i="4"/>
  <c r="BE56" i="4"/>
  <c r="BE57" i="4"/>
  <c r="BE58" i="4"/>
  <c r="BE59" i="4"/>
  <c r="BE60" i="4"/>
  <c r="BE61" i="4"/>
  <c r="BE62" i="4"/>
  <c r="BE63" i="4"/>
  <c r="BE64" i="4"/>
  <c r="BE65" i="4"/>
  <c r="BE66" i="4"/>
  <c r="BE67" i="4"/>
  <c r="BE68" i="4"/>
  <c r="BE69" i="4"/>
  <c r="BE70" i="4"/>
  <c r="BE71" i="4"/>
  <c r="BE72" i="4"/>
  <c r="BE73" i="4"/>
  <c r="BE74" i="4"/>
  <c r="BE75" i="4"/>
  <c r="BE76" i="4"/>
  <c r="BE77" i="4"/>
  <c r="BE78" i="4"/>
  <c r="BE79" i="4"/>
  <c r="BE80" i="4"/>
  <c r="BE81" i="4"/>
  <c r="BE82" i="4"/>
  <c r="BE83" i="4"/>
  <c r="BE84" i="4"/>
  <c r="BE85" i="4"/>
  <c r="BE86" i="4"/>
  <c r="BE87" i="4"/>
  <c r="BE88" i="4"/>
  <c r="BE89" i="4"/>
  <c r="BE90" i="4"/>
  <c r="BE91" i="4"/>
  <c r="BE92" i="4"/>
  <c r="BE93" i="4"/>
  <c r="BE94" i="4"/>
  <c r="BE95" i="4"/>
  <c r="BE96" i="4"/>
  <c r="BE97" i="4"/>
  <c r="BE98" i="4"/>
  <c r="BE99" i="4"/>
  <c r="BE100" i="4"/>
  <c r="BE101" i="4"/>
  <c r="BE102" i="4"/>
  <c r="BE103" i="4"/>
  <c r="BE104" i="4"/>
  <c r="BE105" i="4"/>
  <c r="BE106" i="4"/>
  <c r="BE107" i="4"/>
  <c r="BE108" i="4"/>
  <c r="BE109" i="4"/>
  <c r="BE110" i="4"/>
  <c r="BE111" i="4"/>
  <c r="BE112" i="4"/>
  <c r="BE113" i="4"/>
  <c r="BE114" i="4"/>
  <c r="BE115" i="4"/>
  <c r="BE116" i="4"/>
  <c r="BE117" i="4"/>
  <c r="BE118" i="4"/>
  <c r="BE119" i="4"/>
  <c r="BE120" i="4"/>
  <c r="BE121" i="4"/>
  <c r="BE122" i="4"/>
  <c r="BE123" i="4"/>
  <c r="BE124" i="4"/>
  <c r="BE125" i="4"/>
  <c r="BE126" i="4"/>
  <c r="BE127" i="4"/>
  <c r="BE128" i="4"/>
  <c r="BE129" i="4"/>
  <c r="BE130" i="4"/>
  <c r="BE131" i="4"/>
  <c r="BE132" i="4"/>
  <c r="BE133" i="4"/>
  <c r="BE134" i="4"/>
  <c r="BE135" i="4"/>
  <c r="BE136" i="4"/>
  <c r="BE137" i="4"/>
  <c r="BE138" i="4"/>
  <c r="BE139" i="4"/>
  <c r="BE140" i="4"/>
  <c r="BE141" i="4"/>
  <c r="BE142" i="4"/>
  <c r="BE143" i="4"/>
  <c r="BE144" i="4"/>
  <c r="BE145" i="4"/>
  <c r="BE146" i="4"/>
  <c r="BE147" i="4"/>
  <c r="BE148" i="4"/>
  <c r="BE149" i="4"/>
  <c r="BE150" i="4"/>
  <c r="BE151" i="4"/>
  <c r="BE152" i="4"/>
  <c r="BE153" i="4"/>
  <c r="BE154" i="4"/>
  <c r="BE155" i="4"/>
  <c r="BE156" i="4"/>
  <c r="BE157" i="4"/>
  <c r="BE158" i="4"/>
  <c r="BE159" i="4"/>
  <c r="BE160" i="4"/>
  <c r="BE161" i="4"/>
  <c r="BE162" i="4"/>
  <c r="BE163" i="4"/>
  <c r="BE164" i="4"/>
  <c r="BE165" i="4"/>
  <c r="BE166" i="4"/>
  <c r="BE167" i="4"/>
  <c r="BE168" i="4"/>
  <c r="BE169" i="4"/>
  <c r="BE170" i="4"/>
  <c r="BE171" i="4"/>
  <c r="BE172" i="4"/>
  <c r="BE173" i="4"/>
  <c r="BE174" i="4"/>
  <c r="BE175" i="4"/>
  <c r="BE176" i="4"/>
  <c r="BE177" i="4"/>
  <c r="BE178" i="4"/>
  <c r="BE179" i="4"/>
  <c r="BE180" i="4"/>
  <c r="BE181" i="4"/>
  <c r="BE182" i="4"/>
  <c r="BE183" i="4"/>
  <c r="BE184" i="4"/>
  <c r="BE185" i="4"/>
  <c r="BE186" i="4"/>
  <c r="BE187" i="4"/>
  <c r="BE188" i="4"/>
  <c r="BE189" i="4"/>
  <c r="BE190" i="4"/>
  <c r="BE191" i="4"/>
  <c r="BE192" i="4"/>
  <c r="BE193" i="4"/>
  <c r="BE194" i="4"/>
  <c r="BE195" i="4"/>
  <c r="BE196" i="4"/>
  <c r="BE197" i="4"/>
  <c r="BE198" i="4"/>
  <c r="BE199" i="4"/>
  <c r="BE200" i="4"/>
  <c r="BE201" i="4"/>
  <c r="BE202" i="4"/>
  <c r="BE203" i="4"/>
  <c r="BE204" i="4"/>
  <c r="BE205" i="4"/>
  <c r="BE206" i="4"/>
  <c r="BE207" i="4"/>
  <c r="BE208" i="4"/>
  <c r="BE209" i="4"/>
  <c r="BE210" i="4"/>
  <c r="BE211" i="4"/>
  <c r="BE212" i="4"/>
  <c r="BE213" i="4"/>
  <c r="BE214" i="4"/>
  <c r="BE215" i="4"/>
  <c r="BE216" i="4"/>
  <c r="BE217" i="4"/>
  <c r="BE218" i="4"/>
  <c r="BE219" i="4"/>
  <c r="BE220" i="4"/>
  <c r="BE221" i="4"/>
  <c r="BE222" i="4"/>
  <c r="BE223" i="4"/>
  <c r="BE224" i="4"/>
  <c r="BE225" i="4"/>
  <c r="BE226" i="4"/>
  <c r="BE227" i="4"/>
  <c r="BE228" i="4"/>
  <c r="BE229" i="4"/>
  <c r="BE230" i="4"/>
  <c r="BE231" i="4"/>
  <c r="BE232" i="4"/>
  <c r="BE233" i="4"/>
  <c r="BE234" i="4"/>
  <c r="BE235" i="4"/>
  <c r="BE236" i="4"/>
  <c r="BE237" i="4"/>
  <c r="BE238" i="4"/>
  <c r="BE239" i="4"/>
  <c r="BE240" i="4"/>
  <c r="BE241" i="4"/>
  <c r="BE242" i="4"/>
  <c r="BE243" i="4"/>
  <c r="BE244" i="4"/>
  <c r="BE245" i="4"/>
  <c r="BE246" i="4"/>
  <c r="BE247" i="4"/>
  <c r="BE248" i="4"/>
  <c r="BE249" i="4"/>
  <c r="BE250" i="4"/>
  <c r="BE251" i="4"/>
  <c r="BE252" i="4"/>
  <c r="BE253" i="4"/>
  <c r="BE254" i="4"/>
  <c r="BE255" i="4"/>
  <c r="BE256" i="4"/>
  <c r="BE257" i="4"/>
  <c r="BE258" i="4"/>
  <c r="BE259" i="4"/>
  <c r="BE260" i="4"/>
  <c r="BE261" i="4"/>
  <c r="BE262" i="4"/>
  <c r="BE263" i="4"/>
  <c r="BE264" i="4"/>
  <c r="BE265" i="4"/>
  <c r="BE266" i="4"/>
  <c r="BE267" i="4"/>
  <c r="BE268" i="4"/>
  <c r="BE269" i="4"/>
  <c r="BE270" i="4"/>
  <c r="BE271" i="4"/>
  <c r="BE272" i="4"/>
  <c r="BE273" i="4"/>
  <c r="BE274" i="4"/>
  <c r="BE275" i="4"/>
  <c r="BE276" i="4"/>
  <c r="BE277" i="4"/>
  <c r="BE278" i="4"/>
  <c r="BE279" i="4"/>
  <c r="BE280" i="4"/>
  <c r="BE281" i="4"/>
  <c r="BE282" i="4"/>
  <c r="BE283" i="4"/>
  <c r="BE284" i="4"/>
  <c r="BE285" i="4"/>
  <c r="BE286" i="4"/>
  <c r="BE287" i="4"/>
  <c r="BE288" i="4"/>
  <c r="BE289" i="4"/>
  <c r="BE290" i="4"/>
  <c r="BE291" i="4"/>
  <c r="BE292" i="4"/>
  <c r="BE293" i="4"/>
  <c r="BE294" i="4"/>
  <c r="BE295" i="4"/>
  <c r="BE296" i="4"/>
  <c r="BE297" i="4"/>
  <c r="BE298" i="4"/>
  <c r="BE299" i="4"/>
  <c r="BE300" i="4"/>
  <c r="BE301" i="4"/>
  <c r="BE302" i="4"/>
  <c r="BE303" i="4"/>
  <c r="BE304" i="4"/>
  <c r="BE305" i="4"/>
  <c r="BE306" i="4"/>
  <c r="BE307" i="4"/>
  <c r="BE308" i="4"/>
  <c r="BE309" i="4"/>
  <c r="BE310" i="4"/>
  <c r="BE311" i="4"/>
  <c r="BE312" i="4"/>
  <c r="BE313" i="4"/>
  <c r="BE314" i="4"/>
  <c r="BE315" i="4"/>
  <c r="BE316" i="4"/>
  <c r="BE317" i="4"/>
  <c r="BE318" i="4"/>
  <c r="BE319" i="4"/>
  <c r="BE320" i="4"/>
  <c r="BE321" i="4"/>
  <c r="BE322" i="4"/>
  <c r="BE323" i="4"/>
  <c r="BE324" i="4"/>
  <c r="BE325" i="4"/>
  <c r="BE326" i="4"/>
  <c r="BE327" i="4"/>
  <c r="BE328" i="4"/>
  <c r="BE329" i="4"/>
  <c r="BE330" i="4"/>
  <c r="BE331" i="4"/>
  <c r="BE332" i="4"/>
  <c r="BE333" i="4"/>
  <c r="BE334" i="4"/>
  <c r="BE335" i="4"/>
  <c r="BE336" i="4"/>
  <c r="BE337" i="4"/>
  <c r="BE338" i="4"/>
  <c r="BE339" i="4"/>
  <c r="BE340" i="4"/>
  <c r="BE341" i="4"/>
  <c r="BE342" i="4"/>
  <c r="BE343" i="4"/>
  <c r="BE344" i="4"/>
  <c r="BE345" i="4"/>
  <c r="BE346" i="4"/>
  <c r="BE347" i="4"/>
  <c r="BE348" i="4"/>
  <c r="BE349" i="4"/>
  <c r="BE350" i="4"/>
  <c r="BE351" i="4"/>
  <c r="BE352" i="4"/>
  <c r="BE353" i="4"/>
  <c r="BE354" i="4"/>
  <c r="BE355" i="4"/>
  <c r="BE356" i="4"/>
  <c r="BE357" i="4"/>
  <c r="BE358" i="4"/>
  <c r="BE359" i="4"/>
  <c r="BE360" i="4"/>
  <c r="BE361" i="4"/>
  <c r="BE362" i="4"/>
  <c r="BE363" i="4"/>
  <c r="BE364" i="4"/>
  <c r="BE365" i="4"/>
  <c r="BE366" i="4"/>
  <c r="BE367" i="4"/>
  <c r="BE368" i="4"/>
  <c r="BE369" i="4"/>
  <c r="BE370" i="4"/>
  <c r="BE371" i="4"/>
  <c r="BE7" i="4"/>
  <c r="AC7" i="4"/>
  <c r="AB7" i="4"/>
  <c r="F26" i="3"/>
  <c r="E26" i="3"/>
  <c r="D12" i="8"/>
  <c r="D20" i="8" s="1"/>
  <c r="I371" i="1"/>
  <c r="I372" i="1"/>
  <c r="I373" i="1"/>
  <c r="I374" i="1"/>
  <c r="I375" i="1"/>
  <c r="I735" i="1"/>
  <c r="BE736" i="4" s="1"/>
  <c r="I734" i="1"/>
  <c r="BE735" i="4" s="1"/>
  <c r="I733" i="1"/>
  <c r="BE734" i="4" s="1"/>
  <c r="I732" i="1"/>
  <c r="BE733" i="4" s="1"/>
  <c r="I731" i="1"/>
  <c r="BE732" i="4" s="1"/>
  <c r="I730" i="1"/>
  <c r="BE731" i="4" s="1"/>
  <c r="I729" i="1"/>
  <c r="BE730" i="4" s="1"/>
  <c r="I728" i="1"/>
  <c r="BE729" i="4" s="1"/>
  <c r="I727" i="1"/>
  <c r="BE728" i="4" s="1"/>
  <c r="I726" i="1"/>
  <c r="BE727" i="4" s="1"/>
  <c r="I725" i="1"/>
  <c r="BE726" i="4" s="1"/>
  <c r="I724" i="1"/>
  <c r="BE725" i="4" s="1"/>
  <c r="I723" i="1"/>
  <c r="BE724" i="4" s="1"/>
  <c r="I722" i="1"/>
  <c r="BE723" i="4" s="1"/>
  <c r="I721" i="1"/>
  <c r="BE722" i="4" s="1"/>
  <c r="I720" i="1"/>
  <c r="BE721" i="4" s="1"/>
  <c r="I719" i="1"/>
  <c r="BE720" i="4" s="1"/>
  <c r="I718" i="1"/>
  <c r="BE719" i="4" s="1"/>
  <c r="I717" i="1"/>
  <c r="BE718" i="4" s="1"/>
  <c r="I716" i="1"/>
  <c r="BE717" i="4" s="1"/>
  <c r="I715" i="1"/>
  <c r="BE716" i="4" s="1"/>
  <c r="I714" i="1"/>
  <c r="BE715" i="4" s="1"/>
  <c r="I713" i="1"/>
  <c r="BE714" i="4" s="1"/>
  <c r="I712" i="1"/>
  <c r="BE713" i="4" s="1"/>
  <c r="I711" i="1"/>
  <c r="BE712" i="4" s="1"/>
  <c r="I710" i="1"/>
  <c r="BE711" i="4" s="1"/>
  <c r="I709" i="1"/>
  <c r="BE710" i="4" s="1"/>
  <c r="I708" i="1"/>
  <c r="BE709" i="4" s="1"/>
  <c r="I707" i="1"/>
  <c r="BE708" i="4" s="1"/>
  <c r="I706" i="1"/>
  <c r="BE707" i="4" s="1"/>
  <c r="I705" i="1"/>
  <c r="BE706" i="4" s="1"/>
  <c r="I704" i="1"/>
  <c r="BE705" i="4" s="1"/>
  <c r="I703" i="1"/>
  <c r="BE704" i="4" s="1"/>
  <c r="I702" i="1"/>
  <c r="BE703" i="4" s="1"/>
  <c r="I701" i="1"/>
  <c r="BE702" i="4" s="1"/>
  <c r="I700" i="1"/>
  <c r="BE701" i="4" s="1"/>
  <c r="I699" i="1"/>
  <c r="BE700" i="4" s="1"/>
  <c r="I698" i="1"/>
  <c r="BE699" i="4" s="1"/>
  <c r="I697" i="1"/>
  <c r="BE698" i="4" s="1"/>
  <c r="I696" i="1"/>
  <c r="BE697" i="4" s="1"/>
  <c r="I695" i="1"/>
  <c r="BE696" i="4" s="1"/>
  <c r="I694" i="1"/>
  <c r="BE695" i="4" s="1"/>
  <c r="I693" i="1"/>
  <c r="BE694" i="4" s="1"/>
  <c r="I692" i="1"/>
  <c r="BE693" i="4" s="1"/>
  <c r="I691" i="1"/>
  <c r="BE692" i="4" s="1"/>
  <c r="I690" i="1"/>
  <c r="BE691" i="4" s="1"/>
  <c r="I689" i="1"/>
  <c r="BE690" i="4" s="1"/>
  <c r="I688" i="1"/>
  <c r="BE689" i="4" s="1"/>
  <c r="I687" i="1"/>
  <c r="BE688" i="4" s="1"/>
  <c r="I686" i="1"/>
  <c r="BE687" i="4" s="1"/>
  <c r="I685" i="1"/>
  <c r="BE686" i="4" s="1"/>
  <c r="I684" i="1"/>
  <c r="BE685" i="4" s="1"/>
  <c r="I683" i="1"/>
  <c r="BE684" i="4" s="1"/>
  <c r="I682" i="1"/>
  <c r="BE683" i="4" s="1"/>
  <c r="I681" i="1"/>
  <c r="BE682" i="4" s="1"/>
  <c r="I680" i="1"/>
  <c r="BE681" i="4" s="1"/>
  <c r="I679" i="1"/>
  <c r="BE680" i="4" s="1"/>
  <c r="I678" i="1"/>
  <c r="BE679" i="4" s="1"/>
  <c r="I677" i="1"/>
  <c r="BE678" i="4" s="1"/>
  <c r="I676" i="1"/>
  <c r="BE677" i="4" s="1"/>
  <c r="I675" i="1"/>
  <c r="BE676" i="4" s="1"/>
  <c r="I674" i="1"/>
  <c r="BE675" i="4" s="1"/>
  <c r="I673" i="1"/>
  <c r="BE674" i="4" s="1"/>
  <c r="I672" i="1"/>
  <c r="BE673" i="4" s="1"/>
  <c r="I671" i="1"/>
  <c r="BE672" i="4" s="1"/>
  <c r="I670" i="1"/>
  <c r="BE671" i="4" s="1"/>
  <c r="I669" i="1"/>
  <c r="I668" i="1"/>
  <c r="BE669" i="4" s="1"/>
  <c r="I667" i="1"/>
  <c r="BE668" i="4" s="1"/>
  <c r="I666" i="1"/>
  <c r="BE667" i="4" s="1"/>
  <c r="I665" i="1"/>
  <c r="I664" i="1"/>
  <c r="I663" i="1"/>
  <c r="BE664" i="4" s="1"/>
  <c r="I662" i="1"/>
  <c r="BE663" i="4" s="1"/>
  <c r="I661" i="1"/>
  <c r="I660" i="1"/>
  <c r="I659" i="1"/>
  <c r="BE660" i="4" s="1"/>
  <c r="I658" i="1"/>
  <c r="BE659" i="4" s="1"/>
  <c r="I657" i="1"/>
  <c r="I656" i="1"/>
  <c r="I655" i="1"/>
  <c r="BE656" i="4" s="1"/>
  <c r="I654" i="1"/>
  <c r="BE655" i="4" s="1"/>
  <c r="I653" i="1"/>
  <c r="I652" i="1"/>
  <c r="I651" i="1"/>
  <c r="BE652" i="4" s="1"/>
  <c r="I650" i="1"/>
  <c r="BE651" i="4" s="1"/>
  <c r="I649" i="1"/>
  <c r="I648" i="1"/>
  <c r="I647" i="1"/>
  <c r="BE648" i="4" s="1"/>
  <c r="I646" i="1"/>
  <c r="BE647" i="4" s="1"/>
  <c r="I645" i="1"/>
  <c r="I644" i="1"/>
  <c r="I643" i="1"/>
  <c r="BE644" i="4" s="1"/>
  <c r="I642" i="1"/>
  <c r="BE643" i="4" s="1"/>
  <c r="I641" i="1"/>
  <c r="I640" i="1"/>
  <c r="I639" i="1"/>
  <c r="BE640" i="4" s="1"/>
  <c r="I638" i="1"/>
  <c r="BE639" i="4" s="1"/>
  <c r="I637" i="1"/>
  <c r="I636" i="1"/>
  <c r="I635" i="1"/>
  <c r="BE636" i="4" s="1"/>
  <c r="I634" i="1"/>
  <c r="BE635" i="4" s="1"/>
  <c r="I633" i="1"/>
  <c r="I632" i="1"/>
  <c r="I631" i="1"/>
  <c r="BE632" i="4" s="1"/>
  <c r="I630" i="1"/>
  <c r="BE631" i="4" s="1"/>
  <c r="I629" i="1"/>
  <c r="I628" i="1"/>
  <c r="I627" i="1"/>
  <c r="BE628" i="4" s="1"/>
  <c r="I626" i="1"/>
  <c r="BE627" i="4" s="1"/>
  <c r="I625" i="1"/>
  <c r="I624" i="1"/>
  <c r="I623" i="1"/>
  <c r="BE624" i="4" s="1"/>
  <c r="I622" i="1"/>
  <c r="BE623" i="4" s="1"/>
  <c r="I621" i="1"/>
  <c r="I620" i="1"/>
  <c r="I619" i="1"/>
  <c r="BE620" i="4" s="1"/>
  <c r="I618" i="1"/>
  <c r="BE619" i="4" s="1"/>
  <c r="I617" i="1"/>
  <c r="I616" i="1"/>
  <c r="I615" i="1"/>
  <c r="BE616" i="4" s="1"/>
  <c r="I614" i="1"/>
  <c r="BE615" i="4" s="1"/>
  <c r="I613" i="1"/>
  <c r="I612" i="1"/>
  <c r="I611" i="1"/>
  <c r="BE612" i="4" s="1"/>
  <c r="I610" i="1"/>
  <c r="BE611" i="4" s="1"/>
  <c r="I609" i="1"/>
  <c r="I608" i="1"/>
  <c r="I607" i="1"/>
  <c r="BE608" i="4" s="1"/>
  <c r="I606" i="1"/>
  <c r="BE607" i="4" s="1"/>
  <c r="I605" i="1"/>
  <c r="I604" i="1"/>
  <c r="I603" i="1"/>
  <c r="BE604" i="4" s="1"/>
  <c r="I602" i="1"/>
  <c r="BE603" i="4" s="1"/>
  <c r="I601" i="1"/>
  <c r="I600" i="1"/>
  <c r="I599" i="1"/>
  <c r="BE600" i="4" s="1"/>
  <c r="I598" i="1"/>
  <c r="BE599" i="4" s="1"/>
  <c r="I597" i="1"/>
  <c r="I596" i="1"/>
  <c r="I595" i="1"/>
  <c r="BE596" i="4" s="1"/>
  <c r="I594" i="1"/>
  <c r="BE595" i="4" s="1"/>
  <c r="I593" i="1"/>
  <c r="I592" i="1"/>
  <c r="I591" i="1"/>
  <c r="BE592" i="4" s="1"/>
  <c r="I590" i="1"/>
  <c r="BE591" i="4" s="1"/>
  <c r="I589" i="1"/>
  <c r="I588" i="1"/>
  <c r="I587" i="1"/>
  <c r="BE588" i="4" s="1"/>
  <c r="I586" i="1"/>
  <c r="BE587" i="4" s="1"/>
  <c r="I585" i="1"/>
  <c r="I584" i="1"/>
  <c r="I583" i="1"/>
  <c r="BE584" i="4" s="1"/>
  <c r="I582" i="1"/>
  <c r="BE583" i="4" s="1"/>
  <c r="I581" i="1"/>
  <c r="I580" i="1"/>
  <c r="I579" i="1"/>
  <c r="BE580" i="4" s="1"/>
  <c r="I578" i="1"/>
  <c r="BE579" i="4" s="1"/>
  <c r="I577" i="1"/>
  <c r="I576" i="1"/>
  <c r="I575" i="1"/>
  <c r="BE576" i="4" s="1"/>
  <c r="I574" i="1"/>
  <c r="BE575" i="4" s="1"/>
  <c r="I573" i="1"/>
  <c r="I572" i="1"/>
  <c r="I571" i="1"/>
  <c r="BE572" i="4" s="1"/>
  <c r="I570" i="1"/>
  <c r="BE571" i="4" s="1"/>
  <c r="I569" i="1"/>
  <c r="I568" i="1"/>
  <c r="I567" i="1"/>
  <c r="BE568" i="4" s="1"/>
  <c r="I566" i="1"/>
  <c r="BE567" i="4" s="1"/>
  <c r="I565" i="1"/>
  <c r="I564" i="1"/>
  <c r="I563" i="1"/>
  <c r="BE564" i="4" s="1"/>
  <c r="I562" i="1"/>
  <c r="BE563" i="4" s="1"/>
  <c r="I561" i="1"/>
  <c r="I560" i="1"/>
  <c r="I559" i="1"/>
  <c r="BE560" i="4" s="1"/>
  <c r="I558" i="1"/>
  <c r="BE559" i="4" s="1"/>
  <c r="I557" i="1"/>
  <c r="I556" i="1"/>
  <c r="I555" i="1"/>
  <c r="BE556" i="4" s="1"/>
  <c r="I554" i="1"/>
  <c r="BE555" i="4" s="1"/>
  <c r="I553" i="1"/>
  <c r="I552" i="1"/>
  <c r="I551" i="1"/>
  <c r="BE552" i="4" s="1"/>
  <c r="I550" i="1"/>
  <c r="BE551" i="4" s="1"/>
  <c r="I549" i="1"/>
  <c r="I548" i="1"/>
  <c r="I547" i="1"/>
  <c r="BE548" i="4" s="1"/>
  <c r="I546" i="1"/>
  <c r="BE547" i="4" s="1"/>
  <c r="I545" i="1"/>
  <c r="I544" i="1"/>
  <c r="I543" i="1"/>
  <c r="BE544" i="4" s="1"/>
  <c r="I542" i="1"/>
  <c r="BE543" i="4" s="1"/>
  <c r="I541" i="1"/>
  <c r="I540" i="1"/>
  <c r="I539" i="1"/>
  <c r="BE540" i="4" s="1"/>
  <c r="I538" i="1"/>
  <c r="BE539" i="4" s="1"/>
  <c r="I537" i="1"/>
  <c r="I536" i="1"/>
  <c r="I535" i="1"/>
  <c r="BE536" i="4" s="1"/>
  <c r="I534" i="1"/>
  <c r="BE535" i="4" s="1"/>
  <c r="I533" i="1"/>
  <c r="I532" i="1"/>
  <c r="I531" i="1"/>
  <c r="BE532" i="4" s="1"/>
  <c r="I530" i="1"/>
  <c r="BE531" i="4" s="1"/>
  <c r="I529" i="1"/>
  <c r="I528" i="1"/>
  <c r="I527" i="1"/>
  <c r="BE528" i="4" s="1"/>
  <c r="I526" i="1"/>
  <c r="BE527" i="4" s="1"/>
  <c r="I525" i="1"/>
  <c r="I524" i="1"/>
  <c r="I523" i="1"/>
  <c r="BE524" i="4" s="1"/>
  <c r="I522" i="1"/>
  <c r="BE523" i="4" s="1"/>
  <c r="I521" i="1"/>
  <c r="I520" i="1"/>
  <c r="I519" i="1"/>
  <c r="BE520" i="4" s="1"/>
  <c r="I518" i="1"/>
  <c r="BE519" i="4" s="1"/>
  <c r="I517" i="1"/>
  <c r="I516" i="1"/>
  <c r="I515" i="1"/>
  <c r="BE516" i="4" s="1"/>
  <c r="I514" i="1"/>
  <c r="BE515" i="4" s="1"/>
  <c r="I513" i="1"/>
  <c r="I512" i="1"/>
  <c r="I511" i="1"/>
  <c r="BE512" i="4" s="1"/>
  <c r="I510" i="1"/>
  <c r="BE511" i="4" s="1"/>
  <c r="I509" i="1"/>
  <c r="I508" i="1"/>
  <c r="I507" i="1"/>
  <c r="BE508" i="4" s="1"/>
  <c r="I506" i="1"/>
  <c r="BE507" i="4" s="1"/>
  <c r="I505" i="1"/>
  <c r="I504" i="1"/>
  <c r="I503" i="1"/>
  <c r="BE504" i="4" s="1"/>
  <c r="I502" i="1"/>
  <c r="BE503" i="4" s="1"/>
  <c r="I501" i="1"/>
  <c r="I500" i="1"/>
  <c r="I499" i="1"/>
  <c r="BE500" i="4" s="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AV6" i="14" l="1"/>
  <c r="AV7" i="14"/>
  <c r="AV12" i="14"/>
  <c r="AV17" i="14"/>
  <c r="AV10" i="14"/>
  <c r="AV11" i="14"/>
  <c r="AV13" i="14"/>
  <c r="AR14" i="14"/>
  <c r="AR18" i="14" s="1"/>
  <c r="AQ20" i="14" s="1"/>
  <c r="K30" i="8" s="1"/>
  <c r="AV16" i="14"/>
  <c r="AV9" i="14"/>
  <c r="AR8" i="14"/>
  <c r="AR19" i="14" s="1"/>
  <c r="AV14" i="14"/>
  <c r="AV8" i="14"/>
  <c r="AT19" i="14"/>
  <c r="AT18" i="14"/>
  <c r="AS20" i="14" s="1"/>
  <c r="K38" i="8" s="1"/>
  <c r="AV19" i="14"/>
  <c r="AX19" i="14"/>
  <c r="AX18" i="14"/>
  <c r="AW20" i="14" s="1"/>
  <c r="M38" i="8" s="1"/>
  <c r="M75" i="8" s="1"/>
  <c r="BE380" i="4"/>
  <c r="BE392" i="4"/>
  <c r="BE404" i="4"/>
  <c r="BE416" i="4"/>
  <c r="BE436" i="4"/>
  <c r="BE452" i="4"/>
  <c r="BE468" i="4"/>
  <c r="BE480" i="4"/>
  <c r="BE496" i="4"/>
  <c r="BE373" i="4"/>
  <c r="BE381" i="4"/>
  <c r="BE397" i="4"/>
  <c r="BE409" i="4"/>
  <c r="BE425" i="4"/>
  <c r="BE441" i="4"/>
  <c r="BE461" i="4"/>
  <c r="BE477" i="4"/>
  <c r="BE493" i="4"/>
  <c r="BE513" i="4"/>
  <c r="BE529" i="4"/>
  <c r="BE541" i="4"/>
  <c r="BE549" i="4"/>
  <c r="BE553" i="4"/>
  <c r="BE557" i="4"/>
  <c r="BE565" i="4"/>
  <c r="BE573" i="4"/>
  <c r="BE577" i="4"/>
  <c r="BE581" i="4"/>
  <c r="BE585" i="4"/>
  <c r="BE589" i="4"/>
  <c r="BE593" i="4"/>
  <c r="BE597" i="4"/>
  <c r="BE601" i="4"/>
  <c r="BE605" i="4"/>
  <c r="BE609" i="4"/>
  <c r="BE613" i="4"/>
  <c r="BE617" i="4"/>
  <c r="BE621" i="4"/>
  <c r="BE625" i="4"/>
  <c r="BE629" i="4"/>
  <c r="BE633" i="4"/>
  <c r="BE637" i="4"/>
  <c r="BE641" i="4"/>
  <c r="BE645" i="4"/>
  <c r="BE649" i="4"/>
  <c r="BE653" i="4"/>
  <c r="BE657" i="4"/>
  <c r="BE661" i="4"/>
  <c r="BE665" i="4"/>
  <c r="BE376" i="4"/>
  <c r="BE372" i="4"/>
  <c r="BE388" i="4"/>
  <c r="BE408" i="4"/>
  <c r="BE424" i="4"/>
  <c r="BE440" i="4"/>
  <c r="BE456" i="4"/>
  <c r="BE476" i="4"/>
  <c r="BE492" i="4"/>
  <c r="BE385" i="4"/>
  <c r="BE393" i="4"/>
  <c r="BE405" i="4"/>
  <c r="BE417" i="4"/>
  <c r="BE429" i="4"/>
  <c r="BE445" i="4"/>
  <c r="BE457" i="4"/>
  <c r="BE469" i="4"/>
  <c r="BE485" i="4"/>
  <c r="BE501" i="4"/>
  <c r="BE509" i="4"/>
  <c r="BE521" i="4"/>
  <c r="BE533" i="4"/>
  <c r="BE561" i="4"/>
  <c r="BE382" i="4"/>
  <c r="BE398" i="4"/>
  <c r="BE414" i="4"/>
  <c r="BE426" i="4"/>
  <c r="BE446" i="4"/>
  <c r="BE466" i="4"/>
  <c r="BE482" i="4"/>
  <c r="BE494" i="4"/>
  <c r="BE510" i="4"/>
  <c r="BE522" i="4"/>
  <c r="BE538" i="4"/>
  <c r="BE554" i="4"/>
  <c r="BE570" i="4"/>
  <c r="BE586" i="4"/>
  <c r="BE602" i="4"/>
  <c r="BE618" i="4"/>
  <c r="BE630" i="4"/>
  <c r="BE638" i="4"/>
  <c r="BE654" i="4"/>
  <c r="BE666" i="4"/>
  <c r="BE375" i="4"/>
  <c r="BE384" i="4"/>
  <c r="BE396" i="4"/>
  <c r="BE400" i="4"/>
  <c r="BE412" i="4"/>
  <c r="BE420" i="4"/>
  <c r="BE428" i="4"/>
  <c r="BE432" i="4"/>
  <c r="BE444" i="4"/>
  <c r="BE448" i="4"/>
  <c r="BE460" i="4"/>
  <c r="BE464" i="4"/>
  <c r="BE472" i="4"/>
  <c r="BE484" i="4"/>
  <c r="BE488" i="4"/>
  <c r="BE377" i="4"/>
  <c r="BE389" i="4"/>
  <c r="BE401" i="4"/>
  <c r="BE413" i="4"/>
  <c r="BE421" i="4"/>
  <c r="BE433" i="4"/>
  <c r="BE437" i="4"/>
  <c r="BE449" i="4"/>
  <c r="BE453" i="4"/>
  <c r="BE465" i="4"/>
  <c r="BE473" i="4"/>
  <c r="BE481" i="4"/>
  <c r="BE489" i="4"/>
  <c r="BE497" i="4"/>
  <c r="BE505" i="4"/>
  <c r="BE517" i="4"/>
  <c r="BE525" i="4"/>
  <c r="BE537" i="4"/>
  <c r="BE545" i="4"/>
  <c r="BE569" i="4"/>
  <c r="BE378" i="4"/>
  <c r="BE386" i="4"/>
  <c r="BE390" i="4"/>
  <c r="BE394" i="4"/>
  <c r="BE402" i="4"/>
  <c r="BE406" i="4"/>
  <c r="BE410" i="4"/>
  <c r="BE418" i="4"/>
  <c r="BE422" i="4"/>
  <c r="BE430" i="4"/>
  <c r="BE434" i="4"/>
  <c r="BE438" i="4"/>
  <c r="BE442" i="4"/>
  <c r="BE450" i="4"/>
  <c r="BE454" i="4"/>
  <c r="BE458" i="4"/>
  <c r="BE462" i="4"/>
  <c r="BE470" i="4"/>
  <c r="BE474" i="4"/>
  <c r="BE478" i="4"/>
  <c r="BE486" i="4"/>
  <c r="BE490" i="4"/>
  <c r="BE498" i="4"/>
  <c r="BE502" i="4"/>
  <c r="BE506" i="4"/>
  <c r="BE514" i="4"/>
  <c r="BE518" i="4"/>
  <c r="BE526" i="4"/>
  <c r="BE530" i="4"/>
  <c r="BE534" i="4"/>
  <c r="BE542" i="4"/>
  <c r="BE546" i="4"/>
  <c r="BE550" i="4"/>
  <c r="BE558" i="4"/>
  <c r="BE562" i="4"/>
  <c r="BE566" i="4"/>
  <c r="BE574" i="4"/>
  <c r="BE578" i="4"/>
  <c r="BE582" i="4"/>
  <c r="BE590" i="4"/>
  <c r="BE594" i="4"/>
  <c r="BE598" i="4"/>
  <c r="BE606" i="4"/>
  <c r="BE610" i="4"/>
  <c r="BE614" i="4"/>
  <c r="BE622" i="4"/>
  <c r="BE626" i="4"/>
  <c r="BE634" i="4"/>
  <c r="BE642" i="4"/>
  <c r="BE646" i="4"/>
  <c r="BE650" i="4"/>
  <c r="BE658" i="4"/>
  <c r="BE662" i="4"/>
  <c r="BE670" i="4"/>
  <c r="BE379" i="4"/>
  <c r="BE383" i="4"/>
  <c r="BE387" i="4"/>
  <c r="BE391" i="4"/>
  <c r="BE395" i="4"/>
  <c r="BE399" i="4"/>
  <c r="BE403" i="4"/>
  <c r="BE407" i="4"/>
  <c r="BE411" i="4"/>
  <c r="BE415" i="4"/>
  <c r="BE419" i="4"/>
  <c r="BE423" i="4"/>
  <c r="BE427" i="4"/>
  <c r="BE431" i="4"/>
  <c r="BE435" i="4"/>
  <c r="BE439" i="4"/>
  <c r="BE443" i="4"/>
  <c r="BE447" i="4"/>
  <c r="BE451" i="4"/>
  <c r="BE455" i="4"/>
  <c r="BE459" i="4"/>
  <c r="BE463" i="4"/>
  <c r="BE467" i="4"/>
  <c r="BE471" i="4"/>
  <c r="BE475" i="4"/>
  <c r="BE479" i="4"/>
  <c r="BE483" i="4"/>
  <c r="BE487" i="4"/>
  <c r="BE491" i="4"/>
  <c r="BE495" i="4"/>
  <c r="BE499" i="4"/>
  <c r="BE374" i="4"/>
  <c r="T7" i="8"/>
  <c r="S7" i="8"/>
  <c r="F12" i="6"/>
  <c r="E12" i="6"/>
  <c r="D12" i="6"/>
  <c r="AV18" i="14" l="1"/>
  <c r="AU20" i="14" s="1"/>
  <c r="L38" i="8" s="1"/>
  <c r="L75" i="8" s="1"/>
  <c r="BD8" i="4"/>
  <c r="BD9" i="4"/>
  <c r="BD10" i="4"/>
  <c r="BD11" i="4"/>
  <c r="BD12" i="4"/>
  <c r="BD13" i="4"/>
  <c r="BD14" i="4"/>
  <c r="BD15" i="4"/>
  <c r="BD16" i="4"/>
  <c r="BD17" i="4"/>
  <c r="BD18" i="4"/>
  <c r="BD19" i="4"/>
  <c r="BD20" i="4"/>
  <c r="BD21" i="4"/>
  <c r="BD22" i="4"/>
  <c r="BD23" i="4"/>
  <c r="BD24" i="4"/>
  <c r="BD25" i="4"/>
  <c r="BD26" i="4"/>
  <c r="BD27" i="4"/>
  <c r="BD28" i="4"/>
  <c r="BD29" i="4"/>
  <c r="BD30" i="4"/>
  <c r="BD31" i="4"/>
  <c r="BD32" i="4"/>
  <c r="BD33" i="4"/>
  <c r="BD34" i="4"/>
  <c r="BD35" i="4"/>
  <c r="BD36" i="4"/>
  <c r="BD37" i="4"/>
  <c r="BD38" i="4"/>
  <c r="BD39" i="4"/>
  <c r="BD40" i="4"/>
  <c r="BD41" i="4"/>
  <c r="BD42" i="4"/>
  <c r="BD43" i="4"/>
  <c r="BD44" i="4"/>
  <c r="BD45" i="4"/>
  <c r="BD46" i="4"/>
  <c r="BD47" i="4"/>
  <c r="BD48" i="4"/>
  <c r="BD49" i="4"/>
  <c r="BD50" i="4"/>
  <c r="BD51" i="4"/>
  <c r="BD52" i="4"/>
  <c r="BD53" i="4"/>
  <c r="BD54" i="4"/>
  <c r="BD55" i="4"/>
  <c r="BD56" i="4"/>
  <c r="BD57" i="4"/>
  <c r="BD58" i="4"/>
  <c r="BD59" i="4"/>
  <c r="BD60" i="4"/>
  <c r="BD61" i="4"/>
  <c r="BD62" i="4"/>
  <c r="BD63" i="4"/>
  <c r="BD64" i="4"/>
  <c r="BD65" i="4"/>
  <c r="BD66" i="4"/>
  <c r="BD67" i="4"/>
  <c r="BD68" i="4"/>
  <c r="BD69" i="4"/>
  <c r="BD70" i="4"/>
  <c r="BD71" i="4"/>
  <c r="BD72" i="4"/>
  <c r="BD73" i="4"/>
  <c r="BD74" i="4"/>
  <c r="BD75" i="4"/>
  <c r="BD76" i="4"/>
  <c r="BD77" i="4"/>
  <c r="BD78" i="4"/>
  <c r="BD79" i="4"/>
  <c r="BD80" i="4"/>
  <c r="BD81" i="4"/>
  <c r="BD82" i="4"/>
  <c r="BD83" i="4"/>
  <c r="BD84" i="4"/>
  <c r="BD85" i="4"/>
  <c r="BD86" i="4"/>
  <c r="BD87" i="4"/>
  <c r="BD88" i="4"/>
  <c r="BD89" i="4"/>
  <c r="BD90" i="4"/>
  <c r="BD91" i="4"/>
  <c r="BD92" i="4"/>
  <c r="BD93" i="4"/>
  <c r="BD94" i="4"/>
  <c r="BD95" i="4"/>
  <c r="BD96" i="4"/>
  <c r="BD97" i="4"/>
  <c r="BD98" i="4"/>
  <c r="BD99" i="4"/>
  <c r="BD100" i="4"/>
  <c r="BD101" i="4"/>
  <c r="BD102" i="4"/>
  <c r="BD103" i="4"/>
  <c r="BD104" i="4"/>
  <c r="BD105" i="4"/>
  <c r="BD106" i="4"/>
  <c r="BD107" i="4"/>
  <c r="BD108" i="4"/>
  <c r="BD109" i="4"/>
  <c r="BD110" i="4"/>
  <c r="BD111" i="4"/>
  <c r="BD112" i="4"/>
  <c r="BD113" i="4"/>
  <c r="BD114" i="4"/>
  <c r="BD115" i="4"/>
  <c r="BD116" i="4"/>
  <c r="BD117" i="4"/>
  <c r="BD118" i="4"/>
  <c r="BD119" i="4"/>
  <c r="BD120" i="4"/>
  <c r="BD121" i="4"/>
  <c r="BD122" i="4"/>
  <c r="BD123" i="4"/>
  <c r="BD124" i="4"/>
  <c r="BD125" i="4"/>
  <c r="BD126" i="4"/>
  <c r="BD127" i="4"/>
  <c r="BD128" i="4"/>
  <c r="BD129" i="4"/>
  <c r="BD130" i="4"/>
  <c r="BD131" i="4"/>
  <c r="BD132" i="4"/>
  <c r="BD133" i="4"/>
  <c r="BD134" i="4"/>
  <c r="BD135" i="4"/>
  <c r="BD136" i="4"/>
  <c r="BD137" i="4"/>
  <c r="BD138" i="4"/>
  <c r="BD139" i="4"/>
  <c r="BD140" i="4"/>
  <c r="BD141" i="4"/>
  <c r="BD142" i="4"/>
  <c r="BD143" i="4"/>
  <c r="BD144" i="4"/>
  <c r="BD145" i="4"/>
  <c r="BD146" i="4"/>
  <c r="BD147" i="4"/>
  <c r="BD148" i="4"/>
  <c r="BD149" i="4"/>
  <c r="BD150" i="4"/>
  <c r="BD151" i="4"/>
  <c r="BD152" i="4"/>
  <c r="BD153" i="4"/>
  <c r="BD154" i="4"/>
  <c r="BD155" i="4"/>
  <c r="BD156" i="4"/>
  <c r="BD157" i="4"/>
  <c r="BD158" i="4"/>
  <c r="BD159" i="4"/>
  <c r="BD160" i="4"/>
  <c r="BD161" i="4"/>
  <c r="BD162" i="4"/>
  <c r="BD163" i="4"/>
  <c r="BD164" i="4"/>
  <c r="BD165" i="4"/>
  <c r="BD166" i="4"/>
  <c r="BD167" i="4"/>
  <c r="BD168" i="4"/>
  <c r="BD169" i="4"/>
  <c r="BD170" i="4"/>
  <c r="BD171" i="4"/>
  <c r="BD172" i="4"/>
  <c r="BD173" i="4"/>
  <c r="BD174" i="4"/>
  <c r="BD175" i="4"/>
  <c r="BD176" i="4"/>
  <c r="BD177" i="4"/>
  <c r="BD178" i="4"/>
  <c r="BD179" i="4"/>
  <c r="BD180" i="4"/>
  <c r="BD181" i="4"/>
  <c r="BD182" i="4"/>
  <c r="BD183" i="4"/>
  <c r="BD184" i="4"/>
  <c r="BD185" i="4"/>
  <c r="BD186" i="4"/>
  <c r="BD187" i="4"/>
  <c r="BD188" i="4"/>
  <c r="BD189" i="4"/>
  <c r="BD190" i="4"/>
  <c r="BD191" i="4"/>
  <c r="BD192" i="4"/>
  <c r="BD193" i="4"/>
  <c r="BD194" i="4"/>
  <c r="BD195" i="4"/>
  <c r="BD196" i="4"/>
  <c r="BD197" i="4"/>
  <c r="BD198" i="4"/>
  <c r="BD199" i="4"/>
  <c r="BD200" i="4"/>
  <c r="BD201" i="4"/>
  <c r="BD202" i="4"/>
  <c r="BD203" i="4"/>
  <c r="BD204" i="4"/>
  <c r="BD205" i="4"/>
  <c r="BD206" i="4"/>
  <c r="BD207" i="4"/>
  <c r="BD208" i="4"/>
  <c r="BD209" i="4"/>
  <c r="BD210" i="4"/>
  <c r="BD211" i="4"/>
  <c r="BD212" i="4"/>
  <c r="BD213" i="4"/>
  <c r="BD214" i="4"/>
  <c r="BD215" i="4"/>
  <c r="BD216" i="4"/>
  <c r="BD217" i="4"/>
  <c r="BD218" i="4"/>
  <c r="BD219" i="4"/>
  <c r="BD220" i="4"/>
  <c r="BD221" i="4"/>
  <c r="BD222" i="4"/>
  <c r="BD223" i="4"/>
  <c r="BD224" i="4"/>
  <c r="BD225" i="4"/>
  <c r="BD226" i="4"/>
  <c r="BD227" i="4"/>
  <c r="BD228" i="4"/>
  <c r="BD229" i="4"/>
  <c r="BD230" i="4"/>
  <c r="BD231" i="4"/>
  <c r="BD232" i="4"/>
  <c r="BD233" i="4"/>
  <c r="BD234" i="4"/>
  <c r="BD235" i="4"/>
  <c r="BD236" i="4"/>
  <c r="BD237" i="4"/>
  <c r="BD238" i="4"/>
  <c r="BD239" i="4"/>
  <c r="BD240" i="4"/>
  <c r="BD241" i="4"/>
  <c r="BD242" i="4"/>
  <c r="BD243" i="4"/>
  <c r="BD244" i="4"/>
  <c r="BD245" i="4"/>
  <c r="BD246" i="4"/>
  <c r="BD247" i="4"/>
  <c r="BD248" i="4"/>
  <c r="BD249" i="4"/>
  <c r="BD250" i="4"/>
  <c r="BD251" i="4"/>
  <c r="BD252" i="4"/>
  <c r="BD253" i="4"/>
  <c r="BD254" i="4"/>
  <c r="BD255" i="4"/>
  <c r="BD256" i="4"/>
  <c r="BD257" i="4"/>
  <c r="BD258" i="4"/>
  <c r="BD259" i="4"/>
  <c r="BD260" i="4"/>
  <c r="BD261" i="4"/>
  <c r="BD262" i="4"/>
  <c r="BD263" i="4"/>
  <c r="BD264" i="4"/>
  <c r="BD265" i="4"/>
  <c r="BD266" i="4"/>
  <c r="BD267" i="4"/>
  <c r="BD268" i="4"/>
  <c r="BD269" i="4"/>
  <c r="BD270" i="4"/>
  <c r="BD271" i="4"/>
  <c r="BD272" i="4"/>
  <c r="BD273" i="4"/>
  <c r="BD274" i="4"/>
  <c r="BD275" i="4"/>
  <c r="BD276" i="4"/>
  <c r="BD277" i="4"/>
  <c r="BD278" i="4"/>
  <c r="BD279" i="4"/>
  <c r="BD280" i="4"/>
  <c r="BD281" i="4"/>
  <c r="BD282" i="4"/>
  <c r="BD283" i="4"/>
  <c r="BD284" i="4"/>
  <c r="BD285" i="4"/>
  <c r="BD286" i="4"/>
  <c r="BD287" i="4"/>
  <c r="BD288" i="4"/>
  <c r="BD289" i="4"/>
  <c r="BD290" i="4"/>
  <c r="BD291" i="4"/>
  <c r="BD292" i="4"/>
  <c r="BD293" i="4"/>
  <c r="BD294" i="4"/>
  <c r="BD295" i="4"/>
  <c r="BD296" i="4"/>
  <c r="BD297" i="4"/>
  <c r="BD298" i="4"/>
  <c r="BD299" i="4"/>
  <c r="BD300" i="4"/>
  <c r="BD301" i="4"/>
  <c r="BD302" i="4"/>
  <c r="BD303" i="4"/>
  <c r="BD304" i="4"/>
  <c r="BD305" i="4"/>
  <c r="BD306" i="4"/>
  <c r="BD307" i="4"/>
  <c r="BD308" i="4"/>
  <c r="BD309" i="4"/>
  <c r="BD310" i="4"/>
  <c r="BD311" i="4"/>
  <c r="BD312" i="4"/>
  <c r="BD313" i="4"/>
  <c r="BD314" i="4"/>
  <c r="BD315" i="4"/>
  <c r="BD316" i="4"/>
  <c r="BD317" i="4"/>
  <c r="BD318" i="4"/>
  <c r="BD319" i="4"/>
  <c r="BD320" i="4"/>
  <c r="BD321" i="4"/>
  <c r="BD322" i="4"/>
  <c r="BD323" i="4"/>
  <c r="BD324" i="4"/>
  <c r="BD325" i="4"/>
  <c r="BD326" i="4"/>
  <c r="BD327" i="4"/>
  <c r="BD328" i="4"/>
  <c r="BD329" i="4"/>
  <c r="BD330" i="4"/>
  <c r="BD331" i="4"/>
  <c r="BD332" i="4"/>
  <c r="BD333" i="4"/>
  <c r="BD334" i="4"/>
  <c r="BD335" i="4"/>
  <c r="BD336" i="4"/>
  <c r="BD337" i="4"/>
  <c r="BD338" i="4"/>
  <c r="BD339" i="4"/>
  <c r="BD340" i="4"/>
  <c r="BD341" i="4"/>
  <c r="BD342" i="4"/>
  <c r="BD343" i="4"/>
  <c r="BD344" i="4"/>
  <c r="BD345" i="4"/>
  <c r="BD346" i="4"/>
  <c r="BD347" i="4"/>
  <c r="BD348" i="4"/>
  <c r="BD349" i="4"/>
  <c r="BD350" i="4"/>
  <c r="BD351" i="4"/>
  <c r="BD352" i="4"/>
  <c r="BD353" i="4"/>
  <c r="BD354" i="4"/>
  <c r="BD355" i="4"/>
  <c r="BD356" i="4"/>
  <c r="BD357" i="4"/>
  <c r="BD358" i="4"/>
  <c r="BD359" i="4"/>
  <c r="BD360" i="4"/>
  <c r="BD361" i="4"/>
  <c r="BD362" i="4"/>
  <c r="BD363" i="4"/>
  <c r="BD364" i="4"/>
  <c r="BD365" i="4"/>
  <c r="BD366" i="4"/>
  <c r="BD367" i="4"/>
  <c r="BD368" i="4"/>
  <c r="BD369" i="4"/>
  <c r="BD370" i="4"/>
  <c r="BD371" i="4"/>
  <c r="BD7" i="4"/>
  <c r="AZ6" i="4"/>
  <c r="F10" i="8"/>
  <c r="F12" i="8" s="1"/>
  <c r="F20" i="8" s="1"/>
  <c r="E10" i="8"/>
  <c r="E12" i="8" s="1"/>
  <c r="E20" i="8" s="1"/>
  <c r="F11" i="8"/>
  <c r="F30" i="3" s="1"/>
  <c r="E11" i="8"/>
  <c r="AB8"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X6" i="4" l="1"/>
  <c r="E30" i="3"/>
  <c r="E31" i="3"/>
  <c r="F31" i="3"/>
  <c r="F27" i="3"/>
  <c r="E27" i="3"/>
  <c r="D14" i="3"/>
  <c r="S6" i="8"/>
  <c r="S8" i="8" s="1"/>
  <c r="T6" i="8"/>
  <c r="T8" i="8" s="1"/>
  <c r="E32" i="3" l="1"/>
  <c r="Y6" i="4" s="1"/>
  <c r="F32" i="3"/>
  <c r="C6" i="8"/>
  <c r="BA6" i="4" l="1"/>
  <c r="C8" i="8"/>
  <c r="C7" i="8"/>
  <c r="T9" i="8" l="1"/>
  <c r="T11" i="8" s="1"/>
  <c r="S9" i="8"/>
  <c r="S11" i="8" s="1"/>
  <c r="F13" i="8" l="1"/>
  <c r="E13" i="8"/>
  <c r="F17" i="8" l="1"/>
  <c r="F16" i="8"/>
  <c r="F19" i="8"/>
  <c r="F18" i="8"/>
  <c r="E19" i="8"/>
  <c r="E16" i="8"/>
  <c r="E17" i="8"/>
  <c r="E17" i="3" s="1"/>
  <c r="E18" i="8"/>
  <c r="D19" i="8" l="1"/>
  <c r="D16" i="8"/>
  <c r="D17" i="8"/>
  <c r="D18" i="8"/>
  <c r="F17" i="3"/>
  <c r="E18" i="3"/>
  <c r="E19" i="3"/>
  <c r="F18" i="3"/>
  <c r="F19" i="3"/>
  <c r="AV9" i="4" l="1"/>
  <c r="BB9" i="4" s="1"/>
  <c r="AV13" i="4"/>
  <c r="BB13" i="4" s="1"/>
  <c r="AV17" i="4"/>
  <c r="BB17" i="4" s="1"/>
  <c r="AV21" i="4"/>
  <c r="BB21" i="4" s="1"/>
  <c r="AV25" i="4"/>
  <c r="BB25" i="4" s="1"/>
  <c r="AV29" i="4"/>
  <c r="BB29" i="4" s="1"/>
  <c r="AV33" i="4"/>
  <c r="BB33" i="4" s="1"/>
  <c r="AV37" i="4"/>
  <c r="BB37" i="4" s="1"/>
  <c r="AV41" i="4"/>
  <c r="BB41" i="4" s="1"/>
  <c r="AV45" i="4"/>
  <c r="BB45" i="4" s="1"/>
  <c r="AV49" i="4"/>
  <c r="BB49" i="4" s="1"/>
  <c r="AV53" i="4"/>
  <c r="BB53" i="4" s="1"/>
  <c r="AV57" i="4"/>
  <c r="BB57" i="4" s="1"/>
  <c r="AV61" i="4"/>
  <c r="BB61" i="4" s="1"/>
  <c r="AV65" i="4"/>
  <c r="BB65" i="4" s="1"/>
  <c r="AV69" i="4"/>
  <c r="BB69" i="4" s="1"/>
  <c r="AV73" i="4"/>
  <c r="BB73" i="4" s="1"/>
  <c r="AV77" i="4"/>
  <c r="BB77" i="4" s="1"/>
  <c r="AV81" i="4"/>
  <c r="BB81" i="4" s="1"/>
  <c r="AV85" i="4"/>
  <c r="BB85" i="4" s="1"/>
  <c r="AV89" i="4"/>
  <c r="BB89" i="4" s="1"/>
  <c r="AV93" i="4"/>
  <c r="BB93" i="4" s="1"/>
  <c r="AV97" i="4"/>
  <c r="BB97" i="4" s="1"/>
  <c r="AV101" i="4"/>
  <c r="BB101" i="4" s="1"/>
  <c r="AV105" i="4"/>
  <c r="BB105" i="4" s="1"/>
  <c r="AV109" i="4"/>
  <c r="BB109" i="4" s="1"/>
  <c r="AV113" i="4"/>
  <c r="BB113" i="4" s="1"/>
  <c r="AV117" i="4"/>
  <c r="BB117" i="4" s="1"/>
  <c r="AV121" i="4"/>
  <c r="BB121" i="4" s="1"/>
  <c r="AV125" i="4"/>
  <c r="BB125" i="4" s="1"/>
  <c r="AV129" i="4"/>
  <c r="BB129" i="4" s="1"/>
  <c r="AV133" i="4"/>
  <c r="BB133" i="4" s="1"/>
  <c r="AV137" i="4"/>
  <c r="BB137" i="4" s="1"/>
  <c r="AV141" i="4"/>
  <c r="BB141" i="4" s="1"/>
  <c r="AV145" i="4"/>
  <c r="BB145" i="4" s="1"/>
  <c r="AV149" i="4"/>
  <c r="BB149" i="4" s="1"/>
  <c r="AV153" i="4"/>
  <c r="BB153" i="4" s="1"/>
  <c r="AV157" i="4"/>
  <c r="BB157" i="4" s="1"/>
  <c r="AV161" i="4"/>
  <c r="BB161" i="4" s="1"/>
  <c r="AV165" i="4"/>
  <c r="BB165" i="4" s="1"/>
  <c r="AV169" i="4"/>
  <c r="BB169" i="4" s="1"/>
  <c r="AV173" i="4"/>
  <c r="BB173" i="4" s="1"/>
  <c r="AV177" i="4"/>
  <c r="BB177" i="4" s="1"/>
  <c r="AV181" i="4"/>
  <c r="BB181" i="4" s="1"/>
  <c r="AV185" i="4"/>
  <c r="BB185" i="4" s="1"/>
  <c r="AV189" i="4"/>
  <c r="BB189" i="4" s="1"/>
  <c r="AV193" i="4"/>
  <c r="BB193" i="4" s="1"/>
  <c r="AV197" i="4"/>
  <c r="BB197" i="4" s="1"/>
  <c r="AV201" i="4"/>
  <c r="BB201" i="4" s="1"/>
  <c r="AV205" i="4"/>
  <c r="BB205" i="4" s="1"/>
  <c r="AV209" i="4"/>
  <c r="BB209" i="4" s="1"/>
  <c r="AV213" i="4"/>
  <c r="BB213" i="4" s="1"/>
  <c r="AV217" i="4"/>
  <c r="BB217" i="4" s="1"/>
  <c r="AV221" i="4"/>
  <c r="BB221" i="4" s="1"/>
  <c r="AV225" i="4"/>
  <c r="BB225" i="4" s="1"/>
  <c r="AV229" i="4"/>
  <c r="BB229" i="4" s="1"/>
  <c r="AV233" i="4"/>
  <c r="BB233" i="4" s="1"/>
  <c r="AV237" i="4"/>
  <c r="BB237" i="4" s="1"/>
  <c r="AV241" i="4"/>
  <c r="BB241" i="4" s="1"/>
  <c r="AV245" i="4"/>
  <c r="BB245" i="4" s="1"/>
  <c r="AV249" i="4"/>
  <c r="BB249" i="4" s="1"/>
  <c r="AV253" i="4"/>
  <c r="BB253" i="4" s="1"/>
  <c r="AV257" i="4"/>
  <c r="BB257" i="4" s="1"/>
  <c r="AV261" i="4"/>
  <c r="BB261" i="4" s="1"/>
  <c r="AV265" i="4"/>
  <c r="BB265" i="4" s="1"/>
  <c r="AV269" i="4"/>
  <c r="BB269" i="4" s="1"/>
  <c r="AV273" i="4"/>
  <c r="BB273" i="4" s="1"/>
  <c r="AV277" i="4"/>
  <c r="BB277" i="4" s="1"/>
  <c r="AV281" i="4"/>
  <c r="BB281" i="4" s="1"/>
  <c r="AV285" i="4"/>
  <c r="BB285" i="4" s="1"/>
  <c r="AV289" i="4"/>
  <c r="BB289" i="4" s="1"/>
  <c r="AV293" i="4"/>
  <c r="BB293" i="4" s="1"/>
  <c r="AV297" i="4"/>
  <c r="BB297" i="4" s="1"/>
  <c r="AV301" i="4"/>
  <c r="BB301" i="4" s="1"/>
  <c r="AV305" i="4"/>
  <c r="BB305" i="4" s="1"/>
  <c r="AV309" i="4"/>
  <c r="BB309" i="4" s="1"/>
  <c r="AV313" i="4"/>
  <c r="BB313" i="4" s="1"/>
  <c r="AV317" i="4"/>
  <c r="BB317" i="4" s="1"/>
  <c r="AV321" i="4"/>
  <c r="BB321" i="4" s="1"/>
  <c r="AV325" i="4"/>
  <c r="BB325" i="4" s="1"/>
  <c r="AV329" i="4"/>
  <c r="BB329" i="4" s="1"/>
  <c r="AV333" i="4"/>
  <c r="BB333" i="4" s="1"/>
  <c r="AV337" i="4"/>
  <c r="BB337" i="4" s="1"/>
  <c r="AV341" i="4"/>
  <c r="BB341" i="4" s="1"/>
  <c r="AV345" i="4"/>
  <c r="BB345" i="4" s="1"/>
  <c r="AV349" i="4"/>
  <c r="BB349" i="4" s="1"/>
  <c r="AV353" i="4"/>
  <c r="BB353" i="4" s="1"/>
  <c r="AV357" i="4"/>
  <c r="BB357" i="4" s="1"/>
  <c r="AV361" i="4"/>
  <c r="BB361" i="4" s="1"/>
  <c r="AV365" i="4"/>
  <c r="BB365" i="4" s="1"/>
  <c r="AV369" i="4"/>
  <c r="BB369" i="4" s="1"/>
  <c r="AV10" i="4"/>
  <c r="BB10" i="4" s="1"/>
  <c r="AV14" i="4"/>
  <c r="BB14" i="4" s="1"/>
  <c r="AV18" i="4"/>
  <c r="BB18" i="4" s="1"/>
  <c r="AV22" i="4"/>
  <c r="BB22" i="4" s="1"/>
  <c r="AV26" i="4"/>
  <c r="BB26" i="4" s="1"/>
  <c r="AV30" i="4"/>
  <c r="BB30" i="4" s="1"/>
  <c r="AV34" i="4"/>
  <c r="BB34" i="4" s="1"/>
  <c r="AV38" i="4"/>
  <c r="BB38" i="4" s="1"/>
  <c r="AV42" i="4"/>
  <c r="BB42" i="4" s="1"/>
  <c r="AV46" i="4"/>
  <c r="BB46" i="4" s="1"/>
  <c r="AV50" i="4"/>
  <c r="BB50" i="4" s="1"/>
  <c r="AV54" i="4"/>
  <c r="BB54" i="4" s="1"/>
  <c r="AV58" i="4"/>
  <c r="BB58" i="4" s="1"/>
  <c r="AV62" i="4"/>
  <c r="BB62" i="4" s="1"/>
  <c r="AV66" i="4"/>
  <c r="BB66" i="4" s="1"/>
  <c r="AV70" i="4"/>
  <c r="BB70" i="4" s="1"/>
  <c r="AV74" i="4"/>
  <c r="BB74" i="4" s="1"/>
  <c r="AV78" i="4"/>
  <c r="BB78" i="4" s="1"/>
  <c r="AV82" i="4"/>
  <c r="BB82" i="4" s="1"/>
  <c r="AV86" i="4"/>
  <c r="BB86" i="4" s="1"/>
  <c r="AV90" i="4"/>
  <c r="BB90" i="4" s="1"/>
  <c r="AV94" i="4"/>
  <c r="BB94" i="4" s="1"/>
  <c r="AV98" i="4"/>
  <c r="BB98" i="4" s="1"/>
  <c r="AV102" i="4"/>
  <c r="BB102" i="4" s="1"/>
  <c r="AV106" i="4"/>
  <c r="BB106" i="4" s="1"/>
  <c r="AV110" i="4"/>
  <c r="BB110" i="4" s="1"/>
  <c r="AV114" i="4"/>
  <c r="BB114" i="4" s="1"/>
  <c r="AV118" i="4"/>
  <c r="BB118" i="4" s="1"/>
  <c r="AV122" i="4"/>
  <c r="BB122" i="4" s="1"/>
  <c r="AV126" i="4"/>
  <c r="BB126" i="4" s="1"/>
  <c r="AV130" i="4"/>
  <c r="BB130" i="4" s="1"/>
  <c r="AV134" i="4"/>
  <c r="BB134" i="4" s="1"/>
  <c r="AV138" i="4"/>
  <c r="BB138" i="4" s="1"/>
  <c r="AV142" i="4"/>
  <c r="BB142" i="4" s="1"/>
  <c r="AV146" i="4"/>
  <c r="BB146" i="4" s="1"/>
  <c r="AV150" i="4"/>
  <c r="BB150" i="4" s="1"/>
  <c r="AV154" i="4"/>
  <c r="BB154" i="4" s="1"/>
  <c r="AV158" i="4"/>
  <c r="BB158" i="4" s="1"/>
  <c r="AV162" i="4"/>
  <c r="BB162" i="4" s="1"/>
  <c r="AV166" i="4"/>
  <c r="BB166" i="4" s="1"/>
  <c r="AV170" i="4"/>
  <c r="BB170" i="4" s="1"/>
  <c r="AV174" i="4"/>
  <c r="BB174" i="4" s="1"/>
  <c r="AV178" i="4"/>
  <c r="BB178" i="4" s="1"/>
  <c r="AV182" i="4"/>
  <c r="BB182" i="4" s="1"/>
  <c r="AV186" i="4"/>
  <c r="BB186" i="4" s="1"/>
  <c r="AV190" i="4"/>
  <c r="BB190" i="4" s="1"/>
  <c r="AV194" i="4"/>
  <c r="BB194" i="4" s="1"/>
  <c r="AV198" i="4"/>
  <c r="BB198" i="4" s="1"/>
  <c r="AV202" i="4"/>
  <c r="BB202" i="4" s="1"/>
  <c r="AV206" i="4"/>
  <c r="BB206" i="4" s="1"/>
  <c r="AV210" i="4"/>
  <c r="BB210" i="4" s="1"/>
  <c r="AV214" i="4"/>
  <c r="BB214" i="4" s="1"/>
  <c r="AV218" i="4"/>
  <c r="BB218" i="4" s="1"/>
  <c r="AV222" i="4"/>
  <c r="BB222" i="4" s="1"/>
  <c r="AV226" i="4"/>
  <c r="BB226" i="4" s="1"/>
  <c r="AV230" i="4"/>
  <c r="BB230" i="4" s="1"/>
  <c r="AV234" i="4"/>
  <c r="BB234" i="4" s="1"/>
  <c r="AV238" i="4"/>
  <c r="BB238" i="4" s="1"/>
  <c r="AV242" i="4"/>
  <c r="BB242" i="4" s="1"/>
  <c r="AV246" i="4"/>
  <c r="BB246" i="4" s="1"/>
  <c r="AV250" i="4"/>
  <c r="BB250" i="4" s="1"/>
  <c r="AV254" i="4"/>
  <c r="BB254" i="4" s="1"/>
  <c r="AV258" i="4"/>
  <c r="BB258" i="4" s="1"/>
  <c r="AV262" i="4"/>
  <c r="BB262" i="4" s="1"/>
  <c r="AV266" i="4"/>
  <c r="BB266" i="4" s="1"/>
  <c r="AV270" i="4"/>
  <c r="BB270" i="4" s="1"/>
  <c r="AV274" i="4"/>
  <c r="BB274" i="4" s="1"/>
  <c r="AV278" i="4"/>
  <c r="BB278" i="4" s="1"/>
  <c r="AV282" i="4"/>
  <c r="BB282" i="4" s="1"/>
  <c r="AV286" i="4"/>
  <c r="BB286" i="4" s="1"/>
  <c r="AV290" i="4"/>
  <c r="BB290" i="4" s="1"/>
  <c r="AV294" i="4"/>
  <c r="BB294" i="4" s="1"/>
  <c r="AV298" i="4"/>
  <c r="BB298" i="4" s="1"/>
  <c r="AV302" i="4"/>
  <c r="BB302" i="4" s="1"/>
  <c r="AV306" i="4"/>
  <c r="BB306" i="4" s="1"/>
  <c r="AV310" i="4"/>
  <c r="BB310" i="4" s="1"/>
  <c r="AV314" i="4"/>
  <c r="BB314" i="4" s="1"/>
  <c r="AV318" i="4"/>
  <c r="BB318" i="4" s="1"/>
  <c r="AV322" i="4"/>
  <c r="BB322" i="4" s="1"/>
  <c r="AV326" i="4"/>
  <c r="BB326" i="4" s="1"/>
  <c r="AV330" i="4"/>
  <c r="BB330" i="4" s="1"/>
  <c r="AV334" i="4"/>
  <c r="BB334" i="4" s="1"/>
  <c r="AV338" i="4"/>
  <c r="BB338" i="4" s="1"/>
  <c r="AV342" i="4"/>
  <c r="BB342" i="4" s="1"/>
  <c r="AV346" i="4"/>
  <c r="BB346" i="4" s="1"/>
  <c r="AV350" i="4"/>
  <c r="BB350" i="4" s="1"/>
  <c r="AV354" i="4"/>
  <c r="BB354" i="4" s="1"/>
  <c r="AV358" i="4"/>
  <c r="BB358" i="4" s="1"/>
  <c r="AV362" i="4"/>
  <c r="BB362" i="4" s="1"/>
  <c r="AV366" i="4"/>
  <c r="BB366" i="4" s="1"/>
  <c r="AV370" i="4"/>
  <c r="BB370" i="4" s="1"/>
  <c r="AV11" i="4"/>
  <c r="BB11" i="4" s="1"/>
  <c r="AV15" i="4"/>
  <c r="BB15" i="4" s="1"/>
  <c r="AV19" i="4"/>
  <c r="BB19" i="4" s="1"/>
  <c r="AV23" i="4"/>
  <c r="BB23" i="4" s="1"/>
  <c r="AV27" i="4"/>
  <c r="BB27" i="4" s="1"/>
  <c r="AV31" i="4"/>
  <c r="BB31" i="4" s="1"/>
  <c r="AV35" i="4"/>
  <c r="BB35" i="4" s="1"/>
  <c r="AV39" i="4"/>
  <c r="BB39" i="4" s="1"/>
  <c r="AV43" i="4"/>
  <c r="BB43" i="4" s="1"/>
  <c r="AV47" i="4"/>
  <c r="BB47" i="4" s="1"/>
  <c r="AV51" i="4"/>
  <c r="BB51" i="4" s="1"/>
  <c r="AV55" i="4"/>
  <c r="BB55" i="4" s="1"/>
  <c r="AV59" i="4"/>
  <c r="BB59" i="4" s="1"/>
  <c r="AV63" i="4"/>
  <c r="BB63" i="4" s="1"/>
  <c r="AV67" i="4"/>
  <c r="BB67" i="4" s="1"/>
  <c r="AV71" i="4"/>
  <c r="BB71" i="4" s="1"/>
  <c r="AV75" i="4"/>
  <c r="BB75" i="4" s="1"/>
  <c r="AV79" i="4"/>
  <c r="BB79" i="4" s="1"/>
  <c r="AV83" i="4"/>
  <c r="BB83" i="4" s="1"/>
  <c r="AV87" i="4"/>
  <c r="BB87" i="4" s="1"/>
  <c r="AV91" i="4"/>
  <c r="BB91" i="4" s="1"/>
  <c r="AV95" i="4"/>
  <c r="BB95" i="4" s="1"/>
  <c r="AV99" i="4"/>
  <c r="BB99" i="4" s="1"/>
  <c r="AV103" i="4"/>
  <c r="BB103" i="4" s="1"/>
  <c r="AV107" i="4"/>
  <c r="BB107" i="4" s="1"/>
  <c r="AV111" i="4"/>
  <c r="BB111" i="4" s="1"/>
  <c r="AV115" i="4"/>
  <c r="BB115" i="4" s="1"/>
  <c r="AV119" i="4"/>
  <c r="BB119" i="4" s="1"/>
  <c r="AV123" i="4"/>
  <c r="BB123" i="4" s="1"/>
  <c r="AV127" i="4"/>
  <c r="BB127" i="4" s="1"/>
  <c r="AV131" i="4"/>
  <c r="BB131" i="4" s="1"/>
  <c r="AV135" i="4"/>
  <c r="BB135" i="4" s="1"/>
  <c r="AV139" i="4"/>
  <c r="BB139" i="4" s="1"/>
  <c r="AV143" i="4"/>
  <c r="BB143" i="4" s="1"/>
  <c r="AV147" i="4"/>
  <c r="BB147" i="4" s="1"/>
  <c r="AV151" i="4"/>
  <c r="BB151" i="4" s="1"/>
  <c r="AV155" i="4"/>
  <c r="BB155" i="4" s="1"/>
  <c r="AV159" i="4"/>
  <c r="BB159" i="4" s="1"/>
  <c r="AV163" i="4"/>
  <c r="BB163" i="4" s="1"/>
  <c r="AV167" i="4"/>
  <c r="BB167" i="4" s="1"/>
  <c r="AV171" i="4"/>
  <c r="BB171" i="4" s="1"/>
  <c r="AV175" i="4"/>
  <c r="BB175" i="4" s="1"/>
  <c r="AV179" i="4"/>
  <c r="BB179" i="4" s="1"/>
  <c r="AV183" i="4"/>
  <c r="BB183" i="4" s="1"/>
  <c r="AV187" i="4"/>
  <c r="BB187" i="4" s="1"/>
  <c r="AV191" i="4"/>
  <c r="BB191" i="4" s="1"/>
  <c r="AV195" i="4"/>
  <c r="BB195" i="4" s="1"/>
  <c r="AV199" i="4"/>
  <c r="BB199" i="4" s="1"/>
  <c r="AV203" i="4"/>
  <c r="BB203" i="4" s="1"/>
  <c r="AV207" i="4"/>
  <c r="BB207" i="4" s="1"/>
  <c r="AV211" i="4"/>
  <c r="BB211" i="4" s="1"/>
  <c r="AV215" i="4"/>
  <c r="BB215" i="4" s="1"/>
  <c r="AV219" i="4"/>
  <c r="BB219" i="4" s="1"/>
  <c r="AV223" i="4"/>
  <c r="BB223" i="4" s="1"/>
  <c r="AV227" i="4"/>
  <c r="BB227" i="4" s="1"/>
  <c r="AV231" i="4"/>
  <c r="BB231" i="4" s="1"/>
  <c r="AV235" i="4"/>
  <c r="BB235" i="4" s="1"/>
  <c r="AV239" i="4"/>
  <c r="BB239" i="4" s="1"/>
  <c r="AV243" i="4"/>
  <c r="BB243" i="4" s="1"/>
  <c r="AV247" i="4"/>
  <c r="BB247" i="4" s="1"/>
  <c r="AV251" i="4"/>
  <c r="BB251" i="4" s="1"/>
  <c r="AV255" i="4"/>
  <c r="BB255" i="4" s="1"/>
  <c r="AV259" i="4"/>
  <c r="BB259" i="4" s="1"/>
  <c r="AV263" i="4"/>
  <c r="BB263" i="4" s="1"/>
  <c r="AV267" i="4"/>
  <c r="BB267" i="4" s="1"/>
  <c r="AV271" i="4"/>
  <c r="BB271" i="4" s="1"/>
  <c r="AV275" i="4"/>
  <c r="BB275" i="4" s="1"/>
  <c r="AV279" i="4"/>
  <c r="BB279" i="4" s="1"/>
  <c r="AV283" i="4"/>
  <c r="BB283" i="4" s="1"/>
  <c r="AV287" i="4"/>
  <c r="BB287" i="4" s="1"/>
  <c r="AV291" i="4"/>
  <c r="BB291" i="4" s="1"/>
  <c r="AV295" i="4"/>
  <c r="BB295" i="4" s="1"/>
  <c r="AV299" i="4"/>
  <c r="BB299" i="4" s="1"/>
  <c r="AV303" i="4"/>
  <c r="BB303" i="4" s="1"/>
  <c r="AV307" i="4"/>
  <c r="BB307" i="4" s="1"/>
  <c r="AV311" i="4"/>
  <c r="BB311" i="4" s="1"/>
  <c r="AV315" i="4"/>
  <c r="BB315" i="4" s="1"/>
  <c r="AV319" i="4"/>
  <c r="BB319" i="4" s="1"/>
  <c r="AV323" i="4"/>
  <c r="BB323" i="4" s="1"/>
  <c r="AV327" i="4"/>
  <c r="BB327" i="4" s="1"/>
  <c r="AV331" i="4"/>
  <c r="BB331" i="4" s="1"/>
  <c r="AV335" i="4"/>
  <c r="BB335" i="4" s="1"/>
  <c r="AV339" i="4"/>
  <c r="BB339" i="4" s="1"/>
  <c r="AV343" i="4"/>
  <c r="BB343" i="4" s="1"/>
  <c r="AV347" i="4"/>
  <c r="BB347" i="4" s="1"/>
  <c r="AV351" i="4"/>
  <c r="BB351" i="4" s="1"/>
  <c r="AV355" i="4"/>
  <c r="BB355" i="4" s="1"/>
  <c r="AV359" i="4"/>
  <c r="BB359" i="4" s="1"/>
  <c r="AV363" i="4"/>
  <c r="BB363" i="4" s="1"/>
  <c r="AV367" i="4"/>
  <c r="BB367" i="4" s="1"/>
  <c r="AV371" i="4"/>
  <c r="BB371" i="4" s="1"/>
  <c r="AV8" i="4"/>
  <c r="BB8" i="4" s="1"/>
  <c r="AV12" i="4"/>
  <c r="BB12" i="4" s="1"/>
  <c r="AV16" i="4"/>
  <c r="BB16" i="4" s="1"/>
  <c r="AV20" i="4"/>
  <c r="BB20" i="4" s="1"/>
  <c r="AV24" i="4"/>
  <c r="BB24" i="4" s="1"/>
  <c r="AV28" i="4"/>
  <c r="BB28" i="4" s="1"/>
  <c r="AV32" i="4"/>
  <c r="BB32" i="4" s="1"/>
  <c r="AV36" i="4"/>
  <c r="BB36" i="4" s="1"/>
  <c r="AV40" i="4"/>
  <c r="BB40" i="4" s="1"/>
  <c r="AV44" i="4"/>
  <c r="BB44" i="4" s="1"/>
  <c r="AV48" i="4"/>
  <c r="BB48" i="4" s="1"/>
  <c r="AV52" i="4"/>
  <c r="BB52" i="4" s="1"/>
  <c r="AV56" i="4"/>
  <c r="BB56" i="4" s="1"/>
  <c r="AV60" i="4"/>
  <c r="BB60" i="4" s="1"/>
  <c r="AV64" i="4"/>
  <c r="BB64" i="4" s="1"/>
  <c r="AV68" i="4"/>
  <c r="BB68" i="4" s="1"/>
  <c r="AV72" i="4"/>
  <c r="BB72" i="4" s="1"/>
  <c r="AV76" i="4"/>
  <c r="BB76" i="4" s="1"/>
  <c r="AV80" i="4"/>
  <c r="BB80" i="4" s="1"/>
  <c r="AV84" i="4"/>
  <c r="BB84" i="4" s="1"/>
  <c r="AV88" i="4"/>
  <c r="BB88" i="4" s="1"/>
  <c r="AV92" i="4"/>
  <c r="BB92" i="4" s="1"/>
  <c r="AV96" i="4"/>
  <c r="BB96" i="4" s="1"/>
  <c r="AV100" i="4"/>
  <c r="BB100" i="4" s="1"/>
  <c r="AV104" i="4"/>
  <c r="BB104" i="4" s="1"/>
  <c r="AV108" i="4"/>
  <c r="BB108" i="4" s="1"/>
  <c r="AV112" i="4"/>
  <c r="BB112" i="4" s="1"/>
  <c r="AV116" i="4"/>
  <c r="BB116" i="4" s="1"/>
  <c r="AV120" i="4"/>
  <c r="BB120" i="4" s="1"/>
  <c r="AV124" i="4"/>
  <c r="BB124" i="4" s="1"/>
  <c r="AV128" i="4"/>
  <c r="BB128" i="4" s="1"/>
  <c r="AV132" i="4"/>
  <c r="BB132" i="4" s="1"/>
  <c r="AV136" i="4"/>
  <c r="BB136" i="4" s="1"/>
  <c r="AV140" i="4"/>
  <c r="BB140" i="4" s="1"/>
  <c r="AV144" i="4"/>
  <c r="BB144" i="4" s="1"/>
  <c r="AV148" i="4"/>
  <c r="BB148" i="4" s="1"/>
  <c r="AV152" i="4"/>
  <c r="BB152" i="4" s="1"/>
  <c r="AV156" i="4"/>
  <c r="BB156" i="4" s="1"/>
  <c r="AV160" i="4"/>
  <c r="BB160" i="4" s="1"/>
  <c r="AV164" i="4"/>
  <c r="BB164" i="4" s="1"/>
  <c r="AV168" i="4"/>
  <c r="BB168" i="4" s="1"/>
  <c r="AV172" i="4"/>
  <c r="BB172" i="4" s="1"/>
  <c r="AV176" i="4"/>
  <c r="BB176" i="4" s="1"/>
  <c r="AV180" i="4"/>
  <c r="BB180" i="4" s="1"/>
  <c r="AV184" i="4"/>
  <c r="BB184" i="4" s="1"/>
  <c r="AV188" i="4"/>
  <c r="BB188" i="4" s="1"/>
  <c r="AV192" i="4"/>
  <c r="BB192" i="4" s="1"/>
  <c r="AV196" i="4"/>
  <c r="BB196" i="4" s="1"/>
  <c r="AV200" i="4"/>
  <c r="BB200" i="4" s="1"/>
  <c r="AV204" i="4"/>
  <c r="BB204" i="4" s="1"/>
  <c r="AV208" i="4"/>
  <c r="BB208" i="4" s="1"/>
  <c r="AV212" i="4"/>
  <c r="BB212" i="4" s="1"/>
  <c r="AV216" i="4"/>
  <c r="BB216" i="4" s="1"/>
  <c r="AV220" i="4"/>
  <c r="BB220" i="4" s="1"/>
  <c r="AV224" i="4"/>
  <c r="BB224" i="4" s="1"/>
  <c r="AV228" i="4"/>
  <c r="BB228" i="4" s="1"/>
  <c r="AV232" i="4"/>
  <c r="BB232" i="4" s="1"/>
  <c r="AV236" i="4"/>
  <c r="BB236" i="4" s="1"/>
  <c r="AV240" i="4"/>
  <c r="BB240" i="4" s="1"/>
  <c r="AV244" i="4"/>
  <c r="BB244" i="4" s="1"/>
  <c r="AV248" i="4"/>
  <c r="BB248" i="4" s="1"/>
  <c r="AV252" i="4"/>
  <c r="BB252" i="4" s="1"/>
  <c r="AV256" i="4"/>
  <c r="BB256" i="4" s="1"/>
  <c r="AV260" i="4"/>
  <c r="BB260" i="4" s="1"/>
  <c r="AV264" i="4"/>
  <c r="BB264" i="4" s="1"/>
  <c r="AV268" i="4"/>
  <c r="BB268" i="4" s="1"/>
  <c r="AV272" i="4"/>
  <c r="BB272" i="4" s="1"/>
  <c r="AV276" i="4"/>
  <c r="BB276" i="4" s="1"/>
  <c r="AV280" i="4"/>
  <c r="BB280" i="4" s="1"/>
  <c r="AV284" i="4"/>
  <c r="BB284" i="4" s="1"/>
  <c r="AV288" i="4"/>
  <c r="BB288" i="4" s="1"/>
  <c r="AV292" i="4"/>
  <c r="BB292" i="4" s="1"/>
  <c r="AV296" i="4"/>
  <c r="BB296" i="4" s="1"/>
  <c r="AV300" i="4"/>
  <c r="BB300" i="4" s="1"/>
  <c r="AV304" i="4"/>
  <c r="BB304" i="4" s="1"/>
  <c r="AV308" i="4"/>
  <c r="BB308" i="4" s="1"/>
  <c r="AV312" i="4"/>
  <c r="BB312" i="4" s="1"/>
  <c r="AV316" i="4"/>
  <c r="BB316" i="4" s="1"/>
  <c r="AV320" i="4"/>
  <c r="BB320" i="4" s="1"/>
  <c r="AV324" i="4"/>
  <c r="BB324" i="4" s="1"/>
  <c r="AV328" i="4"/>
  <c r="BB328" i="4" s="1"/>
  <c r="AV332" i="4"/>
  <c r="BB332" i="4" s="1"/>
  <c r="AV336" i="4"/>
  <c r="BB336" i="4" s="1"/>
  <c r="AV340" i="4"/>
  <c r="BB340" i="4" s="1"/>
  <c r="AV344" i="4"/>
  <c r="BB344" i="4" s="1"/>
  <c r="AV348" i="4"/>
  <c r="BB348" i="4" s="1"/>
  <c r="AV352" i="4"/>
  <c r="BB352" i="4" s="1"/>
  <c r="AV356" i="4"/>
  <c r="BB356" i="4" s="1"/>
  <c r="AV360" i="4"/>
  <c r="BB360" i="4" s="1"/>
  <c r="AV364" i="4"/>
  <c r="BB364" i="4" s="1"/>
  <c r="AV368" i="4"/>
  <c r="BB368" i="4" s="1"/>
  <c r="AV7" i="4"/>
  <c r="T10" i="4"/>
  <c r="Z10" i="4" s="1"/>
  <c r="T15" i="4"/>
  <c r="Z15" i="4" s="1"/>
  <c r="T17" i="4"/>
  <c r="Z17" i="4" s="1"/>
  <c r="T20" i="4"/>
  <c r="Z20" i="4" s="1"/>
  <c r="T27" i="4"/>
  <c r="Z27" i="4" s="1"/>
  <c r="T41" i="4"/>
  <c r="Z41" i="4" s="1"/>
  <c r="T46" i="4"/>
  <c r="Z46" i="4" s="1"/>
  <c r="T47" i="4"/>
  <c r="Z47" i="4" s="1"/>
  <c r="T49" i="4"/>
  <c r="Z49" i="4" s="1"/>
  <c r="T58" i="4"/>
  <c r="Z58" i="4" s="1"/>
  <c r="T62" i="4"/>
  <c r="Z62" i="4" s="1"/>
  <c r="T64" i="4"/>
  <c r="Z64" i="4" s="1"/>
  <c r="T66" i="4"/>
  <c r="Z66" i="4" s="1"/>
  <c r="T74" i="4"/>
  <c r="Z74" i="4" s="1"/>
  <c r="T77" i="4"/>
  <c r="Z77" i="4" s="1"/>
  <c r="T79" i="4"/>
  <c r="Z79" i="4" s="1"/>
  <c r="T83" i="4"/>
  <c r="Z83" i="4" s="1"/>
  <c r="T88" i="4"/>
  <c r="Z88" i="4" s="1"/>
  <c r="T92" i="4"/>
  <c r="Z92" i="4" s="1"/>
  <c r="T95" i="4"/>
  <c r="Z95" i="4" s="1"/>
  <c r="T100" i="4"/>
  <c r="Z100" i="4" s="1"/>
  <c r="T103" i="4"/>
  <c r="Z103" i="4" s="1"/>
  <c r="T106" i="4"/>
  <c r="Z106" i="4" s="1"/>
  <c r="T111" i="4"/>
  <c r="Z111" i="4" s="1"/>
  <c r="T114" i="4"/>
  <c r="Z114" i="4" s="1"/>
  <c r="T121" i="4"/>
  <c r="Z121" i="4" s="1"/>
  <c r="T127" i="4"/>
  <c r="Z127" i="4" s="1"/>
  <c r="T131" i="4"/>
  <c r="Z131" i="4" s="1"/>
  <c r="T135" i="4"/>
  <c r="Z135" i="4" s="1"/>
  <c r="T139" i="4"/>
  <c r="Z139" i="4" s="1"/>
  <c r="T142" i="4"/>
  <c r="Z142" i="4" s="1"/>
  <c r="T145" i="4"/>
  <c r="Z145" i="4" s="1"/>
  <c r="T148" i="4"/>
  <c r="Z148" i="4" s="1"/>
  <c r="T155" i="4"/>
  <c r="Z155" i="4" s="1"/>
  <c r="T158" i="4"/>
  <c r="Z158" i="4" s="1"/>
  <c r="T161" i="4"/>
  <c r="Z161" i="4" s="1"/>
  <c r="T164" i="4"/>
  <c r="Z164" i="4" s="1"/>
  <c r="T169" i="4"/>
  <c r="Z169" i="4" s="1"/>
  <c r="T172" i="4"/>
  <c r="Z172" i="4" s="1"/>
  <c r="T207" i="4"/>
  <c r="Z207" i="4" s="1"/>
  <c r="T210" i="4"/>
  <c r="Z210" i="4" s="1"/>
  <c r="T215" i="4"/>
  <c r="Z215" i="4" s="1"/>
  <c r="T218" i="4"/>
  <c r="Z218" i="4" s="1"/>
  <c r="T227" i="4"/>
  <c r="Z227" i="4" s="1"/>
  <c r="T230" i="4"/>
  <c r="Z230" i="4" s="1"/>
  <c r="T234" i="4"/>
  <c r="Z234" i="4" s="1"/>
  <c r="T249" i="4"/>
  <c r="Z249" i="4" s="1"/>
  <c r="T252" i="4"/>
  <c r="Z252" i="4" s="1"/>
  <c r="T260" i="4"/>
  <c r="Z260" i="4" s="1"/>
  <c r="T11" i="4"/>
  <c r="Z11" i="4" s="1"/>
  <c r="T14" i="4"/>
  <c r="Z14" i="4" s="1"/>
  <c r="T21" i="4"/>
  <c r="Z21" i="4" s="1"/>
  <c r="T23" i="4"/>
  <c r="Z23" i="4" s="1"/>
  <c r="T26" i="4"/>
  <c r="Z26" i="4" s="1"/>
  <c r="T28" i="4"/>
  <c r="Z28" i="4" s="1"/>
  <c r="T32" i="4"/>
  <c r="Z32" i="4" s="1"/>
  <c r="T34" i="4"/>
  <c r="Z34" i="4" s="1"/>
  <c r="T36" i="4"/>
  <c r="Z36" i="4" s="1"/>
  <c r="T38" i="4"/>
  <c r="Z38" i="4" s="1"/>
  <c r="T40" i="4"/>
  <c r="Z40" i="4" s="1"/>
  <c r="T45" i="4"/>
  <c r="Z45" i="4" s="1"/>
  <c r="T52" i="4"/>
  <c r="Z52" i="4" s="1"/>
  <c r="T54" i="4"/>
  <c r="Z54" i="4" s="1"/>
  <c r="T56" i="4"/>
  <c r="Z56" i="4" s="1"/>
  <c r="T60" i="4"/>
  <c r="Z60" i="4" s="1"/>
  <c r="T65" i="4"/>
  <c r="Z65" i="4" s="1"/>
  <c r="T67" i="4"/>
  <c r="Z67" i="4" s="1"/>
  <c r="T70" i="4"/>
  <c r="Z70" i="4" s="1"/>
  <c r="T73" i="4"/>
  <c r="Z73" i="4" s="1"/>
  <c r="T78" i="4"/>
  <c r="Z78" i="4" s="1"/>
  <c r="T80" i="4"/>
  <c r="Z80" i="4" s="1"/>
  <c r="T84" i="4"/>
  <c r="Z84" i="4" s="1"/>
  <c r="T87" i="4"/>
  <c r="Z87" i="4" s="1"/>
  <c r="T91" i="4"/>
  <c r="Z91" i="4" s="1"/>
  <c r="T96" i="4"/>
  <c r="Z96" i="4" s="1"/>
  <c r="T99" i="4"/>
  <c r="Z99" i="4" s="1"/>
  <c r="T104" i="4"/>
  <c r="Z104" i="4" s="1"/>
  <c r="T107" i="4"/>
  <c r="Z107" i="4" s="1"/>
  <c r="T110" i="4"/>
  <c r="Z110" i="4" s="1"/>
  <c r="T115" i="4"/>
  <c r="Z115" i="4" s="1"/>
  <c r="T117" i="4"/>
  <c r="Z117" i="4" s="1"/>
  <c r="T125" i="4"/>
  <c r="Z125" i="4" s="1"/>
  <c r="T129" i="4"/>
  <c r="Z129" i="4" s="1"/>
  <c r="T133" i="4"/>
  <c r="Z133" i="4" s="1"/>
  <c r="T137" i="4"/>
  <c r="Z137" i="4" s="1"/>
  <c r="T140" i="4"/>
  <c r="Z140" i="4" s="1"/>
  <c r="T147" i="4"/>
  <c r="Z147" i="4" s="1"/>
  <c r="T150" i="4"/>
  <c r="Z150" i="4" s="1"/>
  <c r="T153" i="4"/>
  <c r="Z153" i="4" s="1"/>
  <c r="T156" i="4"/>
  <c r="Z156" i="4" s="1"/>
  <c r="T165" i="4"/>
  <c r="Z165" i="4" s="1"/>
  <c r="T168" i="4"/>
  <c r="Z168" i="4" s="1"/>
  <c r="T173" i="4"/>
  <c r="Z173" i="4" s="1"/>
  <c r="T176" i="4"/>
  <c r="Z176" i="4" s="1"/>
  <c r="T178" i="4"/>
  <c r="Z178" i="4" s="1"/>
  <c r="T180" i="4"/>
  <c r="Z180" i="4" s="1"/>
  <c r="T182" i="4"/>
  <c r="Z182" i="4" s="1"/>
  <c r="T184" i="4"/>
  <c r="Z184" i="4" s="1"/>
  <c r="T186" i="4"/>
  <c r="Z186" i="4" s="1"/>
  <c r="T188" i="4"/>
  <c r="Z188" i="4" s="1"/>
  <c r="T190" i="4"/>
  <c r="Z190" i="4" s="1"/>
  <c r="T192" i="4"/>
  <c r="Z192" i="4" s="1"/>
  <c r="T194" i="4"/>
  <c r="Z194" i="4" s="1"/>
  <c r="T196" i="4"/>
  <c r="Z196" i="4" s="1"/>
  <c r="T198" i="4"/>
  <c r="Z198" i="4" s="1"/>
  <c r="T200" i="4"/>
  <c r="Z200" i="4" s="1"/>
  <c r="T202" i="4"/>
  <c r="Z202" i="4" s="1"/>
  <c r="T204" i="4"/>
  <c r="Z204" i="4" s="1"/>
  <c r="T206" i="4"/>
  <c r="Z206" i="4" s="1"/>
  <c r="T212" i="4"/>
  <c r="Z212" i="4" s="1"/>
  <c r="T214" i="4"/>
  <c r="Z214" i="4" s="1"/>
  <c r="T216" i="4"/>
  <c r="Z216" i="4" s="1"/>
  <c r="T220" i="4"/>
  <c r="Z220" i="4" s="1"/>
  <c r="T222" i="4"/>
  <c r="Z222" i="4" s="1"/>
  <c r="T225" i="4"/>
  <c r="Z225" i="4" s="1"/>
  <c r="T231" i="4"/>
  <c r="Z231" i="4" s="1"/>
  <c r="T235" i="4"/>
  <c r="Z235" i="4" s="1"/>
  <c r="T237" i="4"/>
  <c r="Z237" i="4" s="1"/>
  <c r="T239" i="4"/>
  <c r="Z239" i="4" s="1"/>
  <c r="T241" i="4"/>
  <c r="Z241" i="4" s="1"/>
  <c r="T243" i="4"/>
  <c r="Z243" i="4" s="1"/>
  <c r="T245" i="4"/>
  <c r="Z245" i="4" s="1"/>
  <c r="T248" i="4"/>
  <c r="Z248" i="4" s="1"/>
  <c r="T253" i="4"/>
  <c r="Z253" i="4" s="1"/>
  <c r="T256" i="4"/>
  <c r="Z256" i="4" s="1"/>
  <c r="T262" i="4"/>
  <c r="Z262" i="4" s="1"/>
  <c r="T266" i="4"/>
  <c r="Z266" i="4" s="1"/>
  <c r="T270" i="4"/>
  <c r="Z270" i="4" s="1"/>
  <c r="T274" i="4"/>
  <c r="Z274" i="4" s="1"/>
  <c r="T278" i="4"/>
  <c r="Z278" i="4" s="1"/>
  <c r="T282" i="4"/>
  <c r="Z282" i="4" s="1"/>
  <c r="T286" i="4"/>
  <c r="Z286" i="4" s="1"/>
  <c r="T290" i="4"/>
  <c r="Z290" i="4" s="1"/>
  <c r="T294" i="4"/>
  <c r="Z294" i="4" s="1"/>
  <c r="T298" i="4"/>
  <c r="Z298" i="4" s="1"/>
  <c r="T302" i="4"/>
  <c r="Z302" i="4" s="1"/>
  <c r="T306" i="4"/>
  <c r="Z306" i="4" s="1"/>
  <c r="T310" i="4"/>
  <c r="Z310" i="4" s="1"/>
  <c r="T313" i="4"/>
  <c r="Z313" i="4" s="1"/>
  <c r="T318" i="4"/>
  <c r="Z318" i="4" s="1"/>
  <c r="T321" i="4"/>
  <c r="Z321" i="4" s="1"/>
  <c r="T326" i="4"/>
  <c r="Z326" i="4" s="1"/>
  <c r="T329" i="4"/>
  <c r="Z329" i="4" s="1"/>
  <c r="T334" i="4"/>
  <c r="Z334" i="4" s="1"/>
  <c r="T337" i="4"/>
  <c r="Z337" i="4" s="1"/>
  <c r="T342" i="4"/>
  <c r="Z342" i="4" s="1"/>
  <c r="T345" i="4"/>
  <c r="Z345" i="4" s="1"/>
  <c r="T347" i="4"/>
  <c r="Z347" i="4" s="1"/>
  <c r="T349" i="4"/>
  <c r="Z349" i="4" s="1"/>
  <c r="T351" i="4"/>
  <c r="Z351" i="4" s="1"/>
  <c r="T353" i="4"/>
  <c r="Z353" i="4" s="1"/>
  <c r="T355" i="4"/>
  <c r="Z355" i="4" s="1"/>
  <c r="T357" i="4"/>
  <c r="Z357" i="4" s="1"/>
  <c r="T9" i="4"/>
  <c r="Z9" i="4" s="1"/>
  <c r="T12" i="4"/>
  <c r="Z12" i="4" s="1"/>
  <c r="T19" i="4"/>
  <c r="Z19" i="4" s="1"/>
  <c r="T22" i="4"/>
  <c r="Z22" i="4" s="1"/>
  <c r="T24" i="4"/>
  <c r="Z24" i="4" s="1"/>
  <c r="T29" i="4"/>
  <c r="Z29" i="4" s="1"/>
  <c r="T43" i="4"/>
  <c r="Z43" i="4" s="1"/>
  <c r="T50" i="4"/>
  <c r="Z50" i="4" s="1"/>
  <c r="T57" i="4"/>
  <c r="Z57" i="4" s="1"/>
  <c r="T61" i="4"/>
  <c r="Z61" i="4" s="1"/>
  <c r="T63" i="4"/>
  <c r="Z63" i="4" s="1"/>
  <c r="T68" i="4"/>
  <c r="Z68" i="4" s="1"/>
  <c r="T72" i="4"/>
  <c r="Z72" i="4" s="1"/>
  <c r="T75" i="4"/>
  <c r="Z75" i="4" s="1"/>
  <c r="T81" i="4"/>
  <c r="Z81" i="4" s="1"/>
  <c r="T86" i="4"/>
  <c r="Z86" i="4" s="1"/>
  <c r="T89" i="4"/>
  <c r="Z89" i="4" s="1"/>
  <c r="T94" i="4"/>
  <c r="Z94" i="4" s="1"/>
  <c r="T97" i="4"/>
  <c r="Z97" i="4" s="1"/>
  <c r="T102" i="4"/>
  <c r="Z102" i="4" s="1"/>
  <c r="T105" i="4"/>
  <c r="Z105" i="4" s="1"/>
  <c r="T109" i="4"/>
  <c r="Z109" i="4" s="1"/>
  <c r="T112" i="4"/>
  <c r="Z112" i="4" s="1"/>
  <c r="T118" i="4"/>
  <c r="Z118" i="4" s="1"/>
  <c r="T120" i="4"/>
  <c r="Z120" i="4" s="1"/>
  <c r="T123" i="4"/>
  <c r="Z123" i="4" s="1"/>
  <c r="T126" i="4"/>
  <c r="Z126" i="4" s="1"/>
  <c r="T130" i="4"/>
  <c r="Z130" i="4" s="1"/>
  <c r="T134" i="4"/>
  <c r="Z134" i="4" s="1"/>
  <c r="T138" i="4"/>
  <c r="Z138" i="4" s="1"/>
  <c r="T141" i="4"/>
  <c r="Z141" i="4" s="1"/>
  <c r="T144" i="4"/>
  <c r="Z144" i="4" s="1"/>
  <c r="T151" i="4"/>
  <c r="Z151" i="4" s="1"/>
  <c r="T154" i="4"/>
  <c r="Z154" i="4" s="1"/>
  <c r="T157" i="4"/>
  <c r="Z157" i="4" s="1"/>
  <c r="T160" i="4"/>
  <c r="Z160" i="4" s="1"/>
  <c r="T163" i="4"/>
  <c r="Z163" i="4" s="1"/>
  <c r="T166" i="4"/>
  <c r="Z166" i="4" s="1"/>
  <c r="T171" i="4"/>
  <c r="Z171" i="4" s="1"/>
  <c r="T174" i="4"/>
  <c r="Z174" i="4" s="1"/>
  <c r="T209" i="4"/>
  <c r="Z209" i="4" s="1"/>
  <c r="T217" i="4"/>
  <c r="Z217" i="4" s="1"/>
  <c r="T223" i="4"/>
  <c r="Z223" i="4" s="1"/>
  <c r="T226" i="4"/>
  <c r="Z226" i="4" s="1"/>
  <c r="T229" i="4"/>
  <c r="Z229" i="4" s="1"/>
  <c r="T232" i="4"/>
  <c r="Z232" i="4" s="1"/>
  <c r="T233" i="4"/>
  <c r="Z233" i="4" s="1"/>
  <c r="T236" i="4"/>
  <c r="Z236" i="4" s="1"/>
  <c r="T238" i="4"/>
  <c r="Z238" i="4" s="1"/>
  <c r="T240" i="4"/>
  <c r="Z240" i="4" s="1"/>
  <c r="T242" i="4"/>
  <c r="Z242" i="4" s="1"/>
  <c r="T244" i="4"/>
  <c r="Z244" i="4" s="1"/>
  <c r="T246" i="4"/>
  <c r="Z246" i="4" s="1"/>
  <c r="T251" i="4"/>
  <c r="Z251" i="4" s="1"/>
  <c r="T254" i="4"/>
  <c r="Z254" i="4" s="1"/>
  <c r="T257" i="4"/>
  <c r="Z257" i="4" s="1"/>
  <c r="T259" i="4"/>
  <c r="Z259" i="4" s="1"/>
  <c r="T263" i="4"/>
  <c r="Z263" i="4" s="1"/>
  <c r="T267" i="4"/>
  <c r="Z267" i="4" s="1"/>
  <c r="T271" i="4"/>
  <c r="Z271" i="4" s="1"/>
  <c r="T275" i="4"/>
  <c r="Z275" i="4" s="1"/>
  <c r="T279" i="4"/>
  <c r="Z279" i="4" s="1"/>
  <c r="T283" i="4"/>
  <c r="Z283" i="4" s="1"/>
  <c r="T287" i="4"/>
  <c r="Z287" i="4" s="1"/>
  <c r="T291" i="4"/>
  <c r="Z291" i="4" s="1"/>
  <c r="T295" i="4"/>
  <c r="Z295" i="4" s="1"/>
  <c r="T299" i="4"/>
  <c r="Z299" i="4" s="1"/>
  <c r="T303" i="4"/>
  <c r="Z303" i="4" s="1"/>
  <c r="T307" i="4"/>
  <c r="Z307" i="4" s="1"/>
  <c r="T311" i="4"/>
  <c r="Z311" i="4" s="1"/>
  <c r="T316" i="4"/>
  <c r="Z316" i="4" s="1"/>
  <c r="T319" i="4"/>
  <c r="Z319" i="4" s="1"/>
  <c r="T324" i="4"/>
  <c r="Z324" i="4" s="1"/>
  <c r="T327" i="4"/>
  <c r="Z327" i="4" s="1"/>
  <c r="T332" i="4"/>
  <c r="Z332" i="4" s="1"/>
  <c r="T335" i="4"/>
  <c r="Z335" i="4" s="1"/>
  <c r="T340" i="4"/>
  <c r="Z340" i="4" s="1"/>
  <c r="T343" i="4"/>
  <c r="Z343" i="4" s="1"/>
  <c r="T8" i="4"/>
  <c r="Z8" i="4" s="1"/>
  <c r="T18" i="4"/>
  <c r="Z18" i="4" s="1"/>
  <c r="T35" i="4"/>
  <c r="Z35" i="4" s="1"/>
  <c r="T44" i="4"/>
  <c r="Z44" i="4" s="1"/>
  <c r="T51" i="4"/>
  <c r="Z51" i="4" s="1"/>
  <c r="T71" i="4"/>
  <c r="Z71" i="4" s="1"/>
  <c r="T85" i="4"/>
  <c r="Z85" i="4" s="1"/>
  <c r="T93" i="4"/>
  <c r="Z93" i="4" s="1"/>
  <c r="T119" i="4"/>
  <c r="Z119" i="4" s="1"/>
  <c r="T132" i="4"/>
  <c r="Z132" i="4" s="1"/>
  <c r="T146" i="4"/>
  <c r="Z146" i="4" s="1"/>
  <c r="T159" i="4"/>
  <c r="Z159" i="4" s="1"/>
  <c r="T170" i="4"/>
  <c r="Z170" i="4" s="1"/>
  <c r="T179" i="4"/>
  <c r="Z179" i="4" s="1"/>
  <c r="T187" i="4"/>
  <c r="Z187" i="4" s="1"/>
  <c r="T195" i="4"/>
  <c r="Z195" i="4" s="1"/>
  <c r="T203" i="4"/>
  <c r="Z203" i="4" s="1"/>
  <c r="T213" i="4"/>
  <c r="Z213" i="4" s="1"/>
  <c r="T224" i="4"/>
  <c r="Z224" i="4" s="1"/>
  <c r="T264" i="4"/>
  <c r="Z264" i="4" s="1"/>
  <c r="T272" i="4"/>
  <c r="Z272" i="4" s="1"/>
  <c r="T280" i="4"/>
  <c r="Z280" i="4" s="1"/>
  <c r="T288" i="4"/>
  <c r="Z288" i="4" s="1"/>
  <c r="T296" i="4"/>
  <c r="Z296" i="4" s="1"/>
  <c r="T304" i="4"/>
  <c r="Z304" i="4" s="1"/>
  <c r="T317" i="4"/>
  <c r="Z317" i="4" s="1"/>
  <c r="T322" i="4"/>
  <c r="Z322" i="4" s="1"/>
  <c r="T333" i="4"/>
  <c r="Z333" i="4" s="1"/>
  <c r="T338" i="4"/>
  <c r="Z338" i="4" s="1"/>
  <c r="T348" i="4"/>
  <c r="Z348" i="4" s="1"/>
  <c r="T352" i="4"/>
  <c r="Z352" i="4" s="1"/>
  <c r="T356" i="4"/>
  <c r="Z356" i="4" s="1"/>
  <c r="T359" i="4"/>
  <c r="Z359" i="4" s="1"/>
  <c r="T361" i="4"/>
  <c r="Z361" i="4" s="1"/>
  <c r="T363" i="4"/>
  <c r="Z363" i="4" s="1"/>
  <c r="T365" i="4"/>
  <c r="Z365" i="4" s="1"/>
  <c r="T367" i="4"/>
  <c r="Z367" i="4" s="1"/>
  <c r="T369" i="4"/>
  <c r="Z369" i="4" s="1"/>
  <c r="T371" i="4"/>
  <c r="Z371" i="4" s="1"/>
  <c r="T13" i="4"/>
  <c r="Z13" i="4" s="1"/>
  <c r="T31" i="4"/>
  <c r="Z31" i="4" s="1"/>
  <c r="T39" i="4"/>
  <c r="Z39" i="4" s="1"/>
  <c r="T48" i="4"/>
  <c r="Z48" i="4" s="1"/>
  <c r="T55" i="4"/>
  <c r="Z55" i="4" s="1"/>
  <c r="T82" i="4"/>
  <c r="Z82" i="4" s="1"/>
  <c r="T98" i="4"/>
  <c r="Z98" i="4" s="1"/>
  <c r="T108" i="4"/>
  <c r="Z108" i="4" s="1"/>
  <c r="T124" i="4"/>
  <c r="Z124" i="4" s="1"/>
  <c r="T152" i="4"/>
  <c r="Z152" i="4" s="1"/>
  <c r="T175" i="4"/>
  <c r="Z175" i="4" s="1"/>
  <c r="T183" i="4"/>
  <c r="Z183" i="4" s="1"/>
  <c r="T191" i="4"/>
  <c r="Z191" i="4" s="1"/>
  <c r="T199" i="4"/>
  <c r="Z199" i="4" s="1"/>
  <c r="T208" i="4"/>
  <c r="Z208" i="4" s="1"/>
  <c r="T219" i="4"/>
  <c r="Z219" i="4" s="1"/>
  <c r="T247" i="4"/>
  <c r="Z247" i="4" s="1"/>
  <c r="T258" i="4"/>
  <c r="Z258" i="4" s="1"/>
  <c r="T268" i="4"/>
  <c r="Z268" i="4" s="1"/>
  <c r="T276" i="4"/>
  <c r="Z276" i="4" s="1"/>
  <c r="T284" i="4"/>
  <c r="Z284" i="4" s="1"/>
  <c r="T292" i="4"/>
  <c r="Z292" i="4" s="1"/>
  <c r="T300" i="4"/>
  <c r="Z300" i="4" s="1"/>
  <c r="T308" i="4"/>
  <c r="Z308" i="4" s="1"/>
  <c r="T314" i="4"/>
  <c r="Z314" i="4" s="1"/>
  <c r="T325" i="4"/>
  <c r="Z325" i="4" s="1"/>
  <c r="T330" i="4"/>
  <c r="Z330" i="4" s="1"/>
  <c r="T341" i="4"/>
  <c r="Z341" i="4" s="1"/>
  <c r="T346" i="4"/>
  <c r="Z346" i="4" s="1"/>
  <c r="T350" i="4"/>
  <c r="Z350" i="4" s="1"/>
  <c r="T354" i="4"/>
  <c r="Z354" i="4" s="1"/>
  <c r="T358" i="4"/>
  <c r="Z358" i="4" s="1"/>
  <c r="T360" i="4"/>
  <c r="Z360" i="4" s="1"/>
  <c r="T362" i="4"/>
  <c r="Z362" i="4" s="1"/>
  <c r="T364" i="4"/>
  <c r="Z364" i="4" s="1"/>
  <c r="T366" i="4"/>
  <c r="Z366" i="4" s="1"/>
  <c r="T368" i="4"/>
  <c r="Z368" i="4" s="1"/>
  <c r="T370" i="4"/>
  <c r="Z370" i="4" s="1"/>
  <c r="T16" i="4"/>
  <c r="Z16" i="4" s="1"/>
  <c r="T25" i="4"/>
  <c r="Z25" i="4" s="1"/>
  <c r="T33" i="4"/>
  <c r="Z33" i="4" s="1"/>
  <c r="T42" i="4"/>
  <c r="Z42" i="4" s="1"/>
  <c r="T59" i="4"/>
  <c r="Z59" i="4" s="1"/>
  <c r="T69" i="4"/>
  <c r="Z69" i="4" s="1"/>
  <c r="T76" i="4"/>
  <c r="Z76" i="4" s="1"/>
  <c r="T90" i="4"/>
  <c r="Z90" i="4" s="1"/>
  <c r="T101" i="4"/>
  <c r="Z101" i="4" s="1"/>
  <c r="T116" i="4"/>
  <c r="Z116" i="4" s="1"/>
  <c r="T128" i="4"/>
  <c r="Z128" i="4" s="1"/>
  <c r="T143" i="4"/>
  <c r="Z143" i="4" s="1"/>
  <c r="T167" i="4"/>
  <c r="Z167" i="4" s="1"/>
  <c r="T177" i="4"/>
  <c r="Z177" i="4" s="1"/>
  <c r="T185" i="4"/>
  <c r="Z185" i="4" s="1"/>
  <c r="T193" i="4"/>
  <c r="Z193" i="4" s="1"/>
  <c r="T201" i="4"/>
  <c r="Z201" i="4" s="1"/>
  <c r="T211" i="4"/>
  <c r="Z211" i="4" s="1"/>
  <c r="T221" i="4"/>
  <c r="Z221" i="4" s="1"/>
  <c r="T250" i="4"/>
  <c r="Z250" i="4" s="1"/>
  <c r="T261" i="4"/>
  <c r="Z261" i="4" s="1"/>
  <c r="T269" i="4"/>
  <c r="Z269" i="4" s="1"/>
  <c r="T277" i="4"/>
  <c r="Z277" i="4" s="1"/>
  <c r="T285" i="4"/>
  <c r="Z285" i="4" s="1"/>
  <c r="T293" i="4"/>
  <c r="Z293" i="4" s="1"/>
  <c r="T301" i="4"/>
  <c r="Z301" i="4" s="1"/>
  <c r="T309" i="4"/>
  <c r="Z309" i="4" s="1"/>
  <c r="T315" i="4"/>
  <c r="Z315" i="4" s="1"/>
  <c r="T320" i="4"/>
  <c r="Z320" i="4" s="1"/>
  <c r="T331" i="4"/>
  <c r="Z331" i="4" s="1"/>
  <c r="T336" i="4"/>
  <c r="Z336" i="4" s="1"/>
  <c r="T37" i="4"/>
  <c r="Z37" i="4" s="1"/>
  <c r="T149" i="4"/>
  <c r="Z149" i="4" s="1"/>
  <c r="T189" i="4"/>
  <c r="Z189" i="4" s="1"/>
  <c r="T228" i="4"/>
  <c r="Z228" i="4" s="1"/>
  <c r="T265" i="4"/>
  <c r="Z265" i="4" s="1"/>
  <c r="T297" i="4"/>
  <c r="Z297" i="4" s="1"/>
  <c r="T323" i="4"/>
  <c r="Z323" i="4" s="1"/>
  <c r="T344" i="4"/>
  <c r="Z344" i="4" s="1"/>
  <c r="T53" i="4"/>
  <c r="Z53" i="4" s="1"/>
  <c r="T122" i="4"/>
  <c r="Z122" i="4" s="1"/>
  <c r="T205" i="4"/>
  <c r="Z205" i="4" s="1"/>
  <c r="T281" i="4"/>
  <c r="Z281" i="4" s="1"/>
  <c r="T312" i="4"/>
  <c r="Z312" i="4" s="1"/>
  <c r="T113" i="4"/>
  <c r="Z113" i="4" s="1"/>
  <c r="T197" i="4"/>
  <c r="Z197" i="4" s="1"/>
  <c r="T273" i="4"/>
  <c r="Z273" i="4" s="1"/>
  <c r="T328" i="4"/>
  <c r="Z328" i="4" s="1"/>
  <c r="T30" i="4"/>
  <c r="Z30" i="4" s="1"/>
  <c r="T136" i="4"/>
  <c r="Z136" i="4" s="1"/>
  <c r="T181" i="4"/>
  <c r="Z181" i="4" s="1"/>
  <c r="T255" i="4"/>
  <c r="Z255" i="4" s="1"/>
  <c r="T289" i="4"/>
  <c r="Z289" i="4" s="1"/>
  <c r="T339" i="4"/>
  <c r="Z339" i="4" s="1"/>
  <c r="T7" i="4"/>
  <c r="Z7" i="4" s="1"/>
  <c r="T162" i="4"/>
  <c r="Z162" i="4" s="1"/>
  <c r="T305" i="4"/>
  <c r="Z305" i="4" s="1"/>
  <c r="BB7" i="4" l="1"/>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371" i="1"/>
  <c r="D7" i="12" l="1"/>
  <c r="F7" i="12" s="1"/>
  <c r="E7" i="12"/>
  <c r="D8" i="12"/>
  <c r="E8" i="12"/>
  <c r="D9" i="12"/>
  <c r="F9" i="12" s="1"/>
  <c r="E9" i="12"/>
  <c r="D10" i="12"/>
  <c r="E10" i="12"/>
  <c r="D11" i="12"/>
  <c r="F11" i="12" s="1"/>
  <c r="E11" i="12"/>
  <c r="D12" i="12"/>
  <c r="E12" i="12"/>
  <c r="D13" i="12"/>
  <c r="E13" i="12"/>
  <c r="D14" i="12"/>
  <c r="E14" i="12"/>
  <c r="D15" i="12"/>
  <c r="E15" i="12"/>
  <c r="F15" i="12"/>
  <c r="D16" i="12"/>
  <c r="F16" i="12" s="1"/>
  <c r="E16" i="12"/>
  <c r="D17" i="12"/>
  <c r="E17" i="12"/>
  <c r="D18" i="12"/>
  <c r="F18" i="12" s="1"/>
  <c r="E18" i="12"/>
  <c r="D19" i="12"/>
  <c r="E19" i="12"/>
  <c r="F19" i="12"/>
  <c r="D20" i="12"/>
  <c r="E20" i="12"/>
  <c r="D21" i="12"/>
  <c r="E21" i="12"/>
  <c r="D22" i="12"/>
  <c r="E22" i="12"/>
  <c r="D23" i="12"/>
  <c r="E23" i="12"/>
  <c r="D24" i="12"/>
  <c r="E24" i="12"/>
  <c r="D25" i="12"/>
  <c r="F25" i="12" s="1"/>
  <c r="E25" i="12"/>
  <c r="D26" i="12"/>
  <c r="E26" i="12"/>
  <c r="D27" i="12"/>
  <c r="F27" i="12" s="1"/>
  <c r="E27" i="12"/>
  <c r="D28" i="12"/>
  <c r="E28" i="12"/>
  <c r="F28" i="12" s="1"/>
  <c r="D29" i="12"/>
  <c r="E29" i="12"/>
  <c r="D30" i="12"/>
  <c r="E30" i="12"/>
  <c r="D31" i="12"/>
  <c r="E31" i="12"/>
  <c r="F31" i="12"/>
  <c r="D32" i="12"/>
  <c r="E32" i="12"/>
  <c r="D33" i="12"/>
  <c r="E33" i="12"/>
  <c r="D34" i="12"/>
  <c r="F34" i="12" s="1"/>
  <c r="E34" i="12"/>
  <c r="D35" i="12"/>
  <c r="E35" i="12"/>
  <c r="F35" i="12"/>
  <c r="D36" i="12"/>
  <c r="E36" i="12"/>
  <c r="F36" i="12" s="1"/>
  <c r="D37" i="12"/>
  <c r="E37" i="12"/>
  <c r="D38" i="12"/>
  <c r="E38" i="12"/>
  <c r="D39" i="12"/>
  <c r="E39" i="12"/>
  <c r="D40" i="12"/>
  <c r="E40" i="12"/>
  <c r="D41" i="12"/>
  <c r="E41" i="12"/>
  <c r="F41" i="12" s="1"/>
  <c r="D42" i="12"/>
  <c r="E42" i="12"/>
  <c r="D43" i="12"/>
  <c r="E43" i="12"/>
  <c r="D44" i="12"/>
  <c r="E44" i="12"/>
  <c r="F44" i="12" s="1"/>
  <c r="D45" i="12"/>
  <c r="E45" i="12"/>
  <c r="D46" i="12"/>
  <c r="E46" i="12"/>
  <c r="D47" i="12"/>
  <c r="E47" i="12"/>
  <c r="D48" i="12"/>
  <c r="E48" i="12"/>
  <c r="F48" i="12"/>
  <c r="D49" i="12"/>
  <c r="E49" i="12"/>
  <c r="D50" i="12"/>
  <c r="E50" i="12"/>
  <c r="D51" i="12"/>
  <c r="E51" i="12"/>
  <c r="D52" i="12"/>
  <c r="E52" i="12"/>
  <c r="F52" i="12" s="1"/>
  <c r="D53" i="12"/>
  <c r="E53" i="12"/>
  <c r="D54" i="12"/>
  <c r="E54" i="12"/>
  <c r="D55" i="12"/>
  <c r="F55" i="12" s="1"/>
  <c r="E55" i="12"/>
  <c r="D56" i="12"/>
  <c r="E56" i="12"/>
  <c r="D57" i="12"/>
  <c r="E57" i="12"/>
  <c r="D58" i="12"/>
  <c r="E58" i="12"/>
  <c r="D59" i="12"/>
  <c r="E59" i="12"/>
  <c r="D60" i="12"/>
  <c r="E60" i="12"/>
  <c r="F60" i="12" s="1"/>
  <c r="D61" i="12"/>
  <c r="E61" i="12"/>
  <c r="D62" i="12"/>
  <c r="E62" i="12"/>
  <c r="D63" i="12"/>
  <c r="F63" i="12" s="1"/>
  <c r="E63" i="12"/>
  <c r="D64" i="12"/>
  <c r="E64" i="12"/>
  <c r="F64" i="12"/>
  <c r="D65" i="12"/>
  <c r="E65" i="12"/>
  <c r="F65" i="12" s="1"/>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371" i="12"/>
  <c r="E6" i="12"/>
  <c r="D6" i="12"/>
  <c r="G36" i="12" s="1"/>
  <c r="E62" i="6"/>
  <c r="D372" i="1"/>
  <c r="E372" i="1"/>
  <c r="F372" i="1"/>
  <c r="H372" i="1"/>
  <c r="D372" i="12" s="1"/>
  <c r="D373" i="1"/>
  <c r="E373" i="1"/>
  <c r="F373" i="1"/>
  <c r="H373" i="1"/>
  <c r="D373" i="12" s="1"/>
  <c r="D374" i="1"/>
  <c r="E374" i="1"/>
  <c r="F374" i="1"/>
  <c r="H374" i="1"/>
  <c r="D374" i="12" s="1"/>
  <c r="D375" i="1"/>
  <c r="E375" i="1"/>
  <c r="F375" i="1"/>
  <c r="H375" i="1"/>
  <c r="D375" i="12" s="1"/>
  <c r="D376" i="1"/>
  <c r="E376" i="1"/>
  <c r="F376" i="1"/>
  <c r="H376" i="1"/>
  <c r="D376" i="12" s="1"/>
  <c r="D377" i="1"/>
  <c r="E377" i="1"/>
  <c r="F377" i="1"/>
  <c r="H377" i="1"/>
  <c r="D377" i="12" s="1"/>
  <c r="D378" i="1"/>
  <c r="E378" i="1"/>
  <c r="F378" i="1"/>
  <c r="H378" i="1"/>
  <c r="D378" i="12" s="1"/>
  <c r="D379" i="1"/>
  <c r="E379" i="1"/>
  <c r="F379" i="1"/>
  <c r="H379" i="1"/>
  <c r="D379" i="12" s="1"/>
  <c r="D380" i="1"/>
  <c r="E380" i="1"/>
  <c r="F380" i="1"/>
  <c r="H380" i="1"/>
  <c r="D380" i="12" s="1"/>
  <c r="D381" i="1"/>
  <c r="E381" i="1"/>
  <c r="F381" i="1"/>
  <c r="H381" i="1"/>
  <c r="D381" i="12" s="1"/>
  <c r="D382" i="1"/>
  <c r="E382" i="1"/>
  <c r="F382" i="1"/>
  <c r="H382" i="1"/>
  <c r="D382" i="12" s="1"/>
  <c r="D383" i="1"/>
  <c r="E383" i="1"/>
  <c r="F383" i="1"/>
  <c r="H383" i="1"/>
  <c r="D383" i="12" s="1"/>
  <c r="D384" i="1"/>
  <c r="E384" i="1"/>
  <c r="F384" i="1"/>
  <c r="H384" i="1"/>
  <c r="D384" i="12" s="1"/>
  <c r="D385" i="1"/>
  <c r="E385" i="1"/>
  <c r="F385" i="1"/>
  <c r="H385" i="1"/>
  <c r="D385" i="12" s="1"/>
  <c r="D386" i="1"/>
  <c r="E386" i="1"/>
  <c r="F386" i="1"/>
  <c r="H386" i="1"/>
  <c r="D386" i="12" s="1"/>
  <c r="D387" i="1"/>
  <c r="E387" i="1"/>
  <c r="F387" i="1"/>
  <c r="H387" i="1"/>
  <c r="D387" i="12" s="1"/>
  <c r="D388" i="1"/>
  <c r="E388" i="1"/>
  <c r="F388" i="1"/>
  <c r="H388" i="1"/>
  <c r="D388" i="12" s="1"/>
  <c r="D389" i="1"/>
  <c r="E389" i="1"/>
  <c r="F389" i="1"/>
  <c r="H389" i="1"/>
  <c r="D389" i="12" s="1"/>
  <c r="D390" i="1"/>
  <c r="E390" i="1"/>
  <c r="F390" i="1"/>
  <c r="H390" i="1"/>
  <c r="D390" i="12" s="1"/>
  <c r="D391" i="1"/>
  <c r="E391" i="1"/>
  <c r="F391" i="1"/>
  <c r="H391" i="1"/>
  <c r="D391" i="12" s="1"/>
  <c r="D392" i="1"/>
  <c r="E392" i="1"/>
  <c r="F392" i="1"/>
  <c r="H392" i="1"/>
  <c r="D392" i="12" s="1"/>
  <c r="D393" i="1"/>
  <c r="E393" i="1"/>
  <c r="F393" i="1"/>
  <c r="H393" i="1"/>
  <c r="D393" i="12" s="1"/>
  <c r="D394" i="1"/>
  <c r="E394" i="1"/>
  <c r="F394" i="1"/>
  <c r="H394" i="1"/>
  <c r="D394" i="12" s="1"/>
  <c r="D395" i="1"/>
  <c r="E395" i="1"/>
  <c r="F395" i="1"/>
  <c r="H395" i="1"/>
  <c r="D395" i="12" s="1"/>
  <c r="D396" i="1"/>
  <c r="E396" i="1"/>
  <c r="F396" i="1"/>
  <c r="H396" i="1"/>
  <c r="D396" i="12" s="1"/>
  <c r="D397" i="1"/>
  <c r="E397" i="1"/>
  <c r="F397" i="1"/>
  <c r="H397" i="1"/>
  <c r="D397" i="12" s="1"/>
  <c r="D398" i="1"/>
  <c r="E398" i="1"/>
  <c r="F398" i="1"/>
  <c r="H398" i="1"/>
  <c r="D398" i="12" s="1"/>
  <c r="D399" i="1"/>
  <c r="E399" i="1"/>
  <c r="F399" i="1"/>
  <c r="H399" i="1"/>
  <c r="D399" i="12" s="1"/>
  <c r="D400" i="1"/>
  <c r="E400" i="1"/>
  <c r="F400" i="1"/>
  <c r="H400" i="1"/>
  <c r="D400" i="12" s="1"/>
  <c r="D401" i="1"/>
  <c r="E401" i="1"/>
  <c r="F401" i="1"/>
  <c r="H401" i="1"/>
  <c r="D401" i="12" s="1"/>
  <c r="D402" i="1"/>
  <c r="E402" i="1"/>
  <c r="F402" i="1"/>
  <c r="H402" i="1"/>
  <c r="D402" i="12" s="1"/>
  <c r="D403" i="1"/>
  <c r="E403" i="1"/>
  <c r="F403" i="1"/>
  <c r="H403" i="1"/>
  <c r="D403" i="12" s="1"/>
  <c r="D404" i="1"/>
  <c r="E404" i="1"/>
  <c r="F404" i="1"/>
  <c r="H404" i="1"/>
  <c r="D404" i="12" s="1"/>
  <c r="D405" i="1"/>
  <c r="E405" i="1"/>
  <c r="F405" i="1"/>
  <c r="H405" i="1"/>
  <c r="D405" i="12" s="1"/>
  <c r="D406" i="1"/>
  <c r="E406" i="1"/>
  <c r="F406" i="1"/>
  <c r="H406" i="1"/>
  <c r="D406" i="12" s="1"/>
  <c r="D407" i="1"/>
  <c r="E407" i="1"/>
  <c r="F407" i="1"/>
  <c r="H407" i="1"/>
  <c r="D407" i="12" s="1"/>
  <c r="D408" i="1"/>
  <c r="E408" i="1"/>
  <c r="F408" i="1"/>
  <c r="H408" i="1"/>
  <c r="D408" i="12" s="1"/>
  <c r="D409" i="1"/>
  <c r="E409" i="1"/>
  <c r="F409" i="1"/>
  <c r="H409" i="1"/>
  <c r="D409" i="12" s="1"/>
  <c r="D410" i="1"/>
  <c r="E410" i="1"/>
  <c r="F410" i="1"/>
  <c r="H410" i="1"/>
  <c r="D410" i="12" s="1"/>
  <c r="D411" i="1"/>
  <c r="E411" i="1"/>
  <c r="F411" i="1"/>
  <c r="H411" i="1"/>
  <c r="D411" i="12" s="1"/>
  <c r="D412" i="1"/>
  <c r="E412" i="1"/>
  <c r="F412" i="1"/>
  <c r="H412" i="1"/>
  <c r="D412" i="12" s="1"/>
  <c r="D413" i="1"/>
  <c r="E413" i="1"/>
  <c r="F413" i="1"/>
  <c r="H413" i="1"/>
  <c r="D413" i="12" s="1"/>
  <c r="D414" i="1"/>
  <c r="E414" i="1"/>
  <c r="F414" i="1"/>
  <c r="H414" i="1"/>
  <c r="D414" i="12" s="1"/>
  <c r="D415" i="1"/>
  <c r="E415" i="1"/>
  <c r="F415" i="1"/>
  <c r="H415" i="1"/>
  <c r="D415" i="12" s="1"/>
  <c r="D416" i="1"/>
  <c r="E416" i="1"/>
  <c r="F416" i="1"/>
  <c r="H416" i="1"/>
  <c r="D416" i="12" s="1"/>
  <c r="D417" i="1"/>
  <c r="E417" i="1"/>
  <c r="F417" i="1"/>
  <c r="H417" i="1"/>
  <c r="D417" i="12" s="1"/>
  <c r="D418" i="1"/>
  <c r="E418" i="1"/>
  <c r="F418" i="1"/>
  <c r="H418" i="1"/>
  <c r="D418" i="12" s="1"/>
  <c r="D419" i="1"/>
  <c r="E419" i="1"/>
  <c r="F419" i="1"/>
  <c r="H419" i="1"/>
  <c r="D419" i="12" s="1"/>
  <c r="D420" i="1"/>
  <c r="E420" i="1"/>
  <c r="F420" i="1"/>
  <c r="H420" i="1"/>
  <c r="D420" i="12" s="1"/>
  <c r="D421" i="1"/>
  <c r="E421" i="1"/>
  <c r="F421" i="1"/>
  <c r="H421" i="1"/>
  <c r="D421" i="12" s="1"/>
  <c r="D422" i="1"/>
  <c r="E422" i="1"/>
  <c r="F422" i="1"/>
  <c r="H422" i="1"/>
  <c r="D422" i="12" s="1"/>
  <c r="D423" i="1"/>
  <c r="E423" i="1"/>
  <c r="F423" i="1"/>
  <c r="H423" i="1"/>
  <c r="D423" i="12" s="1"/>
  <c r="D424" i="1"/>
  <c r="E424" i="1"/>
  <c r="F424" i="1"/>
  <c r="H424" i="1"/>
  <c r="D424" i="12" s="1"/>
  <c r="D425" i="1"/>
  <c r="E425" i="1"/>
  <c r="F425" i="1"/>
  <c r="H425" i="1"/>
  <c r="D425" i="12" s="1"/>
  <c r="D426" i="1"/>
  <c r="E426" i="1"/>
  <c r="F426" i="1"/>
  <c r="H426" i="1"/>
  <c r="D426" i="12" s="1"/>
  <c r="D427" i="1"/>
  <c r="E427" i="1"/>
  <c r="F427" i="1"/>
  <c r="H427" i="1"/>
  <c r="D427" i="12" s="1"/>
  <c r="D428" i="1"/>
  <c r="E428" i="1"/>
  <c r="F428" i="1"/>
  <c r="H428" i="1"/>
  <c r="D428" i="12" s="1"/>
  <c r="D429" i="1"/>
  <c r="E429" i="1"/>
  <c r="F429" i="1"/>
  <c r="H429" i="1"/>
  <c r="D429" i="12" s="1"/>
  <c r="D430" i="1"/>
  <c r="E430" i="1"/>
  <c r="F430" i="1"/>
  <c r="H430" i="1"/>
  <c r="D430" i="12" s="1"/>
  <c r="D431" i="1"/>
  <c r="E431" i="1"/>
  <c r="F431" i="1"/>
  <c r="H431" i="1"/>
  <c r="D431" i="12" s="1"/>
  <c r="D432" i="1"/>
  <c r="E432" i="1"/>
  <c r="F432" i="1"/>
  <c r="H432" i="1"/>
  <c r="D432" i="12" s="1"/>
  <c r="D433" i="1"/>
  <c r="E433" i="1"/>
  <c r="F433" i="1"/>
  <c r="H433" i="1"/>
  <c r="D433" i="12" s="1"/>
  <c r="D434" i="1"/>
  <c r="E434" i="1"/>
  <c r="F434" i="1"/>
  <c r="H434" i="1"/>
  <c r="D434" i="12" s="1"/>
  <c r="D435" i="1"/>
  <c r="E435" i="1"/>
  <c r="F435" i="1"/>
  <c r="H435" i="1"/>
  <c r="D435" i="12" s="1"/>
  <c r="D436" i="1"/>
  <c r="E436" i="1"/>
  <c r="F436" i="1"/>
  <c r="H436" i="1"/>
  <c r="D436" i="12" s="1"/>
  <c r="D437" i="1"/>
  <c r="E437" i="1"/>
  <c r="F437" i="1"/>
  <c r="H437" i="1"/>
  <c r="D437" i="12" s="1"/>
  <c r="D438" i="1"/>
  <c r="E438" i="1"/>
  <c r="F438" i="1"/>
  <c r="H438" i="1"/>
  <c r="D438" i="12" s="1"/>
  <c r="D439" i="1"/>
  <c r="E439" i="1"/>
  <c r="F439" i="1"/>
  <c r="H439" i="1"/>
  <c r="D439" i="12" s="1"/>
  <c r="D440" i="1"/>
  <c r="E440" i="1"/>
  <c r="F440" i="1"/>
  <c r="H440" i="1"/>
  <c r="D440" i="12" s="1"/>
  <c r="D441" i="1"/>
  <c r="E441" i="1"/>
  <c r="F441" i="1"/>
  <c r="H441" i="1"/>
  <c r="D441" i="12" s="1"/>
  <c r="D442" i="1"/>
  <c r="E442" i="1"/>
  <c r="F442" i="1"/>
  <c r="H442" i="1"/>
  <c r="D442" i="12" s="1"/>
  <c r="D443" i="1"/>
  <c r="E443" i="1"/>
  <c r="F443" i="1"/>
  <c r="H443" i="1"/>
  <c r="D443" i="12" s="1"/>
  <c r="D444" i="1"/>
  <c r="E444" i="1"/>
  <c r="F444" i="1"/>
  <c r="H444" i="1"/>
  <c r="D444" i="12" s="1"/>
  <c r="D445" i="1"/>
  <c r="E445" i="1"/>
  <c r="F445" i="1"/>
  <c r="H445" i="1"/>
  <c r="D445" i="12" s="1"/>
  <c r="D446" i="1"/>
  <c r="E446" i="1"/>
  <c r="F446" i="1"/>
  <c r="H446" i="1"/>
  <c r="D446" i="12" s="1"/>
  <c r="D447" i="1"/>
  <c r="E447" i="1"/>
  <c r="F447" i="1"/>
  <c r="H447" i="1"/>
  <c r="D447" i="12" s="1"/>
  <c r="D448" i="1"/>
  <c r="E448" i="1"/>
  <c r="F448" i="1"/>
  <c r="H448" i="1"/>
  <c r="D448" i="12" s="1"/>
  <c r="D449" i="1"/>
  <c r="E449" i="1"/>
  <c r="F449" i="1"/>
  <c r="H449" i="1"/>
  <c r="D449" i="12" s="1"/>
  <c r="D450" i="1"/>
  <c r="E450" i="1"/>
  <c r="F450" i="1"/>
  <c r="H450" i="1"/>
  <c r="D450" i="12" s="1"/>
  <c r="D451" i="1"/>
  <c r="E451" i="1"/>
  <c r="F451" i="1"/>
  <c r="H451" i="1"/>
  <c r="D451" i="12" s="1"/>
  <c r="D452" i="1"/>
  <c r="E452" i="1"/>
  <c r="F452" i="1"/>
  <c r="H452" i="1"/>
  <c r="D452" i="12" s="1"/>
  <c r="D453" i="1"/>
  <c r="E453" i="1"/>
  <c r="F453" i="1"/>
  <c r="H453" i="1"/>
  <c r="D453" i="12" s="1"/>
  <c r="D454" i="1"/>
  <c r="E454" i="1"/>
  <c r="F454" i="1"/>
  <c r="H454" i="1"/>
  <c r="D454" i="12" s="1"/>
  <c r="D455" i="1"/>
  <c r="E455" i="1"/>
  <c r="F455" i="1"/>
  <c r="H455" i="1"/>
  <c r="D455" i="12" s="1"/>
  <c r="D456" i="1"/>
  <c r="E456" i="1"/>
  <c r="F456" i="1"/>
  <c r="H456" i="1"/>
  <c r="D456" i="12" s="1"/>
  <c r="D457" i="1"/>
  <c r="E457" i="1"/>
  <c r="F457" i="1"/>
  <c r="H457" i="1"/>
  <c r="D457" i="12" s="1"/>
  <c r="D458" i="1"/>
  <c r="E458" i="1"/>
  <c r="F458" i="1"/>
  <c r="H458" i="1"/>
  <c r="D458" i="12" s="1"/>
  <c r="D459" i="1"/>
  <c r="E459" i="1"/>
  <c r="F459" i="1"/>
  <c r="H459" i="1"/>
  <c r="D459" i="12" s="1"/>
  <c r="D460" i="1"/>
  <c r="E460" i="1"/>
  <c r="F460" i="1"/>
  <c r="H460" i="1"/>
  <c r="D460" i="12" s="1"/>
  <c r="D461" i="1"/>
  <c r="E461" i="1"/>
  <c r="F461" i="1"/>
  <c r="H461" i="1"/>
  <c r="D461" i="12" s="1"/>
  <c r="D462" i="1"/>
  <c r="E462" i="1"/>
  <c r="F462" i="1"/>
  <c r="H462" i="1"/>
  <c r="D462" i="12" s="1"/>
  <c r="D463" i="1"/>
  <c r="E463" i="1"/>
  <c r="F463" i="1"/>
  <c r="H463" i="1"/>
  <c r="D463" i="12" s="1"/>
  <c r="D464" i="1"/>
  <c r="E464" i="1"/>
  <c r="F464" i="1"/>
  <c r="H464" i="1"/>
  <c r="D464" i="12" s="1"/>
  <c r="D465" i="1"/>
  <c r="E465" i="1"/>
  <c r="F465" i="1"/>
  <c r="H465" i="1"/>
  <c r="D465" i="12" s="1"/>
  <c r="D466" i="1"/>
  <c r="E466" i="1"/>
  <c r="F466" i="1"/>
  <c r="H466" i="1"/>
  <c r="D466" i="12" s="1"/>
  <c r="D467" i="1"/>
  <c r="E467" i="1"/>
  <c r="F467" i="1"/>
  <c r="H467" i="1"/>
  <c r="D467" i="12" s="1"/>
  <c r="D468" i="1"/>
  <c r="E468" i="1"/>
  <c r="F468" i="1"/>
  <c r="H468" i="1"/>
  <c r="D468" i="12" s="1"/>
  <c r="D469" i="1"/>
  <c r="E469" i="1"/>
  <c r="F469" i="1"/>
  <c r="H469" i="1"/>
  <c r="D469" i="12" s="1"/>
  <c r="D470" i="1"/>
  <c r="E470" i="1"/>
  <c r="F470" i="1"/>
  <c r="H470" i="1"/>
  <c r="D470" i="12" s="1"/>
  <c r="D471" i="1"/>
  <c r="E471" i="1"/>
  <c r="F471" i="1"/>
  <c r="H471" i="1"/>
  <c r="D471" i="12" s="1"/>
  <c r="D472" i="1"/>
  <c r="E472" i="1"/>
  <c r="F472" i="1"/>
  <c r="H472" i="1"/>
  <c r="D472" i="12" s="1"/>
  <c r="D473" i="1"/>
  <c r="E473" i="1"/>
  <c r="F473" i="1"/>
  <c r="H473" i="1"/>
  <c r="D473" i="12" s="1"/>
  <c r="D474" i="1"/>
  <c r="E474" i="1"/>
  <c r="F474" i="1"/>
  <c r="H474" i="1"/>
  <c r="D474" i="12" s="1"/>
  <c r="D475" i="1"/>
  <c r="E475" i="1"/>
  <c r="F475" i="1"/>
  <c r="H475" i="1"/>
  <c r="D475" i="12" s="1"/>
  <c r="D476" i="1"/>
  <c r="E476" i="1"/>
  <c r="F476" i="1"/>
  <c r="H476" i="1"/>
  <c r="D476" i="12" s="1"/>
  <c r="D477" i="1"/>
  <c r="E477" i="1"/>
  <c r="F477" i="1"/>
  <c r="H477" i="1"/>
  <c r="D477" i="12" s="1"/>
  <c r="D478" i="1"/>
  <c r="E478" i="1"/>
  <c r="F478" i="1"/>
  <c r="H478" i="1"/>
  <c r="D478" i="12" s="1"/>
  <c r="D479" i="1"/>
  <c r="E479" i="1"/>
  <c r="F479" i="1"/>
  <c r="H479" i="1"/>
  <c r="D479" i="12" s="1"/>
  <c r="D480" i="1"/>
  <c r="E480" i="1"/>
  <c r="F480" i="1"/>
  <c r="H480" i="1"/>
  <c r="D480" i="12" s="1"/>
  <c r="D481" i="1"/>
  <c r="E481" i="1"/>
  <c r="F481" i="1"/>
  <c r="H481" i="1"/>
  <c r="D481" i="12" s="1"/>
  <c r="D482" i="1"/>
  <c r="E482" i="1"/>
  <c r="F482" i="1"/>
  <c r="H482" i="1"/>
  <c r="D482" i="12" s="1"/>
  <c r="D483" i="1"/>
  <c r="E483" i="1"/>
  <c r="F483" i="1"/>
  <c r="H483" i="1"/>
  <c r="D483" i="12" s="1"/>
  <c r="D484" i="1"/>
  <c r="E484" i="1"/>
  <c r="F484" i="1"/>
  <c r="H484" i="1"/>
  <c r="D484" i="12" s="1"/>
  <c r="D485" i="1"/>
  <c r="E485" i="1"/>
  <c r="F485" i="1"/>
  <c r="H485" i="1"/>
  <c r="D485" i="12" s="1"/>
  <c r="D486" i="1"/>
  <c r="E486" i="1"/>
  <c r="F486" i="1"/>
  <c r="H486" i="1"/>
  <c r="D486" i="12" s="1"/>
  <c r="D487" i="1"/>
  <c r="E487" i="1"/>
  <c r="F487" i="1"/>
  <c r="H487" i="1"/>
  <c r="D487" i="12" s="1"/>
  <c r="D488" i="1"/>
  <c r="E488" i="1"/>
  <c r="F488" i="1"/>
  <c r="H488" i="1"/>
  <c r="D488" i="12" s="1"/>
  <c r="D489" i="1"/>
  <c r="E489" i="1"/>
  <c r="F489" i="1"/>
  <c r="H489" i="1"/>
  <c r="D489" i="12" s="1"/>
  <c r="D490" i="1"/>
  <c r="E490" i="1"/>
  <c r="F490" i="1"/>
  <c r="H490" i="1"/>
  <c r="D490" i="12" s="1"/>
  <c r="D491" i="1"/>
  <c r="E491" i="1"/>
  <c r="F491" i="1"/>
  <c r="H491" i="1"/>
  <c r="D491" i="12" s="1"/>
  <c r="D492" i="1"/>
  <c r="E492" i="1"/>
  <c r="F492" i="1"/>
  <c r="H492" i="1"/>
  <c r="D492" i="12" s="1"/>
  <c r="D493" i="1"/>
  <c r="E493" i="1"/>
  <c r="F493" i="1"/>
  <c r="H493" i="1"/>
  <c r="D493" i="12" s="1"/>
  <c r="D494" i="1"/>
  <c r="E494" i="1"/>
  <c r="F494" i="1"/>
  <c r="H494" i="1"/>
  <c r="D494" i="12" s="1"/>
  <c r="D495" i="1"/>
  <c r="E495" i="1"/>
  <c r="F495" i="1"/>
  <c r="H495" i="1"/>
  <c r="D495" i="12" s="1"/>
  <c r="D496" i="1"/>
  <c r="E496" i="1"/>
  <c r="F496" i="1"/>
  <c r="H496" i="1"/>
  <c r="D496" i="12" s="1"/>
  <c r="D497" i="1"/>
  <c r="E497" i="1"/>
  <c r="F497" i="1"/>
  <c r="H497" i="1"/>
  <c r="D497" i="12" s="1"/>
  <c r="D498" i="1"/>
  <c r="E498" i="1"/>
  <c r="F498" i="1"/>
  <c r="H498" i="1"/>
  <c r="D498" i="12" s="1"/>
  <c r="D499" i="1"/>
  <c r="E499" i="1"/>
  <c r="F499" i="1"/>
  <c r="H499" i="1"/>
  <c r="D499" i="12" s="1"/>
  <c r="D500" i="1"/>
  <c r="E500" i="1"/>
  <c r="F500" i="1"/>
  <c r="H500" i="1"/>
  <c r="D500" i="12" s="1"/>
  <c r="D501" i="1"/>
  <c r="E501" i="1"/>
  <c r="F501" i="1"/>
  <c r="H501" i="1"/>
  <c r="D501" i="12" s="1"/>
  <c r="D502" i="1"/>
  <c r="E502" i="1"/>
  <c r="F502" i="1"/>
  <c r="H502" i="1"/>
  <c r="D502" i="12" s="1"/>
  <c r="D503" i="1"/>
  <c r="E503" i="1"/>
  <c r="F503" i="1"/>
  <c r="H503" i="1"/>
  <c r="D503" i="12" s="1"/>
  <c r="D504" i="1"/>
  <c r="E504" i="1"/>
  <c r="F504" i="1"/>
  <c r="H504" i="1"/>
  <c r="D504" i="12" s="1"/>
  <c r="D505" i="1"/>
  <c r="E505" i="1"/>
  <c r="F505" i="1"/>
  <c r="H505" i="1"/>
  <c r="D505" i="12" s="1"/>
  <c r="D506" i="1"/>
  <c r="E506" i="1"/>
  <c r="F506" i="1"/>
  <c r="H506" i="1"/>
  <c r="D506" i="12" s="1"/>
  <c r="D507" i="1"/>
  <c r="E507" i="1"/>
  <c r="F507" i="1"/>
  <c r="H507" i="1"/>
  <c r="D507" i="12" s="1"/>
  <c r="D508" i="1"/>
  <c r="E508" i="1"/>
  <c r="F508" i="1"/>
  <c r="H508" i="1"/>
  <c r="D508" i="12" s="1"/>
  <c r="D509" i="1"/>
  <c r="E509" i="1"/>
  <c r="F509" i="1"/>
  <c r="H509" i="1"/>
  <c r="D509" i="12" s="1"/>
  <c r="D510" i="1"/>
  <c r="E510" i="1"/>
  <c r="F510" i="1"/>
  <c r="H510" i="1"/>
  <c r="D510" i="12" s="1"/>
  <c r="D511" i="1"/>
  <c r="E511" i="1"/>
  <c r="F511" i="1"/>
  <c r="H511" i="1"/>
  <c r="D511" i="12" s="1"/>
  <c r="D512" i="1"/>
  <c r="E512" i="1"/>
  <c r="F512" i="1"/>
  <c r="H512" i="1"/>
  <c r="D512" i="12" s="1"/>
  <c r="D513" i="1"/>
  <c r="E513" i="1"/>
  <c r="F513" i="1"/>
  <c r="H513" i="1"/>
  <c r="D513" i="12" s="1"/>
  <c r="D514" i="1"/>
  <c r="E514" i="1"/>
  <c r="F514" i="1"/>
  <c r="H514" i="1"/>
  <c r="D514" i="12" s="1"/>
  <c r="D515" i="1"/>
  <c r="E515" i="1"/>
  <c r="F515" i="1"/>
  <c r="H515" i="1"/>
  <c r="D515" i="12" s="1"/>
  <c r="D516" i="1"/>
  <c r="E516" i="1"/>
  <c r="F516" i="1"/>
  <c r="H516" i="1"/>
  <c r="D516" i="12" s="1"/>
  <c r="D517" i="1"/>
  <c r="E517" i="1"/>
  <c r="F517" i="1"/>
  <c r="H517" i="1"/>
  <c r="D517" i="12" s="1"/>
  <c r="D518" i="1"/>
  <c r="E518" i="1"/>
  <c r="F518" i="1"/>
  <c r="H518" i="1"/>
  <c r="D518" i="12" s="1"/>
  <c r="D519" i="1"/>
  <c r="E519" i="1"/>
  <c r="F519" i="1"/>
  <c r="H519" i="1"/>
  <c r="D519" i="12" s="1"/>
  <c r="D520" i="1"/>
  <c r="E520" i="1"/>
  <c r="F520" i="1"/>
  <c r="H520" i="1"/>
  <c r="D520" i="12" s="1"/>
  <c r="D521" i="1"/>
  <c r="E521" i="1"/>
  <c r="F521" i="1"/>
  <c r="H521" i="1"/>
  <c r="D521" i="12" s="1"/>
  <c r="D522" i="1"/>
  <c r="E522" i="1"/>
  <c r="F522" i="1"/>
  <c r="H522" i="1"/>
  <c r="D522" i="12" s="1"/>
  <c r="D523" i="1"/>
  <c r="E523" i="1"/>
  <c r="F523" i="1"/>
  <c r="H523" i="1"/>
  <c r="D523" i="12" s="1"/>
  <c r="D524" i="1"/>
  <c r="E524" i="1"/>
  <c r="F524" i="1"/>
  <c r="H524" i="1"/>
  <c r="D524" i="12" s="1"/>
  <c r="D525" i="1"/>
  <c r="E525" i="1"/>
  <c r="F525" i="1"/>
  <c r="H525" i="1"/>
  <c r="D525" i="12" s="1"/>
  <c r="D526" i="1"/>
  <c r="E526" i="1"/>
  <c r="F526" i="1"/>
  <c r="H526" i="1"/>
  <c r="D526" i="12" s="1"/>
  <c r="D527" i="1"/>
  <c r="E527" i="1"/>
  <c r="F527" i="1"/>
  <c r="H527" i="1"/>
  <c r="D527" i="12" s="1"/>
  <c r="D528" i="1"/>
  <c r="E528" i="1"/>
  <c r="F528" i="1"/>
  <c r="H528" i="1"/>
  <c r="D528" i="12" s="1"/>
  <c r="D529" i="1"/>
  <c r="E529" i="1"/>
  <c r="F529" i="1"/>
  <c r="H529" i="1"/>
  <c r="D529" i="12" s="1"/>
  <c r="D530" i="1"/>
  <c r="E530" i="1"/>
  <c r="F530" i="1"/>
  <c r="H530" i="1"/>
  <c r="D530" i="12" s="1"/>
  <c r="D531" i="1"/>
  <c r="E531" i="1"/>
  <c r="F531" i="1"/>
  <c r="H531" i="1"/>
  <c r="D531" i="12" s="1"/>
  <c r="D532" i="1"/>
  <c r="E532" i="1"/>
  <c r="F532" i="1"/>
  <c r="H532" i="1"/>
  <c r="D532" i="12" s="1"/>
  <c r="D533" i="1"/>
  <c r="E533" i="1"/>
  <c r="F533" i="1"/>
  <c r="H533" i="1"/>
  <c r="D533" i="12" s="1"/>
  <c r="D534" i="1"/>
  <c r="E534" i="1"/>
  <c r="F534" i="1"/>
  <c r="H534" i="1"/>
  <c r="D534" i="12" s="1"/>
  <c r="D535" i="1"/>
  <c r="E535" i="1"/>
  <c r="F535" i="1"/>
  <c r="H535" i="1"/>
  <c r="D535" i="12" s="1"/>
  <c r="D536" i="1"/>
  <c r="E536" i="1"/>
  <c r="F536" i="1"/>
  <c r="H536" i="1"/>
  <c r="D536" i="12" s="1"/>
  <c r="D537" i="1"/>
  <c r="E537" i="1"/>
  <c r="F537" i="1"/>
  <c r="H537" i="1"/>
  <c r="D537" i="12" s="1"/>
  <c r="D538" i="1"/>
  <c r="E538" i="1"/>
  <c r="F538" i="1"/>
  <c r="H538" i="1"/>
  <c r="D538" i="12" s="1"/>
  <c r="D539" i="1"/>
  <c r="E539" i="1"/>
  <c r="F539" i="1"/>
  <c r="H539" i="1"/>
  <c r="D539" i="12" s="1"/>
  <c r="D540" i="1"/>
  <c r="E540" i="1"/>
  <c r="F540" i="1"/>
  <c r="H540" i="1"/>
  <c r="D540" i="12" s="1"/>
  <c r="D541" i="1"/>
  <c r="E541" i="1"/>
  <c r="F541" i="1"/>
  <c r="H541" i="1"/>
  <c r="D541" i="12" s="1"/>
  <c r="D542" i="1"/>
  <c r="E542" i="1"/>
  <c r="F542" i="1"/>
  <c r="H542" i="1"/>
  <c r="D542" i="12" s="1"/>
  <c r="D543" i="1"/>
  <c r="E543" i="1"/>
  <c r="F543" i="1"/>
  <c r="H543" i="1"/>
  <c r="D543" i="12" s="1"/>
  <c r="D544" i="1"/>
  <c r="E544" i="1"/>
  <c r="F544" i="1"/>
  <c r="H544" i="1"/>
  <c r="D544" i="12" s="1"/>
  <c r="D545" i="1"/>
  <c r="E545" i="1"/>
  <c r="F545" i="1"/>
  <c r="H545" i="1"/>
  <c r="D545" i="12" s="1"/>
  <c r="D546" i="1"/>
  <c r="E546" i="1"/>
  <c r="F546" i="1"/>
  <c r="H546" i="1"/>
  <c r="D546" i="12" s="1"/>
  <c r="D547" i="1"/>
  <c r="E547" i="1"/>
  <c r="F547" i="1"/>
  <c r="H547" i="1"/>
  <c r="D547" i="12" s="1"/>
  <c r="D548" i="1"/>
  <c r="E548" i="1"/>
  <c r="F548" i="1"/>
  <c r="H548" i="1"/>
  <c r="D548" i="12" s="1"/>
  <c r="D549" i="1"/>
  <c r="E549" i="1"/>
  <c r="F549" i="1"/>
  <c r="H549" i="1"/>
  <c r="D549" i="12" s="1"/>
  <c r="D550" i="1"/>
  <c r="E550" i="1"/>
  <c r="F550" i="1"/>
  <c r="H550" i="1"/>
  <c r="D550" i="12" s="1"/>
  <c r="D551" i="1"/>
  <c r="E551" i="1"/>
  <c r="F551" i="1"/>
  <c r="H551" i="1"/>
  <c r="D551" i="12" s="1"/>
  <c r="D552" i="1"/>
  <c r="E552" i="1"/>
  <c r="F552" i="1"/>
  <c r="H552" i="1"/>
  <c r="D552" i="12" s="1"/>
  <c r="D553" i="1"/>
  <c r="E553" i="1"/>
  <c r="F553" i="1"/>
  <c r="H553" i="1"/>
  <c r="D553" i="12" s="1"/>
  <c r="D554" i="1"/>
  <c r="E554" i="1"/>
  <c r="F554" i="1"/>
  <c r="H554" i="1"/>
  <c r="D554" i="12" s="1"/>
  <c r="D555" i="1"/>
  <c r="E555" i="1"/>
  <c r="F555" i="1"/>
  <c r="H555" i="1"/>
  <c r="D555" i="12" s="1"/>
  <c r="D556" i="1"/>
  <c r="E556" i="1"/>
  <c r="F556" i="1"/>
  <c r="H556" i="1"/>
  <c r="D556" i="12" s="1"/>
  <c r="D557" i="1"/>
  <c r="E557" i="1"/>
  <c r="F557" i="1"/>
  <c r="H557" i="1"/>
  <c r="D557" i="12" s="1"/>
  <c r="D558" i="1"/>
  <c r="E558" i="1"/>
  <c r="F558" i="1"/>
  <c r="H558" i="1"/>
  <c r="D558" i="12" s="1"/>
  <c r="D559" i="1"/>
  <c r="E559" i="1"/>
  <c r="F559" i="1"/>
  <c r="H559" i="1"/>
  <c r="D559" i="12" s="1"/>
  <c r="D560" i="1"/>
  <c r="E560" i="1"/>
  <c r="F560" i="1"/>
  <c r="H560" i="1"/>
  <c r="D560" i="12" s="1"/>
  <c r="D561" i="1"/>
  <c r="E561" i="1"/>
  <c r="F561" i="1"/>
  <c r="H561" i="1"/>
  <c r="D561" i="12" s="1"/>
  <c r="D562" i="1"/>
  <c r="E562" i="1"/>
  <c r="F562" i="1"/>
  <c r="H562" i="1"/>
  <c r="D562" i="12" s="1"/>
  <c r="D563" i="1"/>
  <c r="E563" i="1"/>
  <c r="F563" i="1"/>
  <c r="H563" i="1"/>
  <c r="D563" i="12" s="1"/>
  <c r="D564" i="1"/>
  <c r="E564" i="1"/>
  <c r="F564" i="1"/>
  <c r="H564" i="1"/>
  <c r="D564" i="12" s="1"/>
  <c r="D565" i="1"/>
  <c r="E565" i="1"/>
  <c r="F565" i="1"/>
  <c r="H565" i="1"/>
  <c r="D565" i="12" s="1"/>
  <c r="D566" i="1"/>
  <c r="E566" i="1"/>
  <c r="F566" i="1"/>
  <c r="H566" i="1"/>
  <c r="D566" i="12" s="1"/>
  <c r="D567" i="1"/>
  <c r="E567" i="1"/>
  <c r="F567" i="1"/>
  <c r="H567" i="1"/>
  <c r="D567" i="12" s="1"/>
  <c r="D568" i="1"/>
  <c r="E568" i="1"/>
  <c r="F568" i="1"/>
  <c r="H568" i="1"/>
  <c r="D568" i="12" s="1"/>
  <c r="D569" i="1"/>
  <c r="E569" i="1"/>
  <c r="F569" i="1"/>
  <c r="H569" i="1"/>
  <c r="D569" i="12" s="1"/>
  <c r="D570" i="1"/>
  <c r="E570" i="1"/>
  <c r="F570" i="1"/>
  <c r="H570" i="1"/>
  <c r="D570" i="12" s="1"/>
  <c r="D571" i="1"/>
  <c r="E571" i="1"/>
  <c r="F571" i="1"/>
  <c r="H571" i="1"/>
  <c r="D571" i="12" s="1"/>
  <c r="D572" i="1"/>
  <c r="E572" i="1"/>
  <c r="F572" i="1"/>
  <c r="H572" i="1"/>
  <c r="D572" i="12" s="1"/>
  <c r="D573" i="1"/>
  <c r="E573" i="1"/>
  <c r="F573" i="1"/>
  <c r="H573" i="1"/>
  <c r="D573" i="12" s="1"/>
  <c r="D574" i="1"/>
  <c r="E574" i="1"/>
  <c r="F574" i="1"/>
  <c r="H574" i="1"/>
  <c r="D574" i="12" s="1"/>
  <c r="D575" i="1"/>
  <c r="E575" i="1"/>
  <c r="F575" i="1"/>
  <c r="H575" i="1"/>
  <c r="D575" i="12" s="1"/>
  <c r="D576" i="1"/>
  <c r="E576" i="1"/>
  <c r="F576" i="1"/>
  <c r="H576" i="1"/>
  <c r="D576" i="12" s="1"/>
  <c r="D577" i="1"/>
  <c r="E577" i="1"/>
  <c r="F577" i="1"/>
  <c r="H577" i="1"/>
  <c r="D577" i="12" s="1"/>
  <c r="D578" i="1"/>
  <c r="E578" i="1"/>
  <c r="F578" i="1"/>
  <c r="H578" i="1"/>
  <c r="D578" i="12" s="1"/>
  <c r="D579" i="1"/>
  <c r="E579" i="1"/>
  <c r="F579" i="1"/>
  <c r="H579" i="1"/>
  <c r="D579" i="12" s="1"/>
  <c r="D580" i="1"/>
  <c r="E580" i="1"/>
  <c r="F580" i="1"/>
  <c r="H580" i="1"/>
  <c r="D580" i="12" s="1"/>
  <c r="D581" i="1"/>
  <c r="E581" i="1"/>
  <c r="F581" i="1"/>
  <c r="H581" i="1"/>
  <c r="D581" i="12" s="1"/>
  <c r="D582" i="1"/>
  <c r="E582" i="1"/>
  <c r="F582" i="1"/>
  <c r="H582" i="1"/>
  <c r="D582" i="12" s="1"/>
  <c r="D583" i="1"/>
  <c r="E583" i="1"/>
  <c r="F583" i="1"/>
  <c r="H583" i="1"/>
  <c r="D583" i="12" s="1"/>
  <c r="D584" i="1"/>
  <c r="E584" i="1"/>
  <c r="F584" i="1"/>
  <c r="H584" i="1"/>
  <c r="D584" i="12" s="1"/>
  <c r="D585" i="1"/>
  <c r="E585" i="1"/>
  <c r="F585" i="1"/>
  <c r="H585" i="1"/>
  <c r="D585" i="12" s="1"/>
  <c r="D586" i="1"/>
  <c r="E586" i="1"/>
  <c r="F586" i="1"/>
  <c r="H586" i="1"/>
  <c r="D586" i="12" s="1"/>
  <c r="D587" i="1"/>
  <c r="E587" i="1"/>
  <c r="F587" i="1"/>
  <c r="H587" i="1"/>
  <c r="D587" i="12" s="1"/>
  <c r="D588" i="1"/>
  <c r="E588" i="1"/>
  <c r="F588" i="1"/>
  <c r="H588" i="1"/>
  <c r="D588" i="12" s="1"/>
  <c r="D589" i="1"/>
  <c r="E589" i="1"/>
  <c r="F589" i="1"/>
  <c r="H589" i="1"/>
  <c r="D589" i="12" s="1"/>
  <c r="D590" i="1"/>
  <c r="E590" i="1"/>
  <c r="F590" i="1"/>
  <c r="H590" i="1"/>
  <c r="D590" i="12" s="1"/>
  <c r="D591" i="1"/>
  <c r="E591" i="1"/>
  <c r="F591" i="1"/>
  <c r="H591" i="1"/>
  <c r="D591" i="12" s="1"/>
  <c r="D592" i="1"/>
  <c r="E592" i="1"/>
  <c r="F592" i="1"/>
  <c r="H592" i="1"/>
  <c r="D592" i="12" s="1"/>
  <c r="D593" i="1"/>
  <c r="E593" i="1"/>
  <c r="F593" i="1"/>
  <c r="H593" i="1"/>
  <c r="D593" i="12" s="1"/>
  <c r="D594" i="1"/>
  <c r="E594" i="1"/>
  <c r="F594" i="1"/>
  <c r="H594" i="1"/>
  <c r="D594" i="12" s="1"/>
  <c r="D595" i="1"/>
  <c r="E595" i="1"/>
  <c r="F595" i="1"/>
  <c r="H595" i="1"/>
  <c r="D595" i="12" s="1"/>
  <c r="D596" i="1"/>
  <c r="E596" i="1"/>
  <c r="F596" i="1"/>
  <c r="H596" i="1"/>
  <c r="D596" i="12" s="1"/>
  <c r="D597" i="1"/>
  <c r="E597" i="1"/>
  <c r="F597" i="1"/>
  <c r="H597" i="1"/>
  <c r="D597" i="12" s="1"/>
  <c r="D598" i="1"/>
  <c r="E598" i="1"/>
  <c r="F598" i="1"/>
  <c r="H598" i="1"/>
  <c r="D598" i="12" s="1"/>
  <c r="D599" i="1"/>
  <c r="E599" i="1"/>
  <c r="F599" i="1"/>
  <c r="H599" i="1"/>
  <c r="D599" i="12" s="1"/>
  <c r="D600" i="1"/>
  <c r="E600" i="1"/>
  <c r="F600" i="1"/>
  <c r="H600" i="1"/>
  <c r="D600" i="12" s="1"/>
  <c r="D601" i="1"/>
  <c r="E601" i="1"/>
  <c r="F601" i="1"/>
  <c r="H601" i="1"/>
  <c r="D601" i="12" s="1"/>
  <c r="D602" i="1"/>
  <c r="E602" i="1"/>
  <c r="F602" i="1"/>
  <c r="H602" i="1"/>
  <c r="D602" i="12" s="1"/>
  <c r="D603" i="1"/>
  <c r="E603" i="1"/>
  <c r="F603" i="1"/>
  <c r="H603" i="1"/>
  <c r="D603" i="12" s="1"/>
  <c r="D604" i="1"/>
  <c r="E604" i="1"/>
  <c r="F604" i="1"/>
  <c r="H604" i="1"/>
  <c r="D604" i="12" s="1"/>
  <c r="D605" i="1"/>
  <c r="E605" i="1"/>
  <c r="F605" i="1"/>
  <c r="H605" i="1"/>
  <c r="D605" i="12" s="1"/>
  <c r="D606" i="1"/>
  <c r="E606" i="1"/>
  <c r="F606" i="1"/>
  <c r="H606" i="1"/>
  <c r="D606" i="12" s="1"/>
  <c r="D607" i="1"/>
  <c r="E607" i="1"/>
  <c r="F607" i="1"/>
  <c r="H607" i="1"/>
  <c r="D607" i="12" s="1"/>
  <c r="D608" i="1"/>
  <c r="E608" i="1"/>
  <c r="F608" i="1"/>
  <c r="H608" i="1"/>
  <c r="D608" i="12" s="1"/>
  <c r="D609" i="1"/>
  <c r="E609" i="1"/>
  <c r="F609" i="1"/>
  <c r="H609" i="1"/>
  <c r="D609" i="12" s="1"/>
  <c r="D610" i="1"/>
  <c r="E610" i="1"/>
  <c r="F610" i="1"/>
  <c r="H610" i="1"/>
  <c r="D610" i="12" s="1"/>
  <c r="D611" i="1"/>
  <c r="E611" i="1"/>
  <c r="F611" i="1"/>
  <c r="H611" i="1"/>
  <c r="D611" i="12" s="1"/>
  <c r="D612" i="1"/>
  <c r="E612" i="1"/>
  <c r="F612" i="1"/>
  <c r="H612" i="1"/>
  <c r="D612" i="12" s="1"/>
  <c r="D613" i="1"/>
  <c r="E613" i="1"/>
  <c r="F613" i="1"/>
  <c r="H613" i="1"/>
  <c r="D613" i="12" s="1"/>
  <c r="D614" i="1"/>
  <c r="E614" i="1"/>
  <c r="F614" i="1"/>
  <c r="H614" i="1"/>
  <c r="D614" i="12" s="1"/>
  <c r="D615" i="1"/>
  <c r="E615" i="1"/>
  <c r="F615" i="1"/>
  <c r="H615" i="1"/>
  <c r="D615" i="12" s="1"/>
  <c r="D616" i="1"/>
  <c r="E616" i="1"/>
  <c r="F616" i="1"/>
  <c r="H616" i="1"/>
  <c r="D616" i="12" s="1"/>
  <c r="D617" i="1"/>
  <c r="E617" i="1"/>
  <c r="F617" i="1"/>
  <c r="H617" i="1"/>
  <c r="D617" i="12" s="1"/>
  <c r="D618" i="1"/>
  <c r="E618" i="1"/>
  <c r="F618" i="1"/>
  <c r="H618" i="1"/>
  <c r="D618" i="12" s="1"/>
  <c r="D619" i="1"/>
  <c r="E619" i="1"/>
  <c r="F619" i="1"/>
  <c r="H619" i="1"/>
  <c r="D619" i="12" s="1"/>
  <c r="D620" i="1"/>
  <c r="E620" i="1"/>
  <c r="F620" i="1"/>
  <c r="H620" i="1"/>
  <c r="D620" i="12" s="1"/>
  <c r="D621" i="1"/>
  <c r="E621" i="1"/>
  <c r="F621" i="1"/>
  <c r="H621" i="1"/>
  <c r="D621" i="12" s="1"/>
  <c r="D622" i="1"/>
  <c r="E622" i="1"/>
  <c r="F622" i="1"/>
  <c r="H622" i="1"/>
  <c r="D622" i="12" s="1"/>
  <c r="D623" i="1"/>
  <c r="E623" i="1"/>
  <c r="F623" i="1"/>
  <c r="H623" i="1"/>
  <c r="D623" i="12" s="1"/>
  <c r="D624" i="1"/>
  <c r="E624" i="1"/>
  <c r="F624" i="1"/>
  <c r="H624" i="1"/>
  <c r="D624" i="12" s="1"/>
  <c r="D625" i="1"/>
  <c r="E625" i="1"/>
  <c r="F625" i="1"/>
  <c r="H625" i="1"/>
  <c r="D625" i="12" s="1"/>
  <c r="D626" i="1"/>
  <c r="E626" i="1"/>
  <c r="F626" i="1"/>
  <c r="H626" i="1"/>
  <c r="D626" i="12" s="1"/>
  <c r="D627" i="1"/>
  <c r="E627" i="1"/>
  <c r="F627" i="1"/>
  <c r="H627" i="1"/>
  <c r="D627" i="12" s="1"/>
  <c r="D628" i="1"/>
  <c r="E628" i="1"/>
  <c r="F628" i="1"/>
  <c r="H628" i="1"/>
  <c r="D628" i="12" s="1"/>
  <c r="D629" i="1"/>
  <c r="E629" i="1"/>
  <c r="F629" i="1"/>
  <c r="H629" i="1"/>
  <c r="D629" i="12" s="1"/>
  <c r="D630" i="1"/>
  <c r="E630" i="1"/>
  <c r="F630" i="1"/>
  <c r="H630" i="1"/>
  <c r="D630" i="12" s="1"/>
  <c r="D631" i="1"/>
  <c r="E631" i="1"/>
  <c r="F631" i="1"/>
  <c r="H631" i="1"/>
  <c r="D631" i="12" s="1"/>
  <c r="D632" i="1"/>
  <c r="E632" i="1"/>
  <c r="F632" i="1"/>
  <c r="H632" i="1"/>
  <c r="D632" i="12" s="1"/>
  <c r="D633" i="1"/>
  <c r="E633" i="1"/>
  <c r="F633" i="1"/>
  <c r="H633" i="1"/>
  <c r="D633" i="12" s="1"/>
  <c r="D634" i="1"/>
  <c r="E634" i="1"/>
  <c r="F634" i="1"/>
  <c r="H634" i="1"/>
  <c r="D634" i="12" s="1"/>
  <c r="D635" i="1"/>
  <c r="E635" i="1"/>
  <c r="F635" i="1"/>
  <c r="H635" i="1"/>
  <c r="D635" i="12" s="1"/>
  <c r="D636" i="1"/>
  <c r="E636" i="1"/>
  <c r="F636" i="1"/>
  <c r="H636" i="1"/>
  <c r="D636" i="12" s="1"/>
  <c r="D637" i="1"/>
  <c r="E637" i="1"/>
  <c r="F637" i="1"/>
  <c r="H637" i="1"/>
  <c r="D637" i="12" s="1"/>
  <c r="D638" i="1"/>
  <c r="E638" i="1"/>
  <c r="F638" i="1"/>
  <c r="H638" i="1"/>
  <c r="D638" i="12" s="1"/>
  <c r="D639" i="1"/>
  <c r="E639" i="1"/>
  <c r="F639" i="1"/>
  <c r="H639" i="1"/>
  <c r="D639" i="12" s="1"/>
  <c r="D640" i="1"/>
  <c r="E640" i="1"/>
  <c r="F640" i="1"/>
  <c r="H640" i="1"/>
  <c r="D640" i="12" s="1"/>
  <c r="D641" i="1"/>
  <c r="E641" i="1"/>
  <c r="F641" i="1"/>
  <c r="H641" i="1"/>
  <c r="D641" i="12" s="1"/>
  <c r="D642" i="1"/>
  <c r="E642" i="1"/>
  <c r="F642" i="1"/>
  <c r="H642" i="1"/>
  <c r="D642" i="12" s="1"/>
  <c r="D643" i="1"/>
  <c r="E643" i="1"/>
  <c r="F643" i="1"/>
  <c r="H643" i="1"/>
  <c r="D643" i="12" s="1"/>
  <c r="D644" i="1"/>
  <c r="E644" i="1"/>
  <c r="F644" i="1"/>
  <c r="H644" i="1"/>
  <c r="D644" i="12" s="1"/>
  <c r="D645" i="1"/>
  <c r="E645" i="1"/>
  <c r="F645" i="1"/>
  <c r="H645" i="1"/>
  <c r="D645" i="12" s="1"/>
  <c r="D646" i="1"/>
  <c r="E646" i="1"/>
  <c r="F646" i="1"/>
  <c r="H646" i="1"/>
  <c r="D646" i="12" s="1"/>
  <c r="D647" i="1"/>
  <c r="E647" i="1"/>
  <c r="F647" i="1"/>
  <c r="H647" i="1"/>
  <c r="D647" i="12" s="1"/>
  <c r="D648" i="1"/>
  <c r="E648" i="1"/>
  <c r="F648" i="1"/>
  <c r="H648" i="1"/>
  <c r="D648" i="12" s="1"/>
  <c r="D649" i="1"/>
  <c r="E649" i="1"/>
  <c r="F649" i="1"/>
  <c r="H649" i="1"/>
  <c r="D649" i="12" s="1"/>
  <c r="D650" i="1"/>
  <c r="E650" i="1"/>
  <c r="F650" i="1"/>
  <c r="H650" i="1"/>
  <c r="D650" i="12" s="1"/>
  <c r="D651" i="1"/>
  <c r="E651" i="1"/>
  <c r="F651" i="1"/>
  <c r="H651" i="1"/>
  <c r="D651" i="12" s="1"/>
  <c r="D652" i="1"/>
  <c r="E652" i="1"/>
  <c r="F652" i="1"/>
  <c r="H652" i="1"/>
  <c r="D652" i="12" s="1"/>
  <c r="D653" i="1"/>
  <c r="E653" i="1"/>
  <c r="F653" i="1"/>
  <c r="H653" i="1"/>
  <c r="D653" i="12" s="1"/>
  <c r="D654" i="1"/>
  <c r="E654" i="1"/>
  <c r="F654" i="1"/>
  <c r="H654" i="1"/>
  <c r="D654" i="12" s="1"/>
  <c r="D655" i="1"/>
  <c r="E655" i="1"/>
  <c r="F655" i="1"/>
  <c r="H655" i="1"/>
  <c r="D655" i="12" s="1"/>
  <c r="D656" i="1"/>
  <c r="E656" i="1"/>
  <c r="F656" i="1"/>
  <c r="H656" i="1"/>
  <c r="D656" i="12" s="1"/>
  <c r="D657" i="1"/>
  <c r="E657" i="1"/>
  <c r="F657" i="1"/>
  <c r="H657" i="1"/>
  <c r="D657" i="12" s="1"/>
  <c r="D658" i="1"/>
  <c r="E658" i="1"/>
  <c r="F658" i="1"/>
  <c r="H658" i="1"/>
  <c r="D658" i="12" s="1"/>
  <c r="D659" i="1"/>
  <c r="E659" i="1"/>
  <c r="F659" i="1"/>
  <c r="H659" i="1"/>
  <c r="D659" i="12" s="1"/>
  <c r="D660" i="1"/>
  <c r="E660" i="1"/>
  <c r="F660" i="1"/>
  <c r="H660" i="1"/>
  <c r="D660" i="12" s="1"/>
  <c r="D661" i="1"/>
  <c r="E661" i="1"/>
  <c r="F661" i="1"/>
  <c r="H661" i="1"/>
  <c r="D661" i="12" s="1"/>
  <c r="D662" i="1"/>
  <c r="E662" i="1"/>
  <c r="F662" i="1"/>
  <c r="H662" i="1"/>
  <c r="D662" i="12" s="1"/>
  <c r="D663" i="1"/>
  <c r="E663" i="1"/>
  <c r="F663" i="1"/>
  <c r="H663" i="1"/>
  <c r="D663" i="12" s="1"/>
  <c r="D664" i="1"/>
  <c r="E664" i="1"/>
  <c r="F664" i="1"/>
  <c r="H664" i="1"/>
  <c r="D664" i="12" s="1"/>
  <c r="D665" i="1"/>
  <c r="E665" i="1"/>
  <c r="F665" i="1"/>
  <c r="H665" i="1"/>
  <c r="D665" i="12" s="1"/>
  <c r="D666" i="1"/>
  <c r="E666" i="1"/>
  <c r="F666" i="1"/>
  <c r="H666" i="1"/>
  <c r="D666" i="12" s="1"/>
  <c r="D667" i="1"/>
  <c r="E667" i="1"/>
  <c r="F667" i="1"/>
  <c r="H667" i="1"/>
  <c r="D667" i="12" s="1"/>
  <c r="D668" i="1"/>
  <c r="E668" i="1"/>
  <c r="F668" i="1"/>
  <c r="H668" i="1"/>
  <c r="D668" i="12" s="1"/>
  <c r="D669" i="1"/>
  <c r="E669" i="1"/>
  <c r="F669" i="1"/>
  <c r="H669" i="1"/>
  <c r="D669" i="12" s="1"/>
  <c r="D670" i="1"/>
  <c r="E670" i="1"/>
  <c r="F670" i="1"/>
  <c r="H670" i="1"/>
  <c r="D670" i="12" s="1"/>
  <c r="D671" i="1"/>
  <c r="E671" i="1"/>
  <c r="F671" i="1"/>
  <c r="H671" i="1"/>
  <c r="D671" i="12" s="1"/>
  <c r="D672" i="1"/>
  <c r="E672" i="1"/>
  <c r="F672" i="1"/>
  <c r="H672" i="1"/>
  <c r="D672" i="12" s="1"/>
  <c r="D673" i="1"/>
  <c r="E673" i="1"/>
  <c r="F673" i="1"/>
  <c r="H673" i="1"/>
  <c r="D673" i="12" s="1"/>
  <c r="D674" i="1"/>
  <c r="E674" i="1"/>
  <c r="F674" i="1"/>
  <c r="H674" i="1"/>
  <c r="D674" i="12" s="1"/>
  <c r="D675" i="1"/>
  <c r="E675" i="1"/>
  <c r="F675" i="1"/>
  <c r="H675" i="1"/>
  <c r="D675" i="12" s="1"/>
  <c r="D676" i="1"/>
  <c r="E676" i="1"/>
  <c r="F676" i="1"/>
  <c r="H676" i="1"/>
  <c r="D676" i="12" s="1"/>
  <c r="D677" i="1"/>
  <c r="E677" i="1"/>
  <c r="F677" i="1"/>
  <c r="H677" i="1"/>
  <c r="D677" i="12" s="1"/>
  <c r="D678" i="1"/>
  <c r="E678" i="1"/>
  <c r="F678" i="1"/>
  <c r="H678" i="1"/>
  <c r="D678" i="12" s="1"/>
  <c r="D679" i="1"/>
  <c r="E679" i="1"/>
  <c r="F679" i="1"/>
  <c r="H679" i="1"/>
  <c r="D679" i="12" s="1"/>
  <c r="D680" i="1"/>
  <c r="E680" i="1"/>
  <c r="F680" i="1"/>
  <c r="H680" i="1"/>
  <c r="D680" i="12" s="1"/>
  <c r="D681" i="1"/>
  <c r="E681" i="1"/>
  <c r="F681" i="1"/>
  <c r="H681" i="1"/>
  <c r="D681" i="12" s="1"/>
  <c r="D682" i="1"/>
  <c r="E682" i="1"/>
  <c r="F682" i="1"/>
  <c r="H682" i="1"/>
  <c r="D682" i="12" s="1"/>
  <c r="D683" i="1"/>
  <c r="E683" i="1"/>
  <c r="F683" i="1"/>
  <c r="H683" i="1"/>
  <c r="D683" i="12" s="1"/>
  <c r="D684" i="1"/>
  <c r="E684" i="1"/>
  <c r="F684" i="1"/>
  <c r="H684" i="1"/>
  <c r="D684" i="12" s="1"/>
  <c r="D685" i="1"/>
  <c r="E685" i="1"/>
  <c r="F685" i="1"/>
  <c r="H685" i="1"/>
  <c r="D685" i="12" s="1"/>
  <c r="D686" i="1"/>
  <c r="E686" i="1"/>
  <c r="F686" i="1"/>
  <c r="H686" i="1"/>
  <c r="D686" i="12" s="1"/>
  <c r="D687" i="1"/>
  <c r="E687" i="1"/>
  <c r="F687" i="1"/>
  <c r="H687" i="1"/>
  <c r="D687" i="12" s="1"/>
  <c r="D688" i="1"/>
  <c r="E688" i="1"/>
  <c r="F688" i="1"/>
  <c r="H688" i="1"/>
  <c r="D688" i="12" s="1"/>
  <c r="D689" i="1"/>
  <c r="E689" i="1"/>
  <c r="F689" i="1"/>
  <c r="H689" i="1"/>
  <c r="D689" i="12" s="1"/>
  <c r="D690" i="1"/>
  <c r="E690" i="1"/>
  <c r="F690" i="1"/>
  <c r="H690" i="1"/>
  <c r="D690" i="12" s="1"/>
  <c r="D691" i="1"/>
  <c r="E691" i="1"/>
  <c r="F691" i="1"/>
  <c r="H691" i="1"/>
  <c r="D691" i="12" s="1"/>
  <c r="D692" i="1"/>
  <c r="E692" i="1"/>
  <c r="F692" i="1"/>
  <c r="H692" i="1"/>
  <c r="D692" i="12" s="1"/>
  <c r="D693" i="1"/>
  <c r="E693" i="1"/>
  <c r="F693" i="1"/>
  <c r="H693" i="1"/>
  <c r="D693" i="12" s="1"/>
  <c r="D694" i="1"/>
  <c r="E694" i="1"/>
  <c r="F694" i="1"/>
  <c r="H694" i="1"/>
  <c r="D694" i="12" s="1"/>
  <c r="D695" i="1"/>
  <c r="E695" i="1"/>
  <c r="F695" i="1"/>
  <c r="H695" i="1"/>
  <c r="D695" i="12" s="1"/>
  <c r="D696" i="1"/>
  <c r="E696" i="1"/>
  <c r="F696" i="1"/>
  <c r="H696" i="1"/>
  <c r="D696" i="12" s="1"/>
  <c r="D697" i="1"/>
  <c r="E697" i="1"/>
  <c r="F697" i="1"/>
  <c r="H697" i="1"/>
  <c r="D697" i="12" s="1"/>
  <c r="D698" i="1"/>
  <c r="E698" i="1"/>
  <c r="F698" i="1"/>
  <c r="H698" i="1"/>
  <c r="D698" i="12" s="1"/>
  <c r="D699" i="1"/>
  <c r="E699" i="1"/>
  <c r="F699" i="1"/>
  <c r="H699" i="1"/>
  <c r="D699" i="12" s="1"/>
  <c r="D700" i="1"/>
  <c r="E700" i="1"/>
  <c r="F700" i="1"/>
  <c r="H700" i="1"/>
  <c r="D700" i="12" s="1"/>
  <c r="D701" i="1"/>
  <c r="E701" i="1"/>
  <c r="F701" i="1"/>
  <c r="H701" i="1"/>
  <c r="D701" i="12" s="1"/>
  <c r="D702" i="1"/>
  <c r="E702" i="1"/>
  <c r="F702" i="1"/>
  <c r="H702" i="1"/>
  <c r="D702" i="12" s="1"/>
  <c r="D703" i="1"/>
  <c r="E703" i="1"/>
  <c r="F703" i="1"/>
  <c r="H703" i="1"/>
  <c r="D703" i="12" s="1"/>
  <c r="D704" i="1"/>
  <c r="E704" i="1"/>
  <c r="F704" i="1"/>
  <c r="H704" i="1"/>
  <c r="D704" i="12" s="1"/>
  <c r="D705" i="1"/>
  <c r="E705" i="1"/>
  <c r="F705" i="1"/>
  <c r="H705" i="1"/>
  <c r="D705" i="12" s="1"/>
  <c r="D706" i="1"/>
  <c r="E706" i="1"/>
  <c r="F706" i="1"/>
  <c r="H706" i="1"/>
  <c r="D706" i="12" s="1"/>
  <c r="D707" i="1"/>
  <c r="E707" i="1"/>
  <c r="F707" i="1"/>
  <c r="H707" i="1"/>
  <c r="D707" i="12" s="1"/>
  <c r="D708" i="1"/>
  <c r="E708" i="1"/>
  <c r="F708" i="1"/>
  <c r="H708" i="1"/>
  <c r="D708" i="12" s="1"/>
  <c r="D709" i="1"/>
  <c r="E709" i="1"/>
  <c r="F709" i="1"/>
  <c r="H709" i="1"/>
  <c r="D709" i="12" s="1"/>
  <c r="D710" i="1"/>
  <c r="E710" i="1"/>
  <c r="F710" i="1"/>
  <c r="H710" i="1"/>
  <c r="D710" i="12" s="1"/>
  <c r="D711" i="1"/>
  <c r="E711" i="1"/>
  <c r="F711" i="1"/>
  <c r="H711" i="1"/>
  <c r="D711" i="12" s="1"/>
  <c r="D712" i="1"/>
  <c r="E712" i="1"/>
  <c r="F712" i="1"/>
  <c r="H712" i="1"/>
  <c r="D712" i="12" s="1"/>
  <c r="D713" i="1"/>
  <c r="E713" i="1"/>
  <c r="F713" i="1"/>
  <c r="H713" i="1"/>
  <c r="D713" i="12" s="1"/>
  <c r="D714" i="1"/>
  <c r="E714" i="1"/>
  <c r="F714" i="1"/>
  <c r="H714" i="1"/>
  <c r="D714" i="12" s="1"/>
  <c r="D715" i="1"/>
  <c r="E715" i="1"/>
  <c r="F715" i="1"/>
  <c r="H715" i="1"/>
  <c r="D715" i="12" s="1"/>
  <c r="D716" i="1"/>
  <c r="E716" i="1"/>
  <c r="F716" i="1"/>
  <c r="H716" i="1"/>
  <c r="D716" i="12" s="1"/>
  <c r="D717" i="1"/>
  <c r="E717" i="1"/>
  <c r="F717" i="1"/>
  <c r="H717" i="1"/>
  <c r="D717" i="12" s="1"/>
  <c r="D718" i="1"/>
  <c r="E718" i="1"/>
  <c r="F718" i="1"/>
  <c r="H718" i="1"/>
  <c r="D718" i="12" s="1"/>
  <c r="D719" i="1"/>
  <c r="E719" i="1"/>
  <c r="F719" i="1"/>
  <c r="H719" i="1"/>
  <c r="D719" i="12" s="1"/>
  <c r="D720" i="1"/>
  <c r="E720" i="1"/>
  <c r="F720" i="1"/>
  <c r="H720" i="1"/>
  <c r="D720" i="12" s="1"/>
  <c r="D721" i="1"/>
  <c r="E721" i="1"/>
  <c r="F721" i="1"/>
  <c r="H721" i="1"/>
  <c r="D721" i="12" s="1"/>
  <c r="D722" i="1"/>
  <c r="E722" i="1"/>
  <c r="F722" i="1"/>
  <c r="H722" i="1"/>
  <c r="D722" i="12" s="1"/>
  <c r="D723" i="1"/>
  <c r="E723" i="1"/>
  <c r="F723" i="1"/>
  <c r="H723" i="1"/>
  <c r="D723" i="12" s="1"/>
  <c r="D724" i="1"/>
  <c r="E724" i="1"/>
  <c r="F724" i="1"/>
  <c r="H724" i="1"/>
  <c r="D724" i="12" s="1"/>
  <c r="D725" i="1"/>
  <c r="E725" i="1"/>
  <c r="F725" i="1"/>
  <c r="H725" i="1"/>
  <c r="D725" i="12" s="1"/>
  <c r="D726" i="1"/>
  <c r="E726" i="1"/>
  <c r="F726" i="1"/>
  <c r="H726" i="1"/>
  <c r="D726" i="12" s="1"/>
  <c r="D727" i="1"/>
  <c r="E727" i="1"/>
  <c r="F727" i="1"/>
  <c r="H727" i="1"/>
  <c r="D727" i="12" s="1"/>
  <c r="D728" i="1"/>
  <c r="E728" i="1"/>
  <c r="F728" i="1"/>
  <c r="H728" i="1"/>
  <c r="D728" i="12" s="1"/>
  <c r="D729" i="1"/>
  <c r="E729" i="1"/>
  <c r="F729" i="1"/>
  <c r="H729" i="1"/>
  <c r="D729" i="12" s="1"/>
  <c r="D730" i="1"/>
  <c r="E730" i="1"/>
  <c r="F730" i="1"/>
  <c r="H730" i="1"/>
  <c r="D730" i="12" s="1"/>
  <c r="D731" i="1"/>
  <c r="E731" i="1"/>
  <c r="F731" i="1"/>
  <c r="H731" i="1"/>
  <c r="D731" i="12" s="1"/>
  <c r="D732" i="1"/>
  <c r="E732" i="1"/>
  <c r="F732" i="1"/>
  <c r="H732" i="1"/>
  <c r="D732" i="12" s="1"/>
  <c r="D733" i="1"/>
  <c r="E733" i="1"/>
  <c r="F733" i="1"/>
  <c r="H733" i="1"/>
  <c r="D733" i="12" s="1"/>
  <c r="D734" i="1"/>
  <c r="E734" i="1"/>
  <c r="F734" i="1"/>
  <c r="H734" i="1"/>
  <c r="D734" i="12" s="1"/>
  <c r="D735" i="1"/>
  <c r="E735" i="1"/>
  <c r="F735" i="1"/>
  <c r="H735" i="1"/>
  <c r="D735" i="12" s="1"/>
  <c r="E371" i="1"/>
  <c r="F371" i="1"/>
  <c r="D371" i="1"/>
  <c r="CA7" i="4"/>
  <c r="BW7" i="4" s="1"/>
  <c r="BX7" i="4" s="1"/>
  <c r="BV7" i="4"/>
  <c r="BD736" i="4" l="1"/>
  <c r="AB736" i="4"/>
  <c r="AV736" i="4"/>
  <c r="BB736" i="4" s="1"/>
  <c r="BD735" i="4"/>
  <c r="AB735" i="4"/>
  <c r="AV735" i="4"/>
  <c r="BB735" i="4" s="1"/>
  <c r="BD734" i="4"/>
  <c r="AB734" i="4"/>
  <c r="AV734" i="4"/>
  <c r="BB734" i="4" s="1"/>
  <c r="AB733" i="4"/>
  <c r="BD733" i="4"/>
  <c r="AV733" i="4"/>
  <c r="BB733" i="4" s="1"/>
  <c r="BD732" i="4"/>
  <c r="AB732" i="4"/>
  <c r="AV732" i="4"/>
  <c r="BB732" i="4" s="1"/>
  <c r="BD731" i="4"/>
  <c r="AB731" i="4"/>
  <c r="AV731" i="4"/>
  <c r="BB731" i="4" s="1"/>
  <c r="BD730" i="4"/>
  <c r="AB730" i="4"/>
  <c r="AV730" i="4"/>
  <c r="BB730" i="4" s="1"/>
  <c r="BD729" i="4"/>
  <c r="AB729" i="4"/>
  <c r="AV729" i="4"/>
  <c r="BB729" i="4" s="1"/>
  <c r="BD728" i="4"/>
  <c r="AB728" i="4"/>
  <c r="AV728" i="4"/>
  <c r="BB728" i="4" s="1"/>
  <c r="BD727" i="4"/>
  <c r="AB727" i="4"/>
  <c r="AV727" i="4"/>
  <c r="BB727" i="4" s="1"/>
  <c r="BD726" i="4"/>
  <c r="AB726" i="4"/>
  <c r="AV726" i="4"/>
  <c r="BB726" i="4" s="1"/>
  <c r="AB725" i="4"/>
  <c r="BD725" i="4"/>
  <c r="AV725" i="4"/>
  <c r="BB725" i="4" s="1"/>
  <c r="BD724" i="4"/>
  <c r="AB724" i="4"/>
  <c r="AV724" i="4"/>
  <c r="BB724" i="4" s="1"/>
  <c r="BD723" i="4"/>
  <c r="AB723" i="4"/>
  <c r="AV723" i="4"/>
  <c r="BB723" i="4" s="1"/>
  <c r="BD722" i="4"/>
  <c r="AB722" i="4"/>
  <c r="AV722" i="4"/>
  <c r="BB722" i="4" s="1"/>
  <c r="AB721" i="4"/>
  <c r="BD721" i="4"/>
  <c r="AV721" i="4"/>
  <c r="BB721" i="4" s="1"/>
  <c r="BD720" i="4"/>
  <c r="AB720" i="4"/>
  <c r="AV720" i="4"/>
  <c r="BB720" i="4" s="1"/>
  <c r="BD719" i="4"/>
  <c r="AB719" i="4"/>
  <c r="AV719" i="4"/>
  <c r="BB719" i="4" s="1"/>
  <c r="BD718" i="4"/>
  <c r="AB718" i="4"/>
  <c r="AV718" i="4"/>
  <c r="BB718" i="4" s="1"/>
  <c r="AB717" i="4"/>
  <c r="BD717" i="4"/>
  <c r="AV717" i="4"/>
  <c r="BB717" i="4" s="1"/>
  <c r="BD716" i="4"/>
  <c r="AB716" i="4"/>
  <c r="AV716" i="4"/>
  <c r="BB716" i="4" s="1"/>
  <c r="BD715" i="4"/>
  <c r="AB715" i="4"/>
  <c r="AV715" i="4"/>
  <c r="BB715" i="4" s="1"/>
  <c r="BD714" i="4"/>
  <c r="AB714" i="4"/>
  <c r="AV714" i="4"/>
  <c r="BB714" i="4" s="1"/>
  <c r="BD713" i="4"/>
  <c r="AB713" i="4"/>
  <c r="AV713" i="4"/>
  <c r="BB713" i="4" s="1"/>
  <c r="BD712" i="4"/>
  <c r="AB712" i="4"/>
  <c r="AV712" i="4"/>
  <c r="BB712" i="4" s="1"/>
  <c r="BD711" i="4"/>
  <c r="AB711" i="4"/>
  <c r="AV711" i="4"/>
  <c r="BB711" i="4" s="1"/>
  <c r="BD710" i="4"/>
  <c r="AB710" i="4"/>
  <c r="AV710" i="4"/>
  <c r="BB710" i="4" s="1"/>
  <c r="BD709" i="4"/>
  <c r="AB709" i="4"/>
  <c r="AV709" i="4"/>
  <c r="BB709" i="4" s="1"/>
  <c r="BD708" i="4"/>
  <c r="AB708" i="4"/>
  <c r="AV708" i="4"/>
  <c r="BB708" i="4" s="1"/>
  <c r="BD707" i="4"/>
  <c r="AB707" i="4"/>
  <c r="AV707" i="4"/>
  <c r="BB707" i="4" s="1"/>
  <c r="BD706" i="4"/>
  <c r="AB706" i="4"/>
  <c r="AV706" i="4"/>
  <c r="BB706" i="4" s="1"/>
  <c r="BD705" i="4"/>
  <c r="AB705" i="4"/>
  <c r="AV705" i="4"/>
  <c r="BB705" i="4" s="1"/>
  <c r="BD704" i="4"/>
  <c r="AB704" i="4"/>
  <c r="AV704" i="4"/>
  <c r="BB704" i="4" s="1"/>
  <c r="BD703" i="4"/>
  <c r="AB703" i="4"/>
  <c r="AV703" i="4"/>
  <c r="BB703" i="4" s="1"/>
  <c r="BD702" i="4"/>
  <c r="AB702" i="4"/>
  <c r="AV702" i="4"/>
  <c r="BB702" i="4" s="1"/>
  <c r="BD701" i="4"/>
  <c r="AB701" i="4"/>
  <c r="AV701" i="4"/>
  <c r="BB701" i="4" s="1"/>
  <c r="BD700" i="4"/>
  <c r="AB700" i="4"/>
  <c r="AV700" i="4"/>
  <c r="BB700" i="4" s="1"/>
  <c r="AB699" i="4"/>
  <c r="BD699" i="4"/>
  <c r="AV699" i="4"/>
  <c r="BB699" i="4" s="1"/>
  <c r="BD698" i="4"/>
  <c r="AB698" i="4"/>
  <c r="AV698" i="4"/>
  <c r="BB698" i="4" s="1"/>
  <c r="BD697" i="4"/>
  <c r="AB697" i="4"/>
  <c r="AV697" i="4"/>
  <c r="BB697" i="4" s="1"/>
  <c r="BD696" i="4"/>
  <c r="AB696" i="4"/>
  <c r="AV696" i="4"/>
  <c r="BB696" i="4" s="1"/>
  <c r="BD695" i="4"/>
  <c r="AB695" i="4"/>
  <c r="AV695" i="4"/>
  <c r="BB695" i="4" s="1"/>
  <c r="BD694" i="4"/>
  <c r="AB694" i="4"/>
  <c r="AV694" i="4"/>
  <c r="BB694" i="4" s="1"/>
  <c r="BD693" i="4"/>
  <c r="AB693" i="4"/>
  <c r="AV693" i="4"/>
  <c r="BB693" i="4" s="1"/>
  <c r="BD692" i="4"/>
  <c r="AB692" i="4"/>
  <c r="AV692" i="4"/>
  <c r="BB692" i="4" s="1"/>
  <c r="AB691" i="4"/>
  <c r="BD691" i="4"/>
  <c r="AV691" i="4"/>
  <c r="BB691" i="4" s="1"/>
  <c r="BD690" i="4"/>
  <c r="AB690" i="4"/>
  <c r="AV690" i="4"/>
  <c r="BB690" i="4" s="1"/>
  <c r="BD689" i="4"/>
  <c r="AB689" i="4"/>
  <c r="AV689" i="4"/>
  <c r="BB689" i="4" s="1"/>
  <c r="BD688" i="4"/>
  <c r="AB688" i="4"/>
  <c r="AV688" i="4"/>
  <c r="BB688" i="4" s="1"/>
  <c r="BD687" i="4"/>
  <c r="AB687" i="4"/>
  <c r="AV687" i="4"/>
  <c r="BB687" i="4" s="1"/>
  <c r="BD686" i="4"/>
  <c r="AB686" i="4"/>
  <c r="AV686" i="4"/>
  <c r="BB686" i="4" s="1"/>
  <c r="BD685" i="4"/>
  <c r="AB685" i="4"/>
  <c r="AV685" i="4"/>
  <c r="BB685" i="4" s="1"/>
  <c r="BD684" i="4"/>
  <c r="AB684" i="4"/>
  <c r="AV684" i="4"/>
  <c r="BB684" i="4" s="1"/>
  <c r="BD683" i="4"/>
  <c r="AB683" i="4"/>
  <c r="AV683" i="4"/>
  <c r="BB683" i="4" s="1"/>
  <c r="BD682" i="4"/>
  <c r="AB682" i="4"/>
  <c r="AV682" i="4"/>
  <c r="BB682" i="4" s="1"/>
  <c r="BD681" i="4"/>
  <c r="AB681" i="4"/>
  <c r="AV681" i="4"/>
  <c r="BB681" i="4" s="1"/>
  <c r="BD680" i="4"/>
  <c r="AB680" i="4"/>
  <c r="AV680" i="4"/>
  <c r="BB680" i="4" s="1"/>
  <c r="BD679" i="4"/>
  <c r="AB679" i="4"/>
  <c r="AV679" i="4"/>
  <c r="BB679" i="4" s="1"/>
  <c r="BD678" i="4"/>
  <c r="AB678" i="4"/>
  <c r="AV678" i="4"/>
  <c r="BB678" i="4" s="1"/>
  <c r="BD677" i="4"/>
  <c r="AB677" i="4"/>
  <c r="AV677" i="4"/>
  <c r="BB677" i="4" s="1"/>
  <c r="BD676" i="4"/>
  <c r="AB676" i="4"/>
  <c r="AV676" i="4"/>
  <c r="BB676" i="4" s="1"/>
  <c r="AB675" i="4"/>
  <c r="BD675" i="4"/>
  <c r="AV675" i="4"/>
  <c r="BB675" i="4" s="1"/>
  <c r="BD674" i="4"/>
  <c r="AB674" i="4"/>
  <c r="AV674" i="4"/>
  <c r="BB674" i="4" s="1"/>
  <c r="BD673" i="4"/>
  <c r="AB673" i="4"/>
  <c r="AV673" i="4"/>
  <c r="BB673" i="4" s="1"/>
  <c r="BD672" i="4"/>
  <c r="AB672" i="4"/>
  <c r="AV672" i="4"/>
  <c r="BB672" i="4" s="1"/>
  <c r="BD671" i="4"/>
  <c r="AB671" i="4"/>
  <c r="AV671" i="4"/>
  <c r="BB671" i="4" s="1"/>
  <c r="BD670" i="4"/>
  <c r="AB670" i="4"/>
  <c r="AV670" i="4"/>
  <c r="BB670" i="4" s="1"/>
  <c r="BD669" i="4"/>
  <c r="AB669" i="4"/>
  <c r="AV669" i="4"/>
  <c r="BB669" i="4" s="1"/>
  <c r="BD668" i="4"/>
  <c r="AB668" i="4"/>
  <c r="AV668" i="4"/>
  <c r="BB668" i="4" s="1"/>
  <c r="BD667" i="4"/>
  <c r="AB667" i="4"/>
  <c r="AV667" i="4"/>
  <c r="BB667" i="4" s="1"/>
  <c r="BD666" i="4"/>
  <c r="AB666" i="4"/>
  <c r="AV666" i="4"/>
  <c r="BB666" i="4" s="1"/>
  <c r="BD665" i="4"/>
  <c r="AB665" i="4"/>
  <c r="AV665" i="4"/>
  <c r="BB665" i="4" s="1"/>
  <c r="BD664" i="4"/>
  <c r="AB664" i="4"/>
  <c r="AV664" i="4"/>
  <c r="BB664" i="4" s="1"/>
  <c r="BD663" i="4"/>
  <c r="AB663" i="4"/>
  <c r="AV663" i="4"/>
  <c r="BB663" i="4" s="1"/>
  <c r="BD662" i="4"/>
  <c r="AB662" i="4"/>
  <c r="AV662" i="4"/>
  <c r="BB662" i="4" s="1"/>
  <c r="BD661" i="4"/>
  <c r="AB661" i="4"/>
  <c r="AV661" i="4"/>
  <c r="BB661" i="4" s="1"/>
  <c r="BD660" i="4"/>
  <c r="AB660" i="4"/>
  <c r="AV660" i="4"/>
  <c r="BB660" i="4" s="1"/>
  <c r="AB659" i="4"/>
  <c r="BD659" i="4"/>
  <c r="AV659" i="4"/>
  <c r="BB659" i="4" s="1"/>
  <c r="BD658" i="4"/>
  <c r="AB658" i="4"/>
  <c r="AV658" i="4"/>
  <c r="BB658" i="4" s="1"/>
  <c r="BD657" i="4"/>
  <c r="AB657" i="4"/>
  <c r="AV657" i="4"/>
  <c r="BB657" i="4" s="1"/>
  <c r="BD656" i="4"/>
  <c r="AB656" i="4"/>
  <c r="AV656" i="4"/>
  <c r="BB656" i="4" s="1"/>
  <c r="BD655" i="4"/>
  <c r="AB655" i="4"/>
  <c r="AV655" i="4"/>
  <c r="BB655" i="4" s="1"/>
  <c r="BD654" i="4"/>
  <c r="AB654" i="4"/>
  <c r="AV654" i="4"/>
  <c r="BB654" i="4" s="1"/>
  <c r="BD653" i="4"/>
  <c r="AB653" i="4"/>
  <c r="AV653" i="4"/>
  <c r="BB653" i="4" s="1"/>
  <c r="BD652" i="4"/>
  <c r="AB652" i="4"/>
  <c r="AV652" i="4"/>
  <c r="BB652" i="4" s="1"/>
  <c r="BD651" i="4"/>
  <c r="AB651" i="4"/>
  <c r="AV651" i="4"/>
  <c r="BB651" i="4" s="1"/>
  <c r="BD650" i="4"/>
  <c r="AB650" i="4"/>
  <c r="AV650" i="4"/>
  <c r="BB650" i="4" s="1"/>
  <c r="BD649" i="4"/>
  <c r="AB649" i="4"/>
  <c r="AV649" i="4"/>
  <c r="BB649" i="4" s="1"/>
  <c r="BD648" i="4"/>
  <c r="AB648" i="4"/>
  <c r="AV648" i="4"/>
  <c r="BB648" i="4" s="1"/>
  <c r="BD647" i="4"/>
  <c r="AB647" i="4"/>
  <c r="AV647" i="4"/>
  <c r="BB647" i="4" s="1"/>
  <c r="BD646" i="4"/>
  <c r="AB646" i="4"/>
  <c r="AV646" i="4"/>
  <c r="BB646" i="4" s="1"/>
  <c r="BD645" i="4"/>
  <c r="AB645" i="4"/>
  <c r="AV645" i="4"/>
  <c r="BB645" i="4" s="1"/>
  <c r="BD644" i="4"/>
  <c r="AB644" i="4"/>
  <c r="AV644" i="4"/>
  <c r="BB644" i="4" s="1"/>
  <c r="AB643" i="4"/>
  <c r="BD643" i="4"/>
  <c r="AV643" i="4"/>
  <c r="BB643" i="4" s="1"/>
  <c r="BD642" i="4"/>
  <c r="AB642" i="4"/>
  <c r="AV642" i="4"/>
  <c r="BB642" i="4" s="1"/>
  <c r="BD641" i="4"/>
  <c r="AB641" i="4"/>
  <c r="AV641" i="4"/>
  <c r="BB641" i="4" s="1"/>
  <c r="BD640" i="4"/>
  <c r="AB640" i="4"/>
  <c r="AV640" i="4"/>
  <c r="BB640" i="4" s="1"/>
  <c r="BD639" i="4"/>
  <c r="AB639" i="4"/>
  <c r="AV639" i="4"/>
  <c r="BB639" i="4" s="1"/>
  <c r="BD638" i="4"/>
  <c r="AB638" i="4"/>
  <c r="AV638" i="4"/>
  <c r="BB638" i="4" s="1"/>
  <c r="BD637" i="4"/>
  <c r="AB637" i="4"/>
  <c r="AV637" i="4"/>
  <c r="BB637" i="4" s="1"/>
  <c r="BD636" i="4"/>
  <c r="AB636" i="4"/>
  <c r="AV636" i="4"/>
  <c r="BB636" i="4" s="1"/>
  <c r="BD635" i="4"/>
  <c r="AB635" i="4"/>
  <c r="AV635" i="4"/>
  <c r="BB635" i="4" s="1"/>
  <c r="BD634" i="4"/>
  <c r="AB634" i="4"/>
  <c r="AV634" i="4"/>
  <c r="BB634" i="4" s="1"/>
  <c r="BD633" i="4"/>
  <c r="AB633" i="4"/>
  <c r="AV633" i="4"/>
  <c r="BB633" i="4" s="1"/>
  <c r="BD632" i="4"/>
  <c r="AB632" i="4"/>
  <c r="AV632" i="4"/>
  <c r="BB632" i="4" s="1"/>
  <c r="BD631" i="4"/>
  <c r="AB631" i="4"/>
  <c r="AV631" i="4"/>
  <c r="BB631" i="4" s="1"/>
  <c r="BD630" i="4"/>
  <c r="AB630" i="4"/>
  <c r="AV630" i="4"/>
  <c r="BB630" i="4" s="1"/>
  <c r="BD629" i="4"/>
  <c r="AB629" i="4"/>
  <c r="AV629" i="4"/>
  <c r="BB629" i="4" s="1"/>
  <c r="BD628" i="4"/>
  <c r="AB628" i="4"/>
  <c r="AV628" i="4"/>
  <c r="BB628" i="4" s="1"/>
  <c r="BD627" i="4"/>
  <c r="AB627" i="4"/>
  <c r="AV627" i="4"/>
  <c r="BB627" i="4" s="1"/>
  <c r="BD626" i="4"/>
  <c r="AB626" i="4"/>
  <c r="AV626" i="4"/>
  <c r="BB626" i="4" s="1"/>
  <c r="BD625" i="4"/>
  <c r="AB625" i="4"/>
  <c r="AV625" i="4"/>
  <c r="BB625" i="4" s="1"/>
  <c r="BD624" i="4"/>
  <c r="AB624" i="4"/>
  <c r="AV624" i="4"/>
  <c r="BB624" i="4" s="1"/>
  <c r="BD623" i="4"/>
  <c r="AB623" i="4"/>
  <c r="AV623" i="4"/>
  <c r="BB623" i="4" s="1"/>
  <c r="BD622" i="4"/>
  <c r="AB622" i="4"/>
  <c r="AV622" i="4"/>
  <c r="BB622" i="4" s="1"/>
  <c r="BD621" i="4"/>
  <c r="AB621" i="4"/>
  <c r="AV621" i="4"/>
  <c r="BB621" i="4" s="1"/>
  <c r="BD620" i="4"/>
  <c r="AB620" i="4"/>
  <c r="AV620" i="4"/>
  <c r="BB620" i="4" s="1"/>
  <c r="BD619" i="4"/>
  <c r="AB619" i="4"/>
  <c r="AV619" i="4"/>
  <c r="BB619" i="4" s="1"/>
  <c r="BD618" i="4"/>
  <c r="AB618" i="4"/>
  <c r="AV618" i="4"/>
  <c r="BB618" i="4" s="1"/>
  <c r="BD617" i="4"/>
  <c r="AB617" i="4"/>
  <c r="AV617" i="4"/>
  <c r="BB617" i="4" s="1"/>
  <c r="BD616" i="4"/>
  <c r="AB616" i="4"/>
  <c r="AV616" i="4"/>
  <c r="BB616" i="4" s="1"/>
  <c r="BD615" i="4"/>
  <c r="AB615" i="4"/>
  <c r="AV615" i="4"/>
  <c r="BB615" i="4" s="1"/>
  <c r="BD614" i="4"/>
  <c r="AB614" i="4"/>
  <c r="AV614" i="4"/>
  <c r="BB614" i="4" s="1"/>
  <c r="BD613" i="4"/>
  <c r="AB613" i="4"/>
  <c r="AV613" i="4"/>
  <c r="BB613" i="4" s="1"/>
  <c r="BD612" i="4"/>
  <c r="AB612" i="4"/>
  <c r="AV612" i="4"/>
  <c r="BB612" i="4" s="1"/>
  <c r="AB611" i="4"/>
  <c r="BD611" i="4"/>
  <c r="AV611" i="4"/>
  <c r="BB611" i="4" s="1"/>
  <c r="BD610" i="4"/>
  <c r="AB610" i="4"/>
  <c r="AV610" i="4"/>
  <c r="BB610" i="4" s="1"/>
  <c r="BD609" i="4"/>
  <c r="AB609" i="4"/>
  <c r="AV609" i="4"/>
  <c r="BB609" i="4" s="1"/>
  <c r="BD608" i="4"/>
  <c r="AB608" i="4"/>
  <c r="AV608" i="4"/>
  <c r="BB608" i="4" s="1"/>
  <c r="BD607" i="4"/>
  <c r="AB607" i="4"/>
  <c r="AV607" i="4"/>
  <c r="BB607" i="4" s="1"/>
  <c r="BD606" i="4"/>
  <c r="AB606" i="4"/>
  <c r="AV606" i="4"/>
  <c r="BB606" i="4" s="1"/>
  <c r="BD605" i="4"/>
  <c r="AB605" i="4"/>
  <c r="AV605" i="4"/>
  <c r="BB605" i="4" s="1"/>
  <c r="BD604" i="4"/>
  <c r="AB604" i="4"/>
  <c r="AV604" i="4"/>
  <c r="BB604" i="4" s="1"/>
  <c r="BD603" i="4"/>
  <c r="AB603" i="4"/>
  <c r="AV603" i="4"/>
  <c r="BB603" i="4" s="1"/>
  <c r="BD602" i="4"/>
  <c r="AB602" i="4"/>
  <c r="AV602" i="4"/>
  <c r="BB602" i="4" s="1"/>
  <c r="BD601" i="4"/>
  <c r="AB601" i="4"/>
  <c r="AV601" i="4"/>
  <c r="BB601" i="4" s="1"/>
  <c r="BD600" i="4"/>
  <c r="AB600" i="4"/>
  <c r="AV600" i="4"/>
  <c r="BB600" i="4" s="1"/>
  <c r="BD599" i="4"/>
  <c r="AB599" i="4"/>
  <c r="AV599" i="4"/>
  <c r="BB599" i="4" s="1"/>
  <c r="BD598" i="4"/>
  <c r="AB598" i="4"/>
  <c r="AV598" i="4"/>
  <c r="BB598" i="4" s="1"/>
  <c r="BD597" i="4"/>
  <c r="AB597" i="4"/>
  <c r="AV597" i="4"/>
  <c r="BB597" i="4" s="1"/>
  <c r="BD596" i="4"/>
  <c r="AB596" i="4"/>
  <c r="AV596" i="4"/>
  <c r="BB596" i="4" s="1"/>
  <c r="AB595" i="4"/>
  <c r="BD595" i="4"/>
  <c r="AV595" i="4"/>
  <c r="BB595" i="4" s="1"/>
  <c r="BD594" i="4"/>
  <c r="AB594" i="4"/>
  <c r="AV594" i="4"/>
  <c r="BB594" i="4" s="1"/>
  <c r="BD593" i="4"/>
  <c r="AB593" i="4"/>
  <c r="AV593" i="4"/>
  <c r="BB593" i="4" s="1"/>
  <c r="BD592" i="4"/>
  <c r="AB592" i="4"/>
  <c r="AV592" i="4"/>
  <c r="BB592" i="4" s="1"/>
  <c r="BD591" i="4"/>
  <c r="AB591" i="4"/>
  <c r="AV591" i="4"/>
  <c r="BB591" i="4" s="1"/>
  <c r="BD590" i="4"/>
  <c r="AB590" i="4"/>
  <c r="AV590" i="4"/>
  <c r="BB590" i="4" s="1"/>
  <c r="BD589" i="4"/>
  <c r="AB589" i="4"/>
  <c r="AV589" i="4"/>
  <c r="BB589" i="4" s="1"/>
  <c r="BD588" i="4"/>
  <c r="AB588" i="4"/>
  <c r="AV588" i="4"/>
  <c r="BB588" i="4" s="1"/>
  <c r="BD587" i="4"/>
  <c r="AB587" i="4"/>
  <c r="AV587" i="4"/>
  <c r="BB587" i="4" s="1"/>
  <c r="BD586" i="4"/>
  <c r="AB586" i="4"/>
  <c r="AV586" i="4"/>
  <c r="BB586" i="4" s="1"/>
  <c r="BD585" i="4"/>
  <c r="AB585" i="4"/>
  <c r="AV585" i="4"/>
  <c r="BB585" i="4" s="1"/>
  <c r="BD584" i="4"/>
  <c r="AB584" i="4"/>
  <c r="AV584" i="4"/>
  <c r="BB584" i="4" s="1"/>
  <c r="BD583" i="4"/>
  <c r="AB583" i="4"/>
  <c r="AV583" i="4"/>
  <c r="BB583" i="4" s="1"/>
  <c r="BD582" i="4"/>
  <c r="AB582" i="4"/>
  <c r="AV582" i="4"/>
  <c r="BB582" i="4" s="1"/>
  <c r="BD581" i="4"/>
  <c r="AB581" i="4"/>
  <c r="AV581" i="4"/>
  <c r="BB581" i="4" s="1"/>
  <c r="BD580" i="4"/>
  <c r="AB580" i="4"/>
  <c r="AV580" i="4"/>
  <c r="BB580" i="4" s="1"/>
  <c r="BD579" i="4"/>
  <c r="AB579" i="4"/>
  <c r="AV579" i="4"/>
  <c r="BB579" i="4" s="1"/>
  <c r="BD578" i="4"/>
  <c r="AB578" i="4"/>
  <c r="AV578" i="4"/>
  <c r="BB578" i="4" s="1"/>
  <c r="BD577" i="4"/>
  <c r="AB577" i="4"/>
  <c r="AV577" i="4"/>
  <c r="BB577" i="4" s="1"/>
  <c r="BD576" i="4"/>
  <c r="AB576" i="4"/>
  <c r="AV576" i="4"/>
  <c r="BB576" i="4" s="1"/>
  <c r="BD575" i="4"/>
  <c r="AB575" i="4"/>
  <c r="AV575" i="4"/>
  <c r="BB575" i="4" s="1"/>
  <c r="BD574" i="4"/>
  <c r="AB574" i="4"/>
  <c r="AV574" i="4"/>
  <c r="BB574" i="4" s="1"/>
  <c r="BD573" i="4"/>
  <c r="AB573" i="4"/>
  <c r="AV573" i="4"/>
  <c r="BB573" i="4" s="1"/>
  <c r="BD572" i="4"/>
  <c r="AB572" i="4"/>
  <c r="AV572" i="4"/>
  <c r="BB572" i="4" s="1"/>
  <c r="AB571" i="4"/>
  <c r="BD571" i="4"/>
  <c r="AV571" i="4"/>
  <c r="BB571" i="4" s="1"/>
  <c r="BD570" i="4"/>
  <c r="AB570" i="4"/>
  <c r="AV570" i="4"/>
  <c r="BB570" i="4" s="1"/>
  <c r="BD569" i="4"/>
  <c r="AB569" i="4"/>
  <c r="AV569" i="4"/>
  <c r="BB569" i="4" s="1"/>
  <c r="BD568" i="4"/>
  <c r="AB568" i="4"/>
  <c r="AV568" i="4"/>
  <c r="BB568" i="4" s="1"/>
  <c r="BD567" i="4"/>
  <c r="AB567" i="4"/>
  <c r="AV567" i="4"/>
  <c r="BB567" i="4" s="1"/>
  <c r="BD566" i="4"/>
  <c r="AB566" i="4"/>
  <c r="AV566" i="4"/>
  <c r="BB566" i="4" s="1"/>
  <c r="BD565" i="4"/>
  <c r="AB565" i="4"/>
  <c r="AV565" i="4"/>
  <c r="BB565" i="4" s="1"/>
  <c r="BD564" i="4"/>
  <c r="AB564" i="4"/>
  <c r="AV564" i="4"/>
  <c r="BB564" i="4" s="1"/>
  <c r="BD563" i="4"/>
  <c r="AB563" i="4"/>
  <c r="AV563" i="4"/>
  <c r="BB563" i="4" s="1"/>
  <c r="BD562" i="4"/>
  <c r="AB562" i="4"/>
  <c r="AV562" i="4"/>
  <c r="BB562" i="4" s="1"/>
  <c r="BD561" i="4"/>
  <c r="AB561" i="4"/>
  <c r="AV561" i="4"/>
  <c r="BB561" i="4" s="1"/>
  <c r="BD560" i="4"/>
  <c r="AB560" i="4"/>
  <c r="AV560" i="4"/>
  <c r="BB560" i="4" s="1"/>
  <c r="BD559" i="4"/>
  <c r="AB559" i="4"/>
  <c r="AV559" i="4"/>
  <c r="BB559" i="4" s="1"/>
  <c r="BD558" i="4"/>
  <c r="AB558" i="4"/>
  <c r="AV558" i="4"/>
  <c r="BB558" i="4" s="1"/>
  <c r="BD557" i="4"/>
  <c r="AB557" i="4"/>
  <c r="AV557" i="4"/>
  <c r="BB557" i="4" s="1"/>
  <c r="BD556" i="4"/>
  <c r="AB556" i="4"/>
  <c r="AV556" i="4"/>
  <c r="BB556" i="4" s="1"/>
  <c r="BD555" i="4"/>
  <c r="AB555" i="4"/>
  <c r="AV555" i="4"/>
  <c r="BB555" i="4" s="1"/>
  <c r="BD554" i="4"/>
  <c r="AB554" i="4"/>
  <c r="AV554" i="4"/>
  <c r="BB554" i="4" s="1"/>
  <c r="BD553" i="4"/>
  <c r="AB553" i="4"/>
  <c r="AV553" i="4"/>
  <c r="BB553" i="4" s="1"/>
  <c r="BD552" i="4"/>
  <c r="AB552" i="4"/>
  <c r="AV552" i="4"/>
  <c r="BB552" i="4" s="1"/>
  <c r="BD551" i="4"/>
  <c r="AB551" i="4"/>
  <c r="AV551" i="4"/>
  <c r="BB551" i="4" s="1"/>
  <c r="BD550" i="4"/>
  <c r="AB550" i="4"/>
  <c r="AV550" i="4"/>
  <c r="BB550" i="4" s="1"/>
  <c r="BD549" i="4"/>
  <c r="AB549" i="4"/>
  <c r="AV549" i="4"/>
  <c r="BB549" i="4" s="1"/>
  <c r="BD548" i="4"/>
  <c r="AB548" i="4"/>
  <c r="AV548" i="4"/>
  <c r="BB548" i="4" s="1"/>
  <c r="AB547" i="4"/>
  <c r="BD547" i="4"/>
  <c r="AV547" i="4"/>
  <c r="BB547" i="4" s="1"/>
  <c r="BD546" i="4"/>
  <c r="AB546" i="4"/>
  <c r="AV546" i="4"/>
  <c r="BB546" i="4" s="1"/>
  <c r="BD545" i="4"/>
  <c r="AB545" i="4"/>
  <c r="AV545" i="4"/>
  <c r="BB545" i="4" s="1"/>
  <c r="BD544" i="4"/>
  <c r="AB544" i="4"/>
  <c r="AV544" i="4"/>
  <c r="BB544" i="4" s="1"/>
  <c r="BD543" i="4"/>
  <c r="AB543" i="4"/>
  <c r="AV543" i="4"/>
  <c r="BB543" i="4" s="1"/>
  <c r="BD542" i="4"/>
  <c r="AB542" i="4"/>
  <c r="AV542" i="4"/>
  <c r="BB542" i="4" s="1"/>
  <c r="BD541" i="4"/>
  <c r="AB541" i="4"/>
  <c r="AV541" i="4"/>
  <c r="BB541" i="4" s="1"/>
  <c r="BD540" i="4"/>
  <c r="AB540" i="4"/>
  <c r="AV540" i="4"/>
  <c r="BB540" i="4" s="1"/>
  <c r="BD539" i="4"/>
  <c r="AB539" i="4"/>
  <c r="AV539" i="4"/>
  <c r="BB539" i="4" s="1"/>
  <c r="BD538" i="4"/>
  <c r="AB538" i="4"/>
  <c r="AV538" i="4"/>
  <c r="BB538" i="4" s="1"/>
  <c r="BD537" i="4"/>
  <c r="AB537" i="4"/>
  <c r="AV537" i="4"/>
  <c r="BB537" i="4" s="1"/>
  <c r="BD536" i="4"/>
  <c r="AB536" i="4"/>
  <c r="AV536" i="4"/>
  <c r="BB536" i="4" s="1"/>
  <c r="BD535" i="4"/>
  <c r="AB535" i="4"/>
  <c r="AV535" i="4"/>
  <c r="BB535" i="4" s="1"/>
  <c r="BD534" i="4"/>
  <c r="AB534" i="4"/>
  <c r="AV534" i="4"/>
  <c r="BB534" i="4" s="1"/>
  <c r="BD533" i="4"/>
  <c r="AB533" i="4"/>
  <c r="AV533" i="4"/>
  <c r="BB533" i="4" s="1"/>
  <c r="BD532" i="4"/>
  <c r="AB532" i="4"/>
  <c r="AV532" i="4"/>
  <c r="BB532" i="4" s="1"/>
  <c r="BD531" i="4"/>
  <c r="AB531" i="4"/>
  <c r="AV531" i="4"/>
  <c r="BB531" i="4" s="1"/>
  <c r="BD530" i="4"/>
  <c r="AB530" i="4"/>
  <c r="AV530" i="4"/>
  <c r="BB530" i="4" s="1"/>
  <c r="BD529" i="4"/>
  <c r="AB529" i="4"/>
  <c r="AV529" i="4"/>
  <c r="BB529" i="4" s="1"/>
  <c r="BD528" i="4"/>
  <c r="AB528" i="4"/>
  <c r="AV528" i="4"/>
  <c r="BB528" i="4" s="1"/>
  <c r="BD527" i="4"/>
  <c r="AB527" i="4"/>
  <c r="AV527" i="4"/>
  <c r="BB527" i="4" s="1"/>
  <c r="BD526" i="4"/>
  <c r="AB526" i="4"/>
  <c r="AV526" i="4"/>
  <c r="BB526" i="4" s="1"/>
  <c r="BD525" i="4"/>
  <c r="AB525" i="4"/>
  <c r="AV525" i="4"/>
  <c r="BB525" i="4" s="1"/>
  <c r="BD524" i="4"/>
  <c r="AB524" i="4"/>
  <c r="AV524" i="4"/>
  <c r="BB524" i="4" s="1"/>
  <c r="BD523" i="4"/>
  <c r="AB523" i="4"/>
  <c r="AV523" i="4"/>
  <c r="BB523" i="4" s="1"/>
  <c r="BD522" i="4"/>
  <c r="AB522" i="4"/>
  <c r="AV522" i="4"/>
  <c r="BB522" i="4" s="1"/>
  <c r="BD521" i="4"/>
  <c r="AB521" i="4"/>
  <c r="AV521" i="4"/>
  <c r="BB521" i="4" s="1"/>
  <c r="BD520" i="4"/>
  <c r="AB520" i="4"/>
  <c r="AV520" i="4"/>
  <c r="BB520" i="4" s="1"/>
  <c r="BD519" i="4"/>
  <c r="AB519" i="4"/>
  <c r="AV519" i="4"/>
  <c r="BB519" i="4" s="1"/>
  <c r="BD518" i="4"/>
  <c r="AB518" i="4"/>
  <c r="AV518" i="4"/>
  <c r="BB518" i="4" s="1"/>
  <c r="BD517" i="4"/>
  <c r="AB517" i="4"/>
  <c r="AV517" i="4"/>
  <c r="BB517" i="4" s="1"/>
  <c r="BD516" i="4"/>
  <c r="AB516" i="4"/>
  <c r="AV516" i="4"/>
  <c r="BB516" i="4" s="1"/>
  <c r="BD515" i="4"/>
  <c r="AB515" i="4"/>
  <c r="AV515" i="4"/>
  <c r="BB515" i="4" s="1"/>
  <c r="BD514" i="4"/>
  <c r="AB514" i="4"/>
  <c r="AV514" i="4"/>
  <c r="BB514" i="4" s="1"/>
  <c r="BD513" i="4"/>
  <c r="AB513" i="4"/>
  <c r="AV513" i="4"/>
  <c r="BB513" i="4" s="1"/>
  <c r="BD512" i="4"/>
  <c r="AB512" i="4"/>
  <c r="AV512" i="4"/>
  <c r="BB512" i="4" s="1"/>
  <c r="BD511" i="4"/>
  <c r="AB511" i="4"/>
  <c r="AV511" i="4"/>
  <c r="BB511" i="4" s="1"/>
  <c r="BD510" i="4"/>
  <c r="AB510" i="4"/>
  <c r="AV510" i="4"/>
  <c r="BB510" i="4" s="1"/>
  <c r="BD509" i="4"/>
  <c r="AB509" i="4"/>
  <c r="AV509" i="4"/>
  <c r="BB509" i="4" s="1"/>
  <c r="BD508" i="4"/>
  <c r="AB508" i="4"/>
  <c r="AV508" i="4"/>
  <c r="BB508" i="4" s="1"/>
  <c r="AB507" i="4"/>
  <c r="BD507" i="4"/>
  <c r="AV507" i="4"/>
  <c r="BB507" i="4" s="1"/>
  <c r="BD506" i="4"/>
  <c r="AB506" i="4"/>
  <c r="AV506" i="4"/>
  <c r="BB506" i="4" s="1"/>
  <c r="BD505" i="4"/>
  <c r="AB505" i="4"/>
  <c r="AV505" i="4"/>
  <c r="BB505" i="4" s="1"/>
  <c r="BD504" i="4"/>
  <c r="AB504" i="4"/>
  <c r="AV504" i="4"/>
  <c r="BB504" i="4" s="1"/>
  <c r="BD503" i="4"/>
  <c r="AB503" i="4"/>
  <c r="AV503" i="4"/>
  <c r="BB503" i="4" s="1"/>
  <c r="BD502" i="4"/>
  <c r="AB502" i="4"/>
  <c r="AV502" i="4"/>
  <c r="BB502" i="4" s="1"/>
  <c r="BD501" i="4"/>
  <c r="AB501" i="4"/>
  <c r="AV501" i="4"/>
  <c r="BB501" i="4" s="1"/>
  <c r="BD500" i="4"/>
  <c r="AB500" i="4"/>
  <c r="AV500" i="4"/>
  <c r="BB500" i="4" s="1"/>
  <c r="BD499" i="4"/>
  <c r="AB499" i="4"/>
  <c r="AV499" i="4"/>
  <c r="BB499" i="4" s="1"/>
  <c r="BD498" i="4"/>
  <c r="AB498" i="4"/>
  <c r="AV498" i="4"/>
  <c r="BB498" i="4" s="1"/>
  <c r="BD497" i="4"/>
  <c r="AB497" i="4"/>
  <c r="AV497" i="4"/>
  <c r="BB497" i="4" s="1"/>
  <c r="BD496" i="4"/>
  <c r="AB496" i="4"/>
  <c r="AV496" i="4"/>
  <c r="BB496" i="4" s="1"/>
  <c r="BD495" i="4"/>
  <c r="AB495" i="4"/>
  <c r="AV495" i="4"/>
  <c r="BB495" i="4" s="1"/>
  <c r="BD494" i="4"/>
  <c r="AB494" i="4"/>
  <c r="AV494" i="4"/>
  <c r="BB494" i="4" s="1"/>
  <c r="BD493" i="4"/>
  <c r="AB493" i="4"/>
  <c r="AV493" i="4"/>
  <c r="BB493" i="4" s="1"/>
  <c r="BD492" i="4"/>
  <c r="AB492" i="4"/>
  <c r="AV492" i="4"/>
  <c r="BB492" i="4" s="1"/>
  <c r="BD491" i="4"/>
  <c r="AB491" i="4"/>
  <c r="AV491" i="4"/>
  <c r="BB491" i="4" s="1"/>
  <c r="BD490" i="4"/>
  <c r="AB490" i="4"/>
  <c r="AV490" i="4"/>
  <c r="BB490" i="4" s="1"/>
  <c r="BD489" i="4"/>
  <c r="AB489" i="4"/>
  <c r="AV489" i="4"/>
  <c r="BB489" i="4" s="1"/>
  <c r="BD488" i="4"/>
  <c r="AB488" i="4"/>
  <c r="AV488" i="4"/>
  <c r="BB488" i="4" s="1"/>
  <c r="BD487" i="4"/>
  <c r="AB487" i="4"/>
  <c r="AV487" i="4"/>
  <c r="BB487" i="4" s="1"/>
  <c r="BD486" i="4"/>
  <c r="AB486" i="4"/>
  <c r="AV486" i="4"/>
  <c r="BB486" i="4" s="1"/>
  <c r="BD485" i="4"/>
  <c r="AB485" i="4"/>
  <c r="AV485" i="4"/>
  <c r="BB485" i="4" s="1"/>
  <c r="BD484" i="4"/>
  <c r="AB484" i="4"/>
  <c r="AV484" i="4"/>
  <c r="BB484" i="4" s="1"/>
  <c r="BD483" i="4"/>
  <c r="AB483" i="4"/>
  <c r="AV483" i="4"/>
  <c r="BB483" i="4" s="1"/>
  <c r="BD482" i="4"/>
  <c r="AB482" i="4"/>
  <c r="AV482" i="4"/>
  <c r="BB482" i="4" s="1"/>
  <c r="BD481" i="4"/>
  <c r="AB481" i="4"/>
  <c r="AV481" i="4"/>
  <c r="BB481" i="4" s="1"/>
  <c r="BD480" i="4"/>
  <c r="AB480" i="4"/>
  <c r="AV480" i="4"/>
  <c r="BB480" i="4" s="1"/>
  <c r="BD479" i="4"/>
  <c r="AB479" i="4"/>
  <c r="AV479" i="4"/>
  <c r="BB479" i="4" s="1"/>
  <c r="BD478" i="4"/>
  <c r="AB478" i="4"/>
  <c r="AV478" i="4"/>
  <c r="BB478" i="4" s="1"/>
  <c r="BD477" i="4"/>
  <c r="AB477" i="4"/>
  <c r="AV477" i="4"/>
  <c r="BB477" i="4" s="1"/>
  <c r="BD476" i="4"/>
  <c r="AB476" i="4"/>
  <c r="AV476" i="4"/>
  <c r="BB476" i="4" s="1"/>
  <c r="AB475" i="4"/>
  <c r="BD475" i="4"/>
  <c r="AV475" i="4"/>
  <c r="BB475" i="4" s="1"/>
  <c r="BD474" i="4"/>
  <c r="AB474" i="4"/>
  <c r="AV474" i="4"/>
  <c r="BB474" i="4" s="1"/>
  <c r="BD473" i="4"/>
  <c r="AB473" i="4"/>
  <c r="AV473" i="4"/>
  <c r="BB473" i="4" s="1"/>
  <c r="BD472" i="4"/>
  <c r="AB472" i="4"/>
  <c r="AV472" i="4"/>
  <c r="BB472" i="4" s="1"/>
  <c r="BD471" i="4"/>
  <c r="AB471" i="4"/>
  <c r="AV471" i="4"/>
  <c r="BB471" i="4" s="1"/>
  <c r="BD470" i="4"/>
  <c r="AB470" i="4"/>
  <c r="AV470" i="4"/>
  <c r="BB470" i="4" s="1"/>
  <c r="BD469" i="4"/>
  <c r="AB469" i="4"/>
  <c r="AV469" i="4"/>
  <c r="BB469" i="4" s="1"/>
  <c r="BD468" i="4"/>
  <c r="AB468" i="4"/>
  <c r="AV468" i="4"/>
  <c r="BB468" i="4" s="1"/>
  <c r="BD467" i="4"/>
  <c r="AB467" i="4"/>
  <c r="AV467" i="4"/>
  <c r="BB467" i="4" s="1"/>
  <c r="BD466" i="4"/>
  <c r="AB466" i="4"/>
  <c r="AV466" i="4"/>
  <c r="BB466" i="4" s="1"/>
  <c r="BD465" i="4"/>
  <c r="AB465" i="4"/>
  <c r="AV465" i="4"/>
  <c r="BB465" i="4" s="1"/>
  <c r="BD464" i="4"/>
  <c r="AB464" i="4"/>
  <c r="AV464" i="4"/>
  <c r="BB464" i="4" s="1"/>
  <c r="BD463" i="4"/>
  <c r="AB463" i="4"/>
  <c r="AV463" i="4"/>
  <c r="BB463" i="4" s="1"/>
  <c r="BD462" i="4"/>
  <c r="AB462" i="4"/>
  <c r="AV462" i="4"/>
  <c r="BB462" i="4" s="1"/>
  <c r="BD461" i="4"/>
  <c r="AB461" i="4"/>
  <c r="AV461" i="4"/>
  <c r="BB461" i="4" s="1"/>
  <c r="BD460" i="4"/>
  <c r="AB460" i="4"/>
  <c r="AV460" i="4"/>
  <c r="BB460" i="4" s="1"/>
  <c r="BD459" i="4"/>
  <c r="AB459" i="4"/>
  <c r="AV459" i="4"/>
  <c r="BB459" i="4" s="1"/>
  <c r="BD458" i="4"/>
  <c r="AB458" i="4"/>
  <c r="AV458" i="4"/>
  <c r="BB458" i="4" s="1"/>
  <c r="BD457" i="4"/>
  <c r="AB457" i="4"/>
  <c r="AV457" i="4"/>
  <c r="BB457" i="4" s="1"/>
  <c r="BD456" i="4"/>
  <c r="AB456" i="4"/>
  <c r="AV456" i="4"/>
  <c r="BB456" i="4" s="1"/>
  <c r="BD455" i="4"/>
  <c r="AB455" i="4"/>
  <c r="AV455" i="4"/>
  <c r="BB455" i="4" s="1"/>
  <c r="BD454" i="4"/>
  <c r="AB454" i="4"/>
  <c r="AV454" i="4"/>
  <c r="BB454" i="4" s="1"/>
  <c r="BD453" i="4"/>
  <c r="AB453" i="4"/>
  <c r="AV453" i="4"/>
  <c r="BB453" i="4" s="1"/>
  <c r="BD452" i="4"/>
  <c r="AB452" i="4"/>
  <c r="AV452" i="4"/>
  <c r="BB452" i="4" s="1"/>
  <c r="BD451" i="4"/>
  <c r="AB451" i="4"/>
  <c r="AV451" i="4"/>
  <c r="BB451" i="4" s="1"/>
  <c r="BD450" i="4"/>
  <c r="AB450" i="4"/>
  <c r="AV450" i="4"/>
  <c r="BB450" i="4" s="1"/>
  <c r="BD449" i="4"/>
  <c r="AB449" i="4"/>
  <c r="AV449" i="4"/>
  <c r="BB449" i="4" s="1"/>
  <c r="BD448" i="4"/>
  <c r="AB448" i="4"/>
  <c r="AV448" i="4"/>
  <c r="BB448" i="4" s="1"/>
  <c r="BD447" i="4"/>
  <c r="AB447" i="4"/>
  <c r="AV447" i="4"/>
  <c r="BB447" i="4" s="1"/>
  <c r="BD446" i="4"/>
  <c r="AB446" i="4"/>
  <c r="AV446" i="4"/>
  <c r="BB446" i="4" s="1"/>
  <c r="BD445" i="4"/>
  <c r="AB445" i="4"/>
  <c r="AV445" i="4"/>
  <c r="BB445" i="4" s="1"/>
  <c r="BD444" i="4"/>
  <c r="AB444" i="4"/>
  <c r="AV444" i="4"/>
  <c r="BB444" i="4" s="1"/>
  <c r="AB443" i="4"/>
  <c r="BD443" i="4"/>
  <c r="AV443" i="4"/>
  <c r="BB443" i="4" s="1"/>
  <c r="BD442" i="4"/>
  <c r="AB442" i="4"/>
  <c r="AV442" i="4"/>
  <c r="BB442" i="4" s="1"/>
  <c r="BD441" i="4"/>
  <c r="AB441" i="4"/>
  <c r="AV441" i="4"/>
  <c r="BB441" i="4" s="1"/>
  <c r="BD440" i="4"/>
  <c r="AB440" i="4"/>
  <c r="AV440" i="4"/>
  <c r="BB440" i="4" s="1"/>
  <c r="BD439" i="4"/>
  <c r="AB439" i="4"/>
  <c r="AV439" i="4"/>
  <c r="BB439" i="4" s="1"/>
  <c r="BD438" i="4"/>
  <c r="AB438" i="4"/>
  <c r="AV438" i="4"/>
  <c r="BB438" i="4" s="1"/>
  <c r="BD437" i="4"/>
  <c r="AB437" i="4"/>
  <c r="AV437" i="4"/>
  <c r="BB437" i="4" s="1"/>
  <c r="BD436" i="4"/>
  <c r="AB436" i="4"/>
  <c r="AV436" i="4"/>
  <c r="BB436" i="4" s="1"/>
  <c r="BD435" i="4"/>
  <c r="AB435" i="4"/>
  <c r="AV435" i="4"/>
  <c r="BB435" i="4" s="1"/>
  <c r="BD434" i="4"/>
  <c r="AB434" i="4"/>
  <c r="AV434" i="4"/>
  <c r="BB434" i="4" s="1"/>
  <c r="BD433" i="4"/>
  <c r="AB433" i="4"/>
  <c r="AV433" i="4"/>
  <c r="BB433" i="4" s="1"/>
  <c r="BD432" i="4"/>
  <c r="AB432" i="4"/>
  <c r="AV432" i="4"/>
  <c r="BB432" i="4" s="1"/>
  <c r="BD431" i="4"/>
  <c r="AB431" i="4"/>
  <c r="AV431" i="4"/>
  <c r="BB431" i="4" s="1"/>
  <c r="BD430" i="4"/>
  <c r="AB430" i="4"/>
  <c r="AV430" i="4"/>
  <c r="BB430" i="4" s="1"/>
  <c r="BD429" i="4"/>
  <c r="AB429" i="4"/>
  <c r="AV429" i="4"/>
  <c r="BB429" i="4" s="1"/>
  <c r="BD428" i="4"/>
  <c r="AB428" i="4"/>
  <c r="AV428" i="4"/>
  <c r="BB428" i="4" s="1"/>
  <c r="BD427" i="4"/>
  <c r="AB427" i="4"/>
  <c r="AV427" i="4"/>
  <c r="BB427" i="4" s="1"/>
  <c r="BD426" i="4"/>
  <c r="AB426" i="4"/>
  <c r="AV426" i="4"/>
  <c r="BB426" i="4" s="1"/>
  <c r="BD425" i="4"/>
  <c r="AB425" i="4"/>
  <c r="AV425" i="4"/>
  <c r="BB425" i="4" s="1"/>
  <c r="BD424" i="4"/>
  <c r="AB424" i="4"/>
  <c r="AV424" i="4"/>
  <c r="BB424" i="4" s="1"/>
  <c r="BD423" i="4"/>
  <c r="AB423" i="4"/>
  <c r="AV423" i="4"/>
  <c r="BB423" i="4" s="1"/>
  <c r="BD422" i="4"/>
  <c r="AB422" i="4"/>
  <c r="AV422" i="4"/>
  <c r="BB422" i="4" s="1"/>
  <c r="BD421" i="4"/>
  <c r="AB421" i="4"/>
  <c r="AV421" i="4"/>
  <c r="BB421" i="4" s="1"/>
  <c r="BD420" i="4"/>
  <c r="AB420" i="4"/>
  <c r="AV420" i="4"/>
  <c r="BB420" i="4" s="1"/>
  <c r="BD419" i="4"/>
  <c r="AB419" i="4"/>
  <c r="AV419" i="4"/>
  <c r="BB419" i="4" s="1"/>
  <c r="BD418" i="4"/>
  <c r="AB418" i="4"/>
  <c r="AV418" i="4"/>
  <c r="BB418" i="4" s="1"/>
  <c r="BD417" i="4"/>
  <c r="AB417" i="4"/>
  <c r="AV417" i="4"/>
  <c r="BB417" i="4" s="1"/>
  <c r="BD416" i="4"/>
  <c r="AB416" i="4"/>
  <c r="AV416" i="4"/>
  <c r="BB416" i="4" s="1"/>
  <c r="BD415" i="4"/>
  <c r="AB415" i="4"/>
  <c r="AV415" i="4"/>
  <c r="BB415" i="4" s="1"/>
  <c r="BD414" i="4"/>
  <c r="AB414" i="4"/>
  <c r="AV414" i="4"/>
  <c r="BB414" i="4" s="1"/>
  <c r="BD413" i="4"/>
  <c r="AB413" i="4"/>
  <c r="AV413" i="4"/>
  <c r="BB413" i="4" s="1"/>
  <c r="BD412" i="4"/>
  <c r="AB412" i="4"/>
  <c r="AV412" i="4"/>
  <c r="BB412" i="4" s="1"/>
  <c r="AB411" i="4"/>
  <c r="BD411" i="4"/>
  <c r="AV411" i="4"/>
  <c r="BB411" i="4" s="1"/>
  <c r="BD410" i="4"/>
  <c r="AB410" i="4"/>
  <c r="AV410" i="4"/>
  <c r="BB410" i="4" s="1"/>
  <c r="BD409" i="4"/>
  <c r="AB409" i="4"/>
  <c r="AV409" i="4"/>
  <c r="BB409" i="4" s="1"/>
  <c r="BD408" i="4"/>
  <c r="AB408" i="4"/>
  <c r="AV408" i="4"/>
  <c r="BB408" i="4" s="1"/>
  <c r="BD407" i="4"/>
  <c r="AB407" i="4"/>
  <c r="AV407" i="4"/>
  <c r="BB407" i="4" s="1"/>
  <c r="BD406" i="4"/>
  <c r="AB406" i="4"/>
  <c r="AV406" i="4"/>
  <c r="BB406" i="4" s="1"/>
  <c r="BD405" i="4"/>
  <c r="AB405" i="4"/>
  <c r="AV405" i="4"/>
  <c r="BB405" i="4" s="1"/>
  <c r="BD404" i="4"/>
  <c r="AB404" i="4"/>
  <c r="AV404" i="4"/>
  <c r="BB404" i="4" s="1"/>
  <c r="BD403" i="4"/>
  <c r="AB403" i="4"/>
  <c r="AV403" i="4"/>
  <c r="BB403" i="4" s="1"/>
  <c r="BD402" i="4"/>
  <c r="AB402" i="4"/>
  <c r="AV402" i="4"/>
  <c r="BB402" i="4" s="1"/>
  <c r="BD401" i="4"/>
  <c r="AB401" i="4"/>
  <c r="AV401" i="4"/>
  <c r="BB401" i="4" s="1"/>
  <c r="BD400" i="4"/>
  <c r="AB400" i="4"/>
  <c r="AV400" i="4"/>
  <c r="BB400" i="4" s="1"/>
  <c r="BD399" i="4"/>
  <c r="AB399" i="4"/>
  <c r="AV399" i="4"/>
  <c r="BB399" i="4" s="1"/>
  <c r="BD398" i="4"/>
  <c r="AB398" i="4"/>
  <c r="AV398" i="4"/>
  <c r="BB398" i="4" s="1"/>
  <c r="BD397" i="4"/>
  <c r="AB397" i="4"/>
  <c r="AV397" i="4"/>
  <c r="BB397" i="4" s="1"/>
  <c r="BD396" i="4"/>
  <c r="AB396" i="4"/>
  <c r="AV396" i="4"/>
  <c r="BB396" i="4" s="1"/>
  <c r="BD395" i="4"/>
  <c r="AB395" i="4"/>
  <c r="AV395" i="4"/>
  <c r="BB395" i="4" s="1"/>
  <c r="BD394" i="4"/>
  <c r="AB394" i="4"/>
  <c r="AV394" i="4"/>
  <c r="BB394" i="4" s="1"/>
  <c r="BD393" i="4"/>
  <c r="AB393" i="4"/>
  <c r="AV393" i="4"/>
  <c r="BB393" i="4" s="1"/>
  <c r="BD392" i="4"/>
  <c r="AB392" i="4"/>
  <c r="AV392" i="4"/>
  <c r="BB392" i="4" s="1"/>
  <c r="BD391" i="4"/>
  <c r="AB391" i="4"/>
  <c r="AV391" i="4"/>
  <c r="BB391" i="4" s="1"/>
  <c r="BD390" i="4"/>
  <c r="AB390" i="4"/>
  <c r="AV390" i="4"/>
  <c r="BB390" i="4" s="1"/>
  <c r="BD389" i="4"/>
  <c r="AB389" i="4"/>
  <c r="AV389" i="4"/>
  <c r="BB389" i="4" s="1"/>
  <c r="BD388" i="4"/>
  <c r="AB388" i="4"/>
  <c r="AV388" i="4"/>
  <c r="BB388" i="4" s="1"/>
  <c r="BD387" i="4"/>
  <c r="AB387" i="4"/>
  <c r="AV387" i="4"/>
  <c r="BB387" i="4" s="1"/>
  <c r="BD386" i="4"/>
  <c r="AB386" i="4"/>
  <c r="AV386" i="4"/>
  <c r="BB386" i="4" s="1"/>
  <c r="BD385" i="4"/>
  <c r="AB385" i="4"/>
  <c r="AV385" i="4"/>
  <c r="BB385" i="4" s="1"/>
  <c r="BD384" i="4"/>
  <c r="AB384" i="4"/>
  <c r="AV384" i="4"/>
  <c r="BB384" i="4" s="1"/>
  <c r="BD383" i="4"/>
  <c r="AB383" i="4"/>
  <c r="AV383" i="4"/>
  <c r="BB383" i="4" s="1"/>
  <c r="BD382" i="4"/>
  <c r="AB382" i="4"/>
  <c r="AV382" i="4"/>
  <c r="BB382" i="4" s="1"/>
  <c r="BD381" i="4"/>
  <c r="AB381" i="4"/>
  <c r="AV381" i="4"/>
  <c r="BB381" i="4" s="1"/>
  <c r="BD380" i="4"/>
  <c r="AB380" i="4"/>
  <c r="AV380" i="4"/>
  <c r="BB380" i="4" s="1"/>
  <c r="AB379" i="4"/>
  <c r="BD379" i="4"/>
  <c r="AV379" i="4"/>
  <c r="BB379" i="4" s="1"/>
  <c r="BD378" i="4"/>
  <c r="AB378" i="4"/>
  <c r="AV378" i="4"/>
  <c r="BB378" i="4" s="1"/>
  <c r="BD377" i="4"/>
  <c r="AB377" i="4"/>
  <c r="AV377" i="4"/>
  <c r="BB377" i="4" s="1"/>
  <c r="BD376" i="4"/>
  <c r="AB376" i="4"/>
  <c r="AV376" i="4"/>
  <c r="BB376" i="4" s="1"/>
  <c r="BD375" i="4"/>
  <c r="AB375" i="4"/>
  <c r="AV375" i="4"/>
  <c r="BB375" i="4" s="1"/>
  <c r="BD374" i="4"/>
  <c r="AB374" i="4"/>
  <c r="AV374" i="4"/>
  <c r="BB374" i="4" s="1"/>
  <c r="BD373" i="4"/>
  <c r="AB373" i="4"/>
  <c r="AV373" i="4"/>
  <c r="BB373" i="4" s="1"/>
  <c r="BD372" i="4"/>
  <c r="AB372" i="4"/>
  <c r="AV372" i="4"/>
  <c r="BB372" i="4" s="1"/>
  <c r="T736" i="4"/>
  <c r="Z736" i="4" s="1"/>
  <c r="T733" i="4"/>
  <c r="Z733" i="4" s="1"/>
  <c r="T730" i="4"/>
  <c r="Z730" i="4" s="1"/>
  <c r="T726" i="4"/>
  <c r="Z726" i="4" s="1"/>
  <c r="T721" i="4"/>
  <c r="Z721" i="4" s="1"/>
  <c r="T717" i="4"/>
  <c r="Z717" i="4" s="1"/>
  <c r="T714" i="4"/>
  <c r="Z714" i="4" s="1"/>
  <c r="T711" i="4"/>
  <c r="Z711" i="4" s="1"/>
  <c r="T708" i="4"/>
  <c r="Z708" i="4" s="1"/>
  <c r="T705" i="4"/>
  <c r="Z705" i="4" s="1"/>
  <c r="T702" i="4"/>
  <c r="Z702" i="4" s="1"/>
  <c r="T699" i="4"/>
  <c r="Z699" i="4" s="1"/>
  <c r="T696" i="4"/>
  <c r="Z696" i="4" s="1"/>
  <c r="T691" i="4"/>
  <c r="Z691" i="4" s="1"/>
  <c r="T688" i="4"/>
  <c r="Z688" i="4" s="1"/>
  <c r="T685" i="4"/>
  <c r="Z685" i="4" s="1"/>
  <c r="T682" i="4"/>
  <c r="Z682" i="4" s="1"/>
  <c r="T678" i="4"/>
  <c r="Z678" i="4" s="1"/>
  <c r="T674" i="4"/>
  <c r="Z674" i="4" s="1"/>
  <c r="T670" i="4"/>
  <c r="Z670" i="4" s="1"/>
  <c r="T667" i="4"/>
  <c r="Z667" i="4" s="1"/>
  <c r="T663" i="4"/>
  <c r="Z663" i="4" s="1"/>
  <c r="T659" i="4"/>
  <c r="Z659" i="4" s="1"/>
  <c r="T655" i="4"/>
  <c r="Z655" i="4" s="1"/>
  <c r="T651" i="4"/>
  <c r="Z651" i="4" s="1"/>
  <c r="T646" i="4"/>
  <c r="Z646" i="4" s="1"/>
  <c r="T643" i="4"/>
  <c r="Z643" i="4" s="1"/>
  <c r="T640" i="4"/>
  <c r="Z640" i="4" s="1"/>
  <c r="T637" i="4"/>
  <c r="Z637" i="4" s="1"/>
  <c r="T632" i="4"/>
  <c r="Z632" i="4" s="1"/>
  <c r="T629" i="4"/>
  <c r="Z629" i="4" s="1"/>
  <c r="T624" i="4"/>
  <c r="Z624" i="4" s="1"/>
  <c r="T621" i="4"/>
  <c r="Z621" i="4" s="1"/>
  <c r="T616" i="4"/>
  <c r="Z616" i="4" s="1"/>
  <c r="T612" i="4"/>
  <c r="Z612" i="4" s="1"/>
  <c r="T608" i="4"/>
  <c r="Z608" i="4" s="1"/>
  <c r="T605" i="4"/>
  <c r="Z605" i="4" s="1"/>
  <c r="T600" i="4"/>
  <c r="Z600" i="4" s="1"/>
  <c r="T596" i="4"/>
  <c r="Z596" i="4" s="1"/>
  <c r="T592" i="4"/>
  <c r="Z592" i="4" s="1"/>
  <c r="T588" i="4"/>
  <c r="Z588" i="4" s="1"/>
  <c r="T584" i="4"/>
  <c r="Z584" i="4" s="1"/>
  <c r="T579" i="4"/>
  <c r="Z579" i="4" s="1"/>
  <c r="T576" i="4"/>
  <c r="Z576" i="4" s="1"/>
  <c r="T573" i="4"/>
  <c r="Z573" i="4" s="1"/>
  <c r="T569" i="4"/>
  <c r="Z569" i="4" s="1"/>
  <c r="T565" i="4"/>
  <c r="Z565" i="4" s="1"/>
  <c r="T560" i="4"/>
  <c r="Z560" i="4" s="1"/>
  <c r="T557" i="4"/>
  <c r="Z557" i="4" s="1"/>
  <c r="T554" i="4"/>
  <c r="Z554" i="4" s="1"/>
  <c r="T549" i="4"/>
  <c r="Z549" i="4" s="1"/>
  <c r="T544" i="4"/>
  <c r="Z544" i="4" s="1"/>
  <c r="T540" i="4"/>
  <c r="Z540" i="4" s="1"/>
  <c r="T536" i="4"/>
  <c r="Z536" i="4" s="1"/>
  <c r="T533" i="4"/>
  <c r="Z533" i="4" s="1"/>
  <c r="T530" i="4"/>
  <c r="Z530" i="4" s="1"/>
  <c r="T525" i="4"/>
  <c r="Z525" i="4" s="1"/>
  <c r="T522" i="4"/>
  <c r="Z522" i="4" s="1"/>
  <c r="T734" i="4"/>
  <c r="Z734" i="4" s="1"/>
  <c r="T731" i="4"/>
  <c r="Z731" i="4" s="1"/>
  <c r="T728" i="4"/>
  <c r="Z728" i="4" s="1"/>
  <c r="T725" i="4"/>
  <c r="Z725" i="4" s="1"/>
  <c r="T723" i="4"/>
  <c r="Z723" i="4" s="1"/>
  <c r="T720" i="4"/>
  <c r="Z720" i="4" s="1"/>
  <c r="T718" i="4"/>
  <c r="Z718" i="4" s="1"/>
  <c r="T716" i="4"/>
  <c r="Z716" i="4" s="1"/>
  <c r="T713" i="4"/>
  <c r="Z713" i="4" s="1"/>
  <c r="T710" i="4"/>
  <c r="Z710" i="4" s="1"/>
  <c r="T707" i="4"/>
  <c r="Z707" i="4" s="1"/>
  <c r="T703" i="4"/>
  <c r="Z703" i="4" s="1"/>
  <c r="T700" i="4"/>
  <c r="Z700" i="4" s="1"/>
  <c r="T697" i="4"/>
  <c r="Z697" i="4" s="1"/>
  <c r="T694" i="4"/>
  <c r="Z694" i="4" s="1"/>
  <c r="T692" i="4"/>
  <c r="Z692" i="4" s="1"/>
  <c r="T690" i="4"/>
  <c r="Z690" i="4" s="1"/>
  <c r="T686" i="4"/>
  <c r="Z686" i="4" s="1"/>
  <c r="T684" i="4"/>
  <c r="Z684" i="4" s="1"/>
  <c r="T681" i="4"/>
  <c r="Z681" i="4" s="1"/>
  <c r="T679" i="4"/>
  <c r="Z679" i="4" s="1"/>
  <c r="T676" i="4"/>
  <c r="Z676" i="4" s="1"/>
  <c r="T673" i="4"/>
  <c r="Z673" i="4" s="1"/>
  <c r="T671" i="4"/>
  <c r="Z671" i="4" s="1"/>
  <c r="T668" i="4"/>
  <c r="Z668" i="4" s="1"/>
  <c r="T665" i="4"/>
  <c r="Z665" i="4" s="1"/>
  <c r="T662" i="4"/>
  <c r="Z662" i="4" s="1"/>
  <c r="T660" i="4"/>
  <c r="Z660" i="4" s="1"/>
  <c r="T657" i="4"/>
  <c r="Z657" i="4" s="1"/>
  <c r="T654" i="4"/>
  <c r="Z654" i="4" s="1"/>
  <c r="T652" i="4"/>
  <c r="Z652" i="4" s="1"/>
  <c r="T649" i="4"/>
  <c r="Z649" i="4" s="1"/>
  <c r="T647" i="4"/>
  <c r="Z647" i="4" s="1"/>
  <c r="T644" i="4"/>
  <c r="Z644" i="4" s="1"/>
  <c r="T641" i="4"/>
  <c r="Z641" i="4" s="1"/>
  <c r="T638" i="4"/>
  <c r="Z638" i="4" s="1"/>
  <c r="T635" i="4"/>
  <c r="Z635" i="4" s="1"/>
  <c r="T633" i="4"/>
  <c r="Z633" i="4" s="1"/>
  <c r="T630" i="4"/>
  <c r="Z630" i="4" s="1"/>
  <c r="T627" i="4"/>
  <c r="Z627" i="4" s="1"/>
  <c r="T625" i="4"/>
  <c r="Z625" i="4" s="1"/>
  <c r="T622" i="4"/>
  <c r="Z622" i="4" s="1"/>
  <c r="T619" i="4"/>
  <c r="Z619" i="4" s="1"/>
  <c r="T617" i="4"/>
  <c r="Z617" i="4" s="1"/>
  <c r="T614" i="4"/>
  <c r="Z614" i="4" s="1"/>
  <c r="T611" i="4"/>
  <c r="Z611" i="4" s="1"/>
  <c r="T609" i="4"/>
  <c r="Z609" i="4" s="1"/>
  <c r="T606" i="4"/>
  <c r="Z606" i="4" s="1"/>
  <c r="T603" i="4"/>
  <c r="Z603" i="4" s="1"/>
  <c r="T601" i="4"/>
  <c r="Z601" i="4" s="1"/>
  <c r="T598" i="4"/>
  <c r="Z598" i="4" s="1"/>
  <c r="T595" i="4"/>
  <c r="Z595" i="4" s="1"/>
  <c r="T593" i="4"/>
  <c r="Z593" i="4" s="1"/>
  <c r="T590" i="4"/>
  <c r="Z590" i="4" s="1"/>
  <c r="T587" i="4"/>
  <c r="Z587" i="4" s="1"/>
  <c r="T585" i="4"/>
  <c r="Z585" i="4" s="1"/>
  <c r="T582" i="4"/>
  <c r="Z582" i="4" s="1"/>
  <c r="T580" i="4"/>
  <c r="Z580" i="4" s="1"/>
  <c r="T577" i="4"/>
  <c r="Z577" i="4" s="1"/>
  <c r="T574" i="4"/>
  <c r="Z574" i="4" s="1"/>
  <c r="T571" i="4"/>
  <c r="Z571" i="4" s="1"/>
  <c r="T568" i="4"/>
  <c r="Z568" i="4" s="1"/>
  <c r="T566" i="4"/>
  <c r="Z566" i="4" s="1"/>
  <c r="T563" i="4"/>
  <c r="Z563" i="4" s="1"/>
  <c r="T561" i="4"/>
  <c r="Z561" i="4" s="1"/>
  <c r="T558" i="4"/>
  <c r="Z558" i="4" s="1"/>
  <c r="T556" i="4"/>
  <c r="Z556" i="4" s="1"/>
  <c r="T553" i="4"/>
  <c r="Z553" i="4" s="1"/>
  <c r="T551" i="4"/>
  <c r="Z551" i="4" s="1"/>
  <c r="T548" i="4"/>
  <c r="Z548" i="4" s="1"/>
  <c r="T546" i="4"/>
  <c r="Z546" i="4" s="1"/>
  <c r="T543" i="4"/>
  <c r="Z543" i="4" s="1"/>
  <c r="T541" i="4"/>
  <c r="Z541" i="4" s="1"/>
  <c r="T538" i="4"/>
  <c r="Z538" i="4" s="1"/>
  <c r="T535" i="4"/>
  <c r="Z535" i="4" s="1"/>
  <c r="T531" i="4"/>
  <c r="Z531" i="4" s="1"/>
  <c r="T528" i="4"/>
  <c r="Z528" i="4" s="1"/>
  <c r="T527" i="4"/>
  <c r="Z527" i="4" s="1"/>
  <c r="T524" i="4"/>
  <c r="Z524" i="4" s="1"/>
  <c r="T520" i="4"/>
  <c r="Z520" i="4" s="1"/>
  <c r="L6" i="8"/>
  <c r="T735" i="4"/>
  <c r="Z735" i="4" s="1"/>
  <c r="T732" i="4"/>
  <c r="Z732" i="4" s="1"/>
  <c r="T729" i="4"/>
  <c r="Z729" i="4" s="1"/>
  <c r="T727" i="4"/>
  <c r="Z727" i="4" s="1"/>
  <c r="T724" i="4"/>
  <c r="Z724" i="4" s="1"/>
  <c r="T722" i="4"/>
  <c r="Z722" i="4" s="1"/>
  <c r="T719" i="4"/>
  <c r="Z719" i="4" s="1"/>
  <c r="T715" i="4"/>
  <c r="Z715" i="4" s="1"/>
  <c r="T712" i="4"/>
  <c r="Z712" i="4" s="1"/>
  <c r="T709" i="4"/>
  <c r="Z709" i="4" s="1"/>
  <c r="T706" i="4"/>
  <c r="Z706" i="4" s="1"/>
  <c r="T704" i="4"/>
  <c r="Z704" i="4" s="1"/>
  <c r="T701" i="4"/>
  <c r="Z701" i="4" s="1"/>
  <c r="T698" i="4"/>
  <c r="Z698" i="4" s="1"/>
  <c r="T695" i="4"/>
  <c r="Z695" i="4" s="1"/>
  <c r="T693" i="4"/>
  <c r="Z693" i="4" s="1"/>
  <c r="T689" i="4"/>
  <c r="Z689" i="4" s="1"/>
  <c r="T687" i="4"/>
  <c r="Z687" i="4" s="1"/>
  <c r="T683" i="4"/>
  <c r="Z683" i="4" s="1"/>
  <c r="T680" i="4"/>
  <c r="Z680" i="4" s="1"/>
  <c r="T677" i="4"/>
  <c r="Z677" i="4" s="1"/>
  <c r="T675" i="4"/>
  <c r="Z675" i="4" s="1"/>
  <c r="T672" i="4"/>
  <c r="Z672" i="4" s="1"/>
  <c r="T669" i="4"/>
  <c r="Z669" i="4" s="1"/>
  <c r="T666" i="4"/>
  <c r="Z666" i="4" s="1"/>
  <c r="T664" i="4"/>
  <c r="Z664" i="4" s="1"/>
  <c r="T661" i="4"/>
  <c r="Z661" i="4" s="1"/>
  <c r="T658" i="4"/>
  <c r="Z658" i="4" s="1"/>
  <c r="T656" i="4"/>
  <c r="Z656" i="4" s="1"/>
  <c r="T653" i="4"/>
  <c r="Z653" i="4" s="1"/>
  <c r="T650" i="4"/>
  <c r="Z650" i="4" s="1"/>
  <c r="T648" i="4"/>
  <c r="Z648" i="4" s="1"/>
  <c r="T645" i="4"/>
  <c r="Z645" i="4" s="1"/>
  <c r="T642" i="4"/>
  <c r="Z642" i="4" s="1"/>
  <c r="T639" i="4"/>
  <c r="Z639" i="4" s="1"/>
  <c r="T636" i="4"/>
  <c r="Z636" i="4" s="1"/>
  <c r="T634" i="4"/>
  <c r="Z634" i="4" s="1"/>
  <c r="T631" i="4"/>
  <c r="Z631" i="4" s="1"/>
  <c r="T628" i="4"/>
  <c r="Z628" i="4" s="1"/>
  <c r="T626" i="4"/>
  <c r="Z626" i="4" s="1"/>
  <c r="T623" i="4"/>
  <c r="Z623" i="4" s="1"/>
  <c r="T620" i="4"/>
  <c r="Z620" i="4" s="1"/>
  <c r="T618" i="4"/>
  <c r="Z618" i="4" s="1"/>
  <c r="T615" i="4"/>
  <c r="Z615" i="4" s="1"/>
  <c r="T613" i="4"/>
  <c r="Z613" i="4" s="1"/>
  <c r="T610" i="4"/>
  <c r="Z610" i="4" s="1"/>
  <c r="T607" i="4"/>
  <c r="Z607" i="4" s="1"/>
  <c r="T604" i="4"/>
  <c r="Z604" i="4" s="1"/>
  <c r="T602" i="4"/>
  <c r="Z602" i="4" s="1"/>
  <c r="T599" i="4"/>
  <c r="Z599" i="4" s="1"/>
  <c r="T597" i="4"/>
  <c r="Z597" i="4" s="1"/>
  <c r="T594" i="4"/>
  <c r="Z594" i="4" s="1"/>
  <c r="T591" i="4"/>
  <c r="Z591" i="4" s="1"/>
  <c r="T589" i="4"/>
  <c r="Z589" i="4" s="1"/>
  <c r="T586" i="4"/>
  <c r="Z586" i="4" s="1"/>
  <c r="T583" i="4"/>
  <c r="Z583" i="4" s="1"/>
  <c r="T581" i="4"/>
  <c r="Z581" i="4" s="1"/>
  <c r="T578" i="4"/>
  <c r="Z578" i="4" s="1"/>
  <c r="T575" i="4"/>
  <c r="Z575" i="4" s="1"/>
  <c r="T572" i="4"/>
  <c r="Z572" i="4" s="1"/>
  <c r="T570" i="4"/>
  <c r="Z570" i="4" s="1"/>
  <c r="T567" i="4"/>
  <c r="Z567" i="4" s="1"/>
  <c r="T564" i="4"/>
  <c r="Z564" i="4" s="1"/>
  <c r="T562" i="4"/>
  <c r="Z562" i="4" s="1"/>
  <c r="T559" i="4"/>
  <c r="Z559" i="4" s="1"/>
  <c r="T555" i="4"/>
  <c r="Z555" i="4" s="1"/>
  <c r="T552" i="4"/>
  <c r="Z552" i="4" s="1"/>
  <c r="T550" i="4"/>
  <c r="Z550" i="4" s="1"/>
  <c r="T547" i="4"/>
  <c r="Z547" i="4" s="1"/>
  <c r="T545" i="4"/>
  <c r="Z545" i="4" s="1"/>
  <c r="T542" i="4"/>
  <c r="Z542" i="4" s="1"/>
  <c r="T539" i="4"/>
  <c r="Z539" i="4" s="1"/>
  <c r="T537" i="4"/>
  <c r="Z537" i="4" s="1"/>
  <c r="T534" i="4"/>
  <c r="Z534" i="4" s="1"/>
  <c r="T532" i="4"/>
  <c r="Z532" i="4" s="1"/>
  <c r="T529" i="4"/>
  <c r="Z529" i="4" s="1"/>
  <c r="T526" i="4"/>
  <c r="Z526" i="4" s="1"/>
  <c r="T523" i="4"/>
  <c r="Z523" i="4" s="1"/>
  <c r="T521" i="4"/>
  <c r="Z521" i="4" s="1"/>
  <c r="T372" i="4"/>
  <c r="Z372" i="4" s="1"/>
  <c r="M6" i="8"/>
  <c r="K6" i="8"/>
  <c r="T519" i="4"/>
  <c r="Z519" i="4" s="1"/>
  <c r="T518" i="4"/>
  <c r="Z518" i="4" s="1"/>
  <c r="T517" i="4"/>
  <c r="Z517" i="4" s="1"/>
  <c r="T516" i="4"/>
  <c r="Z516" i="4" s="1"/>
  <c r="T515" i="4"/>
  <c r="Z515" i="4" s="1"/>
  <c r="T514" i="4"/>
  <c r="Z514" i="4" s="1"/>
  <c r="T513" i="4"/>
  <c r="Z513" i="4" s="1"/>
  <c r="T512" i="4"/>
  <c r="Z512" i="4" s="1"/>
  <c r="T511" i="4"/>
  <c r="Z511" i="4" s="1"/>
  <c r="T510" i="4"/>
  <c r="Z510" i="4" s="1"/>
  <c r="T509" i="4"/>
  <c r="Z509" i="4" s="1"/>
  <c r="T508" i="4"/>
  <c r="Z508" i="4" s="1"/>
  <c r="T507" i="4"/>
  <c r="Z507" i="4" s="1"/>
  <c r="T506" i="4"/>
  <c r="Z506" i="4" s="1"/>
  <c r="T505" i="4"/>
  <c r="Z505" i="4" s="1"/>
  <c r="T504" i="4"/>
  <c r="Z504" i="4" s="1"/>
  <c r="T503" i="4"/>
  <c r="Z503" i="4" s="1"/>
  <c r="T502" i="4"/>
  <c r="Z502" i="4" s="1"/>
  <c r="T501" i="4"/>
  <c r="Z501" i="4" s="1"/>
  <c r="T500" i="4"/>
  <c r="Z500" i="4" s="1"/>
  <c r="T499" i="4"/>
  <c r="Z499" i="4" s="1"/>
  <c r="T498" i="4"/>
  <c r="Z498" i="4" s="1"/>
  <c r="T497" i="4"/>
  <c r="Z497" i="4" s="1"/>
  <c r="T496" i="4"/>
  <c r="Z496" i="4" s="1"/>
  <c r="T495" i="4"/>
  <c r="Z495" i="4" s="1"/>
  <c r="T494" i="4"/>
  <c r="Z494" i="4" s="1"/>
  <c r="T493" i="4"/>
  <c r="Z493" i="4" s="1"/>
  <c r="T492" i="4"/>
  <c r="Z492" i="4" s="1"/>
  <c r="T491" i="4"/>
  <c r="Z491" i="4" s="1"/>
  <c r="T490" i="4"/>
  <c r="Z490" i="4" s="1"/>
  <c r="T489" i="4"/>
  <c r="Z489" i="4" s="1"/>
  <c r="T488" i="4"/>
  <c r="Z488" i="4" s="1"/>
  <c r="T487" i="4"/>
  <c r="Z487" i="4" s="1"/>
  <c r="T486" i="4"/>
  <c r="Z486" i="4" s="1"/>
  <c r="T485" i="4"/>
  <c r="Z485" i="4" s="1"/>
  <c r="T484" i="4"/>
  <c r="Z484" i="4" s="1"/>
  <c r="T483" i="4"/>
  <c r="Z483" i="4" s="1"/>
  <c r="T482" i="4"/>
  <c r="Z482" i="4" s="1"/>
  <c r="T481" i="4"/>
  <c r="Z481" i="4" s="1"/>
  <c r="T480" i="4"/>
  <c r="Z480" i="4" s="1"/>
  <c r="T479" i="4"/>
  <c r="Z479" i="4" s="1"/>
  <c r="T478" i="4"/>
  <c r="Z478" i="4" s="1"/>
  <c r="T477" i="4"/>
  <c r="Z477" i="4" s="1"/>
  <c r="T476" i="4"/>
  <c r="Z476" i="4" s="1"/>
  <c r="T475" i="4"/>
  <c r="Z475" i="4" s="1"/>
  <c r="T474" i="4"/>
  <c r="Z474" i="4" s="1"/>
  <c r="T473" i="4"/>
  <c r="Z473" i="4" s="1"/>
  <c r="T472" i="4"/>
  <c r="Z472" i="4" s="1"/>
  <c r="T471" i="4"/>
  <c r="Z471" i="4" s="1"/>
  <c r="T470" i="4"/>
  <c r="Z470" i="4" s="1"/>
  <c r="T469" i="4"/>
  <c r="Z469" i="4" s="1"/>
  <c r="T468" i="4"/>
  <c r="Z468" i="4" s="1"/>
  <c r="T467" i="4"/>
  <c r="Z467" i="4" s="1"/>
  <c r="T466" i="4"/>
  <c r="Z466" i="4" s="1"/>
  <c r="T465" i="4"/>
  <c r="Z465" i="4" s="1"/>
  <c r="T464" i="4"/>
  <c r="Z464" i="4" s="1"/>
  <c r="T463" i="4"/>
  <c r="Z463" i="4" s="1"/>
  <c r="T462" i="4"/>
  <c r="Z462" i="4" s="1"/>
  <c r="T461" i="4"/>
  <c r="Z461" i="4" s="1"/>
  <c r="T460" i="4"/>
  <c r="Z460" i="4" s="1"/>
  <c r="T459" i="4"/>
  <c r="Z459" i="4" s="1"/>
  <c r="T458" i="4"/>
  <c r="Z458" i="4" s="1"/>
  <c r="T457" i="4"/>
  <c r="Z457" i="4" s="1"/>
  <c r="T456" i="4"/>
  <c r="Z456" i="4" s="1"/>
  <c r="T455" i="4"/>
  <c r="Z455" i="4" s="1"/>
  <c r="T454" i="4"/>
  <c r="Z454" i="4" s="1"/>
  <c r="T453" i="4"/>
  <c r="Z453" i="4" s="1"/>
  <c r="T452" i="4"/>
  <c r="Z452" i="4" s="1"/>
  <c r="T451" i="4"/>
  <c r="Z451" i="4" s="1"/>
  <c r="T450" i="4"/>
  <c r="Z450" i="4" s="1"/>
  <c r="T449" i="4"/>
  <c r="Z449" i="4" s="1"/>
  <c r="T448" i="4"/>
  <c r="Z448" i="4" s="1"/>
  <c r="T447" i="4"/>
  <c r="Z447" i="4" s="1"/>
  <c r="T446" i="4"/>
  <c r="Z446" i="4" s="1"/>
  <c r="T445" i="4"/>
  <c r="Z445" i="4" s="1"/>
  <c r="T444" i="4"/>
  <c r="Z444" i="4" s="1"/>
  <c r="T443" i="4"/>
  <c r="Z443" i="4" s="1"/>
  <c r="T442" i="4"/>
  <c r="Z442" i="4" s="1"/>
  <c r="T441" i="4"/>
  <c r="Z441" i="4" s="1"/>
  <c r="T440" i="4"/>
  <c r="Z440" i="4" s="1"/>
  <c r="T439" i="4"/>
  <c r="Z439" i="4" s="1"/>
  <c r="T438" i="4"/>
  <c r="Z438" i="4" s="1"/>
  <c r="T437" i="4"/>
  <c r="Z437" i="4" s="1"/>
  <c r="T436" i="4"/>
  <c r="Z436" i="4" s="1"/>
  <c r="T435" i="4"/>
  <c r="Z435" i="4" s="1"/>
  <c r="T434" i="4"/>
  <c r="Z434" i="4" s="1"/>
  <c r="T433" i="4"/>
  <c r="Z433" i="4" s="1"/>
  <c r="T432" i="4"/>
  <c r="Z432" i="4" s="1"/>
  <c r="T431" i="4"/>
  <c r="Z431" i="4" s="1"/>
  <c r="T430" i="4"/>
  <c r="Z430" i="4" s="1"/>
  <c r="T429" i="4"/>
  <c r="Z429" i="4" s="1"/>
  <c r="T428" i="4"/>
  <c r="Z428" i="4" s="1"/>
  <c r="T427" i="4"/>
  <c r="Z427" i="4" s="1"/>
  <c r="T426" i="4"/>
  <c r="Z426" i="4" s="1"/>
  <c r="T425" i="4"/>
  <c r="Z425" i="4" s="1"/>
  <c r="T424" i="4"/>
  <c r="Z424" i="4" s="1"/>
  <c r="T423" i="4"/>
  <c r="Z423" i="4" s="1"/>
  <c r="T422" i="4"/>
  <c r="Z422" i="4" s="1"/>
  <c r="T421" i="4"/>
  <c r="Z421" i="4" s="1"/>
  <c r="T420" i="4"/>
  <c r="Z420" i="4" s="1"/>
  <c r="T419" i="4"/>
  <c r="Z419" i="4" s="1"/>
  <c r="T418" i="4"/>
  <c r="Z418" i="4" s="1"/>
  <c r="T417" i="4"/>
  <c r="Z417" i="4" s="1"/>
  <c r="T416" i="4"/>
  <c r="Z416" i="4" s="1"/>
  <c r="T415" i="4"/>
  <c r="Z415" i="4" s="1"/>
  <c r="T414" i="4"/>
  <c r="Z414" i="4" s="1"/>
  <c r="T413" i="4"/>
  <c r="Z413" i="4" s="1"/>
  <c r="T412" i="4"/>
  <c r="Z412" i="4" s="1"/>
  <c r="T411" i="4"/>
  <c r="Z411" i="4" s="1"/>
  <c r="T410" i="4"/>
  <c r="Z410" i="4" s="1"/>
  <c r="T409" i="4"/>
  <c r="Z409" i="4" s="1"/>
  <c r="T408" i="4"/>
  <c r="Z408" i="4" s="1"/>
  <c r="T407" i="4"/>
  <c r="Z407" i="4" s="1"/>
  <c r="T406" i="4"/>
  <c r="Z406" i="4" s="1"/>
  <c r="T405" i="4"/>
  <c r="Z405" i="4" s="1"/>
  <c r="T404" i="4"/>
  <c r="Z404" i="4" s="1"/>
  <c r="T403" i="4"/>
  <c r="Z403" i="4" s="1"/>
  <c r="T402" i="4"/>
  <c r="Z402" i="4" s="1"/>
  <c r="T401" i="4"/>
  <c r="Z401" i="4" s="1"/>
  <c r="T400" i="4"/>
  <c r="Z400" i="4" s="1"/>
  <c r="T399" i="4"/>
  <c r="Z399" i="4" s="1"/>
  <c r="T398" i="4"/>
  <c r="Z398" i="4" s="1"/>
  <c r="T397" i="4"/>
  <c r="Z397" i="4" s="1"/>
  <c r="T396" i="4"/>
  <c r="Z396" i="4" s="1"/>
  <c r="T395" i="4"/>
  <c r="Z395" i="4" s="1"/>
  <c r="T394" i="4"/>
  <c r="Z394" i="4" s="1"/>
  <c r="T393" i="4"/>
  <c r="Z393" i="4" s="1"/>
  <c r="T392" i="4"/>
  <c r="Z392" i="4" s="1"/>
  <c r="T391" i="4"/>
  <c r="Z391" i="4" s="1"/>
  <c r="T390" i="4"/>
  <c r="Z390" i="4" s="1"/>
  <c r="T389" i="4"/>
  <c r="Z389" i="4" s="1"/>
  <c r="T388" i="4"/>
  <c r="Z388" i="4" s="1"/>
  <c r="T387" i="4"/>
  <c r="Z387" i="4" s="1"/>
  <c r="T386" i="4"/>
  <c r="Z386" i="4" s="1"/>
  <c r="T385" i="4"/>
  <c r="Z385" i="4" s="1"/>
  <c r="T384" i="4"/>
  <c r="Z384" i="4" s="1"/>
  <c r="T383" i="4"/>
  <c r="Z383" i="4" s="1"/>
  <c r="T382" i="4"/>
  <c r="Z382" i="4" s="1"/>
  <c r="T381" i="4"/>
  <c r="Z381" i="4" s="1"/>
  <c r="T380" i="4"/>
  <c r="Z380" i="4" s="1"/>
  <c r="T379" i="4"/>
  <c r="Z379" i="4" s="1"/>
  <c r="T378" i="4"/>
  <c r="Z378" i="4" s="1"/>
  <c r="T377" i="4"/>
  <c r="Z377" i="4" s="1"/>
  <c r="T376" i="4"/>
  <c r="Z376" i="4" s="1"/>
  <c r="T375" i="4"/>
  <c r="Z375" i="4" s="1"/>
  <c r="T374" i="4"/>
  <c r="Z374" i="4" s="1"/>
  <c r="T373" i="4"/>
  <c r="Z373" i="4" s="1"/>
  <c r="F47" i="12"/>
  <c r="F39" i="12"/>
  <c r="F30" i="12"/>
  <c r="G23" i="12"/>
  <c r="F21" i="12"/>
  <c r="F14" i="12"/>
  <c r="F12" i="12"/>
  <c r="F62" i="12"/>
  <c r="F56" i="12"/>
  <c r="F54" i="12"/>
  <c r="G35" i="12"/>
  <c r="F33" i="12"/>
  <c r="F26" i="12"/>
  <c r="F24" i="12"/>
  <c r="G19" i="12"/>
  <c r="F17" i="12"/>
  <c r="F10" i="12"/>
  <c r="G8" i="12"/>
  <c r="F57" i="12"/>
  <c r="F49" i="12"/>
  <c r="F46" i="12"/>
  <c r="F40" i="12"/>
  <c r="F38" i="12"/>
  <c r="F32" i="12"/>
  <c r="G31" i="12"/>
  <c r="F29" i="12"/>
  <c r="F23" i="12"/>
  <c r="F22" i="12"/>
  <c r="F20" i="12"/>
  <c r="G15" i="12"/>
  <c r="F13" i="12"/>
  <c r="G27" i="12"/>
  <c r="G11" i="12"/>
  <c r="I23" i="12"/>
  <c r="I35" i="12"/>
  <c r="I19" i="12"/>
  <c r="I8" i="12"/>
  <c r="I31" i="12"/>
  <c r="I15" i="12"/>
  <c r="I27" i="12"/>
  <c r="I11" i="12"/>
  <c r="F61" i="12"/>
  <c r="F58" i="12"/>
  <c r="F51" i="12"/>
  <c r="F45" i="12"/>
  <c r="F42" i="12"/>
  <c r="F8" i="12"/>
  <c r="G7" i="12"/>
  <c r="G34" i="12"/>
  <c r="G30" i="12"/>
  <c r="G26" i="12"/>
  <c r="G22" i="12"/>
  <c r="G18" i="12"/>
  <c r="G14" i="12"/>
  <c r="G10" i="12"/>
  <c r="F6" i="12"/>
  <c r="H6" i="12" s="1"/>
  <c r="F59" i="12"/>
  <c r="F53" i="12"/>
  <c r="F50" i="12"/>
  <c r="F43" i="12"/>
  <c r="F37" i="12"/>
  <c r="G33" i="12"/>
  <c r="G29" i="12"/>
  <c r="G25" i="12"/>
  <c r="G21" i="12"/>
  <c r="G17" i="12"/>
  <c r="G13" i="12"/>
  <c r="G9" i="12"/>
  <c r="G6" i="12"/>
  <c r="G32" i="12"/>
  <c r="G28" i="12"/>
  <c r="G24" i="12"/>
  <c r="G20" i="12"/>
  <c r="G16" i="12"/>
  <c r="G12" i="12"/>
  <c r="I36" i="12"/>
  <c r="G63" i="12"/>
  <c r="G59" i="12"/>
  <c r="G55" i="12"/>
  <c r="G51" i="12"/>
  <c r="G47" i="12"/>
  <c r="G43" i="12"/>
  <c r="G39" i="12"/>
  <c r="G62" i="12"/>
  <c r="G58" i="12"/>
  <c r="G54" i="12"/>
  <c r="G50" i="12"/>
  <c r="G46" i="12"/>
  <c r="G42" i="12"/>
  <c r="G38" i="12"/>
  <c r="G65" i="12"/>
  <c r="G61" i="12"/>
  <c r="G57" i="12"/>
  <c r="G53" i="12"/>
  <c r="G49" i="12"/>
  <c r="G45" i="12"/>
  <c r="G41" i="12"/>
  <c r="G37" i="12"/>
  <c r="G64" i="12"/>
  <c r="G60" i="12"/>
  <c r="G56" i="12"/>
  <c r="G52" i="12"/>
  <c r="G48" i="12"/>
  <c r="G44" i="12"/>
  <c r="G40" i="12"/>
  <c r="G734" i="12"/>
  <c r="I734" i="12" s="1"/>
  <c r="G414" i="12"/>
  <c r="G370" i="12"/>
  <c r="G345" i="12"/>
  <c r="G244" i="12"/>
  <c r="G220" i="12"/>
  <c r="G246" i="12"/>
  <c r="G247" i="12"/>
  <c r="G262" i="12"/>
  <c r="G263" i="12"/>
  <c r="G278" i="12"/>
  <c r="G279" i="12"/>
  <c r="G294" i="12"/>
  <c r="G295" i="12"/>
  <c r="G298" i="12"/>
  <c r="G302" i="12"/>
  <c r="G306" i="12"/>
  <c r="G251" i="12"/>
  <c r="G267" i="12"/>
  <c r="G283" i="12"/>
  <c r="G223" i="12"/>
  <c r="G231" i="12"/>
  <c r="G239" i="12"/>
  <c r="G253" i="12"/>
  <c r="G255" i="12"/>
  <c r="G269" i="12"/>
  <c r="G271" i="12"/>
  <c r="G221" i="12"/>
  <c r="G229" i="12"/>
  <c r="G237" i="12"/>
  <c r="G241" i="12"/>
  <c r="G257" i="12"/>
  <c r="G273" i="12"/>
  <c r="G275" i="12"/>
  <c r="G285" i="12"/>
  <c r="G290" i="12"/>
  <c r="G304" i="12"/>
  <c r="G320" i="12"/>
  <c r="G321" i="12"/>
  <c r="G322" i="12"/>
  <c r="G242" i="12"/>
  <c r="G258" i="12"/>
  <c r="G301" i="12"/>
  <c r="G309" i="12"/>
  <c r="G310" i="12"/>
  <c r="G325" i="12"/>
  <c r="G326" i="12"/>
  <c r="G331" i="12"/>
  <c r="G335" i="12"/>
  <c r="G339" i="12"/>
  <c r="G343" i="12"/>
  <c r="G347" i="12"/>
  <c r="G351" i="12"/>
  <c r="G355" i="12"/>
  <c r="G359" i="12"/>
  <c r="G243" i="12"/>
  <c r="G259" i="12"/>
  <c r="G274" i="12"/>
  <c r="G287" i="12"/>
  <c r="G289" i="12"/>
  <c r="G291" i="12"/>
  <c r="G314" i="12"/>
  <c r="G330" i="12"/>
  <c r="G317" i="12"/>
  <c r="G318" i="12"/>
  <c r="G367" i="12"/>
  <c r="G383" i="12"/>
  <c r="G337" i="12"/>
  <c r="G346" i="12"/>
  <c r="G353" i="12"/>
  <c r="G363" i="12"/>
  <c r="G374" i="12"/>
  <c r="G378" i="12"/>
  <c r="G396" i="12"/>
  <c r="G412" i="12"/>
  <c r="G428" i="12"/>
  <c r="G444" i="12"/>
  <c r="G459" i="12"/>
  <c r="G460" i="12"/>
  <c r="G475" i="12"/>
  <c r="G476" i="12"/>
  <c r="G491" i="12"/>
  <c r="G492" i="12"/>
  <c r="G507" i="12"/>
  <c r="G508" i="12"/>
  <c r="G523" i="12"/>
  <c r="G524" i="12"/>
  <c r="G536" i="12"/>
  <c r="G540" i="12"/>
  <c r="G544" i="12"/>
  <c r="G342" i="12"/>
  <c r="G358" i="12"/>
  <c r="G362" i="12"/>
  <c r="G373" i="12"/>
  <c r="G387" i="12"/>
  <c r="G400" i="12"/>
  <c r="G416" i="12"/>
  <c r="G432" i="12"/>
  <c r="G448" i="12"/>
  <c r="G464" i="12"/>
  <c r="G480" i="12"/>
  <c r="G496" i="12"/>
  <c r="G512" i="12"/>
  <c r="G528" i="12"/>
  <c r="G407" i="12"/>
  <c r="G436" i="12"/>
  <c r="G438" i="12"/>
  <c r="G440" i="12"/>
  <c r="G450" i="12"/>
  <c r="G455" i="12"/>
  <c r="G468" i="12"/>
  <c r="G470" i="12"/>
  <c r="G472" i="12"/>
  <c r="G482" i="12"/>
  <c r="G487" i="12"/>
  <c r="G500" i="12"/>
  <c r="G502" i="12"/>
  <c r="G504" i="12"/>
  <c r="G514" i="12"/>
  <c r="G519" i="12"/>
  <c r="G532" i="12"/>
  <c r="G534" i="12"/>
  <c r="G539" i="12"/>
  <c r="G547" i="12"/>
  <c r="G548" i="12"/>
  <c r="G563" i="12"/>
  <c r="G564" i="12"/>
  <c r="G575" i="12"/>
  <c r="G579" i="12"/>
  <c r="G583" i="12"/>
  <c r="G587" i="12"/>
  <c r="G591" i="12"/>
  <c r="G595" i="12"/>
  <c r="G599" i="12"/>
  <c r="G603" i="12"/>
  <c r="G607" i="12"/>
  <c r="G611" i="12"/>
  <c r="G615" i="12"/>
  <c r="G619" i="12"/>
  <c r="G623" i="12"/>
  <c r="G627" i="12"/>
  <c r="G631" i="12"/>
  <c r="G635" i="12"/>
  <c r="G639" i="12"/>
  <c r="G643" i="12"/>
  <c r="G647" i="12"/>
  <c r="G651" i="12"/>
  <c r="G655" i="12"/>
  <c r="G659" i="12"/>
  <c r="G663" i="12"/>
  <c r="G667" i="12"/>
  <c r="G671" i="12"/>
  <c r="G675" i="12"/>
  <c r="G679" i="12"/>
  <c r="G683" i="12"/>
  <c r="G687" i="12"/>
  <c r="G691" i="12"/>
  <c r="G695" i="12"/>
  <c r="G699" i="12"/>
  <c r="G703" i="12"/>
  <c r="G707" i="12"/>
  <c r="G711" i="12"/>
  <c r="G715" i="12"/>
  <c r="G719" i="12"/>
  <c r="G723" i="12"/>
  <c r="G727" i="12"/>
  <c r="G731" i="12"/>
  <c r="G735" i="12"/>
  <c r="G408" i="12"/>
  <c r="G435" i="12"/>
  <c r="G454" i="12"/>
  <c r="G456" i="12"/>
  <c r="G466" i="12"/>
  <c r="G486" i="12"/>
  <c r="G488" i="12"/>
  <c r="G498" i="12"/>
  <c r="G518" i="12"/>
  <c r="G520" i="12"/>
  <c r="G543" i="12"/>
  <c r="G554" i="12"/>
  <c r="G572" i="12"/>
  <c r="G305" i="12"/>
  <c r="G334" i="12"/>
  <c r="G354" i="12"/>
  <c r="G361" i="12"/>
  <c r="G369" i="12"/>
  <c r="G371" i="12"/>
  <c r="G391" i="12"/>
  <c r="G420" i="12"/>
  <c r="G422" i="12"/>
  <c r="G424" i="12"/>
  <c r="G434" i="12"/>
  <c r="G552" i="12"/>
  <c r="G568" i="12"/>
  <c r="G297" i="12"/>
  <c r="G316" i="12"/>
  <c r="G404" i="12"/>
  <c r="G406" i="12"/>
  <c r="G418" i="12"/>
  <c r="G439" i="12"/>
  <c r="G452" i="12"/>
  <c r="G471" i="12"/>
  <c r="G484" i="12"/>
  <c r="G503" i="12"/>
  <c r="G516" i="12"/>
  <c r="G530" i="12"/>
  <c r="G535" i="12"/>
  <c r="G556" i="12"/>
  <c r="G570" i="12"/>
  <c r="G213" i="12"/>
  <c r="G209" i="12"/>
  <c r="G210" i="12"/>
  <c r="G705" i="12"/>
  <c r="G701" i="12"/>
  <c r="G689" i="12"/>
  <c r="G685" i="12"/>
  <c r="G673" i="12"/>
  <c r="G669" i="12"/>
  <c r="G657" i="12"/>
  <c r="G653" i="12"/>
  <c r="G625" i="12"/>
  <c r="G621" i="12"/>
  <c r="G609" i="12"/>
  <c r="G605" i="12"/>
  <c r="G593" i="12"/>
  <c r="G589" i="12"/>
  <c r="G577" i="12"/>
  <c r="G545" i="12"/>
  <c r="G375" i="12"/>
  <c r="G729" i="12"/>
  <c r="G718" i="12"/>
  <c r="G710" i="12"/>
  <c r="G702" i="12"/>
  <c r="G694" i="12"/>
  <c r="G686" i="12"/>
  <c r="G678" i="12"/>
  <c r="G670" i="12"/>
  <c r="G662" i="12"/>
  <c r="G654" i="12"/>
  <c r="G646" i="12"/>
  <c r="G638" i="12"/>
  <c r="G626" i="12"/>
  <c r="G622" i="12"/>
  <c r="G610" i="12"/>
  <c r="G606" i="12"/>
  <c r="G598" i="12"/>
  <c r="G586" i="12"/>
  <c r="G578" i="12"/>
  <c r="G574" i="12"/>
  <c r="G515" i="12"/>
  <c r="G467" i="12"/>
  <c r="G725" i="12"/>
  <c r="G713" i="12"/>
  <c r="G709" i="12"/>
  <c r="G697" i="12"/>
  <c r="G693" i="12"/>
  <c r="G681" i="12"/>
  <c r="G677" i="12"/>
  <c r="G665" i="12"/>
  <c r="G661" i="12"/>
  <c r="G649" i="12"/>
  <c r="G645" i="12"/>
  <c r="G633" i="12"/>
  <c r="G629" i="12"/>
  <c r="G617" i="12"/>
  <c r="G613" i="12"/>
  <c r="G601" i="12"/>
  <c r="G597" i="12"/>
  <c r="G585" i="12"/>
  <c r="G581" i="12"/>
  <c r="G561" i="12"/>
  <c r="G451" i="12"/>
  <c r="G726" i="12"/>
  <c r="G706" i="12"/>
  <c r="G402" i="12"/>
  <c r="G390" i="12"/>
  <c r="G386" i="12"/>
  <c r="G332" i="12"/>
  <c r="G730" i="12"/>
  <c r="G571" i="12"/>
  <c r="G566" i="12"/>
  <c r="G559" i="12"/>
  <c r="G555" i="12"/>
  <c r="G550" i="12"/>
  <c r="G526" i="12"/>
  <c r="G483" i="12"/>
  <c r="G463" i="12"/>
  <c r="G415" i="12"/>
  <c r="G366" i="12"/>
  <c r="G338" i="12"/>
  <c r="G721" i="12"/>
  <c r="G717" i="12"/>
  <c r="G641" i="12"/>
  <c r="G637" i="12"/>
  <c r="G573" i="12"/>
  <c r="G531" i="12"/>
  <c r="G527" i="12"/>
  <c r="G462" i="12"/>
  <c r="G379" i="12"/>
  <c r="G722" i="12"/>
  <c r="G714" i="12"/>
  <c r="G698" i="12"/>
  <c r="G690" i="12"/>
  <c r="G682" i="12"/>
  <c r="G674" i="12"/>
  <c r="G666" i="12"/>
  <c r="G658" i="12"/>
  <c r="G650" i="12"/>
  <c r="G642" i="12"/>
  <c r="G634" i="12"/>
  <c r="G630" i="12"/>
  <c r="G618" i="12"/>
  <c r="G614" i="12"/>
  <c r="G602" i="12"/>
  <c r="G594" i="12"/>
  <c r="G590" i="12"/>
  <c r="G582" i="12"/>
  <c r="G560" i="12"/>
  <c r="G542" i="12"/>
  <c r="G499" i="12"/>
  <c r="G495" i="12"/>
  <c r="G427" i="12"/>
  <c r="G425" i="12"/>
  <c r="G423" i="12"/>
  <c r="G421" i="12"/>
  <c r="G419" i="12"/>
  <c r="G392" i="12"/>
  <c r="G377" i="12"/>
  <c r="G732" i="12"/>
  <c r="G733" i="12"/>
  <c r="G558" i="12"/>
  <c r="G538" i="12"/>
  <c r="G494" i="12"/>
  <c r="G426" i="12"/>
  <c r="G360" i="12"/>
  <c r="G350" i="12"/>
  <c r="G533" i="12"/>
  <c r="G443" i="12"/>
  <c r="G437" i="12"/>
  <c r="G431" i="12"/>
  <c r="G430" i="12"/>
  <c r="G333" i="12"/>
  <c r="G228" i="12"/>
  <c r="G728" i="12"/>
  <c r="G724" i="12"/>
  <c r="G720" i="12"/>
  <c r="G716" i="12"/>
  <c r="G712" i="12"/>
  <c r="G708" i="12"/>
  <c r="G704" i="12"/>
  <c r="G700" i="12"/>
  <c r="G696" i="12"/>
  <c r="G692" i="12"/>
  <c r="G688" i="12"/>
  <c r="G684" i="12"/>
  <c r="G680" i="12"/>
  <c r="G676" i="12"/>
  <c r="G672" i="12"/>
  <c r="G668" i="12"/>
  <c r="G664" i="12"/>
  <c r="G660" i="12"/>
  <c r="G656" i="12"/>
  <c r="G652" i="12"/>
  <c r="G648" i="12"/>
  <c r="G644" i="12"/>
  <c r="G640" i="12"/>
  <c r="G636" i="12"/>
  <c r="G632" i="12"/>
  <c r="G628" i="12"/>
  <c r="G624" i="12"/>
  <c r="G620" i="12"/>
  <c r="G616" i="12"/>
  <c r="G612" i="12"/>
  <c r="G608" i="12"/>
  <c r="G604" i="12"/>
  <c r="G600" i="12"/>
  <c r="G596" i="12"/>
  <c r="G592" i="12"/>
  <c r="G588" i="12"/>
  <c r="G584" i="12"/>
  <c r="G580" i="12"/>
  <c r="G576" i="12"/>
  <c r="G569" i="12"/>
  <c r="G567" i="12"/>
  <c r="G553" i="12"/>
  <c r="G551" i="12"/>
  <c r="G511" i="12"/>
  <c r="G510" i="12"/>
  <c r="G479" i="12"/>
  <c r="G478" i="12"/>
  <c r="G447" i="12"/>
  <c r="G446" i="12"/>
  <c r="G395" i="12"/>
  <c r="G394" i="12"/>
  <c r="G393" i="12"/>
  <c r="G389" i="12"/>
  <c r="G385" i="12"/>
  <c r="G348" i="12"/>
  <c r="G344" i="12"/>
  <c r="G324" i="12"/>
  <c r="G319" i="12"/>
  <c r="G236" i="12"/>
  <c r="G557" i="12"/>
  <c r="G537" i="12"/>
  <c r="G506" i="12"/>
  <c r="G505" i="12"/>
  <c r="G501" i="12"/>
  <c r="G474" i="12"/>
  <c r="G473" i="12"/>
  <c r="G469" i="12"/>
  <c r="G442" i="12"/>
  <c r="G441" i="12"/>
  <c r="G565" i="12"/>
  <c r="G562" i="12"/>
  <c r="G549" i="12"/>
  <c r="G546" i="12"/>
  <c r="G541" i="12"/>
  <c r="G522" i="12"/>
  <c r="G521" i="12"/>
  <c r="G517" i="12"/>
  <c r="G490" i="12"/>
  <c r="G489" i="12"/>
  <c r="G485" i="12"/>
  <c r="G458" i="12"/>
  <c r="G457" i="12"/>
  <c r="G453" i="12"/>
  <c r="G411" i="12"/>
  <c r="G410" i="12"/>
  <c r="G409" i="12"/>
  <c r="G405" i="12"/>
  <c r="G403" i="12"/>
  <c r="G399" i="12"/>
  <c r="G398" i="12"/>
  <c r="G380" i="12"/>
  <c r="G376" i="12"/>
  <c r="G364" i="12"/>
  <c r="G349" i="12"/>
  <c r="G529" i="12"/>
  <c r="G513" i="12"/>
  <c r="G497" i="12"/>
  <c r="G481" i="12"/>
  <c r="G465" i="12"/>
  <c r="G449" i="12"/>
  <c r="G433" i="12"/>
  <c r="G417" i="12"/>
  <c r="G401" i="12"/>
  <c r="G382" i="12"/>
  <c r="G372" i="12"/>
  <c r="G365" i="12"/>
  <c r="G357" i="12"/>
  <c r="G356" i="12"/>
  <c r="G352" i="12"/>
  <c r="G341" i="12"/>
  <c r="G340" i="12"/>
  <c r="G336" i="12"/>
  <c r="G299" i="12"/>
  <c r="G525" i="12"/>
  <c r="G509" i="12"/>
  <c r="G493" i="12"/>
  <c r="G477" i="12"/>
  <c r="G461" i="12"/>
  <c r="G445" i="12"/>
  <c r="G429" i="12"/>
  <c r="G413" i="12"/>
  <c r="G397" i="12"/>
  <c r="G388" i="12"/>
  <c r="G381" i="12"/>
  <c r="G384" i="12"/>
  <c r="G368" i="12"/>
  <c r="G329" i="12"/>
  <c r="G313" i="12"/>
  <c r="G307" i="12"/>
  <c r="G286" i="12"/>
  <c r="G260" i="12"/>
  <c r="G328" i="12"/>
  <c r="G315" i="12"/>
  <c r="G312" i="12"/>
  <c r="G308" i="12"/>
  <c r="G300" i="12"/>
  <c r="G277" i="12"/>
  <c r="G276" i="12"/>
  <c r="G327" i="12"/>
  <c r="G311" i="12"/>
  <c r="G303" i="12"/>
  <c r="G282" i="12"/>
  <c r="G281" i="12"/>
  <c r="G270" i="12"/>
  <c r="G265" i="12"/>
  <c r="G254" i="12"/>
  <c r="G249" i="12"/>
  <c r="G323" i="12"/>
  <c r="G293" i="12"/>
  <c r="G292" i="12"/>
  <c r="G288" i="12"/>
  <c r="G272" i="12"/>
  <c r="G256" i="12"/>
  <c r="G240" i="12"/>
  <c r="G238" i="12"/>
  <c r="G230" i="12"/>
  <c r="G222" i="12"/>
  <c r="G219" i="12"/>
  <c r="G284" i="12"/>
  <c r="G268" i="12"/>
  <c r="G266" i="12"/>
  <c r="G252" i="12"/>
  <c r="G250" i="12"/>
  <c r="G233" i="12"/>
  <c r="G232" i="12"/>
  <c r="G225" i="12"/>
  <c r="G224" i="12"/>
  <c r="G218" i="12"/>
  <c r="G208" i="12"/>
  <c r="G296" i="12"/>
  <c r="G280" i="12"/>
  <c r="G264" i="12"/>
  <c r="G261" i="12"/>
  <c r="G248" i="12"/>
  <c r="G245" i="12"/>
  <c r="G235" i="12"/>
  <c r="G234" i="12"/>
  <c r="G227" i="12"/>
  <c r="G226" i="12"/>
  <c r="G217" i="12"/>
  <c r="G216" i="12"/>
  <c r="G211" i="12"/>
  <c r="G207" i="12"/>
  <c r="G206" i="12"/>
  <c r="G205" i="12"/>
  <c r="G204" i="12"/>
  <c r="G190" i="12"/>
  <c r="G203" i="12"/>
  <c r="G200" i="12"/>
  <c r="G196" i="12"/>
  <c r="G198" i="12"/>
  <c r="G202" i="12"/>
  <c r="G192" i="12"/>
  <c r="G189" i="12"/>
  <c r="G215" i="12"/>
  <c r="G214" i="12"/>
  <c r="G212" i="12"/>
  <c r="G201" i="12"/>
  <c r="G197" i="12"/>
  <c r="G193" i="12"/>
  <c r="G182" i="12"/>
  <c r="G181" i="12"/>
  <c r="G174" i="12"/>
  <c r="G173" i="12"/>
  <c r="G166" i="12"/>
  <c r="G165" i="12"/>
  <c r="G152" i="12"/>
  <c r="G145" i="12"/>
  <c r="G188" i="12"/>
  <c r="G184" i="12"/>
  <c r="G183" i="12"/>
  <c r="G176" i="12"/>
  <c r="G175" i="12"/>
  <c r="G168" i="12"/>
  <c r="G167" i="12"/>
  <c r="G160" i="12"/>
  <c r="G144" i="12"/>
  <c r="G199" i="12"/>
  <c r="G195" i="12"/>
  <c r="G191" i="12"/>
  <c r="G187" i="12"/>
  <c r="G178" i="12"/>
  <c r="G177" i="12"/>
  <c r="G170" i="12"/>
  <c r="G169" i="12"/>
  <c r="G194" i="12"/>
  <c r="G186" i="12"/>
  <c r="G185" i="12"/>
  <c r="G180" i="12"/>
  <c r="G179" i="12"/>
  <c r="G172" i="12"/>
  <c r="G171" i="12"/>
  <c r="G164" i="12"/>
  <c r="G162" i="12"/>
  <c r="G163" i="12"/>
  <c r="G158" i="12"/>
  <c r="G156" i="12"/>
  <c r="G154" i="12"/>
  <c r="G143" i="12"/>
  <c r="G159" i="12"/>
  <c r="G155" i="12"/>
  <c r="G151" i="12"/>
  <c r="G146" i="12"/>
  <c r="G138" i="12"/>
  <c r="G134" i="12"/>
  <c r="G142" i="12"/>
  <c r="G141" i="12"/>
  <c r="G140" i="12"/>
  <c r="G139" i="12"/>
  <c r="G136" i="12"/>
  <c r="G132" i="12"/>
  <c r="G129" i="12"/>
  <c r="G126" i="12"/>
  <c r="G118" i="12"/>
  <c r="G161" i="12"/>
  <c r="G157" i="12"/>
  <c r="G153" i="12"/>
  <c r="G137" i="12"/>
  <c r="G133" i="12"/>
  <c r="G150" i="12"/>
  <c r="G149" i="12"/>
  <c r="G148" i="12"/>
  <c r="G147" i="12"/>
  <c r="G130" i="12"/>
  <c r="G122" i="12"/>
  <c r="G125" i="12"/>
  <c r="G121" i="12"/>
  <c r="G117" i="12"/>
  <c r="G113" i="12"/>
  <c r="G112" i="12"/>
  <c r="G105" i="12"/>
  <c r="G104" i="12"/>
  <c r="G100" i="12"/>
  <c r="G97" i="12"/>
  <c r="G99" i="12"/>
  <c r="G90" i="12"/>
  <c r="G88" i="12"/>
  <c r="G73" i="12"/>
  <c r="G72" i="12"/>
  <c r="G69" i="12"/>
  <c r="G68" i="12"/>
  <c r="G128" i="12"/>
  <c r="G124" i="12"/>
  <c r="G120" i="12"/>
  <c r="G116" i="12"/>
  <c r="G114" i="12"/>
  <c r="G107" i="12"/>
  <c r="G106" i="12"/>
  <c r="G86" i="12"/>
  <c r="G84" i="12"/>
  <c r="G135" i="12"/>
  <c r="G131" i="12"/>
  <c r="G127" i="12"/>
  <c r="G123" i="12"/>
  <c r="G119" i="12"/>
  <c r="G115" i="12"/>
  <c r="G109" i="12"/>
  <c r="G108" i="12"/>
  <c r="G101" i="12"/>
  <c r="G98" i="12"/>
  <c r="G96" i="12"/>
  <c r="G81" i="12"/>
  <c r="G80" i="12"/>
  <c r="G111" i="12"/>
  <c r="G110" i="12"/>
  <c r="G103" i="12"/>
  <c r="G102" i="12"/>
  <c r="G94" i="12"/>
  <c r="G92" i="12"/>
  <c r="G77" i="12"/>
  <c r="G76" i="12"/>
  <c r="G95" i="12"/>
  <c r="G91" i="12"/>
  <c r="G87" i="12"/>
  <c r="G83" i="12"/>
  <c r="G79" i="12"/>
  <c r="G75" i="12"/>
  <c r="G71" i="12"/>
  <c r="G67" i="12"/>
  <c r="G82" i="12"/>
  <c r="G78" i="12"/>
  <c r="G74" i="12"/>
  <c r="G70" i="12"/>
  <c r="G66" i="12"/>
  <c r="G93" i="12"/>
  <c r="G89" i="12"/>
  <c r="G85" i="12"/>
  <c r="BV372" i="4"/>
  <c r="BW372" i="4"/>
  <c r="BX372" i="4" s="1"/>
  <c r="BV373" i="4"/>
  <c r="BW373" i="4"/>
  <c r="BX373" i="4" s="1"/>
  <c r="BV374" i="4"/>
  <c r="BW374" i="4"/>
  <c r="BX374" i="4" s="1"/>
  <c r="BV375" i="4"/>
  <c r="BW375" i="4"/>
  <c r="BX375" i="4" s="1"/>
  <c r="BV376" i="4"/>
  <c r="BW376" i="4"/>
  <c r="BX376" i="4" s="1"/>
  <c r="BV377" i="4"/>
  <c r="BW377" i="4"/>
  <c r="BX377" i="4" s="1"/>
  <c r="BV378" i="4"/>
  <c r="BW378" i="4"/>
  <c r="BX378" i="4" s="1"/>
  <c r="BV379" i="4"/>
  <c r="BW379" i="4"/>
  <c r="BX379" i="4" s="1"/>
  <c r="BV380" i="4"/>
  <c r="BW380" i="4"/>
  <c r="BX380" i="4" s="1"/>
  <c r="BV381" i="4"/>
  <c r="BW381" i="4"/>
  <c r="BX381" i="4" s="1"/>
  <c r="BV382" i="4"/>
  <c r="BW382" i="4"/>
  <c r="BX382" i="4" s="1"/>
  <c r="BV383" i="4"/>
  <c r="BW383" i="4"/>
  <c r="BX383" i="4" s="1"/>
  <c r="BV384" i="4"/>
  <c r="BW384" i="4"/>
  <c r="BX384" i="4" s="1"/>
  <c r="BV385" i="4"/>
  <c r="BW385" i="4"/>
  <c r="BX385" i="4" s="1"/>
  <c r="BV386" i="4"/>
  <c r="BW386" i="4"/>
  <c r="BX386" i="4" s="1"/>
  <c r="BV387" i="4"/>
  <c r="BW387" i="4"/>
  <c r="BX387" i="4" s="1"/>
  <c r="BV388" i="4"/>
  <c r="BW388" i="4"/>
  <c r="BX388" i="4" s="1"/>
  <c r="BV389" i="4"/>
  <c r="BW389" i="4"/>
  <c r="BX389" i="4" s="1"/>
  <c r="BV390" i="4"/>
  <c r="BW390" i="4"/>
  <c r="BX390" i="4" s="1"/>
  <c r="BV391" i="4"/>
  <c r="BW391" i="4"/>
  <c r="BX391" i="4" s="1"/>
  <c r="BV392" i="4"/>
  <c r="BW392" i="4"/>
  <c r="BX392" i="4" s="1"/>
  <c r="BV393" i="4"/>
  <c r="BW393" i="4"/>
  <c r="BX393" i="4" s="1"/>
  <c r="BV394" i="4"/>
  <c r="BW394" i="4"/>
  <c r="BX394" i="4" s="1"/>
  <c r="BV395" i="4"/>
  <c r="BW395" i="4"/>
  <c r="BX395" i="4" s="1"/>
  <c r="BV396" i="4"/>
  <c r="BW396" i="4"/>
  <c r="BX396" i="4" s="1"/>
  <c r="BV397" i="4"/>
  <c r="BW397" i="4"/>
  <c r="BX397" i="4" s="1"/>
  <c r="BV398" i="4"/>
  <c r="BW398" i="4"/>
  <c r="BX398" i="4" s="1"/>
  <c r="BV399" i="4"/>
  <c r="BW399" i="4"/>
  <c r="BX399" i="4" s="1"/>
  <c r="BV400" i="4"/>
  <c r="BW400" i="4"/>
  <c r="BX400" i="4" s="1"/>
  <c r="BV401" i="4"/>
  <c r="BW401" i="4"/>
  <c r="BX401" i="4" s="1"/>
  <c r="BV402" i="4"/>
  <c r="BW402" i="4"/>
  <c r="BX402" i="4" s="1"/>
  <c r="BV403" i="4"/>
  <c r="BW403" i="4"/>
  <c r="BX403" i="4" s="1"/>
  <c r="BV404" i="4"/>
  <c r="BW404" i="4"/>
  <c r="BX404" i="4" s="1"/>
  <c r="BV405" i="4"/>
  <c r="BW405" i="4"/>
  <c r="BX405" i="4" s="1"/>
  <c r="BV406" i="4"/>
  <c r="BW406" i="4"/>
  <c r="BX406" i="4" s="1"/>
  <c r="BV407" i="4"/>
  <c r="BW407" i="4"/>
  <c r="BX407" i="4" s="1"/>
  <c r="BV408" i="4"/>
  <c r="BW408" i="4"/>
  <c r="BX408" i="4" s="1"/>
  <c r="BV409" i="4"/>
  <c r="BW409" i="4"/>
  <c r="BX409" i="4" s="1"/>
  <c r="BV410" i="4"/>
  <c r="BW410" i="4"/>
  <c r="BX410" i="4" s="1"/>
  <c r="BV411" i="4"/>
  <c r="BW411" i="4"/>
  <c r="BX411" i="4" s="1"/>
  <c r="BV412" i="4"/>
  <c r="BW412" i="4"/>
  <c r="BX412" i="4" s="1"/>
  <c r="BV413" i="4"/>
  <c r="BW413" i="4"/>
  <c r="BX413" i="4" s="1"/>
  <c r="BV414" i="4"/>
  <c r="BW414" i="4"/>
  <c r="BX414" i="4" s="1"/>
  <c r="BV415" i="4"/>
  <c r="BW415" i="4"/>
  <c r="BX415" i="4" s="1"/>
  <c r="BV416" i="4"/>
  <c r="BW416" i="4"/>
  <c r="BX416" i="4" s="1"/>
  <c r="BV417" i="4"/>
  <c r="BW417" i="4"/>
  <c r="BX417" i="4" s="1"/>
  <c r="BV418" i="4"/>
  <c r="BW418" i="4"/>
  <c r="BX418" i="4" s="1"/>
  <c r="BV419" i="4"/>
  <c r="BW419" i="4"/>
  <c r="BX419" i="4" s="1"/>
  <c r="BV420" i="4"/>
  <c r="BW420" i="4"/>
  <c r="BX420" i="4" s="1"/>
  <c r="BV421" i="4"/>
  <c r="BW421" i="4"/>
  <c r="BX421" i="4" s="1"/>
  <c r="BV422" i="4"/>
  <c r="BW422" i="4"/>
  <c r="BX422" i="4" s="1"/>
  <c r="BV423" i="4"/>
  <c r="BW423" i="4"/>
  <c r="BX423" i="4" s="1"/>
  <c r="BV424" i="4"/>
  <c r="BW424" i="4"/>
  <c r="BX424" i="4" s="1"/>
  <c r="BV425" i="4"/>
  <c r="BW425" i="4"/>
  <c r="BX425" i="4" s="1"/>
  <c r="BV426" i="4"/>
  <c r="BW426" i="4"/>
  <c r="BX426" i="4" s="1"/>
  <c r="BV427" i="4"/>
  <c r="BW427" i="4"/>
  <c r="BX427" i="4" s="1"/>
  <c r="BV428" i="4"/>
  <c r="BW428" i="4"/>
  <c r="BX428" i="4" s="1"/>
  <c r="BV429" i="4"/>
  <c r="BW429" i="4"/>
  <c r="BX429" i="4" s="1"/>
  <c r="BV430" i="4"/>
  <c r="BW430" i="4"/>
  <c r="BX430" i="4" s="1"/>
  <c r="BV431" i="4"/>
  <c r="BW431" i="4"/>
  <c r="BX431" i="4" s="1"/>
  <c r="BV432" i="4"/>
  <c r="BW432" i="4"/>
  <c r="BX432" i="4" s="1"/>
  <c r="BV433" i="4"/>
  <c r="BW433" i="4"/>
  <c r="BX433" i="4" s="1"/>
  <c r="BV434" i="4"/>
  <c r="BW434" i="4"/>
  <c r="BX434" i="4" s="1"/>
  <c r="BV435" i="4"/>
  <c r="BW435" i="4"/>
  <c r="BX435" i="4" s="1"/>
  <c r="BV436" i="4"/>
  <c r="BW436" i="4"/>
  <c r="BX436" i="4" s="1"/>
  <c r="BV437" i="4"/>
  <c r="BW437" i="4"/>
  <c r="BX437" i="4" s="1"/>
  <c r="BV438" i="4"/>
  <c r="BW438" i="4"/>
  <c r="BX438" i="4" s="1"/>
  <c r="BV439" i="4"/>
  <c r="BW439" i="4"/>
  <c r="BX439" i="4" s="1"/>
  <c r="BV440" i="4"/>
  <c r="BW440" i="4"/>
  <c r="BX440" i="4" s="1"/>
  <c r="BV441" i="4"/>
  <c r="BW441" i="4"/>
  <c r="BX441" i="4" s="1"/>
  <c r="BV442" i="4"/>
  <c r="BW442" i="4"/>
  <c r="BX442" i="4" s="1"/>
  <c r="BV443" i="4"/>
  <c r="BW443" i="4"/>
  <c r="BX443" i="4" s="1"/>
  <c r="BV444" i="4"/>
  <c r="BW444" i="4"/>
  <c r="BX444" i="4" s="1"/>
  <c r="BV445" i="4"/>
  <c r="BW445" i="4"/>
  <c r="BX445" i="4" s="1"/>
  <c r="BV446" i="4"/>
  <c r="BW446" i="4"/>
  <c r="BX446" i="4" s="1"/>
  <c r="BV447" i="4"/>
  <c r="BW447" i="4"/>
  <c r="BX447" i="4" s="1"/>
  <c r="BV448" i="4"/>
  <c r="BW448" i="4"/>
  <c r="BX448" i="4" s="1"/>
  <c r="BV449" i="4"/>
  <c r="BW449" i="4"/>
  <c r="BX449" i="4" s="1"/>
  <c r="BV450" i="4"/>
  <c r="BW450" i="4"/>
  <c r="BX450" i="4" s="1"/>
  <c r="BV451" i="4"/>
  <c r="BW451" i="4"/>
  <c r="BX451" i="4" s="1"/>
  <c r="BV452" i="4"/>
  <c r="BW452" i="4"/>
  <c r="BX452" i="4" s="1"/>
  <c r="BV453" i="4"/>
  <c r="BW453" i="4"/>
  <c r="BX453" i="4" s="1"/>
  <c r="BV454" i="4"/>
  <c r="BW454" i="4"/>
  <c r="BX454" i="4" s="1"/>
  <c r="BV455" i="4"/>
  <c r="BW455" i="4"/>
  <c r="BX455" i="4" s="1"/>
  <c r="BV456" i="4"/>
  <c r="BW456" i="4"/>
  <c r="BX456" i="4" s="1"/>
  <c r="BV457" i="4"/>
  <c r="BW457" i="4"/>
  <c r="BX457" i="4" s="1"/>
  <c r="BV458" i="4"/>
  <c r="BW458" i="4"/>
  <c r="BX458" i="4" s="1"/>
  <c r="BV459" i="4"/>
  <c r="BW459" i="4"/>
  <c r="BX459" i="4" s="1"/>
  <c r="BV460" i="4"/>
  <c r="BW460" i="4"/>
  <c r="BX460" i="4" s="1"/>
  <c r="BV461" i="4"/>
  <c r="BW461" i="4"/>
  <c r="BX461" i="4" s="1"/>
  <c r="BV462" i="4"/>
  <c r="BW462" i="4"/>
  <c r="BX462" i="4" s="1"/>
  <c r="BV463" i="4"/>
  <c r="BW463" i="4"/>
  <c r="BX463" i="4" s="1"/>
  <c r="BV464" i="4"/>
  <c r="BW464" i="4"/>
  <c r="BX464" i="4" s="1"/>
  <c r="BV465" i="4"/>
  <c r="BW465" i="4"/>
  <c r="BX465" i="4" s="1"/>
  <c r="BV466" i="4"/>
  <c r="BW466" i="4"/>
  <c r="BX466" i="4" s="1"/>
  <c r="BV467" i="4"/>
  <c r="BW467" i="4"/>
  <c r="BX467" i="4" s="1"/>
  <c r="BV468" i="4"/>
  <c r="BW468" i="4"/>
  <c r="BX468" i="4" s="1"/>
  <c r="BV469" i="4"/>
  <c r="BW469" i="4"/>
  <c r="BX469" i="4" s="1"/>
  <c r="BV470" i="4"/>
  <c r="BW470" i="4"/>
  <c r="BX470" i="4" s="1"/>
  <c r="BV471" i="4"/>
  <c r="BW471" i="4"/>
  <c r="BX471" i="4" s="1"/>
  <c r="BV472" i="4"/>
  <c r="BW472" i="4"/>
  <c r="BX472" i="4" s="1"/>
  <c r="BV473" i="4"/>
  <c r="BW473" i="4"/>
  <c r="BX473" i="4" s="1"/>
  <c r="BV474" i="4"/>
  <c r="BW474" i="4"/>
  <c r="BX474" i="4" s="1"/>
  <c r="BV475" i="4"/>
  <c r="BW475" i="4"/>
  <c r="BX475" i="4" s="1"/>
  <c r="BV476" i="4"/>
  <c r="BW476" i="4"/>
  <c r="BX476" i="4" s="1"/>
  <c r="BV477" i="4"/>
  <c r="BW477" i="4"/>
  <c r="BX477" i="4" s="1"/>
  <c r="BV478" i="4"/>
  <c r="BW478" i="4"/>
  <c r="BX478" i="4" s="1"/>
  <c r="BV479" i="4"/>
  <c r="BW479" i="4"/>
  <c r="BX479" i="4" s="1"/>
  <c r="BV480" i="4"/>
  <c r="BW480" i="4"/>
  <c r="BX480" i="4" s="1"/>
  <c r="BV481" i="4"/>
  <c r="BW481" i="4"/>
  <c r="BX481" i="4" s="1"/>
  <c r="BV482" i="4"/>
  <c r="BW482" i="4"/>
  <c r="BX482" i="4" s="1"/>
  <c r="BV483" i="4"/>
  <c r="BW483" i="4"/>
  <c r="BX483" i="4" s="1"/>
  <c r="BV484" i="4"/>
  <c r="BW484" i="4"/>
  <c r="BX484" i="4" s="1"/>
  <c r="BV485" i="4"/>
  <c r="BW485" i="4"/>
  <c r="BX485" i="4" s="1"/>
  <c r="BV486" i="4"/>
  <c r="BW486" i="4"/>
  <c r="BX486" i="4" s="1"/>
  <c r="BV487" i="4"/>
  <c r="BW487" i="4"/>
  <c r="BX487" i="4" s="1"/>
  <c r="BV488" i="4"/>
  <c r="BW488" i="4"/>
  <c r="BX488" i="4" s="1"/>
  <c r="BV489" i="4"/>
  <c r="BW489" i="4"/>
  <c r="BX489" i="4" s="1"/>
  <c r="BV490" i="4"/>
  <c r="BW490" i="4"/>
  <c r="BX490" i="4" s="1"/>
  <c r="BV491" i="4"/>
  <c r="BW491" i="4"/>
  <c r="BX491" i="4" s="1"/>
  <c r="BV492" i="4"/>
  <c r="BW492" i="4"/>
  <c r="BX492" i="4" s="1"/>
  <c r="BV493" i="4"/>
  <c r="BW493" i="4"/>
  <c r="BX493" i="4" s="1"/>
  <c r="BV494" i="4"/>
  <c r="BW494" i="4"/>
  <c r="BX494" i="4" s="1"/>
  <c r="BV495" i="4"/>
  <c r="BW495" i="4"/>
  <c r="BX495" i="4" s="1"/>
  <c r="BV496" i="4"/>
  <c r="BW496" i="4"/>
  <c r="BX496" i="4" s="1"/>
  <c r="BV497" i="4"/>
  <c r="BW497" i="4"/>
  <c r="BX497" i="4" s="1"/>
  <c r="BV498" i="4"/>
  <c r="BW498" i="4"/>
  <c r="BX498" i="4" s="1"/>
  <c r="BV499" i="4"/>
  <c r="BW499" i="4"/>
  <c r="BX499" i="4" s="1"/>
  <c r="BV500" i="4"/>
  <c r="BW500" i="4"/>
  <c r="BX500" i="4" s="1"/>
  <c r="BV501" i="4"/>
  <c r="BW501" i="4"/>
  <c r="BX501" i="4" s="1"/>
  <c r="BV502" i="4"/>
  <c r="BW502" i="4"/>
  <c r="BX502" i="4" s="1"/>
  <c r="BV503" i="4"/>
  <c r="BW503" i="4"/>
  <c r="BX503" i="4" s="1"/>
  <c r="BV504" i="4"/>
  <c r="BW504" i="4"/>
  <c r="BX504" i="4" s="1"/>
  <c r="BV505" i="4"/>
  <c r="BW505" i="4"/>
  <c r="BX505" i="4" s="1"/>
  <c r="BV506" i="4"/>
  <c r="BW506" i="4"/>
  <c r="BX506" i="4" s="1"/>
  <c r="BV507" i="4"/>
  <c r="BW507" i="4"/>
  <c r="BX507" i="4" s="1"/>
  <c r="BV508" i="4"/>
  <c r="BW508" i="4"/>
  <c r="BX508" i="4" s="1"/>
  <c r="BV509" i="4"/>
  <c r="BW509" i="4"/>
  <c r="BX509" i="4" s="1"/>
  <c r="BV510" i="4"/>
  <c r="BW510" i="4"/>
  <c r="BX510" i="4" s="1"/>
  <c r="BV511" i="4"/>
  <c r="BW511" i="4"/>
  <c r="BX511" i="4" s="1"/>
  <c r="BV512" i="4"/>
  <c r="BW512" i="4"/>
  <c r="BX512" i="4" s="1"/>
  <c r="BV513" i="4"/>
  <c r="BW513" i="4"/>
  <c r="BX513" i="4" s="1"/>
  <c r="BV514" i="4"/>
  <c r="BW514" i="4"/>
  <c r="BX514" i="4" s="1"/>
  <c r="BV515" i="4"/>
  <c r="BW515" i="4"/>
  <c r="BX515" i="4" s="1"/>
  <c r="BV516" i="4"/>
  <c r="BW516" i="4"/>
  <c r="BX516" i="4" s="1"/>
  <c r="BV517" i="4"/>
  <c r="BW517" i="4"/>
  <c r="BX517" i="4" s="1"/>
  <c r="BV518" i="4"/>
  <c r="BW518" i="4"/>
  <c r="BX518" i="4" s="1"/>
  <c r="BV519" i="4"/>
  <c r="BW519" i="4"/>
  <c r="BX519" i="4" s="1"/>
  <c r="BV520" i="4"/>
  <c r="BW520" i="4"/>
  <c r="BX520" i="4" s="1"/>
  <c r="BV521" i="4"/>
  <c r="BW521" i="4"/>
  <c r="BX521" i="4" s="1"/>
  <c r="BV522" i="4"/>
  <c r="BW522" i="4"/>
  <c r="BX522" i="4" s="1"/>
  <c r="BV523" i="4"/>
  <c r="BW523" i="4"/>
  <c r="BX523" i="4" s="1"/>
  <c r="BV524" i="4"/>
  <c r="BW524" i="4"/>
  <c r="BX524" i="4" s="1"/>
  <c r="BV525" i="4"/>
  <c r="BW525" i="4"/>
  <c r="BX525" i="4" s="1"/>
  <c r="BV526" i="4"/>
  <c r="BW526" i="4"/>
  <c r="BX526" i="4" s="1"/>
  <c r="BV527" i="4"/>
  <c r="BW527" i="4"/>
  <c r="BX527" i="4" s="1"/>
  <c r="BV528" i="4"/>
  <c r="BW528" i="4"/>
  <c r="BX528" i="4" s="1"/>
  <c r="BV529" i="4"/>
  <c r="BW529" i="4"/>
  <c r="BX529" i="4" s="1"/>
  <c r="BV530" i="4"/>
  <c r="BW530" i="4"/>
  <c r="BX530" i="4" s="1"/>
  <c r="BV531" i="4"/>
  <c r="BW531" i="4"/>
  <c r="BX531" i="4" s="1"/>
  <c r="BV532" i="4"/>
  <c r="BW532" i="4"/>
  <c r="BX532" i="4" s="1"/>
  <c r="BV533" i="4"/>
  <c r="BW533" i="4"/>
  <c r="BX533" i="4" s="1"/>
  <c r="BV534" i="4"/>
  <c r="BW534" i="4"/>
  <c r="BX534" i="4" s="1"/>
  <c r="BV535" i="4"/>
  <c r="BW535" i="4"/>
  <c r="BX535" i="4" s="1"/>
  <c r="BV536" i="4"/>
  <c r="BW536" i="4"/>
  <c r="BX536" i="4" s="1"/>
  <c r="BV537" i="4"/>
  <c r="BW537" i="4"/>
  <c r="BX537" i="4" s="1"/>
  <c r="BV538" i="4"/>
  <c r="BW538" i="4"/>
  <c r="BX538" i="4" s="1"/>
  <c r="BV539" i="4"/>
  <c r="BW539" i="4"/>
  <c r="BX539" i="4" s="1"/>
  <c r="BV540" i="4"/>
  <c r="BW540" i="4"/>
  <c r="BX540" i="4" s="1"/>
  <c r="BV541" i="4"/>
  <c r="BW541" i="4"/>
  <c r="BX541" i="4" s="1"/>
  <c r="BV542" i="4"/>
  <c r="BW542" i="4"/>
  <c r="BX542" i="4" s="1"/>
  <c r="BV543" i="4"/>
  <c r="BW543" i="4"/>
  <c r="BX543" i="4" s="1"/>
  <c r="BV544" i="4"/>
  <c r="BW544" i="4"/>
  <c r="BX544" i="4" s="1"/>
  <c r="BV545" i="4"/>
  <c r="BW545" i="4"/>
  <c r="BX545" i="4" s="1"/>
  <c r="BV546" i="4"/>
  <c r="BW546" i="4"/>
  <c r="BX546" i="4" s="1"/>
  <c r="BV547" i="4"/>
  <c r="BW547" i="4"/>
  <c r="BX547" i="4" s="1"/>
  <c r="BV548" i="4"/>
  <c r="BW548" i="4"/>
  <c r="BX548" i="4" s="1"/>
  <c r="BV549" i="4"/>
  <c r="BW549" i="4"/>
  <c r="BX549" i="4" s="1"/>
  <c r="BV550" i="4"/>
  <c r="BW550" i="4"/>
  <c r="BX550" i="4" s="1"/>
  <c r="BV551" i="4"/>
  <c r="BW551" i="4"/>
  <c r="BX551" i="4" s="1"/>
  <c r="BV552" i="4"/>
  <c r="BW552" i="4"/>
  <c r="BX552" i="4" s="1"/>
  <c r="BV553" i="4"/>
  <c r="BW553" i="4"/>
  <c r="BX553" i="4" s="1"/>
  <c r="BV554" i="4"/>
  <c r="BW554" i="4"/>
  <c r="BX554" i="4" s="1"/>
  <c r="BV555" i="4"/>
  <c r="BW555" i="4"/>
  <c r="BX555" i="4" s="1"/>
  <c r="BV556" i="4"/>
  <c r="BW556" i="4"/>
  <c r="BX556" i="4" s="1"/>
  <c r="BV557" i="4"/>
  <c r="BW557" i="4"/>
  <c r="BX557" i="4" s="1"/>
  <c r="BV558" i="4"/>
  <c r="BW558" i="4"/>
  <c r="BX558" i="4" s="1"/>
  <c r="BV559" i="4"/>
  <c r="BW559" i="4"/>
  <c r="BX559" i="4" s="1"/>
  <c r="BV560" i="4"/>
  <c r="BW560" i="4"/>
  <c r="BX560" i="4" s="1"/>
  <c r="BV561" i="4"/>
  <c r="BW561" i="4"/>
  <c r="BX561" i="4" s="1"/>
  <c r="BV562" i="4"/>
  <c r="BW562" i="4"/>
  <c r="BX562" i="4" s="1"/>
  <c r="BV563" i="4"/>
  <c r="BW563" i="4"/>
  <c r="BX563" i="4" s="1"/>
  <c r="BV564" i="4"/>
  <c r="BW564" i="4"/>
  <c r="BX564" i="4" s="1"/>
  <c r="BV565" i="4"/>
  <c r="BW565" i="4"/>
  <c r="BX565" i="4" s="1"/>
  <c r="BV566" i="4"/>
  <c r="BW566" i="4"/>
  <c r="BX566" i="4" s="1"/>
  <c r="BV567" i="4"/>
  <c r="BW567" i="4"/>
  <c r="BX567" i="4" s="1"/>
  <c r="BV568" i="4"/>
  <c r="BW568" i="4"/>
  <c r="BX568" i="4" s="1"/>
  <c r="BV569" i="4"/>
  <c r="BW569" i="4"/>
  <c r="BX569" i="4" s="1"/>
  <c r="BV570" i="4"/>
  <c r="BW570" i="4"/>
  <c r="BX570" i="4" s="1"/>
  <c r="BV571" i="4"/>
  <c r="BW571" i="4"/>
  <c r="BX571" i="4" s="1"/>
  <c r="BV572" i="4"/>
  <c r="BW572" i="4"/>
  <c r="BX572" i="4" s="1"/>
  <c r="BV573" i="4"/>
  <c r="BW573" i="4"/>
  <c r="BX573" i="4" s="1"/>
  <c r="BV574" i="4"/>
  <c r="BW574" i="4"/>
  <c r="BX574" i="4" s="1"/>
  <c r="BV575" i="4"/>
  <c r="BW575" i="4"/>
  <c r="BX575" i="4" s="1"/>
  <c r="BV576" i="4"/>
  <c r="BW576" i="4"/>
  <c r="BX576" i="4" s="1"/>
  <c r="BV577" i="4"/>
  <c r="BW577" i="4"/>
  <c r="BX577" i="4" s="1"/>
  <c r="BV578" i="4"/>
  <c r="BW578" i="4"/>
  <c r="BX578" i="4" s="1"/>
  <c r="BV579" i="4"/>
  <c r="BW579" i="4"/>
  <c r="BX579" i="4" s="1"/>
  <c r="BV580" i="4"/>
  <c r="BW580" i="4"/>
  <c r="BX580" i="4" s="1"/>
  <c r="BV581" i="4"/>
  <c r="BW581" i="4"/>
  <c r="BX581" i="4" s="1"/>
  <c r="BV582" i="4"/>
  <c r="BW582" i="4"/>
  <c r="BX582" i="4" s="1"/>
  <c r="BV583" i="4"/>
  <c r="BW583" i="4"/>
  <c r="BX583" i="4" s="1"/>
  <c r="BV584" i="4"/>
  <c r="BW584" i="4"/>
  <c r="BX584" i="4" s="1"/>
  <c r="BV585" i="4"/>
  <c r="BW585" i="4"/>
  <c r="BX585" i="4" s="1"/>
  <c r="BV586" i="4"/>
  <c r="BW586" i="4"/>
  <c r="BX586" i="4" s="1"/>
  <c r="BV587" i="4"/>
  <c r="BW587" i="4"/>
  <c r="BX587" i="4" s="1"/>
  <c r="BV588" i="4"/>
  <c r="BW588" i="4"/>
  <c r="BX588" i="4" s="1"/>
  <c r="BV589" i="4"/>
  <c r="BW589" i="4"/>
  <c r="BX589" i="4" s="1"/>
  <c r="BV590" i="4"/>
  <c r="BW590" i="4"/>
  <c r="BX590" i="4" s="1"/>
  <c r="BV591" i="4"/>
  <c r="BW591" i="4"/>
  <c r="BX591" i="4" s="1"/>
  <c r="BV592" i="4"/>
  <c r="BW592" i="4"/>
  <c r="BX592" i="4" s="1"/>
  <c r="BV593" i="4"/>
  <c r="BW593" i="4"/>
  <c r="BX593" i="4" s="1"/>
  <c r="BV594" i="4"/>
  <c r="BW594" i="4"/>
  <c r="BX594" i="4" s="1"/>
  <c r="BV595" i="4"/>
  <c r="BW595" i="4"/>
  <c r="BX595" i="4" s="1"/>
  <c r="BV596" i="4"/>
  <c r="BW596" i="4"/>
  <c r="BX596" i="4" s="1"/>
  <c r="BV597" i="4"/>
  <c r="BW597" i="4"/>
  <c r="BX597" i="4" s="1"/>
  <c r="BV598" i="4"/>
  <c r="BW598" i="4"/>
  <c r="BX598" i="4" s="1"/>
  <c r="BV599" i="4"/>
  <c r="BW599" i="4"/>
  <c r="BX599" i="4" s="1"/>
  <c r="BV600" i="4"/>
  <c r="BW600" i="4"/>
  <c r="BX600" i="4" s="1"/>
  <c r="BV601" i="4"/>
  <c r="BW601" i="4"/>
  <c r="BX601" i="4" s="1"/>
  <c r="BV602" i="4"/>
  <c r="BW602" i="4"/>
  <c r="BX602" i="4" s="1"/>
  <c r="BV603" i="4"/>
  <c r="BW603" i="4"/>
  <c r="BX603" i="4" s="1"/>
  <c r="BV604" i="4"/>
  <c r="BW604" i="4"/>
  <c r="BX604" i="4" s="1"/>
  <c r="BV605" i="4"/>
  <c r="BW605" i="4"/>
  <c r="BX605" i="4" s="1"/>
  <c r="BV606" i="4"/>
  <c r="BW606" i="4"/>
  <c r="BX606" i="4" s="1"/>
  <c r="BV607" i="4"/>
  <c r="BW607" i="4"/>
  <c r="BX607" i="4" s="1"/>
  <c r="BV608" i="4"/>
  <c r="BW608" i="4"/>
  <c r="BX608" i="4" s="1"/>
  <c r="BV609" i="4"/>
  <c r="BW609" i="4"/>
  <c r="BX609" i="4" s="1"/>
  <c r="BV610" i="4"/>
  <c r="BW610" i="4"/>
  <c r="BX610" i="4" s="1"/>
  <c r="BV611" i="4"/>
  <c r="BW611" i="4"/>
  <c r="BX611" i="4" s="1"/>
  <c r="BV612" i="4"/>
  <c r="BW612" i="4"/>
  <c r="BX612" i="4" s="1"/>
  <c r="BV613" i="4"/>
  <c r="BW613" i="4"/>
  <c r="BX613" i="4" s="1"/>
  <c r="BV614" i="4"/>
  <c r="BW614" i="4"/>
  <c r="BX614" i="4" s="1"/>
  <c r="BV615" i="4"/>
  <c r="BW615" i="4"/>
  <c r="BX615" i="4" s="1"/>
  <c r="BV616" i="4"/>
  <c r="BW616" i="4"/>
  <c r="BX616" i="4" s="1"/>
  <c r="BV617" i="4"/>
  <c r="BW617" i="4"/>
  <c r="BX617" i="4" s="1"/>
  <c r="BV618" i="4"/>
  <c r="BW618" i="4"/>
  <c r="BX618" i="4" s="1"/>
  <c r="BV619" i="4"/>
  <c r="BW619" i="4"/>
  <c r="BX619" i="4" s="1"/>
  <c r="BV620" i="4"/>
  <c r="BW620" i="4"/>
  <c r="BX620" i="4" s="1"/>
  <c r="BV621" i="4"/>
  <c r="BW621" i="4"/>
  <c r="BX621" i="4" s="1"/>
  <c r="BV622" i="4"/>
  <c r="BW622" i="4"/>
  <c r="BX622" i="4" s="1"/>
  <c r="BV623" i="4"/>
  <c r="BW623" i="4"/>
  <c r="BX623" i="4" s="1"/>
  <c r="BV624" i="4"/>
  <c r="BW624" i="4"/>
  <c r="BX624" i="4" s="1"/>
  <c r="BV625" i="4"/>
  <c r="BW625" i="4"/>
  <c r="BX625" i="4" s="1"/>
  <c r="BV626" i="4"/>
  <c r="BW626" i="4"/>
  <c r="BX626" i="4" s="1"/>
  <c r="BV627" i="4"/>
  <c r="BW627" i="4"/>
  <c r="BX627" i="4" s="1"/>
  <c r="BV628" i="4"/>
  <c r="BW628" i="4"/>
  <c r="BX628" i="4" s="1"/>
  <c r="BV629" i="4"/>
  <c r="BW629" i="4"/>
  <c r="BX629" i="4" s="1"/>
  <c r="BV630" i="4"/>
  <c r="BW630" i="4"/>
  <c r="BX630" i="4" s="1"/>
  <c r="BV631" i="4"/>
  <c r="BW631" i="4"/>
  <c r="BX631" i="4" s="1"/>
  <c r="BV632" i="4"/>
  <c r="BW632" i="4"/>
  <c r="BX632" i="4" s="1"/>
  <c r="BV633" i="4"/>
  <c r="BW633" i="4"/>
  <c r="BX633" i="4" s="1"/>
  <c r="BV634" i="4"/>
  <c r="BW634" i="4"/>
  <c r="BX634" i="4" s="1"/>
  <c r="BV635" i="4"/>
  <c r="BW635" i="4"/>
  <c r="BX635" i="4" s="1"/>
  <c r="BV636" i="4"/>
  <c r="BW636" i="4"/>
  <c r="BX636" i="4" s="1"/>
  <c r="BV637" i="4"/>
  <c r="BW637" i="4"/>
  <c r="BX637" i="4" s="1"/>
  <c r="BV638" i="4"/>
  <c r="BW638" i="4"/>
  <c r="BX638" i="4" s="1"/>
  <c r="BV639" i="4"/>
  <c r="BW639" i="4"/>
  <c r="BX639" i="4" s="1"/>
  <c r="BV640" i="4"/>
  <c r="BW640" i="4"/>
  <c r="BX640" i="4" s="1"/>
  <c r="BV641" i="4"/>
  <c r="BW641" i="4"/>
  <c r="BX641" i="4" s="1"/>
  <c r="BV642" i="4"/>
  <c r="BW642" i="4"/>
  <c r="BX642" i="4" s="1"/>
  <c r="BV643" i="4"/>
  <c r="BW643" i="4"/>
  <c r="BX643" i="4" s="1"/>
  <c r="BV644" i="4"/>
  <c r="BW644" i="4"/>
  <c r="BX644" i="4" s="1"/>
  <c r="BV645" i="4"/>
  <c r="BW645" i="4"/>
  <c r="BX645" i="4" s="1"/>
  <c r="BV646" i="4"/>
  <c r="BW646" i="4"/>
  <c r="BX646" i="4" s="1"/>
  <c r="BV647" i="4"/>
  <c r="BW647" i="4"/>
  <c r="BX647" i="4" s="1"/>
  <c r="BV648" i="4"/>
  <c r="BW648" i="4"/>
  <c r="BX648" i="4" s="1"/>
  <c r="BV649" i="4"/>
  <c r="BW649" i="4"/>
  <c r="BX649" i="4" s="1"/>
  <c r="BV650" i="4"/>
  <c r="BW650" i="4"/>
  <c r="BX650" i="4" s="1"/>
  <c r="BV651" i="4"/>
  <c r="BW651" i="4"/>
  <c r="BX651" i="4" s="1"/>
  <c r="BV652" i="4"/>
  <c r="BW652" i="4"/>
  <c r="BX652" i="4" s="1"/>
  <c r="BV653" i="4"/>
  <c r="BW653" i="4"/>
  <c r="BX653" i="4" s="1"/>
  <c r="BV654" i="4"/>
  <c r="BW654" i="4"/>
  <c r="BX654" i="4" s="1"/>
  <c r="BV655" i="4"/>
  <c r="BW655" i="4"/>
  <c r="BX655" i="4" s="1"/>
  <c r="BV656" i="4"/>
  <c r="BW656" i="4"/>
  <c r="BX656" i="4" s="1"/>
  <c r="BV657" i="4"/>
  <c r="BW657" i="4"/>
  <c r="BX657" i="4" s="1"/>
  <c r="BV658" i="4"/>
  <c r="BW658" i="4"/>
  <c r="BX658" i="4" s="1"/>
  <c r="BV659" i="4"/>
  <c r="BW659" i="4"/>
  <c r="BX659" i="4" s="1"/>
  <c r="BV660" i="4"/>
  <c r="BW660" i="4"/>
  <c r="BX660" i="4" s="1"/>
  <c r="BV661" i="4"/>
  <c r="BW661" i="4"/>
  <c r="BX661" i="4" s="1"/>
  <c r="BV662" i="4"/>
  <c r="BW662" i="4"/>
  <c r="BX662" i="4" s="1"/>
  <c r="BV663" i="4"/>
  <c r="BW663" i="4"/>
  <c r="BX663" i="4" s="1"/>
  <c r="BV664" i="4"/>
  <c r="BW664" i="4"/>
  <c r="BX664" i="4" s="1"/>
  <c r="BV665" i="4"/>
  <c r="BW665" i="4"/>
  <c r="BX665" i="4" s="1"/>
  <c r="BV666" i="4"/>
  <c r="BW666" i="4"/>
  <c r="BX666" i="4" s="1"/>
  <c r="BV667" i="4"/>
  <c r="BW667" i="4"/>
  <c r="BX667" i="4" s="1"/>
  <c r="BV668" i="4"/>
  <c r="BW668" i="4"/>
  <c r="BX668" i="4" s="1"/>
  <c r="BV669" i="4"/>
  <c r="BW669" i="4"/>
  <c r="BX669" i="4" s="1"/>
  <c r="BV670" i="4"/>
  <c r="BW670" i="4"/>
  <c r="BX670" i="4" s="1"/>
  <c r="BV671" i="4"/>
  <c r="BW671" i="4"/>
  <c r="BX671" i="4" s="1"/>
  <c r="BV672" i="4"/>
  <c r="BW672" i="4"/>
  <c r="BX672" i="4" s="1"/>
  <c r="BV673" i="4"/>
  <c r="BW673" i="4"/>
  <c r="BX673" i="4" s="1"/>
  <c r="BV674" i="4"/>
  <c r="BW674" i="4"/>
  <c r="BX674" i="4" s="1"/>
  <c r="BV675" i="4"/>
  <c r="BW675" i="4"/>
  <c r="BX675" i="4" s="1"/>
  <c r="BV676" i="4"/>
  <c r="BW676" i="4"/>
  <c r="BX676" i="4" s="1"/>
  <c r="BV677" i="4"/>
  <c r="BW677" i="4"/>
  <c r="BX677" i="4" s="1"/>
  <c r="BV678" i="4"/>
  <c r="BW678" i="4"/>
  <c r="BX678" i="4" s="1"/>
  <c r="BV679" i="4"/>
  <c r="BW679" i="4"/>
  <c r="BX679" i="4" s="1"/>
  <c r="BV680" i="4"/>
  <c r="BW680" i="4"/>
  <c r="BX680" i="4" s="1"/>
  <c r="BV681" i="4"/>
  <c r="BW681" i="4"/>
  <c r="BX681" i="4" s="1"/>
  <c r="BV682" i="4"/>
  <c r="BW682" i="4"/>
  <c r="BX682" i="4" s="1"/>
  <c r="BV683" i="4"/>
  <c r="BW683" i="4"/>
  <c r="BX683" i="4" s="1"/>
  <c r="BV684" i="4"/>
  <c r="BW684" i="4"/>
  <c r="BX684" i="4" s="1"/>
  <c r="BV685" i="4"/>
  <c r="BW685" i="4"/>
  <c r="BX685" i="4" s="1"/>
  <c r="BV686" i="4"/>
  <c r="BW686" i="4"/>
  <c r="BX686" i="4" s="1"/>
  <c r="BV687" i="4"/>
  <c r="BW687" i="4"/>
  <c r="BX687" i="4" s="1"/>
  <c r="BV688" i="4"/>
  <c r="BW688" i="4"/>
  <c r="BX688" i="4" s="1"/>
  <c r="BV689" i="4"/>
  <c r="BW689" i="4"/>
  <c r="BX689" i="4" s="1"/>
  <c r="BV690" i="4"/>
  <c r="BW690" i="4"/>
  <c r="BX690" i="4" s="1"/>
  <c r="BV691" i="4"/>
  <c r="BW691" i="4"/>
  <c r="BX691" i="4" s="1"/>
  <c r="BV692" i="4"/>
  <c r="BW692" i="4"/>
  <c r="BX692" i="4" s="1"/>
  <c r="BV693" i="4"/>
  <c r="BW693" i="4"/>
  <c r="BX693" i="4" s="1"/>
  <c r="BV694" i="4"/>
  <c r="BW694" i="4"/>
  <c r="BX694" i="4" s="1"/>
  <c r="BV695" i="4"/>
  <c r="BW695" i="4"/>
  <c r="BX695" i="4" s="1"/>
  <c r="BV696" i="4"/>
  <c r="BW696" i="4"/>
  <c r="BX696" i="4" s="1"/>
  <c r="BV697" i="4"/>
  <c r="BW697" i="4"/>
  <c r="BX697" i="4" s="1"/>
  <c r="BV698" i="4"/>
  <c r="BW698" i="4"/>
  <c r="BX698" i="4" s="1"/>
  <c r="BV699" i="4"/>
  <c r="BW699" i="4"/>
  <c r="BX699" i="4" s="1"/>
  <c r="BV700" i="4"/>
  <c r="BW700" i="4"/>
  <c r="BX700" i="4" s="1"/>
  <c r="BV701" i="4"/>
  <c r="BW701" i="4"/>
  <c r="BX701" i="4" s="1"/>
  <c r="BV702" i="4"/>
  <c r="BW702" i="4"/>
  <c r="BX702" i="4" s="1"/>
  <c r="BV703" i="4"/>
  <c r="BW703" i="4"/>
  <c r="BX703" i="4" s="1"/>
  <c r="BV704" i="4"/>
  <c r="BW704" i="4"/>
  <c r="BX704" i="4" s="1"/>
  <c r="BV705" i="4"/>
  <c r="BW705" i="4"/>
  <c r="BX705" i="4" s="1"/>
  <c r="BV706" i="4"/>
  <c r="BW706" i="4"/>
  <c r="BX706" i="4" s="1"/>
  <c r="BV707" i="4"/>
  <c r="BW707" i="4"/>
  <c r="BX707" i="4" s="1"/>
  <c r="BV708" i="4"/>
  <c r="BW708" i="4"/>
  <c r="BX708" i="4" s="1"/>
  <c r="BV709" i="4"/>
  <c r="BW709" i="4"/>
  <c r="BX709" i="4" s="1"/>
  <c r="BV710" i="4"/>
  <c r="BW710" i="4"/>
  <c r="BX710" i="4" s="1"/>
  <c r="BV711" i="4"/>
  <c r="BW711" i="4"/>
  <c r="BX711" i="4" s="1"/>
  <c r="BV712" i="4"/>
  <c r="BW712" i="4"/>
  <c r="BX712" i="4" s="1"/>
  <c r="BV713" i="4"/>
  <c r="BW713" i="4"/>
  <c r="BX713" i="4" s="1"/>
  <c r="BV714" i="4"/>
  <c r="BW714" i="4"/>
  <c r="BX714" i="4" s="1"/>
  <c r="BV715" i="4"/>
  <c r="BW715" i="4"/>
  <c r="BX715" i="4" s="1"/>
  <c r="BV716" i="4"/>
  <c r="BW716" i="4"/>
  <c r="BX716" i="4" s="1"/>
  <c r="BV717" i="4"/>
  <c r="BW717" i="4"/>
  <c r="BX717" i="4" s="1"/>
  <c r="BV718" i="4"/>
  <c r="BW718" i="4"/>
  <c r="BX718" i="4" s="1"/>
  <c r="BV719" i="4"/>
  <c r="BW719" i="4"/>
  <c r="BX719" i="4" s="1"/>
  <c r="BV720" i="4"/>
  <c r="BW720" i="4"/>
  <c r="BX720" i="4" s="1"/>
  <c r="BV721" i="4"/>
  <c r="BW721" i="4"/>
  <c r="BX721" i="4" s="1"/>
  <c r="BV722" i="4"/>
  <c r="BW722" i="4"/>
  <c r="BX722" i="4" s="1"/>
  <c r="BV723" i="4"/>
  <c r="BW723" i="4"/>
  <c r="BX723" i="4" s="1"/>
  <c r="BV724" i="4"/>
  <c r="BW724" i="4"/>
  <c r="BX724" i="4" s="1"/>
  <c r="BV725" i="4"/>
  <c r="BW725" i="4"/>
  <c r="BX725" i="4" s="1"/>
  <c r="BV726" i="4"/>
  <c r="BW726" i="4"/>
  <c r="BX726" i="4" s="1"/>
  <c r="BV727" i="4"/>
  <c r="BW727" i="4"/>
  <c r="BX727" i="4" s="1"/>
  <c r="BV728" i="4"/>
  <c r="BW728" i="4"/>
  <c r="BX728" i="4" s="1"/>
  <c r="BV729" i="4"/>
  <c r="BW729" i="4"/>
  <c r="BX729" i="4" s="1"/>
  <c r="BV730" i="4"/>
  <c r="BW730" i="4"/>
  <c r="BX730" i="4" s="1"/>
  <c r="BV731" i="4"/>
  <c r="BW731" i="4"/>
  <c r="BX731" i="4" s="1"/>
  <c r="BV732" i="4"/>
  <c r="BW732" i="4"/>
  <c r="BX732" i="4" s="1"/>
  <c r="BV733" i="4"/>
  <c r="BW733" i="4"/>
  <c r="BX733" i="4" s="1"/>
  <c r="BV734" i="4"/>
  <c r="BW734" i="4"/>
  <c r="BX734" i="4" s="1"/>
  <c r="BV735" i="4"/>
  <c r="BW735" i="4"/>
  <c r="BX735" i="4" s="1"/>
  <c r="BV736" i="4"/>
  <c r="BW736" i="4"/>
  <c r="BX736" i="4" s="1"/>
  <c r="D371" i="7"/>
  <c r="J371" i="7"/>
  <c r="D372" i="7"/>
  <c r="J372" i="7"/>
  <c r="D373" i="7"/>
  <c r="J373" i="7"/>
  <c r="D374" i="7"/>
  <c r="J374" i="7"/>
  <c r="D375" i="7"/>
  <c r="J375" i="7"/>
  <c r="D376" i="7"/>
  <c r="J376" i="7"/>
  <c r="D377" i="7"/>
  <c r="J377" i="7"/>
  <c r="D378" i="7"/>
  <c r="J378" i="7"/>
  <c r="D379" i="7"/>
  <c r="J379" i="7"/>
  <c r="D380" i="7"/>
  <c r="J380" i="7"/>
  <c r="D381" i="7"/>
  <c r="J381" i="7"/>
  <c r="D382" i="7"/>
  <c r="J382" i="7"/>
  <c r="D383" i="7"/>
  <c r="J383" i="7"/>
  <c r="D384" i="7"/>
  <c r="J384" i="7"/>
  <c r="D385" i="7"/>
  <c r="J385" i="7"/>
  <c r="D386" i="7"/>
  <c r="J386" i="7"/>
  <c r="D387" i="7"/>
  <c r="J387" i="7"/>
  <c r="D388" i="7"/>
  <c r="J388" i="7"/>
  <c r="D389" i="7"/>
  <c r="J389" i="7"/>
  <c r="D390" i="7"/>
  <c r="J390" i="7"/>
  <c r="D391" i="7"/>
  <c r="J391" i="7"/>
  <c r="D392" i="7"/>
  <c r="J392" i="7"/>
  <c r="D393" i="7"/>
  <c r="J393" i="7"/>
  <c r="D394" i="7"/>
  <c r="J394" i="7"/>
  <c r="D395" i="7"/>
  <c r="J395" i="7"/>
  <c r="D396" i="7"/>
  <c r="J396" i="7"/>
  <c r="D397" i="7"/>
  <c r="J397" i="7"/>
  <c r="D398" i="7"/>
  <c r="J398" i="7"/>
  <c r="D399" i="7"/>
  <c r="J399" i="7"/>
  <c r="D400" i="7"/>
  <c r="J400" i="7"/>
  <c r="D401" i="7"/>
  <c r="J401" i="7"/>
  <c r="D402" i="7"/>
  <c r="J402" i="7"/>
  <c r="D403" i="7"/>
  <c r="J403" i="7"/>
  <c r="D404" i="7"/>
  <c r="J404" i="7"/>
  <c r="D405" i="7"/>
  <c r="J405" i="7"/>
  <c r="D406" i="7"/>
  <c r="J406" i="7"/>
  <c r="D407" i="7"/>
  <c r="J407" i="7"/>
  <c r="D408" i="7"/>
  <c r="J408" i="7"/>
  <c r="D409" i="7"/>
  <c r="J409" i="7"/>
  <c r="D410" i="7"/>
  <c r="J410" i="7"/>
  <c r="D411" i="7"/>
  <c r="J411" i="7"/>
  <c r="D412" i="7"/>
  <c r="J412" i="7"/>
  <c r="D413" i="7"/>
  <c r="J413" i="7"/>
  <c r="D414" i="7"/>
  <c r="J414" i="7"/>
  <c r="D415" i="7"/>
  <c r="J415" i="7"/>
  <c r="D416" i="7"/>
  <c r="J416" i="7"/>
  <c r="D417" i="7"/>
  <c r="J417" i="7"/>
  <c r="D418" i="7"/>
  <c r="J418" i="7"/>
  <c r="D419" i="7"/>
  <c r="J419" i="7"/>
  <c r="D420" i="7"/>
  <c r="J420" i="7"/>
  <c r="D421" i="7"/>
  <c r="J421" i="7"/>
  <c r="D422" i="7"/>
  <c r="J422" i="7"/>
  <c r="D423" i="7"/>
  <c r="J423" i="7"/>
  <c r="D424" i="7"/>
  <c r="J424" i="7"/>
  <c r="D425" i="7"/>
  <c r="J425" i="7"/>
  <c r="D426" i="7"/>
  <c r="J426" i="7"/>
  <c r="D427" i="7"/>
  <c r="J427" i="7"/>
  <c r="D428" i="7"/>
  <c r="J428" i="7"/>
  <c r="D429" i="7"/>
  <c r="J429" i="7"/>
  <c r="D430" i="7"/>
  <c r="J430" i="7"/>
  <c r="D431" i="7"/>
  <c r="E431" i="7" s="1"/>
  <c r="F431" i="7" s="1"/>
  <c r="J431" i="7"/>
  <c r="D432" i="7"/>
  <c r="J432" i="7"/>
  <c r="D433" i="7"/>
  <c r="J433" i="7"/>
  <c r="D434" i="7"/>
  <c r="J434" i="7"/>
  <c r="D435" i="7"/>
  <c r="J435" i="7"/>
  <c r="D436" i="7"/>
  <c r="J436" i="7"/>
  <c r="D437" i="7"/>
  <c r="J437" i="7"/>
  <c r="D438" i="7"/>
  <c r="J438" i="7"/>
  <c r="D439" i="7"/>
  <c r="J439" i="7"/>
  <c r="D440" i="7"/>
  <c r="J440" i="7"/>
  <c r="D441" i="7"/>
  <c r="J441" i="7"/>
  <c r="D442" i="7"/>
  <c r="J442" i="7"/>
  <c r="D443" i="7"/>
  <c r="J443" i="7"/>
  <c r="D444" i="7"/>
  <c r="J444" i="7"/>
  <c r="D445" i="7"/>
  <c r="J445" i="7"/>
  <c r="D446" i="7"/>
  <c r="J446" i="7"/>
  <c r="D447" i="7"/>
  <c r="J447" i="7"/>
  <c r="D448" i="7"/>
  <c r="J448" i="7"/>
  <c r="D449" i="7"/>
  <c r="J449" i="7"/>
  <c r="D450" i="7"/>
  <c r="J450" i="7"/>
  <c r="D451" i="7"/>
  <c r="J451" i="7"/>
  <c r="D452" i="7"/>
  <c r="J452" i="7"/>
  <c r="D453" i="7"/>
  <c r="J453" i="7"/>
  <c r="D454" i="7"/>
  <c r="J454" i="7"/>
  <c r="D455" i="7"/>
  <c r="J455" i="7"/>
  <c r="D456" i="7"/>
  <c r="J456" i="7"/>
  <c r="D457" i="7"/>
  <c r="J457" i="7"/>
  <c r="D458" i="7"/>
  <c r="J458" i="7"/>
  <c r="D459" i="7"/>
  <c r="J459" i="7"/>
  <c r="D460" i="7"/>
  <c r="J460" i="7"/>
  <c r="D461" i="7"/>
  <c r="J461" i="7"/>
  <c r="D462" i="7"/>
  <c r="J462" i="7"/>
  <c r="D463" i="7"/>
  <c r="J463" i="7"/>
  <c r="D464" i="7"/>
  <c r="J464" i="7"/>
  <c r="D465" i="7"/>
  <c r="J465" i="7"/>
  <c r="D466" i="7"/>
  <c r="J466" i="7"/>
  <c r="D467" i="7"/>
  <c r="J467" i="7"/>
  <c r="D468" i="7"/>
  <c r="J468" i="7"/>
  <c r="D469" i="7"/>
  <c r="J469" i="7"/>
  <c r="D470" i="7"/>
  <c r="J470" i="7"/>
  <c r="D471" i="7"/>
  <c r="J471" i="7"/>
  <c r="D472" i="7"/>
  <c r="J472" i="7"/>
  <c r="D473" i="7"/>
  <c r="J473" i="7"/>
  <c r="D474" i="7"/>
  <c r="J474" i="7"/>
  <c r="D475" i="7"/>
  <c r="J475" i="7"/>
  <c r="D476" i="7"/>
  <c r="J476" i="7"/>
  <c r="D477" i="7"/>
  <c r="J477" i="7"/>
  <c r="D478" i="7"/>
  <c r="J478" i="7"/>
  <c r="D479" i="7"/>
  <c r="J479" i="7"/>
  <c r="D480" i="7"/>
  <c r="J480" i="7"/>
  <c r="D481" i="7"/>
  <c r="J481" i="7"/>
  <c r="D482" i="7"/>
  <c r="J482" i="7"/>
  <c r="D483" i="7"/>
  <c r="J483" i="7"/>
  <c r="D484" i="7"/>
  <c r="J484" i="7"/>
  <c r="D485" i="7"/>
  <c r="J485" i="7"/>
  <c r="D486" i="7"/>
  <c r="J486" i="7"/>
  <c r="D487" i="7"/>
  <c r="J487" i="7"/>
  <c r="D488" i="7"/>
  <c r="J488" i="7"/>
  <c r="D489" i="7"/>
  <c r="J489" i="7"/>
  <c r="D490" i="7"/>
  <c r="J490" i="7"/>
  <c r="D491" i="7"/>
  <c r="J491" i="7"/>
  <c r="D492" i="7"/>
  <c r="J492" i="7"/>
  <c r="D493" i="7"/>
  <c r="J493" i="7"/>
  <c r="D494" i="7"/>
  <c r="J494" i="7"/>
  <c r="D495" i="7"/>
  <c r="J495" i="7"/>
  <c r="D496" i="7"/>
  <c r="J496" i="7"/>
  <c r="D497" i="7"/>
  <c r="J497" i="7"/>
  <c r="D498" i="7"/>
  <c r="J498" i="7"/>
  <c r="D499" i="7"/>
  <c r="J499" i="7"/>
  <c r="D500" i="7"/>
  <c r="J500" i="7"/>
  <c r="D501" i="7"/>
  <c r="J501" i="7"/>
  <c r="D502" i="7"/>
  <c r="J502" i="7"/>
  <c r="D503" i="7"/>
  <c r="J503" i="7"/>
  <c r="D504" i="7"/>
  <c r="J504" i="7"/>
  <c r="D505" i="7"/>
  <c r="J505" i="7"/>
  <c r="D506" i="7"/>
  <c r="J506" i="7"/>
  <c r="D507" i="7"/>
  <c r="J507" i="7"/>
  <c r="D508" i="7"/>
  <c r="J508" i="7"/>
  <c r="D509" i="7"/>
  <c r="J509" i="7"/>
  <c r="D510" i="7"/>
  <c r="J510" i="7"/>
  <c r="D511" i="7"/>
  <c r="J511" i="7"/>
  <c r="D512" i="7"/>
  <c r="J512" i="7"/>
  <c r="D513" i="7"/>
  <c r="J513" i="7"/>
  <c r="D514" i="7"/>
  <c r="J514" i="7"/>
  <c r="D515" i="7"/>
  <c r="J515" i="7"/>
  <c r="D516" i="7"/>
  <c r="J516" i="7"/>
  <c r="D517" i="7"/>
  <c r="J517" i="7"/>
  <c r="D518" i="7"/>
  <c r="J518" i="7"/>
  <c r="D519" i="7"/>
  <c r="J519" i="7"/>
  <c r="D520" i="7"/>
  <c r="M520" i="7" s="1"/>
  <c r="J520" i="7"/>
  <c r="D521" i="7"/>
  <c r="E521" i="7" s="1"/>
  <c r="F521" i="7" s="1"/>
  <c r="J521" i="7"/>
  <c r="D522" i="7"/>
  <c r="J522" i="7"/>
  <c r="D523" i="7"/>
  <c r="J523" i="7"/>
  <c r="D524" i="7"/>
  <c r="J524" i="7"/>
  <c r="D525" i="7"/>
  <c r="J525" i="7"/>
  <c r="D526" i="7"/>
  <c r="J526" i="7"/>
  <c r="D527" i="7"/>
  <c r="J527" i="7"/>
  <c r="D528" i="7"/>
  <c r="J528" i="7"/>
  <c r="D529" i="7"/>
  <c r="J529" i="7"/>
  <c r="D530" i="7"/>
  <c r="J530" i="7"/>
  <c r="D531" i="7"/>
  <c r="J531" i="7"/>
  <c r="D532" i="7"/>
  <c r="J532" i="7"/>
  <c r="D533" i="7"/>
  <c r="J533" i="7"/>
  <c r="D534" i="7"/>
  <c r="J534" i="7"/>
  <c r="D535" i="7"/>
  <c r="J535" i="7"/>
  <c r="D536" i="7"/>
  <c r="J536" i="7"/>
  <c r="D537" i="7"/>
  <c r="J537" i="7"/>
  <c r="D538" i="7"/>
  <c r="J538" i="7"/>
  <c r="D539" i="7"/>
  <c r="J539" i="7"/>
  <c r="D540" i="7"/>
  <c r="E540" i="7" s="1"/>
  <c r="F540" i="7" s="1"/>
  <c r="J540" i="7"/>
  <c r="D541" i="7"/>
  <c r="J541" i="7"/>
  <c r="D542" i="7"/>
  <c r="J542" i="7"/>
  <c r="D543" i="7"/>
  <c r="J543" i="7"/>
  <c r="D544" i="7"/>
  <c r="J544" i="7"/>
  <c r="D545" i="7"/>
  <c r="G545" i="7" s="1"/>
  <c r="J545" i="7"/>
  <c r="D546" i="7"/>
  <c r="J546" i="7"/>
  <c r="D547" i="7"/>
  <c r="J547" i="7"/>
  <c r="D548" i="7"/>
  <c r="J548" i="7"/>
  <c r="D549" i="7"/>
  <c r="J549" i="7"/>
  <c r="D550" i="7"/>
  <c r="J550" i="7"/>
  <c r="D551" i="7"/>
  <c r="J551" i="7"/>
  <c r="D552" i="7"/>
  <c r="J552" i="7"/>
  <c r="D553" i="7"/>
  <c r="J553" i="7"/>
  <c r="D554" i="7"/>
  <c r="J554" i="7"/>
  <c r="D555" i="7"/>
  <c r="J555" i="7"/>
  <c r="D556" i="7"/>
  <c r="J556" i="7"/>
  <c r="D557" i="7"/>
  <c r="J557" i="7"/>
  <c r="D558" i="7"/>
  <c r="J558" i="7"/>
  <c r="D559" i="7"/>
  <c r="J559" i="7"/>
  <c r="D560" i="7"/>
  <c r="J560" i="7"/>
  <c r="D561" i="7"/>
  <c r="J561" i="7"/>
  <c r="D562" i="7"/>
  <c r="J562" i="7"/>
  <c r="D563" i="7"/>
  <c r="J563" i="7"/>
  <c r="D564" i="7"/>
  <c r="J564" i="7"/>
  <c r="D565" i="7"/>
  <c r="J565" i="7"/>
  <c r="D566" i="7"/>
  <c r="J566" i="7"/>
  <c r="D567" i="7"/>
  <c r="J567" i="7"/>
  <c r="D568" i="7"/>
  <c r="J568" i="7"/>
  <c r="D569" i="7"/>
  <c r="J569" i="7"/>
  <c r="D570" i="7"/>
  <c r="J570" i="7"/>
  <c r="D571" i="7"/>
  <c r="J571" i="7"/>
  <c r="D572" i="7"/>
  <c r="J572" i="7"/>
  <c r="D573" i="7"/>
  <c r="J573" i="7"/>
  <c r="D574" i="7"/>
  <c r="J574" i="7"/>
  <c r="D575" i="7"/>
  <c r="J575" i="7"/>
  <c r="D576" i="7"/>
  <c r="J576" i="7"/>
  <c r="D577" i="7"/>
  <c r="J577" i="7"/>
  <c r="D578" i="7"/>
  <c r="J578" i="7"/>
  <c r="D579" i="7"/>
  <c r="J579" i="7"/>
  <c r="D580" i="7"/>
  <c r="J580" i="7"/>
  <c r="D581" i="7"/>
  <c r="J581" i="7"/>
  <c r="D582" i="7"/>
  <c r="J582" i="7"/>
  <c r="D583" i="7"/>
  <c r="J583" i="7"/>
  <c r="D584" i="7"/>
  <c r="J584" i="7"/>
  <c r="D585" i="7"/>
  <c r="J585" i="7"/>
  <c r="D586" i="7"/>
  <c r="J586" i="7"/>
  <c r="D587" i="7"/>
  <c r="J587" i="7"/>
  <c r="D588" i="7"/>
  <c r="J588" i="7"/>
  <c r="D589" i="7"/>
  <c r="J589" i="7"/>
  <c r="D590" i="7"/>
  <c r="J590" i="7"/>
  <c r="D591" i="7"/>
  <c r="J591" i="7"/>
  <c r="D592" i="7"/>
  <c r="J592" i="7"/>
  <c r="D593" i="7"/>
  <c r="J593" i="7"/>
  <c r="D594" i="7"/>
  <c r="J594" i="7"/>
  <c r="D595" i="7"/>
  <c r="J595" i="7"/>
  <c r="D596" i="7"/>
  <c r="J596" i="7"/>
  <c r="D597" i="7"/>
  <c r="J597" i="7"/>
  <c r="D598" i="7"/>
  <c r="J598" i="7"/>
  <c r="D599" i="7"/>
  <c r="J599" i="7"/>
  <c r="D600" i="7"/>
  <c r="J600" i="7"/>
  <c r="D601" i="7"/>
  <c r="J601" i="7"/>
  <c r="D602" i="7"/>
  <c r="J602" i="7"/>
  <c r="D603" i="7"/>
  <c r="J603" i="7"/>
  <c r="D604" i="7"/>
  <c r="J604" i="7"/>
  <c r="D605" i="7"/>
  <c r="E605" i="7" s="1"/>
  <c r="F605" i="7" s="1"/>
  <c r="J605" i="7"/>
  <c r="D606" i="7"/>
  <c r="J606" i="7"/>
  <c r="D607" i="7"/>
  <c r="J607" i="7"/>
  <c r="D608" i="7"/>
  <c r="J608" i="7"/>
  <c r="D609" i="7"/>
  <c r="J609" i="7"/>
  <c r="D610" i="7"/>
  <c r="E610" i="7" s="1"/>
  <c r="F610" i="7" s="1"/>
  <c r="J610" i="7"/>
  <c r="D611" i="7"/>
  <c r="E611" i="7" s="1"/>
  <c r="F611" i="7" s="1"/>
  <c r="J611" i="7"/>
  <c r="D612" i="7"/>
  <c r="J612" i="7"/>
  <c r="D613" i="7"/>
  <c r="J613" i="7"/>
  <c r="D614" i="7"/>
  <c r="J614" i="7"/>
  <c r="D615" i="7"/>
  <c r="J615" i="7"/>
  <c r="D616" i="7"/>
  <c r="J616" i="7"/>
  <c r="D617" i="7"/>
  <c r="J617" i="7"/>
  <c r="D618" i="7"/>
  <c r="J618" i="7"/>
  <c r="D619" i="7"/>
  <c r="J619" i="7"/>
  <c r="D620" i="7"/>
  <c r="J620" i="7"/>
  <c r="D621" i="7"/>
  <c r="J621" i="7"/>
  <c r="D622" i="7"/>
  <c r="J622" i="7"/>
  <c r="D623" i="7"/>
  <c r="J623" i="7"/>
  <c r="D624" i="7"/>
  <c r="J624" i="7"/>
  <c r="D625" i="7"/>
  <c r="J625" i="7"/>
  <c r="D626" i="7"/>
  <c r="J626" i="7"/>
  <c r="D627" i="7"/>
  <c r="J627" i="7"/>
  <c r="D628" i="7"/>
  <c r="J628" i="7"/>
  <c r="D629" i="7"/>
  <c r="J629" i="7"/>
  <c r="D630" i="7"/>
  <c r="J630" i="7"/>
  <c r="D631" i="7"/>
  <c r="J631" i="7"/>
  <c r="D632" i="7"/>
  <c r="M632" i="7" s="1"/>
  <c r="J632" i="7"/>
  <c r="D633" i="7"/>
  <c r="J633" i="7"/>
  <c r="D634" i="7"/>
  <c r="J634" i="7"/>
  <c r="D635" i="7"/>
  <c r="J635" i="7"/>
  <c r="D636" i="7"/>
  <c r="J636" i="7"/>
  <c r="D637" i="7"/>
  <c r="J637" i="7"/>
  <c r="D638" i="7"/>
  <c r="J638" i="7"/>
  <c r="D639" i="7"/>
  <c r="J639" i="7"/>
  <c r="D640" i="7"/>
  <c r="J640" i="7"/>
  <c r="D641" i="7"/>
  <c r="J641" i="7"/>
  <c r="D642" i="7"/>
  <c r="J642" i="7"/>
  <c r="D643" i="7"/>
  <c r="J643" i="7"/>
  <c r="D644" i="7"/>
  <c r="J644" i="7"/>
  <c r="D645" i="7"/>
  <c r="J645" i="7"/>
  <c r="D646" i="7"/>
  <c r="J646" i="7"/>
  <c r="D647" i="7"/>
  <c r="J647" i="7"/>
  <c r="D648" i="7"/>
  <c r="J648" i="7"/>
  <c r="D649" i="7"/>
  <c r="J649" i="7"/>
  <c r="D650" i="7"/>
  <c r="J650" i="7"/>
  <c r="D651" i="7"/>
  <c r="J651" i="7"/>
  <c r="D652" i="7"/>
  <c r="J652" i="7"/>
  <c r="D653" i="7"/>
  <c r="J653" i="7"/>
  <c r="D654" i="7"/>
  <c r="J654" i="7"/>
  <c r="D655" i="7"/>
  <c r="J655" i="7"/>
  <c r="D656" i="7"/>
  <c r="J656" i="7"/>
  <c r="D657" i="7"/>
  <c r="J657" i="7"/>
  <c r="D658" i="7"/>
  <c r="J658" i="7"/>
  <c r="D659" i="7"/>
  <c r="J659" i="7"/>
  <c r="D660" i="7"/>
  <c r="J660" i="7"/>
  <c r="D661" i="7"/>
  <c r="J661" i="7"/>
  <c r="D662" i="7"/>
  <c r="J662" i="7"/>
  <c r="D663" i="7"/>
  <c r="J663" i="7"/>
  <c r="D664" i="7"/>
  <c r="J664" i="7"/>
  <c r="D665" i="7"/>
  <c r="J665" i="7"/>
  <c r="D666" i="7"/>
  <c r="J666" i="7"/>
  <c r="D667" i="7"/>
  <c r="J667" i="7"/>
  <c r="D668" i="7"/>
  <c r="J668" i="7"/>
  <c r="D669" i="7"/>
  <c r="J669" i="7"/>
  <c r="D670" i="7"/>
  <c r="J670" i="7"/>
  <c r="D671" i="7"/>
  <c r="J671" i="7"/>
  <c r="D672" i="7"/>
  <c r="J672" i="7"/>
  <c r="D673" i="7"/>
  <c r="J673" i="7"/>
  <c r="D674" i="7"/>
  <c r="J674" i="7"/>
  <c r="D675" i="7"/>
  <c r="J675" i="7"/>
  <c r="D676" i="7"/>
  <c r="J676" i="7"/>
  <c r="D677" i="7"/>
  <c r="J677" i="7"/>
  <c r="D678" i="7"/>
  <c r="J678" i="7"/>
  <c r="D679" i="7"/>
  <c r="J679" i="7"/>
  <c r="D680" i="7"/>
  <c r="J680" i="7"/>
  <c r="D681" i="7"/>
  <c r="E681" i="7" s="1"/>
  <c r="F681" i="7" s="1"/>
  <c r="J681" i="7"/>
  <c r="D682" i="7"/>
  <c r="J682" i="7"/>
  <c r="D683" i="7"/>
  <c r="J683" i="7"/>
  <c r="D684" i="7"/>
  <c r="J684" i="7"/>
  <c r="D685" i="7"/>
  <c r="J685" i="7"/>
  <c r="D686" i="7"/>
  <c r="J686" i="7"/>
  <c r="D687" i="7"/>
  <c r="J687" i="7"/>
  <c r="D688" i="7"/>
  <c r="J688" i="7"/>
  <c r="D689" i="7"/>
  <c r="J689" i="7"/>
  <c r="D690" i="7"/>
  <c r="J690" i="7"/>
  <c r="D691" i="7"/>
  <c r="J691" i="7"/>
  <c r="D692" i="7"/>
  <c r="J692" i="7"/>
  <c r="D693" i="7"/>
  <c r="J693" i="7"/>
  <c r="D694" i="7"/>
  <c r="J694" i="7"/>
  <c r="D695" i="7"/>
  <c r="J695" i="7"/>
  <c r="D696" i="7"/>
  <c r="J696" i="7"/>
  <c r="D697" i="7"/>
  <c r="J697" i="7"/>
  <c r="D698" i="7"/>
  <c r="J698" i="7"/>
  <c r="D699" i="7"/>
  <c r="J699" i="7"/>
  <c r="D700" i="7"/>
  <c r="J700" i="7"/>
  <c r="D701" i="7"/>
  <c r="J701" i="7"/>
  <c r="D702" i="7"/>
  <c r="J702" i="7"/>
  <c r="D703" i="7"/>
  <c r="J703" i="7"/>
  <c r="D704" i="7"/>
  <c r="J704" i="7"/>
  <c r="D705" i="7"/>
  <c r="J705" i="7"/>
  <c r="D706" i="7"/>
  <c r="J706" i="7"/>
  <c r="D707" i="7"/>
  <c r="J707" i="7"/>
  <c r="D708" i="7"/>
  <c r="J708" i="7"/>
  <c r="D709" i="7"/>
  <c r="J709" i="7"/>
  <c r="D710" i="7"/>
  <c r="J710" i="7"/>
  <c r="D711" i="7"/>
  <c r="J711" i="7"/>
  <c r="D712" i="7"/>
  <c r="J712" i="7"/>
  <c r="D713" i="7"/>
  <c r="J713" i="7"/>
  <c r="D714" i="7"/>
  <c r="J714" i="7"/>
  <c r="D715" i="7"/>
  <c r="J715" i="7"/>
  <c r="D716" i="7"/>
  <c r="J716" i="7"/>
  <c r="D717" i="7"/>
  <c r="J717" i="7"/>
  <c r="D718" i="7"/>
  <c r="G718" i="7" s="1"/>
  <c r="J718" i="7"/>
  <c r="D719" i="7"/>
  <c r="J719" i="7"/>
  <c r="D720" i="7"/>
  <c r="J720" i="7"/>
  <c r="D721" i="7"/>
  <c r="J721" i="7"/>
  <c r="D722" i="7"/>
  <c r="J722" i="7"/>
  <c r="D723" i="7"/>
  <c r="J723" i="7"/>
  <c r="D724" i="7"/>
  <c r="J724" i="7"/>
  <c r="D725" i="7"/>
  <c r="J725" i="7"/>
  <c r="D726" i="7"/>
  <c r="J726" i="7"/>
  <c r="D727" i="7"/>
  <c r="J727" i="7"/>
  <c r="D728" i="7"/>
  <c r="J728" i="7"/>
  <c r="D729" i="7"/>
  <c r="J729" i="7"/>
  <c r="D730" i="7"/>
  <c r="J730" i="7"/>
  <c r="D731" i="7"/>
  <c r="J731" i="7"/>
  <c r="D732" i="7"/>
  <c r="J732" i="7"/>
  <c r="D733" i="7"/>
  <c r="J733" i="7"/>
  <c r="D734" i="7"/>
  <c r="J734" i="7"/>
  <c r="D735" i="7"/>
  <c r="J735" i="7"/>
  <c r="E728" i="7" l="1"/>
  <c r="F728" i="7" s="1"/>
  <c r="E722" i="7"/>
  <c r="F722" i="7" s="1"/>
  <c r="E648" i="7"/>
  <c r="F648" i="7" s="1"/>
  <c r="E642" i="7"/>
  <c r="F642" i="7" s="1"/>
  <c r="G636" i="7"/>
  <c r="G620" i="7"/>
  <c r="G614" i="7"/>
  <c r="G609" i="7"/>
  <c r="G576" i="7"/>
  <c r="G572" i="7"/>
  <c r="G564" i="7"/>
  <c r="G539" i="7"/>
  <c r="E422" i="7"/>
  <c r="F422" i="7" s="1"/>
  <c r="E712" i="7"/>
  <c r="F712" i="7" s="1"/>
  <c r="G681" i="7"/>
  <c r="E655" i="7"/>
  <c r="F655" i="7" s="1"/>
  <c r="G605" i="7"/>
  <c r="M605" i="7"/>
  <c r="G587" i="7"/>
  <c r="M587" i="7"/>
  <c r="G544" i="7"/>
  <c r="E499" i="7"/>
  <c r="F499" i="7" s="1"/>
  <c r="G477" i="7"/>
  <c r="E471" i="7"/>
  <c r="F471" i="7" s="1"/>
  <c r="E467" i="7"/>
  <c r="F467" i="7" s="1"/>
  <c r="E461" i="7"/>
  <c r="F461" i="7" s="1"/>
  <c r="E455" i="7"/>
  <c r="F455" i="7" s="1"/>
  <c r="E451" i="7"/>
  <c r="F451" i="7" s="1"/>
  <c r="E445" i="7"/>
  <c r="F445" i="7" s="1"/>
  <c r="E441" i="7"/>
  <c r="F441" i="7" s="1"/>
  <c r="E433" i="7"/>
  <c r="F433" i="7" s="1"/>
  <c r="E734" i="7"/>
  <c r="F734" i="7" s="1"/>
  <c r="E726" i="7"/>
  <c r="F726" i="7" s="1"/>
  <c r="G697" i="7"/>
  <c r="E652" i="7"/>
  <c r="F652" i="7" s="1"/>
  <c r="G646" i="7"/>
  <c r="G638" i="7"/>
  <c r="G618" i="7"/>
  <c r="G580" i="7"/>
  <c r="G562" i="7"/>
  <c r="G554" i="7"/>
  <c r="G548" i="7"/>
  <c r="G535" i="7"/>
  <c r="E430" i="7"/>
  <c r="F430" i="7" s="1"/>
  <c r="G414" i="7"/>
  <c r="E718" i="7"/>
  <c r="F718" i="7" s="1"/>
  <c r="E714" i="7"/>
  <c r="F714" i="7" s="1"/>
  <c r="G708" i="7"/>
  <c r="E706" i="7"/>
  <c r="F706" i="7" s="1"/>
  <c r="E675" i="7"/>
  <c r="F675" i="7" s="1"/>
  <c r="E671" i="7"/>
  <c r="F671" i="7" s="1"/>
  <c r="E667" i="7"/>
  <c r="F667" i="7" s="1"/>
  <c r="E663" i="7"/>
  <c r="F663" i="7" s="1"/>
  <c r="E659" i="7"/>
  <c r="F659" i="7" s="1"/>
  <c r="G603" i="7"/>
  <c r="G599" i="7"/>
  <c r="G595" i="7"/>
  <c r="G591" i="7"/>
  <c r="E589" i="7"/>
  <c r="F589" i="7" s="1"/>
  <c r="G583" i="7"/>
  <c r="G519" i="7"/>
  <c r="M519" i="7"/>
  <c r="E515" i="7"/>
  <c r="F515" i="7" s="1"/>
  <c r="G509" i="7"/>
  <c r="M509" i="7"/>
  <c r="G505" i="7"/>
  <c r="G501" i="7"/>
  <c r="G491" i="7"/>
  <c r="G487" i="7"/>
  <c r="G475" i="7"/>
  <c r="G473" i="7"/>
  <c r="G469" i="7"/>
  <c r="G465" i="7"/>
  <c r="E463" i="7"/>
  <c r="F463" i="7" s="1"/>
  <c r="E457" i="7"/>
  <c r="F457" i="7" s="1"/>
  <c r="E453" i="7"/>
  <c r="F453" i="7" s="1"/>
  <c r="E449" i="7"/>
  <c r="F449" i="7" s="1"/>
  <c r="E447" i="7"/>
  <c r="F447" i="7" s="1"/>
  <c r="E443" i="7"/>
  <c r="F443" i="7" s="1"/>
  <c r="E439" i="7"/>
  <c r="F439" i="7" s="1"/>
  <c r="E437" i="7"/>
  <c r="F437" i="7" s="1"/>
  <c r="E435" i="7"/>
  <c r="F435" i="7" s="1"/>
  <c r="E735" i="7"/>
  <c r="F735" i="7" s="1"/>
  <c r="G733" i="7"/>
  <c r="E731" i="7"/>
  <c r="F731" i="7" s="1"/>
  <c r="G729" i="7"/>
  <c r="E727" i="7"/>
  <c r="F727" i="7" s="1"/>
  <c r="G725" i="7"/>
  <c r="E723" i="7"/>
  <c r="F723" i="7" s="1"/>
  <c r="G721" i="7"/>
  <c r="E719" i="7"/>
  <c r="F719" i="7" s="1"/>
  <c r="E700" i="7"/>
  <c r="F700" i="7" s="1"/>
  <c r="G698" i="7"/>
  <c r="E696" i="7"/>
  <c r="F696" i="7" s="1"/>
  <c r="G694" i="7"/>
  <c r="E692" i="7"/>
  <c r="F692" i="7" s="1"/>
  <c r="G690" i="7"/>
  <c r="E688" i="7"/>
  <c r="F688" i="7" s="1"/>
  <c r="G686" i="7"/>
  <c r="E684" i="7"/>
  <c r="F684" i="7" s="1"/>
  <c r="G682" i="7"/>
  <c r="E651" i="7"/>
  <c r="F651" i="7" s="1"/>
  <c r="G649" i="7"/>
  <c r="E647" i="7"/>
  <c r="F647" i="7" s="1"/>
  <c r="G645" i="7"/>
  <c r="E643" i="7"/>
  <c r="F643" i="7" s="1"/>
  <c r="G641" i="7"/>
  <c r="E639" i="7"/>
  <c r="F639" i="7" s="1"/>
  <c r="G637" i="7"/>
  <c r="G635" i="7"/>
  <c r="E633" i="7"/>
  <c r="F633" i="7" s="1"/>
  <c r="E631" i="7"/>
  <c r="F631" i="7" s="1"/>
  <c r="M631" i="7"/>
  <c r="G629" i="7"/>
  <c r="G625" i="7"/>
  <c r="G623" i="7"/>
  <c r="G617" i="7"/>
  <c r="G615" i="7"/>
  <c r="M615" i="7"/>
  <c r="G613" i="7"/>
  <c r="G610" i="7"/>
  <c r="G608" i="7"/>
  <c r="G606" i="7"/>
  <c r="M606" i="7"/>
  <c r="G581" i="7"/>
  <c r="G579" i="7"/>
  <c r="G577" i="7"/>
  <c r="G575" i="7"/>
  <c r="G573" i="7"/>
  <c r="M573" i="7"/>
  <c r="G571" i="7"/>
  <c r="M571" i="7"/>
  <c r="G567" i="7"/>
  <c r="G565" i="7"/>
  <c r="G563" i="7"/>
  <c r="E561" i="7"/>
  <c r="F561" i="7" s="1"/>
  <c r="E559" i="7"/>
  <c r="F559" i="7" s="1"/>
  <c r="G557" i="7"/>
  <c r="G555" i="7"/>
  <c r="E553" i="7"/>
  <c r="F553" i="7" s="1"/>
  <c r="E551" i="7"/>
  <c r="F551" i="7" s="1"/>
  <c r="G549" i="7"/>
  <c r="G547" i="7"/>
  <c r="G540" i="7"/>
  <c r="G538" i="7"/>
  <c r="G536" i="7"/>
  <c r="G532" i="7"/>
  <c r="G530" i="7"/>
  <c r="G528" i="7"/>
  <c r="G526" i="7"/>
  <c r="G524" i="7"/>
  <c r="M524" i="7"/>
  <c r="G522" i="7"/>
  <c r="M522" i="7"/>
  <c r="G431" i="7"/>
  <c r="E429" i="7"/>
  <c r="F429" i="7" s="1"/>
  <c r="E427" i="7"/>
  <c r="F427" i="7" s="1"/>
  <c r="G425" i="7"/>
  <c r="G423" i="7"/>
  <c r="G421" i="7"/>
  <c r="G419" i="7"/>
  <c r="G417" i="7"/>
  <c r="G415" i="7"/>
  <c r="G413" i="7"/>
  <c r="E411" i="7"/>
  <c r="F411" i="7" s="1"/>
  <c r="G409" i="7"/>
  <c r="E407" i="7"/>
  <c r="F407" i="7" s="1"/>
  <c r="G405" i="7"/>
  <c r="E403" i="7"/>
  <c r="F403" i="7" s="1"/>
  <c r="G401" i="7"/>
  <c r="E399" i="7"/>
  <c r="F399" i="7" s="1"/>
  <c r="G397" i="7"/>
  <c r="E395" i="7"/>
  <c r="F395" i="7" s="1"/>
  <c r="G393" i="7"/>
  <c r="E391" i="7"/>
  <c r="F391" i="7" s="1"/>
  <c r="G389" i="7"/>
  <c r="E387" i="7"/>
  <c r="F387" i="7" s="1"/>
  <c r="G385" i="7"/>
  <c r="E383" i="7"/>
  <c r="F383" i="7" s="1"/>
  <c r="G381" i="7"/>
  <c r="E379" i="7"/>
  <c r="F379" i="7" s="1"/>
  <c r="G377" i="7"/>
  <c r="E375" i="7"/>
  <c r="F375" i="7" s="1"/>
  <c r="G373" i="7"/>
  <c r="E371" i="7"/>
  <c r="F371" i="7" s="1"/>
  <c r="G732" i="7"/>
  <c r="G724" i="7"/>
  <c r="G695" i="7"/>
  <c r="G650" i="7"/>
  <c r="G644" i="7"/>
  <c r="G630" i="7"/>
  <c r="M630" i="7"/>
  <c r="G622" i="7"/>
  <c r="G582" i="7"/>
  <c r="G574" i="7"/>
  <c r="M574" i="7"/>
  <c r="G568" i="7"/>
  <c r="G560" i="7"/>
  <c r="G556" i="7"/>
  <c r="G546" i="7"/>
  <c r="G533" i="7"/>
  <c r="G529" i="7"/>
  <c r="G523" i="7"/>
  <c r="E412" i="7"/>
  <c r="F412" i="7" s="1"/>
  <c r="G716" i="7"/>
  <c r="E710" i="7"/>
  <c r="F710" i="7" s="1"/>
  <c r="G704" i="7"/>
  <c r="G702" i="7"/>
  <c r="G677" i="7"/>
  <c r="G673" i="7"/>
  <c r="E669" i="7"/>
  <c r="F669" i="7" s="1"/>
  <c r="G665" i="7"/>
  <c r="G661" i="7"/>
  <c r="G657" i="7"/>
  <c r="E653" i="7"/>
  <c r="F653" i="7" s="1"/>
  <c r="G597" i="7"/>
  <c r="M597" i="7"/>
  <c r="G593" i="7"/>
  <c r="G521" i="7"/>
  <c r="M521" i="7"/>
  <c r="G517" i="7"/>
  <c r="G507" i="7"/>
  <c r="E503" i="7"/>
  <c r="F503" i="7" s="1"/>
  <c r="G493" i="7"/>
  <c r="G489" i="7"/>
  <c r="G485" i="7"/>
  <c r="E483" i="7"/>
  <c r="F483" i="7" s="1"/>
  <c r="E459" i="7"/>
  <c r="F459" i="7" s="1"/>
  <c r="G717" i="7"/>
  <c r="E715" i="7"/>
  <c r="F715" i="7" s="1"/>
  <c r="G713" i="7"/>
  <c r="E711" i="7"/>
  <c r="F711" i="7" s="1"/>
  <c r="G709" i="7"/>
  <c r="E707" i="7"/>
  <c r="F707" i="7" s="1"/>
  <c r="G705" i="7"/>
  <c r="E703" i="7"/>
  <c r="F703" i="7" s="1"/>
  <c r="G701" i="7"/>
  <c r="E680" i="7"/>
  <c r="F680" i="7" s="1"/>
  <c r="G678" i="7"/>
  <c r="E676" i="7"/>
  <c r="F676" i="7" s="1"/>
  <c r="G674" i="7"/>
  <c r="E672" i="7"/>
  <c r="F672" i="7" s="1"/>
  <c r="G670" i="7"/>
  <c r="E668" i="7"/>
  <c r="F668" i="7" s="1"/>
  <c r="G666" i="7"/>
  <c r="E664" i="7"/>
  <c r="F664" i="7" s="1"/>
  <c r="G662" i="7"/>
  <c r="E660" i="7"/>
  <c r="F660" i="7" s="1"/>
  <c r="G658" i="7"/>
  <c r="E656" i="7"/>
  <c r="F656" i="7" s="1"/>
  <c r="G654" i="7"/>
  <c r="G652" i="7"/>
  <c r="G611" i="7"/>
  <c r="G604" i="7"/>
  <c r="G602" i="7"/>
  <c r="G600" i="7"/>
  <c r="G598" i="7"/>
  <c r="M598" i="7"/>
  <c r="G596" i="7"/>
  <c r="M596" i="7"/>
  <c r="G594" i="7"/>
  <c r="G592" i="7"/>
  <c r="G590" i="7"/>
  <c r="G588" i="7"/>
  <c r="M588" i="7"/>
  <c r="G586" i="7"/>
  <c r="G584" i="7"/>
  <c r="E582" i="7"/>
  <c r="F582" i="7" s="1"/>
  <c r="E545" i="7"/>
  <c r="F545" i="7" s="1"/>
  <c r="E543" i="7"/>
  <c r="F543" i="7" s="1"/>
  <c r="G541" i="7"/>
  <c r="G518" i="7"/>
  <c r="G514" i="7"/>
  <c r="G512" i="7"/>
  <c r="G508" i="7"/>
  <c r="G506" i="7"/>
  <c r="G504" i="7"/>
  <c r="M504" i="7"/>
  <c r="G502" i="7"/>
  <c r="G498" i="7"/>
  <c r="G496" i="7"/>
  <c r="G492" i="7"/>
  <c r="G490" i="7"/>
  <c r="G488" i="7"/>
  <c r="G486" i="7"/>
  <c r="G482" i="7"/>
  <c r="G480" i="7"/>
  <c r="G476" i="7"/>
  <c r="G474" i="7"/>
  <c r="G472" i="7"/>
  <c r="G470" i="7"/>
  <c r="G468" i="7"/>
  <c r="G466" i="7"/>
  <c r="G444" i="7"/>
  <c r="E442" i="7"/>
  <c r="F442" i="7" s="1"/>
  <c r="G440" i="7"/>
  <c r="E438" i="7"/>
  <c r="F438" i="7" s="1"/>
  <c r="G436" i="7"/>
  <c r="E434" i="7"/>
  <c r="F434" i="7" s="1"/>
  <c r="G432" i="7"/>
  <c r="E730" i="7"/>
  <c r="F730" i="7" s="1"/>
  <c r="E720" i="7"/>
  <c r="F720" i="7" s="1"/>
  <c r="G699" i="7"/>
  <c r="G693" i="7"/>
  <c r="E689" i="7"/>
  <c r="F689" i="7" s="1"/>
  <c r="G685" i="7"/>
  <c r="E634" i="7"/>
  <c r="F634" i="7" s="1"/>
  <c r="G628" i="7"/>
  <c r="G607" i="7"/>
  <c r="G578" i="7"/>
  <c r="G570" i="7"/>
  <c r="G552" i="7"/>
  <c r="G537" i="7"/>
  <c r="G531" i="7"/>
  <c r="G525" i="7"/>
  <c r="G428" i="7"/>
  <c r="G426" i="7"/>
  <c r="E424" i="7"/>
  <c r="F424" i="7" s="1"/>
  <c r="E420" i="7"/>
  <c r="F420" i="7" s="1"/>
  <c r="G418" i="7"/>
  <c r="E416" i="7"/>
  <c r="F416" i="7" s="1"/>
  <c r="E408" i="7"/>
  <c r="F408" i="7" s="1"/>
  <c r="E404" i="7"/>
  <c r="F404" i="7" s="1"/>
  <c r="G400" i="7"/>
  <c r="E396" i="7"/>
  <c r="F396" i="7" s="1"/>
  <c r="E392" i="7"/>
  <c r="F392" i="7" s="1"/>
  <c r="E388" i="7"/>
  <c r="F388" i="7" s="1"/>
  <c r="E384" i="7"/>
  <c r="F384" i="7" s="1"/>
  <c r="E380" i="7"/>
  <c r="F380" i="7" s="1"/>
  <c r="E376" i="7"/>
  <c r="F376" i="7" s="1"/>
  <c r="E372" i="7"/>
  <c r="F372" i="7" s="1"/>
  <c r="E657" i="7"/>
  <c r="F657" i="7" s="1"/>
  <c r="E567" i="7"/>
  <c r="F567" i="7" s="1"/>
  <c r="G449" i="7"/>
  <c r="E678" i="7"/>
  <c r="F678" i="7" s="1"/>
  <c r="G392" i="7"/>
  <c r="G643" i="7"/>
  <c r="E583" i="7"/>
  <c r="F583" i="7" s="1"/>
  <c r="E524" i="7"/>
  <c r="F524" i="7" s="1"/>
  <c r="G503" i="7"/>
  <c r="G427" i="7"/>
  <c r="E690" i="7"/>
  <c r="F690" i="7" s="1"/>
  <c r="E525" i="7"/>
  <c r="F525" i="7" s="1"/>
  <c r="E465" i="7"/>
  <c r="F465" i="7" s="1"/>
  <c r="G734" i="7"/>
  <c r="G684" i="7"/>
  <c r="G664" i="7"/>
  <c r="E646" i="7"/>
  <c r="F646" i="7" s="1"/>
  <c r="G559" i="7"/>
  <c r="E555" i="7"/>
  <c r="F555" i="7" s="1"/>
  <c r="E491" i="7"/>
  <c r="F491" i="7" s="1"/>
  <c r="G395" i="7"/>
  <c r="G689" i="7"/>
  <c r="G669" i="7"/>
  <c r="E649" i="7"/>
  <c r="F649" i="7" s="1"/>
  <c r="E629" i="7"/>
  <c r="F629" i="7" s="1"/>
  <c r="E607" i="7"/>
  <c r="F607" i="7" s="1"/>
  <c r="E577" i="7"/>
  <c r="F577" i="7" s="1"/>
  <c r="E560" i="7"/>
  <c r="F560" i="7" s="1"/>
  <c r="E556" i="7"/>
  <c r="F556" i="7" s="1"/>
  <c r="G551" i="7"/>
  <c r="E523" i="7"/>
  <c r="F523" i="7" s="1"/>
  <c r="G483" i="7"/>
  <c r="I12" i="12"/>
  <c r="I20" i="12"/>
  <c r="I28" i="12"/>
  <c r="I6" i="12"/>
  <c r="I21" i="12"/>
  <c r="I9" i="12"/>
  <c r="I25" i="12"/>
  <c r="I14" i="12"/>
  <c r="I22" i="12"/>
  <c r="I30" i="12"/>
  <c r="I7" i="12"/>
  <c r="I16" i="12"/>
  <c r="I24" i="12"/>
  <c r="I32" i="12"/>
  <c r="I13" i="12"/>
  <c r="I29" i="12"/>
  <c r="I17" i="12"/>
  <c r="I33" i="12"/>
  <c r="I10" i="12"/>
  <c r="I18" i="12"/>
  <c r="I26" i="12"/>
  <c r="I34" i="12"/>
  <c r="I40" i="12"/>
  <c r="I48" i="12"/>
  <c r="I56" i="12"/>
  <c r="I64" i="12"/>
  <c r="I45" i="12"/>
  <c r="I61" i="12"/>
  <c r="I46" i="12"/>
  <c r="I62" i="12"/>
  <c r="I49" i="12"/>
  <c r="I65" i="12"/>
  <c r="I50" i="12"/>
  <c r="I39" i="12"/>
  <c r="I47" i="12"/>
  <c r="I55" i="12"/>
  <c r="I63" i="12"/>
  <c r="I44" i="12"/>
  <c r="I52" i="12"/>
  <c r="I60" i="12"/>
  <c r="I37" i="12"/>
  <c r="I53" i="12"/>
  <c r="I38" i="12"/>
  <c r="I54" i="12"/>
  <c r="I41" i="12"/>
  <c r="I57" i="12"/>
  <c r="I42" i="12"/>
  <c r="I58" i="12"/>
  <c r="I43" i="12"/>
  <c r="I51" i="12"/>
  <c r="I59" i="12"/>
  <c r="I74" i="12"/>
  <c r="I75" i="12"/>
  <c r="I111" i="12"/>
  <c r="I116" i="12"/>
  <c r="I68" i="12"/>
  <c r="I122" i="12"/>
  <c r="I133" i="12"/>
  <c r="I142" i="12"/>
  <c r="I158" i="12"/>
  <c r="I171" i="12"/>
  <c r="I194" i="12"/>
  <c r="I177" i="12"/>
  <c r="I195" i="12"/>
  <c r="I160" i="12"/>
  <c r="I167" i="12"/>
  <c r="I176" i="12"/>
  <c r="I183" i="12"/>
  <c r="I152" i="12"/>
  <c r="I201" i="12"/>
  <c r="I215" i="12"/>
  <c r="I192" i="12"/>
  <c r="I196" i="12"/>
  <c r="I203" i="12"/>
  <c r="I204" i="12"/>
  <c r="I216" i="12"/>
  <c r="I227" i="12"/>
  <c r="I296" i="12"/>
  <c r="I225" i="12"/>
  <c r="I232" i="12"/>
  <c r="I250" i="12"/>
  <c r="I266" i="12"/>
  <c r="I284" i="12"/>
  <c r="I272" i="12"/>
  <c r="I292" i="12"/>
  <c r="I303" i="12"/>
  <c r="I308" i="12"/>
  <c r="I286" i="12"/>
  <c r="I313" i="12"/>
  <c r="I429" i="12"/>
  <c r="I340" i="12"/>
  <c r="I365" i="12"/>
  <c r="I382" i="12"/>
  <c r="I433" i="12"/>
  <c r="I497" i="12"/>
  <c r="I410" i="12"/>
  <c r="I453" i="12"/>
  <c r="I485" i="12"/>
  <c r="I517" i="12"/>
  <c r="I562" i="12"/>
  <c r="I473" i="12"/>
  <c r="I501" i="12"/>
  <c r="I324" i="12"/>
  <c r="I344" i="12"/>
  <c r="I393" i="12"/>
  <c r="I446" i="12"/>
  <c r="I511" i="12"/>
  <c r="I553" i="12"/>
  <c r="I588" i="12"/>
  <c r="I604" i="12"/>
  <c r="I620" i="12"/>
  <c r="I636" i="12"/>
  <c r="I652" i="12"/>
  <c r="I668" i="12"/>
  <c r="I684" i="12"/>
  <c r="I700" i="12"/>
  <c r="I716" i="12"/>
  <c r="I437" i="12"/>
  <c r="I494" i="12"/>
  <c r="I733" i="12"/>
  <c r="I732" i="12"/>
  <c r="I392" i="12"/>
  <c r="I423" i="12"/>
  <c r="I542" i="12"/>
  <c r="I590" i="12"/>
  <c r="I618" i="12"/>
  <c r="I650" i="12"/>
  <c r="I682" i="12"/>
  <c r="I722" i="12"/>
  <c r="I641" i="12"/>
  <c r="I559" i="12"/>
  <c r="I730" i="12"/>
  <c r="I386" i="12"/>
  <c r="I726" i="12"/>
  <c r="I597" i="12"/>
  <c r="I617" i="12"/>
  <c r="I697" i="12"/>
  <c r="I709" i="12"/>
  <c r="I725" i="12"/>
  <c r="I515" i="12"/>
  <c r="I598" i="12"/>
  <c r="I626" i="12"/>
  <c r="I662" i="12"/>
  <c r="I694" i="12"/>
  <c r="I729" i="12"/>
  <c r="I589" i="12"/>
  <c r="I625" i="12"/>
  <c r="I689" i="12"/>
  <c r="I701" i="12"/>
  <c r="I535" i="12"/>
  <c r="I484" i="12"/>
  <c r="I418" i="12"/>
  <c r="I297" i="12"/>
  <c r="I424" i="12"/>
  <c r="I371" i="12"/>
  <c r="I334" i="12"/>
  <c r="I543" i="12"/>
  <c r="I488" i="12"/>
  <c r="I454" i="12"/>
  <c r="I731" i="12"/>
  <c r="I715" i="12"/>
  <c r="I699" i="12"/>
  <c r="I683" i="12"/>
  <c r="I667" i="12"/>
  <c r="I651" i="12"/>
  <c r="I635" i="12"/>
  <c r="I619" i="12"/>
  <c r="I603" i="12"/>
  <c r="I587" i="12"/>
  <c r="I564" i="12"/>
  <c r="I539" i="12"/>
  <c r="I514" i="12"/>
  <c r="I487" i="12"/>
  <c r="I468" i="12"/>
  <c r="I438" i="12"/>
  <c r="I512" i="12"/>
  <c r="I448" i="12"/>
  <c r="I387" i="12"/>
  <c r="I342" i="12"/>
  <c r="I524" i="12"/>
  <c r="I492" i="12"/>
  <c r="I460" i="12"/>
  <c r="I412" i="12"/>
  <c r="I363" i="12"/>
  <c r="I383" i="12"/>
  <c r="I330" i="12"/>
  <c r="I287" i="12"/>
  <c r="I359" i="12"/>
  <c r="I343" i="12"/>
  <c r="I326" i="12"/>
  <c r="I301" i="12"/>
  <c r="I321" i="12"/>
  <c r="I285" i="12"/>
  <c r="I241" i="12"/>
  <c r="I271" i="12"/>
  <c r="I239" i="12"/>
  <c r="I267" i="12"/>
  <c r="I302" i="12"/>
  <c r="I279" i="12"/>
  <c r="I247" i="12"/>
  <c r="I244" i="12"/>
  <c r="I91" i="12"/>
  <c r="I107" i="12"/>
  <c r="I124" i="12"/>
  <c r="I149" i="12"/>
  <c r="I153" i="12"/>
  <c r="I132" i="12"/>
  <c r="I138" i="12"/>
  <c r="I164" i="12"/>
  <c r="I180" i="12"/>
  <c r="I85" i="12"/>
  <c r="I71" i="12"/>
  <c r="I87" i="12"/>
  <c r="I92" i="12"/>
  <c r="I103" i="12"/>
  <c r="I96" i="12"/>
  <c r="I109" i="12"/>
  <c r="I119" i="12"/>
  <c r="I127" i="12"/>
  <c r="I135" i="12"/>
  <c r="I84" i="12"/>
  <c r="I69" i="12"/>
  <c r="I88" i="12"/>
  <c r="I99" i="12"/>
  <c r="I104" i="12"/>
  <c r="I112" i="12"/>
  <c r="I117" i="12"/>
  <c r="I125" i="12"/>
  <c r="I150" i="12"/>
  <c r="I137" i="12"/>
  <c r="I126" i="12"/>
  <c r="I139" i="12"/>
  <c r="I151" i="12"/>
  <c r="I159" i="12"/>
  <c r="I143" i="12"/>
  <c r="I163" i="12"/>
  <c r="I170" i="12"/>
  <c r="I187" i="12"/>
  <c r="I199" i="12"/>
  <c r="I165" i="12"/>
  <c r="I173" i="12"/>
  <c r="I181" i="12"/>
  <c r="I193" i="12"/>
  <c r="I190" i="12"/>
  <c r="I205" i="12"/>
  <c r="I217" i="12"/>
  <c r="I235" i="12"/>
  <c r="I208" i="12"/>
  <c r="I252" i="12"/>
  <c r="I268" i="12"/>
  <c r="I219" i="12"/>
  <c r="I222" i="12"/>
  <c r="I238" i="12"/>
  <c r="I256" i="12"/>
  <c r="I293" i="12"/>
  <c r="I323" i="12"/>
  <c r="I254" i="12"/>
  <c r="I281" i="12"/>
  <c r="I327" i="12"/>
  <c r="I312" i="12"/>
  <c r="I328" i="12"/>
  <c r="I388" i="12"/>
  <c r="I413" i="12"/>
  <c r="I461" i="12"/>
  <c r="I493" i="12"/>
  <c r="I525" i="12"/>
  <c r="I352" i="12"/>
  <c r="I357" i="12"/>
  <c r="I417" i="12"/>
  <c r="I481" i="12"/>
  <c r="I349" i="12"/>
  <c r="I364" i="12"/>
  <c r="I376" i="12"/>
  <c r="I399" i="12"/>
  <c r="I405" i="12"/>
  <c r="I546" i="12"/>
  <c r="I565" i="12"/>
  <c r="I474" i="12"/>
  <c r="I537" i="12"/>
  <c r="I236" i="12"/>
  <c r="I394" i="12"/>
  <c r="I479" i="12"/>
  <c r="I576" i="12"/>
  <c r="I592" i="12"/>
  <c r="I608" i="12"/>
  <c r="I624" i="12"/>
  <c r="I640" i="12"/>
  <c r="I656" i="12"/>
  <c r="I672" i="12"/>
  <c r="I688" i="12"/>
  <c r="I704" i="12"/>
  <c r="I720" i="12"/>
  <c r="I228" i="12"/>
  <c r="I431" i="12"/>
  <c r="I443" i="12"/>
  <c r="I350" i="12"/>
  <c r="I426" i="12"/>
  <c r="I558" i="12"/>
  <c r="I377" i="12"/>
  <c r="I419" i="12"/>
  <c r="I499" i="12"/>
  <c r="I560" i="12"/>
  <c r="I594" i="12"/>
  <c r="I630" i="12"/>
  <c r="I658" i="12"/>
  <c r="I690" i="12"/>
  <c r="I462" i="12"/>
  <c r="I531" i="12"/>
  <c r="I637" i="12"/>
  <c r="I721" i="12"/>
  <c r="I338" i="12"/>
  <c r="I483" i="12"/>
  <c r="I555" i="12"/>
  <c r="I566" i="12"/>
  <c r="I571" i="12"/>
  <c r="I332" i="12"/>
  <c r="I390" i="12"/>
  <c r="I561" i="12"/>
  <c r="I633" i="12"/>
  <c r="I649" i="12"/>
  <c r="I661" i="12"/>
  <c r="I574" i="12"/>
  <c r="I606" i="12"/>
  <c r="I638" i="12"/>
  <c r="I670" i="12"/>
  <c r="I702" i="12"/>
  <c r="I653" i="12"/>
  <c r="I705" i="12"/>
  <c r="I213" i="12"/>
  <c r="I530" i="12"/>
  <c r="I471" i="12"/>
  <c r="I406" i="12"/>
  <c r="I568" i="12"/>
  <c r="I422" i="12"/>
  <c r="I369" i="12"/>
  <c r="I305" i="12"/>
  <c r="I520" i="12"/>
  <c r="I486" i="12"/>
  <c r="I435" i="12"/>
  <c r="I727" i="12"/>
  <c r="I711" i="12"/>
  <c r="I695" i="12"/>
  <c r="I679" i="12"/>
  <c r="I663" i="12"/>
  <c r="I647" i="12"/>
  <c r="I631" i="12"/>
  <c r="I615" i="12"/>
  <c r="I599" i="12"/>
  <c r="I583" i="12"/>
  <c r="I563" i="12"/>
  <c r="I534" i="12"/>
  <c r="I504" i="12"/>
  <c r="I482" i="12"/>
  <c r="I455" i="12"/>
  <c r="I436" i="12"/>
  <c r="I496" i="12"/>
  <c r="I432" i="12"/>
  <c r="I373" i="12"/>
  <c r="I544" i="12"/>
  <c r="I523" i="12"/>
  <c r="I491" i="12"/>
  <c r="I459" i="12"/>
  <c r="I396" i="12"/>
  <c r="I353" i="12"/>
  <c r="I367" i="12"/>
  <c r="I314" i="12"/>
  <c r="I274" i="12"/>
  <c r="I355" i="12"/>
  <c r="I339" i="12"/>
  <c r="I325" i="12"/>
  <c r="I258" i="12"/>
  <c r="I320" i="12"/>
  <c r="I275" i="12"/>
  <c r="I237" i="12"/>
  <c r="I269" i="12"/>
  <c r="I231" i="12"/>
  <c r="I251" i="12"/>
  <c r="I298" i="12"/>
  <c r="I278" i="12"/>
  <c r="I246" i="12"/>
  <c r="I345" i="12"/>
  <c r="I414" i="12"/>
  <c r="I82" i="12"/>
  <c r="I101" i="12"/>
  <c r="I70" i="12"/>
  <c r="I94" i="12"/>
  <c r="I80" i="12"/>
  <c r="I106" i="12"/>
  <c r="I120" i="12"/>
  <c r="I128" i="12"/>
  <c r="I72" i="12"/>
  <c r="I90" i="12"/>
  <c r="I97" i="12"/>
  <c r="I130" i="12"/>
  <c r="I147" i="12"/>
  <c r="I161" i="12"/>
  <c r="I140" i="12"/>
  <c r="I134" i="12"/>
  <c r="I146" i="12"/>
  <c r="I154" i="12"/>
  <c r="I162" i="12"/>
  <c r="I172" i="12"/>
  <c r="I179" i="12"/>
  <c r="I185" i="12"/>
  <c r="I178" i="12"/>
  <c r="I144" i="12"/>
  <c r="I168" i="12"/>
  <c r="I175" i="12"/>
  <c r="I184" i="12"/>
  <c r="I145" i="12"/>
  <c r="I197" i="12"/>
  <c r="I212" i="12"/>
  <c r="I202" i="12"/>
  <c r="I200" i="12"/>
  <c r="I206" i="12"/>
  <c r="I211" i="12"/>
  <c r="I226" i="12"/>
  <c r="I245" i="12"/>
  <c r="I261" i="12"/>
  <c r="I280" i="12"/>
  <c r="I218" i="12"/>
  <c r="I224" i="12"/>
  <c r="I233" i="12"/>
  <c r="I240" i="12"/>
  <c r="I288" i="12"/>
  <c r="I249" i="12"/>
  <c r="I270" i="12"/>
  <c r="I276" i="12"/>
  <c r="I300" i="12"/>
  <c r="I315" i="12"/>
  <c r="I307" i="12"/>
  <c r="I329" i="12"/>
  <c r="I384" i="12"/>
  <c r="I397" i="12"/>
  <c r="I336" i="12"/>
  <c r="I341" i="12"/>
  <c r="I372" i="12"/>
  <c r="I401" i="12"/>
  <c r="I465" i="12"/>
  <c r="I529" i="12"/>
  <c r="I411" i="12"/>
  <c r="I457" i="12"/>
  <c r="I489" i="12"/>
  <c r="I521" i="12"/>
  <c r="I541" i="12"/>
  <c r="I549" i="12"/>
  <c r="I441" i="12"/>
  <c r="I469" i="12"/>
  <c r="I505" i="12"/>
  <c r="I348" i="12"/>
  <c r="I389" i="12"/>
  <c r="I447" i="12"/>
  <c r="I510" i="12"/>
  <c r="I567" i="12"/>
  <c r="I580" i="12"/>
  <c r="I596" i="12"/>
  <c r="I612" i="12"/>
  <c r="I628" i="12"/>
  <c r="I644" i="12"/>
  <c r="I660" i="12"/>
  <c r="I676" i="12"/>
  <c r="I692" i="12"/>
  <c r="I708" i="12"/>
  <c r="I724" i="12"/>
  <c r="I360" i="12"/>
  <c r="I538" i="12"/>
  <c r="I425" i="12"/>
  <c r="I602" i="12"/>
  <c r="I634" i="12"/>
  <c r="I666" i="12"/>
  <c r="I698" i="12"/>
  <c r="I717" i="12"/>
  <c r="I550" i="12"/>
  <c r="I402" i="12"/>
  <c r="I585" i="12"/>
  <c r="I613" i="12"/>
  <c r="I665" i="12"/>
  <c r="I677" i="12"/>
  <c r="I713" i="12"/>
  <c r="I467" i="12"/>
  <c r="I578" i="12"/>
  <c r="I610" i="12"/>
  <c r="I646" i="12"/>
  <c r="I678" i="12"/>
  <c r="I710" i="12"/>
  <c r="I375" i="12"/>
  <c r="I577" i="12"/>
  <c r="I605" i="12"/>
  <c r="I621" i="12"/>
  <c r="I657" i="12"/>
  <c r="I669" i="12"/>
  <c r="I210" i="12"/>
  <c r="I570" i="12"/>
  <c r="I516" i="12"/>
  <c r="I452" i="12"/>
  <c r="I404" i="12"/>
  <c r="I552" i="12"/>
  <c r="I420" i="12"/>
  <c r="I361" i="12"/>
  <c r="I572" i="12"/>
  <c r="I518" i="12"/>
  <c r="I466" i="12"/>
  <c r="I408" i="12"/>
  <c r="I723" i="12"/>
  <c r="I707" i="12"/>
  <c r="I691" i="12"/>
  <c r="I675" i="12"/>
  <c r="I659" i="12"/>
  <c r="I643" i="12"/>
  <c r="I627" i="12"/>
  <c r="I611" i="12"/>
  <c r="I595" i="12"/>
  <c r="I579" i="12"/>
  <c r="I548" i="12"/>
  <c r="I532" i="12"/>
  <c r="I502" i="12"/>
  <c r="I472" i="12"/>
  <c r="I450" i="12"/>
  <c r="I407" i="12"/>
  <c r="I480" i="12"/>
  <c r="I416" i="12"/>
  <c r="I362" i="12"/>
  <c r="I540" i="12"/>
  <c r="I508" i="12"/>
  <c r="I476" i="12"/>
  <c r="I444" i="12"/>
  <c r="I378" i="12"/>
  <c r="I346" i="12"/>
  <c r="I318" i="12"/>
  <c r="I291" i="12"/>
  <c r="I259" i="12"/>
  <c r="I351" i="12"/>
  <c r="I335" i="12"/>
  <c r="I310" i="12"/>
  <c r="I242" i="12"/>
  <c r="I304" i="12"/>
  <c r="I273" i="12"/>
  <c r="I229" i="12"/>
  <c r="I255" i="12"/>
  <c r="I223" i="12"/>
  <c r="I295" i="12"/>
  <c r="I263" i="12"/>
  <c r="I220" i="12"/>
  <c r="I370" i="12"/>
  <c r="I66" i="12"/>
  <c r="I89" i="12"/>
  <c r="I78" i="12"/>
  <c r="I67" i="12"/>
  <c r="I83" i="12"/>
  <c r="I76" i="12"/>
  <c r="I110" i="12"/>
  <c r="I98" i="12"/>
  <c r="I86" i="12"/>
  <c r="I93" i="12"/>
  <c r="I79" i="12"/>
  <c r="I95" i="12"/>
  <c r="I77" i="12"/>
  <c r="I102" i="12"/>
  <c r="I81" i="12"/>
  <c r="I108" i="12"/>
  <c r="I115" i="12"/>
  <c r="I123" i="12"/>
  <c r="I131" i="12"/>
  <c r="I114" i="12"/>
  <c r="I73" i="12"/>
  <c r="I100" i="12"/>
  <c r="I105" i="12"/>
  <c r="I113" i="12"/>
  <c r="I121" i="12"/>
  <c r="I148" i="12"/>
  <c r="I157" i="12"/>
  <c r="I118" i="12"/>
  <c r="I129" i="12"/>
  <c r="I136" i="12"/>
  <c r="I141" i="12"/>
  <c r="I155" i="12"/>
  <c r="I156" i="12"/>
  <c r="I186" i="12"/>
  <c r="I169" i="12"/>
  <c r="I191" i="12"/>
  <c r="I188" i="12"/>
  <c r="I166" i="12"/>
  <c r="I174" i="12"/>
  <c r="I182" i="12"/>
  <c r="I214" i="12"/>
  <c r="I189" i="12"/>
  <c r="I198" i="12"/>
  <c r="I207" i="12"/>
  <c r="I234" i="12"/>
  <c r="I248" i="12"/>
  <c r="I264" i="12"/>
  <c r="I230" i="12"/>
  <c r="I265" i="12"/>
  <c r="I282" i="12"/>
  <c r="I311" i="12"/>
  <c r="I277" i="12"/>
  <c r="I260" i="12"/>
  <c r="I368" i="12"/>
  <c r="I381" i="12"/>
  <c r="I445" i="12"/>
  <c r="I477" i="12"/>
  <c r="I509" i="12"/>
  <c r="I299" i="12"/>
  <c r="I356" i="12"/>
  <c r="I449" i="12"/>
  <c r="I513" i="12"/>
  <c r="I380" i="12"/>
  <c r="I398" i="12"/>
  <c r="I403" i="12"/>
  <c r="I409" i="12"/>
  <c r="I458" i="12"/>
  <c r="I490" i="12"/>
  <c r="I522" i="12"/>
  <c r="I442" i="12"/>
  <c r="I506" i="12"/>
  <c r="I557" i="12"/>
  <c r="I319" i="12"/>
  <c r="I385" i="12"/>
  <c r="I395" i="12"/>
  <c r="I478" i="12"/>
  <c r="I551" i="12"/>
  <c r="I569" i="12"/>
  <c r="I584" i="12"/>
  <c r="I600" i="12"/>
  <c r="I616" i="12"/>
  <c r="I632" i="12"/>
  <c r="I648" i="12"/>
  <c r="I664" i="12"/>
  <c r="I680" i="12"/>
  <c r="I696" i="12"/>
  <c r="I712" i="12"/>
  <c r="I728" i="12"/>
  <c r="I333" i="12"/>
  <c r="I430" i="12"/>
  <c r="I533" i="12"/>
  <c r="I421" i="12"/>
  <c r="I427" i="12"/>
  <c r="I495" i="12"/>
  <c r="I582" i="12"/>
  <c r="I614" i="12"/>
  <c r="I642" i="12"/>
  <c r="I674" i="12"/>
  <c r="I714" i="12"/>
  <c r="I379" i="12"/>
  <c r="I527" i="12"/>
  <c r="I573" i="12"/>
  <c r="I366" i="12"/>
  <c r="I415" i="12"/>
  <c r="I463" i="12"/>
  <c r="I526" i="12"/>
  <c r="I706" i="12"/>
  <c r="I451" i="12"/>
  <c r="I581" i="12"/>
  <c r="I601" i="12"/>
  <c r="I629" i="12"/>
  <c r="I645" i="12"/>
  <c r="I681" i="12"/>
  <c r="I693" i="12"/>
  <c r="I586" i="12"/>
  <c r="I622" i="12"/>
  <c r="I654" i="12"/>
  <c r="I686" i="12"/>
  <c r="I718" i="12"/>
  <c r="I545" i="12"/>
  <c r="I593" i="12"/>
  <c r="I609" i="12"/>
  <c r="I673" i="12"/>
  <c r="I685" i="12"/>
  <c r="I209" i="12"/>
  <c r="I556" i="12"/>
  <c r="I503" i="12"/>
  <c r="I439" i="12"/>
  <c r="I316" i="12"/>
  <c r="I434" i="12"/>
  <c r="I391" i="12"/>
  <c r="I354" i="12"/>
  <c r="I554" i="12"/>
  <c r="I498" i="12"/>
  <c r="I456" i="12"/>
  <c r="I735" i="12"/>
  <c r="I719" i="12"/>
  <c r="I703" i="12"/>
  <c r="I687" i="12"/>
  <c r="I671" i="12"/>
  <c r="I655" i="12"/>
  <c r="I639" i="12"/>
  <c r="I623" i="12"/>
  <c r="I607" i="12"/>
  <c r="I591" i="12"/>
  <c r="I575" i="12"/>
  <c r="I547" i="12"/>
  <c r="I519" i="12"/>
  <c r="I500" i="12"/>
  <c r="I470" i="12"/>
  <c r="I440" i="12"/>
  <c r="I528" i="12"/>
  <c r="I464" i="12"/>
  <c r="I400" i="12"/>
  <c r="I358" i="12"/>
  <c r="I536" i="12"/>
  <c r="I507" i="12"/>
  <c r="I475" i="12"/>
  <c r="I428" i="12"/>
  <c r="I374" i="12"/>
  <c r="I337" i="12"/>
  <c r="I317" i="12"/>
  <c r="I289" i="12"/>
  <c r="I243" i="12"/>
  <c r="I347" i="12"/>
  <c r="I331" i="12"/>
  <c r="I309" i="12"/>
  <c r="I322" i="12"/>
  <c r="I290" i="12"/>
  <c r="I257" i="12"/>
  <c r="I221" i="12"/>
  <c r="I253" i="12"/>
  <c r="I283" i="12"/>
  <c r="I306" i="12"/>
  <c r="I294" i="12"/>
  <c r="I262" i="12"/>
  <c r="G457" i="7"/>
  <c r="G439" i="7"/>
  <c r="G726" i="7"/>
  <c r="E665" i="7"/>
  <c r="F665" i="7" s="1"/>
  <c r="E662" i="7"/>
  <c r="F662" i="7" s="1"/>
  <c r="G653" i="7"/>
  <c r="E641" i="7"/>
  <c r="F641" i="7" s="1"/>
  <c r="E614" i="7"/>
  <c r="F614" i="7" s="1"/>
  <c r="E597" i="7"/>
  <c r="F597" i="7" s="1"/>
  <c r="E586" i="7"/>
  <c r="F586" i="7" s="1"/>
  <c r="E578" i="7"/>
  <c r="F578" i="7" s="1"/>
  <c r="E575" i="7"/>
  <c r="F575" i="7" s="1"/>
  <c r="G561" i="7"/>
  <c r="E519" i="7"/>
  <c r="F519" i="7" s="1"/>
  <c r="E512" i="7"/>
  <c r="F512" i="7" s="1"/>
  <c r="E493" i="7"/>
  <c r="F493" i="7" s="1"/>
  <c r="E492" i="7"/>
  <c r="F492" i="7" s="1"/>
  <c r="E489" i="7"/>
  <c r="F489" i="7" s="1"/>
  <c r="G471" i="7"/>
  <c r="G420" i="7"/>
  <c r="G404" i="7"/>
  <c r="E393" i="7"/>
  <c r="F393" i="7" s="1"/>
  <c r="G384" i="7"/>
  <c r="G379" i="7"/>
  <c r="G376" i="7"/>
  <c r="G680" i="7"/>
  <c r="E673" i="7"/>
  <c r="F673" i="7" s="1"/>
  <c r="G668" i="7"/>
  <c r="G648" i="7"/>
  <c r="E635" i="7"/>
  <c r="F635" i="7" s="1"/>
  <c r="E617" i="7"/>
  <c r="F617" i="7" s="1"/>
  <c r="E609" i="7"/>
  <c r="F609" i="7" s="1"/>
  <c r="G589" i="7"/>
  <c r="E579" i="7"/>
  <c r="F579" i="7" s="1"/>
  <c r="E573" i="7"/>
  <c r="F573" i="7" s="1"/>
  <c r="E564" i="7"/>
  <c r="F564" i="7" s="1"/>
  <c r="E544" i="7"/>
  <c r="F544" i="7" s="1"/>
  <c r="E539" i="7"/>
  <c r="F539" i="7" s="1"/>
  <c r="E536" i="7"/>
  <c r="F536" i="7" s="1"/>
  <c r="E535" i="7"/>
  <c r="F535" i="7" s="1"/>
  <c r="G515" i="7"/>
  <c r="E487" i="7"/>
  <c r="F487" i="7" s="1"/>
  <c r="E480" i="7"/>
  <c r="F480" i="7" s="1"/>
  <c r="E421" i="7"/>
  <c r="F421" i="7" s="1"/>
  <c r="E409" i="7"/>
  <c r="F409" i="7" s="1"/>
  <c r="E377" i="7"/>
  <c r="F377" i="7" s="1"/>
  <c r="G372" i="7"/>
  <c r="G720" i="7"/>
  <c r="G388" i="7"/>
  <c r="CA9" i="4"/>
  <c r="G728" i="7"/>
  <c r="G712" i="7"/>
  <c r="E694" i="7"/>
  <c r="F694" i="7" s="1"/>
  <c r="E685" i="7"/>
  <c r="F685" i="7" s="1"/>
  <c r="E682" i="7"/>
  <c r="F682" i="7" s="1"/>
  <c r="G676" i="7"/>
  <c r="E666" i="7"/>
  <c r="F666" i="7" s="1"/>
  <c r="G660" i="7"/>
  <c r="E650" i="7"/>
  <c r="F650" i="7" s="1"/>
  <c r="G633" i="7"/>
  <c r="E622" i="7"/>
  <c r="F622" i="7" s="1"/>
  <c r="E618" i="7"/>
  <c r="F618" i="7" s="1"/>
  <c r="E599" i="7"/>
  <c r="F599" i="7" s="1"/>
  <c r="E598" i="7"/>
  <c r="F598" i="7" s="1"/>
  <c r="E595" i="7"/>
  <c r="F595" i="7" s="1"/>
  <c r="E594" i="7"/>
  <c r="F594" i="7" s="1"/>
  <c r="E593" i="7"/>
  <c r="F593" i="7" s="1"/>
  <c r="G553" i="7"/>
  <c r="E552" i="7"/>
  <c r="F552" i="7" s="1"/>
  <c r="E547" i="7"/>
  <c r="F547" i="7" s="1"/>
  <c r="E533" i="7"/>
  <c r="F533" i="7" s="1"/>
  <c r="E532" i="7"/>
  <c r="F532" i="7" s="1"/>
  <c r="E531" i="7"/>
  <c r="F531" i="7" s="1"/>
  <c r="E528" i="7"/>
  <c r="F528" i="7" s="1"/>
  <c r="E507" i="7"/>
  <c r="F507" i="7" s="1"/>
  <c r="E496" i="7"/>
  <c r="F496" i="7" s="1"/>
  <c r="E475" i="7"/>
  <c r="F475" i="7" s="1"/>
  <c r="G461" i="7"/>
  <c r="G453" i="7"/>
  <c r="G445" i="7"/>
  <c r="G437" i="7"/>
  <c r="G429" i="7"/>
  <c r="E413" i="7"/>
  <c r="F413" i="7" s="1"/>
  <c r="G399" i="7"/>
  <c r="CA8" i="4"/>
  <c r="G710" i="7"/>
  <c r="G692" i="7"/>
  <c r="E674" i="7"/>
  <c r="F674" i="7" s="1"/>
  <c r="E658" i="7"/>
  <c r="F658" i="7" s="1"/>
  <c r="E637" i="7"/>
  <c r="F637" i="7" s="1"/>
  <c r="E625" i="7"/>
  <c r="F625" i="7" s="1"/>
  <c r="E613" i="7"/>
  <c r="F613" i="7" s="1"/>
  <c r="E602" i="7"/>
  <c r="F602" i="7" s="1"/>
  <c r="E591" i="7"/>
  <c r="F591" i="7" s="1"/>
  <c r="E581" i="7"/>
  <c r="F581" i="7" s="1"/>
  <c r="E570" i="7"/>
  <c r="F570" i="7" s="1"/>
  <c r="E563" i="7"/>
  <c r="F563" i="7" s="1"/>
  <c r="E548" i="7"/>
  <c r="F548" i="7" s="1"/>
  <c r="G543" i="7"/>
  <c r="E509" i="7"/>
  <c r="F509" i="7" s="1"/>
  <c r="E508" i="7"/>
  <c r="F508" i="7" s="1"/>
  <c r="E505" i="7"/>
  <c r="F505" i="7" s="1"/>
  <c r="G499" i="7"/>
  <c r="E477" i="7"/>
  <c r="F477" i="7" s="1"/>
  <c r="E476" i="7"/>
  <c r="F476" i="7" s="1"/>
  <c r="E473" i="7"/>
  <c r="F473" i="7" s="1"/>
  <c r="G467" i="7"/>
  <c r="E425" i="7"/>
  <c r="F425" i="7" s="1"/>
  <c r="G411" i="7"/>
  <c r="G408" i="7"/>
  <c r="E400" i="7"/>
  <c r="F400" i="7" s="1"/>
  <c r="E397" i="7"/>
  <c r="F397" i="7" s="1"/>
  <c r="E732" i="7"/>
  <c r="F732" i="7" s="1"/>
  <c r="G730" i="7"/>
  <c r="E724" i="7"/>
  <c r="F724" i="7" s="1"/>
  <c r="G722" i="7"/>
  <c r="E716" i="7"/>
  <c r="F716" i="7" s="1"/>
  <c r="G714" i="7"/>
  <c r="E708" i="7"/>
  <c r="F708" i="7" s="1"/>
  <c r="G706" i="7"/>
  <c r="E705" i="7"/>
  <c r="F705" i="7" s="1"/>
  <c r="G703" i="7"/>
  <c r="E701" i="7"/>
  <c r="F701" i="7" s="1"/>
  <c r="E697" i="7"/>
  <c r="F697" i="7" s="1"/>
  <c r="G696" i="7"/>
  <c r="E693" i="7"/>
  <c r="F693" i="7" s="1"/>
  <c r="G688" i="7"/>
  <c r="E686" i="7"/>
  <c r="F686" i="7" s="1"/>
  <c r="E677" i="7"/>
  <c r="F677" i="7" s="1"/>
  <c r="G672" i="7"/>
  <c r="E670" i="7"/>
  <c r="F670" i="7" s="1"/>
  <c r="E661" i="7"/>
  <c r="F661" i="7" s="1"/>
  <c r="G656" i="7"/>
  <c r="E654" i="7"/>
  <c r="F654" i="7" s="1"/>
  <c r="E645" i="7"/>
  <c r="F645" i="7" s="1"/>
  <c r="G626" i="7"/>
  <c r="E626" i="7"/>
  <c r="F626" i="7" s="1"/>
  <c r="E702" i="7"/>
  <c r="F702" i="7" s="1"/>
  <c r="G700" i="7"/>
  <c r="E644" i="7"/>
  <c r="F644" i="7" s="1"/>
  <c r="G642" i="7"/>
  <c r="G634" i="7"/>
  <c r="G627" i="7"/>
  <c r="E627" i="7"/>
  <c r="F627" i="7" s="1"/>
  <c r="G621" i="7"/>
  <c r="E621" i="7"/>
  <c r="F621" i="7" s="1"/>
  <c r="G619" i="7"/>
  <c r="E619" i="7"/>
  <c r="F619" i="7" s="1"/>
  <c r="E606" i="7"/>
  <c r="F606" i="7" s="1"/>
  <c r="E603" i="7"/>
  <c r="F603" i="7" s="1"/>
  <c r="E601" i="7"/>
  <c r="F601" i="7" s="1"/>
  <c r="E590" i="7"/>
  <c r="F590" i="7" s="1"/>
  <c r="E587" i="7"/>
  <c r="F587" i="7" s="1"/>
  <c r="E585" i="7"/>
  <c r="F585" i="7" s="1"/>
  <c r="E574" i="7"/>
  <c r="F574" i="7" s="1"/>
  <c r="E571" i="7"/>
  <c r="F571" i="7" s="1"/>
  <c r="E569" i="7"/>
  <c r="F569" i="7" s="1"/>
  <c r="E529" i="7"/>
  <c r="F529" i="7" s="1"/>
  <c r="E527" i="7"/>
  <c r="F527" i="7" s="1"/>
  <c r="E511" i="7"/>
  <c r="F511" i="7" s="1"/>
  <c r="G511" i="7"/>
  <c r="G500" i="7"/>
  <c r="E500" i="7"/>
  <c r="F500" i="7" s="1"/>
  <c r="E479" i="7"/>
  <c r="F479" i="7" s="1"/>
  <c r="G479" i="7"/>
  <c r="G516" i="7"/>
  <c r="E516" i="7"/>
  <c r="F516" i="7" s="1"/>
  <c r="G497" i="7"/>
  <c r="E497" i="7"/>
  <c r="F497" i="7" s="1"/>
  <c r="G494" i="7"/>
  <c r="G601" i="7"/>
  <c r="G585" i="7"/>
  <c r="G569" i="7"/>
  <c r="G527" i="7"/>
  <c r="G513" i="7"/>
  <c r="E513" i="7"/>
  <c r="F513" i="7" s="1"/>
  <c r="G510" i="7"/>
  <c r="G481" i="7"/>
  <c r="E481" i="7"/>
  <c r="F481" i="7" s="1"/>
  <c r="G478" i="7"/>
  <c r="G520" i="7"/>
  <c r="E520" i="7"/>
  <c r="F520" i="7" s="1"/>
  <c r="E495" i="7"/>
  <c r="F495" i="7" s="1"/>
  <c r="G495" i="7"/>
  <c r="G484" i="7"/>
  <c r="E484" i="7"/>
  <c r="F484" i="7" s="1"/>
  <c r="G443" i="7"/>
  <c r="G435" i="7"/>
  <c r="G424" i="7"/>
  <c r="G412" i="7"/>
  <c r="G396" i="7"/>
  <c r="G383" i="7"/>
  <c r="E381" i="7"/>
  <c r="F381" i="7" s="1"/>
  <c r="G380" i="7"/>
  <c r="E517" i="7"/>
  <c r="F517" i="7" s="1"/>
  <c r="E504" i="7"/>
  <c r="F504" i="7" s="1"/>
  <c r="E501" i="7"/>
  <c r="F501" i="7" s="1"/>
  <c r="E488" i="7"/>
  <c r="F488" i="7" s="1"/>
  <c r="E485" i="7"/>
  <c r="F485" i="7" s="1"/>
  <c r="E472" i="7"/>
  <c r="F472" i="7" s="1"/>
  <c r="E469" i="7"/>
  <c r="F469" i="7" s="1"/>
  <c r="G463" i="7"/>
  <c r="G459" i="7"/>
  <c r="G455" i="7"/>
  <c r="G451" i="7"/>
  <c r="G447" i="7"/>
  <c r="G441" i="7"/>
  <c r="G433" i="7"/>
  <c r="E417" i="7"/>
  <c r="F417" i="7" s="1"/>
  <c r="G416" i="7"/>
  <c r="G403" i="7"/>
  <c r="E401" i="7"/>
  <c r="F401" i="7" s="1"/>
  <c r="G387" i="7"/>
  <c r="E385" i="7"/>
  <c r="F385" i="7" s="1"/>
  <c r="G371" i="7"/>
  <c r="E468" i="7"/>
  <c r="F468" i="7" s="1"/>
  <c r="G407" i="7"/>
  <c r="E405" i="7"/>
  <c r="F405" i="7" s="1"/>
  <c r="G391" i="7"/>
  <c r="E389" i="7"/>
  <c r="F389" i="7" s="1"/>
  <c r="G375" i="7"/>
  <c r="E373" i="7"/>
  <c r="F373" i="7" s="1"/>
  <c r="E691" i="7"/>
  <c r="F691" i="7" s="1"/>
  <c r="G691" i="7"/>
  <c r="G735" i="7"/>
  <c r="E733" i="7"/>
  <c r="F733" i="7" s="1"/>
  <c r="G731" i="7"/>
  <c r="E729" i="7"/>
  <c r="F729" i="7" s="1"/>
  <c r="G727" i="7"/>
  <c r="E725" i="7"/>
  <c r="F725" i="7" s="1"/>
  <c r="G723" i="7"/>
  <c r="E721" i="7"/>
  <c r="F721" i="7" s="1"/>
  <c r="G719" i="7"/>
  <c r="E717" i="7"/>
  <c r="F717" i="7" s="1"/>
  <c r="G715" i="7"/>
  <c r="E713" i="7"/>
  <c r="F713" i="7" s="1"/>
  <c r="G711" i="7"/>
  <c r="E709" i="7"/>
  <c r="F709" i="7" s="1"/>
  <c r="G707" i="7"/>
  <c r="E704" i="7"/>
  <c r="F704" i="7" s="1"/>
  <c r="E687" i="7"/>
  <c r="F687" i="7" s="1"/>
  <c r="G687" i="7"/>
  <c r="E699" i="7"/>
  <c r="F699" i="7" s="1"/>
  <c r="E683" i="7"/>
  <c r="F683" i="7" s="1"/>
  <c r="G683" i="7"/>
  <c r="E698" i="7"/>
  <c r="F698" i="7" s="1"/>
  <c r="E695" i="7"/>
  <c r="F695" i="7" s="1"/>
  <c r="E679" i="7"/>
  <c r="F679" i="7" s="1"/>
  <c r="G679" i="7"/>
  <c r="E640" i="7"/>
  <c r="F640" i="7" s="1"/>
  <c r="E632" i="7"/>
  <c r="F632" i="7" s="1"/>
  <c r="E624" i="7"/>
  <c r="F624" i="7" s="1"/>
  <c r="E616" i="7"/>
  <c r="F616" i="7" s="1"/>
  <c r="G675" i="7"/>
  <c r="G671" i="7"/>
  <c r="G667" i="7"/>
  <c r="G663" i="7"/>
  <c r="G659" i="7"/>
  <c r="G655" i="7"/>
  <c r="G651" i="7"/>
  <c r="G647" i="7"/>
  <c r="G612" i="7"/>
  <c r="E612" i="7"/>
  <c r="F612" i="7" s="1"/>
  <c r="G640" i="7"/>
  <c r="G639" i="7"/>
  <c r="E638" i="7"/>
  <c r="F638" i="7" s="1"/>
  <c r="E636" i="7"/>
  <c r="F636" i="7" s="1"/>
  <c r="G632" i="7"/>
  <c r="G631" i="7"/>
  <c r="E630" i="7"/>
  <c r="F630" i="7" s="1"/>
  <c r="E628" i="7"/>
  <c r="F628" i="7" s="1"/>
  <c r="G624" i="7"/>
  <c r="E623" i="7"/>
  <c r="F623" i="7" s="1"/>
  <c r="E620" i="7"/>
  <c r="F620" i="7" s="1"/>
  <c r="E615" i="7"/>
  <c r="F615" i="7" s="1"/>
  <c r="G616" i="7"/>
  <c r="E608" i="7"/>
  <c r="F608" i="7" s="1"/>
  <c r="E604" i="7"/>
  <c r="F604" i="7" s="1"/>
  <c r="E600" i="7"/>
  <c r="F600" i="7" s="1"/>
  <c r="E596" i="7"/>
  <c r="F596" i="7" s="1"/>
  <c r="E592" i="7"/>
  <c r="F592" i="7" s="1"/>
  <c r="E588" i="7"/>
  <c r="F588" i="7" s="1"/>
  <c r="E584" i="7"/>
  <c r="F584" i="7" s="1"/>
  <c r="E580" i="7"/>
  <c r="F580" i="7" s="1"/>
  <c r="E576" i="7"/>
  <c r="F576" i="7" s="1"/>
  <c r="E572" i="7"/>
  <c r="F572" i="7" s="1"/>
  <c r="E568" i="7"/>
  <c r="F568" i="7" s="1"/>
  <c r="E565" i="7"/>
  <c r="F565" i="7" s="1"/>
  <c r="E557" i="7"/>
  <c r="F557" i="7" s="1"/>
  <c r="E549" i="7"/>
  <c r="F549" i="7" s="1"/>
  <c r="E541" i="7"/>
  <c r="F541" i="7" s="1"/>
  <c r="E537" i="7"/>
  <c r="F537" i="7" s="1"/>
  <c r="E534" i="7"/>
  <c r="F534" i="7" s="1"/>
  <c r="E566" i="7"/>
  <c r="F566" i="7" s="1"/>
  <c r="E558" i="7"/>
  <c r="F558" i="7" s="1"/>
  <c r="E550" i="7"/>
  <c r="F550" i="7" s="1"/>
  <c r="E542" i="7"/>
  <c r="F542" i="7" s="1"/>
  <c r="E538" i="7"/>
  <c r="F538" i="7" s="1"/>
  <c r="G566" i="7"/>
  <c r="E562" i="7"/>
  <c r="F562" i="7" s="1"/>
  <c r="G558" i="7"/>
  <c r="E554" i="7"/>
  <c r="F554" i="7" s="1"/>
  <c r="G550" i="7"/>
  <c r="E546" i="7"/>
  <c r="F546" i="7" s="1"/>
  <c r="G542" i="7"/>
  <c r="G534" i="7"/>
  <c r="E530" i="7"/>
  <c r="F530" i="7" s="1"/>
  <c r="E526" i="7"/>
  <c r="F526" i="7" s="1"/>
  <c r="E522" i="7"/>
  <c r="F522" i="7" s="1"/>
  <c r="E518" i="7"/>
  <c r="F518" i="7" s="1"/>
  <c r="E514" i="7"/>
  <c r="F514" i="7" s="1"/>
  <c r="E510" i="7"/>
  <c r="F510" i="7" s="1"/>
  <c r="E506" i="7"/>
  <c r="F506" i="7" s="1"/>
  <c r="E502" i="7"/>
  <c r="F502" i="7" s="1"/>
  <c r="E498" i="7"/>
  <c r="F498" i="7" s="1"/>
  <c r="E494" i="7"/>
  <c r="F494" i="7" s="1"/>
  <c r="E490" i="7"/>
  <c r="F490" i="7" s="1"/>
  <c r="E486" i="7"/>
  <c r="F486" i="7" s="1"/>
  <c r="E482" i="7"/>
  <c r="F482" i="7" s="1"/>
  <c r="E478" i="7"/>
  <c r="F478" i="7" s="1"/>
  <c r="E474" i="7"/>
  <c r="F474" i="7" s="1"/>
  <c r="E470" i="7"/>
  <c r="F470" i="7" s="1"/>
  <c r="E466" i="7"/>
  <c r="F466" i="7" s="1"/>
  <c r="G464" i="7"/>
  <c r="E464" i="7"/>
  <c r="F464" i="7" s="1"/>
  <c r="E462" i="7"/>
  <c r="F462" i="7" s="1"/>
  <c r="G462" i="7"/>
  <c r="G460" i="7"/>
  <c r="E460" i="7"/>
  <c r="F460" i="7" s="1"/>
  <c r="E458" i="7"/>
  <c r="F458" i="7" s="1"/>
  <c r="G458" i="7"/>
  <c r="G456" i="7"/>
  <c r="E456" i="7"/>
  <c r="F456" i="7" s="1"/>
  <c r="E454" i="7"/>
  <c r="F454" i="7" s="1"/>
  <c r="G454" i="7"/>
  <c r="G452" i="7"/>
  <c r="E452" i="7"/>
  <c r="F452" i="7" s="1"/>
  <c r="E450" i="7"/>
  <c r="F450" i="7" s="1"/>
  <c r="G450" i="7"/>
  <c r="G448" i="7"/>
  <c r="E448" i="7"/>
  <c r="F448" i="7" s="1"/>
  <c r="E446" i="7"/>
  <c r="F446" i="7" s="1"/>
  <c r="G446" i="7"/>
  <c r="E444" i="7"/>
  <c r="F444" i="7" s="1"/>
  <c r="G442" i="7"/>
  <c r="E440" i="7"/>
  <c r="F440" i="7" s="1"/>
  <c r="G438" i="7"/>
  <c r="E436" i="7"/>
  <c r="F436" i="7" s="1"/>
  <c r="G434" i="7"/>
  <c r="E432" i="7"/>
  <c r="F432" i="7" s="1"/>
  <c r="G430" i="7"/>
  <c r="E428" i="7"/>
  <c r="F428" i="7" s="1"/>
  <c r="E426" i="7"/>
  <c r="F426" i="7" s="1"/>
  <c r="E418" i="7"/>
  <c r="F418" i="7" s="1"/>
  <c r="E402" i="7"/>
  <c r="F402" i="7" s="1"/>
  <c r="G402" i="7"/>
  <c r="E386" i="7"/>
  <c r="F386" i="7" s="1"/>
  <c r="G386" i="7"/>
  <c r="G422" i="7"/>
  <c r="E419" i="7"/>
  <c r="F419" i="7" s="1"/>
  <c r="E414" i="7"/>
  <c r="F414" i="7" s="1"/>
  <c r="E398" i="7"/>
  <c r="F398" i="7" s="1"/>
  <c r="G398" i="7"/>
  <c r="E382" i="7"/>
  <c r="F382" i="7" s="1"/>
  <c r="G382" i="7"/>
  <c r="E410" i="7"/>
  <c r="F410" i="7" s="1"/>
  <c r="G410" i="7"/>
  <c r="E394" i="7"/>
  <c r="F394" i="7" s="1"/>
  <c r="G394" i="7"/>
  <c r="E378" i="7"/>
  <c r="F378" i="7" s="1"/>
  <c r="G378" i="7"/>
  <c r="E423" i="7"/>
  <c r="F423" i="7" s="1"/>
  <c r="E415" i="7"/>
  <c r="F415" i="7" s="1"/>
  <c r="E406" i="7"/>
  <c r="F406" i="7" s="1"/>
  <c r="G406" i="7"/>
  <c r="E390" i="7"/>
  <c r="F390" i="7" s="1"/>
  <c r="G390" i="7"/>
  <c r="E374" i="7"/>
  <c r="F374" i="7" s="1"/>
  <c r="G374" i="7"/>
  <c r="D17" i="3"/>
  <c r="CA10" i="4" l="1"/>
  <c r="D22" i="3"/>
  <c r="D23" i="3" l="1"/>
  <c r="J6" i="7" l="1"/>
  <c r="D36" i="3"/>
  <c r="D37" i="3" s="1"/>
  <c r="D35" i="3"/>
  <c r="D6" i="3"/>
  <c r="F38" i="3" l="1"/>
  <c r="E38" i="3"/>
  <c r="H483" i="7"/>
  <c r="I483" i="7" s="1"/>
  <c r="H689" i="7"/>
  <c r="I689" i="7" s="1"/>
  <c r="H635" i="7"/>
  <c r="I635" i="7" s="1"/>
  <c r="H594" i="7"/>
  <c r="I594" i="7" s="1"/>
  <c r="H562" i="7"/>
  <c r="I562" i="7" s="1"/>
  <c r="H489" i="7"/>
  <c r="I489" i="7" s="1"/>
  <c r="H717" i="7"/>
  <c r="I717" i="7" s="1"/>
  <c r="H701" i="7"/>
  <c r="I701" i="7" s="1"/>
  <c r="H665" i="7"/>
  <c r="I665" i="7" s="1"/>
  <c r="H629" i="7"/>
  <c r="I629" i="7" s="1"/>
  <c r="H571" i="7"/>
  <c r="I571" i="7" s="1"/>
  <c r="H549" i="7"/>
  <c r="I549" i="7" s="1"/>
  <c r="H535" i="7"/>
  <c r="I535" i="7" s="1"/>
  <c r="H523" i="7"/>
  <c r="I523" i="7" s="1"/>
  <c r="H492" i="7"/>
  <c r="I492" i="7" s="1"/>
  <c r="H469" i="7"/>
  <c r="I469" i="7" s="1"/>
  <c r="H400" i="7"/>
  <c r="I400" i="7" s="1"/>
  <c r="H377" i="7"/>
  <c r="I377" i="7" s="1"/>
  <c r="H669" i="7"/>
  <c r="I669" i="7" s="1"/>
  <c r="H609" i="7"/>
  <c r="I609" i="7" s="1"/>
  <c r="H586" i="7"/>
  <c r="I586" i="7" s="1"/>
  <c r="H541" i="7"/>
  <c r="I541" i="7" s="1"/>
  <c r="H504" i="7"/>
  <c r="I504" i="7" s="1"/>
  <c r="H697" i="7"/>
  <c r="I697" i="7" s="1"/>
  <c r="H670" i="7"/>
  <c r="I670" i="7" s="1"/>
  <c r="H643" i="7"/>
  <c r="I643" i="7" s="1"/>
  <c r="H617" i="7"/>
  <c r="I617" i="7" s="1"/>
  <c r="H608" i="7"/>
  <c r="I608" i="7" s="1"/>
  <c r="H597" i="7"/>
  <c r="I597" i="7" s="1"/>
  <c r="H587" i="7"/>
  <c r="I587" i="7" s="1"/>
  <c r="H578" i="7"/>
  <c r="I578" i="7" s="1"/>
  <c r="H554" i="7"/>
  <c r="I554" i="7" s="1"/>
  <c r="H525" i="7"/>
  <c r="I525" i="7" s="1"/>
  <c r="H517" i="7"/>
  <c r="I517" i="7" s="1"/>
  <c r="H503" i="7"/>
  <c r="I503" i="7" s="1"/>
  <c r="H465" i="7"/>
  <c r="I465" i="7" s="1"/>
  <c r="H436" i="7"/>
  <c r="I436" i="7" s="1"/>
  <c r="H673" i="7"/>
  <c r="I673" i="7" s="1"/>
  <c r="H590" i="7"/>
  <c r="I590" i="7" s="1"/>
  <c r="H729" i="7"/>
  <c r="I729" i="7" s="1"/>
  <c r="H708" i="7"/>
  <c r="I708" i="7" s="1"/>
  <c r="H693" i="7"/>
  <c r="I693" i="7" s="1"/>
  <c r="H666" i="7"/>
  <c r="I666" i="7" s="1"/>
  <c r="H622" i="7"/>
  <c r="I622" i="7" s="1"/>
  <c r="H583" i="7"/>
  <c r="I583" i="7" s="1"/>
  <c r="H570" i="7"/>
  <c r="I570" i="7" s="1"/>
  <c r="H546" i="7"/>
  <c r="I546" i="7" s="1"/>
  <c r="H532" i="7"/>
  <c r="I532" i="7" s="1"/>
  <c r="H522" i="7"/>
  <c r="I522" i="7" s="1"/>
  <c r="H480" i="7"/>
  <c r="I480" i="7" s="1"/>
  <c r="H470" i="7"/>
  <c r="I470" i="7" s="1"/>
  <c r="H423" i="7"/>
  <c r="I423" i="7" s="1"/>
  <c r="H415" i="7"/>
  <c r="I415" i="7" s="1"/>
  <c r="H401" i="7"/>
  <c r="I401" i="7" s="1"/>
  <c r="H431" i="7"/>
  <c r="I431" i="7" s="1"/>
  <c r="H677" i="7"/>
  <c r="I677" i="7" s="1"/>
  <c r="H618" i="7"/>
  <c r="I618" i="7" s="1"/>
  <c r="H588" i="7"/>
  <c r="I588" i="7" s="1"/>
  <c r="H551" i="7"/>
  <c r="I551" i="7" s="1"/>
  <c r="H732" i="7"/>
  <c r="I732" i="7" s="1"/>
  <c r="H713" i="7"/>
  <c r="I713" i="7" s="1"/>
  <c r="H694" i="7"/>
  <c r="I694" i="7" s="1"/>
  <c r="H654" i="7"/>
  <c r="I654" i="7" s="1"/>
  <c r="H625" i="7"/>
  <c r="I625" i="7" s="1"/>
  <c r="H577" i="7"/>
  <c r="I577" i="7" s="1"/>
  <c r="H560" i="7"/>
  <c r="I560" i="7" s="1"/>
  <c r="H547" i="7"/>
  <c r="I547" i="7" s="1"/>
  <c r="H533" i="7"/>
  <c r="I533" i="7" s="1"/>
  <c r="H502" i="7"/>
  <c r="I502" i="7" s="1"/>
  <c r="H477" i="7"/>
  <c r="I477" i="7" s="1"/>
  <c r="H426" i="7"/>
  <c r="I426" i="7" s="1"/>
  <c r="H389" i="7"/>
  <c r="I389" i="7" s="1"/>
  <c r="H373" i="7"/>
  <c r="I373" i="7" s="1"/>
  <c r="H658" i="7"/>
  <c r="I658" i="7" s="1"/>
  <c r="H600" i="7"/>
  <c r="I600" i="7" s="1"/>
  <c r="H581" i="7"/>
  <c r="I581" i="7" s="1"/>
  <c r="H514" i="7"/>
  <c r="I514" i="7" s="1"/>
  <c r="H491" i="7"/>
  <c r="I491" i="7" s="1"/>
  <c r="H690" i="7"/>
  <c r="I690" i="7" s="1"/>
  <c r="H661" i="7"/>
  <c r="I661" i="7" s="1"/>
  <c r="H638" i="7"/>
  <c r="I638" i="7" s="1"/>
  <c r="H615" i="7"/>
  <c r="I615" i="7" s="1"/>
  <c r="H605" i="7"/>
  <c r="I605" i="7" s="1"/>
  <c r="H595" i="7"/>
  <c r="I595" i="7" s="1"/>
  <c r="H567" i="7"/>
  <c r="I567" i="7" s="1"/>
  <c r="H552" i="7"/>
  <c r="I552" i="7" s="1"/>
  <c r="H524" i="7"/>
  <c r="I524" i="7" s="1"/>
  <c r="H509" i="7"/>
  <c r="I509" i="7" s="1"/>
  <c r="H490" i="7"/>
  <c r="I490" i="7" s="1"/>
  <c r="H449" i="7"/>
  <c r="I449" i="7" s="1"/>
  <c r="H432" i="7"/>
  <c r="I432" i="7" s="1"/>
  <c r="H646" i="7"/>
  <c r="I646" i="7" s="1"/>
  <c r="H487" i="7"/>
  <c r="I487" i="7" s="1"/>
  <c r="H725" i="7"/>
  <c r="I725" i="7" s="1"/>
  <c r="H704" i="7"/>
  <c r="I704" i="7" s="1"/>
  <c r="H686" i="7"/>
  <c r="I686" i="7" s="1"/>
  <c r="H664" i="7"/>
  <c r="I664" i="7" s="1"/>
  <c r="H620" i="7"/>
  <c r="I620" i="7" s="1"/>
  <c r="H576" i="7"/>
  <c r="I576" i="7" s="1"/>
  <c r="H568" i="7"/>
  <c r="I568" i="7" s="1"/>
  <c r="H540" i="7"/>
  <c r="I540" i="7" s="1"/>
  <c r="H530" i="7"/>
  <c r="I530" i="7" s="1"/>
  <c r="H501" i="7"/>
  <c r="I501" i="7" s="1"/>
  <c r="H476" i="7"/>
  <c r="I476" i="7" s="1"/>
  <c r="H468" i="7"/>
  <c r="I468" i="7" s="1"/>
  <c r="H421" i="7"/>
  <c r="I421" i="7" s="1"/>
  <c r="H413" i="7"/>
  <c r="I413" i="7" s="1"/>
  <c r="H397" i="7"/>
  <c r="I397" i="7" s="1"/>
  <c r="H428" i="7"/>
  <c r="I428" i="7" s="1"/>
  <c r="H662" i="7"/>
  <c r="I662" i="7" s="1"/>
  <c r="H604" i="7"/>
  <c r="I604" i="7" s="1"/>
  <c r="H584" i="7"/>
  <c r="I584" i="7" s="1"/>
  <c r="H518" i="7"/>
  <c r="I518" i="7" s="1"/>
  <c r="H724" i="7"/>
  <c r="I724" i="7" s="1"/>
  <c r="H709" i="7"/>
  <c r="I709" i="7" s="1"/>
  <c r="H652" i="7"/>
  <c r="I652" i="7" s="1"/>
  <c r="H623" i="7"/>
  <c r="I623" i="7" s="1"/>
  <c r="H575" i="7"/>
  <c r="I575" i="7" s="1"/>
  <c r="H557" i="7"/>
  <c r="I557" i="7" s="1"/>
  <c r="H539" i="7"/>
  <c r="I539" i="7" s="1"/>
  <c r="H531" i="7"/>
  <c r="I531" i="7" s="1"/>
  <c r="H498" i="7"/>
  <c r="I498" i="7" s="1"/>
  <c r="H475" i="7"/>
  <c r="I475" i="7" s="1"/>
  <c r="H418" i="7"/>
  <c r="I418" i="7" s="1"/>
  <c r="H385" i="7"/>
  <c r="I385" i="7" s="1"/>
  <c r="H698" i="7"/>
  <c r="I698" i="7" s="1"/>
  <c r="H641" i="7"/>
  <c r="I641" i="7" s="1"/>
  <c r="H596" i="7"/>
  <c r="I596" i="7" s="1"/>
  <c r="H564" i="7"/>
  <c r="I564" i="7" s="1"/>
  <c r="H508" i="7"/>
  <c r="I508" i="7" s="1"/>
  <c r="H485" i="7"/>
  <c r="I485" i="7" s="1"/>
  <c r="H678" i="7"/>
  <c r="I678" i="7" s="1"/>
  <c r="H650" i="7"/>
  <c r="I650" i="7" s="1"/>
  <c r="H636" i="7"/>
  <c r="I636" i="7" s="1"/>
  <c r="H613" i="7"/>
  <c r="I613" i="7" s="1"/>
  <c r="H603" i="7"/>
  <c r="I603" i="7" s="1"/>
  <c r="H593" i="7"/>
  <c r="I593" i="7" s="1"/>
  <c r="H582" i="7"/>
  <c r="I582" i="7" s="1"/>
  <c r="H565" i="7"/>
  <c r="I565" i="7" s="1"/>
  <c r="H545" i="7"/>
  <c r="I545" i="7" s="1"/>
  <c r="H521" i="7"/>
  <c r="I521" i="7" s="1"/>
  <c r="H507" i="7"/>
  <c r="I507" i="7" s="1"/>
  <c r="H488" i="7"/>
  <c r="I488" i="7" s="1"/>
  <c r="H444" i="7"/>
  <c r="I444" i="7" s="1"/>
  <c r="H427" i="7"/>
  <c r="I427" i="7" s="1"/>
  <c r="H637" i="7"/>
  <c r="I637" i="7" s="1"/>
  <c r="H734" i="7"/>
  <c r="I734" i="7" s="1"/>
  <c r="H721" i="7"/>
  <c r="I721" i="7" s="1"/>
  <c r="H702" i="7"/>
  <c r="I702" i="7" s="1"/>
  <c r="H684" i="7"/>
  <c r="I684" i="7" s="1"/>
  <c r="H657" i="7"/>
  <c r="I657" i="7" s="1"/>
  <c r="H611" i="7"/>
  <c r="I611" i="7" s="1"/>
  <c r="H574" i="7"/>
  <c r="I574" i="7" s="1"/>
  <c r="H559" i="7"/>
  <c r="I559" i="7" s="1"/>
  <c r="H538" i="7"/>
  <c r="I538" i="7" s="1"/>
  <c r="H528" i="7"/>
  <c r="I528" i="7" s="1"/>
  <c r="H493" i="7"/>
  <c r="I493" i="7" s="1"/>
  <c r="H474" i="7"/>
  <c r="I474" i="7" s="1"/>
  <c r="H466" i="7"/>
  <c r="I466" i="7" s="1"/>
  <c r="H419" i="7"/>
  <c r="I419" i="7" s="1"/>
  <c r="H409" i="7"/>
  <c r="I409" i="7" s="1"/>
  <c r="H395" i="7"/>
  <c r="I395" i="7" s="1"/>
  <c r="H393" i="7"/>
  <c r="I393" i="7" s="1"/>
  <c r="H644" i="7"/>
  <c r="I644" i="7" s="1"/>
  <c r="H598" i="7"/>
  <c r="I598" i="7" s="1"/>
  <c r="H579" i="7"/>
  <c r="I579" i="7" s="1"/>
  <c r="H512" i="7"/>
  <c r="I512" i="7" s="1"/>
  <c r="H718" i="7"/>
  <c r="I718" i="7" s="1"/>
  <c r="H705" i="7"/>
  <c r="I705" i="7" s="1"/>
  <c r="H685" i="7"/>
  <c r="I685" i="7" s="1"/>
  <c r="H649" i="7"/>
  <c r="I649" i="7" s="1"/>
  <c r="H607" i="7"/>
  <c r="I607" i="7" s="1"/>
  <c r="H573" i="7"/>
  <c r="I573" i="7" s="1"/>
  <c r="H556" i="7"/>
  <c r="I556" i="7" s="1"/>
  <c r="H537" i="7"/>
  <c r="I537" i="7" s="1"/>
  <c r="H529" i="7"/>
  <c r="I529" i="7" s="1"/>
  <c r="H496" i="7"/>
  <c r="I496" i="7" s="1"/>
  <c r="H473" i="7"/>
  <c r="I473" i="7" s="1"/>
  <c r="H414" i="7"/>
  <c r="I414" i="7" s="1"/>
  <c r="H381" i="7"/>
  <c r="I381" i="7" s="1"/>
  <c r="H682" i="7"/>
  <c r="I682" i="7" s="1"/>
  <c r="H614" i="7"/>
  <c r="I614" i="7" s="1"/>
  <c r="H592" i="7"/>
  <c r="I592" i="7" s="1"/>
  <c r="H555" i="7"/>
  <c r="I555" i="7" s="1"/>
  <c r="H506" i="7"/>
  <c r="I506" i="7" s="1"/>
  <c r="H699" i="7"/>
  <c r="I699" i="7" s="1"/>
  <c r="H674" i="7"/>
  <c r="I674" i="7" s="1"/>
  <c r="H645" i="7"/>
  <c r="I645" i="7" s="1"/>
  <c r="H630" i="7"/>
  <c r="I630" i="7" s="1"/>
  <c r="H610" i="7"/>
  <c r="I610" i="7" s="1"/>
  <c r="H599" i="7"/>
  <c r="I599" i="7" s="1"/>
  <c r="H591" i="7"/>
  <c r="I591" i="7" s="1"/>
  <c r="H580" i="7"/>
  <c r="I580" i="7" s="1"/>
  <c r="H563" i="7"/>
  <c r="I563" i="7" s="1"/>
  <c r="H544" i="7"/>
  <c r="I544" i="7" s="1"/>
  <c r="H519" i="7"/>
  <c r="I519" i="7" s="1"/>
  <c r="H505" i="7"/>
  <c r="I505" i="7" s="1"/>
  <c r="H486" i="7"/>
  <c r="I486" i="7" s="1"/>
  <c r="H440" i="7"/>
  <c r="I440" i="7" s="1"/>
  <c r="H392" i="7"/>
  <c r="I392" i="7" s="1"/>
  <c r="H602" i="7"/>
  <c r="I602" i="7" s="1"/>
  <c r="H733" i="7"/>
  <c r="I733" i="7" s="1"/>
  <c r="H716" i="7"/>
  <c r="I716" i="7" s="1"/>
  <c r="H695" i="7"/>
  <c r="I695" i="7" s="1"/>
  <c r="H681" i="7"/>
  <c r="I681" i="7" s="1"/>
  <c r="H628" i="7"/>
  <c r="I628" i="7" s="1"/>
  <c r="H606" i="7"/>
  <c r="I606" i="7" s="1"/>
  <c r="H572" i="7"/>
  <c r="I572" i="7" s="1"/>
  <c r="H548" i="7"/>
  <c r="I548" i="7" s="1"/>
  <c r="H536" i="7"/>
  <c r="I536" i="7" s="1"/>
  <c r="H526" i="7"/>
  <c r="I526" i="7" s="1"/>
  <c r="H482" i="7"/>
  <c r="I482" i="7" s="1"/>
  <c r="H472" i="7"/>
  <c r="I472" i="7" s="1"/>
  <c r="H425" i="7"/>
  <c r="I425" i="7" s="1"/>
  <c r="H417" i="7"/>
  <c r="I417" i="7" s="1"/>
  <c r="H405" i="7"/>
  <c r="I405" i="7" s="1"/>
  <c r="H446" i="7"/>
  <c r="I446" i="7" s="1"/>
  <c r="H542" i="7"/>
  <c r="I542" i="7" s="1"/>
  <c r="H458" i="7"/>
  <c r="I458" i="7" s="1"/>
  <c r="H450" i="7"/>
  <c r="I450" i="7" s="1"/>
  <c r="H663" i="7"/>
  <c r="I663" i="7" s="1"/>
  <c r="H510" i="7"/>
  <c r="I510" i="7" s="1"/>
  <c r="H406" i="7"/>
  <c r="I406" i="7" s="1"/>
  <c r="H382" i="7"/>
  <c r="I382" i="7" s="1"/>
  <c r="H460" i="7"/>
  <c r="I460" i="7" s="1"/>
  <c r="H687" i="7"/>
  <c r="I687" i="7" s="1"/>
  <c r="H731" i="7"/>
  <c r="I731" i="7" s="1"/>
  <c r="H403" i="7"/>
  <c r="I403" i="7" s="1"/>
  <c r="H601" i="7"/>
  <c r="I601" i="7" s="1"/>
  <c r="H627" i="7"/>
  <c r="I627" i="7" s="1"/>
  <c r="H651" i="7"/>
  <c r="I651" i="7" s="1"/>
  <c r="H719" i="7"/>
  <c r="I719" i="7" s="1"/>
  <c r="H387" i="7"/>
  <c r="I387" i="7" s="1"/>
  <c r="H511" i="7"/>
  <c r="I511" i="7" s="1"/>
  <c r="H550" i="7"/>
  <c r="I550" i="7" s="1"/>
  <c r="H640" i="7"/>
  <c r="I640" i="7" s="1"/>
  <c r="H481" i="7"/>
  <c r="I481" i="7" s="1"/>
  <c r="H626" i="7"/>
  <c r="I626" i="7" s="1"/>
  <c r="H722" i="7"/>
  <c r="I722" i="7" s="1"/>
  <c r="H437" i="7"/>
  <c r="I437" i="7" s="1"/>
  <c r="H668" i="7"/>
  <c r="I668" i="7" s="1"/>
  <c r="H467" i="7"/>
  <c r="I467" i="7" s="1"/>
  <c r="H692" i="7"/>
  <c r="I692" i="7" s="1"/>
  <c r="H553" i="7"/>
  <c r="I553" i="7" s="1"/>
  <c r="H457" i="7"/>
  <c r="I457" i="7" s="1"/>
  <c r="H730" i="7"/>
  <c r="I730" i="7" s="1"/>
  <c r="H710" i="7"/>
  <c r="I710" i="7" s="1"/>
  <c r="H515" i="7"/>
  <c r="I515" i="7" s="1"/>
  <c r="H726" i="7"/>
  <c r="I726" i="7" s="1"/>
  <c r="H656" i="7"/>
  <c r="I656" i="7" s="1"/>
  <c r="H411" i="7"/>
  <c r="I411" i="7" s="1"/>
  <c r="H728" i="7"/>
  <c r="I728" i="7" s="1"/>
  <c r="H404" i="7"/>
  <c r="I404" i="7" s="1"/>
  <c r="H454" i="7"/>
  <c r="I454" i="7" s="1"/>
  <c r="H402" i="7"/>
  <c r="I402" i="7" s="1"/>
  <c r="H435" i="7"/>
  <c r="I435" i="7" s="1"/>
  <c r="H416" i="7"/>
  <c r="I416" i="7" s="1"/>
  <c r="H380" i="7"/>
  <c r="I380" i="7" s="1"/>
  <c r="H434" i="7"/>
  <c r="I434" i="7" s="1"/>
  <c r="H683" i="7"/>
  <c r="I683" i="7" s="1"/>
  <c r="H494" i="7"/>
  <c r="I494" i="7" s="1"/>
  <c r="H390" i="7"/>
  <c r="I390" i="7" s="1"/>
  <c r="H422" i="7"/>
  <c r="I422" i="7" s="1"/>
  <c r="H448" i="7"/>
  <c r="I448" i="7" s="1"/>
  <c r="H464" i="7"/>
  <c r="I464" i="7" s="1"/>
  <c r="H616" i="7"/>
  <c r="I616" i="7" s="1"/>
  <c r="H612" i="7"/>
  <c r="I612" i="7" s="1"/>
  <c r="H707" i="7"/>
  <c r="I707" i="7" s="1"/>
  <c r="H441" i="7"/>
  <c r="I441" i="7" s="1"/>
  <c r="H396" i="7"/>
  <c r="I396" i="7" s="1"/>
  <c r="H500" i="7"/>
  <c r="I500" i="7" s="1"/>
  <c r="H378" i="7"/>
  <c r="I378" i="7" s="1"/>
  <c r="H667" i="7"/>
  <c r="I667" i="7" s="1"/>
  <c r="H727" i="7"/>
  <c r="I727" i="7" s="1"/>
  <c r="H569" i="7"/>
  <c r="I569" i="7" s="1"/>
  <c r="H374" i="7"/>
  <c r="I374" i="7" s="1"/>
  <c r="H566" i="7"/>
  <c r="I566" i="7" s="1"/>
  <c r="H655" i="7"/>
  <c r="I655" i="7" s="1"/>
  <c r="H433" i="7"/>
  <c r="I433" i="7" s="1"/>
  <c r="H383" i="7"/>
  <c r="I383" i="7" s="1"/>
  <c r="H513" i="7"/>
  <c r="I513" i="7" s="1"/>
  <c r="H672" i="7"/>
  <c r="I672" i="7" s="1"/>
  <c r="H372" i="7"/>
  <c r="I372" i="7" s="1"/>
  <c r="H379" i="7"/>
  <c r="I379" i="7" s="1"/>
  <c r="H439" i="7"/>
  <c r="I439" i="7" s="1"/>
  <c r="H499" i="7"/>
  <c r="I499" i="7" s="1"/>
  <c r="H399" i="7"/>
  <c r="I399" i="7" s="1"/>
  <c r="H384" i="7"/>
  <c r="I384" i="7" s="1"/>
  <c r="H408" i="7"/>
  <c r="I408" i="7" s="1"/>
  <c r="H589" i="7"/>
  <c r="I589" i="7" s="1"/>
  <c r="H619" i="7"/>
  <c r="I619" i="7" s="1"/>
  <c r="H388" i="7"/>
  <c r="I388" i="7" s="1"/>
  <c r="H478" i="7"/>
  <c r="I478" i="7" s="1"/>
  <c r="H558" i="7"/>
  <c r="I558" i="7" s="1"/>
  <c r="H463" i="7"/>
  <c r="I463" i="7" s="1"/>
  <c r="H691" i="7"/>
  <c r="I691" i="7" s="1"/>
  <c r="H647" i="7"/>
  <c r="I647" i="7" s="1"/>
  <c r="H520" i="7"/>
  <c r="I520" i="7" s="1"/>
  <c r="H479" i="7"/>
  <c r="I479" i="7" s="1"/>
  <c r="H394" i="7"/>
  <c r="I394" i="7" s="1"/>
  <c r="H456" i="7"/>
  <c r="I456" i="7" s="1"/>
  <c r="H534" i="7"/>
  <c r="I534" i="7" s="1"/>
  <c r="H675" i="7"/>
  <c r="I675" i="7" s="1"/>
  <c r="H723" i="7"/>
  <c r="I723" i="7" s="1"/>
  <c r="H371" i="7"/>
  <c r="I371" i="7" s="1"/>
  <c r="H527" i="7"/>
  <c r="I527" i="7" s="1"/>
  <c r="H386" i="7"/>
  <c r="I386" i="7" s="1"/>
  <c r="H639" i="7"/>
  <c r="I639" i="7" s="1"/>
  <c r="H711" i="7"/>
  <c r="I711" i="7" s="1"/>
  <c r="H398" i="7"/>
  <c r="I398" i="7" s="1"/>
  <c r="H438" i="7"/>
  <c r="I438" i="7" s="1"/>
  <c r="H632" i="7"/>
  <c r="I632" i="7" s="1"/>
  <c r="H679" i="7"/>
  <c r="I679" i="7" s="1"/>
  <c r="H497" i="7"/>
  <c r="I497" i="7" s="1"/>
  <c r="H700" i="7"/>
  <c r="I700" i="7" s="1"/>
  <c r="H706" i="7"/>
  <c r="I706" i="7" s="1"/>
  <c r="H561" i="7"/>
  <c r="I561" i="7" s="1"/>
  <c r="H676" i="7"/>
  <c r="I676" i="7" s="1"/>
  <c r="H714" i="7"/>
  <c r="I714" i="7" s="1"/>
  <c r="H712" i="7"/>
  <c r="I712" i="7" s="1"/>
  <c r="H680" i="7"/>
  <c r="I680" i="7" s="1"/>
  <c r="H461" i="7"/>
  <c r="I461" i="7" s="1"/>
  <c r="H376" i="7"/>
  <c r="I376" i="7" s="1"/>
  <c r="H462" i="7"/>
  <c r="I462" i="7" s="1"/>
  <c r="H442" i="7"/>
  <c r="I442" i="7" s="1"/>
  <c r="H407" i="7"/>
  <c r="I407" i="7" s="1"/>
  <c r="H631" i="7"/>
  <c r="I631" i="7" s="1"/>
  <c r="H443" i="7"/>
  <c r="I443" i="7" s="1"/>
  <c r="H430" i="7"/>
  <c r="I430" i="7" s="1"/>
  <c r="H671" i="7"/>
  <c r="I671" i="7" s="1"/>
  <c r="H424" i="7"/>
  <c r="I424" i="7" s="1"/>
  <c r="H420" i="7"/>
  <c r="I420" i="7" s="1"/>
  <c r="H633" i="7"/>
  <c r="I633" i="7" s="1"/>
  <c r="H453" i="7"/>
  <c r="I453" i="7" s="1"/>
  <c r="H696" i="7"/>
  <c r="I696" i="7" s="1"/>
  <c r="H720" i="7"/>
  <c r="I720" i="7" s="1"/>
  <c r="H447" i="7"/>
  <c r="I447" i="7" s="1"/>
  <c r="H459" i="7"/>
  <c r="I459" i="7" s="1"/>
  <c r="H642" i="7"/>
  <c r="I642" i="7" s="1"/>
  <c r="H585" i="7"/>
  <c r="I585" i="7" s="1"/>
  <c r="H471" i="7"/>
  <c r="I471" i="7" s="1"/>
  <c r="H653" i="7"/>
  <c r="I653" i="7" s="1"/>
  <c r="H412" i="7"/>
  <c r="I412" i="7" s="1"/>
  <c r="H391" i="7"/>
  <c r="I391" i="7" s="1"/>
  <c r="H452" i="7"/>
  <c r="I452" i="7" s="1"/>
  <c r="H659" i="7"/>
  <c r="I659" i="7" s="1"/>
  <c r="H484" i="7"/>
  <c r="I484" i="7" s="1"/>
  <c r="H735" i="7"/>
  <c r="I735" i="7" s="1"/>
  <c r="H688" i="7"/>
  <c r="I688" i="7" s="1"/>
  <c r="H375" i="7"/>
  <c r="I375" i="7" s="1"/>
  <c r="H621" i="7"/>
  <c r="I621" i="7" s="1"/>
  <c r="H543" i="7"/>
  <c r="I543" i="7" s="1"/>
  <c r="H703" i="7"/>
  <c r="I703" i="7" s="1"/>
  <c r="H648" i="7"/>
  <c r="I648" i="7" s="1"/>
  <c r="H429" i="7"/>
  <c r="I429" i="7" s="1"/>
  <c r="H495" i="7"/>
  <c r="I495" i="7" s="1"/>
  <c r="H516" i="7"/>
  <c r="I516" i="7" s="1"/>
  <c r="H715" i="7"/>
  <c r="I715" i="7" s="1"/>
  <c r="H451" i="7"/>
  <c r="I451" i="7" s="1"/>
  <c r="H410" i="7"/>
  <c r="I410" i="7" s="1"/>
  <c r="H624" i="7"/>
  <c r="I624" i="7" s="1"/>
  <c r="H455" i="7"/>
  <c r="I455" i="7" s="1"/>
  <c r="H445" i="7"/>
  <c r="I445" i="7" s="1"/>
  <c r="H634" i="7"/>
  <c r="I634" i="7" s="1"/>
  <c r="H660" i="7"/>
  <c r="I660" i="7" s="1"/>
  <c r="BV8" i="4"/>
  <c r="BV9" i="4"/>
  <c r="BV10" i="4"/>
  <c r="BV11" i="4"/>
  <c r="BV12" i="4"/>
  <c r="BV13" i="4"/>
  <c r="BV14" i="4"/>
  <c r="BV15" i="4"/>
  <c r="BV16" i="4"/>
  <c r="BV17" i="4"/>
  <c r="BV18" i="4"/>
  <c r="BV19" i="4"/>
  <c r="BV20" i="4"/>
  <c r="BV21" i="4"/>
  <c r="BV22" i="4"/>
  <c r="BV23" i="4"/>
  <c r="BV24" i="4"/>
  <c r="BV25" i="4"/>
  <c r="BV26" i="4"/>
  <c r="BV27" i="4"/>
  <c r="BV28" i="4"/>
  <c r="BV29" i="4"/>
  <c r="BV30" i="4"/>
  <c r="BV31" i="4"/>
  <c r="BV32" i="4"/>
  <c r="BV33" i="4"/>
  <c r="BV34" i="4"/>
  <c r="BV35" i="4"/>
  <c r="BV36" i="4"/>
  <c r="BV37" i="4"/>
  <c r="BV38" i="4"/>
  <c r="BV39" i="4"/>
  <c r="BV40" i="4"/>
  <c r="BV41" i="4"/>
  <c r="BV42" i="4"/>
  <c r="BV43" i="4"/>
  <c r="BV44" i="4"/>
  <c r="BV45" i="4"/>
  <c r="BV46" i="4"/>
  <c r="BV47" i="4"/>
  <c r="BV48" i="4"/>
  <c r="BV49" i="4"/>
  <c r="BV50" i="4"/>
  <c r="BV51" i="4"/>
  <c r="BV52" i="4"/>
  <c r="BV53" i="4"/>
  <c r="BV54" i="4"/>
  <c r="BV55" i="4"/>
  <c r="BV56" i="4"/>
  <c r="BV57" i="4"/>
  <c r="BV58" i="4"/>
  <c r="BV59" i="4"/>
  <c r="BV60" i="4"/>
  <c r="BV61" i="4"/>
  <c r="BV62" i="4"/>
  <c r="BV63" i="4"/>
  <c r="BV64" i="4"/>
  <c r="BV65" i="4"/>
  <c r="BV66" i="4"/>
  <c r="BV67" i="4"/>
  <c r="BV68" i="4"/>
  <c r="BV69" i="4"/>
  <c r="BV70" i="4"/>
  <c r="BV71" i="4"/>
  <c r="BV72" i="4"/>
  <c r="BV73" i="4"/>
  <c r="BV74" i="4"/>
  <c r="BV75" i="4"/>
  <c r="BV76" i="4"/>
  <c r="BV77" i="4"/>
  <c r="BV78" i="4"/>
  <c r="BV79" i="4"/>
  <c r="BV80" i="4"/>
  <c r="BV81" i="4"/>
  <c r="BV82" i="4"/>
  <c r="BV83" i="4"/>
  <c r="BV84" i="4"/>
  <c r="BV85" i="4"/>
  <c r="BV86" i="4"/>
  <c r="BV87" i="4"/>
  <c r="BV88" i="4"/>
  <c r="BV89" i="4"/>
  <c r="BV90" i="4"/>
  <c r="BV91" i="4"/>
  <c r="BV92" i="4"/>
  <c r="BV93" i="4"/>
  <c r="BV94" i="4"/>
  <c r="BV95" i="4"/>
  <c r="BV96" i="4"/>
  <c r="BV97" i="4"/>
  <c r="BV98" i="4"/>
  <c r="BV99" i="4"/>
  <c r="BV100" i="4"/>
  <c r="BV101" i="4"/>
  <c r="BV102" i="4"/>
  <c r="BV103" i="4"/>
  <c r="BV104" i="4"/>
  <c r="BV105" i="4"/>
  <c r="BV106" i="4"/>
  <c r="BV107" i="4"/>
  <c r="BV108" i="4"/>
  <c r="BV109" i="4"/>
  <c r="BV110" i="4"/>
  <c r="BV111" i="4"/>
  <c r="BV112" i="4"/>
  <c r="BV113" i="4"/>
  <c r="BV114" i="4"/>
  <c r="BV115" i="4"/>
  <c r="BV116" i="4"/>
  <c r="BV117" i="4"/>
  <c r="BV118" i="4"/>
  <c r="BV119" i="4"/>
  <c r="BV120" i="4"/>
  <c r="BV121" i="4"/>
  <c r="BV122" i="4"/>
  <c r="BV123" i="4"/>
  <c r="BV124" i="4"/>
  <c r="BV125" i="4"/>
  <c r="BV126" i="4"/>
  <c r="BV127" i="4"/>
  <c r="BV128" i="4"/>
  <c r="BV129" i="4"/>
  <c r="BV130" i="4"/>
  <c r="BV131" i="4"/>
  <c r="BV132" i="4"/>
  <c r="BV133" i="4"/>
  <c r="BV134" i="4"/>
  <c r="BV135" i="4"/>
  <c r="BV136" i="4"/>
  <c r="BV137" i="4"/>
  <c r="BV138" i="4"/>
  <c r="BV139" i="4"/>
  <c r="BV140" i="4"/>
  <c r="BV141" i="4"/>
  <c r="BV142" i="4"/>
  <c r="BV143" i="4"/>
  <c r="BV144" i="4"/>
  <c r="BV145" i="4"/>
  <c r="BV146" i="4"/>
  <c r="BV147" i="4"/>
  <c r="BV148" i="4"/>
  <c r="BV149" i="4"/>
  <c r="BV150" i="4"/>
  <c r="BV151" i="4"/>
  <c r="BV152" i="4"/>
  <c r="BV153" i="4"/>
  <c r="BV154" i="4"/>
  <c r="BV155" i="4"/>
  <c r="BV156" i="4"/>
  <c r="BV157" i="4"/>
  <c r="BV158" i="4"/>
  <c r="BV159" i="4"/>
  <c r="BV160" i="4"/>
  <c r="BV161" i="4"/>
  <c r="BV162" i="4"/>
  <c r="BV163" i="4"/>
  <c r="BV164" i="4"/>
  <c r="BV165" i="4"/>
  <c r="BV166" i="4"/>
  <c r="BV167" i="4"/>
  <c r="BV168" i="4"/>
  <c r="BV169" i="4"/>
  <c r="BV170" i="4"/>
  <c r="BV171" i="4"/>
  <c r="BV172" i="4"/>
  <c r="BV173" i="4"/>
  <c r="BV174" i="4"/>
  <c r="BV175" i="4"/>
  <c r="BV176" i="4"/>
  <c r="BV177" i="4"/>
  <c r="BV178" i="4"/>
  <c r="BV179" i="4"/>
  <c r="BV180" i="4"/>
  <c r="BV181" i="4"/>
  <c r="BV182" i="4"/>
  <c r="BV183" i="4"/>
  <c r="BV184" i="4"/>
  <c r="BV185" i="4"/>
  <c r="BV186" i="4"/>
  <c r="BV187" i="4"/>
  <c r="BV188" i="4"/>
  <c r="BV189" i="4"/>
  <c r="BV190" i="4"/>
  <c r="BV191" i="4"/>
  <c r="BV192" i="4"/>
  <c r="BV193" i="4"/>
  <c r="BV194" i="4"/>
  <c r="BV195" i="4"/>
  <c r="BV196" i="4"/>
  <c r="BV197" i="4"/>
  <c r="BV198" i="4"/>
  <c r="BV199" i="4"/>
  <c r="BV200" i="4"/>
  <c r="BV201" i="4"/>
  <c r="BV202" i="4"/>
  <c r="BV203" i="4"/>
  <c r="BV204" i="4"/>
  <c r="BV205" i="4"/>
  <c r="BV206" i="4"/>
  <c r="BV207" i="4"/>
  <c r="BV208" i="4"/>
  <c r="BV209" i="4"/>
  <c r="BV210" i="4"/>
  <c r="BV211" i="4"/>
  <c r="BV212" i="4"/>
  <c r="BV213" i="4"/>
  <c r="BV214" i="4"/>
  <c r="BV215" i="4"/>
  <c r="BV216" i="4"/>
  <c r="BV217" i="4"/>
  <c r="BV218" i="4"/>
  <c r="BV219" i="4"/>
  <c r="BV220" i="4"/>
  <c r="BV221" i="4"/>
  <c r="BV222" i="4"/>
  <c r="BV223" i="4"/>
  <c r="BV224" i="4"/>
  <c r="BV225" i="4"/>
  <c r="BV226" i="4"/>
  <c r="BV227" i="4"/>
  <c r="BV228" i="4"/>
  <c r="BV229" i="4"/>
  <c r="BV230" i="4"/>
  <c r="BV231" i="4"/>
  <c r="BV232" i="4"/>
  <c r="BV233" i="4"/>
  <c r="BV234" i="4"/>
  <c r="BV235" i="4"/>
  <c r="BV236" i="4"/>
  <c r="BV237" i="4"/>
  <c r="BV238" i="4"/>
  <c r="BV239" i="4"/>
  <c r="BV240" i="4"/>
  <c r="BV241" i="4"/>
  <c r="BV242" i="4"/>
  <c r="BV243" i="4"/>
  <c r="BV244" i="4"/>
  <c r="BV245" i="4"/>
  <c r="BV246" i="4"/>
  <c r="BV247" i="4"/>
  <c r="BV248" i="4"/>
  <c r="BV249" i="4"/>
  <c r="BV250" i="4"/>
  <c r="BV251" i="4"/>
  <c r="BV252" i="4"/>
  <c r="BV253" i="4"/>
  <c r="BV254" i="4"/>
  <c r="BV255" i="4"/>
  <c r="BV256" i="4"/>
  <c r="BV257" i="4"/>
  <c r="BV258" i="4"/>
  <c r="BV259" i="4"/>
  <c r="BV260" i="4"/>
  <c r="BV261" i="4"/>
  <c r="BV262" i="4"/>
  <c r="BV263" i="4"/>
  <c r="BV264" i="4"/>
  <c r="BV265" i="4"/>
  <c r="BV266" i="4"/>
  <c r="BV267" i="4"/>
  <c r="BV268" i="4"/>
  <c r="BV269" i="4"/>
  <c r="BV270" i="4"/>
  <c r="BV271" i="4"/>
  <c r="BV272" i="4"/>
  <c r="BV273" i="4"/>
  <c r="BV274" i="4"/>
  <c r="BV275" i="4"/>
  <c r="BV276" i="4"/>
  <c r="BV277" i="4"/>
  <c r="BV278" i="4"/>
  <c r="BV279" i="4"/>
  <c r="BV280" i="4"/>
  <c r="BV281" i="4"/>
  <c r="BV282" i="4"/>
  <c r="BV283" i="4"/>
  <c r="BV284" i="4"/>
  <c r="BV285" i="4"/>
  <c r="BV286" i="4"/>
  <c r="BV287" i="4"/>
  <c r="BV288" i="4"/>
  <c r="BV289" i="4"/>
  <c r="BV290" i="4"/>
  <c r="BV291" i="4"/>
  <c r="BV292" i="4"/>
  <c r="BV293" i="4"/>
  <c r="BV294" i="4"/>
  <c r="BV295" i="4"/>
  <c r="BV296" i="4"/>
  <c r="BV297" i="4"/>
  <c r="BV298" i="4"/>
  <c r="BV299" i="4"/>
  <c r="BV300" i="4"/>
  <c r="BV301" i="4"/>
  <c r="BV302" i="4"/>
  <c r="BV303" i="4"/>
  <c r="BV304" i="4"/>
  <c r="BV305" i="4"/>
  <c r="BV306" i="4"/>
  <c r="BV307" i="4"/>
  <c r="BV308" i="4"/>
  <c r="BV309" i="4"/>
  <c r="BV310" i="4"/>
  <c r="BV311" i="4"/>
  <c r="BV312" i="4"/>
  <c r="BV313" i="4"/>
  <c r="BV314" i="4"/>
  <c r="BV315" i="4"/>
  <c r="BV316" i="4"/>
  <c r="BV317" i="4"/>
  <c r="BV318" i="4"/>
  <c r="BV319" i="4"/>
  <c r="BV320" i="4"/>
  <c r="BV321" i="4"/>
  <c r="BV322" i="4"/>
  <c r="BV323" i="4"/>
  <c r="BV324" i="4"/>
  <c r="BV325" i="4"/>
  <c r="BV326" i="4"/>
  <c r="BV327" i="4"/>
  <c r="BV328" i="4"/>
  <c r="BV329" i="4"/>
  <c r="BV330" i="4"/>
  <c r="BV331" i="4"/>
  <c r="BV332" i="4"/>
  <c r="BV333" i="4"/>
  <c r="BV334" i="4"/>
  <c r="BV335" i="4"/>
  <c r="BV336" i="4"/>
  <c r="BV337" i="4"/>
  <c r="BV338" i="4"/>
  <c r="BV339" i="4"/>
  <c r="BV340" i="4"/>
  <c r="BV341" i="4"/>
  <c r="BV342" i="4"/>
  <c r="BV343" i="4"/>
  <c r="BV344" i="4"/>
  <c r="BV345" i="4"/>
  <c r="BV346" i="4"/>
  <c r="BV347" i="4"/>
  <c r="BV348" i="4"/>
  <c r="BV349" i="4"/>
  <c r="BV350" i="4"/>
  <c r="BV351" i="4"/>
  <c r="BV352" i="4"/>
  <c r="BV353" i="4"/>
  <c r="BV354" i="4"/>
  <c r="BV355" i="4"/>
  <c r="BV356" i="4"/>
  <c r="BV357" i="4"/>
  <c r="BV358" i="4"/>
  <c r="BV359" i="4"/>
  <c r="BV360" i="4"/>
  <c r="BV361" i="4"/>
  <c r="BV362" i="4"/>
  <c r="BV363" i="4"/>
  <c r="BV364" i="4"/>
  <c r="BV365" i="4"/>
  <c r="BV366" i="4"/>
  <c r="BV367" i="4"/>
  <c r="BV368" i="4"/>
  <c r="BV369" i="4"/>
  <c r="BV370" i="4"/>
  <c r="BV371" i="4"/>
  <c r="F41" i="6" l="1"/>
  <c r="BW8" i="4"/>
  <c r="BX8" i="4" s="1"/>
  <c r="BW10" i="4"/>
  <c r="BX10" i="4" s="1"/>
  <c r="BW12" i="4"/>
  <c r="BX12" i="4" s="1"/>
  <c r="BW14" i="4"/>
  <c r="BX14" i="4" s="1"/>
  <c r="BW16" i="4"/>
  <c r="BX16" i="4" s="1"/>
  <c r="BW18" i="4"/>
  <c r="BX18" i="4" s="1"/>
  <c r="BW20" i="4"/>
  <c r="BX20" i="4" s="1"/>
  <c r="BW22" i="4"/>
  <c r="BX22" i="4" s="1"/>
  <c r="BW24" i="4"/>
  <c r="BX24" i="4" s="1"/>
  <c r="BW26" i="4"/>
  <c r="BX26" i="4" s="1"/>
  <c r="BW28" i="4"/>
  <c r="BX28" i="4" s="1"/>
  <c r="BW30" i="4"/>
  <c r="BX30" i="4" s="1"/>
  <c r="BW32" i="4"/>
  <c r="BX32" i="4" s="1"/>
  <c r="BW34" i="4"/>
  <c r="BX34" i="4" s="1"/>
  <c r="BW36" i="4"/>
  <c r="BX36" i="4" s="1"/>
  <c r="BW38" i="4"/>
  <c r="BX38" i="4" s="1"/>
  <c r="BW40" i="4"/>
  <c r="BX40" i="4" s="1"/>
  <c r="BW42" i="4"/>
  <c r="BX42" i="4" s="1"/>
  <c r="BW44" i="4"/>
  <c r="BX44" i="4" s="1"/>
  <c r="BW46" i="4"/>
  <c r="BX46" i="4" s="1"/>
  <c r="BW48" i="4"/>
  <c r="BX48" i="4" s="1"/>
  <c r="BW50" i="4"/>
  <c r="BX50" i="4" s="1"/>
  <c r="BW52" i="4"/>
  <c r="BX52" i="4" s="1"/>
  <c r="BW54" i="4"/>
  <c r="BX54" i="4" s="1"/>
  <c r="BW56" i="4"/>
  <c r="BX56" i="4" s="1"/>
  <c r="BW58" i="4"/>
  <c r="BX58" i="4" s="1"/>
  <c r="BW60" i="4"/>
  <c r="BX60" i="4" s="1"/>
  <c r="BW62" i="4"/>
  <c r="BX62" i="4" s="1"/>
  <c r="BW64" i="4"/>
  <c r="BX64" i="4" s="1"/>
  <c r="BW66" i="4"/>
  <c r="BX66" i="4" s="1"/>
  <c r="BW68" i="4"/>
  <c r="BX68" i="4" s="1"/>
  <c r="BW70" i="4"/>
  <c r="BX70" i="4" s="1"/>
  <c r="BW72" i="4"/>
  <c r="BX72" i="4" s="1"/>
  <c r="BW74" i="4"/>
  <c r="BX74" i="4" s="1"/>
  <c r="BW76" i="4"/>
  <c r="BX76" i="4" s="1"/>
  <c r="BW78" i="4"/>
  <c r="BX78" i="4" s="1"/>
  <c r="BW80" i="4"/>
  <c r="BX80" i="4" s="1"/>
  <c r="BW82" i="4"/>
  <c r="BX82" i="4" s="1"/>
  <c r="BW84" i="4"/>
  <c r="BX84" i="4" s="1"/>
  <c r="BW86" i="4"/>
  <c r="BX86" i="4" s="1"/>
  <c r="BW88" i="4"/>
  <c r="BX88" i="4" s="1"/>
  <c r="BW90" i="4"/>
  <c r="BX90" i="4" s="1"/>
  <c r="BW92" i="4"/>
  <c r="BX92" i="4" s="1"/>
  <c r="BW94" i="4"/>
  <c r="BX94" i="4" s="1"/>
  <c r="BW96" i="4"/>
  <c r="BX96" i="4" s="1"/>
  <c r="BW98" i="4"/>
  <c r="BX98" i="4" s="1"/>
  <c r="BW100" i="4"/>
  <c r="BX100" i="4" s="1"/>
  <c r="BW102" i="4"/>
  <c r="BX102" i="4" s="1"/>
  <c r="BW104" i="4"/>
  <c r="BX104" i="4" s="1"/>
  <c r="BW106" i="4"/>
  <c r="BX106" i="4" s="1"/>
  <c r="BW108" i="4"/>
  <c r="BX108" i="4" s="1"/>
  <c r="BW110" i="4"/>
  <c r="BX110" i="4" s="1"/>
  <c r="BW112" i="4"/>
  <c r="BX112" i="4" s="1"/>
  <c r="BW114" i="4"/>
  <c r="BX114" i="4" s="1"/>
  <c r="BW116" i="4"/>
  <c r="BX116" i="4" s="1"/>
  <c r="BW118" i="4"/>
  <c r="BX118" i="4" s="1"/>
  <c r="BW120" i="4"/>
  <c r="BX120" i="4" s="1"/>
  <c r="BW122" i="4"/>
  <c r="BX122" i="4" s="1"/>
  <c r="BW124" i="4"/>
  <c r="BX124" i="4" s="1"/>
  <c r="BW126" i="4"/>
  <c r="BX126" i="4" s="1"/>
  <c r="BW128" i="4"/>
  <c r="BX128" i="4" s="1"/>
  <c r="BW130" i="4"/>
  <c r="BX130" i="4" s="1"/>
  <c r="BW132" i="4"/>
  <c r="BX132" i="4" s="1"/>
  <c r="BW134" i="4"/>
  <c r="BX134" i="4" s="1"/>
  <c r="BW136" i="4"/>
  <c r="BX136" i="4" s="1"/>
  <c r="BW138" i="4"/>
  <c r="BX138" i="4" s="1"/>
  <c r="BW140" i="4"/>
  <c r="BX140" i="4" s="1"/>
  <c r="BW142" i="4"/>
  <c r="BX142" i="4" s="1"/>
  <c r="BW144" i="4"/>
  <c r="BX144" i="4" s="1"/>
  <c r="BW146" i="4"/>
  <c r="BX146" i="4" s="1"/>
  <c r="BW148" i="4"/>
  <c r="BX148" i="4" s="1"/>
  <c r="BW150" i="4"/>
  <c r="BX150" i="4" s="1"/>
  <c r="BW152" i="4"/>
  <c r="BX152" i="4" s="1"/>
  <c r="BW154" i="4"/>
  <c r="BX154" i="4" s="1"/>
  <c r="BW156" i="4"/>
  <c r="BX156" i="4" s="1"/>
  <c r="BW158" i="4"/>
  <c r="BX158" i="4" s="1"/>
  <c r="BW160" i="4"/>
  <c r="BX160" i="4" s="1"/>
  <c r="BW162" i="4"/>
  <c r="BX162" i="4" s="1"/>
  <c r="BW164" i="4"/>
  <c r="BX164" i="4" s="1"/>
  <c r="BW166" i="4"/>
  <c r="BX166" i="4" s="1"/>
  <c r="BW168" i="4"/>
  <c r="BX168" i="4" s="1"/>
  <c r="BW170" i="4"/>
  <c r="BX170" i="4" s="1"/>
  <c r="BW172" i="4"/>
  <c r="BX172" i="4" s="1"/>
  <c r="BW174" i="4"/>
  <c r="BX174" i="4" s="1"/>
  <c r="BW176" i="4"/>
  <c r="BX176" i="4" s="1"/>
  <c r="BW9" i="4"/>
  <c r="BX9" i="4" s="1"/>
  <c r="BW13" i="4"/>
  <c r="BX13" i="4" s="1"/>
  <c r="BW17" i="4"/>
  <c r="BX17" i="4" s="1"/>
  <c r="BW21" i="4"/>
  <c r="BX21" i="4" s="1"/>
  <c r="BW25" i="4"/>
  <c r="BX25" i="4" s="1"/>
  <c r="BW29" i="4"/>
  <c r="BX29" i="4" s="1"/>
  <c r="BW33" i="4"/>
  <c r="BX33" i="4" s="1"/>
  <c r="BW37" i="4"/>
  <c r="BX37" i="4" s="1"/>
  <c r="BW41" i="4"/>
  <c r="BX41" i="4" s="1"/>
  <c r="BW45" i="4"/>
  <c r="BX45" i="4" s="1"/>
  <c r="BW49" i="4"/>
  <c r="BX49" i="4" s="1"/>
  <c r="BW53" i="4"/>
  <c r="BX53" i="4" s="1"/>
  <c r="BW57" i="4"/>
  <c r="BX57" i="4" s="1"/>
  <c r="BW61" i="4"/>
  <c r="BX61" i="4" s="1"/>
  <c r="BW65" i="4"/>
  <c r="BX65" i="4" s="1"/>
  <c r="BW69" i="4"/>
  <c r="BX69" i="4" s="1"/>
  <c r="BW73" i="4"/>
  <c r="BX73" i="4" s="1"/>
  <c r="BW77" i="4"/>
  <c r="BX77" i="4" s="1"/>
  <c r="BW81" i="4"/>
  <c r="BX81" i="4" s="1"/>
  <c r="BW85" i="4"/>
  <c r="BX85" i="4" s="1"/>
  <c r="BW89" i="4"/>
  <c r="BX89" i="4" s="1"/>
  <c r="BW93" i="4"/>
  <c r="BX93" i="4" s="1"/>
  <c r="BW97" i="4"/>
  <c r="BX97" i="4" s="1"/>
  <c r="BW101" i="4"/>
  <c r="BX101" i="4" s="1"/>
  <c r="BW105" i="4"/>
  <c r="BX105" i="4" s="1"/>
  <c r="BW109" i="4"/>
  <c r="BX109" i="4" s="1"/>
  <c r="BW113" i="4"/>
  <c r="BX113" i="4" s="1"/>
  <c r="BW117" i="4"/>
  <c r="BX117" i="4" s="1"/>
  <c r="BW121" i="4"/>
  <c r="BX121" i="4" s="1"/>
  <c r="BW125" i="4"/>
  <c r="BX125" i="4" s="1"/>
  <c r="BW129" i="4"/>
  <c r="BX129" i="4" s="1"/>
  <c r="BW133" i="4"/>
  <c r="BX133" i="4" s="1"/>
  <c r="BW137" i="4"/>
  <c r="BX137" i="4" s="1"/>
  <c r="BW141" i="4"/>
  <c r="BX141" i="4" s="1"/>
  <c r="BW145" i="4"/>
  <c r="BX145" i="4" s="1"/>
  <c r="BW149" i="4"/>
  <c r="BX149" i="4" s="1"/>
  <c r="BW153" i="4"/>
  <c r="BX153" i="4" s="1"/>
  <c r="BW157" i="4"/>
  <c r="BX157" i="4" s="1"/>
  <c r="BW161" i="4"/>
  <c r="BX161" i="4" s="1"/>
  <c r="BW165" i="4"/>
  <c r="BX165" i="4" s="1"/>
  <c r="BW169" i="4"/>
  <c r="BX169" i="4" s="1"/>
  <c r="BW173" i="4"/>
  <c r="BX173" i="4" s="1"/>
  <c r="BW177" i="4"/>
  <c r="BX177" i="4" s="1"/>
  <c r="BW179" i="4"/>
  <c r="BX179" i="4" s="1"/>
  <c r="BW181" i="4"/>
  <c r="BX181" i="4" s="1"/>
  <c r="BW183" i="4"/>
  <c r="BX183" i="4" s="1"/>
  <c r="BW185" i="4"/>
  <c r="BX185" i="4" s="1"/>
  <c r="BW187" i="4"/>
  <c r="BX187" i="4" s="1"/>
  <c r="BW189" i="4"/>
  <c r="BX189" i="4" s="1"/>
  <c r="BW191" i="4"/>
  <c r="BX191" i="4" s="1"/>
  <c r="BW193" i="4"/>
  <c r="BX193" i="4" s="1"/>
  <c r="BW195" i="4"/>
  <c r="BX195" i="4" s="1"/>
  <c r="BW197" i="4"/>
  <c r="BX197" i="4" s="1"/>
  <c r="BW199" i="4"/>
  <c r="BX199" i="4" s="1"/>
  <c r="BW201" i="4"/>
  <c r="BX201" i="4" s="1"/>
  <c r="BW203" i="4"/>
  <c r="BX203" i="4" s="1"/>
  <c r="BW205" i="4"/>
  <c r="BX205" i="4" s="1"/>
  <c r="BW207" i="4"/>
  <c r="BX207" i="4" s="1"/>
  <c r="BW209" i="4"/>
  <c r="BX209" i="4" s="1"/>
  <c r="BW211" i="4"/>
  <c r="BX211" i="4" s="1"/>
  <c r="BW213" i="4"/>
  <c r="BX213" i="4" s="1"/>
  <c r="BW215" i="4"/>
  <c r="BX215" i="4" s="1"/>
  <c r="BW217" i="4"/>
  <c r="BX217" i="4" s="1"/>
  <c r="BW219" i="4"/>
  <c r="BX219" i="4" s="1"/>
  <c r="BW221" i="4"/>
  <c r="BX221" i="4" s="1"/>
  <c r="BW223" i="4"/>
  <c r="BX223" i="4" s="1"/>
  <c r="BW225" i="4"/>
  <c r="BX225" i="4" s="1"/>
  <c r="BW227" i="4"/>
  <c r="BX227" i="4" s="1"/>
  <c r="BW229" i="4"/>
  <c r="BX229" i="4" s="1"/>
  <c r="BW231" i="4"/>
  <c r="BX231" i="4" s="1"/>
  <c r="BW233" i="4"/>
  <c r="BX233" i="4" s="1"/>
  <c r="BW235" i="4"/>
  <c r="BX235" i="4" s="1"/>
  <c r="BW237" i="4"/>
  <c r="BX237" i="4" s="1"/>
  <c r="BW239" i="4"/>
  <c r="BX239" i="4" s="1"/>
  <c r="BW241" i="4"/>
  <c r="BX241" i="4" s="1"/>
  <c r="BW243" i="4"/>
  <c r="BX243" i="4" s="1"/>
  <c r="BW245" i="4"/>
  <c r="BX245" i="4" s="1"/>
  <c r="BW247" i="4"/>
  <c r="BX247" i="4" s="1"/>
  <c r="BW249" i="4"/>
  <c r="BX249" i="4" s="1"/>
  <c r="BW251" i="4"/>
  <c r="BX251" i="4" s="1"/>
  <c r="BW253" i="4"/>
  <c r="BX253" i="4" s="1"/>
  <c r="BW255" i="4"/>
  <c r="BX255" i="4" s="1"/>
  <c r="BW257" i="4"/>
  <c r="BX257" i="4" s="1"/>
  <c r="BW259" i="4"/>
  <c r="BX259" i="4" s="1"/>
  <c r="BW261" i="4"/>
  <c r="BX261" i="4" s="1"/>
  <c r="BW263" i="4"/>
  <c r="BX263" i="4" s="1"/>
  <c r="BW11" i="4"/>
  <c r="BX11" i="4" s="1"/>
  <c r="BW15" i="4"/>
  <c r="BX15" i="4" s="1"/>
  <c r="BW19" i="4"/>
  <c r="BX19" i="4" s="1"/>
  <c r="BW23" i="4"/>
  <c r="BX23" i="4" s="1"/>
  <c r="BW27" i="4"/>
  <c r="BX27" i="4" s="1"/>
  <c r="BW31" i="4"/>
  <c r="BX31" i="4" s="1"/>
  <c r="BW35" i="4"/>
  <c r="BX35" i="4" s="1"/>
  <c r="BW39" i="4"/>
  <c r="BX39" i="4" s="1"/>
  <c r="BW43" i="4"/>
  <c r="BX43" i="4" s="1"/>
  <c r="BW47" i="4"/>
  <c r="BX47" i="4" s="1"/>
  <c r="BW51" i="4"/>
  <c r="BX51" i="4" s="1"/>
  <c r="BW55" i="4"/>
  <c r="BX55" i="4" s="1"/>
  <c r="BW59" i="4"/>
  <c r="BX59" i="4" s="1"/>
  <c r="BW63" i="4"/>
  <c r="BX63" i="4" s="1"/>
  <c r="BW67" i="4"/>
  <c r="BX67" i="4" s="1"/>
  <c r="BW71" i="4"/>
  <c r="BX71" i="4" s="1"/>
  <c r="BW75" i="4"/>
  <c r="BX75" i="4" s="1"/>
  <c r="BW79" i="4"/>
  <c r="BX79" i="4" s="1"/>
  <c r="BW83" i="4"/>
  <c r="BX83" i="4" s="1"/>
  <c r="BW87" i="4"/>
  <c r="BX87" i="4" s="1"/>
  <c r="BW91" i="4"/>
  <c r="BX91" i="4" s="1"/>
  <c r="BW95" i="4"/>
  <c r="BX95" i="4" s="1"/>
  <c r="BW99" i="4"/>
  <c r="BX99" i="4" s="1"/>
  <c r="BW103" i="4"/>
  <c r="BX103" i="4" s="1"/>
  <c r="BW107" i="4"/>
  <c r="BX107" i="4" s="1"/>
  <c r="BW111" i="4"/>
  <c r="BX111" i="4" s="1"/>
  <c r="BW115" i="4"/>
  <c r="BX115" i="4" s="1"/>
  <c r="BW119" i="4"/>
  <c r="BX119" i="4" s="1"/>
  <c r="BW123" i="4"/>
  <c r="BX123" i="4" s="1"/>
  <c r="BW127" i="4"/>
  <c r="BX127" i="4" s="1"/>
  <c r="BW131" i="4"/>
  <c r="BX131" i="4" s="1"/>
  <c r="BW135" i="4"/>
  <c r="BX135" i="4" s="1"/>
  <c r="BW139" i="4"/>
  <c r="BX139" i="4" s="1"/>
  <c r="BW143" i="4"/>
  <c r="BX143" i="4" s="1"/>
  <c r="BW147" i="4"/>
  <c r="BX147" i="4" s="1"/>
  <c r="BW151" i="4"/>
  <c r="BX151" i="4" s="1"/>
  <c r="BW155" i="4"/>
  <c r="BX155" i="4" s="1"/>
  <c r="BW159" i="4"/>
  <c r="BX159" i="4" s="1"/>
  <c r="BW163" i="4"/>
  <c r="BX163" i="4" s="1"/>
  <c r="BW167" i="4"/>
  <c r="BX167" i="4" s="1"/>
  <c r="BW171" i="4"/>
  <c r="BX171" i="4" s="1"/>
  <c r="BW175" i="4"/>
  <c r="BX175" i="4" s="1"/>
  <c r="BW178" i="4"/>
  <c r="BX178" i="4" s="1"/>
  <c r="BW180" i="4"/>
  <c r="BX180" i="4" s="1"/>
  <c r="BW182" i="4"/>
  <c r="BX182" i="4" s="1"/>
  <c r="BW184" i="4"/>
  <c r="BX184" i="4" s="1"/>
  <c r="BW186" i="4"/>
  <c r="BX186" i="4" s="1"/>
  <c r="BW188" i="4"/>
  <c r="BX188" i="4" s="1"/>
  <c r="BW190" i="4"/>
  <c r="BX190" i="4" s="1"/>
  <c r="BW192" i="4"/>
  <c r="BX192" i="4" s="1"/>
  <c r="BW194" i="4"/>
  <c r="BX194" i="4" s="1"/>
  <c r="BW196" i="4"/>
  <c r="BX196" i="4" s="1"/>
  <c r="BW198" i="4"/>
  <c r="BX198" i="4" s="1"/>
  <c r="BW200" i="4"/>
  <c r="BX200" i="4" s="1"/>
  <c r="BW202" i="4"/>
  <c r="BX202" i="4" s="1"/>
  <c r="BW204" i="4"/>
  <c r="BX204" i="4" s="1"/>
  <c r="BW206" i="4"/>
  <c r="BX206" i="4" s="1"/>
  <c r="BW208" i="4"/>
  <c r="BX208" i="4" s="1"/>
  <c r="BW210" i="4"/>
  <c r="BX210" i="4" s="1"/>
  <c r="BW212" i="4"/>
  <c r="BX212" i="4" s="1"/>
  <c r="BW214" i="4"/>
  <c r="BX214" i="4" s="1"/>
  <c r="BW216" i="4"/>
  <c r="BX216" i="4" s="1"/>
  <c r="BW218" i="4"/>
  <c r="BX218" i="4" s="1"/>
  <c r="BW220" i="4"/>
  <c r="BX220" i="4" s="1"/>
  <c r="BW222" i="4"/>
  <c r="BX222" i="4" s="1"/>
  <c r="BW224" i="4"/>
  <c r="BX224" i="4" s="1"/>
  <c r="BW226" i="4"/>
  <c r="BX226" i="4" s="1"/>
  <c r="BW228" i="4"/>
  <c r="BX228" i="4" s="1"/>
  <c r="BW230" i="4"/>
  <c r="BX230" i="4" s="1"/>
  <c r="BW232" i="4"/>
  <c r="BX232" i="4" s="1"/>
  <c r="BW234" i="4"/>
  <c r="BX234" i="4" s="1"/>
  <c r="BW236" i="4"/>
  <c r="BX236" i="4" s="1"/>
  <c r="BW238" i="4"/>
  <c r="BX238" i="4" s="1"/>
  <c r="BW240" i="4"/>
  <c r="BX240" i="4" s="1"/>
  <c r="BW242" i="4"/>
  <c r="BX242" i="4" s="1"/>
  <c r="BW244" i="4"/>
  <c r="BX244" i="4" s="1"/>
  <c r="BW246" i="4"/>
  <c r="BX246" i="4" s="1"/>
  <c r="BW248" i="4"/>
  <c r="BX248" i="4" s="1"/>
  <c r="BW250" i="4"/>
  <c r="BX250" i="4" s="1"/>
  <c r="BW252" i="4"/>
  <c r="BX252" i="4" s="1"/>
  <c r="BW254" i="4"/>
  <c r="BX254" i="4" s="1"/>
  <c r="BW256" i="4"/>
  <c r="BX256" i="4" s="1"/>
  <c r="BW258" i="4"/>
  <c r="BX258" i="4" s="1"/>
  <c r="BW260" i="4"/>
  <c r="BX260" i="4" s="1"/>
  <c r="BW262" i="4"/>
  <c r="BX262" i="4" s="1"/>
  <c r="BW371" i="4"/>
  <c r="BX371" i="4" s="1"/>
  <c r="BW369" i="4"/>
  <c r="BX369" i="4" s="1"/>
  <c r="BW367" i="4"/>
  <c r="BX367" i="4" s="1"/>
  <c r="BW365" i="4"/>
  <c r="BX365" i="4" s="1"/>
  <c r="BW363" i="4"/>
  <c r="BX363" i="4" s="1"/>
  <c r="BW361" i="4"/>
  <c r="BX361" i="4" s="1"/>
  <c r="BW359" i="4"/>
  <c r="BX359" i="4" s="1"/>
  <c r="BW357" i="4"/>
  <c r="BX357" i="4" s="1"/>
  <c r="BW355" i="4"/>
  <c r="BX355" i="4" s="1"/>
  <c r="BW353" i="4"/>
  <c r="BX353" i="4" s="1"/>
  <c r="BW351" i="4"/>
  <c r="BX351" i="4" s="1"/>
  <c r="BW349" i="4"/>
  <c r="BX349" i="4" s="1"/>
  <c r="BW347" i="4"/>
  <c r="BX347" i="4" s="1"/>
  <c r="BW345" i="4"/>
  <c r="BX345" i="4" s="1"/>
  <c r="BW343" i="4"/>
  <c r="BX343" i="4" s="1"/>
  <c r="BW341" i="4"/>
  <c r="BX341" i="4" s="1"/>
  <c r="BW339" i="4"/>
  <c r="BX339" i="4" s="1"/>
  <c r="BW337" i="4"/>
  <c r="BX337" i="4" s="1"/>
  <c r="BW335" i="4"/>
  <c r="BX335" i="4" s="1"/>
  <c r="BW333" i="4"/>
  <c r="BX333" i="4" s="1"/>
  <c r="BW331" i="4"/>
  <c r="BX331" i="4" s="1"/>
  <c r="BW329" i="4"/>
  <c r="BX329" i="4" s="1"/>
  <c r="BW327" i="4"/>
  <c r="BX327" i="4" s="1"/>
  <c r="BW325" i="4"/>
  <c r="BX325" i="4" s="1"/>
  <c r="BW323" i="4"/>
  <c r="BX323" i="4" s="1"/>
  <c r="BW321" i="4"/>
  <c r="BX321" i="4" s="1"/>
  <c r="BW319" i="4"/>
  <c r="BX319" i="4" s="1"/>
  <c r="BW317" i="4"/>
  <c r="BX317" i="4" s="1"/>
  <c r="BW315" i="4"/>
  <c r="BX315" i="4" s="1"/>
  <c r="BW313" i="4"/>
  <c r="BX313" i="4" s="1"/>
  <c r="BW311" i="4"/>
  <c r="BX311" i="4" s="1"/>
  <c r="BW309" i="4"/>
  <c r="BX309" i="4" s="1"/>
  <c r="BW307" i="4"/>
  <c r="BX307" i="4" s="1"/>
  <c r="BW305" i="4"/>
  <c r="BX305" i="4" s="1"/>
  <c r="BW303" i="4"/>
  <c r="BX303" i="4" s="1"/>
  <c r="BW301" i="4"/>
  <c r="BX301" i="4" s="1"/>
  <c r="BW299" i="4"/>
  <c r="BX299" i="4" s="1"/>
  <c r="BW297" i="4"/>
  <c r="BX297" i="4" s="1"/>
  <c r="BW295" i="4"/>
  <c r="BX295" i="4" s="1"/>
  <c r="BW293" i="4"/>
  <c r="BX293" i="4" s="1"/>
  <c r="BW291" i="4"/>
  <c r="BX291" i="4" s="1"/>
  <c r="BW289" i="4"/>
  <c r="BX289" i="4" s="1"/>
  <c r="BW287" i="4"/>
  <c r="BX287" i="4" s="1"/>
  <c r="BW285" i="4"/>
  <c r="BX285" i="4" s="1"/>
  <c r="BW283" i="4"/>
  <c r="BX283" i="4" s="1"/>
  <c r="BW281" i="4"/>
  <c r="BX281" i="4" s="1"/>
  <c r="BW279" i="4"/>
  <c r="BX279" i="4" s="1"/>
  <c r="BW277" i="4"/>
  <c r="BX277" i="4" s="1"/>
  <c r="BW275" i="4"/>
  <c r="BX275" i="4" s="1"/>
  <c r="BW273" i="4"/>
  <c r="BX273" i="4" s="1"/>
  <c r="BW271" i="4"/>
  <c r="BX271" i="4" s="1"/>
  <c r="BW269" i="4"/>
  <c r="BX269" i="4" s="1"/>
  <c r="BW267" i="4"/>
  <c r="BX267" i="4" s="1"/>
  <c r="BW265" i="4"/>
  <c r="BX265" i="4" s="1"/>
  <c r="BW370" i="4"/>
  <c r="BX370" i="4" s="1"/>
  <c r="BW368" i="4"/>
  <c r="BX368" i="4" s="1"/>
  <c r="BW366" i="4"/>
  <c r="BX366" i="4" s="1"/>
  <c r="BW364" i="4"/>
  <c r="BX364" i="4" s="1"/>
  <c r="BW362" i="4"/>
  <c r="BX362" i="4" s="1"/>
  <c r="BW360" i="4"/>
  <c r="BX360" i="4" s="1"/>
  <c r="BW358" i="4"/>
  <c r="BX358" i="4" s="1"/>
  <c r="BW356" i="4"/>
  <c r="BX356" i="4" s="1"/>
  <c r="BW354" i="4"/>
  <c r="BX354" i="4" s="1"/>
  <c r="BW352" i="4"/>
  <c r="BX352" i="4" s="1"/>
  <c r="BW350" i="4"/>
  <c r="BX350" i="4" s="1"/>
  <c r="BW348" i="4"/>
  <c r="BX348" i="4" s="1"/>
  <c r="BW346" i="4"/>
  <c r="BX346" i="4" s="1"/>
  <c r="BW344" i="4"/>
  <c r="BX344" i="4" s="1"/>
  <c r="BW342" i="4"/>
  <c r="BX342" i="4" s="1"/>
  <c r="BW340" i="4"/>
  <c r="BX340" i="4" s="1"/>
  <c r="BW338" i="4"/>
  <c r="BX338" i="4" s="1"/>
  <c r="BW336" i="4"/>
  <c r="BX336" i="4" s="1"/>
  <c r="BW334" i="4"/>
  <c r="BX334" i="4" s="1"/>
  <c r="BW332" i="4"/>
  <c r="BX332" i="4" s="1"/>
  <c r="BW330" i="4"/>
  <c r="BX330" i="4" s="1"/>
  <c r="BW328" i="4"/>
  <c r="BX328" i="4" s="1"/>
  <c r="BW326" i="4"/>
  <c r="BX326" i="4" s="1"/>
  <c r="BW324" i="4"/>
  <c r="BX324" i="4" s="1"/>
  <c r="BW322" i="4"/>
  <c r="BX322" i="4" s="1"/>
  <c r="BW320" i="4"/>
  <c r="BX320" i="4" s="1"/>
  <c r="BW318" i="4"/>
  <c r="BX318" i="4" s="1"/>
  <c r="BW316" i="4"/>
  <c r="BX316" i="4" s="1"/>
  <c r="BW314" i="4"/>
  <c r="BX314" i="4" s="1"/>
  <c r="BW312" i="4"/>
  <c r="BX312" i="4" s="1"/>
  <c r="BW310" i="4"/>
  <c r="BX310" i="4" s="1"/>
  <c r="BW308" i="4"/>
  <c r="BX308" i="4" s="1"/>
  <c r="BW306" i="4"/>
  <c r="BX306" i="4" s="1"/>
  <c r="BW304" i="4"/>
  <c r="BX304" i="4" s="1"/>
  <c r="BW302" i="4"/>
  <c r="BX302" i="4" s="1"/>
  <c r="BW300" i="4"/>
  <c r="BX300" i="4" s="1"/>
  <c r="BW298" i="4"/>
  <c r="BX298" i="4" s="1"/>
  <c r="BW296" i="4"/>
  <c r="BX296" i="4" s="1"/>
  <c r="BW294" i="4"/>
  <c r="BX294" i="4" s="1"/>
  <c r="BW292" i="4"/>
  <c r="BX292" i="4" s="1"/>
  <c r="BW290" i="4"/>
  <c r="BX290" i="4" s="1"/>
  <c r="BW288" i="4"/>
  <c r="BX288" i="4" s="1"/>
  <c r="BW286" i="4"/>
  <c r="BX286" i="4" s="1"/>
  <c r="BW284" i="4"/>
  <c r="BX284" i="4" s="1"/>
  <c r="BW282" i="4"/>
  <c r="BX282" i="4" s="1"/>
  <c r="BW280" i="4"/>
  <c r="BX280" i="4" s="1"/>
  <c r="BW278" i="4"/>
  <c r="BX278" i="4" s="1"/>
  <c r="BW276" i="4"/>
  <c r="BX276" i="4" s="1"/>
  <c r="BW274" i="4"/>
  <c r="BX274" i="4" s="1"/>
  <c r="BW272" i="4"/>
  <c r="BX272" i="4" s="1"/>
  <c r="BW270" i="4"/>
  <c r="BX270" i="4" s="1"/>
  <c r="BW268" i="4"/>
  <c r="BX268" i="4" s="1"/>
  <c r="BW266" i="4"/>
  <c r="BX266" i="4" s="1"/>
  <c r="BW264" i="4"/>
  <c r="BX264" i="4" s="1"/>
  <c r="D7" i="7" l="1"/>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M139" i="7" s="1"/>
  <c r="D140" i="7"/>
  <c r="D141" i="7"/>
  <c r="D142" i="7"/>
  <c r="D143" i="7"/>
  <c r="D144" i="7"/>
  <c r="M144" i="7" s="1"/>
  <c r="D145" i="7"/>
  <c r="D146" i="7"/>
  <c r="D147" i="7"/>
  <c r="D148" i="7"/>
  <c r="D149" i="7"/>
  <c r="D150" i="7"/>
  <c r="D151" i="7"/>
  <c r="D152" i="7"/>
  <c r="D153" i="7"/>
  <c r="D154" i="7"/>
  <c r="M154" i="7" s="1"/>
  <c r="D155" i="7"/>
  <c r="M155" i="7" s="1"/>
  <c r="D156" i="7"/>
  <c r="M156" i="7" s="1"/>
  <c r="D157" i="7"/>
  <c r="M157" i="7" s="1"/>
  <c r="D158" i="7"/>
  <c r="D159" i="7"/>
  <c r="M159" i="7" s="1"/>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M206" i="7" s="1"/>
  <c r="D207" i="7"/>
  <c r="D208" i="7"/>
  <c r="M208" i="7" s="1"/>
  <c r="D209" i="7"/>
  <c r="M209" i="7" s="1"/>
  <c r="D210" i="7"/>
  <c r="D211" i="7"/>
  <c r="D212" i="7"/>
  <c r="D213" i="7"/>
  <c r="D214" i="7"/>
  <c r="D215" i="7"/>
  <c r="D216" i="7"/>
  <c r="D217" i="7"/>
  <c r="D218" i="7"/>
  <c r="D219" i="7"/>
  <c r="D220" i="7"/>
  <c r="D221" i="7"/>
  <c r="D222" i="7"/>
  <c r="M222" i="7" s="1"/>
  <c r="D223" i="7"/>
  <c r="M223" i="7" s="1"/>
  <c r="D224" i="7"/>
  <c r="D225" i="7"/>
  <c r="D226" i="7"/>
  <c r="D227" i="7"/>
  <c r="D228" i="7"/>
  <c r="D229" i="7"/>
  <c r="D230" i="7"/>
  <c r="D231" i="7"/>
  <c r="M231" i="7" s="1"/>
  <c r="D232" i="7"/>
  <c r="M232" i="7" s="1"/>
  <c r="D233" i="7"/>
  <c r="M233" i="7" s="1"/>
  <c r="D234" i="7"/>
  <c r="D235" i="7"/>
  <c r="D236" i="7"/>
  <c r="D237" i="7"/>
  <c r="D238" i="7"/>
  <c r="D239" i="7"/>
  <c r="D240" i="7"/>
  <c r="M240" i="7" s="1"/>
  <c r="D241" i="7"/>
  <c r="M241" i="7" s="1"/>
  <c r="D242" i="7"/>
  <c r="D243" i="7"/>
  <c r="D244" i="7"/>
  <c r="D245" i="7"/>
  <c r="D246" i="7"/>
  <c r="D247" i="7"/>
  <c r="D248" i="7"/>
  <c r="D249" i="7"/>
  <c r="D250" i="7"/>
  <c r="M250" i="7" s="1"/>
  <c r="D251" i="7"/>
  <c r="D252" i="7"/>
  <c r="D253" i="7"/>
  <c r="D254" i="7"/>
  <c r="D255" i="7"/>
  <c r="D256" i="7"/>
  <c r="D257" i="7"/>
  <c r="D258" i="7"/>
  <c r="D259" i="7"/>
  <c r="D260" i="7"/>
  <c r="D261" i="7"/>
  <c r="D262" i="7"/>
  <c r="D263" i="7"/>
  <c r="D264" i="7"/>
  <c r="D265" i="7"/>
  <c r="M265" i="7" s="1"/>
  <c r="D266" i="7"/>
  <c r="M266" i="7" s="1"/>
  <c r="D267" i="7"/>
  <c r="M267" i="7" s="1"/>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6" i="7"/>
  <c r="E6" i="7" l="1"/>
  <c r="F6" i="7" s="1"/>
  <c r="G6" i="7"/>
  <c r="H6" i="7" s="1"/>
  <c r="I6" i="7" l="1"/>
  <c r="J370" i="7" l="1"/>
  <c r="J369" i="7"/>
  <c r="J368" i="7"/>
  <c r="J367" i="7"/>
  <c r="J366" i="7"/>
  <c r="J365" i="7"/>
  <c r="J364" i="7"/>
  <c r="J363" i="7"/>
  <c r="J362" i="7"/>
  <c r="J361" i="7"/>
  <c r="J360" i="7"/>
  <c r="J359" i="7"/>
  <c r="J358" i="7"/>
  <c r="J357" i="7"/>
  <c r="J356" i="7"/>
  <c r="J355" i="7"/>
  <c r="J354" i="7"/>
  <c r="J353" i="7"/>
  <c r="J352" i="7"/>
  <c r="J351" i="7"/>
  <c r="J350" i="7"/>
  <c r="J349" i="7"/>
  <c r="J348" i="7"/>
  <c r="J347" i="7"/>
  <c r="J346" i="7"/>
  <c r="J345" i="7"/>
  <c r="J344" i="7"/>
  <c r="J343" i="7"/>
  <c r="J342" i="7"/>
  <c r="J341" i="7"/>
  <c r="J340" i="7"/>
  <c r="J339" i="7"/>
  <c r="J338" i="7"/>
  <c r="J337" i="7"/>
  <c r="J336" i="7"/>
  <c r="J335" i="7"/>
  <c r="J334" i="7"/>
  <c r="J333" i="7"/>
  <c r="J332" i="7"/>
  <c r="J331" i="7"/>
  <c r="J330" i="7"/>
  <c r="J329" i="7"/>
  <c r="J328" i="7"/>
  <c r="J327" i="7"/>
  <c r="J326" i="7"/>
  <c r="J325" i="7"/>
  <c r="J324" i="7"/>
  <c r="J323" i="7"/>
  <c r="J322" i="7"/>
  <c r="J321" i="7"/>
  <c r="J320" i="7"/>
  <c r="J319" i="7"/>
  <c r="J318" i="7"/>
  <c r="J317" i="7"/>
  <c r="J316" i="7"/>
  <c r="J315" i="7"/>
  <c r="J314" i="7"/>
  <c r="J313" i="7"/>
  <c r="J312" i="7"/>
  <c r="J311" i="7"/>
  <c r="J310" i="7"/>
  <c r="J309" i="7"/>
  <c r="J308" i="7"/>
  <c r="J307" i="7"/>
  <c r="J306" i="7"/>
  <c r="J305" i="7"/>
  <c r="J304" i="7"/>
  <c r="J303" i="7"/>
  <c r="J302" i="7"/>
  <c r="J301" i="7"/>
  <c r="J300" i="7"/>
  <c r="J299" i="7"/>
  <c r="J298" i="7"/>
  <c r="J297" i="7"/>
  <c r="J296" i="7"/>
  <c r="J295" i="7"/>
  <c r="J294" i="7"/>
  <c r="J293" i="7"/>
  <c r="J292" i="7"/>
  <c r="J291" i="7"/>
  <c r="J290" i="7"/>
  <c r="J289" i="7"/>
  <c r="J288" i="7"/>
  <c r="J287" i="7"/>
  <c r="J286" i="7"/>
  <c r="J285" i="7"/>
  <c r="J284" i="7"/>
  <c r="J283" i="7"/>
  <c r="J282" i="7"/>
  <c r="J281" i="7"/>
  <c r="J280" i="7"/>
  <c r="J279" i="7"/>
  <c r="J278" i="7"/>
  <c r="J277" i="7"/>
  <c r="J276" i="7"/>
  <c r="J275" i="7"/>
  <c r="J274" i="7"/>
  <c r="J273" i="7"/>
  <c r="J272" i="7"/>
  <c r="J271" i="7"/>
  <c r="J270" i="7"/>
  <c r="J269" i="7"/>
  <c r="J268" i="7"/>
  <c r="J267" i="7"/>
  <c r="J266" i="7"/>
  <c r="J265" i="7"/>
  <c r="J264" i="7"/>
  <c r="J263" i="7"/>
  <c r="J262" i="7"/>
  <c r="J261" i="7"/>
  <c r="J260" i="7"/>
  <c r="J259" i="7"/>
  <c r="J258" i="7"/>
  <c r="J257" i="7"/>
  <c r="J256" i="7"/>
  <c r="J255" i="7"/>
  <c r="J254" i="7"/>
  <c r="J253" i="7"/>
  <c r="J252" i="7"/>
  <c r="J251" i="7"/>
  <c r="J250" i="7"/>
  <c r="J249" i="7"/>
  <c r="J248" i="7"/>
  <c r="J247" i="7"/>
  <c r="J246" i="7"/>
  <c r="J245" i="7"/>
  <c r="J244" i="7"/>
  <c r="J243" i="7"/>
  <c r="J242" i="7"/>
  <c r="J241" i="7"/>
  <c r="J240" i="7"/>
  <c r="J239" i="7"/>
  <c r="J238" i="7"/>
  <c r="J237" i="7"/>
  <c r="J236" i="7"/>
  <c r="J235" i="7"/>
  <c r="J234" i="7"/>
  <c r="J233" i="7"/>
  <c r="J232" i="7"/>
  <c r="J231" i="7"/>
  <c r="J230" i="7"/>
  <c r="J229" i="7"/>
  <c r="J228" i="7"/>
  <c r="J227" i="7"/>
  <c r="J226" i="7"/>
  <c r="J225" i="7"/>
  <c r="J224" i="7"/>
  <c r="J223" i="7"/>
  <c r="J222" i="7"/>
  <c r="J221" i="7"/>
  <c r="J220" i="7"/>
  <c r="J219" i="7"/>
  <c r="J218" i="7"/>
  <c r="J217" i="7"/>
  <c r="J216" i="7"/>
  <c r="J215" i="7"/>
  <c r="J214" i="7"/>
  <c r="J213" i="7"/>
  <c r="J212" i="7"/>
  <c r="J211" i="7"/>
  <c r="J210" i="7"/>
  <c r="J209" i="7"/>
  <c r="J208" i="7"/>
  <c r="J207" i="7"/>
  <c r="J206" i="7"/>
  <c r="J205" i="7"/>
  <c r="J204" i="7"/>
  <c r="J203" i="7"/>
  <c r="J202" i="7"/>
  <c r="J201" i="7"/>
  <c r="J200" i="7"/>
  <c r="J199" i="7"/>
  <c r="J198" i="7"/>
  <c r="J197" i="7"/>
  <c r="J196" i="7"/>
  <c r="J195" i="7"/>
  <c r="J194" i="7"/>
  <c r="J193" i="7"/>
  <c r="J192" i="7"/>
  <c r="J191" i="7"/>
  <c r="J190" i="7"/>
  <c r="J189" i="7"/>
  <c r="J188" i="7"/>
  <c r="J187" i="7"/>
  <c r="J186" i="7"/>
  <c r="J185" i="7"/>
  <c r="J184" i="7"/>
  <c r="J183" i="7"/>
  <c r="J182" i="7"/>
  <c r="J181" i="7"/>
  <c r="J180" i="7"/>
  <c r="J179" i="7"/>
  <c r="J178" i="7"/>
  <c r="J177" i="7"/>
  <c r="J176" i="7"/>
  <c r="J175" i="7"/>
  <c r="J174" i="7"/>
  <c r="J173" i="7"/>
  <c r="J172" i="7"/>
  <c r="J171" i="7"/>
  <c r="J170" i="7"/>
  <c r="J169" i="7"/>
  <c r="J168" i="7"/>
  <c r="J167" i="7"/>
  <c r="J166" i="7"/>
  <c r="J165" i="7"/>
  <c r="J164" i="7"/>
  <c r="J163" i="7"/>
  <c r="J162" i="7"/>
  <c r="J161" i="7"/>
  <c r="J160" i="7"/>
  <c r="J159" i="7"/>
  <c r="J158" i="7"/>
  <c r="J157" i="7"/>
  <c r="J156" i="7"/>
  <c r="J155" i="7"/>
  <c r="J154" i="7"/>
  <c r="J153" i="7"/>
  <c r="J152" i="7"/>
  <c r="J151" i="7"/>
  <c r="J150" i="7"/>
  <c r="J149" i="7"/>
  <c r="J148" i="7"/>
  <c r="J147" i="7"/>
  <c r="J146" i="7"/>
  <c r="J145" i="7"/>
  <c r="J144" i="7"/>
  <c r="J143" i="7"/>
  <c r="J142" i="7"/>
  <c r="J141" i="7"/>
  <c r="J140" i="7"/>
  <c r="J139" i="7"/>
  <c r="J138" i="7"/>
  <c r="J137" i="7"/>
  <c r="J136" i="7"/>
  <c r="J135" i="7"/>
  <c r="J134" i="7"/>
  <c r="J133" i="7"/>
  <c r="J132" i="7"/>
  <c r="J131" i="7"/>
  <c r="J130" i="7"/>
  <c r="J129" i="7"/>
  <c r="J128" i="7"/>
  <c r="J127" i="7"/>
  <c r="J126" i="7"/>
  <c r="J125" i="7"/>
  <c r="J124" i="7"/>
  <c r="J123" i="7"/>
  <c r="J122"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J12" i="7"/>
  <c r="J11" i="7"/>
  <c r="J10" i="7"/>
  <c r="J9" i="7"/>
  <c r="J8" i="7"/>
  <c r="J7" i="7"/>
  <c r="D13" i="3"/>
  <c r="D9" i="3"/>
  <c r="D8" i="3"/>
  <c r="D7" i="3"/>
  <c r="D12" i="3"/>
  <c r="AL6" i="4" l="1"/>
  <c r="AM6" i="4" s="1"/>
  <c r="BN6" i="4"/>
  <c r="BO6" i="4" s="1"/>
  <c r="AX6" i="4"/>
  <c r="V6" i="4"/>
  <c r="L377" i="7"/>
  <c r="L381" i="7"/>
  <c r="L382" i="7"/>
  <c r="L384" i="7"/>
  <c r="L391" i="7"/>
  <c r="L404" i="7"/>
  <c r="L407" i="7"/>
  <c r="L411" i="7"/>
  <c r="L419" i="7"/>
  <c r="L429" i="7"/>
  <c r="L431" i="7"/>
  <c r="L434" i="7"/>
  <c r="K445" i="7"/>
  <c r="L448" i="7"/>
  <c r="L457" i="7"/>
  <c r="K461" i="7"/>
  <c r="L464" i="7"/>
  <c r="K469" i="7"/>
  <c r="K470" i="7"/>
  <c r="L471" i="7"/>
  <c r="L484" i="7"/>
  <c r="L485" i="7"/>
  <c r="L486" i="7"/>
  <c r="L498" i="7"/>
  <c r="K503" i="7"/>
  <c r="L504" i="7"/>
  <c r="L505" i="7"/>
  <c r="L507" i="7"/>
  <c r="L521" i="7"/>
  <c r="L525" i="7"/>
  <c r="K529" i="7"/>
  <c r="L531" i="7"/>
  <c r="K535" i="7"/>
  <c r="L539" i="7"/>
  <c r="L554" i="7"/>
  <c r="K555" i="7"/>
  <c r="K557" i="7"/>
  <c r="K371" i="7"/>
  <c r="L375" i="7"/>
  <c r="L388" i="7"/>
  <c r="L395" i="7"/>
  <c r="K402" i="7"/>
  <c r="K403" i="7"/>
  <c r="K414" i="7"/>
  <c r="L417" i="7"/>
  <c r="L420" i="7"/>
  <c r="L424" i="7"/>
  <c r="K433" i="7"/>
  <c r="L436" i="7"/>
  <c r="K439" i="7"/>
  <c r="L445" i="7"/>
  <c r="K449" i="7"/>
  <c r="L452" i="7"/>
  <c r="L461" i="7"/>
  <c r="K465" i="7"/>
  <c r="K466" i="7"/>
  <c r="L468" i="7"/>
  <c r="L469" i="7"/>
  <c r="L470" i="7"/>
  <c r="K475" i="7"/>
  <c r="K482" i="7"/>
  <c r="L490" i="7"/>
  <c r="K491" i="7"/>
  <c r="K501" i="7"/>
  <c r="K502" i="7"/>
  <c r="L503" i="7"/>
  <c r="L508" i="7"/>
  <c r="L509" i="7"/>
  <c r="L512" i="7"/>
  <c r="K519" i="7"/>
  <c r="L528" i="7"/>
  <c r="L529" i="7"/>
  <c r="K530" i="7"/>
  <c r="L532" i="7"/>
  <c r="L533" i="7"/>
  <c r="L535" i="7"/>
  <c r="K537" i="7"/>
  <c r="K538" i="7"/>
  <c r="L546" i="7"/>
  <c r="K547" i="7"/>
  <c r="L551" i="7"/>
  <c r="L556" i="7"/>
  <c r="L371" i="7"/>
  <c r="L372" i="7"/>
  <c r="K386" i="7"/>
  <c r="K387" i="7"/>
  <c r="K398" i="7"/>
  <c r="L401" i="7"/>
  <c r="L402" i="7"/>
  <c r="L403" i="7"/>
  <c r="L413" i="7"/>
  <c r="L416" i="7"/>
  <c r="L423" i="7"/>
  <c r="L425" i="7"/>
  <c r="L437" i="7"/>
  <c r="L439" i="7"/>
  <c r="L442" i="7"/>
  <c r="L449" i="7"/>
  <c r="K453" i="7"/>
  <c r="L456" i="7"/>
  <c r="L465" i="7"/>
  <c r="L466" i="7"/>
  <c r="L467" i="7"/>
  <c r="L475" i="7"/>
  <c r="K481" i="7"/>
  <c r="L482" i="7"/>
  <c r="K487" i="7"/>
  <c r="L488" i="7"/>
  <c r="L489" i="7"/>
  <c r="L491" i="7"/>
  <c r="L500" i="7"/>
  <c r="L501" i="7"/>
  <c r="L502" i="7"/>
  <c r="L514" i="7"/>
  <c r="K517" i="7"/>
  <c r="K518" i="7"/>
  <c r="L519" i="7"/>
  <c r="K523" i="7"/>
  <c r="L530" i="7"/>
  <c r="L536" i="7"/>
  <c r="L538" i="7"/>
  <c r="L540" i="7"/>
  <c r="L543" i="7"/>
  <c r="K549" i="7"/>
  <c r="L562" i="7"/>
  <c r="L378" i="7"/>
  <c r="L379" i="7"/>
  <c r="K382" i="7"/>
  <c r="L383" i="7"/>
  <c r="L385" i="7"/>
  <c r="L386" i="7"/>
  <c r="L387" i="7"/>
  <c r="L393" i="7"/>
  <c r="L397" i="7"/>
  <c r="L398" i="7"/>
  <c r="L399" i="7"/>
  <c r="L400" i="7"/>
  <c r="K407" i="7"/>
  <c r="L428" i="7"/>
  <c r="K431" i="7"/>
  <c r="K441" i="7"/>
  <c r="L444" i="7"/>
  <c r="L453" i="7"/>
  <c r="K457" i="7"/>
  <c r="L460" i="7"/>
  <c r="K471" i="7"/>
  <c r="L472" i="7"/>
  <c r="L473" i="7"/>
  <c r="L476" i="7"/>
  <c r="L477" i="7"/>
  <c r="L480" i="7"/>
  <c r="K485" i="7"/>
  <c r="K486" i="7"/>
  <c r="L487" i="7"/>
  <c r="L492" i="7"/>
  <c r="L493" i="7"/>
  <c r="L496" i="7"/>
  <c r="L506" i="7"/>
  <c r="K507" i="7"/>
  <c r="L517" i="7"/>
  <c r="L518" i="7"/>
  <c r="L524" i="7"/>
  <c r="K525" i="7"/>
  <c r="K526" i="7"/>
  <c r="K531" i="7"/>
  <c r="K539" i="7"/>
  <c r="L548" i="7"/>
  <c r="L559" i="7"/>
  <c r="L564" i="7"/>
  <c r="L567" i="7"/>
  <c r="K568" i="7"/>
  <c r="K573" i="7"/>
  <c r="L574" i="7"/>
  <c r="K575" i="7"/>
  <c r="K576" i="7"/>
  <c r="L586" i="7"/>
  <c r="L587" i="7"/>
  <c r="L588" i="7"/>
  <c r="L593" i="7"/>
  <c r="L598" i="7"/>
  <c r="K599" i="7"/>
  <c r="K600" i="7"/>
  <c r="K605" i="7"/>
  <c r="L606" i="7"/>
  <c r="K607" i="7"/>
  <c r="K608" i="7"/>
  <c r="K615" i="7"/>
  <c r="L618" i="7"/>
  <c r="K620" i="7"/>
  <c r="K627" i="7"/>
  <c r="L628" i="7"/>
  <c r="K629" i="7"/>
  <c r="L635" i="7"/>
  <c r="K636" i="7"/>
  <c r="L641" i="7"/>
  <c r="K643" i="7"/>
  <c r="K644" i="7"/>
  <c r="L657" i="7"/>
  <c r="L669" i="7"/>
  <c r="L678" i="7"/>
  <c r="L689" i="7"/>
  <c r="L694" i="7"/>
  <c r="L695" i="7"/>
  <c r="L696" i="7"/>
  <c r="K700" i="7"/>
  <c r="L704" i="7"/>
  <c r="K722" i="7"/>
  <c r="L725" i="7"/>
  <c r="K728" i="7"/>
  <c r="L731" i="7"/>
  <c r="K730" i="7"/>
  <c r="K565" i="7"/>
  <c r="K567" i="7"/>
  <c r="K571" i="7"/>
  <c r="K572" i="7"/>
  <c r="L573" i="7"/>
  <c r="L575" i="7"/>
  <c r="K577" i="7"/>
  <c r="K581" i="7"/>
  <c r="L594" i="7"/>
  <c r="L595" i="7"/>
  <c r="L599" i="7"/>
  <c r="K603" i="7"/>
  <c r="K604" i="7"/>
  <c r="L605" i="7"/>
  <c r="L607" i="7"/>
  <c r="K609" i="7"/>
  <c r="L613" i="7"/>
  <c r="L614" i="7"/>
  <c r="L620" i="7"/>
  <c r="K623" i="7"/>
  <c r="L633" i="7"/>
  <c r="L636" i="7"/>
  <c r="K639" i="7"/>
  <c r="L643" i="7"/>
  <c r="K647" i="7"/>
  <c r="K651" i="7"/>
  <c r="K655" i="7"/>
  <c r="K656" i="7"/>
  <c r="L660" i="7"/>
  <c r="L673" i="7"/>
  <c r="K687" i="7"/>
  <c r="K688" i="7"/>
  <c r="K692" i="7"/>
  <c r="K699" i="7"/>
  <c r="L700" i="7"/>
  <c r="L707" i="7"/>
  <c r="L712" i="7"/>
  <c r="L715" i="7"/>
  <c r="K563" i="7"/>
  <c r="L570" i="7"/>
  <c r="L571" i="7"/>
  <c r="L572" i="7"/>
  <c r="L577" i="7"/>
  <c r="L582" i="7"/>
  <c r="K583" i="7"/>
  <c r="K584" i="7"/>
  <c r="K589" i="7"/>
  <c r="L590" i="7"/>
  <c r="K591" i="7"/>
  <c r="K592" i="7"/>
  <c r="L602" i="7"/>
  <c r="L603" i="7"/>
  <c r="L604" i="7"/>
  <c r="L609" i="7"/>
  <c r="K631" i="7"/>
  <c r="K637" i="7"/>
  <c r="L646" i="7"/>
  <c r="L647" i="7"/>
  <c r="L648" i="7"/>
  <c r="L649" i="7"/>
  <c r="L650" i="7"/>
  <c r="L651" i="7"/>
  <c r="L652" i="7"/>
  <c r="L654" i="7"/>
  <c r="L655" i="7"/>
  <c r="L656" i="7"/>
  <c r="K663" i="7"/>
  <c r="K667" i="7"/>
  <c r="K671" i="7"/>
  <c r="K672" i="7"/>
  <c r="L676" i="7"/>
  <c r="K683" i="7"/>
  <c r="L686" i="7"/>
  <c r="L687" i="7"/>
  <c r="L688" i="7"/>
  <c r="L692" i="7"/>
  <c r="K706" i="7"/>
  <c r="L709" i="7"/>
  <c r="L710" i="7"/>
  <c r="K714" i="7"/>
  <c r="L717" i="7"/>
  <c r="K720" i="7"/>
  <c r="L733" i="7"/>
  <c r="L578" i="7"/>
  <c r="L579" i="7"/>
  <c r="L583" i="7"/>
  <c r="K587" i="7"/>
  <c r="K588" i="7"/>
  <c r="L589" i="7"/>
  <c r="L591" i="7"/>
  <c r="K593" i="7"/>
  <c r="K597" i="7"/>
  <c r="L610" i="7"/>
  <c r="L611" i="7"/>
  <c r="K616" i="7"/>
  <c r="K617" i="7"/>
  <c r="K619" i="7"/>
  <c r="L625" i="7"/>
  <c r="K635" i="7"/>
  <c r="L637" i="7"/>
  <c r="L653" i="7"/>
  <c r="L662" i="7"/>
  <c r="L663" i="7"/>
  <c r="L664" i="7"/>
  <c r="L665" i="7"/>
  <c r="L666" i="7"/>
  <c r="L667" i="7"/>
  <c r="L668" i="7"/>
  <c r="L670" i="7"/>
  <c r="L671" i="7"/>
  <c r="L672" i="7"/>
  <c r="K679" i="7"/>
  <c r="L680" i="7"/>
  <c r="L681" i="7"/>
  <c r="L682" i="7"/>
  <c r="L683" i="7"/>
  <c r="L684" i="7"/>
  <c r="L685" i="7"/>
  <c r="L697" i="7"/>
  <c r="L718" i="7"/>
  <c r="L720" i="7"/>
  <c r="L723" i="7"/>
  <c r="L734" i="7"/>
  <c r="L726" i="7"/>
  <c r="L728" i="7"/>
  <c r="K723" i="7"/>
  <c r="K727" i="7"/>
  <c r="K708" i="7"/>
  <c r="K695" i="7"/>
  <c r="K678" i="7"/>
  <c r="K657" i="7"/>
  <c r="K634" i="7"/>
  <c r="K621" i="7"/>
  <c r="K596" i="7"/>
  <c r="K566" i="7"/>
  <c r="K698" i="7"/>
  <c r="K682" i="7"/>
  <c r="K670" i="7"/>
  <c r="K664" i="7"/>
  <c r="K638" i="7"/>
  <c r="K610" i="7"/>
  <c r="K569" i="7"/>
  <c r="K733" i="7"/>
  <c r="L705" i="7"/>
  <c r="K676" i="7"/>
  <c r="K650" i="7"/>
  <c r="K626" i="7"/>
  <c r="K590" i="7"/>
  <c r="L569" i="7"/>
  <c r="K731" i="7"/>
  <c r="K711" i="7"/>
  <c r="K693" i="7"/>
  <c r="K673" i="7"/>
  <c r="K614" i="7"/>
  <c r="K594" i="7"/>
  <c r="K534" i="7"/>
  <c r="K513" i="7"/>
  <c r="K499" i="7"/>
  <c r="K479" i="7"/>
  <c r="L450" i="7"/>
  <c r="K429" i="7"/>
  <c r="K415" i="7"/>
  <c r="L406" i="7"/>
  <c r="K391" i="7"/>
  <c r="K377" i="7"/>
  <c r="K558" i="7"/>
  <c r="K524" i="7"/>
  <c r="K496" i="7"/>
  <c r="K477" i="7"/>
  <c r="L462" i="7"/>
  <c r="L446" i="7"/>
  <c r="K430" i="7"/>
  <c r="K409" i="7"/>
  <c r="K397" i="7"/>
  <c r="K379" i="7"/>
  <c r="K545" i="7"/>
  <c r="K536" i="7"/>
  <c r="K511" i="7"/>
  <c r="K489" i="7"/>
  <c r="K474" i="7"/>
  <c r="K456" i="7"/>
  <c r="K437" i="7"/>
  <c r="K421" i="7"/>
  <c r="K394" i="7"/>
  <c r="K372" i="7"/>
  <c r="K551" i="7"/>
  <c r="K533" i="7"/>
  <c r="K520" i="7"/>
  <c r="K490" i="7"/>
  <c r="K452" i="7"/>
  <c r="K438" i="7"/>
  <c r="K420" i="7"/>
  <c r="K406" i="7"/>
  <c r="K388" i="7"/>
  <c r="L693" i="7"/>
  <c r="L677" i="7"/>
  <c r="L661" i="7"/>
  <c r="L645" i="7"/>
  <c r="L714" i="7"/>
  <c r="L642" i="7"/>
  <c r="L702" i="7"/>
  <c r="L659" i="7"/>
  <c r="L619" i="7"/>
  <c r="L617" i="7"/>
  <c r="L555" i="7"/>
  <c r="L523" i="7"/>
  <c r="L511" i="7"/>
  <c r="L494" i="7"/>
  <c r="L584" i="7"/>
  <c r="L580" i="7"/>
  <c r="K719" i="7"/>
  <c r="K725" i="7"/>
  <c r="K705" i="7"/>
  <c r="K694" i="7"/>
  <c r="K669" i="7"/>
  <c r="K642" i="7"/>
  <c r="K630" i="7"/>
  <c r="K618" i="7"/>
  <c r="K586" i="7"/>
  <c r="K718" i="7"/>
  <c r="K697" i="7"/>
  <c r="K681" i="7"/>
  <c r="K668" i="7"/>
  <c r="K662" i="7"/>
  <c r="K625" i="7"/>
  <c r="K601" i="7"/>
  <c r="K564" i="7"/>
  <c r="K724" i="7"/>
  <c r="K691" i="7"/>
  <c r="K659" i="7"/>
  <c r="K649" i="7"/>
  <c r="K612" i="7"/>
  <c r="K582" i="7"/>
  <c r="K735" i="7"/>
  <c r="K726" i="7"/>
  <c r="K707" i="7"/>
  <c r="L691" i="7"/>
  <c r="K660" i="7"/>
  <c r="K613" i="7"/>
  <c r="K585" i="7"/>
  <c r="K521" i="7"/>
  <c r="K510" i="7"/>
  <c r="K498" i="7"/>
  <c r="K464" i="7"/>
  <c r="K448" i="7"/>
  <c r="L426" i="7"/>
  <c r="K411" i="7"/>
  <c r="K404" i="7"/>
  <c r="K389" i="7"/>
  <c r="K561" i="7"/>
  <c r="K548" i="7"/>
  <c r="K522" i="7"/>
  <c r="K493" i="7"/>
  <c r="K476" i="7"/>
  <c r="K460" i="7"/>
  <c r="K444" i="7"/>
  <c r="K428" i="7"/>
  <c r="K405" i="7"/>
  <c r="K393" i="7"/>
  <c r="K378" i="7"/>
  <c r="K544" i="7"/>
  <c r="K527" i="7"/>
  <c r="K500" i="7"/>
  <c r="K488" i="7"/>
  <c r="K467" i="7"/>
  <c r="K454" i="7"/>
  <c r="K426" i="7"/>
  <c r="K416" i="7"/>
  <c r="K390" i="7"/>
  <c r="K556" i="7"/>
  <c r="K550" i="7"/>
  <c r="K532" i="7"/>
  <c r="K512" i="7"/>
  <c r="K468" i="7"/>
  <c r="K450" i="7"/>
  <c r="K436" i="7"/>
  <c r="K418" i="7"/>
  <c r="K395" i="7"/>
  <c r="K376" i="7"/>
  <c r="L706" i="7"/>
  <c r="L644" i="7"/>
  <c r="L621" i="7"/>
  <c r="L721" i="7"/>
  <c r="L690" i="7"/>
  <c r="L658" i="7"/>
  <c r="L629" i="7"/>
  <c r="L608" i="7"/>
  <c r="L597" i="7"/>
  <c r="AT598" i="4" s="1"/>
  <c r="L547" i="7"/>
  <c r="L479" i="7"/>
  <c r="L526" i="7"/>
  <c r="L510" i="7"/>
  <c r="L522" i="7"/>
  <c r="K732" i="7"/>
  <c r="K716" i="7"/>
  <c r="K704" i="7"/>
  <c r="K690" i="7"/>
  <c r="K661" i="7"/>
  <c r="K641" i="7"/>
  <c r="K628" i="7"/>
  <c r="K606" i="7"/>
  <c r="L585" i="7"/>
  <c r="K702" i="7"/>
  <c r="K685" i="7"/>
  <c r="K680" i="7"/>
  <c r="K666" i="7"/>
  <c r="K653" i="7"/>
  <c r="K622" i="7"/>
  <c r="K579" i="7"/>
  <c r="K562" i="7"/>
  <c r="K710" i="7"/>
  <c r="K686" i="7"/>
  <c r="K654" i="7"/>
  <c r="K648" i="7"/>
  <c r="K602" i="7"/>
  <c r="K580" i="7"/>
  <c r="K721" i="7"/>
  <c r="K715" i="7"/>
  <c r="K703" i="7"/>
  <c r="K677" i="7"/>
  <c r="K633" i="7"/>
  <c r="L612" i="7"/>
  <c r="L561" i="7"/>
  <c r="L520" i="7"/>
  <c r="AT521" i="4" s="1"/>
  <c r="K505" i="7"/>
  <c r="K495" i="7"/>
  <c r="K462" i="7"/>
  <c r="K446" i="7"/>
  <c r="K422" i="7"/>
  <c r="L410" i="7"/>
  <c r="K396" i="7"/>
  <c r="K384" i="7"/>
  <c r="K560" i="7"/>
  <c r="L545" i="7"/>
  <c r="L513" i="7"/>
  <c r="K492" i="7"/>
  <c r="K473" i="7"/>
  <c r="K458" i="7"/>
  <c r="K435" i="7"/>
  <c r="L418" i="7"/>
  <c r="K400" i="7"/>
  <c r="K385" i="7"/>
  <c r="K374" i="7"/>
  <c r="K543" i="7"/>
  <c r="K515" i="7"/>
  <c r="K497" i="7"/>
  <c r="K483" i="7"/>
  <c r="K463" i="7"/>
  <c r="K447" i="7"/>
  <c r="K425" i="7"/>
  <c r="K413" i="7"/>
  <c r="K380" i="7"/>
  <c r="K553" i="7"/>
  <c r="K546" i="7"/>
  <c r="K528" i="7"/>
  <c r="K509" i="7"/>
  <c r="K459" i="7"/>
  <c r="K443" i="7"/>
  <c r="K427" i="7"/>
  <c r="K417" i="7"/>
  <c r="L394" i="7"/>
  <c r="K375" i="7"/>
  <c r="L735" i="7"/>
  <c r="L727" i="7"/>
  <c r="L719" i="7"/>
  <c r="L711" i="7"/>
  <c r="L730" i="7"/>
  <c r="K729" i="7"/>
  <c r="K713" i="7"/>
  <c r="K696" i="7"/>
  <c r="K689" i="7"/>
  <c r="K658" i="7"/>
  <c r="K640" i="7"/>
  <c r="K624" i="7"/>
  <c r="K598" i="7"/>
  <c r="K574" i="7"/>
  <c r="L701" i="7"/>
  <c r="K684" i="7"/>
  <c r="K675" i="7"/>
  <c r="K665" i="7"/>
  <c r="K645" i="7"/>
  <c r="K611" i="7"/>
  <c r="K578" i="7"/>
  <c r="K734" i="7"/>
  <c r="K709" i="7"/>
  <c r="L679" i="7"/>
  <c r="K652" i="7"/>
  <c r="K646" i="7"/>
  <c r="L601" i="7"/>
  <c r="K570" i="7"/>
  <c r="K717" i="7"/>
  <c r="K712" i="7"/>
  <c r="K701" i="7"/>
  <c r="K674" i="7"/>
  <c r="K632" i="7"/>
  <c r="K595" i="7"/>
  <c r="K554" i="7"/>
  <c r="K516" i="7"/>
  <c r="K504" i="7"/>
  <c r="K484" i="7"/>
  <c r="K455" i="7"/>
  <c r="K434" i="7"/>
  <c r="K419" i="7"/>
  <c r="K408" i="7"/>
  <c r="K392" i="7"/>
  <c r="K381" i="7"/>
  <c r="K559" i="7"/>
  <c r="K542" i="7"/>
  <c r="K506" i="7"/>
  <c r="K480" i="7"/>
  <c r="K472" i="7"/>
  <c r="K451" i="7"/>
  <c r="K432" i="7"/>
  <c r="K412" i="7"/>
  <c r="K399" i="7"/>
  <c r="K383" i="7"/>
  <c r="L553" i="7"/>
  <c r="K540" i="7"/>
  <c r="K514" i="7"/>
  <c r="K494" i="7"/>
  <c r="K478" i="7"/>
  <c r="L458" i="7"/>
  <c r="K442" i="7"/>
  <c r="K423" i="7"/>
  <c r="K401" i="7"/>
  <c r="L374" i="7"/>
  <c r="K552" i="7"/>
  <c r="K541" i="7"/>
  <c r="L527" i="7"/>
  <c r="K508" i="7"/>
  <c r="L454" i="7"/>
  <c r="K440" i="7"/>
  <c r="K424" i="7"/>
  <c r="K410" i="7"/>
  <c r="L390" i="7"/>
  <c r="K373" i="7"/>
  <c r="L732" i="7"/>
  <c r="L724" i="7"/>
  <c r="L716" i="7"/>
  <c r="L708" i="7"/>
  <c r="L703" i="7"/>
  <c r="L626" i="7"/>
  <c r="L722" i="7"/>
  <c r="L576" i="7"/>
  <c r="L563" i="7"/>
  <c r="L568" i="7"/>
  <c r="L497" i="7"/>
  <c r="L499" i="7"/>
  <c r="L440" i="7"/>
  <c r="L459" i="7"/>
  <c r="L451" i="7"/>
  <c r="L443" i="7"/>
  <c r="L409" i="7"/>
  <c r="L392" i="7"/>
  <c r="L441" i="7"/>
  <c r="L698" i="7"/>
  <c r="L639" i="7"/>
  <c r="L623" i="7"/>
  <c r="L632" i="7"/>
  <c r="AT633" i="4" s="1"/>
  <c r="L565" i="7"/>
  <c r="L542" i="7"/>
  <c r="L421" i="7"/>
  <c r="L729" i="7"/>
  <c r="L495" i="7"/>
  <c r="L481" i="7"/>
  <c r="L455" i="7"/>
  <c r="L438" i="7"/>
  <c r="L396" i="7"/>
  <c r="L631" i="7"/>
  <c r="L566" i="7"/>
  <c r="L537" i="7"/>
  <c r="L414" i="7"/>
  <c r="L560" i="7"/>
  <c r="L427" i="7"/>
  <c r="L713" i="7"/>
  <c r="L600" i="7"/>
  <c r="L483" i="7"/>
  <c r="L415" i="7"/>
  <c r="L389" i="7"/>
  <c r="L373" i="7"/>
  <c r="L430" i="7"/>
  <c r="L408" i="7"/>
  <c r="L433" i="7"/>
  <c r="L638" i="7"/>
  <c r="L615" i="7"/>
  <c r="L624" i="7"/>
  <c r="L616" i="7"/>
  <c r="L552" i="7"/>
  <c r="L557" i="7"/>
  <c r="L550" i="7"/>
  <c r="L675" i="7"/>
  <c r="L516" i="7"/>
  <c r="L463" i="7"/>
  <c r="L412" i="7"/>
  <c r="L380" i="7"/>
  <c r="L640" i="7"/>
  <c r="L549" i="7"/>
  <c r="L558" i="7"/>
  <c r="L544" i="7"/>
  <c r="L422" i="7"/>
  <c r="L627" i="7"/>
  <c r="L622" i="7"/>
  <c r="L478" i="7"/>
  <c r="L447" i="7"/>
  <c r="L634" i="7"/>
  <c r="L674" i="7"/>
  <c r="L592" i="7"/>
  <c r="L581" i="7"/>
  <c r="L596" i="7"/>
  <c r="L541" i="7"/>
  <c r="L515" i="7"/>
  <c r="L432" i="7"/>
  <c r="L405" i="7"/>
  <c r="L474" i="7"/>
  <c r="L435" i="7"/>
  <c r="L376" i="7"/>
  <c r="L699" i="7"/>
  <c r="L630" i="7"/>
  <c r="L534" i="7"/>
  <c r="H6" i="4"/>
  <c r="I6" i="4" s="1"/>
  <c r="J6" i="4"/>
  <c r="K6" i="7"/>
  <c r="L6" i="7"/>
  <c r="M6" i="7" s="1"/>
  <c r="E14" i="7"/>
  <c r="F14" i="7" s="1"/>
  <c r="G14" i="7"/>
  <c r="H14" i="7" s="1"/>
  <c r="G20" i="7"/>
  <c r="H20" i="7" s="1"/>
  <c r="E20" i="7"/>
  <c r="F20" i="7" s="1"/>
  <c r="G24" i="7"/>
  <c r="H24" i="7" s="1"/>
  <c r="E24" i="7"/>
  <c r="F24" i="7" s="1"/>
  <c r="G30" i="7"/>
  <c r="H30" i="7" s="1"/>
  <c r="E30" i="7"/>
  <c r="F30" i="7" s="1"/>
  <c r="E38" i="7"/>
  <c r="F38" i="7" s="1"/>
  <c r="G38" i="7"/>
  <c r="H38" i="7" s="1"/>
  <c r="G44" i="7"/>
  <c r="H44" i="7" s="1"/>
  <c r="E44" i="7"/>
  <c r="F44" i="7" s="1"/>
  <c r="E50" i="7"/>
  <c r="F50" i="7" s="1"/>
  <c r="G50" i="7"/>
  <c r="H50" i="7" s="1"/>
  <c r="E54" i="7"/>
  <c r="F54" i="7" s="1"/>
  <c r="G54" i="7"/>
  <c r="H54" i="7" s="1"/>
  <c r="E60" i="7"/>
  <c r="F60" i="7" s="1"/>
  <c r="G60" i="7"/>
  <c r="H60" i="7" s="1"/>
  <c r="E64" i="7"/>
  <c r="F64" i="7" s="1"/>
  <c r="G64" i="7"/>
  <c r="H64" i="7" s="1"/>
  <c r="G68" i="7"/>
  <c r="H68" i="7" s="1"/>
  <c r="E68" i="7"/>
  <c r="F68" i="7" s="1"/>
  <c r="E74" i="7"/>
  <c r="F74" i="7" s="1"/>
  <c r="G74" i="7"/>
  <c r="H74" i="7" s="1"/>
  <c r="E78" i="7"/>
  <c r="F78" i="7" s="1"/>
  <c r="G78" i="7"/>
  <c r="H78" i="7" s="1"/>
  <c r="E82" i="7"/>
  <c r="F82" i="7" s="1"/>
  <c r="G82" i="7"/>
  <c r="H82" i="7" s="1"/>
  <c r="G86" i="7"/>
  <c r="H86" i="7" s="1"/>
  <c r="E86" i="7"/>
  <c r="F86" i="7" s="1"/>
  <c r="G90" i="7"/>
  <c r="H90" i="7" s="1"/>
  <c r="E90" i="7"/>
  <c r="F90" i="7" s="1"/>
  <c r="E92" i="7"/>
  <c r="F92" i="7" s="1"/>
  <c r="G92" i="7"/>
  <c r="H92" i="7" s="1"/>
  <c r="E96" i="7"/>
  <c r="F96" i="7" s="1"/>
  <c r="G96" i="7"/>
  <c r="H96" i="7" s="1"/>
  <c r="G100" i="7"/>
  <c r="H100" i="7" s="1"/>
  <c r="E100" i="7"/>
  <c r="F100" i="7" s="1"/>
  <c r="E106" i="7"/>
  <c r="F106" i="7" s="1"/>
  <c r="G106" i="7"/>
  <c r="H106" i="7" s="1"/>
  <c r="G108" i="7"/>
  <c r="H108" i="7" s="1"/>
  <c r="E108" i="7"/>
  <c r="F108" i="7" s="1"/>
  <c r="G112" i="7"/>
  <c r="H112" i="7" s="1"/>
  <c r="E112" i="7"/>
  <c r="F112" i="7" s="1"/>
  <c r="G116" i="7"/>
  <c r="H116" i="7" s="1"/>
  <c r="E116" i="7"/>
  <c r="F116" i="7" s="1"/>
  <c r="E122" i="7"/>
  <c r="F122" i="7" s="1"/>
  <c r="G122" i="7"/>
  <c r="H122" i="7" s="1"/>
  <c r="E128" i="7"/>
  <c r="F128" i="7" s="1"/>
  <c r="G128" i="7"/>
  <c r="H128" i="7" s="1"/>
  <c r="G134" i="7"/>
  <c r="H134" i="7" s="1"/>
  <c r="E134" i="7"/>
  <c r="F134" i="7" s="1"/>
  <c r="E138" i="7"/>
  <c r="F138" i="7" s="1"/>
  <c r="G138" i="7"/>
  <c r="H138" i="7" s="1"/>
  <c r="E142" i="7"/>
  <c r="F142" i="7" s="1"/>
  <c r="G142" i="7"/>
  <c r="H142" i="7" s="1"/>
  <c r="E146" i="7"/>
  <c r="F146" i="7" s="1"/>
  <c r="G146" i="7"/>
  <c r="H146" i="7" s="1"/>
  <c r="E150" i="7"/>
  <c r="F150" i="7" s="1"/>
  <c r="G150" i="7"/>
  <c r="H150" i="7" s="1"/>
  <c r="G154" i="7"/>
  <c r="H154" i="7" s="1"/>
  <c r="E154" i="7"/>
  <c r="F154" i="7" s="1"/>
  <c r="G158" i="7"/>
  <c r="H158" i="7" s="1"/>
  <c r="E158" i="7"/>
  <c r="F158" i="7" s="1"/>
  <c r="G162" i="7"/>
  <c r="H162" i="7" s="1"/>
  <c r="E162" i="7"/>
  <c r="F162" i="7" s="1"/>
  <c r="G166" i="7"/>
  <c r="H166" i="7" s="1"/>
  <c r="E166" i="7"/>
  <c r="F166" i="7" s="1"/>
  <c r="G168" i="7"/>
  <c r="H168" i="7" s="1"/>
  <c r="E168" i="7"/>
  <c r="F168" i="7" s="1"/>
  <c r="G172" i="7"/>
  <c r="H172" i="7" s="1"/>
  <c r="E172" i="7"/>
  <c r="F172" i="7" s="1"/>
  <c r="G176" i="7"/>
  <c r="H176" i="7" s="1"/>
  <c r="E176" i="7"/>
  <c r="F176" i="7" s="1"/>
  <c r="G180" i="7"/>
  <c r="H180" i="7" s="1"/>
  <c r="E180" i="7"/>
  <c r="F180" i="7" s="1"/>
  <c r="E184" i="7"/>
  <c r="F184" i="7" s="1"/>
  <c r="G184" i="7"/>
  <c r="H184" i="7" s="1"/>
  <c r="E188" i="7"/>
  <c r="F188" i="7" s="1"/>
  <c r="G188" i="7"/>
  <c r="H188" i="7" s="1"/>
  <c r="G192" i="7"/>
  <c r="H192" i="7" s="1"/>
  <c r="E192" i="7"/>
  <c r="F192" i="7" s="1"/>
  <c r="G196" i="7"/>
  <c r="H196" i="7" s="1"/>
  <c r="E196" i="7"/>
  <c r="F196" i="7" s="1"/>
  <c r="E198" i="7"/>
  <c r="F198" i="7" s="1"/>
  <c r="G198" i="7"/>
  <c r="H198" i="7" s="1"/>
  <c r="G202" i="7"/>
  <c r="H202" i="7" s="1"/>
  <c r="E202" i="7"/>
  <c r="F202" i="7" s="1"/>
  <c r="G208" i="7"/>
  <c r="H208" i="7" s="1"/>
  <c r="E208" i="7"/>
  <c r="F208" i="7" s="1"/>
  <c r="E212" i="7"/>
  <c r="F212" i="7" s="1"/>
  <c r="G212" i="7"/>
  <c r="H212" i="7" s="1"/>
  <c r="G216" i="7"/>
  <c r="H216" i="7" s="1"/>
  <c r="E216" i="7"/>
  <c r="F216" i="7" s="1"/>
  <c r="E220" i="7"/>
  <c r="F220" i="7" s="1"/>
  <c r="G220" i="7"/>
  <c r="H220" i="7" s="1"/>
  <c r="G224" i="7"/>
  <c r="H224" i="7" s="1"/>
  <c r="E224" i="7"/>
  <c r="F224" i="7" s="1"/>
  <c r="E228" i="7"/>
  <c r="F228" i="7" s="1"/>
  <c r="G228" i="7"/>
  <c r="H228" i="7" s="1"/>
  <c r="G230" i="7"/>
  <c r="H230" i="7" s="1"/>
  <c r="E230" i="7"/>
  <c r="F230" i="7" s="1"/>
  <c r="E234" i="7"/>
  <c r="F234" i="7" s="1"/>
  <c r="G234" i="7"/>
  <c r="H234" i="7" s="1"/>
  <c r="G238" i="7"/>
  <c r="H238" i="7" s="1"/>
  <c r="E238" i="7"/>
  <c r="F238" i="7" s="1"/>
  <c r="E242" i="7"/>
  <c r="F242" i="7" s="1"/>
  <c r="G242" i="7"/>
  <c r="H242" i="7" s="1"/>
  <c r="G246" i="7"/>
  <c r="H246" i="7" s="1"/>
  <c r="E246" i="7"/>
  <c r="F246" i="7" s="1"/>
  <c r="E250" i="7"/>
  <c r="F250" i="7" s="1"/>
  <c r="G250" i="7"/>
  <c r="H250" i="7" s="1"/>
  <c r="G254" i="7"/>
  <c r="H254" i="7" s="1"/>
  <c r="E254" i="7"/>
  <c r="F254" i="7" s="1"/>
  <c r="E258" i="7"/>
  <c r="F258" i="7" s="1"/>
  <c r="G258" i="7"/>
  <c r="H258" i="7" s="1"/>
  <c r="G262" i="7"/>
  <c r="H262" i="7" s="1"/>
  <c r="E262" i="7"/>
  <c r="F262" i="7" s="1"/>
  <c r="E266" i="7"/>
  <c r="F266" i="7" s="1"/>
  <c r="G266" i="7"/>
  <c r="H266" i="7" s="1"/>
  <c r="G270" i="7"/>
  <c r="H270" i="7" s="1"/>
  <c r="E270" i="7"/>
  <c r="F270" i="7" s="1"/>
  <c r="E274" i="7"/>
  <c r="F274" i="7" s="1"/>
  <c r="G274" i="7"/>
  <c r="H274" i="7" s="1"/>
  <c r="E278" i="7"/>
  <c r="F278" i="7" s="1"/>
  <c r="G278" i="7"/>
  <c r="H278" i="7" s="1"/>
  <c r="E282" i="7"/>
  <c r="F282" i="7" s="1"/>
  <c r="G282" i="7"/>
  <c r="H282" i="7" s="1"/>
  <c r="E284" i="7"/>
  <c r="F284" i="7" s="1"/>
  <c r="G284" i="7"/>
  <c r="H284" i="7" s="1"/>
  <c r="G288" i="7"/>
  <c r="H288" i="7" s="1"/>
  <c r="E288" i="7"/>
  <c r="F288" i="7" s="1"/>
  <c r="E290" i="7"/>
  <c r="F290" i="7" s="1"/>
  <c r="G290" i="7"/>
  <c r="H290" i="7" s="1"/>
  <c r="E292" i="7"/>
  <c r="F292" i="7" s="1"/>
  <c r="G292" i="7"/>
  <c r="H292" i="7" s="1"/>
  <c r="G296" i="7"/>
  <c r="H296" i="7" s="1"/>
  <c r="E296" i="7"/>
  <c r="F296" i="7" s="1"/>
  <c r="E298" i="7"/>
  <c r="F298" i="7" s="1"/>
  <c r="G298" i="7"/>
  <c r="H298" i="7" s="1"/>
  <c r="E300" i="7"/>
  <c r="F300" i="7" s="1"/>
  <c r="G300" i="7"/>
  <c r="H300" i="7" s="1"/>
  <c r="G302" i="7"/>
  <c r="H302" i="7" s="1"/>
  <c r="E302" i="7"/>
  <c r="F302" i="7" s="1"/>
  <c r="G304" i="7"/>
  <c r="H304" i="7" s="1"/>
  <c r="E304" i="7"/>
  <c r="F304" i="7" s="1"/>
  <c r="E306" i="7"/>
  <c r="F306" i="7" s="1"/>
  <c r="G306" i="7"/>
  <c r="H306" i="7" s="1"/>
  <c r="E308" i="7"/>
  <c r="F308" i="7" s="1"/>
  <c r="G308" i="7"/>
  <c r="H308" i="7" s="1"/>
  <c r="G310" i="7"/>
  <c r="H310" i="7" s="1"/>
  <c r="E310" i="7"/>
  <c r="F310" i="7" s="1"/>
  <c r="E314" i="7"/>
  <c r="F314" i="7" s="1"/>
  <c r="G314" i="7"/>
  <c r="H314" i="7" s="1"/>
  <c r="E316" i="7"/>
  <c r="F316" i="7" s="1"/>
  <c r="G316" i="7"/>
  <c r="H316" i="7" s="1"/>
  <c r="G318" i="7"/>
  <c r="H318" i="7" s="1"/>
  <c r="E318" i="7"/>
  <c r="F318" i="7" s="1"/>
  <c r="G320" i="7"/>
  <c r="H320" i="7" s="1"/>
  <c r="E320" i="7"/>
  <c r="F320" i="7" s="1"/>
  <c r="E322" i="7"/>
  <c r="F322" i="7" s="1"/>
  <c r="G322" i="7"/>
  <c r="H322" i="7" s="1"/>
  <c r="E324" i="7"/>
  <c r="F324" i="7" s="1"/>
  <c r="G324" i="7"/>
  <c r="H324" i="7" s="1"/>
  <c r="G326" i="7"/>
  <c r="H326" i="7" s="1"/>
  <c r="E326" i="7"/>
  <c r="F326" i="7" s="1"/>
  <c r="G328" i="7"/>
  <c r="H328" i="7" s="1"/>
  <c r="E328" i="7"/>
  <c r="F328" i="7" s="1"/>
  <c r="E330" i="7"/>
  <c r="F330" i="7" s="1"/>
  <c r="G330" i="7"/>
  <c r="H330" i="7" s="1"/>
  <c r="E332" i="7"/>
  <c r="F332" i="7" s="1"/>
  <c r="G332" i="7"/>
  <c r="H332" i="7" s="1"/>
  <c r="G334" i="7"/>
  <c r="H334" i="7" s="1"/>
  <c r="E334" i="7"/>
  <c r="F334" i="7" s="1"/>
  <c r="G336" i="7"/>
  <c r="H336" i="7" s="1"/>
  <c r="E336" i="7"/>
  <c r="F336" i="7" s="1"/>
  <c r="E338" i="7"/>
  <c r="F338" i="7" s="1"/>
  <c r="G338" i="7"/>
  <c r="H338" i="7" s="1"/>
  <c r="E340" i="7"/>
  <c r="F340" i="7" s="1"/>
  <c r="G340" i="7"/>
  <c r="H340" i="7" s="1"/>
  <c r="E342" i="7"/>
  <c r="F342" i="7" s="1"/>
  <c r="G342" i="7"/>
  <c r="H342" i="7" s="1"/>
  <c r="G344" i="7"/>
  <c r="H344" i="7" s="1"/>
  <c r="E344" i="7"/>
  <c r="F344" i="7" s="1"/>
  <c r="E346" i="7"/>
  <c r="F346" i="7" s="1"/>
  <c r="G346" i="7"/>
  <c r="H346" i="7" s="1"/>
  <c r="G348" i="7"/>
  <c r="H348" i="7" s="1"/>
  <c r="E348" i="7"/>
  <c r="F348" i="7" s="1"/>
  <c r="E350" i="7"/>
  <c r="F350" i="7" s="1"/>
  <c r="G350" i="7"/>
  <c r="H350" i="7" s="1"/>
  <c r="E352" i="7"/>
  <c r="F352" i="7" s="1"/>
  <c r="G352" i="7"/>
  <c r="H352" i="7" s="1"/>
  <c r="G354" i="7"/>
  <c r="H354" i="7" s="1"/>
  <c r="E354" i="7"/>
  <c r="F354" i="7" s="1"/>
  <c r="G356" i="7"/>
  <c r="H356" i="7" s="1"/>
  <c r="E356" i="7"/>
  <c r="F356" i="7" s="1"/>
  <c r="E358" i="7"/>
  <c r="F358" i="7" s="1"/>
  <c r="G358" i="7"/>
  <c r="H358" i="7" s="1"/>
  <c r="E360" i="7"/>
  <c r="F360" i="7" s="1"/>
  <c r="G360" i="7"/>
  <c r="H360" i="7" s="1"/>
  <c r="E362" i="7"/>
  <c r="F362" i="7" s="1"/>
  <c r="G362" i="7"/>
  <c r="H362" i="7" s="1"/>
  <c r="E364" i="7"/>
  <c r="F364" i="7" s="1"/>
  <c r="G364" i="7"/>
  <c r="H364" i="7" s="1"/>
  <c r="G366" i="7"/>
  <c r="H366" i="7" s="1"/>
  <c r="E366" i="7"/>
  <c r="F366" i="7" s="1"/>
  <c r="G368" i="7"/>
  <c r="H368" i="7" s="1"/>
  <c r="E368" i="7"/>
  <c r="F368" i="7" s="1"/>
  <c r="E370" i="7"/>
  <c r="F370" i="7" s="1"/>
  <c r="G370" i="7"/>
  <c r="H370" i="7" s="1"/>
  <c r="E8" i="7"/>
  <c r="F8" i="7" s="1"/>
  <c r="G8" i="7"/>
  <c r="H8" i="7" s="1"/>
  <c r="G12" i="7"/>
  <c r="H12" i="7" s="1"/>
  <c r="E12" i="7"/>
  <c r="F12" i="7" s="1"/>
  <c r="E16" i="7"/>
  <c r="F16" i="7" s="1"/>
  <c r="G16" i="7"/>
  <c r="H16" i="7" s="1"/>
  <c r="E22" i="7"/>
  <c r="F22" i="7" s="1"/>
  <c r="G22" i="7"/>
  <c r="H22" i="7" s="1"/>
  <c r="E28" i="7"/>
  <c r="F28" i="7" s="1"/>
  <c r="G28" i="7"/>
  <c r="H28" i="7" s="1"/>
  <c r="E32" i="7"/>
  <c r="F32" i="7" s="1"/>
  <c r="G32" i="7"/>
  <c r="H32" i="7" s="1"/>
  <c r="G36" i="7"/>
  <c r="H36" i="7" s="1"/>
  <c r="E36" i="7"/>
  <c r="F36" i="7" s="1"/>
  <c r="E40" i="7"/>
  <c r="F40" i="7" s="1"/>
  <c r="G40" i="7"/>
  <c r="H40" i="7" s="1"/>
  <c r="G48" i="7"/>
  <c r="H48" i="7" s="1"/>
  <c r="E48" i="7"/>
  <c r="F48" i="7" s="1"/>
  <c r="E58" i="7"/>
  <c r="F58" i="7" s="1"/>
  <c r="G58" i="7"/>
  <c r="H58" i="7" s="1"/>
  <c r="E72" i="7"/>
  <c r="F72" i="7" s="1"/>
  <c r="G72" i="7"/>
  <c r="H72" i="7" s="1"/>
  <c r="E102" i="7"/>
  <c r="F102" i="7" s="1"/>
  <c r="G102" i="7"/>
  <c r="H102" i="7" s="1"/>
  <c r="E7" i="7"/>
  <c r="F7" i="7" s="1"/>
  <c r="G7" i="7"/>
  <c r="H7" i="7" s="1"/>
  <c r="E9" i="7"/>
  <c r="F9" i="7" s="1"/>
  <c r="G9" i="7"/>
  <c r="H9" i="7" s="1"/>
  <c r="G11" i="7"/>
  <c r="H11" i="7" s="1"/>
  <c r="E11" i="7"/>
  <c r="F11" i="7" s="1"/>
  <c r="G13" i="7"/>
  <c r="H13" i="7" s="1"/>
  <c r="E13" i="7"/>
  <c r="F13" i="7" s="1"/>
  <c r="E15" i="7"/>
  <c r="F15" i="7" s="1"/>
  <c r="G15" i="7"/>
  <c r="H15" i="7" s="1"/>
  <c r="E17" i="7"/>
  <c r="F17" i="7" s="1"/>
  <c r="G17" i="7"/>
  <c r="H17" i="7" s="1"/>
  <c r="G19" i="7"/>
  <c r="H19" i="7" s="1"/>
  <c r="E19" i="7"/>
  <c r="F19" i="7" s="1"/>
  <c r="G21" i="7"/>
  <c r="H21" i="7" s="1"/>
  <c r="E21" i="7"/>
  <c r="F21" i="7" s="1"/>
  <c r="G23" i="7"/>
  <c r="H23" i="7" s="1"/>
  <c r="E23" i="7"/>
  <c r="F23" i="7" s="1"/>
  <c r="G25" i="7"/>
  <c r="H25" i="7" s="1"/>
  <c r="E25" i="7"/>
  <c r="F25" i="7" s="1"/>
  <c r="E27" i="7"/>
  <c r="F27" i="7" s="1"/>
  <c r="G27" i="7"/>
  <c r="H27" i="7" s="1"/>
  <c r="G29" i="7"/>
  <c r="H29" i="7" s="1"/>
  <c r="E29" i="7"/>
  <c r="F29" i="7" s="1"/>
  <c r="E31" i="7"/>
  <c r="F31" i="7" s="1"/>
  <c r="G31" i="7"/>
  <c r="H31" i="7" s="1"/>
  <c r="E33" i="7"/>
  <c r="F33" i="7" s="1"/>
  <c r="G33" i="7"/>
  <c r="H33" i="7" s="1"/>
  <c r="G35" i="7"/>
  <c r="H35" i="7" s="1"/>
  <c r="E35" i="7"/>
  <c r="F35" i="7" s="1"/>
  <c r="E37" i="7"/>
  <c r="F37" i="7" s="1"/>
  <c r="G37" i="7"/>
  <c r="H37" i="7" s="1"/>
  <c r="E39" i="7"/>
  <c r="F39" i="7" s="1"/>
  <c r="G39" i="7"/>
  <c r="H39" i="7" s="1"/>
  <c r="E41" i="7"/>
  <c r="F41" i="7" s="1"/>
  <c r="G41" i="7"/>
  <c r="H41" i="7" s="1"/>
  <c r="G43" i="7"/>
  <c r="H43" i="7" s="1"/>
  <c r="E43" i="7"/>
  <c r="F43" i="7" s="1"/>
  <c r="G45" i="7"/>
  <c r="H45" i="7" s="1"/>
  <c r="E45" i="7"/>
  <c r="F45" i="7" s="1"/>
  <c r="E47" i="7"/>
  <c r="F47" i="7" s="1"/>
  <c r="G47" i="7"/>
  <c r="H47" i="7" s="1"/>
  <c r="G49" i="7"/>
  <c r="H49" i="7" s="1"/>
  <c r="E49" i="7"/>
  <c r="F49" i="7" s="1"/>
  <c r="E51" i="7"/>
  <c r="F51" i="7" s="1"/>
  <c r="G51" i="7"/>
  <c r="H51" i="7" s="1"/>
  <c r="G53" i="7"/>
  <c r="H53" i="7" s="1"/>
  <c r="E53" i="7"/>
  <c r="F53" i="7" s="1"/>
  <c r="G55" i="7"/>
  <c r="H55" i="7" s="1"/>
  <c r="E55" i="7"/>
  <c r="F55" i="7" s="1"/>
  <c r="G57" i="7"/>
  <c r="H57" i="7" s="1"/>
  <c r="E57" i="7"/>
  <c r="F57" i="7" s="1"/>
  <c r="E59" i="7"/>
  <c r="F59" i="7" s="1"/>
  <c r="G59" i="7"/>
  <c r="H59" i="7" s="1"/>
  <c r="G61" i="7"/>
  <c r="H61" i="7" s="1"/>
  <c r="E61" i="7"/>
  <c r="F61" i="7" s="1"/>
  <c r="E63" i="7"/>
  <c r="F63" i="7" s="1"/>
  <c r="G63" i="7"/>
  <c r="H63" i="7" s="1"/>
  <c r="E65" i="7"/>
  <c r="F65" i="7" s="1"/>
  <c r="G65" i="7"/>
  <c r="H65" i="7" s="1"/>
  <c r="G67" i="7"/>
  <c r="H67" i="7" s="1"/>
  <c r="E67" i="7"/>
  <c r="F67" i="7" s="1"/>
  <c r="E69" i="7"/>
  <c r="F69" i="7" s="1"/>
  <c r="G69" i="7"/>
  <c r="H69" i="7" s="1"/>
  <c r="E71" i="7"/>
  <c r="F71" i="7" s="1"/>
  <c r="G71" i="7"/>
  <c r="H71" i="7" s="1"/>
  <c r="E73" i="7"/>
  <c r="F73" i="7" s="1"/>
  <c r="G73" i="7"/>
  <c r="H73" i="7" s="1"/>
  <c r="G75" i="7"/>
  <c r="H75" i="7" s="1"/>
  <c r="E75" i="7"/>
  <c r="F75" i="7" s="1"/>
  <c r="E77" i="7"/>
  <c r="F77" i="7" s="1"/>
  <c r="G77" i="7"/>
  <c r="H77" i="7" s="1"/>
  <c r="G79" i="7"/>
  <c r="H79" i="7" s="1"/>
  <c r="E79" i="7"/>
  <c r="F79" i="7" s="1"/>
  <c r="G81" i="7"/>
  <c r="H81" i="7" s="1"/>
  <c r="E81" i="7"/>
  <c r="F81" i="7" s="1"/>
  <c r="E83" i="7"/>
  <c r="F83" i="7" s="1"/>
  <c r="G83" i="7"/>
  <c r="H83" i="7" s="1"/>
  <c r="G85" i="7"/>
  <c r="H85" i="7" s="1"/>
  <c r="E85" i="7"/>
  <c r="F85" i="7" s="1"/>
  <c r="G87" i="7"/>
  <c r="H87" i="7" s="1"/>
  <c r="E87" i="7"/>
  <c r="F87" i="7" s="1"/>
  <c r="G89" i="7"/>
  <c r="H89" i="7" s="1"/>
  <c r="E89" i="7"/>
  <c r="F89" i="7" s="1"/>
  <c r="E91" i="7"/>
  <c r="F91" i="7" s="1"/>
  <c r="G91" i="7"/>
  <c r="H91" i="7" s="1"/>
  <c r="G93" i="7"/>
  <c r="H93" i="7" s="1"/>
  <c r="E93" i="7"/>
  <c r="F93" i="7" s="1"/>
  <c r="E95" i="7"/>
  <c r="F95" i="7" s="1"/>
  <c r="G95" i="7"/>
  <c r="H95" i="7" s="1"/>
  <c r="E97" i="7"/>
  <c r="F97" i="7" s="1"/>
  <c r="G97" i="7"/>
  <c r="H97" i="7" s="1"/>
  <c r="G99" i="7"/>
  <c r="H99" i="7" s="1"/>
  <c r="E99" i="7"/>
  <c r="F99" i="7" s="1"/>
  <c r="E101" i="7"/>
  <c r="F101" i="7" s="1"/>
  <c r="G101" i="7"/>
  <c r="H101" i="7" s="1"/>
  <c r="E103" i="7"/>
  <c r="F103" i="7" s="1"/>
  <c r="G103" i="7"/>
  <c r="H103" i="7" s="1"/>
  <c r="E105" i="7"/>
  <c r="F105" i="7" s="1"/>
  <c r="G105" i="7"/>
  <c r="H105" i="7" s="1"/>
  <c r="G107" i="7"/>
  <c r="H107" i="7" s="1"/>
  <c r="E107" i="7"/>
  <c r="F107" i="7" s="1"/>
  <c r="E109" i="7"/>
  <c r="F109" i="7" s="1"/>
  <c r="G109" i="7"/>
  <c r="H109" i="7" s="1"/>
  <c r="E111" i="7"/>
  <c r="F111" i="7" s="1"/>
  <c r="G111" i="7"/>
  <c r="H111" i="7" s="1"/>
  <c r="E113" i="7"/>
  <c r="F113" i="7" s="1"/>
  <c r="G113" i="7"/>
  <c r="H113" i="7" s="1"/>
  <c r="G115" i="7"/>
  <c r="H115" i="7" s="1"/>
  <c r="E115" i="7"/>
  <c r="F115" i="7" s="1"/>
  <c r="G117" i="7"/>
  <c r="H117" i="7" s="1"/>
  <c r="E117" i="7"/>
  <c r="F117" i="7" s="1"/>
  <c r="E119" i="7"/>
  <c r="F119" i="7" s="1"/>
  <c r="G119" i="7"/>
  <c r="H119" i="7" s="1"/>
  <c r="G121" i="7"/>
  <c r="H121" i="7" s="1"/>
  <c r="E121" i="7"/>
  <c r="F121" i="7" s="1"/>
  <c r="E123" i="7"/>
  <c r="F123" i="7" s="1"/>
  <c r="G123" i="7"/>
  <c r="H123" i="7" s="1"/>
  <c r="E125" i="7"/>
  <c r="F125" i="7" s="1"/>
  <c r="G125" i="7"/>
  <c r="H125" i="7" s="1"/>
  <c r="E127" i="7"/>
  <c r="F127" i="7" s="1"/>
  <c r="G127" i="7"/>
  <c r="H127" i="7" s="1"/>
  <c r="E129" i="7"/>
  <c r="F129" i="7" s="1"/>
  <c r="G129" i="7"/>
  <c r="H129" i="7" s="1"/>
  <c r="E131" i="7"/>
  <c r="F131" i="7" s="1"/>
  <c r="G131" i="7"/>
  <c r="H131" i="7" s="1"/>
  <c r="E133" i="7"/>
  <c r="F133" i="7" s="1"/>
  <c r="G133" i="7"/>
  <c r="H133" i="7" s="1"/>
  <c r="G135" i="7"/>
  <c r="H135" i="7" s="1"/>
  <c r="E135" i="7"/>
  <c r="F135" i="7" s="1"/>
  <c r="E137" i="7"/>
  <c r="F137" i="7" s="1"/>
  <c r="G137" i="7"/>
  <c r="H137" i="7" s="1"/>
  <c r="E139" i="7"/>
  <c r="F139" i="7" s="1"/>
  <c r="G139" i="7"/>
  <c r="H139" i="7" s="1"/>
  <c r="E141" i="7"/>
  <c r="F141" i="7" s="1"/>
  <c r="G141" i="7"/>
  <c r="H141" i="7" s="1"/>
  <c r="E143" i="7"/>
  <c r="F143" i="7" s="1"/>
  <c r="G143" i="7"/>
  <c r="H143" i="7" s="1"/>
  <c r="E145" i="7"/>
  <c r="F145" i="7" s="1"/>
  <c r="G145" i="7"/>
  <c r="H145" i="7" s="1"/>
  <c r="E147" i="7"/>
  <c r="F147" i="7" s="1"/>
  <c r="G147" i="7"/>
  <c r="H147" i="7" s="1"/>
  <c r="G149" i="7"/>
  <c r="H149" i="7" s="1"/>
  <c r="E149" i="7"/>
  <c r="F149" i="7" s="1"/>
  <c r="E151" i="7"/>
  <c r="F151" i="7" s="1"/>
  <c r="G151" i="7"/>
  <c r="H151" i="7" s="1"/>
  <c r="E153" i="7"/>
  <c r="F153" i="7" s="1"/>
  <c r="G153" i="7"/>
  <c r="H153" i="7" s="1"/>
  <c r="E155" i="7"/>
  <c r="F155" i="7" s="1"/>
  <c r="G155" i="7"/>
  <c r="H155" i="7" s="1"/>
  <c r="E157" i="7"/>
  <c r="F157" i="7" s="1"/>
  <c r="G157" i="7"/>
  <c r="H157" i="7" s="1"/>
  <c r="E159" i="7"/>
  <c r="F159" i="7" s="1"/>
  <c r="G159" i="7"/>
  <c r="H159" i="7" s="1"/>
  <c r="E161" i="7"/>
  <c r="F161" i="7" s="1"/>
  <c r="G161" i="7"/>
  <c r="H161" i="7" s="1"/>
  <c r="E163" i="7"/>
  <c r="F163" i="7" s="1"/>
  <c r="G163" i="7"/>
  <c r="H163" i="7" s="1"/>
  <c r="E165" i="7"/>
  <c r="F165" i="7" s="1"/>
  <c r="G165" i="7"/>
  <c r="H165" i="7" s="1"/>
  <c r="G167" i="7"/>
  <c r="H167" i="7" s="1"/>
  <c r="E167" i="7"/>
  <c r="F167" i="7" s="1"/>
  <c r="E169" i="7"/>
  <c r="F169" i="7" s="1"/>
  <c r="G169" i="7"/>
  <c r="H169" i="7" s="1"/>
  <c r="E171" i="7"/>
  <c r="F171" i="7" s="1"/>
  <c r="G171" i="7"/>
  <c r="H171" i="7" s="1"/>
  <c r="E173" i="7"/>
  <c r="F173" i="7" s="1"/>
  <c r="G173" i="7"/>
  <c r="H173" i="7" s="1"/>
  <c r="E175" i="7"/>
  <c r="F175" i="7" s="1"/>
  <c r="G175" i="7"/>
  <c r="H175" i="7" s="1"/>
  <c r="E177" i="7"/>
  <c r="F177" i="7" s="1"/>
  <c r="G177" i="7"/>
  <c r="H177" i="7" s="1"/>
  <c r="E179" i="7"/>
  <c r="F179" i="7" s="1"/>
  <c r="G179" i="7"/>
  <c r="H179" i="7" s="1"/>
  <c r="G181" i="7"/>
  <c r="H181" i="7" s="1"/>
  <c r="E181" i="7"/>
  <c r="F181" i="7" s="1"/>
  <c r="E183" i="7"/>
  <c r="F183" i="7" s="1"/>
  <c r="G183" i="7"/>
  <c r="H183" i="7" s="1"/>
  <c r="E185" i="7"/>
  <c r="F185" i="7" s="1"/>
  <c r="G185" i="7"/>
  <c r="H185" i="7" s="1"/>
  <c r="E187" i="7"/>
  <c r="F187" i="7" s="1"/>
  <c r="G187" i="7"/>
  <c r="H187" i="7" s="1"/>
  <c r="E189" i="7"/>
  <c r="F189" i="7" s="1"/>
  <c r="G189" i="7"/>
  <c r="H189" i="7" s="1"/>
  <c r="E191" i="7"/>
  <c r="F191" i="7" s="1"/>
  <c r="G191" i="7"/>
  <c r="H191" i="7" s="1"/>
  <c r="E193" i="7"/>
  <c r="F193" i="7" s="1"/>
  <c r="G193" i="7"/>
  <c r="H193" i="7" s="1"/>
  <c r="E195" i="7"/>
  <c r="F195" i="7" s="1"/>
  <c r="G195" i="7"/>
  <c r="H195" i="7" s="1"/>
  <c r="G197" i="7"/>
  <c r="H197" i="7" s="1"/>
  <c r="E197" i="7"/>
  <c r="F197" i="7" s="1"/>
  <c r="E199" i="7"/>
  <c r="F199" i="7" s="1"/>
  <c r="G199" i="7"/>
  <c r="H199" i="7" s="1"/>
  <c r="G201" i="7"/>
  <c r="H201" i="7" s="1"/>
  <c r="E201" i="7"/>
  <c r="F201" i="7" s="1"/>
  <c r="E203" i="7"/>
  <c r="F203" i="7" s="1"/>
  <c r="G203" i="7"/>
  <c r="H203" i="7" s="1"/>
  <c r="E205" i="7"/>
  <c r="F205" i="7" s="1"/>
  <c r="G205" i="7"/>
  <c r="H205" i="7" s="1"/>
  <c r="G207" i="7"/>
  <c r="H207" i="7" s="1"/>
  <c r="E207" i="7"/>
  <c r="F207" i="7" s="1"/>
  <c r="E209" i="7"/>
  <c r="F209" i="7" s="1"/>
  <c r="G209" i="7"/>
  <c r="H209" i="7" s="1"/>
  <c r="E211" i="7"/>
  <c r="F211" i="7" s="1"/>
  <c r="G211" i="7"/>
  <c r="H211" i="7" s="1"/>
  <c r="G213" i="7"/>
  <c r="H213" i="7" s="1"/>
  <c r="E213" i="7"/>
  <c r="F213" i="7" s="1"/>
  <c r="G215" i="7"/>
  <c r="H215" i="7" s="1"/>
  <c r="E215" i="7"/>
  <c r="F215" i="7" s="1"/>
  <c r="E217" i="7"/>
  <c r="F217" i="7" s="1"/>
  <c r="G217" i="7"/>
  <c r="H217" i="7" s="1"/>
  <c r="E219" i="7"/>
  <c r="F219" i="7" s="1"/>
  <c r="G219" i="7"/>
  <c r="H219" i="7" s="1"/>
  <c r="G221" i="7"/>
  <c r="H221" i="7" s="1"/>
  <c r="E221" i="7"/>
  <c r="F221" i="7" s="1"/>
  <c r="G223" i="7"/>
  <c r="H223" i="7" s="1"/>
  <c r="E223" i="7"/>
  <c r="F223" i="7" s="1"/>
  <c r="E225" i="7"/>
  <c r="F225" i="7" s="1"/>
  <c r="G225" i="7"/>
  <c r="H225" i="7" s="1"/>
  <c r="E227" i="7"/>
  <c r="F227" i="7" s="1"/>
  <c r="G227" i="7"/>
  <c r="H227" i="7" s="1"/>
  <c r="G229" i="7"/>
  <c r="H229" i="7" s="1"/>
  <c r="E229" i="7"/>
  <c r="F229" i="7" s="1"/>
  <c r="G231" i="7"/>
  <c r="H231" i="7" s="1"/>
  <c r="E231" i="7"/>
  <c r="F231" i="7" s="1"/>
  <c r="E233" i="7"/>
  <c r="F233" i="7" s="1"/>
  <c r="G233" i="7"/>
  <c r="H233" i="7" s="1"/>
  <c r="E235" i="7"/>
  <c r="F235" i="7" s="1"/>
  <c r="G235" i="7"/>
  <c r="H235" i="7" s="1"/>
  <c r="G237" i="7"/>
  <c r="H237" i="7" s="1"/>
  <c r="E237" i="7"/>
  <c r="F237" i="7" s="1"/>
  <c r="G239" i="7"/>
  <c r="H239" i="7" s="1"/>
  <c r="E239" i="7"/>
  <c r="F239" i="7" s="1"/>
  <c r="E241" i="7"/>
  <c r="F241" i="7" s="1"/>
  <c r="G241" i="7"/>
  <c r="H241" i="7" s="1"/>
  <c r="E243" i="7"/>
  <c r="F243" i="7" s="1"/>
  <c r="G243" i="7"/>
  <c r="H243" i="7" s="1"/>
  <c r="G245" i="7"/>
  <c r="H245" i="7" s="1"/>
  <c r="E245" i="7"/>
  <c r="F245" i="7" s="1"/>
  <c r="G247" i="7"/>
  <c r="H247" i="7" s="1"/>
  <c r="E247" i="7"/>
  <c r="F247" i="7" s="1"/>
  <c r="E249" i="7"/>
  <c r="F249" i="7" s="1"/>
  <c r="G249" i="7"/>
  <c r="H249" i="7" s="1"/>
  <c r="E251" i="7"/>
  <c r="F251" i="7" s="1"/>
  <c r="G251" i="7"/>
  <c r="H251" i="7" s="1"/>
  <c r="G253" i="7"/>
  <c r="H253" i="7" s="1"/>
  <c r="E253" i="7"/>
  <c r="F253" i="7" s="1"/>
  <c r="G255" i="7"/>
  <c r="H255" i="7" s="1"/>
  <c r="E255" i="7"/>
  <c r="F255" i="7" s="1"/>
  <c r="E257" i="7"/>
  <c r="F257" i="7" s="1"/>
  <c r="G257" i="7"/>
  <c r="H257" i="7" s="1"/>
  <c r="E259" i="7"/>
  <c r="F259" i="7" s="1"/>
  <c r="G259" i="7"/>
  <c r="H259" i="7" s="1"/>
  <c r="G261" i="7"/>
  <c r="H261" i="7" s="1"/>
  <c r="E261" i="7"/>
  <c r="F261" i="7" s="1"/>
  <c r="G263" i="7"/>
  <c r="H263" i="7" s="1"/>
  <c r="E263" i="7"/>
  <c r="F263" i="7" s="1"/>
  <c r="E265" i="7"/>
  <c r="F265" i="7" s="1"/>
  <c r="G265" i="7"/>
  <c r="H265" i="7" s="1"/>
  <c r="E267" i="7"/>
  <c r="F267" i="7" s="1"/>
  <c r="G267" i="7"/>
  <c r="H267" i="7" s="1"/>
  <c r="G269" i="7"/>
  <c r="H269" i="7" s="1"/>
  <c r="E269" i="7"/>
  <c r="F269" i="7" s="1"/>
  <c r="G271" i="7"/>
  <c r="H271" i="7" s="1"/>
  <c r="E271" i="7"/>
  <c r="F271" i="7" s="1"/>
  <c r="E273" i="7"/>
  <c r="F273" i="7" s="1"/>
  <c r="G273" i="7"/>
  <c r="H273" i="7" s="1"/>
  <c r="E275" i="7"/>
  <c r="F275" i="7" s="1"/>
  <c r="G275" i="7"/>
  <c r="H275" i="7" s="1"/>
  <c r="G277" i="7"/>
  <c r="H277" i="7" s="1"/>
  <c r="E277" i="7"/>
  <c r="F277" i="7" s="1"/>
  <c r="G279" i="7"/>
  <c r="H279" i="7" s="1"/>
  <c r="E279" i="7"/>
  <c r="F279" i="7" s="1"/>
  <c r="E281" i="7"/>
  <c r="F281" i="7" s="1"/>
  <c r="G281" i="7"/>
  <c r="H281" i="7" s="1"/>
  <c r="E283" i="7"/>
  <c r="F283" i="7" s="1"/>
  <c r="G283" i="7"/>
  <c r="H283" i="7" s="1"/>
  <c r="G285" i="7"/>
  <c r="H285" i="7" s="1"/>
  <c r="E285" i="7"/>
  <c r="F285" i="7" s="1"/>
  <c r="G287" i="7"/>
  <c r="H287" i="7" s="1"/>
  <c r="E287" i="7"/>
  <c r="F287" i="7" s="1"/>
  <c r="E289" i="7"/>
  <c r="F289" i="7" s="1"/>
  <c r="G289" i="7"/>
  <c r="H289" i="7" s="1"/>
  <c r="E291" i="7"/>
  <c r="F291" i="7" s="1"/>
  <c r="G291" i="7"/>
  <c r="H291" i="7" s="1"/>
  <c r="G293" i="7"/>
  <c r="H293" i="7" s="1"/>
  <c r="E293" i="7"/>
  <c r="F293" i="7" s="1"/>
  <c r="G295" i="7"/>
  <c r="H295" i="7" s="1"/>
  <c r="E295" i="7"/>
  <c r="F295" i="7" s="1"/>
  <c r="E297" i="7"/>
  <c r="F297" i="7" s="1"/>
  <c r="G297" i="7"/>
  <c r="H297" i="7" s="1"/>
  <c r="E299" i="7"/>
  <c r="F299" i="7" s="1"/>
  <c r="G299" i="7"/>
  <c r="H299" i="7" s="1"/>
  <c r="G301" i="7"/>
  <c r="H301" i="7" s="1"/>
  <c r="E301" i="7"/>
  <c r="F301" i="7" s="1"/>
  <c r="G303" i="7"/>
  <c r="H303" i="7" s="1"/>
  <c r="E303" i="7"/>
  <c r="F303" i="7" s="1"/>
  <c r="E305" i="7"/>
  <c r="F305" i="7" s="1"/>
  <c r="G305" i="7"/>
  <c r="H305" i="7" s="1"/>
  <c r="E307" i="7"/>
  <c r="F307" i="7" s="1"/>
  <c r="G307" i="7"/>
  <c r="H307" i="7" s="1"/>
  <c r="G309" i="7"/>
  <c r="H309" i="7" s="1"/>
  <c r="E309" i="7"/>
  <c r="F309" i="7" s="1"/>
  <c r="G311" i="7"/>
  <c r="H311" i="7" s="1"/>
  <c r="E311" i="7"/>
  <c r="F311" i="7" s="1"/>
  <c r="E313" i="7"/>
  <c r="F313" i="7" s="1"/>
  <c r="G313" i="7"/>
  <c r="H313" i="7" s="1"/>
  <c r="E315" i="7"/>
  <c r="F315" i="7" s="1"/>
  <c r="G315" i="7"/>
  <c r="H315" i="7" s="1"/>
  <c r="G317" i="7"/>
  <c r="H317" i="7" s="1"/>
  <c r="E317" i="7"/>
  <c r="F317" i="7" s="1"/>
  <c r="G319" i="7"/>
  <c r="H319" i="7" s="1"/>
  <c r="E319" i="7"/>
  <c r="F319" i="7" s="1"/>
  <c r="E321" i="7"/>
  <c r="F321" i="7" s="1"/>
  <c r="G321" i="7"/>
  <c r="H321" i="7" s="1"/>
  <c r="E323" i="7"/>
  <c r="F323" i="7" s="1"/>
  <c r="G323" i="7"/>
  <c r="H323" i="7" s="1"/>
  <c r="G325" i="7"/>
  <c r="H325" i="7" s="1"/>
  <c r="E325" i="7"/>
  <c r="F325" i="7" s="1"/>
  <c r="G327" i="7"/>
  <c r="H327" i="7" s="1"/>
  <c r="E327" i="7"/>
  <c r="F327" i="7" s="1"/>
  <c r="E329" i="7"/>
  <c r="F329" i="7" s="1"/>
  <c r="G329" i="7"/>
  <c r="H329" i="7" s="1"/>
  <c r="E331" i="7"/>
  <c r="F331" i="7" s="1"/>
  <c r="G331" i="7"/>
  <c r="H331" i="7" s="1"/>
  <c r="G333" i="7"/>
  <c r="H333" i="7" s="1"/>
  <c r="E333" i="7"/>
  <c r="F333" i="7" s="1"/>
  <c r="G335" i="7"/>
  <c r="H335" i="7" s="1"/>
  <c r="E335" i="7"/>
  <c r="F335" i="7" s="1"/>
  <c r="E337" i="7"/>
  <c r="F337" i="7" s="1"/>
  <c r="G337" i="7"/>
  <c r="H337" i="7" s="1"/>
  <c r="E339" i="7"/>
  <c r="F339" i="7" s="1"/>
  <c r="G339" i="7"/>
  <c r="H339" i="7" s="1"/>
  <c r="E341" i="7"/>
  <c r="F341" i="7" s="1"/>
  <c r="G341" i="7"/>
  <c r="H341" i="7" s="1"/>
  <c r="G343" i="7"/>
  <c r="H343" i="7" s="1"/>
  <c r="E343" i="7"/>
  <c r="F343" i="7" s="1"/>
  <c r="G345" i="7"/>
  <c r="H345" i="7" s="1"/>
  <c r="E345" i="7"/>
  <c r="F345" i="7" s="1"/>
  <c r="G347" i="7"/>
  <c r="H347" i="7" s="1"/>
  <c r="E347" i="7"/>
  <c r="F347" i="7" s="1"/>
  <c r="E349" i="7"/>
  <c r="F349" i="7" s="1"/>
  <c r="G349" i="7"/>
  <c r="H349" i="7" s="1"/>
  <c r="E351" i="7"/>
  <c r="F351" i="7" s="1"/>
  <c r="G351" i="7"/>
  <c r="H351" i="7" s="1"/>
  <c r="G353" i="7"/>
  <c r="H353" i="7" s="1"/>
  <c r="E353" i="7"/>
  <c r="F353" i="7" s="1"/>
  <c r="G355" i="7"/>
  <c r="H355" i="7" s="1"/>
  <c r="E355" i="7"/>
  <c r="F355" i="7" s="1"/>
  <c r="G357" i="7"/>
  <c r="H357" i="7" s="1"/>
  <c r="E357" i="7"/>
  <c r="F357" i="7" s="1"/>
  <c r="E359" i="7"/>
  <c r="F359" i="7" s="1"/>
  <c r="G359" i="7"/>
  <c r="H359" i="7" s="1"/>
  <c r="E361" i="7"/>
  <c r="F361" i="7" s="1"/>
  <c r="G361" i="7"/>
  <c r="H361" i="7" s="1"/>
  <c r="E363" i="7"/>
  <c r="F363" i="7" s="1"/>
  <c r="G363" i="7"/>
  <c r="H363" i="7" s="1"/>
  <c r="G365" i="7"/>
  <c r="H365" i="7" s="1"/>
  <c r="E365" i="7"/>
  <c r="F365" i="7" s="1"/>
  <c r="G367" i="7"/>
  <c r="H367" i="7" s="1"/>
  <c r="E367" i="7"/>
  <c r="F367" i="7" s="1"/>
  <c r="E369" i="7"/>
  <c r="F369" i="7" s="1"/>
  <c r="G369" i="7"/>
  <c r="H369" i="7" s="1"/>
  <c r="E10" i="7"/>
  <c r="F10" i="7" s="1"/>
  <c r="G10" i="7"/>
  <c r="H10" i="7" s="1"/>
  <c r="E18" i="7"/>
  <c r="F18" i="7" s="1"/>
  <c r="G18" i="7"/>
  <c r="H18" i="7" s="1"/>
  <c r="E26" i="7"/>
  <c r="F26" i="7" s="1"/>
  <c r="G26" i="7"/>
  <c r="H26" i="7" s="1"/>
  <c r="E34" i="7"/>
  <c r="F34" i="7" s="1"/>
  <c r="G34" i="7"/>
  <c r="H34" i="7" s="1"/>
  <c r="E42" i="7"/>
  <c r="F42" i="7" s="1"/>
  <c r="G42" i="7"/>
  <c r="H42" i="7" s="1"/>
  <c r="E46" i="7"/>
  <c r="F46" i="7" s="1"/>
  <c r="G46" i="7"/>
  <c r="H46" i="7" s="1"/>
  <c r="E52" i="7"/>
  <c r="F52" i="7" s="1"/>
  <c r="G52" i="7"/>
  <c r="H52" i="7" s="1"/>
  <c r="G56" i="7"/>
  <c r="H56" i="7" s="1"/>
  <c r="E56" i="7"/>
  <c r="F56" i="7" s="1"/>
  <c r="G62" i="7"/>
  <c r="H62" i="7" s="1"/>
  <c r="E62" i="7"/>
  <c r="F62" i="7" s="1"/>
  <c r="E66" i="7"/>
  <c r="F66" i="7" s="1"/>
  <c r="G66" i="7"/>
  <c r="H66" i="7" s="1"/>
  <c r="E70" i="7"/>
  <c r="F70" i="7" s="1"/>
  <c r="G70" i="7"/>
  <c r="H70" i="7" s="1"/>
  <c r="G76" i="7"/>
  <c r="H76" i="7" s="1"/>
  <c r="E76" i="7"/>
  <c r="F76" i="7" s="1"/>
  <c r="G80" i="7"/>
  <c r="H80" i="7" s="1"/>
  <c r="E80" i="7"/>
  <c r="F80" i="7" s="1"/>
  <c r="E84" i="7"/>
  <c r="F84" i="7" s="1"/>
  <c r="G84" i="7"/>
  <c r="H84" i="7" s="1"/>
  <c r="G88" i="7"/>
  <c r="H88" i="7" s="1"/>
  <c r="E88" i="7"/>
  <c r="F88" i="7" s="1"/>
  <c r="G94" i="7"/>
  <c r="H94" i="7" s="1"/>
  <c r="E94" i="7"/>
  <c r="F94" i="7" s="1"/>
  <c r="E98" i="7"/>
  <c r="F98" i="7" s="1"/>
  <c r="G98" i="7"/>
  <c r="H98" i="7" s="1"/>
  <c r="E104" i="7"/>
  <c r="F104" i="7" s="1"/>
  <c r="G104" i="7"/>
  <c r="H104" i="7" s="1"/>
  <c r="G110" i="7"/>
  <c r="H110" i="7" s="1"/>
  <c r="E110" i="7"/>
  <c r="F110" i="7" s="1"/>
  <c r="E114" i="7"/>
  <c r="F114" i="7" s="1"/>
  <c r="G114" i="7"/>
  <c r="H114" i="7" s="1"/>
  <c r="E118" i="7"/>
  <c r="F118" i="7" s="1"/>
  <c r="G118" i="7"/>
  <c r="H118" i="7" s="1"/>
  <c r="E120" i="7"/>
  <c r="F120" i="7" s="1"/>
  <c r="G120" i="7"/>
  <c r="H120" i="7" s="1"/>
  <c r="E124" i="7"/>
  <c r="F124" i="7" s="1"/>
  <c r="G124" i="7"/>
  <c r="H124" i="7" s="1"/>
  <c r="G126" i="7"/>
  <c r="H126" i="7" s="1"/>
  <c r="E126" i="7"/>
  <c r="F126" i="7" s="1"/>
  <c r="G130" i="7"/>
  <c r="H130" i="7" s="1"/>
  <c r="E130" i="7"/>
  <c r="F130" i="7" s="1"/>
  <c r="E132" i="7"/>
  <c r="F132" i="7" s="1"/>
  <c r="G132" i="7"/>
  <c r="H132" i="7" s="1"/>
  <c r="G136" i="7"/>
  <c r="H136" i="7" s="1"/>
  <c r="E136" i="7"/>
  <c r="F136" i="7" s="1"/>
  <c r="G140" i="7"/>
  <c r="H140" i="7" s="1"/>
  <c r="E140" i="7"/>
  <c r="F140" i="7" s="1"/>
  <c r="G144" i="7"/>
  <c r="H144" i="7" s="1"/>
  <c r="E144" i="7"/>
  <c r="F144" i="7" s="1"/>
  <c r="G148" i="7"/>
  <c r="H148" i="7" s="1"/>
  <c r="E148" i="7"/>
  <c r="F148" i="7" s="1"/>
  <c r="E152" i="7"/>
  <c r="F152" i="7" s="1"/>
  <c r="G152" i="7"/>
  <c r="H152" i="7" s="1"/>
  <c r="E156" i="7"/>
  <c r="F156" i="7" s="1"/>
  <c r="G156" i="7"/>
  <c r="H156" i="7" s="1"/>
  <c r="E160" i="7"/>
  <c r="F160" i="7" s="1"/>
  <c r="G160" i="7"/>
  <c r="H160" i="7" s="1"/>
  <c r="E164" i="7"/>
  <c r="F164" i="7" s="1"/>
  <c r="G164" i="7"/>
  <c r="H164" i="7" s="1"/>
  <c r="E170" i="7"/>
  <c r="F170" i="7" s="1"/>
  <c r="G170" i="7"/>
  <c r="H170" i="7" s="1"/>
  <c r="E174" i="7"/>
  <c r="F174" i="7" s="1"/>
  <c r="G174" i="7"/>
  <c r="H174" i="7" s="1"/>
  <c r="E178" i="7"/>
  <c r="F178" i="7" s="1"/>
  <c r="G178" i="7"/>
  <c r="H178" i="7" s="1"/>
  <c r="G182" i="7"/>
  <c r="H182" i="7" s="1"/>
  <c r="E182" i="7"/>
  <c r="F182" i="7" s="1"/>
  <c r="G186" i="7"/>
  <c r="H186" i="7" s="1"/>
  <c r="E186" i="7"/>
  <c r="F186" i="7" s="1"/>
  <c r="E190" i="7"/>
  <c r="F190" i="7" s="1"/>
  <c r="G190" i="7"/>
  <c r="H190" i="7" s="1"/>
  <c r="E194" i="7"/>
  <c r="F194" i="7" s="1"/>
  <c r="G194" i="7"/>
  <c r="H194" i="7" s="1"/>
  <c r="G200" i="7"/>
  <c r="H200" i="7" s="1"/>
  <c r="E200" i="7"/>
  <c r="F200" i="7" s="1"/>
  <c r="E204" i="7"/>
  <c r="F204" i="7" s="1"/>
  <c r="G204" i="7"/>
  <c r="H204" i="7" s="1"/>
  <c r="G206" i="7"/>
  <c r="H206" i="7" s="1"/>
  <c r="E206" i="7"/>
  <c r="F206" i="7" s="1"/>
  <c r="E210" i="7"/>
  <c r="F210" i="7" s="1"/>
  <c r="G210" i="7"/>
  <c r="H210" i="7" s="1"/>
  <c r="G214" i="7"/>
  <c r="H214" i="7" s="1"/>
  <c r="E214" i="7"/>
  <c r="F214" i="7" s="1"/>
  <c r="E218" i="7"/>
  <c r="F218" i="7" s="1"/>
  <c r="G218" i="7"/>
  <c r="H218" i="7" s="1"/>
  <c r="G222" i="7"/>
  <c r="H222" i="7" s="1"/>
  <c r="E222" i="7"/>
  <c r="F222" i="7" s="1"/>
  <c r="E226" i="7"/>
  <c r="F226" i="7" s="1"/>
  <c r="G226" i="7"/>
  <c r="H226" i="7" s="1"/>
  <c r="G232" i="7"/>
  <c r="H232" i="7" s="1"/>
  <c r="E232" i="7"/>
  <c r="F232" i="7" s="1"/>
  <c r="E236" i="7"/>
  <c r="F236" i="7" s="1"/>
  <c r="G236" i="7"/>
  <c r="H236" i="7" s="1"/>
  <c r="G240" i="7"/>
  <c r="H240" i="7" s="1"/>
  <c r="E240" i="7"/>
  <c r="F240" i="7" s="1"/>
  <c r="E244" i="7"/>
  <c r="F244" i="7" s="1"/>
  <c r="G244" i="7"/>
  <c r="H244" i="7" s="1"/>
  <c r="G248" i="7"/>
  <c r="H248" i="7" s="1"/>
  <c r="E248" i="7"/>
  <c r="F248" i="7" s="1"/>
  <c r="E252" i="7"/>
  <c r="F252" i="7" s="1"/>
  <c r="G252" i="7"/>
  <c r="H252" i="7" s="1"/>
  <c r="G256" i="7"/>
  <c r="H256" i="7" s="1"/>
  <c r="E256" i="7"/>
  <c r="F256" i="7" s="1"/>
  <c r="E260" i="7"/>
  <c r="F260" i="7" s="1"/>
  <c r="G260" i="7"/>
  <c r="H260" i="7" s="1"/>
  <c r="G264" i="7"/>
  <c r="H264" i="7" s="1"/>
  <c r="E264" i="7"/>
  <c r="F264" i="7" s="1"/>
  <c r="E268" i="7"/>
  <c r="F268" i="7" s="1"/>
  <c r="G268" i="7"/>
  <c r="H268" i="7" s="1"/>
  <c r="G272" i="7"/>
  <c r="H272" i="7" s="1"/>
  <c r="E272" i="7"/>
  <c r="F272" i="7" s="1"/>
  <c r="E276" i="7"/>
  <c r="F276" i="7" s="1"/>
  <c r="G276" i="7"/>
  <c r="H276" i="7" s="1"/>
  <c r="G280" i="7"/>
  <c r="H280" i="7" s="1"/>
  <c r="E280" i="7"/>
  <c r="F280" i="7" s="1"/>
  <c r="G286" i="7"/>
  <c r="H286" i="7" s="1"/>
  <c r="E286" i="7"/>
  <c r="F286" i="7" s="1"/>
  <c r="G294" i="7"/>
  <c r="H294" i="7" s="1"/>
  <c r="E294" i="7"/>
  <c r="F294" i="7" s="1"/>
  <c r="G312" i="7"/>
  <c r="H312" i="7" s="1"/>
  <c r="E312" i="7"/>
  <c r="F312" i="7" s="1"/>
  <c r="K359" i="7"/>
  <c r="K8" i="7"/>
  <c r="K12" i="7"/>
  <c r="K16" i="7"/>
  <c r="K20" i="7"/>
  <c r="L30" i="7"/>
  <c r="L34" i="7"/>
  <c r="L38" i="7"/>
  <c r="L42" i="7"/>
  <c r="K44" i="7"/>
  <c r="L50" i="7"/>
  <c r="L59" i="7"/>
  <c r="K63" i="7"/>
  <c r="K68" i="7"/>
  <c r="L73" i="7"/>
  <c r="K87" i="7"/>
  <c r="L99" i="7"/>
  <c r="K109" i="7"/>
  <c r="K113" i="7"/>
  <c r="L123" i="7"/>
  <c r="L126" i="7"/>
  <c r="K130" i="7"/>
  <c r="L133" i="7"/>
  <c r="K153" i="7"/>
  <c r="K181" i="7"/>
  <c r="K198" i="7"/>
  <c r="K231" i="7"/>
  <c r="L269" i="7"/>
  <c r="K303" i="7"/>
  <c r="K7" i="7"/>
  <c r="K11" i="7"/>
  <c r="K15" i="7"/>
  <c r="K19" i="7"/>
  <c r="K23" i="7"/>
  <c r="K27" i="7"/>
  <c r="K31" i="7"/>
  <c r="K35" i="7"/>
  <c r="K39" i="7"/>
  <c r="K43" i="7"/>
  <c r="K47" i="7"/>
  <c r="K51" i="7"/>
  <c r="K54" i="7"/>
  <c r="L56" i="7"/>
  <c r="K57" i="7"/>
  <c r="K62" i="7"/>
  <c r="L64" i="7"/>
  <c r="K65" i="7"/>
  <c r="L69" i="7"/>
  <c r="K70" i="7"/>
  <c r="K74" i="7"/>
  <c r="K75" i="7"/>
  <c r="L77" i="7"/>
  <c r="L81" i="7"/>
  <c r="K84" i="7"/>
  <c r="L87" i="7"/>
  <c r="L90" i="7"/>
  <c r="K91" i="7"/>
  <c r="L93" i="7"/>
  <c r="L97" i="7"/>
  <c r="K100" i="7"/>
  <c r="L103" i="7"/>
  <c r="L106" i="7"/>
  <c r="K107" i="7"/>
  <c r="L109" i="7"/>
  <c r="L113" i="7"/>
  <c r="K116" i="7"/>
  <c r="K117" i="7"/>
  <c r="K120" i="7"/>
  <c r="K121" i="7"/>
  <c r="K124" i="7"/>
  <c r="K125" i="7"/>
  <c r="L127" i="7"/>
  <c r="L130" i="7"/>
  <c r="K131" i="7"/>
  <c r="K134" i="7"/>
  <c r="K135" i="7"/>
  <c r="L139" i="7"/>
  <c r="K152" i="7"/>
  <c r="K163" i="7"/>
  <c r="K168" i="7"/>
  <c r="K189" i="7"/>
  <c r="K209" i="7"/>
  <c r="K230" i="7"/>
  <c r="L236" i="7"/>
  <c r="L310" i="7"/>
  <c r="L334" i="7"/>
  <c r="L18" i="7"/>
  <c r="L26" i="7"/>
  <c r="K28" i="7"/>
  <c r="K55" i="7"/>
  <c r="K60" i="7"/>
  <c r="L67" i="7"/>
  <c r="L70" i="7"/>
  <c r="K71" i="7"/>
  <c r="L76" i="7"/>
  <c r="K80" i="7"/>
  <c r="L83" i="7"/>
  <c r="L92" i="7"/>
  <c r="K96" i="7"/>
  <c r="K97" i="7"/>
  <c r="K106" i="7"/>
  <c r="K127" i="7"/>
  <c r="L169" i="7"/>
  <c r="L190" i="7"/>
  <c r="L204" i="7"/>
  <c r="K220" i="7"/>
  <c r="K261" i="7"/>
  <c r="L8" i="7"/>
  <c r="K10" i="7"/>
  <c r="L12" i="7"/>
  <c r="K14" i="7"/>
  <c r="L16" i="7"/>
  <c r="K18" i="7"/>
  <c r="L20" i="7"/>
  <c r="K22" i="7"/>
  <c r="K26" i="7"/>
  <c r="L28" i="7"/>
  <c r="K30" i="7"/>
  <c r="K34" i="7"/>
  <c r="K38" i="7"/>
  <c r="K42" i="7"/>
  <c r="K46" i="7"/>
  <c r="K50" i="7"/>
  <c r="L55" i="7"/>
  <c r="K56" i="7"/>
  <c r="K59" i="7"/>
  <c r="L63" i="7"/>
  <c r="K64" i="7"/>
  <c r="K67" i="7"/>
  <c r="L71" i="7"/>
  <c r="K72" i="7"/>
  <c r="L74" i="7"/>
  <c r="K78" i="7"/>
  <c r="K79" i="7"/>
  <c r="K82" i="7"/>
  <c r="L84" i="7"/>
  <c r="K85" i="7"/>
  <c r="K88" i="7"/>
  <c r="K89" i="7"/>
  <c r="L91" i="7"/>
  <c r="K94" i="7"/>
  <c r="K95" i="7"/>
  <c r="K98" i="7"/>
  <c r="L100" i="7"/>
  <c r="K101" i="7"/>
  <c r="K104" i="7"/>
  <c r="K105" i="7"/>
  <c r="L107" i="7"/>
  <c r="K110" i="7"/>
  <c r="K111" i="7"/>
  <c r="K114" i="7"/>
  <c r="L117" i="7"/>
  <c r="L121" i="7"/>
  <c r="L125" i="7"/>
  <c r="K128" i="7"/>
  <c r="K129" i="7"/>
  <c r="L131" i="7"/>
  <c r="L135" i="7"/>
  <c r="K142" i="7"/>
  <c r="K149" i="7"/>
  <c r="L162" i="7"/>
  <c r="L167" i="7"/>
  <c r="K183" i="7"/>
  <c r="L201" i="7"/>
  <c r="L203" i="7"/>
  <c r="K208" i="7"/>
  <c r="L213" i="7"/>
  <c r="L223" i="7"/>
  <c r="K241" i="7"/>
  <c r="L257" i="7"/>
  <c r="L295" i="7"/>
  <c r="K346" i="7"/>
  <c r="K368" i="7"/>
  <c r="K356" i="7"/>
  <c r="K355" i="7"/>
  <c r="K351" i="7"/>
  <c r="K347" i="7"/>
  <c r="L343" i="7"/>
  <c r="K324" i="7"/>
  <c r="K352" i="7"/>
  <c r="K348" i="7"/>
  <c r="K344" i="7"/>
  <c r="K343" i="7"/>
  <c r="L339" i="7"/>
  <c r="K364" i="7"/>
  <c r="K340" i="7"/>
  <c r="L327" i="7"/>
  <c r="L323" i="7"/>
  <c r="K304" i="7"/>
  <c r="K300" i="7"/>
  <c r="K296" i="7"/>
  <c r="K295" i="7"/>
  <c r="L291" i="7"/>
  <c r="K283" i="7"/>
  <c r="L279" i="7"/>
  <c r="L278" i="7"/>
  <c r="K276" i="7"/>
  <c r="K273" i="7"/>
  <c r="L262" i="7"/>
  <c r="K260" i="7"/>
  <c r="K259" i="7"/>
  <c r="K247" i="7"/>
  <c r="K243" i="7"/>
  <c r="K242" i="7"/>
  <c r="K331" i="7"/>
  <c r="K328" i="7"/>
  <c r="K327" i="7"/>
  <c r="K323" i="7"/>
  <c r="K319" i="7"/>
  <c r="K315" i="7"/>
  <c r="L311" i="7"/>
  <c r="K292" i="7"/>
  <c r="K291" i="7"/>
  <c r="K287" i="7"/>
  <c r="K280" i="7"/>
  <c r="K279" i="7"/>
  <c r="L264" i="7"/>
  <c r="K263" i="7"/>
  <c r="K239" i="7"/>
  <c r="L359" i="7"/>
  <c r="L355" i="7"/>
  <c r="K335" i="7"/>
  <c r="K332" i="7"/>
  <c r="K320" i="7"/>
  <c r="K316" i="7"/>
  <c r="K312" i="7"/>
  <c r="K311" i="7"/>
  <c r="L307" i="7"/>
  <c r="K288" i="7"/>
  <c r="K271" i="7"/>
  <c r="K267" i="7"/>
  <c r="L266" i="7"/>
  <c r="K264" i="7"/>
  <c r="K254" i="7"/>
  <c r="L250" i="7"/>
  <c r="K363" i="7"/>
  <c r="K360" i="7"/>
  <c r="K275" i="7"/>
  <c r="L242" i="7"/>
  <c r="K235" i="7"/>
  <c r="L234" i="7"/>
  <c r="K233" i="7"/>
  <c r="K223" i="7"/>
  <c r="K222" i="7"/>
  <c r="K213" i="7"/>
  <c r="K210" i="7"/>
  <c r="K203" i="7"/>
  <c r="L202" i="7"/>
  <c r="K201" i="7"/>
  <c r="K190" i="7"/>
  <c r="K182" i="7"/>
  <c r="K173" i="7"/>
  <c r="L172" i="7"/>
  <c r="K171" i="7"/>
  <c r="L170" i="7"/>
  <c r="K169" i="7"/>
  <c r="K166" i="7"/>
  <c r="K145" i="7"/>
  <c r="K339" i="7"/>
  <c r="K336" i="7"/>
  <c r="K307" i="7"/>
  <c r="K299" i="7"/>
  <c r="L276" i="7"/>
  <c r="L259" i="7"/>
  <c r="K246" i="7"/>
  <c r="K234" i="7"/>
  <c r="K227" i="7"/>
  <c r="L226" i="7"/>
  <c r="K225" i="7"/>
  <c r="K215" i="7"/>
  <c r="K214" i="7"/>
  <c r="K205" i="7"/>
  <c r="K202" i="7"/>
  <c r="K195" i="7"/>
  <c r="L194" i="7"/>
  <c r="K193" i="7"/>
  <c r="K187" i="7"/>
  <c r="L186" i="7"/>
  <c r="K185" i="7"/>
  <c r="K179" i="7"/>
  <c r="L178" i="7"/>
  <c r="K177" i="7"/>
  <c r="K174" i="7"/>
  <c r="K157" i="7"/>
  <c r="L156" i="7"/>
  <c r="K155" i="7"/>
  <c r="K151" i="7"/>
  <c r="K147" i="7"/>
  <c r="L146" i="7"/>
  <c r="K141" i="7"/>
  <c r="K137" i="7"/>
  <c r="K308" i="7"/>
  <c r="K277" i="7"/>
  <c r="L260" i="7"/>
  <c r="K255" i="7"/>
  <c r="K250" i="7"/>
  <c r="K237" i="7"/>
  <c r="K229" i="7"/>
  <c r="K226" i="7"/>
  <c r="K219" i="7"/>
  <c r="L218" i="7"/>
  <c r="K217" i="7"/>
  <c r="K207" i="7"/>
  <c r="K206" i="7"/>
  <c r="K197" i="7"/>
  <c r="K194" i="7"/>
  <c r="K186" i="7"/>
  <c r="K178" i="7"/>
  <c r="K161" i="7"/>
  <c r="K158" i="7"/>
  <c r="K143" i="7"/>
  <c r="L142" i="7"/>
  <c r="L10" i="7"/>
  <c r="L14" i="7"/>
  <c r="L22" i="7"/>
  <c r="K24" i="7"/>
  <c r="K32" i="7"/>
  <c r="K36" i="7"/>
  <c r="K40" i="7"/>
  <c r="L46" i="7"/>
  <c r="K48" i="7"/>
  <c r="K52" i="7"/>
  <c r="K77" i="7"/>
  <c r="K81" i="7"/>
  <c r="K86" i="7"/>
  <c r="K90" i="7"/>
  <c r="K93" i="7"/>
  <c r="K102" i="7"/>
  <c r="K103" i="7"/>
  <c r="L108" i="7"/>
  <c r="K112" i="7"/>
  <c r="L115" i="7"/>
  <c r="L119" i="7"/>
  <c r="K138" i="7"/>
  <c r="L164" i="7"/>
  <c r="L210" i="7"/>
  <c r="K218" i="7"/>
  <c r="L224" i="7"/>
  <c r="L7" i="7"/>
  <c r="K9" i="7"/>
  <c r="L11" i="7"/>
  <c r="K13" i="7"/>
  <c r="L15" i="7"/>
  <c r="K17" i="7"/>
  <c r="L19" i="7"/>
  <c r="K21" i="7"/>
  <c r="L23" i="7"/>
  <c r="K25" i="7"/>
  <c r="L27" i="7"/>
  <c r="K29" i="7"/>
  <c r="L31" i="7"/>
  <c r="K33" i="7"/>
  <c r="L35" i="7"/>
  <c r="K37" i="7"/>
  <c r="L39" i="7"/>
  <c r="K41" i="7"/>
  <c r="L43" i="7"/>
  <c r="K45" i="7"/>
  <c r="L47" i="7"/>
  <c r="K49" i="7"/>
  <c r="L51" i="7"/>
  <c r="K53" i="7"/>
  <c r="K58" i="7"/>
  <c r="L60" i="7"/>
  <c r="K61" i="7"/>
  <c r="K66" i="7"/>
  <c r="K69" i="7"/>
  <c r="L72" i="7"/>
  <c r="K73" i="7"/>
  <c r="K76" i="7"/>
  <c r="L79" i="7"/>
  <c r="L82" i="7"/>
  <c r="K83" i="7"/>
  <c r="L85" i="7"/>
  <c r="L89" i="7"/>
  <c r="K92" i="7"/>
  <c r="L95" i="7"/>
  <c r="L98" i="7"/>
  <c r="K99" i="7"/>
  <c r="L101" i="7"/>
  <c r="L105" i="7"/>
  <c r="K108" i="7"/>
  <c r="L111" i="7"/>
  <c r="L114" i="7"/>
  <c r="K115" i="7"/>
  <c r="K118" i="7"/>
  <c r="K119" i="7"/>
  <c r="K122" i="7"/>
  <c r="K123" i="7"/>
  <c r="K126" i="7"/>
  <c r="L129" i="7"/>
  <c r="K132" i="7"/>
  <c r="K133" i="7"/>
  <c r="K139" i="7"/>
  <c r="L145" i="7"/>
  <c r="K148" i="7"/>
  <c r="K159" i="7"/>
  <c r="K165" i="7"/>
  <c r="L171" i="7"/>
  <c r="L173" i="7"/>
  <c r="L182" i="7"/>
  <c r="K191" i="7"/>
  <c r="K199" i="7"/>
  <c r="K211" i="7"/>
  <c r="K221" i="7"/>
  <c r="L233" i="7"/>
  <c r="L235" i="7"/>
  <c r="K238" i="7"/>
  <c r="K251" i="7"/>
  <c r="K282" i="7"/>
  <c r="K146" i="7"/>
  <c r="L149" i="7"/>
  <c r="L153" i="7"/>
  <c r="K156" i="7"/>
  <c r="L163" i="7"/>
  <c r="L165" i="7"/>
  <c r="K175" i="7"/>
  <c r="K180" i="7"/>
  <c r="L183" i="7"/>
  <c r="L184" i="7"/>
  <c r="K188" i="7"/>
  <c r="L191" i="7"/>
  <c r="L192" i="7"/>
  <c r="K196" i="7"/>
  <c r="L199" i="7"/>
  <c r="L200" i="7"/>
  <c r="L209" i="7"/>
  <c r="L211" i="7"/>
  <c r="L212" i="7"/>
  <c r="K216" i="7"/>
  <c r="L221" i="7"/>
  <c r="K228" i="7"/>
  <c r="L231" i="7"/>
  <c r="L232" i="7"/>
  <c r="K240" i="7"/>
  <c r="L248" i="7"/>
  <c r="L273" i="7"/>
  <c r="K294" i="7"/>
  <c r="L301" i="7"/>
  <c r="L357" i="7"/>
  <c r="K136" i="7"/>
  <c r="K140" i="7"/>
  <c r="L143" i="7"/>
  <c r="K150" i="7"/>
  <c r="K154" i="7"/>
  <c r="L159" i="7"/>
  <c r="K160" i="7"/>
  <c r="K167" i="7"/>
  <c r="K170" i="7"/>
  <c r="K172" i="7"/>
  <c r="L197" i="7"/>
  <c r="K204" i="7"/>
  <c r="L207" i="7"/>
  <c r="L208" i="7"/>
  <c r="L217" i="7"/>
  <c r="L219" i="7"/>
  <c r="L220" i="7"/>
  <c r="K224" i="7"/>
  <c r="L229" i="7"/>
  <c r="K236" i="7"/>
  <c r="L244" i="7"/>
  <c r="K249" i="7"/>
  <c r="K285" i="7"/>
  <c r="K289" i="7"/>
  <c r="K353" i="7"/>
  <c r="L365" i="7"/>
  <c r="L137" i="7"/>
  <c r="L141" i="7"/>
  <c r="K144" i="7"/>
  <c r="L147" i="7"/>
  <c r="L151" i="7"/>
  <c r="L155" i="7"/>
  <c r="L157" i="7"/>
  <c r="K162" i="7"/>
  <c r="K164" i="7"/>
  <c r="L175" i="7"/>
  <c r="K176" i="7"/>
  <c r="L179" i="7"/>
  <c r="L180" i="7"/>
  <c r="K184" i="7"/>
  <c r="L187" i="7"/>
  <c r="L188" i="7"/>
  <c r="K192" i="7"/>
  <c r="L195" i="7"/>
  <c r="L196" i="7"/>
  <c r="K200" i="7"/>
  <c r="L205" i="7"/>
  <c r="K212" i="7"/>
  <c r="L215" i="7"/>
  <c r="L216" i="7"/>
  <c r="L225" i="7"/>
  <c r="L227" i="7"/>
  <c r="L228" i="7"/>
  <c r="K232" i="7"/>
  <c r="L237" i="7"/>
  <c r="L240" i="7"/>
  <c r="K245" i="7"/>
  <c r="L253" i="7"/>
  <c r="K258" i="7"/>
  <c r="K266" i="7"/>
  <c r="L297" i="7"/>
  <c r="L305" i="7"/>
  <c r="K313" i="7"/>
  <c r="K317" i="7"/>
  <c r="K321" i="7"/>
  <c r="K325" i="7"/>
  <c r="L252" i="7"/>
  <c r="L256" i="7"/>
  <c r="L261" i="7"/>
  <c r="K265" i="7"/>
  <c r="K270" i="7"/>
  <c r="K274" i="7"/>
  <c r="L277" i="7"/>
  <c r="K281" i="7"/>
  <c r="K284" i="7"/>
  <c r="L286" i="7"/>
  <c r="L290" i="7"/>
  <c r="K293" i="7"/>
  <c r="K298" i="7"/>
  <c r="K302" i="7"/>
  <c r="K306" i="7"/>
  <c r="L309" i="7"/>
  <c r="L314" i="7"/>
  <c r="L318" i="7"/>
  <c r="L322" i="7"/>
  <c r="L330" i="7"/>
  <c r="L337" i="7"/>
  <c r="K341" i="7"/>
  <c r="K350" i="7"/>
  <c r="K358" i="7"/>
  <c r="L361" i="7"/>
  <c r="L369" i="7"/>
  <c r="L241" i="7"/>
  <c r="K244" i="7"/>
  <c r="K248" i="7"/>
  <c r="K253" i="7"/>
  <c r="K257" i="7"/>
  <c r="K262" i="7"/>
  <c r="L267" i="7"/>
  <c r="K269" i="7"/>
  <c r="L271" i="7"/>
  <c r="K278" i="7"/>
  <c r="L282" i="7"/>
  <c r="L285" i="7"/>
  <c r="L289" i="7"/>
  <c r="L294" i="7"/>
  <c r="K297" i="7"/>
  <c r="K301" i="7"/>
  <c r="K305" i="7"/>
  <c r="K310" i="7"/>
  <c r="L313" i="7"/>
  <c r="L317" i="7"/>
  <c r="L321" i="7"/>
  <c r="L325" i="7"/>
  <c r="L333" i="7"/>
  <c r="L342" i="7"/>
  <c r="K345" i="7"/>
  <c r="K354" i="7"/>
  <c r="L366" i="7"/>
  <c r="K367" i="7"/>
  <c r="L245" i="7"/>
  <c r="L249" i="7"/>
  <c r="K252" i="7"/>
  <c r="K256" i="7"/>
  <c r="L265" i="7"/>
  <c r="K268" i="7"/>
  <c r="L270" i="7"/>
  <c r="K272" i="7"/>
  <c r="L281" i="7"/>
  <c r="K286" i="7"/>
  <c r="K290" i="7"/>
  <c r="L293" i="7"/>
  <c r="L298" i="7"/>
  <c r="L302" i="7"/>
  <c r="L306" i="7"/>
  <c r="K309" i="7"/>
  <c r="K314" i="7"/>
  <c r="K318" i="7"/>
  <c r="K322" i="7"/>
  <c r="K326" i="7"/>
  <c r="L329" i="7"/>
  <c r="L338" i="7"/>
  <c r="K349" i="7"/>
  <c r="L362" i="7"/>
  <c r="K370" i="7"/>
  <c r="K330" i="7"/>
  <c r="K334" i="7"/>
  <c r="K338" i="7"/>
  <c r="L341" i="7"/>
  <c r="L346" i="7"/>
  <c r="L350" i="7"/>
  <c r="L354" i="7"/>
  <c r="K357" i="7"/>
  <c r="K362" i="7"/>
  <c r="K366" i="7"/>
  <c r="K369" i="7"/>
  <c r="L326" i="7"/>
  <c r="K329" i="7"/>
  <c r="K333" i="7"/>
  <c r="K337" i="7"/>
  <c r="K342" i="7"/>
  <c r="L345" i="7"/>
  <c r="L349" i="7"/>
  <c r="L353" i="7"/>
  <c r="L358" i="7"/>
  <c r="K361" i="7"/>
  <c r="K365" i="7"/>
  <c r="L370" i="7"/>
  <c r="L24" i="7"/>
  <c r="L32" i="7"/>
  <c r="L36" i="7"/>
  <c r="L40" i="7"/>
  <c r="L44" i="7"/>
  <c r="L48" i="7"/>
  <c r="L52" i="7"/>
  <c r="L9" i="7"/>
  <c r="L13" i="7"/>
  <c r="L17" i="7"/>
  <c r="L21" i="7"/>
  <c r="L25" i="7"/>
  <c r="L29" i="7"/>
  <c r="L33" i="7"/>
  <c r="L37" i="7"/>
  <c r="L41" i="7"/>
  <c r="L45" i="7"/>
  <c r="L49" i="7"/>
  <c r="L53" i="7"/>
  <c r="L57" i="7"/>
  <c r="L61" i="7"/>
  <c r="L65" i="7"/>
  <c r="L75" i="7"/>
  <c r="L272" i="7"/>
  <c r="L275" i="7"/>
  <c r="L168" i="7"/>
  <c r="L206" i="7"/>
  <c r="L238" i="7"/>
  <c r="L54" i="7"/>
  <c r="L58" i="7"/>
  <c r="L62" i="7"/>
  <c r="L66" i="7"/>
  <c r="L80" i="7"/>
  <c r="L88" i="7"/>
  <c r="L96" i="7"/>
  <c r="L104" i="7"/>
  <c r="L112" i="7"/>
  <c r="L118" i="7"/>
  <c r="L134" i="7"/>
  <c r="L150" i="7"/>
  <c r="L166" i="7"/>
  <c r="L222" i="7"/>
  <c r="L254" i="7"/>
  <c r="L68" i="7"/>
  <c r="L78" i="7"/>
  <c r="L86" i="7"/>
  <c r="L94" i="7"/>
  <c r="L102" i="7"/>
  <c r="L110" i="7"/>
  <c r="L122" i="7"/>
  <c r="L138" i="7"/>
  <c r="L154" i="7"/>
  <c r="L158" i="7"/>
  <c r="L160" i="7"/>
  <c r="L174" i="7"/>
  <c r="L176" i="7"/>
  <c r="L198" i="7"/>
  <c r="L214" i="7"/>
  <c r="L230" i="7"/>
  <c r="L246" i="7"/>
  <c r="L258" i="7"/>
  <c r="L303" i="7"/>
  <c r="L335" i="7"/>
  <c r="L367" i="7"/>
  <c r="L116" i="7"/>
  <c r="L120" i="7"/>
  <c r="L124" i="7"/>
  <c r="L128" i="7"/>
  <c r="L132" i="7"/>
  <c r="L136" i="7"/>
  <c r="L140" i="7"/>
  <c r="L144" i="7"/>
  <c r="L148" i="7"/>
  <c r="L152" i="7"/>
  <c r="L161" i="7"/>
  <c r="L177" i="7"/>
  <c r="L181" i="7"/>
  <c r="L185" i="7"/>
  <c r="L189" i="7"/>
  <c r="L193" i="7"/>
  <c r="L274" i="7"/>
  <c r="L287" i="7"/>
  <c r="L319" i="7"/>
  <c r="L351" i="7"/>
  <c r="L239" i="7"/>
  <c r="L243" i="7"/>
  <c r="L247" i="7"/>
  <c r="L251" i="7"/>
  <c r="L255" i="7"/>
  <c r="L263" i="7"/>
  <c r="L268" i="7"/>
  <c r="L283" i="7"/>
  <c r="L299" i="7"/>
  <c r="L315" i="7"/>
  <c r="L331" i="7"/>
  <c r="L347" i="7"/>
  <c r="L363" i="7"/>
  <c r="L280" i="7"/>
  <c r="L284" i="7"/>
  <c r="L288" i="7"/>
  <c r="L292" i="7"/>
  <c r="L296" i="7"/>
  <c r="L300" i="7"/>
  <c r="L304" i="7"/>
  <c r="L308" i="7"/>
  <c r="L312" i="7"/>
  <c r="L316" i="7"/>
  <c r="L320" i="7"/>
  <c r="L324" i="7"/>
  <c r="L328" i="7"/>
  <c r="L332" i="7"/>
  <c r="L336" i="7"/>
  <c r="L340" i="7"/>
  <c r="L344" i="7"/>
  <c r="L348" i="7"/>
  <c r="L352" i="7"/>
  <c r="L356" i="7"/>
  <c r="L360" i="7"/>
  <c r="L364" i="7"/>
  <c r="L368" i="7"/>
  <c r="AT574" i="4" l="1"/>
  <c r="W6" i="4"/>
  <c r="U7" i="4"/>
  <c r="X7" i="4" s="1"/>
  <c r="Y7" i="4" s="1"/>
  <c r="AT631" i="4"/>
  <c r="AT597" i="4"/>
  <c r="AT632" i="4"/>
  <c r="AT589" i="4"/>
  <c r="AT525" i="4"/>
  <c r="AT505" i="4"/>
  <c r="AY6" i="4"/>
  <c r="AW7" i="4"/>
  <c r="AT606" i="4"/>
  <c r="AT588" i="4"/>
  <c r="AT575" i="4"/>
  <c r="AT520" i="4"/>
  <c r="AT522" i="4"/>
  <c r="AT616" i="4"/>
  <c r="AT523" i="4"/>
  <c r="AT572" i="4"/>
  <c r="AT607" i="4"/>
  <c r="AT599" i="4"/>
  <c r="AT510" i="4"/>
  <c r="R7" i="4"/>
  <c r="AT7" i="4"/>
  <c r="AT535" i="4"/>
  <c r="M534" i="7"/>
  <c r="AT436" i="4"/>
  <c r="M435" i="7"/>
  <c r="AT516" i="4"/>
  <c r="M515" i="7"/>
  <c r="AT593" i="4"/>
  <c r="M592" i="7"/>
  <c r="AT479" i="4"/>
  <c r="M478" i="7"/>
  <c r="AT545" i="4"/>
  <c r="M544" i="7"/>
  <c r="M380" i="7"/>
  <c r="AT381" i="4"/>
  <c r="AT676" i="4"/>
  <c r="M675" i="7"/>
  <c r="M616" i="7"/>
  <c r="AT617" i="4"/>
  <c r="AT434" i="4"/>
  <c r="M433" i="7"/>
  <c r="AT390" i="4"/>
  <c r="M389" i="7"/>
  <c r="AT714" i="4"/>
  <c r="M713" i="7"/>
  <c r="AT538" i="4"/>
  <c r="M537" i="7"/>
  <c r="AT439" i="4"/>
  <c r="M438" i="7"/>
  <c r="AT730" i="4"/>
  <c r="M729" i="7"/>
  <c r="AT442" i="4"/>
  <c r="M441" i="7"/>
  <c r="AT452" i="4"/>
  <c r="M451" i="7"/>
  <c r="AT498" i="4"/>
  <c r="M497" i="7"/>
  <c r="AT723" i="4"/>
  <c r="M722" i="7"/>
  <c r="AT717" i="4"/>
  <c r="M716" i="7"/>
  <c r="AT391" i="4"/>
  <c r="M390" i="7"/>
  <c r="AT455" i="4"/>
  <c r="M454" i="7"/>
  <c r="AT731" i="4"/>
  <c r="M730" i="7"/>
  <c r="M735" i="7"/>
  <c r="AT736" i="4"/>
  <c r="AT514" i="4"/>
  <c r="M513" i="7"/>
  <c r="AT562" i="4"/>
  <c r="M561" i="7"/>
  <c r="M526" i="7"/>
  <c r="AT527" i="4"/>
  <c r="AT609" i="4"/>
  <c r="M608" i="7"/>
  <c r="AT722" i="4"/>
  <c r="M721" i="7"/>
  <c r="M511" i="7"/>
  <c r="AT512" i="4"/>
  <c r="M619" i="7"/>
  <c r="AT620" i="4"/>
  <c r="AT715" i="4"/>
  <c r="M714" i="7"/>
  <c r="AT694" i="4"/>
  <c r="M693" i="7"/>
  <c r="AT447" i="4"/>
  <c r="M446" i="7"/>
  <c r="AT407" i="4"/>
  <c r="M406" i="7"/>
  <c r="AT735" i="4"/>
  <c r="M734" i="7"/>
  <c r="AT698" i="4"/>
  <c r="M697" i="7"/>
  <c r="AT683" i="4"/>
  <c r="M682" i="7"/>
  <c r="M672" i="7"/>
  <c r="AT673" i="4"/>
  <c r="AT668" i="4"/>
  <c r="M667" i="7"/>
  <c r="AT664" i="4"/>
  <c r="M663" i="7"/>
  <c r="M733" i="7"/>
  <c r="AT734" i="4"/>
  <c r="AT711" i="4"/>
  <c r="M710" i="7"/>
  <c r="AT689" i="4"/>
  <c r="M688" i="7"/>
  <c r="AT677" i="4"/>
  <c r="M676" i="7"/>
  <c r="AT653" i="4"/>
  <c r="M652" i="7"/>
  <c r="AT649" i="4"/>
  <c r="M648" i="7"/>
  <c r="AT603" i="4"/>
  <c r="M602" i="7"/>
  <c r="M577" i="7"/>
  <c r="AT578" i="4"/>
  <c r="M700" i="7"/>
  <c r="AT701" i="4"/>
  <c r="M620" i="7"/>
  <c r="AT621" i="4"/>
  <c r="AT608" i="4"/>
  <c r="M607" i="7"/>
  <c r="AT600" i="4"/>
  <c r="M599" i="7"/>
  <c r="M731" i="7"/>
  <c r="AT732" i="4"/>
  <c r="AT705" i="4"/>
  <c r="M704" i="7"/>
  <c r="AT695" i="4"/>
  <c r="M694" i="7"/>
  <c r="AT658" i="4"/>
  <c r="M657" i="7"/>
  <c r="AT568" i="4"/>
  <c r="M567" i="7"/>
  <c r="M506" i="7"/>
  <c r="AT507" i="4"/>
  <c r="AT488" i="4"/>
  <c r="M487" i="7"/>
  <c r="AT478" i="4"/>
  <c r="M477" i="7"/>
  <c r="M444" i="7"/>
  <c r="AT445" i="4"/>
  <c r="AT398" i="4"/>
  <c r="M397" i="7"/>
  <c r="AT386" i="4"/>
  <c r="M385" i="7"/>
  <c r="AT379" i="4"/>
  <c r="M378" i="7"/>
  <c r="AT541" i="4"/>
  <c r="M540" i="7"/>
  <c r="AT515" i="4"/>
  <c r="M514" i="7"/>
  <c r="AT492" i="4"/>
  <c r="M491" i="7"/>
  <c r="AT483" i="4"/>
  <c r="M482" i="7"/>
  <c r="AT467" i="4"/>
  <c r="M466" i="7"/>
  <c r="M449" i="7"/>
  <c r="AT450" i="4"/>
  <c r="AT426" i="4"/>
  <c r="M425" i="7"/>
  <c r="AT404" i="4"/>
  <c r="M403" i="7"/>
  <c r="AT557" i="4"/>
  <c r="M556" i="7"/>
  <c r="AT533" i="4"/>
  <c r="M532" i="7"/>
  <c r="AT504" i="4"/>
  <c r="M503" i="7"/>
  <c r="M490" i="7"/>
  <c r="AT491" i="4"/>
  <c r="AT470" i="4"/>
  <c r="M469" i="7"/>
  <c r="AT462" i="4"/>
  <c r="M461" i="7"/>
  <c r="M420" i="7"/>
  <c r="AT421" i="4"/>
  <c r="M539" i="7"/>
  <c r="AT540" i="4"/>
  <c r="AT526" i="4"/>
  <c r="M525" i="7"/>
  <c r="AT486" i="4"/>
  <c r="M485" i="7"/>
  <c r="AT449" i="4"/>
  <c r="M448" i="7"/>
  <c r="AT430" i="4"/>
  <c r="M429" i="7"/>
  <c r="AT405" i="4"/>
  <c r="M404" i="7"/>
  <c r="AT382" i="4"/>
  <c r="M381" i="7"/>
  <c r="AT475" i="4"/>
  <c r="M474" i="7"/>
  <c r="AT542" i="4"/>
  <c r="M541" i="7"/>
  <c r="AT675" i="4"/>
  <c r="M674" i="7"/>
  <c r="AT623" i="4"/>
  <c r="M622" i="7"/>
  <c r="AT559" i="4"/>
  <c r="M558" i="7"/>
  <c r="AT413" i="4"/>
  <c r="M412" i="7"/>
  <c r="M550" i="7"/>
  <c r="AT551" i="4"/>
  <c r="AT625" i="4"/>
  <c r="M624" i="7"/>
  <c r="AT409" i="4"/>
  <c r="M408" i="7"/>
  <c r="AT416" i="4"/>
  <c r="M415" i="7"/>
  <c r="AT428" i="4"/>
  <c r="M427" i="7"/>
  <c r="AT567" i="4"/>
  <c r="M566" i="7"/>
  <c r="AT456" i="4"/>
  <c r="M455" i="7"/>
  <c r="M421" i="7"/>
  <c r="AT422" i="4"/>
  <c r="AT624" i="4"/>
  <c r="M623" i="7"/>
  <c r="AT393" i="4"/>
  <c r="M392" i="7"/>
  <c r="AT460" i="4"/>
  <c r="M459" i="7"/>
  <c r="AT569" i="4"/>
  <c r="M568" i="7"/>
  <c r="AT627" i="4"/>
  <c r="M626" i="7"/>
  <c r="M724" i="7"/>
  <c r="AT725" i="4"/>
  <c r="AT375" i="4"/>
  <c r="M374" i="7"/>
  <c r="M458" i="7"/>
  <c r="AT459" i="4"/>
  <c r="AT680" i="4"/>
  <c r="M679" i="7"/>
  <c r="AT712" i="4"/>
  <c r="M711" i="7"/>
  <c r="AT546" i="4"/>
  <c r="M545" i="7"/>
  <c r="AT411" i="4"/>
  <c r="M410" i="7"/>
  <c r="M612" i="7"/>
  <c r="AT613" i="4"/>
  <c r="M585" i="7"/>
  <c r="AT586" i="4"/>
  <c r="M479" i="7"/>
  <c r="AT480" i="4"/>
  <c r="AT630" i="4"/>
  <c r="M629" i="7"/>
  <c r="AT622" i="4"/>
  <c r="M621" i="7"/>
  <c r="AT427" i="4"/>
  <c r="M426" i="7"/>
  <c r="AT581" i="4"/>
  <c r="M580" i="7"/>
  <c r="AT524" i="4"/>
  <c r="M523" i="7"/>
  <c r="AT660" i="4"/>
  <c r="M659" i="7"/>
  <c r="AT646" i="4"/>
  <c r="M645" i="7"/>
  <c r="M462" i="7"/>
  <c r="AT463" i="4"/>
  <c r="AT724" i="4"/>
  <c r="M723" i="7"/>
  <c r="M685" i="7"/>
  <c r="AT686" i="4"/>
  <c r="AT682" i="4"/>
  <c r="M681" i="7"/>
  <c r="AT672" i="4"/>
  <c r="M671" i="7"/>
  <c r="AT667" i="4"/>
  <c r="M666" i="7"/>
  <c r="AT663" i="4"/>
  <c r="M662" i="7"/>
  <c r="AT626" i="4"/>
  <c r="M625" i="7"/>
  <c r="M611" i="7"/>
  <c r="AT612" i="4"/>
  <c r="M591" i="7"/>
  <c r="AT592" i="4"/>
  <c r="AT584" i="4"/>
  <c r="M583" i="7"/>
  <c r="AT710" i="4"/>
  <c r="M709" i="7"/>
  <c r="M687" i="7"/>
  <c r="AT688" i="4"/>
  <c r="M656" i="7"/>
  <c r="AT657" i="4"/>
  <c r="AT652" i="4"/>
  <c r="M651" i="7"/>
  <c r="AT648" i="4"/>
  <c r="M647" i="7"/>
  <c r="AT610" i="4"/>
  <c r="M609" i="7"/>
  <c r="AT573" i="4"/>
  <c r="M572" i="7"/>
  <c r="AT716" i="4"/>
  <c r="M715" i="7"/>
  <c r="M673" i="7"/>
  <c r="AT674" i="4"/>
  <c r="AT637" i="4"/>
  <c r="M636" i="7"/>
  <c r="AT615" i="4"/>
  <c r="M614" i="7"/>
  <c r="M595" i="7"/>
  <c r="AT596" i="4"/>
  <c r="AT576" i="4"/>
  <c r="M575" i="7"/>
  <c r="AT690" i="4"/>
  <c r="M689" i="7"/>
  <c r="AT636" i="4"/>
  <c r="M635" i="7"/>
  <c r="M564" i="7"/>
  <c r="AT565" i="4"/>
  <c r="M518" i="7"/>
  <c r="AT519" i="4"/>
  <c r="M496" i="7"/>
  <c r="AT497" i="4"/>
  <c r="M476" i="7"/>
  <c r="AT477" i="4"/>
  <c r="AT461" i="4"/>
  <c r="M460" i="7"/>
  <c r="AT401" i="4"/>
  <c r="M400" i="7"/>
  <c r="AT394" i="4"/>
  <c r="M393" i="7"/>
  <c r="AT384" i="4"/>
  <c r="M383" i="7"/>
  <c r="M562" i="7"/>
  <c r="AT563" i="4"/>
  <c r="AT539" i="4"/>
  <c r="M538" i="7"/>
  <c r="AT503" i="4"/>
  <c r="M502" i="7"/>
  <c r="AT490" i="4"/>
  <c r="M489" i="7"/>
  <c r="AT466" i="4"/>
  <c r="M465" i="7"/>
  <c r="AT443" i="4"/>
  <c r="M442" i="7"/>
  <c r="AT424" i="4"/>
  <c r="M423" i="7"/>
  <c r="AT403" i="4"/>
  <c r="M402" i="7"/>
  <c r="AT552" i="4"/>
  <c r="M551" i="7"/>
  <c r="AT513" i="4"/>
  <c r="M512" i="7"/>
  <c r="M468" i="7"/>
  <c r="AT469" i="4"/>
  <c r="AT453" i="4"/>
  <c r="M452" i="7"/>
  <c r="AT437" i="4"/>
  <c r="M436" i="7"/>
  <c r="AT418" i="4"/>
  <c r="M417" i="7"/>
  <c r="M395" i="7"/>
  <c r="AT396" i="4"/>
  <c r="AT485" i="4"/>
  <c r="M484" i="7"/>
  <c r="AT465" i="4"/>
  <c r="M464" i="7"/>
  <c r="M419" i="7"/>
  <c r="AT420" i="4"/>
  <c r="AT392" i="4"/>
  <c r="M391" i="7"/>
  <c r="AT378" i="4"/>
  <c r="M377" i="7"/>
  <c r="M699" i="7"/>
  <c r="AT700" i="4"/>
  <c r="AT406" i="4"/>
  <c r="M405" i="7"/>
  <c r="M634" i="7"/>
  <c r="AT635" i="4"/>
  <c r="AT628" i="4"/>
  <c r="M627" i="7"/>
  <c r="AT550" i="4"/>
  <c r="M549" i="7"/>
  <c r="AT464" i="4"/>
  <c r="M463" i="7"/>
  <c r="AT558" i="4"/>
  <c r="M557" i="7"/>
  <c r="AT431" i="4"/>
  <c r="M430" i="7"/>
  <c r="AT484" i="4"/>
  <c r="M483" i="7"/>
  <c r="AT561" i="4"/>
  <c r="M560" i="7"/>
  <c r="AT482" i="4"/>
  <c r="M481" i="7"/>
  <c r="M542" i="7"/>
  <c r="AT543" i="4"/>
  <c r="AT640" i="4"/>
  <c r="M639" i="7"/>
  <c r="AT410" i="4"/>
  <c r="M409" i="7"/>
  <c r="AT441" i="4"/>
  <c r="M440" i="7"/>
  <c r="M563" i="7"/>
  <c r="AT564" i="4"/>
  <c r="AT704" i="4"/>
  <c r="M703" i="7"/>
  <c r="M732" i="7"/>
  <c r="AT733" i="4"/>
  <c r="AT528" i="4"/>
  <c r="M527" i="7"/>
  <c r="AT554" i="4"/>
  <c r="M553" i="7"/>
  <c r="AT602" i="4"/>
  <c r="M601" i="7"/>
  <c r="AT702" i="4"/>
  <c r="M701" i="7"/>
  <c r="AT720" i="4"/>
  <c r="M719" i="7"/>
  <c r="AT395" i="4"/>
  <c r="M394" i="7"/>
  <c r="AT548" i="4"/>
  <c r="M547" i="7"/>
  <c r="AT659" i="4"/>
  <c r="M658" i="7"/>
  <c r="AT645" i="4"/>
  <c r="M644" i="7"/>
  <c r="AT692" i="4"/>
  <c r="M691" i="7"/>
  <c r="M584" i="7"/>
  <c r="AT585" i="4"/>
  <c r="M555" i="7"/>
  <c r="AT556" i="4"/>
  <c r="AT703" i="4"/>
  <c r="M702" i="7"/>
  <c r="AT662" i="4"/>
  <c r="M661" i="7"/>
  <c r="M569" i="7"/>
  <c r="AT570" i="4"/>
  <c r="AT729" i="4"/>
  <c r="M728" i="7"/>
  <c r="AT721" i="4"/>
  <c r="M720" i="7"/>
  <c r="AT685" i="4"/>
  <c r="M684" i="7"/>
  <c r="AT681" i="4"/>
  <c r="M680" i="7"/>
  <c r="AT671" i="4"/>
  <c r="M670" i="7"/>
  <c r="AT666" i="4"/>
  <c r="M665" i="7"/>
  <c r="AT654" i="4"/>
  <c r="M653" i="7"/>
  <c r="AT611" i="4"/>
  <c r="M610" i="7"/>
  <c r="M589" i="7"/>
  <c r="AT590" i="4"/>
  <c r="AT580" i="4"/>
  <c r="M579" i="7"/>
  <c r="AT718" i="4"/>
  <c r="M717" i="7"/>
  <c r="M686" i="7"/>
  <c r="AT687" i="4"/>
  <c r="AT656" i="4"/>
  <c r="M655" i="7"/>
  <c r="AT651" i="4"/>
  <c r="M650" i="7"/>
  <c r="AT647" i="4"/>
  <c r="M646" i="7"/>
  <c r="AT605" i="4"/>
  <c r="M604" i="7"/>
  <c r="AT713" i="4"/>
  <c r="M712" i="7"/>
  <c r="AT661" i="4"/>
  <c r="M660" i="7"/>
  <c r="AT634" i="4"/>
  <c r="M633" i="7"/>
  <c r="AT614" i="4"/>
  <c r="M613" i="7"/>
  <c r="AT595" i="4"/>
  <c r="M594" i="7"/>
  <c r="AT726" i="4"/>
  <c r="M725" i="7"/>
  <c r="AT697" i="4"/>
  <c r="M696" i="7"/>
  <c r="AT679" i="4"/>
  <c r="M678" i="7"/>
  <c r="M618" i="7"/>
  <c r="AT619" i="4"/>
  <c r="M586" i="7"/>
  <c r="AT587" i="4"/>
  <c r="M559" i="7"/>
  <c r="AT560" i="4"/>
  <c r="AT518" i="4"/>
  <c r="M517" i="7"/>
  <c r="M493" i="7"/>
  <c r="AT494" i="4"/>
  <c r="M473" i="7"/>
  <c r="AT474" i="4"/>
  <c r="AT400" i="4"/>
  <c r="M399" i="7"/>
  <c r="AT388" i="4"/>
  <c r="M387" i="7"/>
  <c r="M536" i="7"/>
  <c r="AT537" i="4"/>
  <c r="AT502" i="4"/>
  <c r="M501" i="7"/>
  <c r="AT489" i="4"/>
  <c r="M488" i="7"/>
  <c r="AT476" i="4"/>
  <c r="M475" i="7"/>
  <c r="AT457" i="4"/>
  <c r="M456" i="7"/>
  <c r="AT440" i="4"/>
  <c r="M439" i="7"/>
  <c r="AT417" i="4"/>
  <c r="M416" i="7"/>
  <c r="M401" i="7"/>
  <c r="AT402" i="4"/>
  <c r="M372" i="7"/>
  <c r="AT373" i="4"/>
  <c r="M535" i="7"/>
  <c r="AT536" i="4"/>
  <c r="M529" i="7"/>
  <c r="AT530" i="4"/>
  <c r="AT389" i="4"/>
  <c r="M388" i="7"/>
  <c r="M531" i="7"/>
  <c r="AT532" i="4"/>
  <c r="AT508" i="4"/>
  <c r="M507" i="7"/>
  <c r="M498" i="7"/>
  <c r="AT499" i="4"/>
  <c r="AT472" i="4"/>
  <c r="M471" i="7"/>
  <c r="M434" i="7"/>
  <c r="AT435" i="4"/>
  <c r="M411" i="7"/>
  <c r="AT412" i="4"/>
  <c r="AT385" i="4"/>
  <c r="M384" i="7"/>
  <c r="M376" i="7"/>
  <c r="AT377" i="4"/>
  <c r="AT433" i="4"/>
  <c r="M432" i="7"/>
  <c r="M581" i="7"/>
  <c r="AT582" i="4"/>
  <c r="AT448" i="4"/>
  <c r="M447" i="7"/>
  <c r="AT423" i="4"/>
  <c r="M422" i="7"/>
  <c r="AT641" i="4"/>
  <c r="M640" i="7"/>
  <c r="AT517" i="4"/>
  <c r="M516" i="7"/>
  <c r="AT553" i="4"/>
  <c r="M552" i="7"/>
  <c r="M638" i="7"/>
  <c r="AT639" i="4"/>
  <c r="M373" i="7"/>
  <c r="AT374" i="4"/>
  <c r="AT601" i="4"/>
  <c r="M600" i="7"/>
  <c r="AT415" i="4"/>
  <c r="M414" i="7"/>
  <c r="AT397" i="4"/>
  <c r="M396" i="7"/>
  <c r="M495" i="7"/>
  <c r="AT496" i="4"/>
  <c r="AT566" i="4"/>
  <c r="M565" i="7"/>
  <c r="AT699" i="4"/>
  <c r="M698" i="7"/>
  <c r="AT444" i="4"/>
  <c r="M443" i="7"/>
  <c r="AT500" i="4"/>
  <c r="M499" i="7"/>
  <c r="AT577" i="4"/>
  <c r="M576" i="7"/>
  <c r="AT709" i="4"/>
  <c r="M708" i="7"/>
  <c r="M727" i="7"/>
  <c r="AT728" i="4"/>
  <c r="AT419" i="4"/>
  <c r="M418" i="7"/>
  <c r="AT511" i="4"/>
  <c r="M510" i="7"/>
  <c r="AT691" i="4"/>
  <c r="M690" i="7"/>
  <c r="M706" i="7"/>
  <c r="AT707" i="4"/>
  <c r="AT495" i="4"/>
  <c r="M494" i="7"/>
  <c r="AT618" i="4"/>
  <c r="M617" i="7"/>
  <c r="AT643" i="4"/>
  <c r="M642" i="7"/>
  <c r="AT678" i="4"/>
  <c r="M677" i="7"/>
  <c r="AT451" i="4"/>
  <c r="M450" i="7"/>
  <c r="AT706" i="4"/>
  <c r="M705" i="7"/>
  <c r="AT727" i="4"/>
  <c r="M726" i="7"/>
  <c r="M718" i="7"/>
  <c r="AT719" i="4"/>
  <c r="AT684" i="4"/>
  <c r="M683" i="7"/>
  <c r="AT669" i="4"/>
  <c r="M668" i="7"/>
  <c r="M664" i="7"/>
  <c r="AT665" i="4"/>
  <c r="M637" i="7"/>
  <c r="AT638" i="4"/>
  <c r="AT579" i="4"/>
  <c r="M578" i="7"/>
  <c r="M692" i="7"/>
  <c r="AT693" i="4"/>
  <c r="AT655" i="4"/>
  <c r="M654" i="7"/>
  <c r="AT650" i="4"/>
  <c r="M649" i="7"/>
  <c r="M603" i="7"/>
  <c r="AT604" i="4"/>
  <c r="AT591" i="4"/>
  <c r="M590" i="7"/>
  <c r="M582" i="7"/>
  <c r="AT583" i="4"/>
  <c r="M570" i="7"/>
  <c r="AT571" i="4"/>
  <c r="AT708" i="4"/>
  <c r="M707" i="7"/>
  <c r="AT644" i="4"/>
  <c r="M643" i="7"/>
  <c r="AT696" i="4"/>
  <c r="M695" i="7"/>
  <c r="M669" i="7"/>
  <c r="AT670" i="4"/>
  <c r="AT642" i="4"/>
  <c r="M641" i="7"/>
  <c r="AT629" i="4"/>
  <c r="M628" i="7"/>
  <c r="M593" i="7"/>
  <c r="AT594" i="4"/>
  <c r="AT549" i="4"/>
  <c r="M548" i="7"/>
  <c r="AT493" i="4"/>
  <c r="M492" i="7"/>
  <c r="AT481" i="4"/>
  <c r="M480" i="7"/>
  <c r="AT473" i="4"/>
  <c r="M472" i="7"/>
  <c r="AT454" i="4"/>
  <c r="M453" i="7"/>
  <c r="AT429" i="4"/>
  <c r="M428" i="7"/>
  <c r="AT399" i="4"/>
  <c r="M398" i="7"/>
  <c r="M386" i="7"/>
  <c r="AT387" i="4"/>
  <c r="AT380" i="4"/>
  <c r="M379" i="7"/>
  <c r="AT544" i="4"/>
  <c r="M543" i="7"/>
  <c r="AT531" i="4"/>
  <c r="M530" i="7"/>
  <c r="AT501" i="4"/>
  <c r="M500" i="7"/>
  <c r="M467" i="7"/>
  <c r="AT468" i="4"/>
  <c r="AT438" i="4"/>
  <c r="M437" i="7"/>
  <c r="AT414" i="4"/>
  <c r="M413" i="7"/>
  <c r="AT372" i="4"/>
  <c r="M371" i="7"/>
  <c r="AT547" i="4"/>
  <c r="M546" i="7"/>
  <c r="M533" i="7"/>
  <c r="AT534" i="4"/>
  <c r="AT529" i="4"/>
  <c r="M528" i="7"/>
  <c r="M508" i="7"/>
  <c r="AT509" i="4"/>
  <c r="AT471" i="4"/>
  <c r="M470" i="7"/>
  <c r="AT446" i="4"/>
  <c r="M445" i="7"/>
  <c r="AT425" i="4"/>
  <c r="M424" i="7"/>
  <c r="AT376" i="4"/>
  <c r="M375" i="7"/>
  <c r="AT555" i="4"/>
  <c r="M554" i="7"/>
  <c r="AT506" i="4"/>
  <c r="M505" i="7"/>
  <c r="AT487" i="4"/>
  <c r="M486" i="7"/>
  <c r="AT458" i="4"/>
  <c r="M457" i="7"/>
  <c r="AT432" i="4"/>
  <c r="M431" i="7"/>
  <c r="AT408" i="4"/>
  <c r="M407" i="7"/>
  <c r="AT383" i="4"/>
  <c r="M382" i="7"/>
  <c r="K6" i="4"/>
  <c r="R425" i="4"/>
  <c r="R402" i="4"/>
  <c r="R479" i="4"/>
  <c r="R433" i="4"/>
  <c r="R507" i="4"/>
  <c r="R393" i="4"/>
  <c r="R456" i="4"/>
  <c r="R555" i="4"/>
  <c r="R702" i="4"/>
  <c r="R710" i="4"/>
  <c r="R646" i="4"/>
  <c r="R641" i="4"/>
  <c r="R714" i="4"/>
  <c r="R460" i="4"/>
  <c r="R554" i="4"/>
  <c r="R448" i="4"/>
  <c r="R516" i="4"/>
  <c r="R401" i="4"/>
  <c r="R474" i="4"/>
  <c r="R561" i="4"/>
  <c r="R423" i="4"/>
  <c r="R506" i="4"/>
  <c r="R634" i="4"/>
  <c r="R722" i="4"/>
  <c r="R655" i="4"/>
  <c r="R580" i="4"/>
  <c r="R681" i="4"/>
  <c r="R607" i="4"/>
  <c r="R691" i="4"/>
  <c r="R419" i="4"/>
  <c r="R513" i="4"/>
  <c r="R391" i="4"/>
  <c r="R468" i="4"/>
  <c r="R545" i="4"/>
  <c r="R429" i="4"/>
  <c r="R494" i="4"/>
  <c r="R390" i="4"/>
  <c r="R449" i="4"/>
  <c r="R522" i="4"/>
  <c r="R583" i="4"/>
  <c r="R692" i="4"/>
  <c r="R626" i="4"/>
  <c r="R698" i="4"/>
  <c r="R631" i="4"/>
  <c r="R706" i="4"/>
  <c r="R407" i="4"/>
  <c r="R491" i="4"/>
  <c r="R373" i="4"/>
  <c r="R457" i="4"/>
  <c r="R537" i="4"/>
  <c r="R410" i="4"/>
  <c r="R478" i="4"/>
  <c r="R378" i="4"/>
  <c r="R430" i="4"/>
  <c r="R514" i="4"/>
  <c r="R674" i="4"/>
  <c r="R677" i="4"/>
  <c r="R611" i="4"/>
  <c r="R683" i="4"/>
  <c r="R622" i="4"/>
  <c r="R696" i="4"/>
  <c r="R620" i="4"/>
  <c r="R707" i="4"/>
  <c r="R672" i="4"/>
  <c r="R592" i="4"/>
  <c r="R584" i="4"/>
  <c r="R693" i="4"/>
  <c r="R648" i="4"/>
  <c r="R605" i="4"/>
  <c r="R566" i="4"/>
  <c r="R644" i="4"/>
  <c r="R630" i="4"/>
  <c r="R574" i="4"/>
  <c r="R527" i="4"/>
  <c r="R486" i="4"/>
  <c r="R458" i="4"/>
  <c r="R432" i="4"/>
  <c r="R383" i="4"/>
  <c r="R550" i="4"/>
  <c r="R519" i="4"/>
  <c r="R548" i="4"/>
  <c r="R502" i="4"/>
  <c r="R476" i="4"/>
  <c r="R467" i="4"/>
  <c r="R450" i="4"/>
  <c r="R434" i="4"/>
  <c r="R415" i="4"/>
  <c r="R556" i="4"/>
  <c r="R462" i="4"/>
  <c r="R374" i="4"/>
  <c r="R441" i="4"/>
  <c r="R542" i="4"/>
  <c r="R424" i="4"/>
  <c r="R495" i="4"/>
  <c r="R384" i="4"/>
  <c r="R452" i="4"/>
  <c r="R543" i="4"/>
  <c r="R409" i="4"/>
  <c r="R485" i="4"/>
  <c r="R596" i="4"/>
  <c r="R713" i="4"/>
  <c r="R647" i="4"/>
  <c r="R735" i="4"/>
  <c r="R666" i="4"/>
  <c r="R575" i="4"/>
  <c r="R659" i="4"/>
  <c r="R730" i="4"/>
  <c r="R418" i="4"/>
  <c r="R510" i="4"/>
  <c r="R381" i="4"/>
  <c r="R464" i="4"/>
  <c r="R544" i="4"/>
  <c r="R493" i="4"/>
  <c r="R385" i="4"/>
  <c r="R447" i="4"/>
  <c r="R678" i="4"/>
  <c r="R581" i="4"/>
  <c r="R687" i="4"/>
  <c r="R623" i="4"/>
  <c r="R686" i="4"/>
  <c r="R629" i="4"/>
  <c r="R705" i="4"/>
  <c r="R437" i="4"/>
  <c r="R533" i="4"/>
  <c r="R417" i="4"/>
  <c r="R489" i="4"/>
  <c r="R379" i="4"/>
  <c r="R445" i="4"/>
  <c r="R523" i="4"/>
  <c r="R405" i="4"/>
  <c r="R465" i="4"/>
  <c r="R586" i="4"/>
  <c r="R708" i="4"/>
  <c r="R613" i="4"/>
  <c r="R725" i="4"/>
  <c r="R663" i="4"/>
  <c r="R719" i="4"/>
  <c r="R643" i="4"/>
  <c r="R726" i="4"/>
  <c r="R421" i="4"/>
  <c r="R521" i="4"/>
  <c r="R395" i="4"/>
  <c r="R475" i="4"/>
  <c r="R546" i="4"/>
  <c r="R431" i="4"/>
  <c r="R497" i="4"/>
  <c r="R392" i="4"/>
  <c r="R535" i="4"/>
  <c r="R694" i="4"/>
  <c r="R591" i="4"/>
  <c r="R639" i="4"/>
  <c r="R699" i="4"/>
  <c r="R635" i="4"/>
  <c r="R709" i="4"/>
  <c r="R680" i="4"/>
  <c r="R618" i="4"/>
  <c r="R598" i="4"/>
  <c r="R589" i="4"/>
  <c r="R715" i="4"/>
  <c r="R684" i="4"/>
  <c r="R668" i="4"/>
  <c r="R638" i="4"/>
  <c r="R689" i="4"/>
  <c r="R657" i="4"/>
  <c r="R624" i="4"/>
  <c r="R610" i="4"/>
  <c r="R604" i="4"/>
  <c r="R582" i="4"/>
  <c r="R573" i="4"/>
  <c r="R731" i="4"/>
  <c r="R723" i="4"/>
  <c r="R616" i="4"/>
  <c r="R606" i="4"/>
  <c r="R577" i="4"/>
  <c r="R569" i="4"/>
  <c r="R526" i="4"/>
  <c r="R508" i="4"/>
  <c r="R518" i="4"/>
  <c r="R488" i="4"/>
  <c r="R454" i="4"/>
  <c r="R399" i="4"/>
  <c r="R492" i="4"/>
  <c r="R466" i="4"/>
  <c r="R404" i="4"/>
  <c r="R530" i="4"/>
  <c r="R471" i="4"/>
  <c r="R553" i="4"/>
  <c r="R443" i="4"/>
  <c r="R515" i="4"/>
  <c r="R400" i="4"/>
  <c r="R473" i="4"/>
  <c r="R560" i="4"/>
  <c r="R420" i="4"/>
  <c r="R505" i="4"/>
  <c r="R633" i="4"/>
  <c r="R718" i="4"/>
  <c r="R653" i="4"/>
  <c r="R579" i="4"/>
  <c r="R676" i="4"/>
  <c r="R599" i="4"/>
  <c r="R690" i="4"/>
  <c r="R428" i="4"/>
  <c r="R529" i="4"/>
  <c r="R414" i="4"/>
  <c r="R484" i="4"/>
  <c r="R375" i="4"/>
  <c r="R436" i="4"/>
  <c r="R397" i="4"/>
  <c r="R463" i="4"/>
  <c r="R704" i="4"/>
  <c r="R603" i="4"/>
  <c r="R711" i="4"/>
  <c r="R654" i="4"/>
  <c r="R703" i="4"/>
  <c r="R642" i="4"/>
  <c r="R717" i="4"/>
  <c r="R377" i="4"/>
  <c r="R451" i="4"/>
  <c r="R551" i="4"/>
  <c r="R427" i="4"/>
  <c r="R501" i="4"/>
  <c r="R394" i="4"/>
  <c r="R461" i="4"/>
  <c r="R549" i="4"/>
  <c r="R412" i="4"/>
  <c r="R499" i="4"/>
  <c r="R614" i="4"/>
  <c r="R727" i="4"/>
  <c r="R650" i="4"/>
  <c r="R565" i="4"/>
  <c r="R669" i="4"/>
  <c r="R587" i="4"/>
  <c r="R670" i="4"/>
  <c r="R720" i="4"/>
  <c r="R439" i="4"/>
  <c r="R534" i="4"/>
  <c r="R422" i="4"/>
  <c r="R490" i="4"/>
  <c r="R380" i="4"/>
  <c r="R525" i="4"/>
  <c r="R480" i="4"/>
  <c r="R595" i="4"/>
  <c r="R712" i="4"/>
  <c r="R627" i="4"/>
  <c r="R734" i="4"/>
  <c r="R665" i="4"/>
  <c r="R567" i="4"/>
  <c r="R658" i="4"/>
  <c r="R728" i="4"/>
  <c r="R636" i="4"/>
  <c r="R617" i="4"/>
  <c r="R594" i="4"/>
  <c r="R588" i="4"/>
  <c r="R664" i="4"/>
  <c r="R632" i="4"/>
  <c r="R590" i="4"/>
  <c r="R564" i="4"/>
  <c r="R688" i="4"/>
  <c r="R656" i="4"/>
  <c r="R640" i="4"/>
  <c r="R578" i="4"/>
  <c r="R572" i="4"/>
  <c r="R637" i="4"/>
  <c r="R628" i="4"/>
  <c r="R609" i="4"/>
  <c r="R601" i="4"/>
  <c r="R576" i="4"/>
  <c r="R540" i="4"/>
  <c r="R472" i="4"/>
  <c r="R408" i="4"/>
  <c r="R524" i="4"/>
  <c r="R388" i="4"/>
  <c r="R539" i="4"/>
  <c r="R520" i="4"/>
  <c r="R440" i="4"/>
  <c r="R403" i="4"/>
  <c r="R372" i="4"/>
  <c r="R470" i="4"/>
  <c r="R411" i="4"/>
  <c r="R509" i="4"/>
  <c r="R541" i="4"/>
  <c r="R413" i="4"/>
  <c r="R481" i="4"/>
  <c r="R382" i="4"/>
  <c r="R435" i="4"/>
  <c r="R517" i="4"/>
  <c r="R675" i="4"/>
  <c r="R571" i="4"/>
  <c r="R612" i="4"/>
  <c r="R685" i="4"/>
  <c r="R625" i="4"/>
  <c r="R697" i="4"/>
  <c r="R376" i="4"/>
  <c r="R444" i="4"/>
  <c r="R547" i="4"/>
  <c r="R426" i="4"/>
  <c r="R498" i="4"/>
  <c r="R386" i="4"/>
  <c r="R459" i="4"/>
  <c r="R496" i="4"/>
  <c r="R716" i="4"/>
  <c r="R649" i="4"/>
  <c r="R563" i="4"/>
  <c r="R667" i="4"/>
  <c r="R662" i="4"/>
  <c r="R733" i="4"/>
  <c r="R396" i="4"/>
  <c r="R469" i="4"/>
  <c r="R557" i="4"/>
  <c r="R455" i="4"/>
  <c r="R528" i="4"/>
  <c r="R406" i="4"/>
  <c r="R477" i="4"/>
  <c r="R562" i="4"/>
  <c r="R511" i="4"/>
  <c r="R661" i="4"/>
  <c r="R736" i="4"/>
  <c r="R660" i="4"/>
  <c r="R602" i="4"/>
  <c r="R682" i="4"/>
  <c r="R619" i="4"/>
  <c r="R695" i="4"/>
  <c r="R389" i="4"/>
  <c r="R453" i="4"/>
  <c r="R552" i="4"/>
  <c r="R438" i="4"/>
  <c r="R512" i="4"/>
  <c r="R398" i="4"/>
  <c r="R559" i="4"/>
  <c r="R416" i="4"/>
  <c r="R500" i="4"/>
  <c r="R615" i="4"/>
  <c r="R732" i="4"/>
  <c r="R651" i="4"/>
  <c r="R570" i="4"/>
  <c r="R671" i="4"/>
  <c r="R597" i="4"/>
  <c r="R679" i="4"/>
  <c r="R724" i="4"/>
  <c r="R721" i="4"/>
  <c r="R673" i="4"/>
  <c r="R593" i="4"/>
  <c r="R585" i="4"/>
  <c r="R700" i="4"/>
  <c r="R652" i="4"/>
  <c r="R568" i="4"/>
  <c r="R729" i="4"/>
  <c r="R701" i="4"/>
  <c r="R645" i="4"/>
  <c r="R621" i="4"/>
  <c r="R608" i="4"/>
  <c r="R600" i="4"/>
  <c r="R532" i="4"/>
  <c r="R487" i="4"/>
  <c r="R442" i="4"/>
  <c r="R482" i="4"/>
  <c r="R387" i="4"/>
  <c r="R538" i="4"/>
  <c r="R531" i="4"/>
  <c r="R503" i="4"/>
  <c r="R483" i="4"/>
  <c r="R558" i="4"/>
  <c r="R536" i="4"/>
  <c r="R504" i="4"/>
  <c r="R446" i="4"/>
  <c r="I280" i="7"/>
  <c r="I264" i="7"/>
  <c r="I256" i="7"/>
  <c r="I248" i="7"/>
  <c r="I240" i="7"/>
  <c r="AT241" i="4" s="1"/>
  <c r="I232" i="7"/>
  <c r="AT233" i="4" s="1"/>
  <c r="I222" i="7"/>
  <c r="AT223" i="4" s="1"/>
  <c r="I214" i="7"/>
  <c r="I206" i="7"/>
  <c r="AT207" i="4" s="1"/>
  <c r="I200" i="7"/>
  <c r="I182" i="7"/>
  <c r="I148" i="7"/>
  <c r="I140" i="7"/>
  <c r="I126" i="7"/>
  <c r="I12" i="7"/>
  <c r="I318" i="7"/>
  <c r="I304" i="7"/>
  <c r="I296" i="7"/>
  <c r="I270" i="7"/>
  <c r="I262" i="7"/>
  <c r="I254" i="7"/>
  <c r="I246" i="7"/>
  <c r="I238" i="7"/>
  <c r="I230" i="7"/>
  <c r="I224" i="7"/>
  <c r="I216" i="7"/>
  <c r="I208" i="7"/>
  <c r="AT209" i="4" s="1"/>
  <c r="I192" i="7"/>
  <c r="I176" i="7"/>
  <c r="I168" i="7"/>
  <c r="I162" i="7"/>
  <c r="I154" i="7"/>
  <c r="AT155" i="4" s="1"/>
  <c r="I116" i="7"/>
  <c r="I108" i="7"/>
  <c r="I100" i="7"/>
  <c r="I86" i="7"/>
  <c r="I272" i="7"/>
  <c r="I68" i="7"/>
  <c r="I7" i="7"/>
  <c r="I312" i="7"/>
  <c r="I186" i="7"/>
  <c r="I144" i="7"/>
  <c r="AT145" i="4" s="1"/>
  <c r="I136" i="7"/>
  <c r="I130" i="7"/>
  <c r="I110" i="7"/>
  <c r="I88" i="7"/>
  <c r="I80" i="7"/>
  <c r="I62" i="7"/>
  <c r="I367" i="7"/>
  <c r="I355" i="7"/>
  <c r="I347" i="7"/>
  <c r="I343" i="7"/>
  <c r="I335" i="7"/>
  <c r="I327" i="7"/>
  <c r="I319" i="7"/>
  <c r="I311" i="7"/>
  <c r="I303" i="7"/>
  <c r="I295" i="7"/>
  <c r="I287" i="7"/>
  <c r="I279" i="7"/>
  <c r="I271" i="7"/>
  <c r="I263" i="7"/>
  <c r="I255" i="7"/>
  <c r="I247" i="7"/>
  <c r="I239" i="7"/>
  <c r="I231" i="7"/>
  <c r="AT232" i="4" s="1"/>
  <c r="I135" i="7"/>
  <c r="I115" i="7"/>
  <c r="I107" i="7"/>
  <c r="I99" i="7"/>
  <c r="I87" i="7"/>
  <c r="I79" i="7"/>
  <c r="I75" i="7"/>
  <c r="I67" i="7"/>
  <c r="I55" i="7"/>
  <c r="I43" i="7"/>
  <c r="I35" i="7"/>
  <c r="I23" i="7"/>
  <c r="I19" i="7"/>
  <c r="I48" i="7"/>
  <c r="I310" i="7"/>
  <c r="I302" i="7"/>
  <c r="I288" i="7"/>
  <c r="I202" i="7"/>
  <c r="I196" i="7"/>
  <c r="I180" i="7"/>
  <c r="I172" i="7"/>
  <c r="I166" i="7"/>
  <c r="I158" i="7"/>
  <c r="I134" i="7"/>
  <c r="I112" i="7"/>
  <c r="I90" i="7"/>
  <c r="I44" i="7"/>
  <c r="I286" i="7"/>
  <c r="I223" i="7"/>
  <c r="AT224" i="4" s="1"/>
  <c r="I215" i="7"/>
  <c r="I207" i="7"/>
  <c r="I167" i="7"/>
  <c r="I11" i="7"/>
  <c r="I36" i="7"/>
  <c r="I368" i="7"/>
  <c r="I356" i="7"/>
  <c r="I348" i="7"/>
  <c r="I344" i="7"/>
  <c r="I336" i="7"/>
  <c r="I328" i="7"/>
  <c r="I320" i="7"/>
  <c r="I30" i="7"/>
  <c r="I20" i="7"/>
  <c r="I94" i="7"/>
  <c r="I76" i="7"/>
  <c r="I56" i="7"/>
  <c r="I365" i="7"/>
  <c r="I357" i="7"/>
  <c r="I353" i="7"/>
  <c r="I345" i="7"/>
  <c r="I333" i="7"/>
  <c r="I325" i="7"/>
  <c r="I317" i="7"/>
  <c r="I309" i="7"/>
  <c r="I301" i="7"/>
  <c r="I293" i="7"/>
  <c r="I285" i="7"/>
  <c r="I334" i="7"/>
  <c r="I326" i="7"/>
  <c r="I294" i="7"/>
  <c r="I277" i="7"/>
  <c r="I269" i="7"/>
  <c r="I261" i="7"/>
  <c r="I253" i="7"/>
  <c r="I245" i="7"/>
  <c r="I237" i="7"/>
  <c r="I229" i="7"/>
  <c r="I221" i="7"/>
  <c r="I213" i="7"/>
  <c r="I201" i="7"/>
  <c r="I197" i="7"/>
  <c r="I181" i="7"/>
  <c r="I149" i="7"/>
  <c r="I121" i="7"/>
  <c r="I117" i="7"/>
  <c r="I93" i="7"/>
  <c r="I89" i="7"/>
  <c r="I85" i="7"/>
  <c r="I81" i="7"/>
  <c r="I61" i="7"/>
  <c r="I57" i="7"/>
  <c r="I53" i="7"/>
  <c r="I49" i="7"/>
  <c r="I45" i="7"/>
  <c r="I29" i="7"/>
  <c r="I25" i="7"/>
  <c r="I21" i="7"/>
  <c r="I13" i="7"/>
  <c r="I366" i="7"/>
  <c r="I354" i="7"/>
  <c r="I24" i="7"/>
  <c r="I276" i="7"/>
  <c r="I268" i="7"/>
  <c r="I260" i="7"/>
  <c r="I252" i="7"/>
  <c r="I244" i="7"/>
  <c r="I236" i="7"/>
  <c r="I226" i="7"/>
  <c r="I218" i="7"/>
  <c r="I210" i="7"/>
  <c r="I204" i="7"/>
  <c r="I194" i="7"/>
  <c r="I178" i="7"/>
  <c r="I170" i="7"/>
  <c r="I160" i="7"/>
  <c r="I152" i="7"/>
  <c r="I124" i="7"/>
  <c r="I118" i="7"/>
  <c r="I98" i="7"/>
  <c r="I70" i="7"/>
  <c r="I52" i="7"/>
  <c r="I42" i="7"/>
  <c r="I26" i="7"/>
  <c r="I10" i="7"/>
  <c r="I363" i="7"/>
  <c r="I359" i="7"/>
  <c r="I351" i="7"/>
  <c r="I339" i="7"/>
  <c r="I331" i="7"/>
  <c r="I323" i="7"/>
  <c r="I315" i="7"/>
  <c r="I307" i="7"/>
  <c r="I299" i="7"/>
  <c r="I291" i="7"/>
  <c r="I283" i="7"/>
  <c r="I275" i="7"/>
  <c r="I267" i="7"/>
  <c r="AT268" i="4" s="1"/>
  <c r="I259" i="7"/>
  <c r="I251" i="7"/>
  <c r="I243" i="7"/>
  <c r="I235" i="7"/>
  <c r="I227" i="7"/>
  <c r="I219" i="7"/>
  <c r="I211" i="7"/>
  <c r="I203" i="7"/>
  <c r="I199" i="7"/>
  <c r="I195" i="7"/>
  <c r="I191" i="7"/>
  <c r="I187" i="7"/>
  <c r="I183" i="7"/>
  <c r="I179" i="7"/>
  <c r="I175" i="7"/>
  <c r="I171" i="7"/>
  <c r="I163" i="7"/>
  <c r="I159" i="7"/>
  <c r="AT160" i="4" s="1"/>
  <c r="I155" i="7"/>
  <c r="AT156" i="4" s="1"/>
  <c r="I151" i="7"/>
  <c r="I147" i="7"/>
  <c r="I143" i="7"/>
  <c r="I139" i="7"/>
  <c r="AT140" i="4" s="1"/>
  <c r="I131" i="7"/>
  <c r="I127" i="7"/>
  <c r="I123" i="7"/>
  <c r="I119" i="7"/>
  <c r="I111" i="7"/>
  <c r="I103" i="7"/>
  <c r="I95" i="7"/>
  <c r="I91" i="7"/>
  <c r="I83" i="7"/>
  <c r="I71" i="7"/>
  <c r="I63" i="7"/>
  <c r="I59" i="7"/>
  <c r="I51" i="7"/>
  <c r="I47" i="7"/>
  <c r="I39" i="7"/>
  <c r="I31" i="7"/>
  <c r="I27" i="7"/>
  <c r="I15" i="7"/>
  <c r="I72" i="7"/>
  <c r="I28" i="7"/>
  <c r="I16" i="7"/>
  <c r="I8" i="7"/>
  <c r="I364" i="7"/>
  <c r="I360" i="7"/>
  <c r="I352" i="7"/>
  <c r="I340" i="7"/>
  <c r="I332" i="7"/>
  <c r="I324" i="7"/>
  <c r="I316" i="7"/>
  <c r="I306" i="7"/>
  <c r="I298" i="7"/>
  <c r="I292" i="7"/>
  <c r="I282" i="7"/>
  <c r="I274" i="7"/>
  <c r="I266" i="7"/>
  <c r="AT267" i="4" s="1"/>
  <c r="I258" i="7"/>
  <c r="I250" i="7"/>
  <c r="AT251" i="4" s="1"/>
  <c r="I242" i="7"/>
  <c r="I234" i="7"/>
  <c r="I228" i="7"/>
  <c r="I220" i="7"/>
  <c r="I212" i="7"/>
  <c r="I188" i="7"/>
  <c r="I150" i="7"/>
  <c r="I142" i="7"/>
  <c r="I122" i="7"/>
  <c r="I106" i="7"/>
  <c r="I96" i="7"/>
  <c r="I82" i="7"/>
  <c r="I74" i="7"/>
  <c r="I64" i="7"/>
  <c r="I54" i="7"/>
  <c r="I190" i="7"/>
  <c r="I174" i="7"/>
  <c r="I164" i="7"/>
  <c r="I156" i="7"/>
  <c r="AT157" i="4" s="1"/>
  <c r="I132" i="7"/>
  <c r="I120" i="7"/>
  <c r="I114" i="7"/>
  <c r="I104" i="7"/>
  <c r="I84" i="7"/>
  <c r="I66" i="7"/>
  <c r="I46" i="7"/>
  <c r="I34" i="7"/>
  <c r="I18" i="7"/>
  <c r="I369" i="7"/>
  <c r="I361" i="7"/>
  <c r="I349" i="7"/>
  <c r="I341" i="7"/>
  <c r="I337" i="7"/>
  <c r="I329" i="7"/>
  <c r="I321" i="7"/>
  <c r="I313" i="7"/>
  <c r="I305" i="7"/>
  <c r="I297" i="7"/>
  <c r="I289" i="7"/>
  <c r="I281" i="7"/>
  <c r="I273" i="7"/>
  <c r="I265" i="7"/>
  <c r="AT266" i="4" s="1"/>
  <c r="I257" i="7"/>
  <c r="I249" i="7"/>
  <c r="I241" i="7"/>
  <c r="AT242" i="4" s="1"/>
  <c r="I233" i="7"/>
  <c r="AT234" i="4" s="1"/>
  <c r="I225" i="7"/>
  <c r="I217" i="7"/>
  <c r="I209" i="7"/>
  <c r="AT210" i="4" s="1"/>
  <c r="I205" i="7"/>
  <c r="I193" i="7"/>
  <c r="I189" i="7"/>
  <c r="I185" i="7"/>
  <c r="I177" i="7"/>
  <c r="I173" i="7"/>
  <c r="I169" i="7"/>
  <c r="I165" i="7"/>
  <c r="I161" i="7"/>
  <c r="I157" i="7"/>
  <c r="AT158" i="4" s="1"/>
  <c r="I153" i="7"/>
  <c r="I145" i="7"/>
  <c r="I141" i="7"/>
  <c r="I137" i="7"/>
  <c r="I133" i="7"/>
  <c r="I129" i="7"/>
  <c r="I125" i="7"/>
  <c r="I113" i="7"/>
  <c r="I109" i="7"/>
  <c r="I105" i="7"/>
  <c r="I101" i="7"/>
  <c r="I97" i="7"/>
  <c r="I77" i="7"/>
  <c r="I73" i="7"/>
  <c r="I69" i="7"/>
  <c r="I65" i="7"/>
  <c r="I41" i="7"/>
  <c r="I37" i="7"/>
  <c r="I33" i="7"/>
  <c r="I17" i="7"/>
  <c r="I9" i="7"/>
  <c r="I102" i="7"/>
  <c r="I58" i="7"/>
  <c r="I40" i="7"/>
  <c r="I32" i="7"/>
  <c r="I22" i="7"/>
  <c r="I370" i="7"/>
  <c r="I362" i="7"/>
  <c r="I358" i="7"/>
  <c r="I350" i="7"/>
  <c r="I346" i="7"/>
  <c r="I342" i="7"/>
  <c r="I338" i="7"/>
  <c r="I330" i="7"/>
  <c r="I322" i="7"/>
  <c r="I314" i="7"/>
  <c r="I308" i="7"/>
  <c r="I300" i="7"/>
  <c r="I290" i="7"/>
  <c r="I284" i="7"/>
  <c r="I278" i="7"/>
  <c r="I198" i="7"/>
  <c r="I184" i="7"/>
  <c r="I146" i="7"/>
  <c r="I138" i="7"/>
  <c r="I128" i="7"/>
  <c r="I92" i="7"/>
  <c r="I78" i="7"/>
  <c r="I60" i="7"/>
  <c r="I50" i="7"/>
  <c r="I38" i="7"/>
  <c r="I14" i="7"/>
  <c r="AZ7" i="4" l="1"/>
  <c r="BA7" i="4" s="1"/>
  <c r="BC7" i="4" s="1"/>
  <c r="AU7" i="4"/>
  <c r="AX7" i="4" s="1"/>
  <c r="AT291" i="4"/>
  <c r="M290" i="7"/>
  <c r="AT34" i="4"/>
  <c r="M33" i="7"/>
  <c r="AT51" i="4"/>
  <c r="M50" i="7"/>
  <c r="AT199" i="4"/>
  <c r="M198" i="7"/>
  <c r="AT331" i="4"/>
  <c r="M330" i="7"/>
  <c r="AT103" i="4"/>
  <c r="M102" i="7"/>
  <c r="AT74" i="4"/>
  <c r="M73" i="7"/>
  <c r="AT146" i="4"/>
  <c r="M145" i="7"/>
  <c r="AT274" i="4"/>
  <c r="M273" i="7"/>
  <c r="AT338" i="4"/>
  <c r="M337" i="7"/>
  <c r="AT121" i="4"/>
  <c r="M120" i="7"/>
  <c r="AT75" i="4"/>
  <c r="M74" i="7"/>
  <c r="AT213" i="4"/>
  <c r="M212" i="7"/>
  <c r="AT243" i="4"/>
  <c r="M242" i="7"/>
  <c r="AT307" i="4"/>
  <c r="M306" i="7"/>
  <c r="AT341" i="4"/>
  <c r="M340" i="7"/>
  <c r="AT9" i="4"/>
  <c r="M8" i="7"/>
  <c r="AT16" i="4"/>
  <c r="M15" i="7"/>
  <c r="AT48" i="4"/>
  <c r="M47" i="7"/>
  <c r="AT72" i="4"/>
  <c r="M71" i="7"/>
  <c r="AT104" i="4"/>
  <c r="M103" i="7"/>
  <c r="AT128" i="4"/>
  <c r="M127" i="7"/>
  <c r="AT148" i="4"/>
  <c r="M147" i="7"/>
  <c r="AT164" i="4"/>
  <c r="M163" i="7"/>
  <c r="AT184" i="4"/>
  <c r="M183" i="7"/>
  <c r="AT200" i="4"/>
  <c r="M199" i="7"/>
  <c r="AT228" i="4"/>
  <c r="M227" i="7"/>
  <c r="AT260" i="4"/>
  <c r="M259" i="7"/>
  <c r="AT292" i="4"/>
  <c r="M291" i="7"/>
  <c r="AT324" i="4"/>
  <c r="M323" i="7"/>
  <c r="AT360" i="4"/>
  <c r="M359" i="7"/>
  <c r="AT43" i="4"/>
  <c r="M42" i="7"/>
  <c r="AT119" i="4"/>
  <c r="M118" i="7"/>
  <c r="AT171" i="4"/>
  <c r="M170" i="7"/>
  <c r="AT211" i="4"/>
  <c r="M210" i="7"/>
  <c r="AT245" i="4"/>
  <c r="M244" i="7"/>
  <c r="AT277" i="4"/>
  <c r="M276" i="7"/>
  <c r="AT14" i="4"/>
  <c r="M13" i="7"/>
  <c r="AT46" i="4"/>
  <c r="M45" i="7"/>
  <c r="AT62" i="4"/>
  <c r="M61" i="7"/>
  <c r="AT94" i="4"/>
  <c r="M93" i="7"/>
  <c r="AT182" i="4"/>
  <c r="M181" i="7"/>
  <c r="AT222" i="4"/>
  <c r="M221" i="7"/>
  <c r="AT254" i="4"/>
  <c r="M253" i="7"/>
  <c r="AT295" i="4"/>
  <c r="M294" i="7"/>
  <c r="AT294" i="4"/>
  <c r="M293" i="7"/>
  <c r="AT326" i="4"/>
  <c r="M325" i="7"/>
  <c r="AT358" i="4"/>
  <c r="M357" i="7"/>
  <c r="AT95" i="4"/>
  <c r="M94" i="7"/>
  <c r="AT329" i="4"/>
  <c r="M328" i="7"/>
  <c r="AT357" i="4"/>
  <c r="M356" i="7"/>
  <c r="AT168" i="4"/>
  <c r="M167" i="7"/>
  <c r="AT287" i="4"/>
  <c r="M286" i="7"/>
  <c r="AT135" i="4"/>
  <c r="M134" i="7"/>
  <c r="AT181" i="4"/>
  <c r="M180" i="7"/>
  <c r="AT303" i="4"/>
  <c r="M302" i="7"/>
  <c r="AT24" i="4"/>
  <c r="M23" i="7"/>
  <c r="AT68" i="4"/>
  <c r="M67" i="7"/>
  <c r="AT100" i="4"/>
  <c r="M99" i="7"/>
  <c r="AT264" i="4"/>
  <c r="M263" i="7"/>
  <c r="AT296" i="4"/>
  <c r="M295" i="7"/>
  <c r="AT328" i="4"/>
  <c r="M327" i="7"/>
  <c r="AT356" i="4"/>
  <c r="M355" i="7"/>
  <c r="AT89" i="4"/>
  <c r="M88" i="7"/>
  <c r="AT69" i="4"/>
  <c r="M68" i="7"/>
  <c r="AT109" i="4"/>
  <c r="M108" i="7"/>
  <c r="AT169" i="4"/>
  <c r="M168" i="7"/>
  <c r="AT217" i="4"/>
  <c r="M216" i="7"/>
  <c r="AT247" i="4"/>
  <c r="M246" i="7"/>
  <c r="AT297" i="4"/>
  <c r="M296" i="7"/>
  <c r="AT127" i="4"/>
  <c r="M126" i="7"/>
  <c r="AT201" i="4"/>
  <c r="M200" i="7"/>
  <c r="AT265" i="4"/>
  <c r="M264" i="7"/>
  <c r="AT39" i="4"/>
  <c r="M38" i="7"/>
  <c r="AT323" i="4"/>
  <c r="M322" i="7"/>
  <c r="AT59" i="4"/>
  <c r="M58" i="7"/>
  <c r="AT102" i="4"/>
  <c r="M101" i="7"/>
  <c r="AT129" i="4"/>
  <c r="M128" i="7"/>
  <c r="AT301" i="4"/>
  <c r="M300" i="7"/>
  <c r="AT351" i="4"/>
  <c r="M350" i="7"/>
  <c r="AT23" i="4"/>
  <c r="M22" i="7"/>
  <c r="AT38" i="4"/>
  <c r="M37" i="7"/>
  <c r="AT106" i="4"/>
  <c r="M105" i="7"/>
  <c r="AT130" i="4"/>
  <c r="M129" i="7"/>
  <c r="AT166" i="4"/>
  <c r="M165" i="7"/>
  <c r="AT186" i="4"/>
  <c r="M185" i="7"/>
  <c r="AT306" i="4"/>
  <c r="M305" i="7"/>
  <c r="AT370" i="4"/>
  <c r="M369" i="7"/>
  <c r="AT67" i="4"/>
  <c r="M66" i="7"/>
  <c r="AT175" i="4"/>
  <c r="M174" i="7"/>
  <c r="AT123" i="4"/>
  <c r="M122" i="7"/>
  <c r="AT275" i="4"/>
  <c r="M274" i="7"/>
  <c r="AT61" i="4"/>
  <c r="M60" i="7"/>
  <c r="AT139" i="4"/>
  <c r="M138" i="7"/>
  <c r="AT279" i="4"/>
  <c r="M278" i="7"/>
  <c r="AT309" i="4"/>
  <c r="M308" i="7"/>
  <c r="AT339" i="4"/>
  <c r="M338" i="7"/>
  <c r="AT359" i="4"/>
  <c r="M358" i="7"/>
  <c r="AT33" i="4"/>
  <c r="M32" i="7"/>
  <c r="AT10" i="4"/>
  <c r="M9" i="7"/>
  <c r="AT42" i="4"/>
  <c r="M41" i="7"/>
  <c r="AT78" i="4"/>
  <c r="M77" i="7"/>
  <c r="AT110" i="4"/>
  <c r="M109" i="7"/>
  <c r="AT134" i="4"/>
  <c r="M133" i="7"/>
  <c r="AT154" i="4"/>
  <c r="M153" i="7"/>
  <c r="AT170" i="4"/>
  <c r="M169" i="7"/>
  <c r="AT190" i="4"/>
  <c r="M189" i="7"/>
  <c r="AT218" i="4"/>
  <c r="M217" i="7"/>
  <c r="AT250" i="4"/>
  <c r="M249" i="7"/>
  <c r="AT282" i="4"/>
  <c r="M281" i="7"/>
  <c r="AT314" i="4"/>
  <c r="M313" i="7"/>
  <c r="AT342" i="4"/>
  <c r="M341" i="7"/>
  <c r="AT19" i="4"/>
  <c r="M18" i="7"/>
  <c r="AT85" i="4"/>
  <c r="M84" i="7"/>
  <c r="AT133" i="4"/>
  <c r="M132" i="7"/>
  <c r="AT191" i="4"/>
  <c r="M190" i="7"/>
  <c r="AT83" i="4"/>
  <c r="M82" i="7"/>
  <c r="AT143" i="4"/>
  <c r="M142" i="7"/>
  <c r="AT221" i="4"/>
  <c r="M220" i="7"/>
  <c r="AT283" i="4"/>
  <c r="M282" i="7"/>
  <c r="AT317" i="4"/>
  <c r="M316" i="7"/>
  <c r="AT353" i="4"/>
  <c r="M352" i="7"/>
  <c r="AT17" i="4"/>
  <c r="M16" i="7"/>
  <c r="AT28" i="4"/>
  <c r="M27" i="7"/>
  <c r="AT52" i="4"/>
  <c r="M51" i="7"/>
  <c r="AT84" i="4"/>
  <c r="M83" i="7"/>
  <c r="AT112" i="4"/>
  <c r="M111" i="7"/>
  <c r="AT132" i="4"/>
  <c r="M131" i="7"/>
  <c r="AT152" i="4"/>
  <c r="M151" i="7"/>
  <c r="AT172" i="4"/>
  <c r="M171" i="7"/>
  <c r="AT188" i="4"/>
  <c r="M187" i="7"/>
  <c r="AT204" i="4"/>
  <c r="M203" i="7"/>
  <c r="AT236" i="4"/>
  <c r="M235" i="7"/>
  <c r="AT300" i="4"/>
  <c r="M299" i="7"/>
  <c r="AT332" i="4"/>
  <c r="M331" i="7"/>
  <c r="AT364" i="4"/>
  <c r="M363" i="7"/>
  <c r="AT53" i="4"/>
  <c r="M52" i="7"/>
  <c r="AT125" i="4"/>
  <c r="M124" i="7"/>
  <c r="AT179" i="4"/>
  <c r="M178" i="7"/>
  <c r="AT219" i="4"/>
  <c r="M218" i="7"/>
  <c r="AT253" i="4"/>
  <c r="M252" i="7"/>
  <c r="AT25" i="4"/>
  <c r="M24" i="7"/>
  <c r="AT22" i="4"/>
  <c r="M21" i="7"/>
  <c r="AT50" i="4"/>
  <c r="M49" i="7"/>
  <c r="AT82" i="4"/>
  <c r="M81" i="7"/>
  <c r="AT118" i="4"/>
  <c r="M117" i="7"/>
  <c r="AT198" i="4"/>
  <c r="M197" i="7"/>
  <c r="AT230" i="4"/>
  <c r="M229" i="7"/>
  <c r="AT262" i="4"/>
  <c r="M261" i="7"/>
  <c r="AT327" i="4"/>
  <c r="M326" i="7"/>
  <c r="AT302" i="4"/>
  <c r="M301" i="7"/>
  <c r="AT334" i="4"/>
  <c r="M333" i="7"/>
  <c r="AT366" i="4"/>
  <c r="M365" i="7"/>
  <c r="AT21" i="4"/>
  <c r="M20" i="7"/>
  <c r="AT337" i="4"/>
  <c r="M336" i="7"/>
  <c r="AT369" i="4"/>
  <c r="M368" i="7"/>
  <c r="AT208" i="4"/>
  <c r="M207" i="7"/>
  <c r="AT45" i="4"/>
  <c r="M44" i="7"/>
  <c r="AT159" i="4"/>
  <c r="M158" i="7"/>
  <c r="AT197" i="4"/>
  <c r="M196" i="7"/>
  <c r="AT311" i="4"/>
  <c r="M310" i="7"/>
  <c r="AT36" i="4"/>
  <c r="M35" i="7"/>
  <c r="AT76" i="4"/>
  <c r="M75" i="7"/>
  <c r="AT108" i="4"/>
  <c r="M107" i="7"/>
  <c r="AT240" i="4"/>
  <c r="M239" i="7"/>
  <c r="AT272" i="4"/>
  <c r="M271" i="7"/>
  <c r="AT304" i="4"/>
  <c r="M303" i="7"/>
  <c r="AT336" i="4"/>
  <c r="M335" i="7"/>
  <c r="AT368" i="4"/>
  <c r="M367" i="7"/>
  <c r="AT111" i="4"/>
  <c r="M110" i="7"/>
  <c r="AT187" i="4"/>
  <c r="M186" i="7"/>
  <c r="AT273" i="4"/>
  <c r="M272" i="7"/>
  <c r="AT117" i="4"/>
  <c r="M116" i="7"/>
  <c r="AT177" i="4"/>
  <c r="M176" i="7"/>
  <c r="AT225" i="4"/>
  <c r="M224" i="7"/>
  <c r="AT255" i="4"/>
  <c r="M254" i="7"/>
  <c r="AT305" i="4"/>
  <c r="M304" i="7"/>
  <c r="AT141" i="4"/>
  <c r="M140" i="7"/>
  <c r="AT281" i="4"/>
  <c r="M280" i="7"/>
  <c r="AT93" i="4"/>
  <c r="M92" i="7"/>
  <c r="AT347" i="4"/>
  <c r="M346" i="7"/>
  <c r="AT15" i="4"/>
  <c r="M14" i="7"/>
  <c r="AT79" i="4"/>
  <c r="M78" i="7"/>
  <c r="AT147" i="4"/>
  <c r="M146" i="7"/>
  <c r="AT285" i="4"/>
  <c r="M284" i="7"/>
  <c r="AT315" i="4"/>
  <c r="M314" i="7"/>
  <c r="AT343" i="4"/>
  <c r="M342" i="7"/>
  <c r="AT363" i="4"/>
  <c r="M362" i="7"/>
  <c r="AT41" i="4"/>
  <c r="M40" i="7"/>
  <c r="AT18" i="4"/>
  <c r="M17" i="7"/>
  <c r="AT66" i="4"/>
  <c r="M65" i="7"/>
  <c r="AT98" i="4"/>
  <c r="M97" i="7"/>
  <c r="AT114" i="4"/>
  <c r="M113" i="7"/>
  <c r="AT138" i="4"/>
  <c r="M137" i="7"/>
  <c r="AT174" i="4"/>
  <c r="M173" i="7"/>
  <c r="AT194" i="4"/>
  <c r="M193" i="7"/>
  <c r="AT226" i="4"/>
  <c r="M225" i="7"/>
  <c r="AT258" i="4"/>
  <c r="M257" i="7"/>
  <c r="AT290" i="4"/>
  <c r="M289" i="7"/>
  <c r="AT322" i="4"/>
  <c r="M321" i="7"/>
  <c r="AT350" i="4"/>
  <c r="M349" i="7"/>
  <c r="AT35" i="4"/>
  <c r="M34" i="7"/>
  <c r="AT105" i="4"/>
  <c r="M104" i="7"/>
  <c r="AT55" i="4"/>
  <c r="M54" i="7"/>
  <c r="AT97" i="4"/>
  <c r="M96" i="7"/>
  <c r="AT151" i="4"/>
  <c r="M150" i="7"/>
  <c r="AT229" i="4"/>
  <c r="M228" i="7"/>
  <c r="AT259" i="4"/>
  <c r="M258" i="7"/>
  <c r="AT293" i="4"/>
  <c r="M292" i="7"/>
  <c r="AT325" i="4"/>
  <c r="M324" i="7"/>
  <c r="AT361" i="4"/>
  <c r="M360" i="7"/>
  <c r="AT29" i="4"/>
  <c r="M28" i="7"/>
  <c r="AT32" i="4"/>
  <c r="M31" i="7"/>
  <c r="AT60" i="4"/>
  <c r="M59" i="7"/>
  <c r="AT92" i="4"/>
  <c r="M91" i="7"/>
  <c r="AT120" i="4"/>
  <c r="M119" i="7"/>
  <c r="AT176" i="4"/>
  <c r="M175" i="7"/>
  <c r="AT192" i="4"/>
  <c r="M191" i="7"/>
  <c r="AT212" i="4"/>
  <c r="M211" i="7"/>
  <c r="AT244" i="4"/>
  <c r="M243" i="7"/>
  <c r="AT276" i="4"/>
  <c r="M275" i="7"/>
  <c r="AT308" i="4"/>
  <c r="M307" i="7"/>
  <c r="AT340" i="4"/>
  <c r="M339" i="7"/>
  <c r="AT11" i="4"/>
  <c r="M10" i="7"/>
  <c r="AT71" i="4"/>
  <c r="M70" i="7"/>
  <c r="AT153" i="4"/>
  <c r="M152" i="7"/>
  <c r="AT195" i="4"/>
  <c r="M194" i="7"/>
  <c r="AT227" i="4"/>
  <c r="M226" i="7"/>
  <c r="AT261" i="4"/>
  <c r="M260" i="7"/>
  <c r="AT355" i="4"/>
  <c r="M354" i="7"/>
  <c r="AT26" i="4"/>
  <c r="M25" i="7"/>
  <c r="AT54" i="4"/>
  <c r="M53" i="7"/>
  <c r="AT86" i="4"/>
  <c r="M85" i="7"/>
  <c r="AT122" i="4"/>
  <c r="M121" i="7"/>
  <c r="AT202" i="4"/>
  <c r="M201" i="7"/>
  <c r="AT238" i="4"/>
  <c r="M237" i="7"/>
  <c r="AT270" i="4"/>
  <c r="M269" i="7"/>
  <c r="AT335" i="4"/>
  <c r="M334" i="7"/>
  <c r="AT310" i="4"/>
  <c r="M309" i="7"/>
  <c r="AT346" i="4"/>
  <c r="M345" i="7"/>
  <c r="AT57" i="4"/>
  <c r="M56" i="7"/>
  <c r="AT31" i="4"/>
  <c r="M30" i="7"/>
  <c r="AT345" i="4"/>
  <c r="M344" i="7"/>
  <c r="AT37" i="4"/>
  <c r="M36" i="7"/>
  <c r="AT216" i="4"/>
  <c r="M215" i="7"/>
  <c r="AT91" i="4"/>
  <c r="M90" i="7"/>
  <c r="AT167" i="4"/>
  <c r="M166" i="7"/>
  <c r="AT203" i="4"/>
  <c r="M202" i="7"/>
  <c r="AT49" i="4"/>
  <c r="M48" i="7"/>
  <c r="AT44" i="4"/>
  <c r="M43" i="7"/>
  <c r="AT80" i="4"/>
  <c r="M79" i="7"/>
  <c r="AT116" i="4"/>
  <c r="M115" i="7"/>
  <c r="AT248" i="4"/>
  <c r="M247" i="7"/>
  <c r="AT280" i="4"/>
  <c r="M279" i="7"/>
  <c r="AT312" i="4"/>
  <c r="M311" i="7"/>
  <c r="AT344" i="4"/>
  <c r="M343" i="7"/>
  <c r="AT63" i="4"/>
  <c r="M62" i="7"/>
  <c r="AT131" i="4"/>
  <c r="M130" i="7"/>
  <c r="AT313" i="4"/>
  <c r="M312" i="7"/>
  <c r="AT87" i="4"/>
  <c r="M86" i="7"/>
  <c r="AT193" i="4"/>
  <c r="M192" i="7"/>
  <c r="AT231" i="4"/>
  <c r="M230" i="7"/>
  <c r="AT263" i="4"/>
  <c r="M262" i="7"/>
  <c r="AT319" i="4"/>
  <c r="M318" i="7"/>
  <c r="AT149" i="4"/>
  <c r="M148" i="7"/>
  <c r="AT215" i="4"/>
  <c r="M214" i="7"/>
  <c r="AT249" i="4"/>
  <c r="M248" i="7"/>
  <c r="AT185" i="4"/>
  <c r="M184" i="7"/>
  <c r="AT371" i="4"/>
  <c r="M370" i="7"/>
  <c r="AT70" i="4"/>
  <c r="M69" i="7"/>
  <c r="AT126" i="4"/>
  <c r="M125" i="7"/>
  <c r="AT142" i="4"/>
  <c r="M141" i="7"/>
  <c r="AT162" i="4"/>
  <c r="M161" i="7"/>
  <c r="AT178" i="4"/>
  <c r="M177" i="7"/>
  <c r="AT206" i="4"/>
  <c r="M205" i="7"/>
  <c r="AT298" i="4"/>
  <c r="M297" i="7"/>
  <c r="AT330" i="4"/>
  <c r="M329" i="7"/>
  <c r="AT362" i="4"/>
  <c r="M361" i="7"/>
  <c r="AT47" i="4"/>
  <c r="M46" i="7"/>
  <c r="AT115" i="4"/>
  <c r="M114" i="7"/>
  <c r="AT165" i="4"/>
  <c r="M164" i="7"/>
  <c r="AT65" i="4"/>
  <c r="M64" i="7"/>
  <c r="AT107" i="4"/>
  <c r="M106" i="7"/>
  <c r="AT189" i="4"/>
  <c r="M188" i="7"/>
  <c r="AT235" i="4"/>
  <c r="M234" i="7"/>
  <c r="AT299" i="4"/>
  <c r="M298" i="7"/>
  <c r="AT333" i="4"/>
  <c r="M332" i="7"/>
  <c r="AT365" i="4"/>
  <c r="M364" i="7"/>
  <c r="AT73" i="4"/>
  <c r="M72" i="7"/>
  <c r="AT40" i="4"/>
  <c r="M39" i="7"/>
  <c r="AT64" i="4"/>
  <c r="M63" i="7"/>
  <c r="AT96" i="4"/>
  <c r="M95" i="7"/>
  <c r="AT124" i="4"/>
  <c r="M123" i="7"/>
  <c r="AT144" i="4"/>
  <c r="M143" i="7"/>
  <c r="AT180" i="4"/>
  <c r="M179" i="7"/>
  <c r="AT196" i="4"/>
  <c r="M195" i="7"/>
  <c r="AT220" i="4"/>
  <c r="M219" i="7"/>
  <c r="AT252" i="4"/>
  <c r="M251" i="7"/>
  <c r="AT284" i="4"/>
  <c r="M283" i="7"/>
  <c r="AT316" i="4"/>
  <c r="M315" i="7"/>
  <c r="AT352" i="4"/>
  <c r="M351" i="7"/>
  <c r="AT27" i="4"/>
  <c r="M26" i="7"/>
  <c r="AT99" i="4"/>
  <c r="M98" i="7"/>
  <c r="AT161" i="4"/>
  <c r="M160" i="7"/>
  <c r="AT205" i="4"/>
  <c r="M204" i="7"/>
  <c r="AT237" i="4"/>
  <c r="M236" i="7"/>
  <c r="AT269" i="4"/>
  <c r="M268" i="7"/>
  <c r="AT367" i="4"/>
  <c r="M366" i="7"/>
  <c r="AT30" i="4"/>
  <c r="M29" i="7"/>
  <c r="AT58" i="4"/>
  <c r="M57" i="7"/>
  <c r="AT90" i="4"/>
  <c r="M89" i="7"/>
  <c r="AT150" i="4"/>
  <c r="M149" i="7"/>
  <c r="AT214" i="4"/>
  <c r="M213" i="7"/>
  <c r="AT246" i="4"/>
  <c r="M245" i="7"/>
  <c r="AT278" i="4"/>
  <c r="M277" i="7"/>
  <c r="AT286" i="4"/>
  <c r="M285" i="7"/>
  <c r="AT318" i="4"/>
  <c r="M317" i="7"/>
  <c r="AT354" i="4"/>
  <c r="M353" i="7"/>
  <c r="AT77" i="4"/>
  <c r="M76" i="7"/>
  <c r="AT321" i="4"/>
  <c r="M320" i="7"/>
  <c r="AT349" i="4"/>
  <c r="M348" i="7"/>
  <c r="AT12" i="4"/>
  <c r="M11" i="7"/>
  <c r="AT113" i="4"/>
  <c r="M112" i="7"/>
  <c r="AT173" i="4"/>
  <c r="M172" i="7"/>
  <c r="AT289" i="4"/>
  <c r="M288" i="7"/>
  <c r="AT20" i="4"/>
  <c r="M19" i="7"/>
  <c r="AT56" i="4"/>
  <c r="M55" i="7"/>
  <c r="AT88" i="4"/>
  <c r="M87" i="7"/>
  <c r="AT136" i="4"/>
  <c r="M135" i="7"/>
  <c r="AT256" i="4"/>
  <c r="M255" i="7"/>
  <c r="AT288" i="4"/>
  <c r="M287" i="7"/>
  <c r="AT320" i="4"/>
  <c r="M319" i="7"/>
  <c r="AT348" i="4"/>
  <c r="M347" i="7"/>
  <c r="AT81" i="4"/>
  <c r="M80" i="7"/>
  <c r="AT137" i="4"/>
  <c r="M136" i="7"/>
  <c r="AT8" i="4"/>
  <c r="M7" i="7"/>
  <c r="AT101" i="4"/>
  <c r="M100" i="7"/>
  <c r="AT163" i="4"/>
  <c r="M162" i="7"/>
  <c r="AT239" i="4"/>
  <c r="M238" i="7"/>
  <c r="AT271" i="4"/>
  <c r="M270" i="7"/>
  <c r="AT13" i="4"/>
  <c r="M12" i="7"/>
  <c r="AT183" i="4"/>
  <c r="M182" i="7"/>
  <c r="AT257" i="4"/>
  <c r="M256" i="7"/>
  <c r="AA7" i="4"/>
  <c r="S7" i="4"/>
  <c r="R79" i="4"/>
  <c r="R343" i="4"/>
  <c r="R66" i="4"/>
  <c r="R158" i="4"/>
  <c r="R93" i="4"/>
  <c r="R347" i="4"/>
  <c r="R70" i="4"/>
  <c r="R178" i="4"/>
  <c r="R330" i="4"/>
  <c r="R115" i="4"/>
  <c r="R107" i="4"/>
  <c r="R267" i="4"/>
  <c r="R299" i="4"/>
  <c r="R73" i="4"/>
  <c r="R40" i="4"/>
  <c r="R64" i="4"/>
  <c r="R96" i="4"/>
  <c r="R124" i="4"/>
  <c r="R144" i="4"/>
  <c r="R160" i="4"/>
  <c r="R180" i="4"/>
  <c r="R196" i="4"/>
  <c r="R220" i="4"/>
  <c r="R252" i="4"/>
  <c r="R284" i="4"/>
  <c r="R316" i="4"/>
  <c r="R352" i="4"/>
  <c r="R27" i="4"/>
  <c r="R99" i="4"/>
  <c r="R161" i="4"/>
  <c r="R205" i="4"/>
  <c r="R237" i="4"/>
  <c r="R269" i="4"/>
  <c r="R367" i="4"/>
  <c r="R30" i="4"/>
  <c r="R58" i="4"/>
  <c r="R90" i="4"/>
  <c r="R150" i="4"/>
  <c r="R214" i="4"/>
  <c r="R246" i="4"/>
  <c r="R278" i="4"/>
  <c r="R286" i="4"/>
  <c r="R318" i="4"/>
  <c r="R354" i="4"/>
  <c r="R77" i="4"/>
  <c r="R321" i="4"/>
  <c r="R349" i="4"/>
  <c r="R12" i="4"/>
  <c r="R224" i="4"/>
  <c r="R113" i="4"/>
  <c r="R173" i="4"/>
  <c r="R289" i="4"/>
  <c r="R20" i="4"/>
  <c r="R56" i="4"/>
  <c r="R88" i="4"/>
  <c r="R136" i="4"/>
  <c r="R256" i="4"/>
  <c r="R288" i="4"/>
  <c r="R320" i="4"/>
  <c r="R348" i="4"/>
  <c r="R81" i="4"/>
  <c r="R137" i="4"/>
  <c r="R8" i="4"/>
  <c r="R101" i="4"/>
  <c r="R163" i="4"/>
  <c r="R209" i="4"/>
  <c r="R239" i="4"/>
  <c r="R271" i="4"/>
  <c r="R13" i="4"/>
  <c r="R183" i="4"/>
  <c r="R223" i="4"/>
  <c r="R257" i="4"/>
  <c r="R315" i="4"/>
  <c r="R18" i="4"/>
  <c r="R114" i="4"/>
  <c r="R226" i="4"/>
  <c r="R185" i="4"/>
  <c r="R323" i="4"/>
  <c r="R59" i="4"/>
  <c r="R102" i="4"/>
  <c r="R142" i="4"/>
  <c r="R206" i="4"/>
  <c r="R266" i="4"/>
  <c r="R47" i="4"/>
  <c r="R65" i="4"/>
  <c r="R189" i="4"/>
  <c r="R365" i="4"/>
  <c r="R51" i="4"/>
  <c r="R129" i="4"/>
  <c r="R199" i="4"/>
  <c r="R301" i="4"/>
  <c r="R331" i="4"/>
  <c r="R351" i="4"/>
  <c r="R23" i="4"/>
  <c r="R103" i="4"/>
  <c r="R38" i="4"/>
  <c r="R74" i="4"/>
  <c r="R106" i="4"/>
  <c r="R130" i="4"/>
  <c r="R146" i="4"/>
  <c r="R166" i="4"/>
  <c r="R186" i="4"/>
  <c r="R210" i="4"/>
  <c r="R242" i="4"/>
  <c r="R274" i="4"/>
  <c r="R306" i="4"/>
  <c r="R338" i="4"/>
  <c r="R370" i="4"/>
  <c r="R67" i="4"/>
  <c r="R121" i="4"/>
  <c r="R175" i="4"/>
  <c r="R75" i="4"/>
  <c r="R123" i="4"/>
  <c r="R213" i="4"/>
  <c r="R243" i="4"/>
  <c r="R275" i="4"/>
  <c r="R307" i="4"/>
  <c r="R341" i="4"/>
  <c r="R9" i="4"/>
  <c r="R16" i="4"/>
  <c r="R48" i="4"/>
  <c r="R72" i="4"/>
  <c r="R104" i="4"/>
  <c r="R128" i="4"/>
  <c r="R148" i="4"/>
  <c r="R164" i="4"/>
  <c r="R184" i="4"/>
  <c r="R200" i="4"/>
  <c r="R228" i="4"/>
  <c r="R260" i="4"/>
  <c r="R292" i="4"/>
  <c r="R324" i="4"/>
  <c r="R360" i="4"/>
  <c r="R43" i="4"/>
  <c r="R119" i="4"/>
  <c r="R171" i="4"/>
  <c r="R211" i="4"/>
  <c r="R245" i="4"/>
  <c r="R277" i="4"/>
  <c r="R14" i="4"/>
  <c r="R46" i="4"/>
  <c r="R62" i="4"/>
  <c r="R94" i="4"/>
  <c r="R182" i="4"/>
  <c r="R222" i="4"/>
  <c r="R254" i="4"/>
  <c r="R295" i="4"/>
  <c r="R294" i="4"/>
  <c r="R326" i="4"/>
  <c r="R358" i="4"/>
  <c r="R95" i="4"/>
  <c r="R329" i="4"/>
  <c r="R357" i="4"/>
  <c r="R168" i="4"/>
  <c r="R287" i="4"/>
  <c r="R135" i="4"/>
  <c r="R181" i="4"/>
  <c r="R303" i="4"/>
  <c r="R24" i="4"/>
  <c r="R68" i="4"/>
  <c r="R100" i="4"/>
  <c r="R232" i="4"/>
  <c r="R264" i="4"/>
  <c r="R296" i="4"/>
  <c r="R328" i="4"/>
  <c r="R356" i="4"/>
  <c r="R89" i="4"/>
  <c r="R145" i="4"/>
  <c r="R69" i="4"/>
  <c r="R109" i="4"/>
  <c r="R169" i="4"/>
  <c r="R217" i="4"/>
  <c r="R247" i="4"/>
  <c r="R297" i="4"/>
  <c r="R127" i="4"/>
  <c r="R201" i="4"/>
  <c r="R233" i="4"/>
  <c r="R265" i="4"/>
  <c r="R15" i="4"/>
  <c r="R285" i="4"/>
  <c r="R41" i="4"/>
  <c r="R138" i="4"/>
  <c r="R194" i="4"/>
  <c r="R39" i="4"/>
  <c r="R291" i="4"/>
  <c r="R371" i="4"/>
  <c r="R34" i="4"/>
  <c r="R126" i="4"/>
  <c r="R162" i="4"/>
  <c r="R234" i="4"/>
  <c r="R298" i="4"/>
  <c r="R362" i="4"/>
  <c r="R165" i="4"/>
  <c r="R235" i="4"/>
  <c r="R333" i="4"/>
  <c r="R61" i="4"/>
  <c r="R139" i="4"/>
  <c r="R279" i="4"/>
  <c r="R309" i="4"/>
  <c r="R339" i="4"/>
  <c r="R359" i="4"/>
  <c r="R33" i="4"/>
  <c r="R10" i="4"/>
  <c r="R42" i="4"/>
  <c r="R78" i="4"/>
  <c r="R110" i="4"/>
  <c r="R134" i="4"/>
  <c r="R154" i="4"/>
  <c r="R170" i="4"/>
  <c r="R190" i="4"/>
  <c r="R218" i="4"/>
  <c r="R250" i="4"/>
  <c r="R282" i="4"/>
  <c r="R314" i="4"/>
  <c r="R342" i="4"/>
  <c r="R19" i="4"/>
  <c r="R85" i="4"/>
  <c r="R133" i="4"/>
  <c r="R191" i="4"/>
  <c r="R83" i="4"/>
  <c r="R143" i="4"/>
  <c r="R221" i="4"/>
  <c r="R251" i="4"/>
  <c r="R283" i="4"/>
  <c r="R317" i="4"/>
  <c r="R353" i="4"/>
  <c r="R17" i="4"/>
  <c r="R28" i="4"/>
  <c r="R52" i="4"/>
  <c r="R84" i="4"/>
  <c r="R112" i="4"/>
  <c r="R132" i="4"/>
  <c r="R152" i="4"/>
  <c r="R172" i="4"/>
  <c r="R188" i="4"/>
  <c r="R204" i="4"/>
  <c r="R236" i="4"/>
  <c r="R268" i="4"/>
  <c r="R300" i="4"/>
  <c r="R332" i="4"/>
  <c r="R364" i="4"/>
  <c r="R53" i="4"/>
  <c r="R125" i="4"/>
  <c r="R179" i="4"/>
  <c r="R219" i="4"/>
  <c r="R253" i="4"/>
  <c r="R25" i="4"/>
  <c r="R22" i="4"/>
  <c r="R50" i="4"/>
  <c r="R82" i="4"/>
  <c r="R118" i="4"/>
  <c r="R198" i="4"/>
  <c r="R230" i="4"/>
  <c r="R262" i="4"/>
  <c r="R327" i="4"/>
  <c r="R302" i="4"/>
  <c r="R334" i="4"/>
  <c r="R366" i="4"/>
  <c r="R21" i="4"/>
  <c r="R337" i="4"/>
  <c r="R369" i="4"/>
  <c r="R208" i="4"/>
  <c r="R45" i="4"/>
  <c r="R159" i="4"/>
  <c r="R197" i="4"/>
  <c r="R311" i="4"/>
  <c r="R36" i="4"/>
  <c r="R76" i="4"/>
  <c r="R108" i="4"/>
  <c r="R240" i="4"/>
  <c r="R272" i="4"/>
  <c r="R304" i="4"/>
  <c r="R336" i="4"/>
  <c r="R368" i="4"/>
  <c r="R111" i="4"/>
  <c r="R187" i="4"/>
  <c r="R273" i="4"/>
  <c r="R117" i="4"/>
  <c r="R177" i="4"/>
  <c r="R225" i="4"/>
  <c r="R255" i="4"/>
  <c r="R305" i="4"/>
  <c r="R141" i="4"/>
  <c r="R207" i="4"/>
  <c r="R241" i="4"/>
  <c r="R281" i="4"/>
  <c r="R147" i="4"/>
  <c r="R363" i="4"/>
  <c r="R98" i="4"/>
  <c r="R174" i="4"/>
  <c r="R258" i="4"/>
  <c r="R290" i="4"/>
  <c r="R322" i="4"/>
  <c r="R350" i="4"/>
  <c r="R35" i="4"/>
  <c r="R105" i="4"/>
  <c r="R157" i="4"/>
  <c r="R55" i="4"/>
  <c r="R97" i="4"/>
  <c r="R151" i="4"/>
  <c r="R229" i="4"/>
  <c r="R259" i="4"/>
  <c r="R293" i="4"/>
  <c r="R325" i="4"/>
  <c r="R361" i="4"/>
  <c r="R29" i="4"/>
  <c r="R32" i="4"/>
  <c r="R60" i="4"/>
  <c r="R92" i="4"/>
  <c r="R120" i="4"/>
  <c r="R140" i="4"/>
  <c r="R156" i="4"/>
  <c r="R176" i="4"/>
  <c r="R192" i="4"/>
  <c r="R212" i="4"/>
  <c r="R244" i="4"/>
  <c r="R276" i="4"/>
  <c r="R308" i="4"/>
  <c r="R340" i="4"/>
  <c r="R11" i="4"/>
  <c r="R71" i="4"/>
  <c r="R153" i="4"/>
  <c r="R195" i="4"/>
  <c r="R227" i="4"/>
  <c r="R261" i="4"/>
  <c r="R355" i="4"/>
  <c r="R26" i="4"/>
  <c r="R54" i="4"/>
  <c r="R86" i="4"/>
  <c r="R122" i="4"/>
  <c r="R202" i="4"/>
  <c r="R238" i="4"/>
  <c r="R270" i="4"/>
  <c r="R335" i="4"/>
  <c r="R310" i="4"/>
  <c r="R346" i="4"/>
  <c r="R57" i="4"/>
  <c r="R31" i="4"/>
  <c r="R345" i="4"/>
  <c r="R37" i="4"/>
  <c r="R216" i="4"/>
  <c r="R91" i="4"/>
  <c r="R167" i="4"/>
  <c r="R203" i="4"/>
  <c r="R49" i="4"/>
  <c r="R44" i="4"/>
  <c r="R80" i="4"/>
  <c r="R116" i="4"/>
  <c r="R248" i="4"/>
  <c r="R280" i="4"/>
  <c r="R312" i="4"/>
  <c r="R344" i="4"/>
  <c r="R63" i="4"/>
  <c r="R131" i="4"/>
  <c r="R313" i="4"/>
  <c r="R87" i="4"/>
  <c r="R155" i="4"/>
  <c r="R193" i="4"/>
  <c r="R231" i="4"/>
  <c r="R263" i="4"/>
  <c r="R319" i="4"/>
  <c r="R149" i="4"/>
  <c r="R215" i="4"/>
  <c r="R249" i="4"/>
  <c r="D38" i="3"/>
  <c r="D18" i="3"/>
  <c r="D19" i="3"/>
  <c r="BF7" i="4" l="1"/>
  <c r="BK7" i="4" s="1"/>
  <c r="AD7" i="4"/>
  <c r="AW8" i="4"/>
  <c r="AY7" i="4"/>
  <c r="G7" i="1"/>
  <c r="G372" i="1" s="1"/>
  <c r="G11" i="1"/>
  <c r="G376" i="1" s="1"/>
  <c r="G15" i="1"/>
  <c r="G380" i="1" s="1"/>
  <c r="G19" i="1"/>
  <c r="G384" i="1" s="1"/>
  <c r="G23" i="1"/>
  <c r="G388" i="1" s="1"/>
  <c r="G27" i="1"/>
  <c r="G392" i="1" s="1"/>
  <c r="G31" i="1"/>
  <c r="G396" i="1" s="1"/>
  <c r="G35" i="1"/>
  <c r="G400" i="1" s="1"/>
  <c r="G39" i="1"/>
  <c r="G404" i="1" s="1"/>
  <c r="G43" i="1"/>
  <c r="G408" i="1" s="1"/>
  <c r="G47" i="1"/>
  <c r="G412" i="1" s="1"/>
  <c r="G51" i="1"/>
  <c r="G416" i="1" s="1"/>
  <c r="G55" i="1"/>
  <c r="G420" i="1" s="1"/>
  <c r="G59" i="1"/>
  <c r="G424" i="1" s="1"/>
  <c r="G63" i="1"/>
  <c r="G428" i="1" s="1"/>
  <c r="G67" i="1"/>
  <c r="G432" i="1" s="1"/>
  <c r="G8" i="1"/>
  <c r="G373" i="1" s="1"/>
  <c r="G12" i="1"/>
  <c r="G377" i="1" s="1"/>
  <c r="G16" i="1"/>
  <c r="G381" i="1" s="1"/>
  <c r="G20" i="1"/>
  <c r="G385" i="1" s="1"/>
  <c r="G24" i="1"/>
  <c r="G389" i="1" s="1"/>
  <c r="G28" i="1"/>
  <c r="G393" i="1" s="1"/>
  <c r="G32" i="1"/>
  <c r="G397" i="1" s="1"/>
  <c r="G36" i="1"/>
  <c r="G401" i="1" s="1"/>
  <c r="G40" i="1"/>
  <c r="G405" i="1" s="1"/>
  <c r="G44" i="1"/>
  <c r="G409" i="1" s="1"/>
  <c r="G48" i="1"/>
  <c r="G413" i="1" s="1"/>
  <c r="G52" i="1"/>
  <c r="G417" i="1" s="1"/>
  <c r="G56" i="1"/>
  <c r="G421" i="1" s="1"/>
  <c r="G60" i="1"/>
  <c r="G425" i="1" s="1"/>
  <c r="G64" i="1"/>
  <c r="G429" i="1" s="1"/>
  <c r="G9" i="1"/>
  <c r="G374" i="1" s="1"/>
  <c r="G17" i="1"/>
  <c r="G382" i="1" s="1"/>
  <c r="G25" i="1"/>
  <c r="G390" i="1" s="1"/>
  <c r="G33" i="1"/>
  <c r="G398" i="1" s="1"/>
  <c r="G41" i="1"/>
  <c r="G406" i="1" s="1"/>
  <c r="G49" i="1"/>
  <c r="G414" i="1" s="1"/>
  <c r="G57" i="1"/>
  <c r="G422" i="1" s="1"/>
  <c r="G65" i="1"/>
  <c r="G430" i="1" s="1"/>
  <c r="G70" i="1"/>
  <c r="G435" i="1" s="1"/>
  <c r="G74" i="1"/>
  <c r="G439" i="1" s="1"/>
  <c r="G78" i="1"/>
  <c r="G443" i="1" s="1"/>
  <c r="G82" i="1"/>
  <c r="G447" i="1" s="1"/>
  <c r="G86" i="1"/>
  <c r="G451" i="1" s="1"/>
  <c r="G90" i="1"/>
  <c r="G455" i="1" s="1"/>
  <c r="G94" i="1"/>
  <c r="G459" i="1" s="1"/>
  <c r="G98" i="1"/>
  <c r="G463" i="1" s="1"/>
  <c r="G102" i="1"/>
  <c r="G467" i="1" s="1"/>
  <c r="G106" i="1"/>
  <c r="G471" i="1" s="1"/>
  <c r="G110" i="1"/>
  <c r="G475" i="1" s="1"/>
  <c r="G114" i="1"/>
  <c r="G479" i="1" s="1"/>
  <c r="G118" i="1"/>
  <c r="G483" i="1" s="1"/>
  <c r="G122" i="1"/>
  <c r="G487" i="1" s="1"/>
  <c r="G126" i="1"/>
  <c r="G491" i="1" s="1"/>
  <c r="G130" i="1"/>
  <c r="G495" i="1" s="1"/>
  <c r="G134" i="1"/>
  <c r="G499" i="1" s="1"/>
  <c r="G138" i="1"/>
  <c r="G503" i="1" s="1"/>
  <c r="G142" i="1"/>
  <c r="G507" i="1" s="1"/>
  <c r="G146" i="1"/>
  <c r="G511" i="1" s="1"/>
  <c r="G150" i="1"/>
  <c r="G515" i="1" s="1"/>
  <c r="G154" i="1"/>
  <c r="G519" i="1" s="1"/>
  <c r="G158" i="1"/>
  <c r="G523" i="1" s="1"/>
  <c r="G162" i="1"/>
  <c r="G527" i="1" s="1"/>
  <c r="G166" i="1"/>
  <c r="G531" i="1" s="1"/>
  <c r="G170" i="1"/>
  <c r="G535" i="1" s="1"/>
  <c r="G174" i="1"/>
  <c r="G539" i="1" s="1"/>
  <c r="G178" i="1"/>
  <c r="G543" i="1" s="1"/>
  <c r="G182" i="1"/>
  <c r="G547" i="1" s="1"/>
  <c r="G186" i="1"/>
  <c r="G551" i="1" s="1"/>
  <c r="G190" i="1"/>
  <c r="G555" i="1" s="1"/>
  <c r="G194" i="1"/>
  <c r="G559" i="1" s="1"/>
  <c r="G198" i="1"/>
  <c r="G563" i="1" s="1"/>
  <c r="G202" i="1"/>
  <c r="G567" i="1" s="1"/>
  <c r="G206" i="1"/>
  <c r="G571" i="1" s="1"/>
  <c r="G210" i="1"/>
  <c r="G575" i="1" s="1"/>
  <c r="G214" i="1"/>
  <c r="G579" i="1" s="1"/>
  <c r="G218" i="1"/>
  <c r="G583" i="1" s="1"/>
  <c r="G222" i="1"/>
  <c r="G587" i="1" s="1"/>
  <c r="G226" i="1"/>
  <c r="G591" i="1" s="1"/>
  <c r="G230" i="1"/>
  <c r="G595" i="1" s="1"/>
  <c r="G234" i="1"/>
  <c r="G599" i="1" s="1"/>
  <c r="G238" i="1"/>
  <c r="G603" i="1" s="1"/>
  <c r="G242" i="1"/>
  <c r="G607" i="1" s="1"/>
  <c r="G246" i="1"/>
  <c r="G611" i="1" s="1"/>
  <c r="G250" i="1"/>
  <c r="G615" i="1" s="1"/>
  <c r="G254" i="1"/>
  <c r="G619" i="1" s="1"/>
  <c r="G258" i="1"/>
  <c r="G623" i="1" s="1"/>
  <c r="G262" i="1"/>
  <c r="G627" i="1" s="1"/>
  <c r="G266" i="1"/>
  <c r="G631" i="1" s="1"/>
  <c r="G270" i="1"/>
  <c r="G635" i="1" s="1"/>
  <c r="G274" i="1"/>
  <c r="G639" i="1" s="1"/>
  <c r="G278" i="1"/>
  <c r="G643" i="1" s="1"/>
  <c r="G282" i="1"/>
  <c r="G647" i="1" s="1"/>
  <c r="G286" i="1"/>
  <c r="G651" i="1" s="1"/>
  <c r="G290" i="1"/>
  <c r="G655" i="1" s="1"/>
  <c r="G294" i="1"/>
  <c r="G659" i="1" s="1"/>
  <c r="G298" i="1"/>
  <c r="G663" i="1" s="1"/>
  <c r="G302" i="1"/>
  <c r="G667" i="1" s="1"/>
  <c r="G306" i="1"/>
  <c r="G671" i="1" s="1"/>
  <c r="G310" i="1"/>
  <c r="G675" i="1" s="1"/>
  <c r="G314" i="1"/>
  <c r="G679" i="1" s="1"/>
  <c r="G318" i="1"/>
  <c r="G683" i="1" s="1"/>
  <c r="G322" i="1"/>
  <c r="G687" i="1" s="1"/>
  <c r="G326" i="1"/>
  <c r="G691" i="1" s="1"/>
  <c r="G330" i="1"/>
  <c r="G695" i="1" s="1"/>
  <c r="G334" i="1"/>
  <c r="G699" i="1" s="1"/>
  <c r="G338" i="1"/>
  <c r="G703" i="1" s="1"/>
  <c r="G342" i="1"/>
  <c r="G707" i="1" s="1"/>
  <c r="G346" i="1"/>
  <c r="G711" i="1" s="1"/>
  <c r="G350" i="1"/>
  <c r="G715" i="1" s="1"/>
  <c r="G354" i="1"/>
  <c r="G719" i="1" s="1"/>
  <c r="G358" i="1"/>
  <c r="G723" i="1" s="1"/>
  <c r="G362" i="1"/>
  <c r="G727" i="1" s="1"/>
  <c r="G366" i="1"/>
  <c r="G731" i="1" s="1"/>
  <c r="G370" i="1"/>
  <c r="G735" i="1" s="1"/>
  <c r="G95" i="1"/>
  <c r="G460" i="1" s="1"/>
  <c r="G183" i="1"/>
  <c r="G548" i="1" s="1"/>
  <c r="G195" i="1"/>
  <c r="G560" i="1" s="1"/>
  <c r="G203" i="1"/>
  <c r="G568" i="1" s="1"/>
  <c r="G211" i="1"/>
  <c r="G576" i="1" s="1"/>
  <c r="G219" i="1"/>
  <c r="G584" i="1" s="1"/>
  <c r="G227" i="1"/>
  <c r="G592" i="1" s="1"/>
  <c r="G235" i="1"/>
  <c r="G600" i="1" s="1"/>
  <c r="G239" i="1"/>
  <c r="G604" i="1" s="1"/>
  <c r="G247" i="1"/>
  <c r="G612" i="1" s="1"/>
  <c r="G255" i="1"/>
  <c r="G620" i="1" s="1"/>
  <c r="G263" i="1"/>
  <c r="G628" i="1" s="1"/>
  <c r="G271" i="1"/>
  <c r="G636" i="1" s="1"/>
  <c r="G275" i="1"/>
  <c r="G640" i="1" s="1"/>
  <c r="G10" i="1"/>
  <c r="G375" i="1" s="1"/>
  <c r="G18" i="1"/>
  <c r="G383" i="1" s="1"/>
  <c r="G26" i="1"/>
  <c r="G391" i="1" s="1"/>
  <c r="G34" i="1"/>
  <c r="G399" i="1" s="1"/>
  <c r="G42" i="1"/>
  <c r="G407" i="1" s="1"/>
  <c r="G50" i="1"/>
  <c r="G415" i="1" s="1"/>
  <c r="G58" i="1"/>
  <c r="G423" i="1" s="1"/>
  <c r="G66" i="1"/>
  <c r="G431" i="1" s="1"/>
  <c r="G71" i="1"/>
  <c r="G436" i="1" s="1"/>
  <c r="G75" i="1"/>
  <c r="G440" i="1" s="1"/>
  <c r="G79" i="1"/>
  <c r="G444" i="1" s="1"/>
  <c r="G83" i="1"/>
  <c r="G448" i="1" s="1"/>
  <c r="G87" i="1"/>
  <c r="G452" i="1" s="1"/>
  <c r="G91" i="1"/>
  <c r="G456" i="1" s="1"/>
  <c r="G99" i="1"/>
  <c r="G464" i="1" s="1"/>
  <c r="G103" i="1"/>
  <c r="G468" i="1" s="1"/>
  <c r="G107" i="1"/>
  <c r="G472" i="1" s="1"/>
  <c r="G111" i="1"/>
  <c r="G476" i="1" s="1"/>
  <c r="G115" i="1"/>
  <c r="G480" i="1" s="1"/>
  <c r="G119" i="1"/>
  <c r="G484" i="1" s="1"/>
  <c r="G123" i="1"/>
  <c r="G488" i="1" s="1"/>
  <c r="G127" i="1"/>
  <c r="G492" i="1" s="1"/>
  <c r="G131" i="1"/>
  <c r="G496" i="1" s="1"/>
  <c r="G135" i="1"/>
  <c r="G500" i="1" s="1"/>
  <c r="G139" i="1"/>
  <c r="G504" i="1" s="1"/>
  <c r="G143" i="1"/>
  <c r="G508" i="1" s="1"/>
  <c r="G147" i="1"/>
  <c r="G512" i="1" s="1"/>
  <c r="G151" i="1"/>
  <c r="G516" i="1" s="1"/>
  <c r="G155" i="1"/>
  <c r="G520" i="1" s="1"/>
  <c r="G159" i="1"/>
  <c r="G524" i="1" s="1"/>
  <c r="G163" i="1"/>
  <c r="G528" i="1" s="1"/>
  <c r="G167" i="1"/>
  <c r="G532" i="1" s="1"/>
  <c r="G171" i="1"/>
  <c r="G536" i="1" s="1"/>
  <c r="G175" i="1"/>
  <c r="G540" i="1" s="1"/>
  <c r="G179" i="1"/>
  <c r="G544" i="1" s="1"/>
  <c r="G187" i="1"/>
  <c r="G552" i="1" s="1"/>
  <c r="G191" i="1"/>
  <c r="G556" i="1" s="1"/>
  <c r="G199" i="1"/>
  <c r="G564" i="1" s="1"/>
  <c r="G207" i="1"/>
  <c r="G572" i="1" s="1"/>
  <c r="G215" i="1"/>
  <c r="G580" i="1" s="1"/>
  <c r="G223" i="1"/>
  <c r="G588" i="1" s="1"/>
  <c r="G231" i="1"/>
  <c r="G596" i="1" s="1"/>
  <c r="G243" i="1"/>
  <c r="G608" i="1" s="1"/>
  <c r="G251" i="1"/>
  <c r="G616" i="1" s="1"/>
  <c r="G259" i="1"/>
  <c r="G624" i="1" s="1"/>
  <c r="G267" i="1"/>
  <c r="G632" i="1" s="1"/>
  <c r="G13" i="1"/>
  <c r="G378" i="1" s="1"/>
  <c r="G21" i="1"/>
  <c r="G386" i="1" s="1"/>
  <c r="G29" i="1"/>
  <c r="G394" i="1" s="1"/>
  <c r="G37" i="1"/>
  <c r="G402" i="1" s="1"/>
  <c r="G45" i="1"/>
  <c r="G410" i="1" s="1"/>
  <c r="G53" i="1"/>
  <c r="G418" i="1" s="1"/>
  <c r="G61" i="1"/>
  <c r="G426" i="1" s="1"/>
  <c r="G68" i="1"/>
  <c r="G433" i="1" s="1"/>
  <c r="G72" i="1"/>
  <c r="G437" i="1" s="1"/>
  <c r="G76" i="1"/>
  <c r="G441" i="1" s="1"/>
  <c r="G80" i="1"/>
  <c r="G445" i="1" s="1"/>
  <c r="G84" i="1"/>
  <c r="G449" i="1" s="1"/>
  <c r="G88" i="1"/>
  <c r="G453" i="1" s="1"/>
  <c r="G92" i="1"/>
  <c r="G457" i="1" s="1"/>
  <c r="G96" i="1"/>
  <c r="G461" i="1" s="1"/>
  <c r="G100" i="1"/>
  <c r="G465" i="1" s="1"/>
  <c r="G104" i="1"/>
  <c r="G469" i="1" s="1"/>
  <c r="G108" i="1"/>
  <c r="G473" i="1" s="1"/>
  <c r="G112" i="1"/>
  <c r="G477" i="1" s="1"/>
  <c r="G116" i="1"/>
  <c r="G481" i="1" s="1"/>
  <c r="G120" i="1"/>
  <c r="G485" i="1" s="1"/>
  <c r="G124" i="1"/>
  <c r="G489" i="1" s="1"/>
  <c r="G128" i="1"/>
  <c r="G493" i="1" s="1"/>
  <c r="G132" i="1"/>
  <c r="G497" i="1" s="1"/>
  <c r="G136" i="1"/>
  <c r="G501" i="1" s="1"/>
  <c r="G140" i="1"/>
  <c r="G505" i="1" s="1"/>
  <c r="G144" i="1"/>
  <c r="G509" i="1" s="1"/>
  <c r="G148" i="1"/>
  <c r="G513" i="1" s="1"/>
  <c r="G152" i="1"/>
  <c r="G517" i="1" s="1"/>
  <c r="G156" i="1"/>
  <c r="G521" i="1" s="1"/>
  <c r="G160" i="1"/>
  <c r="G525" i="1" s="1"/>
  <c r="G164" i="1"/>
  <c r="G529" i="1" s="1"/>
  <c r="G168" i="1"/>
  <c r="G533" i="1" s="1"/>
  <c r="G172" i="1"/>
  <c r="G537" i="1" s="1"/>
  <c r="G176" i="1"/>
  <c r="G541" i="1" s="1"/>
  <c r="G180" i="1"/>
  <c r="G545" i="1" s="1"/>
  <c r="G184" i="1"/>
  <c r="G549" i="1" s="1"/>
  <c r="G188" i="1"/>
  <c r="G553" i="1" s="1"/>
  <c r="G192" i="1"/>
  <c r="G557" i="1" s="1"/>
  <c r="G196" i="1"/>
  <c r="G561" i="1" s="1"/>
  <c r="G200" i="1"/>
  <c r="G565" i="1" s="1"/>
  <c r="G204" i="1"/>
  <c r="G569" i="1" s="1"/>
  <c r="G208" i="1"/>
  <c r="G573" i="1" s="1"/>
  <c r="G212" i="1"/>
  <c r="G577" i="1" s="1"/>
  <c r="G216" i="1"/>
  <c r="G581" i="1" s="1"/>
  <c r="G220" i="1"/>
  <c r="G585" i="1" s="1"/>
  <c r="G224" i="1"/>
  <c r="G589" i="1" s="1"/>
  <c r="G228" i="1"/>
  <c r="G593" i="1" s="1"/>
  <c r="G232" i="1"/>
  <c r="G597" i="1" s="1"/>
  <c r="G236" i="1"/>
  <c r="G601" i="1" s="1"/>
  <c r="G30" i="1"/>
  <c r="G395" i="1" s="1"/>
  <c r="G62" i="1"/>
  <c r="G427" i="1" s="1"/>
  <c r="G81" i="1"/>
  <c r="G446" i="1" s="1"/>
  <c r="G97" i="1"/>
  <c r="G462" i="1" s="1"/>
  <c r="G113" i="1"/>
  <c r="G478" i="1" s="1"/>
  <c r="G129" i="1"/>
  <c r="G494" i="1" s="1"/>
  <c r="G145" i="1"/>
  <c r="G510" i="1" s="1"/>
  <c r="G161" i="1"/>
  <c r="G526" i="1" s="1"/>
  <c r="G177" i="1"/>
  <c r="G542" i="1" s="1"/>
  <c r="G193" i="1"/>
  <c r="G558" i="1" s="1"/>
  <c r="G209" i="1"/>
  <c r="G574" i="1" s="1"/>
  <c r="G225" i="1"/>
  <c r="G590" i="1" s="1"/>
  <c r="G240" i="1"/>
  <c r="G605" i="1" s="1"/>
  <c r="G248" i="1"/>
  <c r="G613" i="1" s="1"/>
  <c r="G256" i="1"/>
  <c r="G621" i="1" s="1"/>
  <c r="G264" i="1"/>
  <c r="G629" i="1" s="1"/>
  <c r="G272" i="1"/>
  <c r="G637" i="1" s="1"/>
  <c r="G279" i="1"/>
  <c r="G644" i="1" s="1"/>
  <c r="G284" i="1"/>
  <c r="G649" i="1" s="1"/>
  <c r="G289" i="1"/>
  <c r="G654" i="1" s="1"/>
  <c r="G295" i="1"/>
  <c r="G660" i="1" s="1"/>
  <c r="G300" i="1"/>
  <c r="G665" i="1" s="1"/>
  <c r="G305" i="1"/>
  <c r="G670" i="1" s="1"/>
  <c r="G311" i="1"/>
  <c r="G676" i="1" s="1"/>
  <c r="G316" i="1"/>
  <c r="G681" i="1" s="1"/>
  <c r="G321" i="1"/>
  <c r="G686" i="1" s="1"/>
  <c r="G327" i="1"/>
  <c r="G692" i="1" s="1"/>
  <c r="G332" i="1"/>
  <c r="G697" i="1" s="1"/>
  <c r="G337" i="1"/>
  <c r="G702" i="1" s="1"/>
  <c r="G343" i="1"/>
  <c r="G708" i="1" s="1"/>
  <c r="G348" i="1"/>
  <c r="G713" i="1" s="1"/>
  <c r="G353" i="1"/>
  <c r="G718" i="1" s="1"/>
  <c r="G359" i="1"/>
  <c r="G724" i="1" s="1"/>
  <c r="G364" i="1"/>
  <c r="G729" i="1" s="1"/>
  <c r="G369" i="1"/>
  <c r="G734" i="1" s="1"/>
  <c r="G125" i="1"/>
  <c r="G490" i="1" s="1"/>
  <c r="G157" i="1"/>
  <c r="G522" i="1" s="1"/>
  <c r="G189" i="1"/>
  <c r="G554" i="1" s="1"/>
  <c r="G221" i="1"/>
  <c r="G586" i="1" s="1"/>
  <c r="G245" i="1"/>
  <c r="G610" i="1" s="1"/>
  <c r="G261" i="1"/>
  <c r="G626" i="1" s="1"/>
  <c r="G277" i="1"/>
  <c r="G642" i="1" s="1"/>
  <c r="G288" i="1"/>
  <c r="G653" i="1" s="1"/>
  <c r="G299" i="1"/>
  <c r="G664" i="1" s="1"/>
  <c r="G309" i="1"/>
  <c r="G674" i="1" s="1"/>
  <c r="G325" i="1"/>
  <c r="G690" i="1" s="1"/>
  <c r="G331" i="1"/>
  <c r="G696" i="1" s="1"/>
  <c r="G341" i="1"/>
  <c r="G706" i="1" s="1"/>
  <c r="G352" i="1"/>
  <c r="G717" i="1" s="1"/>
  <c r="G363" i="1"/>
  <c r="G728" i="1" s="1"/>
  <c r="G38" i="1"/>
  <c r="G403" i="1" s="1"/>
  <c r="G69" i="1"/>
  <c r="G434" i="1" s="1"/>
  <c r="G85" i="1"/>
  <c r="G450" i="1" s="1"/>
  <c r="G101" i="1"/>
  <c r="G466" i="1" s="1"/>
  <c r="G117" i="1"/>
  <c r="G482" i="1" s="1"/>
  <c r="G133" i="1"/>
  <c r="G498" i="1" s="1"/>
  <c r="G149" i="1"/>
  <c r="G514" i="1" s="1"/>
  <c r="G165" i="1"/>
  <c r="G530" i="1" s="1"/>
  <c r="G181" i="1"/>
  <c r="G546" i="1" s="1"/>
  <c r="G197" i="1"/>
  <c r="G562" i="1" s="1"/>
  <c r="G213" i="1"/>
  <c r="G578" i="1" s="1"/>
  <c r="G229" i="1"/>
  <c r="G594" i="1" s="1"/>
  <c r="G241" i="1"/>
  <c r="G606" i="1" s="1"/>
  <c r="G249" i="1"/>
  <c r="G614" i="1" s="1"/>
  <c r="G257" i="1"/>
  <c r="G622" i="1" s="1"/>
  <c r="G265" i="1"/>
  <c r="G630" i="1" s="1"/>
  <c r="G273" i="1"/>
  <c r="G638" i="1" s="1"/>
  <c r="G280" i="1"/>
  <c r="G645" i="1" s="1"/>
  <c r="G285" i="1"/>
  <c r="G650" i="1" s="1"/>
  <c r="G291" i="1"/>
  <c r="G656" i="1" s="1"/>
  <c r="G296" i="1"/>
  <c r="G661" i="1" s="1"/>
  <c r="G301" i="1"/>
  <c r="G666" i="1" s="1"/>
  <c r="G307" i="1"/>
  <c r="G672" i="1" s="1"/>
  <c r="G312" i="1"/>
  <c r="G677" i="1" s="1"/>
  <c r="G317" i="1"/>
  <c r="G682" i="1" s="1"/>
  <c r="G323" i="1"/>
  <c r="G688" i="1" s="1"/>
  <c r="G328" i="1"/>
  <c r="G693" i="1" s="1"/>
  <c r="G333" i="1"/>
  <c r="G698" i="1" s="1"/>
  <c r="G339" i="1"/>
  <c r="G704" i="1" s="1"/>
  <c r="G344" i="1"/>
  <c r="G709" i="1" s="1"/>
  <c r="G349" i="1"/>
  <c r="G714" i="1" s="1"/>
  <c r="G355" i="1"/>
  <c r="G720" i="1" s="1"/>
  <c r="G360" i="1"/>
  <c r="G725" i="1" s="1"/>
  <c r="G365" i="1"/>
  <c r="G730" i="1" s="1"/>
  <c r="G6" i="1"/>
  <c r="G371" i="1" s="1"/>
  <c r="G109" i="1"/>
  <c r="G474" i="1" s="1"/>
  <c r="G14" i="1"/>
  <c r="G379" i="1" s="1"/>
  <c r="G46" i="1"/>
  <c r="G411" i="1" s="1"/>
  <c r="G73" i="1"/>
  <c r="G438" i="1" s="1"/>
  <c r="G89" i="1"/>
  <c r="G454" i="1" s="1"/>
  <c r="G105" i="1"/>
  <c r="G470" i="1" s="1"/>
  <c r="G121" i="1"/>
  <c r="G486" i="1" s="1"/>
  <c r="G137" i="1"/>
  <c r="G502" i="1" s="1"/>
  <c r="G153" i="1"/>
  <c r="G518" i="1" s="1"/>
  <c r="G169" i="1"/>
  <c r="G534" i="1" s="1"/>
  <c r="G185" i="1"/>
  <c r="G550" i="1" s="1"/>
  <c r="G201" i="1"/>
  <c r="G566" i="1" s="1"/>
  <c r="G217" i="1"/>
  <c r="G582" i="1" s="1"/>
  <c r="G233" i="1"/>
  <c r="G598" i="1" s="1"/>
  <c r="G244" i="1"/>
  <c r="G609" i="1" s="1"/>
  <c r="G252" i="1"/>
  <c r="G617" i="1" s="1"/>
  <c r="G260" i="1"/>
  <c r="G625" i="1" s="1"/>
  <c r="G268" i="1"/>
  <c r="G633" i="1" s="1"/>
  <c r="G276" i="1"/>
  <c r="G641" i="1" s="1"/>
  <c r="G281" i="1"/>
  <c r="G646" i="1" s="1"/>
  <c r="G287" i="1"/>
  <c r="G652" i="1" s="1"/>
  <c r="G292" i="1"/>
  <c r="G657" i="1" s="1"/>
  <c r="G297" i="1"/>
  <c r="G662" i="1" s="1"/>
  <c r="G303" i="1"/>
  <c r="G668" i="1" s="1"/>
  <c r="G308" i="1"/>
  <c r="G673" i="1" s="1"/>
  <c r="G313" i="1"/>
  <c r="G678" i="1" s="1"/>
  <c r="G319" i="1"/>
  <c r="G684" i="1" s="1"/>
  <c r="G324" i="1"/>
  <c r="G689" i="1" s="1"/>
  <c r="G329" i="1"/>
  <c r="G694" i="1" s="1"/>
  <c r="G335" i="1"/>
  <c r="G700" i="1" s="1"/>
  <c r="G340" i="1"/>
  <c r="G705" i="1" s="1"/>
  <c r="G345" i="1"/>
  <c r="G710" i="1" s="1"/>
  <c r="G351" i="1"/>
  <c r="G716" i="1" s="1"/>
  <c r="G356" i="1"/>
  <c r="G721" i="1" s="1"/>
  <c r="G361" i="1"/>
  <c r="G726" i="1" s="1"/>
  <c r="G367" i="1"/>
  <c r="G732" i="1" s="1"/>
  <c r="D7" i="4"/>
  <c r="G22" i="1"/>
  <c r="G387" i="1" s="1"/>
  <c r="G54" i="1"/>
  <c r="G419" i="1" s="1"/>
  <c r="G77" i="1"/>
  <c r="G442" i="1" s="1"/>
  <c r="G93" i="1"/>
  <c r="G458" i="1" s="1"/>
  <c r="G141" i="1"/>
  <c r="G506" i="1" s="1"/>
  <c r="G173" i="1"/>
  <c r="G538" i="1" s="1"/>
  <c r="G205" i="1"/>
  <c r="G570" i="1" s="1"/>
  <c r="G237" i="1"/>
  <c r="G602" i="1" s="1"/>
  <c r="G253" i="1"/>
  <c r="G618" i="1" s="1"/>
  <c r="G269" i="1"/>
  <c r="G634" i="1" s="1"/>
  <c r="G283" i="1"/>
  <c r="G648" i="1" s="1"/>
  <c r="G293" i="1"/>
  <c r="G658" i="1" s="1"/>
  <c r="G304" i="1"/>
  <c r="G669" i="1" s="1"/>
  <c r="G315" i="1"/>
  <c r="G680" i="1" s="1"/>
  <c r="G320" i="1"/>
  <c r="G685" i="1" s="1"/>
  <c r="G336" i="1"/>
  <c r="G701" i="1" s="1"/>
  <c r="G347" i="1"/>
  <c r="G712" i="1" s="1"/>
  <c r="G357" i="1"/>
  <c r="G722" i="1" s="1"/>
  <c r="G368" i="1"/>
  <c r="G733" i="1" s="1"/>
  <c r="F8" i="4"/>
  <c r="M8" i="4" s="1"/>
  <c r="N8" i="4" s="1"/>
  <c r="AH202" i="14" s="1"/>
  <c r="F10" i="4"/>
  <c r="M10" i="4" s="1"/>
  <c r="N10" i="4" s="1"/>
  <c r="AH203" i="14" s="1"/>
  <c r="F12" i="4"/>
  <c r="M12" i="4" s="1"/>
  <c r="N12" i="4" s="1"/>
  <c r="AH108" i="14" s="1"/>
  <c r="F14" i="4"/>
  <c r="M14" i="4" s="1"/>
  <c r="N14" i="4" s="1"/>
  <c r="AH40" i="14" s="1"/>
  <c r="F16" i="4"/>
  <c r="M16" i="4" s="1"/>
  <c r="N16" i="4" s="1"/>
  <c r="AH76" i="14" s="1"/>
  <c r="F18" i="4"/>
  <c r="M18" i="4" s="1"/>
  <c r="N18" i="4" s="1"/>
  <c r="AH104" i="14" s="1"/>
  <c r="F20" i="4"/>
  <c r="M20" i="4" s="1"/>
  <c r="N20" i="4" s="1"/>
  <c r="AH206" i="14" s="1"/>
  <c r="F22" i="4"/>
  <c r="M22" i="4" s="1"/>
  <c r="N22" i="4" s="1"/>
  <c r="AH30" i="14" s="1"/>
  <c r="F24" i="4"/>
  <c r="M24" i="4" s="1"/>
  <c r="N24" i="4" s="1"/>
  <c r="AH68" i="14" s="1"/>
  <c r="F26" i="4"/>
  <c r="M26" i="4" s="1"/>
  <c r="N26" i="4" s="1"/>
  <c r="AH28" i="14" s="1"/>
  <c r="F28" i="4"/>
  <c r="M28" i="4" s="1"/>
  <c r="N28" i="4" s="1"/>
  <c r="AH207" i="14" s="1"/>
  <c r="F30" i="4"/>
  <c r="M30" i="4" s="1"/>
  <c r="N30" i="4" s="1"/>
  <c r="AH208" i="14" s="1"/>
  <c r="F32" i="4"/>
  <c r="M32" i="4" s="1"/>
  <c r="N32" i="4" s="1"/>
  <c r="AH174" i="14" s="1"/>
  <c r="F34" i="4"/>
  <c r="M34" i="4" s="1"/>
  <c r="N34" i="4" s="1"/>
  <c r="AH211" i="14" s="1"/>
  <c r="F36" i="4"/>
  <c r="M36" i="4" s="1"/>
  <c r="N36" i="4" s="1"/>
  <c r="AH162" i="14" s="1"/>
  <c r="F38" i="4"/>
  <c r="M38" i="4" s="1"/>
  <c r="N38" i="4" s="1"/>
  <c r="AH12" i="14" s="1"/>
  <c r="F40" i="4"/>
  <c r="M40" i="4" s="1"/>
  <c r="N40" i="4" s="1"/>
  <c r="AH70" i="14" s="1"/>
  <c r="F42" i="4"/>
  <c r="M42" i="4" s="1"/>
  <c r="N42" i="4" s="1"/>
  <c r="AH214" i="14" s="1"/>
  <c r="F44" i="4"/>
  <c r="M44" i="4" s="1"/>
  <c r="N44" i="4" s="1"/>
  <c r="AH116" i="14" s="1"/>
  <c r="F46" i="4"/>
  <c r="M46" i="4" s="1"/>
  <c r="N46" i="4" s="1"/>
  <c r="AH52" i="14" s="1"/>
  <c r="F48" i="4"/>
  <c r="M48" i="4" s="1"/>
  <c r="N48" i="4" s="1"/>
  <c r="AH216" i="14" s="1"/>
  <c r="F77" i="4"/>
  <c r="M77" i="4" s="1"/>
  <c r="N77" i="4" s="1"/>
  <c r="AH58" i="14" s="1"/>
  <c r="F79" i="4"/>
  <c r="M79" i="4" s="1"/>
  <c r="N79" i="4" s="1"/>
  <c r="AH185" i="14" s="1"/>
  <c r="F81" i="4"/>
  <c r="M81" i="4" s="1"/>
  <c r="N81" i="4" s="1"/>
  <c r="AH100" i="14" s="1"/>
  <c r="F83" i="4"/>
  <c r="M83" i="4" s="1"/>
  <c r="N83" i="4" s="1"/>
  <c r="AH47" i="14" s="1"/>
  <c r="F85" i="4"/>
  <c r="M85" i="4" s="1"/>
  <c r="N85" i="4" s="1"/>
  <c r="AH10" i="14" s="1"/>
  <c r="F87" i="4"/>
  <c r="M87" i="4" s="1"/>
  <c r="N87" i="4" s="1"/>
  <c r="AH226" i="14" s="1"/>
  <c r="F89" i="4"/>
  <c r="M89" i="4" s="1"/>
  <c r="N89" i="4" s="1"/>
  <c r="AH227" i="14" s="1"/>
  <c r="F91" i="4"/>
  <c r="M91" i="4" s="1"/>
  <c r="N91" i="4" s="1"/>
  <c r="AH229" i="14" s="1"/>
  <c r="F93" i="4"/>
  <c r="M93" i="4" s="1"/>
  <c r="N93" i="4" s="1"/>
  <c r="AH130" i="14" s="1"/>
  <c r="F95" i="4"/>
  <c r="M95" i="4" s="1"/>
  <c r="N95" i="4" s="1"/>
  <c r="AH232" i="14" s="1"/>
  <c r="F97" i="4"/>
  <c r="M97" i="4" s="1"/>
  <c r="N97" i="4" s="1"/>
  <c r="AH234" i="14" s="1"/>
  <c r="F99" i="4"/>
  <c r="M99" i="4" s="1"/>
  <c r="N99" i="4" s="1"/>
  <c r="AH236" i="14" s="1"/>
  <c r="F101" i="4"/>
  <c r="M101" i="4" s="1"/>
  <c r="N101" i="4" s="1"/>
  <c r="AH238" i="14" s="1"/>
  <c r="F103" i="4"/>
  <c r="M103" i="4" s="1"/>
  <c r="N103" i="4" s="1"/>
  <c r="AH240" i="14" s="1"/>
  <c r="F105" i="4"/>
  <c r="M105" i="4" s="1"/>
  <c r="N105" i="4" s="1"/>
  <c r="AH242" i="14" s="1"/>
  <c r="F107" i="4"/>
  <c r="M107" i="4" s="1"/>
  <c r="N107" i="4" s="1"/>
  <c r="AH244" i="14" s="1"/>
  <c r="F109" i="4"/>
  <c r="M109" i="4" s="1"/>
  <c r="N109" i="4" s="1"/>
  <c r="AH245" i="14" s="1"/>
  <c r="F111" i="4"/>
  <c r="M111" i="4" s="1"/>
  <c r="N111" i="4" s="1"/>
  <c r="AH247" i="14" s="1"/>
  <c r="F113" i="4"/>
  <c r="M113" i="4" s="1"/>
  <c r="N113" i="4" s="1"/>
  <c r="AH249" i="14" s="1"/>
  <c r="F115" i="4"/>
  <c r="M115" i="4" s="1"/>
  <c r="N115" i="4" s="1"/>
  <c r="AH251" i="14" s="1"/>
  <c r="F117" i="4"/>
  <c r="M117" i="4" s="1"/>
  <c r="N117" i="4" s="1"/>
  <c r="AH253" i="14" s="1"/>
  <c r="F119" i="4"/>
  <c r="M119" i="4" s="1"/>
  <c r="N119" i="4" s="1"/>
  <c r="AH255" i="14" s="1"/>
  <c r="F121" i="4"/>
  <c r="M121" i="4" s="1"/>
  <c r="N121" i="4" s="1"/>
  <c r="AH256" i="14" s="1"/>
  <c r="F123" i="4"/>
  <c r="M123" i="4" s="1"/>
  <c r="N123" i="4" s="1"/>
  <c r="AH257" i="14" s="1"/>
  <c r="F125" i="4"/>
  <c r="M125" i="4" s="1"/>
  <c r="N125" i="4" s="1"/>
  <c r="AH258" i="14" s="1"/>
  <c r="F127" i="4"/>
  <c r="M127" i="4" s="1"/>
  <c r="N127" i="4" s="1"/>
  <c r="AH260" i="14" s="1"/>
  <c r="F129" i="4"/>
  <c r="M129" i="4" s="1"/>
  <c r="N129" i="4" s="1"/>
  <c r="AH262" i="14" s="1"/>
  <c r="F131" i="4"/>
  <c r="M131" i="4" s="1"/>
  <c r="N131" i="4" s="1"/>
  <c r="AH264" i="14" s="1"/>
  <c r="F133" i="4"/>
  <c r="M133" i="4" s="1"/>
  <c r="N133" i="4" s="1"/>
  <c r="AH266" i="14" s="1"/>
  <c r="F135" i="4"/>
  <c r="M135" i="4" s="1"/>
  <c r="N135" i="4" s="1"/>
  <c r="AH268" i="14" s="1"/>
  <c r="F137" i="4"/>
  <c r="M137" i="4" s="1"/>
  <c r="N137" i="4" s="1"/>
  <c r="AH270" i="14" s="1"/>
  <c r="F139" i="4"/>
  <c r="M139" i="4" s="1"/>
  <c r="N139" i="4" s="1"/>
  <c r="AH272" i="14" s="1"/>
  <c r="F162" i="4"/>
  <c r="M162" i="4" s="1"/>
  <c r="N162" i="4" s="1"/>
  <c r="AH293" i="14" s="1"/>
  <c r="F164" i="4"/>
  <c r="M164" i="4" s="1"/>
  <c r="N164" i="4" s="1"/>
  <c r="AH295" i="14" s="1"/>
  <c r="F166" i="4"/>
  <c r="M166" i="4" s="1"/>
  <c r="N166" i="4" s="1"/>
  <c r="AH297" i="14" s="1"/>
  <c r="F168" i="4"/>
  <c r="M168" i="4" s="1"/>
  <c r="N168" i="4" s="1"/>
  <c r="AH299" i="14" s="1"/>
  <c r="F170" i="4"/>
  <c r="M170" i="4" s="1"/>
  <c r="N170" i="4" s="1"/>
  <c r="AH301" i="14" s="1"/>
  <c r="F172" i="4"/>
  <c r="M172" i="4" s="1"/>
  <c r="N172" i="4" s="1"/>
  <c r="AH303" i="14" s="1"/>
  <c r="F174" i="4"/>
  <c r="M174" i="4" s="1"/>
  <c r="N174" i="4" s="1"/>
  <c r="AH305" i="14" s="1"/>
  <c r="F50" i="4"/>
  <c r="M50" i="4" s="1"/>
  <c r="N50" i="4" s="1"/>
  <c r="AH60" i="14" s="1"/>
  <c r="F52" i="4"/>
  <c r="M52" i="4" s="1"/>
  <c r="N52" i="4" s="1"/>
  <c r="AH26" i="14" s="1"/>
  <c r="F54" i="4"/>
  <c r="M54" i="4" s="1"/>
  <c r="N54" i="4" s="1"/>
  <c r="AH46" i="14" s="1"/>
  <c r="F56" i="4"/>
  <c r="M56" i="4" s="1"/>
  <c r="N56" i="4" s="1"/>
  <c r="AH218" i="14" s="1"/>
  <c r="F58" i="4"/>
  <c r="M58" i="4" s="1"/>
  <c r="N58" i="4" s="1"/>
  <c r="AH82" i="14" s="1"/>
  <c r="F60" i="4"/>
  <c r="M60" i="4" s="1"/>
  <c r="N60" i="4" s="1"/>
  <c r="AH20" i="14" s="1"/>
  <c r="F62" i="4"/>
  <c r="M62" i="4" s="1"/>
  <c r="N62" i="4" s="1"/>
  <c r="AH64" i="14" s="1"/>
  <c r="F64" i="4"/>
  <c r="M64" i="4" s="1"/>
  <c r="N64" i="4" s="1"/>
  <c r="AH219" i="14" s="1"/>
  <c r="F66" i="4"/>
  <c r="M66" i="4" s="1"/>
  <c r="N66" i="4" s="1"/>
  <c r="AH90" i="14" s="1"/>
  <c r="F68" i="4"/>
  <c r="M68" i="4" s="1"/>
  <c r="N68" i="4" s="1"/>
  <c r="AH88" i="14" s="1"/>
  <c r="F70" i="4"/>
  <c r="M70" i="4" s="1"/>
  <c r="N70" i="4" s="1"/>
  <c r="AH221" i="14" s="1"/>
  <c r="F72" i="4"/>
  <c r="M72" i="4" s="1"/>
  <c r="N72" i="4" s="1"/>
  <c r="AH222" i="14" s="1"/>
  <c r="F74" i="4"/>
  <c r="M74" i="4" s="1"/>
  <c r="N74" i="4" s="1"/>
  <c r="AH223" i="14" s="1"/>
  <c r="F76" i="4"/>
  <c r="M76" i="4" s="1"/>
  <c r="N76" i="4" s="1"/>
  <c r="AH22" i="14" s="1"/>
  <c r="F141" i="4"/>
  <c r="M141" i="4" s="1"/>
  <c r="N141" i="4" s="1"/>
  <c r="AH274" i="14" s="1"/>
  <c r="F143" i="4"/>
  <c r="M143" i="4" s="1"/>
  <c r="N143" i="4" s="1"/>
  <c r="AH276" i="14" s="1"/>
  <c r="F145" i="4"/>
  <c r="M145" i="4" s="1"/>
  <c r="N145" i="4" s="1"/>
  <c r="AH278" i="14" s="1"/>
  <c r="F147" i="4"/>
  <c r="M147" i="4" s="1"/>
  <c r="N147" i="4" s="1"/>
  <c r="AH280" i="14" s="1"/>
  <c r="F149" i="4"/>
  <c r="M149" i="4" s="1"/>
  <c r="N149" i="4" s="1"/>
  <c r="AH282" i="14" s="1"/>
  <c r="F151" i="4"/>
  <c r="M151" i="4" s="1"/>
  <c r="N151" i="4" s="1"/>
  <c r="AH284" i="14" s="1"/>
  <c r="F153" i="4"/>
  <c r="M153" i="4" s="1"/>
  <c r="N153" i="4" s="1"/>
  <c r="AH286" i="14" s="1"/>
  <c r="F155" i="4"/>
  <c r="M155" i="4" s="1"/>
  <c r="N155" i="4" s="1"/>
  <c r="AH288" i="14" s="1"/>
  <c r="F157" i="4"/>
  <c r="M157" i="4" s="1"/>
  <c r="N157" i="4" s="1"/>
  <c r="AH290" i="14" s="1"/>
  <c r="F159" i="4"/>
  <c r="M159" i="4" s="1"/>
  <c r="N159" i="4" s="1"/>
  <c r="AH132" i="14" s="1"/>
  <c r="F9" i="4"/>
  <c r="M9" i="4" s="1"/>
  <c r="N9" i="4" s="1"/>
  <c r="AH110" i="14" s="1"/>
  <c r="F11" i="4"/>
  <c r="M11" i="4" s="1"/>
  <c r="N11" i="4" s="1"/>
  <c r="AH134" i="14" s="1"/>
  <c r="F13" i="4"/>
  <c r="M13" i="4" s="1"/>
  <c r="N13" i="4" s="1"/>
  <c r="AH66" i="14" s="1"/>
  <c r="F15" i="4"/>
  <c r="M15" i="4" s="1"/>
  <c r="N15" i="4" s="1"/>
  <c r="AH204" i="14" s="1"/>
  <c r="F17" i="4"/>
  <c r="M17" i="4" s="1"/>
  <c r="N17" i="4" s="1"/>
  <c r="AH6" i="14" s="1"/>
  <c r="F19" i="4"/>
  <c r="M19" i="4" s="1"/>
  <c r="N19" i="4" s="1"/>
  <c r="AH205" i="14" s="1"/>
  <c r="F21" i="4"/>
  <c r="M21" i="4" s="1"/>
  <c r="N21" i="4" s="1"/>
  <c r="AH34" i="14" s="1"/>
  <c r="F23" i="4"/>
  <c r="M23" i="4" s="1"/>
  <c r="N23" i="4" s="1"/>
  <c r="AH72" i="14" s="1"/>
  <c r="F25" i="4"/>
  <c r="M25" i="4" s="1"/>
  <c r="N25" i="4" s="1"/>
  <c r="AH146" i="14" s="1"/>
  <c r="F27" i="4"/>
  <c r="M27" i="4" s="1"/>
  <c r="N27" i="4" s="1"/>
  <c r="AH16" i="14" s="1"/>
  <c r="F29" i="4"/>
  <c r="M29" i="4" s="1"/>
  <c r="N29" i="4" s="1"/>
  <c r="AH54" i="14" s="1"/>
  <c r="F31" i="4"/>
  <c r="M31" i="4" s="1"/>
  <c r="N31" i="4" s="1"/>
  <c r="AH209" i="14" s="1"/>
  <c r="F33" i="4"/>
  <c r="M33" i="4" s="1"/>
  <c r="N33" i="4" s="1"/>
  <c r="AH210" i="14" s="1"/>
  <c r="F35" i="4"/>
  <c r="M35" i="4" s="1"/>
  <c r="N35" i="4" s="1"/>
  <c r="AH212" i="14" s="1"/>
  <c r="F37" i="4"/>
  <c r="M37" i="4" s="1"/>
  <c r="N37" i="4" s="1"/>
  <c r="AH198" i="14" s="1"/>
  <c r="F39" i="4"/>
  <c r="M39" i="4" s="1"/>
  <c r="N39" i="4" s="1"/>
  <c r="AH213" i="14" s="1"/>
  <c r="F41" i="4"/>
  <c r="M41" i="4" s="1"/>
  <c r="N41" i="4" s="1"/>
  <c r="AH190" i="14" s="1"/>
  <c r="F43" i="4"/>
  <c r="M43" i="4" s="1"/>
  <c r="N43" i="4" s="1"/>
  <c r="AH74" i="14" s="1"/>
  <c r="F45" i="4"/>
  <c r="M45" i="4" s="1"/>
  <c r="N45" i="4" s="1"/>
  <c r="AH215" i="14" s="1"/>
  <c r="F47" i="4"/>
  <c r="M47" i="4" s="1"/>
  <c r="N47" i="4" s="1"/>
  <c r="AH14" i="14" s="1"/>
  <c r="F78" i="4"/>
  <c r="M78" i="4" s="1"/>
  <c r="N78" i="4" s="1"/>
  <c r="AH140" i="14" s="1"/>
  <c r="F80" i="4"/>
  <c r="M80" i="4" s="1"/>
  <c r="N80" i="4" s="1"/>
  <c r="AH160" i="14" s="1"/>
  <c r="F82" i="4"/>
  <c r="M82" i="4" s="1"/>
  <c r="N82" i="4" s="1"/>
  <c r="AH224" i="14" s="1"/>
  <c r="F84" i="4"/>
  <c r="M84" i="4" s="1"/>
  <c r="N84" i="4" s="1"/>
  <c r="AH8" i="14" s="1"/>
  <c r="F86" i="4"/>
  <c r="M86" i="4" s="1"/>
  <c r="N86" i="4" s="1"/>
  <c r="AH225" i="14" s="1"/>
  <c r="F88" i="4"/>
  <c r="M88" i="4" s="1"/>
  <c r="N88" i="4" s="1"/>
  <c r="AH56" i="14" s="1"/>
  <c r="F90" i="4"/>
  <c r="M90" i="4" s="1"/>
  <c r="N90" i="4" s="1"/>
  <c r="AH228" i="14" s="1"/>
  <c r="F92" i="4"/>
  <c r="M92" i="4" s="1"/>
  <c r="N92" i="4" s="1"/>
  <c r="AH230" i="14" s="1"/>
  <c r="F94" i="4"/>
  <c r="M94" i="4" s="1"/>
  <c r="N94" i="4" s="1"/>
  <c r="AH231" i="14" s="1"/>
  <c r="F96" i="4"/>
  <c r="M96" i="4" s="1"/>
  <c r="N96" i="4" s="1"/>
  <c r="AH233" i="14" s="1"/>
  <c r="F98" i="4"/>
  <c r="M98" i="4" s="1"/>
  <c r="N98" i="4" s="1"/>
  <c r="AH235" i="14" s="1"/>
  <c r="F100" i="4"/>
  <c r="M100" i="4" s="1"/>
  <c r="N100" i="4" s="1"/>
  <c r="AH237" i="14" s="1"/>
  <c r="F102" i="4"/>
  <c r="M102" i="4" s="1"/>
  <c r="N102" i="4" s="1"/>
  <c r="AH239" i="14" s="1"/>
  <c r="F104" i="4"/>
  <c r="M104" i="4" s="1"/>
  <c r="N104" i="4" s="1"/>
  <c r="AH241" i="14" s="1"/>
  <c r="F106" i="4"/>
  <c r="M106" i="4" s="1"/>
  <c r="N106" i="4" s="1"/>
  <c r="AH243" i="14" s="1"/>
  <c r="F108" i="4"/>
  <c r="M108" i="4" s="1"/>
  <c r="N108" i="4" s="1"/>
  <c r="AH182" i="14" s="1"/>
  <c r="F110" i="4"/>
  <c r="M110" i="4" s="1"/>
  <c r="N110" i="4" s="1"/>
  <c r="AH246" i="14" s="1"/>
  <c r="F112" i="4"/>
  <c r="M112" i="4" s="1"/>
  <c r="N112" i="4" s="1"/>
  <c r="AH248" i="14" s="1"/>
  <c r="F114" i="4"/>
  <c r="M114" i="4" s="1"/>
  <c r="N114" i="4" s="1"/>
  <c r="AH250" i="14" s="1"/>
  <c r="F116" i="4"/>
  <c r="M116" i="4" s="1"/>
  <c r="N116" i="4" s="1"/>
  <c r="AH252" i="14" s="1"/>
  <c r="F118" i="4"/>
  <c r="M118" i="4" s="1"/>
  <c r="N118" i="4" s="1"/>
  <c r="AH254" i="14" s="1"/>
  <c r="F120" i="4"/>
  <c r="M120" i="4" s="1"/>
  <c r="N120" i="4" s="1"/>
  <c r="AH37" i="14" s="1"/>
  <c r="F122" i="4"/>
  <c r="M122" i="4" s="1"/>
  <c r="N122" i="4" s="1"/>
  <c r="AH127" i="14" s="1"/>
  <c r="F124" i="4"/>
  <c r="M124" i="4" s="1"/>
  <c r="N124" i="4" s="1"/>
  <c r="AH50" i="14" s="1"/>
  <c r="F126" i="4"/>
  <c r="M126" i="4" s="1"/>
  <c r="N126" i="4" s="1"/>
  <c r="AH259" i="14" s="1"/>
  <c r="F128" i="4"/>
  <c r="M128" i="4" s="1"/>
  <c r="N128" i="4" s="1"/>
  <c r="AH261" i="14" s="1"/>
  <c r="F130" i="4"/>
  <c r="M130" i="4" s="1"/>
  <c r="N130" i="4" s="1"/>
  <c r="AH263" i="14" s="1"/>
  <c r="F132" i="4"/>
  <c r="M132" i="4" s="1"/>
  <c r="N132" i="4" s="1"/>
  <c r="AH265" i="14" s="1"/>
  <c r="F134" i="4"/>
  <c r="M134" i="4" s="1"/>
  <c r="N134" i="4" s="1"/>
  <c r="AH267" i="14" s="1"/>
  <c r="F136" i="4"/>
  <c r="M136" i="4" s="1"/>
  <c r="N136" i="4" s="1"/>
  <c r="AH269" i="14" s="1"/>
  <c r="F138" i="4"/>
  <c r="M138" i="4" s="1"/>
  <c r="N138" i="4" s="1"/>
  <c r="AH271" i="14" s="1"/>
  <c r="F140" i="4"/>
  <c r="M140" i="4" s="1"/>
  <c r="N140" i="4" s="1"/>
  <c r="AH273" i="14" s="1"/>
  <c r="F161" i="4"/>
  <c r="M161" i="4" s="1"/>
  <c r="N161" i="4" s="1"/>
  <c r="AH292" i="14" s="1"/>
  <c r="F163" i="4"/>
  <c r="M163" i="4" s="1"/>
  <c r="N163" i="4" s="1"/>
  <c r="AH294" i="14" s="1"/>
  <c r="F165" i="4"/>
  <c r="M165" i="4" s="1"/>
  <c r="N165" i="4" s="1"/>
  <c r="AH296" i="14" s="1"/>
  <c r="F167" i="4"/>
  <c r="M167" i="4" s="1"/>
  <c r="N167" i="4" s="1"/>
  <c r="AH298" i="14" s="1"/>
  <c r="F169" i="4"/>
  <c r="M169" i="4" s="1"/>
  <c r="N169" i="4" s="1"/>
  <c r="AH300" i="14" s="1"/>
  <c r="F171" i="4"/>
  <c r="M171" i="4" s="1"/>
  <c r="N171" i="4" s="1"/>
  <c r="AH302" i="14" s="1"/>
  <c r="F173" i="4"/>
  <c r="M173" i="4" s="1"/>
  <c r="N173" i="4" s="1"/>
  <c r="AH304" i="14" s="1"/>
  <c r="F175" i="4"/>
  <c r="M175" i="4" s="1"/>
  <c r="N175" i="4" s="1"/>
  <c r="AH306" i="14" s="1"/>
  <c r="F49" i="4"/>
  <c r="M49" i="4" s="1"/>
  <c r="N49" i="4" s="1"/>
  <c r="AH217" i="14" s="1"/>
  <c r="F51" i="4"/>
  <c r="M51" i="4" s="1"/>
  <c r="N51" i="4" s="1"/>
  <c r="AH36" i="14" s="1"/>
  <c r="F53" i="4"/>
  <c r="M53" i="4" s="1"/>
  <c r="N53" i="4" s="1"/>
  <c r="AH102" i="14" s="1"/>
  <c r="F55" i="4"/>
  <c r="M55" i="4" s="1"/>
  <c r="N55" i="4" s="1"/>
  <c r="AH126" i="14" s="1"/>
  <c r="F57" i="4"/>
  <c r="M57" i="4" s="1"/>
  <c r="N57" i="4" s="1"/>
  <c r="AH94" i="14" s="1"/>
  <c r="F59" i="4"/>
  <c r="M59" i="4" s="1"/>
  <c r="N59" i="4" s="1"/>
  <c r="AH44" i="14" s="1"/>
  <c r="F61" i="4"/>
  <c r="M61" i="4" s="1"/>
  <c r="N61" i="4" s="1"/>
  <c r="AH138" i="14" s="1"/>
  <c r="F63" i="4"/>
  <c r="M63" i="4" s="1"/>
  <c r="N63" i="4" s="1"/>
  <c r="AH80" i="14" s="1"/>
  <c r="F65" i="4"/>
  <c r="M65" i="4" s="1"/>
  <c r="N65" i="4" s="1"/>
  <c r="AH220" i="14" s="1"/>
  <c r="F67" i="4"/>
  <c r="M67" i="4" s="1"/>
  <c r="N67" i="4" s="1"/>
  <c r="AH184" i="14" s="1"/>
  <c r="F69" i="4"/>
  <c r="M69" i="4" s="1"/>
  <c r="N69" i="4" s="1"/>
  <c r="AH18" i="14" s="1"/>
  <c r="F71" i="4"/>
  <c r="M71" i="4" s="1"/>
  <c r="N71" i="4" s="1"/>
  <c r="AH156" i="14" s="1"/>
  <c r="F73" i="4"/>
  <c r="M73" i="4" s="1"/>
  <c r="N73" i="4" s="1"/>
  <c r="AH92" i="14" s="1"/>
  <c r="F75" i="4"/>
  <c r="M75" i="4" s="1"/>
  <c r="N75" i="4" s="1"/>
  <c r="AH120" i="14" s="1"/>
  <c r="F142" i="4"/>
  <c r="M142" i="4" s="1"/>
  <c r="N142" i="4" s="1"/>
  <c r="AH275" i="14" s="1"/>
  <c r="F144" i="4"/>
  <c r="M144" i="4" s="1"/>
  <c r="N144" i="4" s="1"/>
  <c r="AH277" i="14" s="1"/>
  <c r="F146" i="4"/>
  <c r="M146" i="4" s="1"/>
  <c r="N146" i="4" s="1"/>
  <c r="AH279" i="14" s="1"/>
  <c r="F148" i="4"/>
  <c r="M148" i="4" s="1"/>
  <c r="N148" i="4" s="1"/>
  <c r="AH281" i="14" s="1"/>
  <c r="F150" i="4"/>
  <c r="M150" i="4" s="1"/>
  <c r="N150" i="4" s="1"/>
  <c r="AH283" i="14" s="1"/>
  <c r="F152" i="4"/>
  <c r="M152" i="4" s="1"/>
  <c r="N152" i="4" s="1"/>
  <c r="AH285" i="14" s="1"/>
  <c r="F154" i="4"/>
  <c r="M154" i="4" s="1"/>
  <c r="N154" i="4" s="1"/>
  <c r="AH287" i="14" s="1"/>
  <c r="F156" i="4"/>
  <c r="M156" i="4" s="1"/>
  <c r="N156" i="4" s="1"/>
  <c r="AH289" i="14" s="1"/>
  <c r="F158" i="4"/>
  <c r="M158" i="4" s="1"/>
  <c r="N158" i="4" s="1"/>
  <c r="AH291" i="14" s="1"/>
  <c r="F160" i="4"/>
  <c r="M160" i="4" s="1"/>
  <c r="N160" i="4" s="1"/>
  <c r="AH24" i="14" s="1"/>
  <c r="F176" i="4"/>
  <c r="M176" i="4" s="1"/>
  <c r="N176" i="4" s="1"/>
  <c r="AH307" i="14" s="1"/>
  <c r="F178" i="4"/>
  <c r="M178" i="4" s="1"/>
  <c r="N178" i="4" s="1"/>
  <c r="AH309" i="14" s="1"/>
  <c r="F180" i="4"/>
  <c r="M180" i="4" s="1"/>
  <c r="N180" i="4" s="1"/>
  <c r="AH311" i="14" s="1"/>
  <c r="F189" i="4"/>
  <c r="M189" i="4" s="1"/>
  <c r="N189" i="4" s="1"/>
  <c r="AH320" i="14" s="1"/>
  <c r="F191" i="4"/>
  <c r="M191" i="4" s="1"/>
  <c r="N191" i="4" s="1"/>
  <c r="AH322" i="14" s="1"/>
  <c r="F193" i="4"/>
  <c r="M193" i="4" s="1"/>
  <c r="N193" i="4" s="1"/>
  <c r="AH324" i="14" s="1"/>
  <c r="F232" i="4"/>
  <c r="M232" i="4" s="1"/>
  <c r="N232" i="4" s="1"/>
  <c r="AH360" i="14" s="1"/>
  <c r="F234" i="4"/>
  <c r="M234" i="4" s="1"/>
  <c r="N234" i="4" s="1"/>
  <c r="AH362" i="14" s="1"/>
  <c r="F241" i="4"/>
  <c r="M241" i="4" s="1"/>
  <c r="N241" i="4" s="1"/>
  <c r="AH368" i="14" s="1"/>
  <c r="F243" i="4"/>
  <c r="M243" i="4" s="1"/>
  <c r="N243" i="4" s="1"/>
  <c r="AH370" i="14" s="1"/>
  <c r="F245" i="4"/>
  <c r="M245" i="4" s="1"/>
  <c r="N245" i="4" s="1"/>
  <c r="AH372" i="14" s="1"/>
  <c r="F247" i="4"/>
  <c r="M247" i="4" s="1"/>
  <c r="N247" i="4" s="1"/>
  <c r="AH374" i="14" s="1"/>
  <c r="F274" i="4"/>
  <c r="M274" i="4" s="1"/>
  <c r="N274" i="4" s="1"/>
  <c r="AH166" i="14" s="1"/>
  <c r="F276" i="4"/>
  <c r="M276" i="4" s="1"/>
  <c r="N276" i="4" s="1"/>
  <c r="AH402" i="14" s="1"/>
  <c r="F278" i="4"/>
  <c r="M278" i="4" s="1"/>
  <c r="N278" i="4" s="1"/>
  <c r="AH404" i="14" s="1"/>
  <c r="F280" i="4"/>
  <c r="M280" i="4" s="1"/>
  <c r="N280" i="4" s="1"/>
  <c r="AH406" i="14" s="1"/>
  <c r="F289" i="4"/>
  <c r="M289" i="4" s="1"/>
  <c r="N289" i="4" s="1"/>
  <c r="AH200" i="14" s="1"/>
  <c r="F291" i="4"/>
  <c r="M291" i="4" s="1"/>
  <c r="N291" i="4" s="1"/>
  <c r="AH152" i="14" s="1"/>
  <c r="F293" i="4"/>
  <c r="M293" i="4" s="1"/>
  <c r="N293" i="4" s="1"/>
  <c r="AH78" i="14" s="1"/>
  <c r="F295" i="4"/>
  <c r="M295" i="4" s="1"/>
  <c r="N295" i="4" s="1"/>
  <c r="AH124" i="14" s="1"/>
  <c r="F306" i="4"/>
  <c r="M306" i="4" s="1"/>
  <c r="N306" i="4" s="1"/>
  <c r="AH422" i="14" s="1"/>
  <c r="F308" i="4"/>
  <c r="M308" i="4" s="1"/>
  <c r="N308" i="4" s="1"/>
  <c r="AH424" i="14" s="1"/>
  <c r="F310" i="4"/>
  <c r="M310" i="4" s="1"/>
  <c r="N310" i="4" s="1"/>
  <c r="AH426" i="14" s="1"/>
  <c r="F321" i="4"/>
  <c r="M321" i="4" s="1"/>
  <c r="N321" i="4" s="1"/>
  <c r="AH437" i="14" s="1"/>
  <c r="F323" i="4"/>
  <c r="M323" i="4" s="1"/>
  <c r="N323" i="4" s="1"/>
  <c r="AH439" i="14" s="1"/>
  <c r="F325" i="4"/>
  <c r="M325" i="4" s="1"/>
  <c r="N325" i="4" s="1"/>
  <c r="AH117" i="14" s="1"/>
  <c r="F334" i="4"/>
  <c r="M334" i="4" s="1"/>
  <c r="N334" i="4" s="1"/>
  <c r="AH445" i="14" s="1"/>
  <c r="F182" i="4"/>
  <c r="M182" i="4" s="1"/>
  <c r="N182" i="4" s="1"/>
  <c r="AH313" i="14" s="1"/>
  <c r="F184" i="4"/>
  <c r="M184" i="4" s="1"/>
  <c r="N184" i="4" s="1"/>
  <c r="AH315" i="14" s="1"/>
  <c r="F186" i="4"/>
  <c r="M186" i="4" s="1"/>
  <c r="N186" i="4" s="1"/>
  <c r="AH317" i="14" s="1"/>
  <c r="F188" i="4"/>
  <c r="M188" i="4" s="1"/>
  <c r="N188" i="4" s="1"/>
  <c r="AH319" i="14" s="1"/>
  <c r="F195" i="4"/>
  <c r="M195" i="4" s="1"/>
  <c r="N195" i="4" s="1"/>
  <c r="AH326" i="14" s="1"/>
  <c r="F197" i="4"/>
  <c r="M197" i="4" s="1"/>
  <c r="N197" i="4" s="1"/>
  <c r="AH328" i="14" s="1"/>
  <c r="F199" i="4"/>
  <c r="M199" i="4" s="1"/>
  <c r="N199" i="4" s="1"/>
  <c r="AH330" i="14" s="1"/>
  <c r="F201" i="4"/>
  <c r="M201" i="4" s="1"/>
  <c r="N201" i="4" s="1"/>
  <c r="AH332" i="14" s="1"/>
  <c r="F203" i="4"/>
  <c r="M203" i="4" s="1"/>
  <c r="N203" i="4" s="1"/>
  <c r="AH334" i="14" s="1"/>
  <c r="F205" i="4"/>
  <c r="M205" i="4" s="1"/>
  <c r="N205" i="4" s="1"/>
  <c r="AH336" i="14" s="1"/>
  <c r="F207" i="4"/>
  <c r="M207" i="4" s="1"/>
  <c r="N207" i="4" s="1"/>
  <c r="AH164" i="14" s="1"/>
  <c r="F209" i="4"/>
  <c r="M209" i="4" s="1"/>
  <c r="N209" i="4" s="1"/>
  <c r="AH337" i="14" s="1"/>
  <c r="F211" i="4"/>
  <c r="M211" i="4" s="1"/>
  <c r="N211" i="4" s="1"/>
  <c r="AH339" i="14" s="1"/>
  <c r="F213" i="4"/>
  <c r="M213" i="4" s="1"/>
  <c r="N213" i="4" s="1"/>
  <c r="AH341" i="14" s="1"/>
  <c r="F215" i="4"/>
  <c r="M215" i="4" s="1"/>
  <c r="N215" i="4" s="1"/>
  <c r="AH343" i="14" s="1"/>
  <c r="F217" i="4"/>
  <c r="M217" i="4" s="1"/>
  <c r="N217" i="4" s="1"/>
  <c r="AH345" i="14" s="1"/>
  <c r="F219" i="4"/>
  <c r="M219" i="4" s="1"/>
  <c r="N219" i="4" s="1"/>
  <c r="AH347" i="14" s="1"/>
  <c r="F221" i="4"/>
  <c r="M221" i="4" s="1"/>
  <c r="N221" i="4" s="1"/>
  <c r="AH349" i="14" s="1"/>
  <c r="F223" i="4"/>
  <c r="M223" i="4" s="1"/>
  <c r="N223" i="4" s="1"/>
  <c r="AH351" i="14" s="1"/>
  <c r="F225" i="4"/>
  <c r="M225" i="4" s="1"/>
  <c r="N225" i="4" s="1"/>
  <c r="AH353" i="14" s="1"/>
  <c r="F227" i="4"/>
  <c r="M227" i="4" s="1"/>
  <c r="N227" i="4" s="1"/>
  <c r="AH355" i="14" s="1"/>
  <c r="F229" i="4"/>
  <c r="M229" i="4" s="1"/>
  <c r="N229" i="4" s="1"/>
  <c r="AH357" i="14" s="1"/>
  <c r="F231" i="4"/>
  <c r="M231" i="4" s="1"/>
  <c r="N231" i="4" s="1"/>
  <c r="AH359" i="14" s="1"/>
  <c r="F236" i="4"/>
  <c r="M236" i="4" s="1"/>
  <c r="N236" i="4" s="1"/>
  <c r="AH363" i="14" s="1"/>
  <c r="F238" i="4"/>
  <c r="M238" i="4" s="1"/>
  <c r="N238" i="4" s="1"/>
  <c r="AH365" i="14" s="1"/>
  <c r="F240" i="4"/>
  <c r="M240" i="4" s="1"/>
  <c r="N240" i="4" s="1"/>
  <c r="AH367" i="14" s="1"/>
  <c r="F249" i="4"/>
  <c r="M249" i="4" s="1"/>
  <c r="N249" i="4" s="1"/>
  <c r="AH376" i="14" s="1"/>
  <c r="F251" i="4"/>
  <c r="M251" i="4" s="1"/>
  <c r="N251" i="4" s="1"/>
  <c r="AH378" i="14" s="1"/>
  <c r="F253" i="4"/>
  <c r="M253" i="4" s="1"/>
  <c r="N253" i="4" s="1"/>
  <c r="AH380" i="14" s="1"/>
  <c r="F255" i="4"/>
  <c r="M255" i="4" s="1"/>
  <c r="N255" i="4" s="1"/>
  <c r="AH382" i="14" s="1"/>
  <c r="F257" i="4"/>
  <c r="M257" i="4" s="1"/>
  <c r="N257" i="4" s="1"/>
  <c r="AH384" i="14" s="1"/>
  <c r="F259" i="4"/>
  <c r="M259" i="4" s="1"/>
  <c r="N259" i="4" s="1"/>
  <c r="AH386" i="14" s="1"/>
  <c r="F261" i="4"/>
  <c r="M261" i="4" s="1"/>
  <c r="N261" i="4" s="1"/>
  <c r="AH388" i="14" s="1"/>
  <c r="F263" i="4"/>
  <c r="M263" i="4" s="1"/>
  <c r="N263" i="4" s="1"/>
  <c r="AH390" i="14" s="1"/>
  <c r="F265" i="4"/>
  <c r="M265" i="4" s="1"/>
  <c r="N265" i="4" s="1"/>
  <c r="AH392" i="14" s="1"/>
  <c r="F267" i="4"/>
  <c r="M267" i="4" s="1"/>
  <c r="N267" i="4" s="1"/>
  <c r="AH394" i="14" s="1"/>
  <c r="F269" i="4"/>
  <c r="M269" i="4" s="1"/>
  <c r="N269" i="4" s="1"/>
  <c r="AH396" i="14" s="1"/>
  <c r="F271" i="4"/>
  <c r="M271" i="4" s="1"/>
  <c r="N271" i="4" s="1"/>
  <c r="AH398" i="14" s="1"/>
  <c r="F282" i="4"/>
  <c r="M282" i="4" s="1"/>
  <c r="N282" i="4" s="1"/>
  <c r="AH408" i="14" s="1"/>
  <c r="F284" i="4"/>
  <c r="M284" i="4" s="1"/>
  <c r="N284" i="4" s="1"/>
  <c r="AH410" i="14" s="1"/>
  <c r="F286" i="4"/>
  <c r="M286" i="4" s="1"/>
  <c r="N286" i="4" s="1"/>
  <c r="AH412" i="14" s="1"/>
  <c r="F288" i="4"/>
  <c r="M288" i="4" s="1"/>
  <c r="N288" i="4" s="1"/>
  <c r="AH414" i="14" s="1"/>
  <c r="F297" i="4"/>
  <c r="M297" i="4" s="1"/>
  <c r="N297" i="4" s="1"/>
  <c r="AH417" i="14" s="1"/>
  <c r="F299" i="4"/>
  <c r="M299" i="4" s="1"/>
  <c r="N299" i="4" s="1"/>
  <c r="AH186" i="14" s="1"/>
  <c r="F301" i="4"/>
  <c r="M301" i="4" s="1"/>
  <c r="N301" i="4" s="1"/>
  <c r="AH419" i="14" s="1"/>
  <c r="F303" i="4"/>
  <c r="M303" i="4" s="1"/>
  <c r="N303" i="4" s="1"/>
  <c r="AH420" i="14" s="1"/>
  <c r="F312" i="4"/>
  <c r="M312" i="4" s="1"/>
  <c r="N312" i="4" s="1"/>
  <c r="AH428" i="14" s="1"/>
  <c r="F314" i="4"/>
  <c r="M314" i="4" s="1"/>
  <c r="N314" i="4" s="1"/>
  <c r="AH430" i="14" s="1"/>
  <c r="F316" i="4"/>
  <c r="M316" i="4" s="1"/>
  <c r="N316" i="4" s="1"/>
  <c r="AH432" i="14" s="1"/>
  <c r="F318" i="4"/>
  <c r="M318" i="4" s="1"/>
  <c r="N318" i="4" s="1"/>
  <c r="AH434" i="14" s="1"/>
  <c r="F327" i="4"/>
  <c r="M327" i="4" s="1"/>
  <c r="N327" i="4" s="1"/>
  <c r="AH441" i="14" s="1"/>
  <c r="F329" i="4"/>
  <c r="M329" i="4" s="1"/>
  <c r="N329" i="4" s="1"/>
  <c r="AH180" i="14" s="1"/>
  <c r="F331" i="4"/>
  <c r="M331" i="4" s="1"/>
  <c r="N331" i="4" s="1"/>
  <c r="AH150" i="14" s="1"/>
  <c r="F177" i="4"/>
  <c r="M177" i="4" s="1"/>
  <c r="N177" i="4" s="1"/>
  <c r="AH308" i="14" s="1"/>
  <c r="F179" i="4"/>
  <c r="M179" i="4" s="1"/>
  <c r="N179" i="4" s="1"/>
  <c r="AH310" i="14" s="1"/>
  <c r="F190" i="4"/>
  <c r="M190" i="4" s="1"/>
  <c r="N190" i="4" s="1"/>
  <c r="AH321" i="14" s="1"/>
  <c r="F192" i="4"/>
  <c r="M192" i="4" s="1"/>
  <c r="N192" i="4" s="1"/>
  <c r="AH323" i="14" s="1"/>
  <c r="F194" i="4"/>
  <c r="M194" i="4" s="1"/>
  <c r="N194" i="4" s="1"/>
  <c r="AH325" i="14" s="1"/>
  <c r="F233" i="4"/>
  <c r="M233" i="4" s="1"/>
  <c r="N233" i="4" s="1"/>
  <c r="AH361" i="14" s="1"/>
  <c r="F242" i="4"/>
  <c r="M242" i="4" s="1"/>
  <c r="N242" i="4" s="1"/>
  <c r="AH369" i="14" s="1"/>
  <c r="F244" i="4"/>
  <c r="M244" i="4" s="1"/>
  <c r="N244" i="4" s="1"/>
  <c r="AH371" i="14" s="1"/>
  <c r="F246" i="4"/>
  <c r="M246" i="4" s="1"/>
  <c r="N246" i="4" s="1"/>
  <c r="AH373" i="14" s="1"/>
  <c r="F248" i="4"/>
  <c r="M248" i="4" s="1"/>
  <c r="N248" i="4" s="1"/>
  <c r="AH375" i="14" s="1"/>
  <c r="F273" i="4"/>
  <c r="M273" i="4" s="1"/>
  <c r="N273" i="4" s="1"/>
  <c r="AH400" i="14" s="1"/>
  <c r="F275" i="4"/>
  <c r="M275" i="4" s="1"/>
  <c r="N275" i="4" s="1"/>
  <c r="AH401" i="14" s="1"/>
  <c r="F277" i="4"/>
  <c r="M277" i="4" s="1"/>
  <c r="N277" i="4" s="1"/>
  <c r="AH403" i="14" s="1"/>
  <c r="F279" i="4"/>
  <c r="M279" i="4" s="1"/>
  <c r="N279" i="4" s="1"/>
  <c r="AH405" i="14" s="1"/>
  <c r="F290" i="4"/>
  <c r="M290" i="4" s="1"/>
  <c r="N290" i="4" s="1"/>
  <c r="AH415" i="14" s="1"/>
  <c r="F292" i="4"/>
  <c r="M292" i="4" s="1"/>
  <c r="N292" i="4" s="1"/>
  <c r="AH192" i="14" s="1"/>
  <c r="F294" i="4"/>
  <c r="M294" i="4" s="1"/>
  <c r="N294" i="4" s="1"/>
  <c r="AH168" i="14" s="1"/>
  <c r="F296" i="4"/>
  <c r="M296" i="4" s="1"/>
  <c r="N296" i="4" s="1"/>
  <c r="AH416" i="14" s="1"/>
  <c r="F305" i="4"/>
  <c r="M305" i="4" s="1"/>
  <c r="N305" i="4" s="1"/>
  <c r="AH421" i="14" s="1"/>
  <c r="F307" i="4"/>
  <c r="M307" i="4" s="1"/>
  <c r="N307" i="4" s="1"/>
  <c r="AH423" i="14" s="1"/>
  <c r="F309" i="4"/>
  <c r="M309" i="4" s="1"/>
  <c r="N309" i="4" s="1"/>
  <c r="AH425" i="14" s="1"/>
  <c r="F311" i="4"/>
  <c r="M311" i="4" s="1"/>
  <c r="N311" i="4" s="1"/>
  <c r="AH427" i="14" s="1"/>
  <c r="F320" i="4"/>
  <c r="M320" i="4" s="1"/>
  <c r="N320" i="4" s="1"/>
  <c r="AH436" i="14" s="1"/>
  <c r="F322" i="4"/>
  <c r="M322" i="4" s="1"/>
  <c r="N322" i="4" s="1"/>
  <c r="AH438" i="14" s="1"/>
  <c r="F324" i="4"/>
  <c r="M324" i="4" s="1"/>
  <c r="N324" i="4" s="1"/>
  <c r="AH440" i="14" s="1"/>
  <c r="F333" i="4"/>
  <c r="M333" i="4" s="1"/>
  <c r="N333" i="4" s="1"/>
  <c r="AH444" i="14" s="1"/>
  <c r="F181" i="4"/>
  <c r="M181" i="4" s="1"/>
  <c r="N181" i="4" s="1"/>
  <c r="AH312" i="14" s="1"/>
  <c r="F183" i="4"/>
  <c r="M183" i="4" s="1"/>
  <c r="N183" i="4" s="1"/>
  <c r="AH314" i="14" s="1"/>
  <c r="F185" i="4"/>
  <c r="M185" i="4" s="1"/>
  <c r="N185" i="4" s="1"/>
  <c r="AH316" i="14" s="1"/>
  <c r="F187" i="4"/>
  <c r="M187" i="4" s="1"/>
  <c r="N187" i="4" s="1"/>
  <c r="AH318" i="14" s="1"/>
  <c r="F196" i="4"/>
  <c r="M196" i="4" s="1"/>
  <c r="N196" i="4" s="1"/>
  <c r="AH327" i="14" s="1"/>
  <c r="F198" i="4"/>
  <c r="M198" i="4" s="1"/>
  <c r="N198" i="4" s="1"/>
  <c r="AH329" i="14" s="1"/>
  <c r="F200" i="4"/>
  <c r="M200" i="4" s="1"/>
  <c r="N200" i="4" s="1"/>
  <c r="AH331" i="14" s="1"/>
  <c r="F202" i="4"/>
  <c r="M202" i="4" s="1"/>
  <c r="N202" i="4" s="1"/>
  <c r="AH333" i="14" s="1"/>
  <c r="F204" i="4"/>
  <c r="M204" i="4" s="1"/>
  <c r="N204" i="4" s="1"/>
  <c r="AH335" i="14" s="1"/>
  <c r="F206" i="4"/>
  <c r="M206" i="4" s="1"/>
  <c r="N206" i="4" s="1"/>
  <c r="AH62" i="14" s="1"/>
  <c r="F208" i="4"/>
  <c r="M208" i="4" s="1"/>
  <c r="N208" i="4" s="1"/>
  <c r="AH32" i="14" s="1"/>
  <c r="F210" i="4"/>
  <c r="M210" i="4" s="1"/>
  <c r="N210" i="4" s="1"/>
  <c r="AH338" i="14" s="1"/>
  <c r="F212" i="4"/>
  <c r="M212" i="4" s="1"/>
  <c r="N212" i="4" s="1"/>
  <c r="AH340" i="14" s="1"/>
  <c r="F214" i="4"/>
  <c r="M214" i="4" s="1"/>
  <c r="N214" i="4" s="1"/>
  <c r="AH342" i="14" s="1"/>
  <c r="F216" i="4"/>
  <c r="M216" i="4" s="1"/>
  <c r="N216" i="4" s="1"/>
  <c r="AH344" i="14" s="1"/>
  <c r="F218" i="4"/>
  <c r="M218" i="4" s="1"/>
  <c r="N218" i="4" s="1"/>
  <c r="AH346" i="14" s="1"/>
  <c r="F220" i="4"/>
  <c r="M220" i="4" s="1"/>
  <c r="N220" i="4" s="1"/>
  <c r="AH348" i="14" s="1"/>
  <c r="F222" i="4"/>
  <c r="M222" i="4" s="1"/>
  <c r="N222" i="4" s="1"/>
  <c r="AH350" i="14" s="1"/>
  <c r="F224" i="4"/>
  <c r="M224" i="4" s="1"/>
  <c r="N224" i="4" s="1"/>
  <c r="AH352" i="14" s="1"/>
  <c r="F226" i="4"/>
  <c r="M226" i="4" s="1"/>
  <c r="N226" i="4" s="1"/>
  <c r="AH354" i="14" s="1"/>
  <c r="F228" i="4"/>
  <c r="M228" i="4" s="1"/>
  <c r="N228" i="4" s="1"/>
  <c r="AH356" i="14" s="1"/>
  <c r="F230" i="4"/>
  <c r="M230" i="4" s="1"/>
  <c r="N230" i="4" s="1"/>
  <c r="AH358" i="14" s="1"/>
  <c r="F235" i="4"/>
  <c r="M235" i="4" s="1"/>
  <c r="N235" i="4" s="1"/>
  <c r="AH191" i="14" s="1"/>
  <c r="F237" i="4"/>
  <c r="M237" i="4" s="1"/>
  <c r="N237" i="4" s="1"/>
  <c r="AH364" i="14" s="1"/>
  <c r="F239" i="4"/>
  <c r="M239" i="4" s="1"/>
  <c r="N239" i="4" s="1"/>
  <c r="AH366" i="14" s="1"/>
  <c r="F250" i="4"/>
  <c r="M250" i="4" s="1"/>
  <c r="N250" i="4" s="1"/>
  <c r="AH377" i="14" s="1"/>
  <c r="F252" i="4"/>
  <c r="M252" i="4" s="1"/>
  <c r="N252" i="4" s="1"/>
  <c r="AH379" i="14" s="1"/>
  <c r="F254" i="4"/>
  <c r="M254" i="4" s="1"/>
  <c r="N254" i="4" s="1"/>
  <c r="AH381" i="14" s="1"/>
  <c r="F256" i="4"/>
  <c r="M256" i="4" s="1"/>
  <c r="N256" i="4" s="1"/>
  <c r="AH383" i="14" s="1"/>
  <c r="F258" i="4"/>
  <c r="M258" i="4" s="1"/>
  <c r="N258" i="4" s="1"/>
  <c r="AH385" i="14" s="1"/>
  <c r="F260" i="4"/>
  <c r="M260" i="4" s="1"/>
  <c r="N260" i="4" s="1"/>
  <c r="AH387" i="14" s="1"/>
  <c r="F262" i="4"/>
  <c r="M262" i="4" s="1"/>
  <c r="N262" i="4" s="1"/>
  <c r="AH389" i="14" s="1"/>
  <c r="F264" i="4"/>
  <c r="M264" i="4" s="1"/>
  <c r="N264" i="4" s="1"/>
  <c r="AH391" i="14" s="1"/>
  <c r="F266" i="4"/>
  <c r="M266" i="4" s="1"/>
  <c r="N266" i="4" s="1"/>
  <c r="AH393" i="14" s="1"/>
  <c r="F268" i="4"/>
  <c r="M268" i="4" s="1"/>
  <c r="N268" i="4" s="1"/>
  <c r="AH395" i="14" s="1"/>
  <c r="F270" i="4"/>
  <c r="M270" i="4" s="1"/>
  <c r="N270" i="4" s="1"/>
  <c r="AH397" i="14" s="1"/>
  <c r="F272" i="4"/>
  <c r="M272" i="4" s="1"/>
  <c r="N272" i="4" s="1"/>
  <c r="AH399" i="14" s="1"/>
  <c r="F281" i="4"/>
  <c r="M281" i="4" s="1"/>
  <c r="N281" i="4" s="1"/>
  <c r="AH407" i="14" s="1"/>
  <c r="F283" i="4"/>
  <c r="M283" i="4" s="1"/>
  <c r="N283" i="4" s="1"/>
  <c r="AH409" i="14" s="1"/>
  <c r="F285" i="4"/>
  <c r="M285" i="4" s="1"/>
  <c r="N285" i="4" s="1"/>
  <c r="AH411" i="14" s="1"/>
  <c r="F287" i="4"/>
  <c r="M287" i="4" s="1"/>
  <c r="N287" i="4" s="1"/>
  <c r="AH413" i="14" s="1"/>
  <c r="F298" i="4"/>
  <c r="M298" i="4" s="1"/>
  <c r="N298" i="4" s="1"/>
  <c r="AH142" i="14" s="1"/>
  <c r="F300" i="4"/>
  <c r="M300" i="4" s="1"/>
  <c r="N300" i="4" s="1"/>
  <c r="AH418" i="14" s="1"/>
  <c r="F302" i="4"/>
  <c r="M302" i="4" s="1"/>
  <c r="N302" i="4" s="1"/>
  <c r="AH196" i="14" s="1"/>
  <c r="F304" i="4"/>
  <c r="M304" i="4" s="1"/>
  <c r="N304" i="4" s="1"/>
  <c r="AH157" i="14" s="1"/>
  <c r="F313" i="4"/>
  <c r="M313" i="4" s="1"/>
  <c r="N313" i="4" s="1"/>
  <c r="AH429" i="14" s="1"/>
  <c r="F315" i="4"/>
  <c r="M315" i="4" s="1"/>
  <c r="N315" i="4" s="1"/>
  <c r="AH431" i="14" s="1"/>
  <c r="F317" i="4"/>
  <c r="M317" i="4" s="1"/>
  <c r="N317" i="4" s="1"/>
  <c r="AH433" i="14" s="1"/>
  <c r="F319" i="4"/>
  <c r="M319" i="4" s="1"/>
  <c r="N319" i="4" s="1"/>
  <c r="AH435" i="14" s="1"/>
  <c r="F326" i="4"/>
  <c r="M326" i="4" s="1"/>
  <c r="N326" i="4" s="1"/>
  <c r="AH136" i="14" s="1"/>
  <c r="F328" i="4"/>
  <c r="M328" i="4" s="1"/>
  <c r="N328" i="4" s="1"/>
  <c r="AH442" i="14" s="1"/>
  <c r="F330" i="4"/>
  <c r="M330" i="4" s="1"/>
  <c r="N330" i="4" s="1"/>
  <c r="AH114" i="14" s="1"/>
  <c r="F332" i="4"/>
  <c r="M332" i="4" s="1"/>
  <c r="N332" i="4" s="1"/>
  <c r="AH443" i="14" s="1"/>
  <c r="F431" i="4"/>
  <c r="M431" i="4" s="1"/>
  <c r="N431" i="4" s="1"/>
  <c r="AH91" i="14" s="1"/>
  <c r="F433" i="4"/>
  <c r="M433" i="4" s="1"/>
  <c r="N433" i="4" s="1"/>
  <c r="AH89" i="14" s="1"/>
  <c r="F435" i="4"/>
  <c r="M435" i="4" s="1"/>
  <c r="N435" i="4" s="1"/>
  <c r="AH488" i="14" s="1"/>
  <c r="F437" i="4"/>
  <c r="M437" i="4" s="1"/>
  <c r="N437" i="4" s="1"/>
  <c r="AH489" i="14" s="1"/>
  <c r="F439" i="4"/>
  <c r="M439" i="4" s="1"/>
  <c r="N439" i="4" s="1"/>
  <c r="AH490" i="14" s="1"/>
  <c r="F441" i="4"/>
  <c r="M441" i="4" s="1"/>
  <c r="N441" i="4" s="1"/>
  <c r="AH23" i="14" s="1"/>
  <c r="F443" i="4"/>
  <c r="M443" i="4" s="1"/>
  <c r="N443" i="4" s="1"/>
  <c r="AH141" i="14" s="1"/>
  <c r="F445" i="4"/>
  <c r="M445" i="4" s="1"/>
  <c r="N445" i="4" s="1"/>
  <c r="AH161" i="14" s="1"/>
  <c r="F464" i="4"/>
  <c r="M464" i="4" s="1"/>
  <c r="N464" i="4" s="1"/>
  <c r="AH503" i="14" s="1"/>
  <c r="F466" i="4"/>
  <c r="M466" i="4" s="1"/>
  <c r="N466" i="4" s="1"/>
  <c r="AH505" i="14" s="1"/>
  <c r="F468" i="4"/>
  <c r="M468" i="4" s="1"/>
  <c r="N468" i="4" s="1"/>
  <c r="AH507" i="14" s="1"/>
  <c r="F470" i="4"/>
  <c r="M470" i="4" s="1"/>
  <c r="N470" i="4" s="1"/>
  <c r="AH509" i="14" s="1"/>
  <c r="F472" i="4"/>
  <c r="M472" i="4" s="1"/>
  <c r="N472" i="4" s="1"/>
  <c r="AH511" i="14" s="1"/>
  <c r="F474" i="4"/>
  <c r="M474" i="4" s="1"/>
  <c r="N474" i="4" s="1"/>
  <c r="AH512" i="14" s="1"/>
  <c r="F476" i="4"/>
  <c r="M476" i="4" s="1"/>
  <c r="N476" i="4" s="1"/>
  <c r="AH514" i="14" s="1"/>
  <c r="F478" i="4"/>
  <c r="M478" i="4" s="1"/>
  <c r="N478" i="4" s="1"/>
  <c r="AH516" i="14" s="1"/>
  <c r="F495" i="4"/>
  <c r="M495" i="4" s="1"/>
  <c r="N495" i="4" s="1"/>
  <c r="AH530" i="14" s="1"/>
  <c r="F497" i="4"/>
  <c r="M497" i="4" s="1"/>
  <c r="N497" i="4" s="1"/>
  <c r="AH532" i="14" s="1"/>
  <c r="F499" i="4"/>
  <c r="M499" i="4" s="1"/>
  <c r="N499" i="4" s="1"/>
  <c r="AH534" i="14" s="1"/>
  <c r="F501" i="4"/>
  <c r="M501" i="4" s="1"/>
  <c r="N501" i="4" s="1"/>
  <c r="AH536" i="14" s="1"/>
  <c r="F503" i="4"/>
  <c r="M503" i="4" s="1"/>
  <c r="N503" i="4" s="1"/>
  <c r="AH538" i="14" s="1"/>
  <c r="F336" i="4"/>
  <c r="M336" i="4" s="1"/>
  <c r="N336" i="4" s="1"/>
  <c r="AH122" i="14" s="1"/>
  <c r="F338" i="4"/>
  <c r="M338" i="4" s="1"/>
  <c r="N338" i="4" s="1"/>
  <c r="AH447" i="14" s="1"/>
  <c r="F340" i="4"/>
  <c r="M340" i="4" s="1"/>
  <c r="N340" i="4" s="1"/>
  <c r="AH449" i="14" s="1"/>
  <c r="F342" i="4"/>
  <c r="M342" i="4" s="1"/>
  <c r="N342" i="4" s="1"/>
  <c r="AH451" i="14" s="1"/>
  <c r="F344" i="4"/>
  <c r="M344" i="4" s="1"/>
  <c r="N344" i="4" s="1"/>
  <c r="AH453" i="14" s="1"/>
  <c r="F346" i="4"/>
  <c r="M346" i="4" s="1"/>
  <c r="N346" i="4" s="1"/>
  <c r="AH455" i="14" s="1"/>
  <c r="F348" i="4"/>
  <c r="M348" i="4" s="1"/>
  <c r="N348" i="4" s="1"/>
  <c r="AH457" i="14" s="1"/>
  <c r="F350" i="4"/>
  <c r="M350" i="4" s="1"/>
  <c r="N350" i="4" s="1"/>
  <c r="AH459" i="14" s="1"/>
  <c r="F352" i="4"/>
  <c r="M352" i="4" s="1"/>
  <c r="N352" i="4" s="1"/>
  <c r="AH461" i="14" s="1"/>
  <c r="F354" i="4"/>
  <c r="M354" i="4" s="1"/>
  <c r="N354" i="4" s="1"/>
  <c r="AH462" i="14" s="1"/>
  <c r="F356" i="4"/>
  <c r="M356" i="4" s="1"/>
  <c r="N356" i="4" s="1"/>
  <c r="AH144" i="14" s="1"/>
  <c r="F358" i="4"/>
  <c r="M358" i="4" s="1"/>
  <c r="N358" i="4" s="1"/>
  <c r="AH463" i="14" s="1"/>
  <c r="F360" i="4"/>
  <c r="M360" i="4" s="1"/>
  <c r="N360" i="4" s="1"/>
  <c r="AH464" i="14" s="1"/>
  <c r="F362" i="4"/>
  <c r="M362" i="4" s="1"/>
  <c r="N362" i="4" s="1"/>
  <c r="AH112" i="14" s="1"/>
  <c r="F364" i="4"/>
  <c r="M364" i="4" s="1"/>
  <c r="N364" i="4" s="1"/>
  <c r="AH467" i="14" s="1"/>
  <c r="F366" i="4"/>
  <c r="M366" i="4" s="1"/>
  <c r="N366" i="4" s="1"/>
  <c r="AH178" i="14" s="1"/>
  <c r="F368" i="4"/>
  <c r="M368" i="4" s="1"/>
  <c r="N368" i="4" s="1"/>
  <c r="AH153" i="14" s="1"/>
  <c r="F370" i="4"/>
  <c r="M370" i="4" s="1"/>
  <c r="N370" i="4" s="1"/>
  <c r="AH171" i="14" s="1"/>
  <c r="F372" i="4"/>
  <c r="M372" i="4" s="1"/>
  <c r="N372" i="4" s="1"/>
  <c r="F374" i="4"/>
  <c r="M374" i="4" s="1"/>
  <c r="N374" i="4" s="1"/>
  <c r="AH111" i="14" s="1"/>
  <c r="F376" i="4"/>
  <c r="M376" i="4" s="1"/>
  <c r="N376" i="4" s="1"/>
  <c r="AH135" i="14" s="1"/>
  <c r="F378" i="4"/>
  <c r="M378" i="4" s="1"/>
  <c r="N378" i="4" s="1"/>
  <c r="AH67" i="14" s="1"/>
  <c r="F380" i="4"/>
  <c r="M380" i="4" s="1"/>
  <c r="N380" i="4" s="1"/>
  <c r="AH471" i="14" s="1"/>
  <c r="F382" i="4"/>
  <c r="M382" i="4" s="1"/>
  <c r="N382" i="4" s="1"/>
  <c r="AH7" i="14" s="1"/>
  <c r="F384" i="4"/>
  <c r="M384" i="4" s="1"/>
  <c r="N384" i="4" s="1"/>
  <c r="AH472" i="14" s="1"/>
  <c r="F386" i="4"/>
  <c r="M386" i="4" s="1"/>
  <c r="N386" i="4" s="1"/>
  <c r="AH35" i="14" s="1"/>
  <c r="F388" i="4"/>
  <c r="M388" i="4" s="1"/>
  <c r="N388" i="4" s="1"/>
  <c r="AH73" i="14" s="1"/>
  <c r="F390" i="4"/>
  <c r="M390" i="4" s="1"/>
  <c r="N390" i="4" s="1"/>
  <c r="AH147" i="14" s="1"/>
  <c r="F392" i="4"/>
  <c r="M392" i="4" s="1"/>
  <c r="N392" i="4" s="1"/>
  <c r="AH17" i="14" s="1"/>
  <c r="F394" i="4"/>
  <c r="M394" i="4" s="1"/>
  <c r="N394" i="4" s="1"/>
  <c r="AH55" i="14" s="1"/>
  <c r="F396" i="4"/>
  <c r="M396" i="4" s="1"/>
  <c r="N396" i="4" s="1"/>
  <c r="AH476" i="14" s="1"/>
  <c r="F398" i="4"/>
  <c r="M398" i="4" s="1"/>
  <c r="N398" i="4" s="1"/>
  <c r="AH477" i="14" s="1"/>
  <c r="F400" i="4"/>
  <c r="M400" i="4" s="1"/>
  <c r="N400" i="4" s="1"/>
  <c r="AH479" i="14" s="1"/>
  <c r="F402" i="4"/>
  <c r="M402" i="4" s="1"/>
  <c r="N402" i="4" s="1"/>
  <c r="AH199" i="14" s="1"/>
  <c r="F404" i="4"/>
  <c r="M404" i="4" s="1"/>
  <c r="N404" i="4" s="1"/>
  <c r="AH480" i="14" s="1"/>
  <c r="F406" i="4"/>
  <c r="M406" i="4" s="1"/>
  <c r="N406" i="4" s="1"/>
  <c r="AH193" i="14" s="1"/>
  <c r="F408" i="4"/>
  <c r="M408" i="4" s="1"/>
  <c r="N408" i="4" s="1"/>
  <c r="AH75" i="14" s="1"/>
  <c r="F410" i="4"/>
  <c r="M410" i="4" s="1"/>
  <c r="N410" i="4" s="1"/>
  <c r="AH482" i="14" s="1"/>
  <c r="F412" i="4"/>
  <c r="M412" i="4" s="1"/>
  <c r="N412" i="4" s="1"/>
  <c r="AH15" i="14" s="1"/>
  <c r="F414" i="4"/>
  <c r="M414" i="4" s="1"/>
  <c r="N414" i="4" s="1"/>
  <c r="AH484" i="14" s="1"/>
  <c r="F416" i="4"/>
  <c r="M416" i="4" s="1"/>
  <c r="N416" i="4" s="1"/>
  <c r="AH38" i="14" s="1"/>
  <c r="F418" i="4"/>
  <c r="M418" i="4" s="1"/>
  <c r="N418" i="4" s="1"/>
  <c r="AH103" i="14" s="1"/>
  <c r="F420" i="4"/>
  <c r="M420" i="4" s="1"/>
  <c r="N420" i="4" s="1"/>
  <c r="AH128" i="14" s="1"/>
  <c r="F422" i="4"/>
  <c r="M422" i="4" s="1"/>
  <c r="N422" i="4" s="1"/>
  <c r="AH95" i="14" s="1"/>
  <c r="F424" i="4"/>
  <c r="M424" i="4" s="1"/>
  <c r="N424" i="4" s="1"/>
  <c r="AH45" i="14" s="1"/>
  <c r="F426" i="4"/>
  <c r="M426" i="4" s="1"/>
  <c r="N426" i="4" s="1"/>
  <c r="AH139" i="14" s="1"/>
  <c r="F428" i="4"/>
  <c r="M428" i="4" s="1"/>
  <c r="N428" i="4" s="1"/>
  <c r="AH81" i="14" s="1"/>
  <c r="F430" i="4"/>
  <c r="M430" i="4" s="1"/>
  <c r="N430" i="4" s="1"/>
  <c r="AH487" i="14" s="1"/>
  <c r="F447" i="4"/>
  <c r="M447" i="4" s="1"/>
  <c r="N447" i="4" s="1"/>
  <c r="AH491" i="14" s="1"/>
  <c r="F449" i="4"/>
  <c r="M449" i="4" s="1"/>
  <c r="N449" i="4" s="1"/>
  <c r="AH9" i="14" s="1"/>
  <c r="F451" i="4"/>
  <c r="M451" i="4" s="1"/>
  <c r="N451" i="4" s="1"/>
  <c r="AH492" i="14" s="1"/>
  <c r="F453" i="4"/>
  <c r="M453" i="4" s="1"/>
  <c r="N453" i="4" s="1"/>
  <c r="AH57" i="14" s="1"/>
  <c r="F455" i="4"/>
  <c r="M455" i="4" s="1"/>
  <c r="N455" i="4" s="1"/>
  <c r="AH495" i="14" s="1"/>
  <c r="F457" i="4"/>
  <c r="M457" i="4" s="1"/>
  <c r="N457" i="4" s="1"/>
  <c r="AH497" i="14" s="1"/>
  <c r="F459" i="4"/>
  <c r="M459" i="4" s="1"/>
  <c r="N459" i="4" s="1"/>
  <c r="AH498" i="14" s="1"/>
  <c r="F461" i="4"/>
  <c r="M461" i="4" s="1"/>
  <c r="N461" i="4" s="1"/>
  <c r="AH500" i="14" s="1"/>
  <c r="F480" i="4"/>
  <c r="M480" i="4" s="1"/>
  <c r="N480" i="4" s="1"/>
  <c r="AH518" i="14" s="1"/>
  <c r="F482" i="4"/>
  <c r="M482" i="4" s="1"/>
  <c r="N482" i="4" s="1"/>
  <c r="AH520" i="14" s="1"/>
  <c r="F484" i="4"/>
  <c r="M484" i="4" s="1"/>
  <c r="N484" i="4" s="1"/>
  <c r="AH522" i="14" s="1"/>
  <c r="F486" i="4"/>
  <c r="M486" i="4" s="1"/>
  <c r="N486" i="4" s="1"/>
  <c r="AH523" i="14" s="1"/>
  <c r="F488" i="4"/>
  <c r="M488" i="4" s="1"/>
  <c r="N488" i="4" s="1"/>
  <c r="AH524" i="14" s="1"/>
  <c r="F490" i="4"/>
  <c r="M490" i="4" s="1"/>
  <c r="N490" i="4" s="1"/>
  <c r="AH525" i="14" s="1"/>
  <c r="F492" i="4"/>
  <c r="M492" i="4" s="1"/>
  <c r="N492" i="4" s="1"/>
  <c r="AH527" i="14" s="1"/>
  <c r="F494" i="4"/>
  <c r="M494" i="4" s="1"/>
  <c r="N494" i="4" s="1"/>
  <c r="AH529" i="14" s="1"/>
  <c r="F432" i="4"/>
  <c r="M432" i="4" s="1"/>
  <c r="N432" i="4" s="1"/>
  <c r="AH187" i="14" s="1"/>
  <c r="F434" i="4"/>
  <c r="M434" i="4" s="1"/>
  <c r="N434" i="4" s="1"/>
  <c r="AH19" i="14" s="1"/>
  <c r="F436" i="4"/>
  <c r="M436" i="4" s="1"/>
  <c r="N436" i="4" s="1"/>
  <c r="AH158" i="14" s="1"/>
  <c r="F438" i="4"/>
  <c r="M438" i="4" s="1"/>
  <c r="N438" i="4" s="1"/>
  <c r="AH93" i="14" s="1"/>
  <c r="F440" i="4"/>
  <c r="M440" i="4" s="1"/>
  <c r="N440" i="4" s="1"/>
  <c r="AH121" i="14" s="1"/>
  <c r="F442" i="4"/>
  <c r="M442" i="4" s="1"/>
  <c r="N442" i="4" s="1"/>
  <c r="AH59" i="14" s="1"/>
  <c r="F444" i="4"/>
  <c r="M444" i="4" s="1"/>
  <c r="N444" i="4" s="1"/>
  <c r="AH188" i="14" s="1"/>
  <c r="F446" i="4"/>
  <c r="M446" i="4" s="1"/>
  <c r="N446" i="4" s="1"/>
  <c r="AH101" i="14" s="1"/>
  <c r="F463" i="4"/>
  <c r="M463" i="4" s="1"/>
  <c r="N463" i="4" s="1"/>
  <c r="AH502" i="14" s="1"/>
  <c r="F465" i="4"/>
  <c r="M465" i="4" s="1"/>
  <c r="N465" i="4" s="1"/>
  <c r="AH504" i="14" s="1"/>
  <c r="F467" i="4"/>
  <c r="M467" i="4" s="1"/>
  <c r="N467" i="4" s="1"/>
  <c r="AH506" i="14" s="1"/>
  <c r="F469" i="4"/>
  <c r="M469" i="4" s="1"/>
  <c r="N469" i="4" s="1"/>
  <c r="AH508" i="14" s="1"/>
  <c r="F471" i="4"/>
  <c r="M471" i="4" s="1"/>
  <c r="N471" i="4" s="1"/>
  <c r="AH510" i="14" s="1"/>
  <c r="F473" i="4"/>
  <c r="M473" i="4" s="1"/>
  <c r="N473" i="4" s="1"/>
  <c r="AH183" i="14" s="1"/>
  <c r="F475" i="4"/>
  <c r="M475" i="4" s="1"/>
  <c r="N475" i="4" s="1"/>
  <c r="AH513" i="14" s="1"/>
  <c r="F477" i="4"/>
  <c r="M477" i="4" s="1"/>
  <c r="N477" i="4" s="1"/>
  <c r="AH515" i="14" s="1"/>
  <c r="F496" i="4"/>
  <c r="M496" i="4" s="1"/>
  <c r="N496" i="4" s="1"/>
  <c r="AH531" i="14" s="1"/>
  <c r="F498" i="4"/>
  <c r="M498" i="4" s="1"/>
  <c r="N498" i="4" s="1"/>
  <c r="AH533" i="14" s="1"/>
  <c r="F500" i="4"/>
  <c r="M500" i="4" s="1"/>
  <c r="N500" i="4" s="1"/>
  <c r="AH535" i="14" s="1"/>
  <c r="F502" i="4"/>
  <c r="M502" i="4" s="1"/>
  <c r="N502" i="4" s="1"/>
  <c r="AH537" i="14" s="1"/>
  <c r="F335" i="4"/>
  <c r="M335" i="4" s="1"/>
  <c r="N335" i="4" s="1"/>
  <c r="AH148" i="14" s="1"/>
  <c r="F337" i="4"/>
  <c r="M337" i="4" s="1"/>
  <c r="N337" i="4" s="1"/>
  <c r="AH446" i="14" s="1"/>
  <c r="F339" i="4"/>
  <c r="M339" i="4" s="1"/>
  <c r="N339" i="4" s="1"/>
  <c r="AH448" i="14" s="1"/>
  <c r="F341" i="4"/>
  <c r="M341" i="4" s="1"/>
  <c r="N341" i="4" s="1"/>
  <c r="AH450" i="14" s="1"/>
  <c r="F343" i="4"/>
  <c r="M343" i="4" s="1"/>
  <c r="N343" i="4" s="1"/>
  <c r="AH452" i="14" s="1"/>
  <c r="F345" i="4"/>
  <c r="M345" i="4" s="1"/>
  <c r="N345" i="4" s="1"/>
  <c r="AH454" i="14" s="1"/>
  <c r="F347" i="4"/>
  <c r="M347" i="4" s="1"/>
  <c r="N347" i="4" s="1"/>
  <c r="AH456" i="14" s="1"/>
  <c r="F349" i="4"/>
  <c r="M349" i="4" s="1"/>
  <c r="N349" i="4" s="1"/>
  <c r="AH458" i="14" s="1"/>
  <c r="F351" i="4"/>
  <c r="M351" i="4" s="1"/>
  <c r="N351" i="4" s="1"/>
  <c r="AH460" i="14" s="1"/>
  <c r="F353" i="4"/>
  <c r="M353" i="4" s="1"/>
  <c r="N353" i="4" s="1"/>
  <c r="AH170" i="14" s="1"/>
  <c r="F355" i="4"/>
  <c r="M355" i="4" s="1"/>
  <c r="N355" i="4" s="1"/>
  <c r="AH42" i="14" s="1"/>
  <c r="F357" i="4"/>
  <c r="M357" i="4" s="1"/>
  <c r="N357" i="4" s="1"/>
  <c r="AH86" i="14" s="1"/>
  <c r="F359" i="4"/>
  <c r="M359" i="4" s="1"/>
  <c r="N359" i="4" s="1"/>
  <c r="AH106" i="14" s="1"/>
  <c r="F361" i="4"/>
  <c r="M361" i="4" s="1"/>
  <c r="N361" i="4" s="1"/>
  <c r="AH465" i="14" s="1"/>
  <c r="F363" i="4"/>
  <c r="M363" i="4" s="1"/>
  <c r="N363" i="4" s="1"/>
  <c r="AH466" i="14" s="1"/>
  <c r="F365" i="4"/>
  <c r="M365" i="4" s="1"/>
  <c r="N365" i="4" s="1"/>
  <c r="AH96" i="14" s="1"/>
  <c r="F367" i="4"/>
  <c r="M367" i="4" s="1"/>
  <c r="N367" i="4" s="1"/>
  <c r="AH84" i="14" s="1"/>
  <c r="F369" i="4"/>
  <c r="M369" i="4" s="1"/>
  <c r="N369" i="4" s="1"/>
  <c r="AH176" i="14" s="1"/>
  <c r="F371" i="4"/>
  <c r="M371" i="4" s="1"/>
  <c r="N371" i="4" s="1"/>
  <c r="AH468" i="14" s="1"/>
  <c r="F373" i="4"/>
  <c r="M373" i="4" s="1"/>
  <c r="N373" i="4" s="1"/>
  <c r="AH469" i="14" s="1"/>
  <c r="F375" i="4"/>
  <c r="M375" i="4" s="1"/>
  <c r="N375" i="4" s="1"/>
  <c r="AH470" i="14" s="1"/>
  <c r="F377" i="4"/>
  <c r="M377" i="4" s="1"/>
  <c r="N377" i="4" s="1"/>
  <c r="AH109" i="14" s="1"/>
  <c r="F379" i="4"/>
  <c r="M379" i="4" s="1"/>
  <c r="N379" i="4" s="1"/>
  <c r="AH41" i="14" s="1"/>
  <c r="F381" i="4"/>
  <c r="M381" i="4" s="1"/>
  <c r="N381" i="4" s="1"/>
  <c r="AH77" i="14" s="1"/>
  <c r="F383" i="4"/>
  <c r="M383" i="4" s="1"/>
  <c r="N383" i="4" s="1"/>
  <c r="AH105" i="14" s="1"/>
  <c r="F385" i="4"/>
  <c r="M385" i="4" s="1"/>
  <c r="N385" i="4" s="1"/>
  <c r="AH473" i="14" s="1"/>
  <c r="F387" i="4"/>
  <c r="M387" i="4" s="1"/>
  <c r="N387" i="4" s="1"/>
  <c r="AH31" i="14" s="1"/>
  <c r="F389" i="4"/>
  <c r="M389" i="4" s="1"/>
  <c r="N389" i="4" s="1"/>
  <c r="AH69" i="14" s="1"/>
  <c r="F391" i="4"/>
  <c r="M391" i="4" s="1"/>
  <c r="N391" i="4" s="1"/>
  <c r="AH29" i="14" s="1"/>
  <c r="F393" i="4"/>
  <c r="M393" i="4" s="1"/>
  <c r="N393" i="4" s="1"/>
  <c r="AH474" i="14" s="1"/>
  <c r="F395" i="4"/>
  <c r="M395" i="4" s="1"/>
  <c r="N395" i="4" s="1"/>
  <c r="AH475" i="14" s="1"/>
  <c r="F397" i="4"/>
  <c r="M397" i="4" s="1"/>
  <c r="N397" i="4" s="1"/>
  <c r="AH175" i="14" s="1"/>
  <c r="F399" i="4"/>
  <c r="M399" i="4" s="1"/>
  <c r="N399" i="4" s="1"/>
  <c r="AH478" i="14" s="1"/>
  <c r="F401" i="4"/>
  <c r="M401" i="4" s="1"/>
  <c r="N401" i="4" s="1"/>
  <c r="AH163" i="14" s="1"/>
  <c r="F403" i="4"/>
  <c r="M403" i="4" s="1"/>
  <c r="N403" i="4" s="1"/>
  <c r="AH13" i="14" s="1"/>
  <c r="F405" i="4"/>
  <c r="M405" i="4" s="1"/>
  <c r="N405" i="4" s="1"/>
  <c r="AH71" i="14" s="1"/>
  <c r="F407" i="4"/>
  <c r="M407" i="4" s="1"/>
  <c r="N407" i="4" s="1"/>
  <c r="AH481" i="14" s="1"/>
  <c r="F409" i="4"/>
  <c r="M409" i="4" s="1"/>
  <c r="N409" i="4" s="1"/>
  <c r="AH118" i="14" s="1"/>
  <c r="F411" i="4"/>
  <c r="M411" i="4" s="1"/>
  <c r="N411" i="4" s="1"/>
  <c r="AH53" i="14" s="1"/>
  <c r="F413" i="4"/>
  <c r="M413" i="4" s="1"/>
  <c r="N413" i="4" s="1"/>
  <c r="AH483" i="14" s="1"/>
  <c r="F415" i="4"/>
  <c r="M415" i="4" s="1"/>
  <c r="N415" i="4" s="1"/>
  <c r="AH61" i="14" s="1"/>
  <c r="F417" i="4"/>
  <c r="M417" i="4" s="1"/>
  <c r="N417" i="4" s="1"/>
  <c r="AH27" i="14" s="1"/>
  <c r="F419" i="4"/>
  <c r="M419" i="4" s="1"/>
  <c r="N419" i="4" s="1"/>
  <c r="AH48" i="14" s="1"/>
  <c r="F421" i="4"/>
  <c r="M421" i="4" s="1"/>
  <c r="N421" i="4" s="1"/>
  <c r="AH485" i="14" s="1"/>
  <c r="F423" i="4"/>
  <c r="M423" i="4" s="1"/>
  <c r="N423" i="4" s="1"/>
  <c r="AH83" i="14" s="1"/>
  <c r="F425" i="4"/>
  <c r="M425" i="4" s="1"/>
  <c r="N425" i="4" s="1"/>
  <c r="AH21" i="14" s="1"/>
  <c r="F427" i="4"/>
  <c r="M427" i="4" s="1"/>
  <c r="N427" i="4" s="1"/>
  <c r="AH65" i="14" s="1"/>
  <c r="F429" i="4"/>
  <c r="M429" i="4" s="1"/>
  <c r="N429" i="4" s="1"/>
  <c r="AH486" i="14" s="1"/>
  <c r="F448" i="4"/>
  <c r="M448" i="4" s="1"/>
  <c r="N448" i="4" s="1"/>
  <c r="AH49" i="14" s="1"/>
  <c r="F450" i="4"/>
  <c r="M450" i="4" s="1"/>
  <c r="N450" i="4" s="1"/>
  <c r="AH11" i="14" s="1"/>
  <c r="F452" i="4"/>
  <c r="M452" i="4" s="1"/>
  <c r="N452" i="4" s="1"/>
  <c r="AH493" i="14" s="1"/>
  <c r="F454" i="4"/>
  <c r="M454" i="4" s="1"/>
  <c r="N454" i="4" s="1"/>
  <c r="AH494" i="14" s="1"/>
  <c r="F456" i="4"/>
  <c r="M456" i="4" s="1"/>
  <c r="N456" i="4" s="1"/>
  <c r="AH496" i="14" s="1"/>
  <c r="F458" i="4"/>
  <c r="M458" i="4" s="1"/>
  <c r="N458" i="4" s="1"/>
  <c r="AH131" i="14" s="1"/>
  <c r="F460" i="4"/>
  <c r="M460" i="4" s="1"/>
  <c r="N460" i="4" s="1"/>
  <c r="AH499" i="14" s="1"/>
  <c r="F462" i="4"/>
  <c r="M462" i="4" s="1"/>
  <c r="N462" i="4" s="1"/>
  <c r="AH501" i="14" s="1"/>
  <c r="F479" i="4"/>
  <c r="M479" i="4" s="1"/>
  <c r="N479" i="4" s="1"/>
  <c r="AH517" i="14" s="1"/>
  <c r="F481" i="4"/>
  <c r="M481" i="4" s="1"/>
  <c r="N481" i="4" s="1"/>
  <c r="AH519" i="14" s="1"/>
  <c r="F483" i="4"/>
  <c r="M483" i="4" s="1"/>
  <c r="N483" i="4" s="1"/>
  <c r="AH521" i="14" s="1"/>
  <c r="F485" i="4"/>
  <c r="M485" i="4" s="1"/>
  <c r="N485" i="4" s="1"/>
  <c r="AH39" i="14" s="1"/>
  <c r="F487" i="4"/>
  <c r="M487" i="4" s="1"/>
  <c r="N487" i="4" s="1"/>
  <c r="AH129" i="14" s="1"/>
  <c r="F489" i="4"/>
  <c r="M489" i="4" s="1"/>
  <c r="N489" i="4" s="1"/>
  <c r="AH51" i="14" s="1"/>
  <c r="F491" i="4"/>
  <c r="M491" i="4" s="1"/>
  <c r="N491" i="4" s="1"/>
  <c r="AH526" i="14" s="1"/>
  <c r="F493" i="4"/>
  <c r="M493" i="4" s="1"/>
  <c r="N493" i="4" s="1"/>
  <c r="AH528" i="14" s="1"/>
  <c r="F504" i="4"/>
  <c r="M504" i="4" s="1"/>
  <c r="N504" i="4" s="1"/>
  <c r="AH539" i="14" s="1"/>
  <c r="F506" i="4"/>
  <c r="M506" i="4" s="1"/>
  <c r="N506" i="4" s="1"/>
  <c r="AH541" i="14" s="1"/>
  <c r="F508" i="4"/>
  <c r="M508" i="4" s="1"/>
  <c r="N508" i="4" s="1"/>
  <c r="AH543" i="14" s="1"/>
  <c r="F510" i="4"/>
  <c r="M510" i="4" s="1"/>
  <c r="N510" i="4" s="1"/>
  <c r="AH545" i="14" s="1"/>
  <c r="F512" i="4"/>
  <c r="M512" i="4" s="1"/>
  <c r="N512" i="4" s="1"/>
  <c r="AH547" i="14" s="1"/>
  <c r="F514" i="4"/>
  <c r="M514" i="4" s="1"/>
  <c r="N514" i="4" s="1"/>
  <c r="AH549" i="14" s="1"/>
  <c r="F516" i="4"/>
  <c r="M516" i="4" s="1"/>
  <c r="N516" i="4" s="1"/>
  <c r="AH551" i="14" s="1"/>
  <c r="F518" i="4"/>
  <c r="M518" i="4" s="1"/>
  <c r="N518" i="4" s="1"/>
  <c r="AH553" i="14" s="1"/>
  <c r="F520" i="4"/>
  <c r="M520" i="4" s="1"/>
  <c r="N520" i="4" s="1"/>
  <c r="AH555" i="14" s="1"/>
  <c r="F535" i="4"/>
  <c r="M535" i="4" s="1"/>
  <c r="N535" i="4" s="1"/>
  <c r="AH568" i="14" s="1"/>
  <c r="F537" i="4"/>
  <c r="M537" i="4" s="1"/>
  <c r="N537" i="4" s="1"/>
  <c r="AH570" i="14" s="1"/>
  <c r="F539" i="4"/>
  <c r="M539" i="4" s="1"/>
  <c r="N539" i="4" s="1"/>
  <c r="AH572" i="14" s="1"/>
  <c r="F548" i="4"/>
  <c r="M548" i="4" s="1"/>
  <c r="N548" i="4" s="1"/>
  <c r="AH581" i="14" s="1"/>
  <c r="F550" i="4"/>
  <c r="M550" i="4" s="1"/>
  <c r="N550" i="4" s="1"/>
  <c r="AH583" i="14" s="1"/>
  <c r="F552" i="4"/>
  <c r="M552" i="4" s="1"/>
  <c r="N552" i="4" s="1"/>
  <c r="AH585" i="14" s="1"/>
  <c r="F554" i="4"/>
  <c r="M554" i="4" s="1"/>
  <c r="N554" i="4" s="1"/>
  <c r="AH587" i="14" s="1"/>
  <c r="F563" i="4"/>
  <c r="M563" i="4" s="1"/>
  <c r="N563" i="4" s="1"/>
  <c r="AH596" i="14" s="1"/>
  <c r="F565" i="4"/>
  <c r="M565" i="4" s="1"/>
  <c r="N565" i="4" s="1"/>
  <c r="AH598" i="14" s="1"/>
  <c r="F567" i="4"/>
  <c r="M567" i="4" s="1"/>
  <c r="N567" i="4" s="1"/>
  <c r="AH600" i="14" s="1"/>
  <c r="F569" i="4"/>
  <c r="M569" i="4" s="1"/>
  <c r="N569" i="4" s="1"/>
  <c r="AH602" i="14" s="1"/>
  <c r="F686" i="4"/>
  <c r="M686" i="4" s="1"/>
  <c r="N686" i="4" s="1"/>
  <c r="AH704" i="14" s="1"/>
  <c r="F688" i="4"/>
  <c r="M688" i="4" s="1"/>
  <c r="N688" i="4" s="1"/>
  <c r="AH706" i="14" s="1"/>
  <c r="F690" i="4"/>
  <c r="M690" i="4" s="1"/>
  <c r="N690" i="4" s="1"/>
  <c r="AH119" i="14" s="1"/>
  <c r="F692" i="4"/>
  <c r="M692" i="4" s="1"/>
  <c r="N692" i="4" s="1"/>
  <c r="AH708" i="14" s="1"/>
  <c r="F703" i="4"/>
  <c r="M703" i="4" s="1"/>
  <c r="N703" i="4" s="1"/>
  <c r="AH714" i="14" s="1"/>
  <c r="F705" i="4"/>
  <c r="M705" i="4" s="1"/>
  <c r="N705" i="4" s="1"/>
  <c r="AH716" i="14" s="1"/>
  <c r="F707" i="4"/>
  <c r="M707" i="4" s="1"/>
  <c r="N707" i="4" s="1"/>
  <c r="AH718" i="14" s="1"/>
  <c r="F709" i="4"/>
  <c r="M709" i="4" s="1"/>
  <c r="N709" i="4" s="1"/>
  <c r="AH720" i="14" s="1"/>
  <c r="F718" i="4"/>
  <c r="M718" i="4" s="1"/>
  <c r="N718" i="4" s="1"/>
  <c r="AH172" i="14" s="1"/>
  <c r="F720" i="4"/>
  <c r="M720" i="4" s="1"/>
  <c r="N720" i="4" s="1"/>
  <c r="AH43" i="14" s="1"/>
  <c r="F722" i="4"/>
  <c r="M722" i="4" s="1"/>
  <c r="N722" i="4" s="1"/>
  <c r="AH87" i="14" s="1"/>
  <c r="F724" i="4"/>
  <c r="M724" i="4" s="1"/>
  <c r="N724" i="4" s="1"/>
  <c r="AH107" i="14" s="1"/>
  <c r="F735" i="4"/>
  <c r="M735" i="4" s="1"/>
  <c r="N735" i="4" s="1"/>
  <c r="AH173" i="14" s="1"/>
  <c r="F522" i="4"/>
  <c r="M522" i="4" s="1"/>
  <c r="N522" i="4" s="1"/>
  <c r="AH557" i="14" s="1"/>
  <c r="F524" i="4"/>
  <c r="M524" i="4" s="1"/>
  <c r="N524" i="4" s="1"/>
  <c r="AH133" i="14" s="1"/>
  <c r="F526" i="4"/>
  <c r="M526" i="4" s="1"/>
  <c r="N526" i="4" s="1"/>
  <c r="AH559" i="14" s="1"/>
  <c r="F528" i="4"/>
  <c r="M528" i="4" s="1"/>
  <c r="N528" i="4" s="1"/>
  <c r="AH561" i="14" s="1"/>
  <c r="F530" i="4"/>
  <c r="M530" i="4" s="1"/>
  <c r="N530" i="4" s="1"/>
  <c r="AH563" i="14" s="1"/>
  <c r="F532" i="4"/>
  <c r="M532" i="4" s="1"/>
  <c r="N532" i="4" s="1"/>
  <c r="AH565" i="14" s="1"/>
  <c r="F541" i="4"/>
  <c r="M541" i="4" s="1"/>
  <c r="N541" i="4" s="1"/>
  <c r="AH574" i="14" s="1"/>
  <c r="F543" i="4"/>
  <c r="M543" i="4" s="1"/>
  <c r="N543" i="4" s="1"/>
  <c r="AH576" i="14" s="1"/>
  <c r="F545" i="4"/>
  <c r="M545" i="4" s="1"/>
  <c r="N545" i="4" s="1"/>
  <c r="AH578" i="14" s="1"/>
  <c r="F556" i="4"/>
  <c r="M556" i="4" s="1"/>
  <c r="N556" i="4" s="1"/>
  <c r="AH589" i="14" s="1"/>
  <c r="F558" i="4"/>
  <c r="M558" i="4" s="1"/>
  <c r="N558" i="4" s="1"/>
  <c r="AH591" i="14" s="1"/>
  <c r="F560" i="4"/>
  <c r="M560" i="4" s="1"/>
  <c r="N560" i="4" s="1"/>
  <c r="AH593" i="14" s="1"/>
  <c r="F562" i="4"/>
  <c r="M562" i="4" s="1"/>
  <c r="N562" i="4" s="1"/>
  <c r="AH595" i="14" s="1"/>
  <c r="F571" i="4"/>
  <c r="M571" i="4" s="1"/>
  <c r="N571" i="4" s="1"/>
  <c r="AH63" i="14" s="1"/>
  <c r="F573" i="4"/>
  <c r="M573" i="4" s="1"/>
  <c r="N573" i="4" s="1"/>
  <c r="AH33" i="14" s="1"/>
  <c r="F575" i="4"/>
  <c r="M575" i="4" s="1"/>
  <c r="N575" i="4" s="1"/>
  <c r="AH605" i="14" s="1"/>
  <c r="F577" i="4"/>
  <c r="M577" i="4" s="1"/>
  <c r="N577" i="4" s="1"/>
  <c r="AH607" i="14" s="1"/>
  <c r="F579" i="4"/>
  <c r="M579" i="4" s="1"/>
  <c r="N579" i="4" s="1"/>
  <c r="AH609" i="14" s="1"/>
  <c r="F581" i="4"/>
  <c r="M581" i="4" s="1"/>
  <c r="N581" i="4" s="1"/>
  <c r="AH611" i="14" s="1"/>
  <c r="F583" i="4"/>
  <c r="M583" i="4" s="1"/>
  <c r="N583" i="4" s="1"/>
  <c r="AH613" i="14" s="1"/>
  <c r="F585" i="4"/>
  <c r="M585" i="4" s="1"/>
  <c r="N585" i="4" s="1"/>
  <c r="AH615" i="14" s="1"/>
  <c r="F587" i="4"/>
  <c r="M587" i="4" s="1"/>
  <c r="N587" i="4" s="1"/>
  <c r="AH617" i="14" s="1"/>
  <c r="F589" i="4"/>
  <c r="M589" i="4" s="1"/>
  <c r="N589" i="4" s="1"/>
  <c r="AH619" i="14" s="1"/>
  <c r="F591" i="4"/>
  <c r="M591" i="4" s="1"/>
  <c r="N591" i="4" s="1"/>
  <c r="AH621" i="14" s="1"/>
  <c r="F593" i="4"/>
  <c r="M593" i="4" s="1"/>
  <c r="N593" i="4" s="1"/>
  <c r="AH623" i="14" s="1"/>
  <c r="F595" i="4"/>
  <c r="M595" i="4" s="1"/>
  <c r="N595" i="4" s="1"/>
  <c r="AH625" i="14" s="1"/>
  <c r="F597" i="4"/>
  <c r="M597" i="4" s="1"/>
  <c r="N597" i="4" s="1"/>
  <c r="AH627" i="14" s="1"/>
  <c r="F599" i="4"/>
  <c r="M599" i="4" s="1"/>
  <c r="N599" i="4" s="1"/>
  <c r="AH629" i="14" s="1"/>
  <c r="F601" i="4"/>
  <c r="M601" i="4" s="1"/>
  <c r="N601" i="4" s="1"/>
  <c r="AH630" i="14" s="1"/>
  <c r="F603" i="4"/>
  <c r="M603" i="4" s="1"/>
  <c r="N603" i="4" s="1"/>
  <c r="AH632" i="14" s="1"/>
  <c r="F605" i="4"/>
  <c r="M605" i="4" s="1"/>
  <c r="N605" i="4" s="1"/>
  <c r="AH634" i="14" s="1"/>
  <c r="F607" i="4"/>
  <c r="M607" i="4" s="1"/>
  <c r="N607" i="4" s="1"/>
  <c r="AH636" i="14" s="1"/>
  <c r="F609" i="4"/>
  <c r="M609" i="4" s="1"/>
  <c r="N609" i="4" s="1"/>
  <c r="AH638" i="14" s="1"/>
  <c r="F611" i="4"/>
  <c r="M611" i="4" s="1"/>
  <c r="N611" i="4" s="1"/>
  <c r="AH640" i="14" s="1"/>
  <c r="F613" i="4"/>
  <c r="M613" i="4" s="1"/>
  <c r="N613" i="4" s="1"/>
  <c r="AH642" i="14" s="1"/>
  <c r="F615" i="4"/>
  <c r="M615" i="4" s="1"/>
  <c r="N615" i="4" s="1"/>
  <c r="AH644" i="14" s="1"/>
  <c r="F617" i="4"/>
  <c r="M617" i="4" s="1"/>
  <c r="N617" i="4" s="1"/>
  <c r="AH646" i="14" s="1"/>
  <c r="F619" i="4"/>
  <c r="M619" i="4" s="1"/>
  <c r="N619" i="4" s="1"/>
  <c r="AH648" i="14" s="1"/>
  <c r="F621" i="4"/>
  <c r="M621" i="4" s="1"/>
  <c r="N621" i="4" s="1"/>
  <c r="AH650" i="14" s="1"/>
  <c r="F623" i="4"/>
  <c r="M623" i="4" s="1"/>
  <c r="N623" i="4" s="1"/>
  <c r="AH652" i="14" s="1"/>
  <c r="F625" i="4"/>
  <c r="M625" i="4" s="1"/>
  <c r="N625" i="4" s="1"/>
  <c r="AH654" i="14" s="1"/>
  <c r="F627" i="4"/>
  <c r="M627" i="4" s="1"/>
  <c r="N627" i="4" s="1"/>
  <c r="AH656" i="14" s="1"/>
  <c r="F629" i="4"/>
  <c r="M629" i="4" s="1"/>
  <c r="N629" i="4" s="1"/>
  <c r="AH658" i="14" s="1"/>
  <c r="F631" i="4"/>
  <c r="M631" i="4" s="1"/>
  <c r="N631" i="4" s="1"/>
  <c r="AH660" i="14" s="1"/>
  <c r="F633" i="4"/>
  <c r="M633" i="4" s="1"/>
  <c r="N633" i="4" s="1"/>
  <c r="AH662" i="14" s="1"/>
  <c r="F635" i="4"/>
  <c r="M635" i="4" s="1"/>
  <c r="N635" i="4" s="1"/>
  <c r="AH664" i="14" s="1"/>
  <c r="F637" i="4"/>
  <c r="M637" i="4" s="1"/>
  <c r="N637" i="4" s="1"/>
  <c r="AH666" i="14" s="1"/>
  <c r="F639" i="4"/>
  <c r="M639" i="4" s="1"/>
  <c r="N639" i="4" s="1"/>
  <c r="AH167" i="14" s="1"/>
  <c r="F641" i="4"/>
  <c r="M641" i="4" s="1"/>
  <c r="N641" i="4" s="1"/>
  <c r="AH669" i="14" s="1"/>
  <c r="F643" i="4"/>
  <c r="M643" i="4" s="1"/>
  <c r="N643" i="4" s="1"/>
  <c r="AH671" i="14" s="1"/>
  <c r="F645" i="4"/>
  <c r="M645" i="4" s="1"/>
  <c r="N645" i="4" s="1"/>
  <c r="AH673" i="14" s="1"/>
  <c r="F647" i="4"/>
  <c r="M647" i="4" s="1"/>
  <c r="N647" i="4" s="1"/>
  <c r="AH675" i="14" s="1"/>
  <c r="F649" i="4"/>
  <c r="M649" i="4" s="1"/>
  <c r="N649" i="4" s="1"/>
  <c r="AH677" i="14" s="1"/>
  <c r="F651" i="4"/>
  <c r="M651" i="4" s="1"/>
  <c r="N651" i="4" s="1"/>
  <c r="AH679" i="14" s="1"/>
  <c r="F653" i="4"/>
  <c r="M653" i="4" s="1"/>
  <c r="N653" i="4" s="1"/>
  <c r="AH681" i="14" s="1"/>
  <c r="F655" i="4"/>
  <c r="M655" i="4" s="1"/>
  <c r="N655" i="4" s="1"/>
  <c r="AH682" i="14" s="1"/>
  <c r="F657" i="4"/>
  <c r="M657" i="4" s="1"/>
  <c r="N657" i="4" s="1"/>
  <c r="AH195" i="14" s="1"/>
  <c r="F659" i="4"/>
  <c r="M659" i="4" s="1"/>
  <c r="N659" i="4" s="1"/>
  <c r="AH169" i="14" s="1"/>
  <c r="F661" i="4"/>
  <c r="M661" i="4" s="1"/>
  <c r="N661" i="4" s="1"/>
  <c r="AH683" i="14" s="1"/>
  <c r="F663" i="4"/>
  <c r="M663" i="4" s="1"/>
  <c r="N663" i="4" s="1"/>
  <c r="AH143" i="14" s="1"/>
  <c r="F665" i="4"/>
  <c r="M665" i="4" s="1"/>
  <c r="N665" i="4" s="1"/>
  <c r="AH685" i="14" s="1"/>
  <c r="F667" i="4"/>
  <c r="M667" i="4" s="1"/>
  <c r="N667" i="4" s="1"/>
  <c r="AH197" i="14" s="1"/>
  <c r="F669" i="4"/>
  <c r="M669" i="4" s="1"/>
  <c r="N669" i="4" s="1"/>
  <c r="AH159" i="14" s="1"/>
  <c r="F671" i="4"/>
  <c r="M671" i="4" s="1"/>
  <c r="N671" i="4" s="1"/>
  <c r="AH689" i="14" s="1"/>
  <c r="F673" i="4"/>
  <c r="M673" i="4" s="1"/>
  <c r="N673" i="4" s="1"/>
  <c r="AH691" i="14" s="1"/>
  <c r="F675" i="4"/>
  <c r="M675" i="4" s="1"/>
  <c r="N675" i="4" s="1"/>
  <c r="AH693" i="14" s="1"/>
  <c r="F677" i="4"/>
  <c r="M677" i="4" s="1"/>
  <c r="N677" i="4" s="1"/>
  <c r="AH695" i="14" s="1"/>
  <c r="F679" i="4"/>
  <c r="M679" i="4" s="1"/>
  <c r="N679" i="4" s="1"/>
  <c r="AH697" i="14" s="1"/>
  <c r="F681" i="4"/>
  <c r="M681" i="4" s="1"/>
  <c r="N681" i="4" s="1"/>
  <c r="AH699" i="14" s="1"/>
  <c r="F683" i="4"/>
  <c r="M683" i="4" s="1"/>
  <c r="N683" i="4" s="1"/>
  <c r="AH701" i="14" s="1"/>
  <c r="F685" i="4"/>
  <c r="M685" i="4" s="1"/>
  <c r="N685" i="4" s="1"/>
  <c r="AH703" i="14" s="1"/>
  <c r="F694" i="4"/>
  <c r="M694" i="4" s="1"/>
  <c r="N694" i="4" s="1"/>
  <c r="AH181" i="14" s="1"/>
  <c r="F696" i="4"/>
  <c r="M696" i="4" s="1"/>
  <c r="N696" i="4" s="1"/>
  <c r="AH151" i="14" s="1"/>
  <c r="F698" i="4"/>
  <c r="M698" i="4" s="1"/>
  <c r="N698" i="4" s="1"/>
  <c r="AH711" i="14" s="1"/>
  <c r="F700" i="4"/>
  <c r="M700" i="4" s="1"/>
  <c r="N700" i="4" s="1"/>
  <c r="AH149" i="14" s="1"/>
  <c r="F711" i="4"/>
  <c r="M711" i="4" s="1"/>
  <c r="N711" i="4" s="1"/>
  <c r="AH722" i="14" s="1"/>
  <c r="F713" i="4"/>
  <c r="M713" i="4" s="1"/>
  <c r="N713" i="4" s="1"/>
  <c r="AH724" i="14" s="1"/>
  <c r="F715" i="4"/>
  <c r="M715" i="4" s="1"/>
  <c r="N715" i="4" s="1"/>
  <c r="AH726" i="14" s="1"/>
  <c r="F717" i="4"/>
  <c r="M717" i="4" s="1"/>
  <c r="N717" i="4" s="1"/>
  <c r="AH728" i="14" s="1"/>
  <c r="F726" i="4"/>
  <c r="M726" i="4" s="1"/>
  <c r="N726" i="4" s="1"/>
  <c r="AH732" i="14" s="1"/>
  <c r="F728" i="4"/>
  <c r="M728" i="4" s="1"/>
  <c r="N728" i="4" s="1"/>
  <c r="AH733" i="14" s="1"/>
  <c r="F730" i="4"/>
  <c r="M730" i="4" s="1"/>
  <c r="N730" i="4" s="1"/>
  <c r="AH97" i="14" s="1"/>
  <c r="F732" i="4"/>
  <c r="M732" i="4" s="1"/>
  <c r="N732" i="4" s="1"/>
  <c r="AH85" i="14" s="1"/>
  <c r="F505" i="4"/>
  <c r="M505" i="4" s="1"/>
  <c r="N505" i="4" s="1"/>
  <c r="AH540" i="14" s="1"/>
  <c r="F507" i="4"/>
  <c r="M507" i="4" s="1"/>
  <c r="N507" i="4" s="1"/>
  <c r="AH542" i="14" s="1"/>
  <c r="F509" i="4"/>
  <c r="M509" i="4" s="1"/>
  <c r="N509" i="4" s="1"/>
  <c r="AH544" i="14" s="1"/>
  <c r="F511" i="4"/>
  <c r="M511" i="4" s="1"/>
  <c r="N511" i="4" s="1"/>
  <c r="AH546" i="14" s="1"/>
  <c r="F513" i="4"/>
  <c r="M513" i="4" s="1"/>
  <c r="N513" i="4" s="1"/>
  <c r="AH548" i="14" s="1"/>
  <c r="F515" i="4"/>
  <c r="M515" i="4" s="1"/>
  <c r="N515" i="4" s="1"/>
  <c r="AH550" i="14" s="1"/>
  <c r="F517" i="4"/>
  <c r="M517" i="4" s="1"/>
  <c r="N517" i="4" s="1"/>
  <c r="AH552" i="14" s="1"/>
  <c r="F519" i="4"/>
  <c r="M519" i="4" s="1"/>
  <c r="N519" i="4" s="1"/>
  <c r="AH554" i="14" s="1"/>
  <c r="F521" i="4"/>
  <c r="M521" i="4" s="1"/>
  <c r="N521" i="4" s="1"/>
  <c r="AH556" i="14" s="1"/>
  <c r="F534" i="4"/>
  <c r="M534" i="4" s="1"/>
  <c r="N534" i="4" s="1"/>
  <c r="AH567" i="14" s="1"/>
  <c r="F536" i="4"/>
  <c r="M536" i="4" s="1"/>
  <c r="N536" i="4" s="1"/>
  <c r="AH569" i="14" s="1"/>
  <c r="F538" i="4"/>
  <c r="M538" i="4" s="1"/>
  <c r="N538" i="4" s="1"/>
  <c r="AH571" i="14" s="1"/>
  <c r="F547" i="4"/>
  <c r="M547" i="4" s="1"/>
  <c r="N547" i="4" s="1"/>
  <c r="AH580" i="14" s="1"/>
  <c r="F549" i="4"/>
  <c r="M549" i="4" s="1"/>
  <c r="N549" i="4" s="1"/>
  <c r="AH582" i="14" s="1"/>
  <c r="F551" i="4"/>
  <c r="M551" i="4" s="1"/>
  <c r="N551" i="4" s="1"/>
  <c r="AH584" i="14" s="1"/>
  <c r="F553" i="4"/>
  <c r="M553" i="4" s="1"/>
  <c r="N553" i="4" s="1"/>
  <c r="AH586" i="14" s="1"/>
  <c r="F564" i="4"/>
  <c r="M564" i="4" s="1"/>
  <c r="N564" i="4" s="1"/>
  <c r="AH597" i="14" s="1"/>
  <c r="F566" i="4"/>
  <c r="M566" i="4" s="1"/>
  <c r="N566" i="4" s="1"/>
  <c r="AH599" i="14" s="1"/>
  <c r="F568" i="4"/>
  <c r="M568" i="4" s="1"/>
  <c r="N568" i="4" s="1"/>
  <c r="AH601" i="14" s="1"/>
  <c r="F570" i="4"/>
  <c r="M570" i="4" s="1"/>
  <c r="N570" i="4" s="1"/>
  <c r="AH603" i="14" s="1"/>
  <c r="F687" i="4"/>
  <c r="M687" i="4" s="1"/>
  <c r="N687" i="4" s="1"/>
  <c r="AH705" i="14" s="1"/>
  <c r="F689" i="4"/>
  <c r="M689" i="4" s="1"/>
  <c r="N689" i="4" s="1"/>
  <c r="AH707" i="14" s="1"/>
  <c r="F691" i="4"/>
  <c r="M691" i="4" s="1"/>
  <c r="N691" i="4" s="1"/>
  <c r="AH137" i="14" s="1"/>
  <c r="F693" i="4"/>
  <c r="M693" i="4" s="1"/>
  <c r="N693" i="4" s="1"/>
  <c r="AH709" i="14" s="1"/>
  <c r="F702" i="4"/>
  <c r="M702" i="4" s="1"/>
  <c r="N702" i="4" s="1"/>
  <c r="AH713" i="14" s="1"/>
  <c r="F704" i="4"/>
  <c r="M704" i="4" s="1"/>
  <c r="N704" i="4" s="1"/>
  <c r="AH715" i="14" s="1"/>
  <c r="F706" i="4"/>
  <c r="M706" i="4" s="1"/>
  <c r="N706" i="4" s="1"/>
  <c r="AH717" i="14" s="1"/>
  <c r="F708" i="4"/>
  <c r="M708" i="4" s="1"/>
  <c r="N708" i="4" s="1"/>
  <c r="AH719" i="14" s="1"/>
  <c r="F719" i="4"/>
  <c r="M719" i="4" s="1"/>
  <c r="N719" i="4" s="1"/>
  <c r="AH729" i="14" s="1"/>
  <c r="F721" i="4"/>
  <c r="M721" i="4" s="1"/>
  <c r="N721" i="4" s="1"/>
  <c r="AH145" i="14" s="1"/>
  <c r="F723" i="4"/>
  <c r="M723" i="4" s="1"/>
  <c r="N723" i="4" s="1"/>
  <c r="AH730" i="14" s="1"/>
  <c r="F725" i="4"/>
  <c r="M725" i="4" s="1"/>
  <c r="N725" i="4" s="1"/>
  <c r="AH731" i="14" s="1"/>
  <c r="F734" i="4"/>
  <c r="M734" i="4" s="1"/>
  <c r="N734" i="4" s="1"/>
  <c r="AH177" i="14" s="1"/>
  <c r="F736" i="4"/>
  <c r="M736" i="4" s="1"/>
  <c r="N736" i="4" s="1"/>
  <c r="AH735" i="14" s="1"/>
  <c r="F523" i="4"/>
  <c r="M523" i="4" s="1"/>
  <c r="N523" i="4" s="1"/>
  <c r="AH558" i="14" s="1"/>
  <c r="F525" i="4"/>
  <c r="M525" i="4" s="1"/>
  <c r="N525" i="4" s="1"/>
  <c r="AH25" i="14" s="1"/>
  <c r="F527" i="4"/>
  <c r="M527" i="4" s="1"/>
  <c r="N527" i="4" s="1"/>
  <c r="AH560" i="14" s="1"/>
  <c r="F529" i="4"/>
  <c r="M529" i="4" s="1"/>
  <c r="N529" i="4" s="1"/>
  <c r="AH562" i="14" s="1"/>
  <c r="F531" i="4"/>
  <c r="M531" i="4" s="1"/>
  <c r="N531" i="4" s="1"/>
  <c r="AH564" i="14" s="1"/>
  <c r="F533" i="4"/>
  <c r="M533" i="4" s="1"/>
  <c r="N533" i="4" s="1"/>
  <c r="AH566" i="14" s="1"/>
  <c r="F540" i="4"/>
  <c r="M540" i="4" s="1"/>
  <c r="N540" i="4" s="1"/>
  <c r="AH573" i="14" s="1"/>
  <c r="F542" i="4"/>
  <c r="M542" i="4" s="1"/>
  <c r="N542" i="4" s="1"/>
  <c r="AH575" i="14" s="1"/>
  <c r="F544" i="4"/>
  <c r="M544" i="4" s="1"/>
  <c r="N544" i="4" s="1"/>
  <c r="AH577" i="14" s="1"/>
  <c r="F546" i="4"/>
  <c r="M546" i="4" s="1"/>
  <c r="N546" i="4" s="1"/>
  <c r="AH579" i="14" s="1"/>
  <c r="F555" i="4"/>
  <c r="M555" i="4" s="1"/>
  <c r="N555" i="4" s="1"/>
  <c r="AH588" i="14" s="1"/>
  <c r="F557" i="4"/>
  <c r="M557" i="4" s="1"/>
  <c r="N557" i="4" s="1"/>
  <c r="AH590" i="14" s="1"/>
  <c r="F559" i="4"/>
  <c r="M559" i="4" s="1"/>
  <c r="N559" i="4" s="1"/>
  <c r="AH592" i="14" s="1"/>
  <c r="F561" i="4"/>
  <c r="M561" i="4" s="1"/>
  <c r="N561" i="4" s="1"/>
  <c r="AH594" i="14" s="1"/>
  <c r="F572" i="4"/>
  <c r="M572" i="4" s="1"/>
  <c r="N572" i="4" s="1"/>
  <c r="AH165" i="14" s="1"/>
  <c r="F574" i="4"/>
  <c r="M574" i="4" s="1"/>
  <c r="N574" i="4" s="1"/>
  <c r="AH604" i="14" s="1"/>
  <c r="F576" i="4"/>
  <c r="M576" i="4" s="1"/>
  <c r="N576" i="4" s="1"/>
  <c r="AH606" i="14" s="1"/>
  <c r="F578" i="4"/>
  <c r="M578" i="4" s="1"/>
  <c r="N578" i="4" s="1"/>
  <c r="AH608" i="14" s="1"/>
  <c r="F580" i="4"/>
  <c r="M580" i="4" s="1"/>
  <c r="N580" i="4" s="1"/>
  <c r="AH610" i="14" s="1"/>
  <c r="F582" i="4"/>
  <c r="M582" i="4" s="1"/>
  <c r="N582" i="4" s="1"/>
  <c r="AH612" i="14" s="1"/>
  <c r="F584" i="4"/>
  <c r="M584" i="4" s="1"/>
  <c r="N584" i="4" s="1"/>
  <c r="AH614" i="14" s="1"/>
  <c r="F586" i="4"/>
  <c r="M586" i="4" s="1"/>
  <c r="N586" i="4" s="1"/>
  <c r="AH616" i="14" s="1"/>
  <c r="F588" i="4"/>
  <c r="M588" i="4" s="1"/>
  <c r="N588" i="4" s="1"/>
  <c r="AH618" i="14" s="1"/>
  <c r="F590" i="4"/>
  <c r="M590" i="4" s="1"/>
  <c r="N590" i="4" s="1"/>
  <c r="AH620" i="14" s="1"/>
  <c r="F592" i="4"/>
  <c r="M592" i="4" s="1"/>
  <c r="N592" i="4" s="1"/>
  <c r="AH622" i="14" s="1"/>
  <c r="F594" i="4"/>
  <c r="M594" i="4" s="1"/>
  <c r="N594" i="4" s="1"/>
  <c r="AH624" i="14" s="1"/>
  <c r="F596" i="4"/>
  <c r="M596" i="4" s="1"/>
  <c r="N596" i="4" s="1"/>
  <c r="AH626" i="14" s="1"/>
  <c r="F598" i="4"/>
  <c r="M598" i="4" s="1"/>
  <c r="N598" i="4" s="1"/>
  <c r="AH628" i="14" s="1"/>
  <c r="F600" i="4"/>
  <c r="M600" i="4" s="1"/>
  <c r="N600" i="4" s="1"/>
  <c r="AH194" i="14" s="1"/>
  <c r="F602" i="4"/>
  <c r="M602" i="4" s="1"/>
  <c r="N602" i="4" s="1"/>
  <c r="AH631" i="14" s="1"/>
  <c r="F604" i="4"/>
  <c r="M604" i="4" s="1"/>
  <c r="N604" i="4" s="1"/>
  <c r="AH633" i="14" s="1"/>
  <c r="F606" i="4"/>
  <c r="M606" i="4" s="1"/>
  <c r="N606" i="4" s="1"/>
  <c r="AH635" i="14" s="1"/>
  <c r="F608" i="4"/>
  <c r="M608" i="4" s="1"/>
  <c r="N608" i="4" s="1"/>
  <c r="AH637" i="14" s="1"/>
  <c r="F610" i="4"/>
  <c r="M610" i="4" s="1"/>
  <c r="N610" i="4" s="1"/>
  <c r="AH639" i="14" s="1"/>
  <c r="F612" i="4"/>
  <c r="M612" i="4" s="1"/>
  <c r="N612" i="4" s="1"/>
  <c r="AH641" i="14" s="1"/>
  <c r="F614" i="4"/>
  <c r="M614" i="4" s="1"/>
  <c r="N614" i="4" s="1"/>
  <c r="AH643" i="14" s="1"/>
  <c r="F616" i="4"/>
  <c r="M616" i="4" s="1"/>
  <c r="N616" i="4" s="1"/>
  <c r="AH645" i="14" s="1"/>
  <c r="F618" i="4"/>
  <c r="M618" i="4" s="1"/>
  <c r="N618" i="4" s="1"/>
  <c r="AH647" i="14" s="1"/>
  <c r="F620" i="4"/>
  <c r="M620" i="4" s="1"/>
  <c r="N620" i="4" s="1"/>
  <c r="AH649" i="14" s="1"/>
  <c r="F622" i="4"/>
  <c r="M622" i="4" s="1"/>
  <c r="N622" i="4" s="1"/>
  <c r="AH651" i="14" s="1"/>
  <c r="F624" i="4"/>
  <c r="M624" i="4" s="1"/>
  <c r="N624" i="4" s="1"/>
  <c r="AH653" i="14" s="1"/>
  <c r="F626" i="4"/>
  <c r="M626" i="4" s="1"/>
  <c r="N626" i="4" s="1"/>
  <c r="AH655" i="14" s="1"/>
  <c r="F628" i="4"/>
  <c r="M628" i="4" s="1"/>
  <c r="N628" i="4" s="1"/>
  <c r="AH657" i="14" s="1"/>
  <c r="F630" i="4"/>
  <c r="M630" i="4" s="1"/>
  <c r="N630" i="4" s="1"/>
  <c r="AH659" i="14" s="1"/>
  <c r="F632" i="4"/>
  <c r="M632" i="4" s="1"/>
  <c r="N632" i="4" s="1"/>
  <c r="AH661" i="14" s="1"/>
  <c r="F634" i="4"/>
  <c r="M634" i="4" s="1"/>
  <c r="N634" i="4" s="1"/>
  <c r="AH663" i="14" s="1"/>
  <c r="F636" i="4"/>
  <c r="M636" i="4" s="1"/>
  <c r="N636" i="4" s="1"/>
  <c r="AH665" i="14" s="1"/>
  <c r="F638" i="4"/>
  <c r="M638" i="4" s="1"/>
  <c r="N638" i="4" s="1"/>
  <c r="AH667" i="14" s="1"/>
  <c r="F640" i="4"/>
  <c r="M640" i="4" s="1"/>
  <c r="N640" i="4" s="1"/>
  <c r="AH668" i="14" s="1"/>
  <c r="F642" i="4"/>
  <c r="M642" i="4" s="1"/>
  <c r="N642" i="4" s="1"/>
  <c r="AH670" i="14" s="1"/>
  <c r="F644" i="4"/>
  <c r="M644" i="4" s="1"/>
  <c r="N644" i="4" s="1"/>
  <c r="AH672" i="14" s="1"/>
  <c r="F646" i="4"/>
  <c r="M646" i="4" s="1"/>
  <c r="N646" i="4" s="1"/>
  <c r="AH674" i="14" s="1"/>
  <c r="F648" i="4"/>
  <c r="M648" i="4" s="1"/>
  <c r="N648" i="4" s="1"/>
  <c r="AH676" i="14" s="1"/>
  <c r="F650" i="4"/>
  <c r="M650" i="4" s="1"/>
  <c r="N650" i="4" s="1"/>
  <c r="AH678" i="14" s="1"/>
  <c r="F652" i="4"/>
  <c r="M652" i="4" s="1"/>
  <c r="N652" i="4" s="1"/>
  <c r="AH680" i="14" s="1"/>
  <c r="F654" i="4"/>
  <c r="M654" i="4" s="1"/>
  <c r="N654" i="4" s="1"/>
  <c r="AH201" i="14" s="1"/>
  <c r="F656" i="4"/>
  <c r="M656" i="4" s="1"/>
  <c r="N656" i="4" s="1"/>
  <c r="AH154" i="14" s="1"/>
  <c r="F658" i="4"/>
  <c r="M658" i="4" s="1"/>
  <c r="N658" i="4" s="1"/>
  <c r="AH79" i="14" s="1"/>
  <c r="F660" i="4"/>
  <c r="M660" i="4" s="1"/>
  <c r="N660" i="4" s="1"/>
  <c r="AH125" i="14" s="1"/>
  <c r="F662" i="4"/>
  <c r="M662" i="4" s="1"/>
  <c r="N662" i="4" s="1"/>
  <c r="AH684" i="14" s="1"/>
  <c r="F664" i="4"/>
  <c r="M664" i="4" s="1"/>
  <c r="N664" i="4" s="1"/>
  <c r="AH189" i="14" s="1"/>
  <c r="F666" i="4"/>
  <c r="M666" i="4" s="1"/>
  <c r="N666" i="4" s="1"/>
  <c r="AH686" i="14" s="1"/>
  <c r="F668" i="4"/>
  <c r="M668" i="4" s="1"/>
  <c r="N668" i="4" s="1"/>
  <c r="AH687" i="14" s="1"/>
  <c r="F670" i="4"/>
  <c r="M670" i="4" s="1"/>
  <c r="N670" i="4" s="1"/>
  <c r="AH688" i="14" s="1"/>
  <c r="F672" i="4"/>
  <c r="M672" i="4" s="1"/>
  <c r="N672" i="4" s="1"/>
  <c r="AH690" i="14" s="1"/>
  <c r="F674" i="4"/>
  <c r="M674" i="4" s="1"/>
  <c r="N674" i="4" s="1"/>
  <c r="AH692" i="14" s="1"/>
  <c r="F676" i="4"/>
  <c r="M676" i="4" s="1"/>
  <c r="N676" i="4" s="1"/>
  <c r="AH694" i="14" s="1"/>
  <c r="F678" i="4"/>
  <c r="M678" i="4" s="1"/>
  <c r="N678" i="4" s="1"/>
  <c r="AH696" i="14" s="1"/>
  <c r="F680" i="4"/>
  <c r="M680" i="4" s="1"/>
  <c r="N680" i="4" s="1"/>
  <c r="AH698" i="14" s="1"/>
  <c r="F682" i="4"/>
  <c r="M682" i="4" s="1"/>
  <c r="N682" i="4" s="1"/>
  <c r="AH700" i="14" s="1"/>
  <c r="F684" i="4"/>
  <c r="M684" i="4" s="1"/>
  <c r="N684" i="4" s="1"/>
  <c r="AH702" i="14" s="1"/>
  <c r="F695" i="4"/>
  <c r="M695" i="4" s="1"/>
  <c r="N695" i="4" s="1"/>
  <c r="AH115" i="14" s="1"/>
  <c r="F697" i="4"/>
  <c r="M697" i="4" s="1"/>
  <c r="N697" i="4" s="1"/>
  <c r="AH710" i="14" s="1"/>
  <c r="F699" i="4"/>
  <c r="M699" i="4" s="1"/>
  <c r="N699" i="4" s="1"/>
  <c r="AH712" i="14" s="1"/>
  <c r="F701" i="4"/>
  <c r="M701" i="4" s="1"/>
  <c r="N701" i="4" s="1"/>
  <c r="AH123" i="14" s="1"/>
  <c r="F710" i="4"/>
  <c r="M710" i="4" s="1"/>
  <c r="N710" i="4" s="1"/>
  <c r="AH721" i="14" s="1"/>
  <c r="F712" i="4"/>
  <c r="M712" i="4" s="1"/>
  <c r="N712" i="4" s="1"/>
  <c r="AH723" i="14" s="1"/>
  <c r="F714" i="4"/>
  <c r="M714" i="4" s="1"/>
  <c r="N714" i="4" s="1"/>
  <c r="AH725" i="14" s="1"/>
  <c r="F716" i="4"/>
  <c r="M716" i="4" s="1"/>
  <c r="N716" i="4" s="1"/>
  <c r="AH727" i="14" s="1"/>
  <c r="F727" i="4"/>
  <c r="M727" i="4" s="1"/>
  <c r="N727" i="4" s="1"/>
  <c r="AH113" i="14" s="1"/>
  <c r="F729" i="4"/>
  <c r="M729" i="4" s="1"/>
  <c r="N729" i="4" s="1"/>
  <c r="AH734" i="14" s="1"/>
  <c r="F731" i="4"/>
  <c r="M731" i="4" s="1"/>
  <c r="N731" i="4" s="1"/>
  <c r="AH179" i="14" s="1"/>
  <c r="F733" i="4"/>
  <c r="M733" i="4" s="1"/>
  <c r="N733" i="4" s="1"/>
  <c r="AH155" i="14" s="1"/>
  <c r="D50" i="4"/>
  <c r="D52" i="4"/>
  <c r="D54" i="4"/>
  <c r="D56" i="4"/>
  <c r="D58" i="4"/>
  <c r="D60" i="4"/>
  <c r="D62" i="4"/>
  <c r="D64" i="4"/>
  <c r="D66" i="4"/>
  <c r="D68" i="4"/>
  <c r="D70" i="4"/>
  <c r="D72" i="4"/>
  <c r="D74" i="4"/>
  <c r="D76" i="4"/>
  <c r="D141" i="4"/>
  <c r="D143" i="4"/>
  <c r="D145" i="4"/>
  <c r="D147" i="4"/>
  <c r="D149" i="4"/>
  <c r="D151" i="4"/>
  <c r="D153" i="4"/>
  <c r="D155" i="4"/>
  <c r="D157" i="4"/>
  <c r="D159" i="4"/>
  <c r="D9" i="4"/>
  <c r="D11" i="4"/>
  <c r="D13" i="4"/>
  <c r="D15" i="4"/>
  <c r="D17" i="4"/>
  <c r="D19" i="4"/>
  <c r="D21" i="4"/>
  <c r="D23" i="4"/>
  <c r="D25" i="4"/>
  <c r="D27" i="4"/>
  <c r="D29" i="4"/>
  <c r="D31" i="4"/>
  <c r="D33" i="4"/>
  <c r="D35" i="4"/>
  <c r="D37" i="4"/>
  <c r="D39" i="4"/>
  <c r="D41" i="4"/>
  <c r="D43" i="4"/>
  <c r="D45" i="4"/>
  <c r="D47" i="4"/>
  <c r="D78" i="4"/>
  <c r="D80" i="4"/>
  <c r="D82" i="4"/>
  <c r="D84" i="4"/>
  <c r="D86" i="4"/>
  <c r="D88" i="4"/>
  <c r="D90" i="4"/>
  <c r="D92" i="4"/>
  <c r="D94" i="4"/>
  <c r="D96" i="4"/>
  <c r="D98" i="4"/>
  <c r="D100" i="4"/>
  <c r="D102" i="4"/>
  <c r="D104" i="4"/>
  <c r="D106" i="4"/>
  <c r="D108" i="4"/>
  <c r="D110" i="4"/>
  <c r="D112" i="4"/>
  <c r="D114" i="4"/>
  <c r="D116" i="4"/>
  <c r="D118" i="4"/>
  <c r="D120" i="4"/>
  <c r="D122" i="4"/>
  <c r="D124" i="4"/>
  <c r="D126" i="4"/>
  <c r="D128" i="4"/>
  <c r="D130" i="4"/>
  <c r="D132" i="4"/>
  <c r="D134" i="4"/>
  <c r="D136" i="4"/>
  <c r="D138" i="4"/>
  <c r="D140" i="4"/>
  <c r="D161" i="4"/>
  <c r="D163" i="4"/>
  <c r="D165" i="4"/>
  <c r="D167" i="4"/>
  <c r="D169" i="4"/>
  <c r="D171" i="4"/>
  <c r="D173" i="4"/>
  <c r="D175" i="4"/>
  <c r="D49" i="4"/>
  <c r="D51" i="4"/>
  <c r="D53" i="4"/>
  <c r="D55" i="4"/>
  <c r="D57" i="4"/>
  <c r="D59" i="4"/>
  <c r="D61" i="4"/>
  <c r="D63" i="4"/>
  <c r="D65" i="4"/>
  <c r="D67" i="4"/>
  <c r="D69" i="4"/>
  <c r="D71" i="4"/>
  <c r="D73" i="4"/>
  <c r="D75" i="4"/>
  <c r="D142" i="4"/>
  <c r="D144" i="4"/>
  <c r="D146" i="4"/>
  <c r="D148" i="4"/>
  <c r="D150" i="4"/>
  <c r="D152" i="4"/>
  <c r="D154" i="4"/>
  <c r="D156" i="4"/>
  <c r="D158" i="4"/>
  <c r="D160" i="4"/>
  <c r="D8" i="4"/>
  <c r="D10" i="4"/>
  <c r="D12" i="4"/>
  <c r="D14" i="4"/>
  <c r="D16" i="4"/>
  <c r="D18" i="4"/>
  <c r="D20" i="4"/>
  <c r="D22" i="4"/>
  <c r="D24" i="4"/>
  <c r="D26" i="4"/>
  <c r="D28" i="4"/>
  <c r="D30" i="4"/>
  <c r="D32" i="4"/>
  <c r="D34" i="4"/>
  <c r="D36" i="4"/>
  <c r="D38" i="4"/>
  <c r="D40" i="4"/>
  <c r="D42" i="4"/>
  <c r="D44" i="4"/>
  <c r="D46" i="4"/>
  <c r="D48" i="4"/>
  <c r="D77" i="4"/>
  <c r="D79" i="4"/>
  <c r="D81" i="4"/>
  <c r="D83" i="4"/>
  <c r="D85" i="4"/>
  <c r="D87" i="4"/>
  <c r="D89" i="4"/>
  <c r="D91" i="4"/>
  <c r="D93" i="4"/>
  <c r="D95" i="4"/>
  <c r="D97" i="4"/>
  <c r="D99" i="4"/>
  <c r="D101" i="4"/>
  <c r="D103" i="4"/>
  <c r="D105" i="4"/>
  <c r="D107" i="4"/>
  <c r="D109" i="4"/>
  <c r="D111" i="4"/>
  <c r="D113" i="4"/>
  <c r="D115" i="4"/>
  <c r="D117" i="4"/>
  <c r="D119" i="4"/>
  <c r="D121" i="4"/>
  <c r="D123" i="4"/>
  <c r="D125" i="4"/>
  <c r="D127" i="4"/>
  <c r="D129" i="4"/>
  <c r="D131" i="4"/>
  <c r="D133" i="4"/>
  <c r="D135" i="4"/>
  <c r="D137" i="4"/>
  <c r="D139" i="4"/>
  <c r="D162" i="4"/>
  <c r="D164" i="4"/>
  <c r="D166" i="4"/>
  <c r="D170" i="4"/>
  <c r="D182" i="4"/>
  <c r="D184" i="4"/>
  <c r="D186" i="4"/>
  <c r="D188" i="4"/>
  <c r="D195" i="4"/>
  <c r="D197" i="4"/>
  <c r="D199" i="4"/>
  <c r="D201" i="4"/>
  <c r="D203" i="4"/>
  <c r="D205" i="4"/>
  <c r="D207" i="4"/>
  <c r="D209" i="4"/>
  <c r="D211" i="4"/>
  <c r="D213" i="4"/>
  <c r="D215" i="4"/>
  <c r="D217" i="4"/>
  <c r="D219" i="4"/>
  <c r="D221" i="4"/>
  <c r="D223" i="4"/>
  <c r="D225" i="4"/>
  <c r="D227" i="4"/>
  <c r="D229" i="4"/>
  <c r="D231" i="4"/>
  <c r="D236" i="4"/>
  <c r="D238" i="4"/>
  <c r="D240" i="4"/>
  <c r="D249" i="4"/>
  <c r="D251" i="4"/>
  <c r="D253" i="4"/>
  <c r="D255" i="4"/>
  <c r="D257" i="4"/>
  <c r="D259" i="4"/>
  <c r="D261" i="4"/>
  <c r="D263" i="4"/>
  <c r="D265" i="4"/>
  <c r="D267" i="4"/>
  <c r="D269" i="4"/>
  <c r="D271" i="4"/>
  <c r="D282" i="4"/>
  <c r="D284" i="4"/>
  <c r="D286" i="4"/>
  <c r="D288" i="4"/>
  <c r="D297" i="4"/>
  <c r="D299" i="4"/>
  <c r="D301" i="4"/>
  <c r="D303" i="4"/>
  <c r="D312" i="4"/>
  <c r="D314" i="4"/>
  <c r="D316" i="4"/>
  <c r="D318" i="4"/>
  <c r="D327" i="4"/>
  <c r="D329" i="4"/>
  <c r="D331" i="4"/>
  <c r="D172" i="4"/>
  <c r="D177" i="4"/>
  <c r="D179" i="4"/>
  <c r="D190" i="4"/>
  <c r="D192" i="4"/>
  <c r="D194" i="4"/>
  <c r="D233" i="4"/>
  <c r="D242" i="4"/>
  <c r="D244" i="4"/>
  <c r="D246" i="4"/>
  <c r="D248" i="4"/>
  <c r="D273" i="4"/>
  <c r="D275" i="4"/>
  <c r="D277" i="4"/>
  <c r="D279" i="4"/>
  <c r="D290" i="4"/>
  <c r="D292" i="4"/>
  <c r="D294" i="4"/>
  <c r="D296" i="4"/>
  <c r="D305" i="4"/>
  <c r="D307" i="4"/>
  <c r="D309" i="4"/>
  <c r="D311" i="4"/>
  <c r="D320" i="4"/>
  <c r="D322" i="4"/>
  <c r="D324" i="4"/>
  <c r="D333" i="4"/>
  <c r="D335" i="4"/>
  <c r="D174" i="4"/>
  <c r="D181" i="4"/>
  <c r="D183" i="4"/>
  <c r="D185" i="4"/>
  <c r="D187" i="4"/>
  <c r="D196" i="4"/>
  <c r="D198" i="4"/>
  <c r="D200" i="4"/>
  <c r="D202" i="4"/>
  <c r="D204" i="4"/>
  <c r="D206" i="4"/>
  <c r="D208" i="4"/>
  <c r="D210" i="4"/>
  <c r="D212" i="4"/>
  <c r="D214" i="4"/>
  <c r="D216" i="4"/>
  <c r="D218" i="4"/>
  <c r="D220" i="4"/>
  <c r="D222" i="4"/>
  <c r="D224" i="4"/>
  <c r="D226" i="4"/>
  <c r="D228" i="4"/>
  <c r="D230" i="4"/>
  <c r="D235" i="4"/>
  <c r="D237" i="4"/>
  <c r="D239" i="4"/>
  <c r="D250" i="4"/>
  <c r="D252" i="4"/>
  <c r="D254" i="4"/>
  <c r="D256" i="4"/>
  <c r="D258" i="4"/>
  <c r="D260" i="4"/>
  <c r="D262" i="4"/>
  <c r="D264" i="4"/>
  <c r="D266" i="4"/>
  <c r="D268" i="4"/>
  <c r="D270" i="4"/>
  <c r="D272" i="4"/>
  <c r="D281" i="4"/>
  <c r="D283" i="4"/>
  <c r="D285" i="4"/>
  <c r="D287" i="4"/>
  <c r="D298" i="4"/>
  <c r="D300" i="4"/>
  <c r="D302" i="4"/>
  <c r="D304" i="4"/>
  <c r="D313" i="4"/>
  <c r="D315" i="4"/>
  <c r="D317" i="4"/>
  <c r="D319" i="4"/>
  <c r="D326" i="4"/>
  <c r="D328" i="4"/>
  <c r="D330" i="4"/>
  <c r="D332" i="4"/>
  <c r="D168" i="4"/>
  <c r="D176" i="4"/>
  <c r="D178" i="4"/>
  <c r="D180" i="4"/>
  <c r="D189" i="4"/>
  <c r="D191" i="4"/>
  <c r="D193" i="4"/>
  <c r="D232" i="4"/>
  <c r="D234" i="4"/>
  <c r="D241" i="4"/>
  <c r="D243" i="4"/>
  <c r="D245" i="4"/>
  <c r="D247" i="4"/>
  <c r="D274" i="4"/>
  <c r="D276" i="4"/>
  <c r="D278" i="4"/>
  <c r="D280" i="4"/>
  <c r="D289" i="4"/>
  <c r="D291" i="4"/>
  <c r="D293" i="4"/>
  <c r="D295" i="4"/>
  <c r="D306" i="4"/>
  <c r="D308" i="4"/>
  <c r="D310" i="4"/>
  <c r="D321" i="4"/>
  <c r="D323" i="4"/>
  <c r="D325" i="4"/>
  <c r="D334" i="4"/>
  <c r="D336" i="4"/>
  <c r="D338" i="4"/>
  <c r="D340" i="4"/>
  <c r="D342" i="4"/>
  <c r="D344" i="4"/>
  <c r="D346" i="4"/>
  <c r="D348" i="4"/>
  <c r="D350" i="4"/>
  <c r="D352" i="4"/>
  <c r="D354" i="4"/>
  <c r="D356" i="4"/>
  <c r="D358" i="4"/>
  <c r="D360" i="4"/>
  <c r="D362" i="4"/>
  <c r="D364" i="4"/>
  <c r="D366" i="4"/>
  <c r="D368" i="4"/>
  <c r="D370" i="4"/>
  <c r="D372" i="4"/>
  <c r="D374" i="4"/>
  <c r="D376" i="4"/>
  <c r="D378" i="4"/>
  <c r="D380" i="4"/>
  <c r="D382" i="4"/>
  <c r="D384" i="4"/>
  <c r="D386" i="4"/>
  <c r="D388" i="4"/>
  <c r="D390" i="4"/>
  <c r="D392" i="4"/>
  <c r="D394" i="4"/>
  <c r="D396" i="4"/>
  <c r="D398" i="4"/>
  <c r="D400" i="4"/>
  <c r="D402" i="4"/>
  <c r="D404" i="4"/>
  <c r="D406" i="4"/>
  <c r="D408" i="4"/>
  <c r="D410" i="4"/>
  <c r="D412" i="4"/>
  <c r="D414" i="4"/>
  <c r="D416" i="4"/>
  <c r="D418" i="4"/>
  <c r="D420" i="4"/>
  <c r="D422" i="4"/>
  <c r="D424" i="4"/>
  <c r="D426" i="4"/>
  <c r="D428" i="4"/>
  <c r="D430" i="4"/>
  <c r="D447" i="4"/>
  <c r="D449" i="4"/>
  <c r="D451" i="4"/>
  <c r="D453" i="4"/>
  <c r="D455" i="4"/>
  <c r="D457" i="4"/>
  <c r="D459" i="4"/>
  <c r="D461" i="4"/>
  <c r="D480" i="4"/>
  <c r="D482" i="4"/>
  <c r="D484" i="4"/>
  <c r="D486" i="4"/>
  <c r="D488" i="4"/>
  <c r="D490" i="4"/>
  <c r="D492" i="4"/>
  <c r="D494" i="4"/>
  <c r="D432" i="4"/>
  <c r="D434" i="4"/>
  <c r="D436" i="4"/>
  <c r="D438" i="4"/>
  <c r="D440" i="4"/>
  <c r="D442" i="4"/>
  <c r="D444" i="4"/>
  <c r="D446" i="4"/>
  <c r="D463" i="4"/>
  <c r="D465" i="4"/>
  <c r="D467" i="4"/>
  <c r="D469" i="4"/>
  <c r="D471" i="4"/>
  <c r="D473" i="4"/>
  <c r="D475" i="4"/>
  <c r="D477" i="4"/>
  <c r="D496" i="4"/>
  <c r="D498" i="4"/>
  <c r="D500" i="4"/>
  <c r="D502" i="4"/>
  <c r="D337" i="4"/>
  <c r="D339" i="4"/>
  <c r="D341" i="4"/>
  <c r="D343" i="4"/>
  <c r="D345" i="4"/>
  <c r="D347" i="4"/>
  <c r="D349" i="4"/>
  <c r="D351" i="4"/>
  <c r="D353" i="4"/>
  <c r="D355" i="4"/>
  <c r="D357" i="4"/>
  <c r="D359" i="4"/>
  <c r="D361" i="4"/>
  <c r="D363" i="4"/>
  <c r="D365" i="4"/>
  <c r="D367" i="4"/>
  <c r="D369" i="4"/>
  <c r="D371" i="4"/>
  <c r="D373" i="4"/>
  <c r="D375" i="4"/>
  <c r="D377" i="4"/>
  <c r="D379" i="4"/>
  <c r="D381" i="4"/>
  <c r="D383" i="4"/>
  <c r="D385" i="4"/>
  <c r="D387" i="4"/>
  <c r="D389" i="4"/>
  <c r="D391" i="4"/>
  <c r="D393" i="4"/>
  <c r="D395" i="4"/>
  <c r="D397" i="4"/>
  <c r="D399" i="4"/>
  <c r="D401" i="4"/>
  <c r="D403" i="4"/>
  <c r="D405" i="4"/>
  <c r="D407" i="4"/>
  <c r="D409" i="4"/>
  <c r="D411" i="4"/>
  <c r="D413" i="4"/>
  <c r="D415" i="4"/>
  <c r="D417" i="4"/>
  <c r="D419" i="4"/>
  <c r="D421" i="4"/>
  <c r="D423" i="4"/>
  <c r="D425" i="4"/>
  <c r="D427" i="4"/>
  <c r="D429" i="4"/>
  <c r="D448" i="4"/>
  <c r="D450" i="4"/>
  <c r="D452" i="4"/>
  <c r="D454" i="4"/>
  <c r="D456" i="4"/>
  <c r="D458" i="4"/>
  <c r="D460" i="4"/>
  <c r="D462" i="4"/>
  <c r="D479" i="4"/>
  <c r="D481" i="4"/>
  <c r="D483" i="4"/>
  <c r="D485" i="4"/>
  <c r="D487" i="4"/>
  <c r="D489" i="4"/>
  <c r="D491" i="4"/>
  <c r="D493" i="4"/>
  <c r="D431" i="4"/>
  <c r="D433" i="4"/>
  <c r="D435" i="4"/>
  <c r="D437" i="4"/>
  <c r="D439" i="4"/>
  <c r="D441" i="4"/>
  <c r="D443" i="4"/>
  <c r="D445" i="4"/>
  <c r="D464" i="4"/>
  <c r="D466" i="4"/>
  <c r="D468" i="4"/>
  <c r="D470" i="4"/>
  <c r="D472" i="4"/>
  <c r="D474" i="4"/>
  <c r="D476" i="4"/>
  <c r="D478" i="4"/>
  <c r="D495" i="4"/>
  <c r="D497" i="4"/>
  <c r="D499" i="4"/>
  <c r="D501" i="4"/>
  <c r="D503" i="4"/>
  <c r="D522" i="4"/>
  <c r="D524" i="4"/>
  <c r="D526" i="4"/>
  <c r="D528" i="4"/>
  <c r="D530" i="4"/>
  <c r="D532" i="4"/>
  <c r="D541" i="4"/>
  <c r="D543" i="4"/>
  <c r="D545" i="4"/>
  <c r="D556" i="4"/>
  <c r="D558" i="4"/>
  <c r="D560" i="4"/>
  <c r="D562" i="4"/>
  <c r="D571" i="4"/>
  <c r="D573" i="4"/>
  <c r="D575" i="4"/>
  <c r="D577" i="4"/>
  <c r="D579" i="4"/>
  <c r="D581" i="4"/>
  <c r="D583" i="4"/>
  <c r="D585" i="4"/>
  <c r="D587" i="4"/>
  <c r="D589" i="4"/>
  <c r="D591" i="4"/>
  <c r="D593" i="4"/>
  <c r="D595" i="4"/>
  <c r="D597" i="4"/>
  <c r="D599" i="4"/>
  <c r="D601" i="4"/>
  <c r="D603" i="4"/>
  <c r="D605" i="4"/>
  <c r="D607" i="4"/>
  <c r="D609" i="4"/>
  <c r="D611" i="4"/>
  <c r="D613" i="4"/>
  <c r="D615" i="4"/>
  <c r="D617" i="4"/>
  <c r="D619" i="4"/>
  <c r="D621" i="4"/>
  <c r="D623" i="4"/>
  <c r="D625" i="4"/>
  <c r="D627" i="4"/>
  <c r="D629" i="4"/>
  <c r="D631" i="4"/>
  <c r="D633" i="4"/>
  <c r="D635" i="4"/>
  <c r="D637" i="4"/>
  <c r="D639" i="4"/>
  <c r="D641" i="4"/>
  <c r="D643" i="4"/>
  <c r="D645" i="4"/>
  <c r="D647" i="4"/>
  <c r="D649" i="4"/>
  <c r="D651" i="4"/>
  <c r="D653" i="4"/>
  <c r="D655" i="4"/>
  <c r="D657" i="4"/>
  <c r="D659" i="4"/>
  <c r="D661" i="4"/>
  <c r="D663" i="4"/>
  <c r="D665" i="4"/>
  <c r="D667" i="4"/>
  <c r="D669" i="4"/>
  <c r="D671" i="4"/>
  <c r="D673" i="4"/>
  <c r="D675" i="4"/>
  <c r="D677" i="4"/>
  <c r="D679" i="4"/>
  <c r="D681" i="4"/>
  <c r="D683" i="4"/>
  <c r="D685" i="4"/>
  <c r="D694" i="4"/>
  <c r="D696" i="4"/>
  <c r="D698" i="4"/>
  <c r="D700" i="4"/>
  <c r="D711" i="4"/>
  <c r="D713" i="4"/>
  <c r="D715" i="4"/>
  <c r="D717" i="4"/>
  <c r="D726" i="4"/>
  <c r="D728" i="4"/>
  <c r="D730" i="4"/>
  <c r="D732" i="4"/>
  <c r="D505" i="4"/>
  <c r="D507" i="4"/>
  <c r="D509" i="4"/>
  <c r="D511" i="4"/>
  <c r="D513" i="4"/>
  <c r="D515" i="4"/>
  <c r="D517" i="4"/>
  <c r="D519" i="4"/>
  <c r="D521" i="4"/>
  <c r="D534" i="4"/>
  <c r="D536" i="4"/>
  <c r="D538" i="4"/>
  <c r="D547" i="4"/>
  <c r="D549" i="4"/>
  <c r="D551" i="4"/>
  <c r="D553" i="4"/>
  <c r="D564" i="4"/>
  <c r="D566" i="4"/>
  <c r="D568" i="4"/>
  <c r="D570" i="4"/>
  <c r="D687" i="4"/>
  <c r="D689" i="4"/>
  <c r="D691" i="4"/>
  <c r="D693" i="4"/>
  <c r="D702" i="4"/>
  <c r="D704" i="4"/>
  <c r="D706" i="4"/>
  <c r="D708" i="4"/>
  <c r="D719" i="4"/>
  <c r="D721" i="4"/>
  <c r="D723" i="4"/>
  <c r="D725" i="4"/>
  <c r="D734" i="4"/>
  <c r="D736" i="4"/>
  <c r="D523" i="4"/>
  <c r="D525" i="4"/>
  <c r="D527" i="4"/>
  <c r="D529" i="4"/>
  <c r="D531" i="4"/>
  <c r="D533" i="4"/>
  <c r="D540" i="4"/>
  <c r="D542" i="4"/>
  <c r="D544" i="4"/>
  <c r="D546" i="4"/>
  <c r="D555" i="4"/>
  <c r="D557" i="4"/>
  <c r="D559" i="4"/>
  <c r="D561" i="4"/>
  <c r="D572" i="4"/>
  <c r="D574" i="4"/>
  <c r="D576" i="4"/>
  <c r="D578" i="4"/>
  <c r="D580" i="4"/>
  <c r="D582" i="4"/>
  <c r="D584" i="4"/>
  <c r="D586" i="4"/>
  <c r="D588" i="4"/>
  <c r="D590" i="4"/>
  <c r="D592" i="4"/>
  <c r="D594" i="4"/>
  <c r="D596" i="4"/>
  <c r="D598" i="4"/>
  <c r="D600" i="4"/>
  <c r="D602" i="4"/>
  <c r="D604" i="4"/>
  <c r="D606" i="4"/>
  <c r="D608" i="4"/>
  <c r="D610" i="4"/>
  <c r="D612" i="4"/>
  <c r="D614" i="4"/>
  <c r="D616" i="4"/>
  <c r="D618" i="4"/>
  <c r="D620" i="4"/>
  <c r="D622" i="4"/>
  <c r="D624" i="4"/>
  <c r="D626" i="4"/>
  <c r="D628" i="4"/>
  <c r="D630" i="4"/>
  <c r="D632" i="4"/>
  <c r="D634" i="4"/>
  <c r="D636" i="4"/>
  <c r="D638" i="4"/>
  <c r="D640" i="4"/>
  <c r="D642" i="4"/>
  <c r="D644" i="4"/>
  <c r="D646" i="4"/>
  <c r="D648" i="4"/>
  <c r="D650" i="4"/>
  <c r="D652" i="4"/>
  <c r="D654" i="4"/>
  <c r="D656" i="4"/>
  <c r="D658" i="4"/>
  <c r="D660" i="4"/>
  <c r="D662" i="4"/>
  <c r="D664" i="4"/>
  <c r="D666" i="4"/>
  <c r="D668" i="4"/>
  <c r="D670" i="4"/>
  <c r="D672" i="4"/>
  <c r="D674" i="4"/>
  <c r="D676" i="4"/>
  <c r="D678" i="4"/>
  <c r="D680" i="4"/>
  <c r="D682" i="4"/>
  <c r="D684" i="4"/>
  <c r="D695" i="4"/>
  <c r="D697" i="4"/>
  <c r="D699" i="4"/>
  <c r="D701" i="4"/>
  <c r="D710" i="4"/>
  <c r="D712" i="4"/>
  <c r="D714" i="4"/>
  <c r="D716" i="4"/>
  <c r="D727" i="4"/>
  <c r="D729" i="4"/>
  <c r="D731" i="4"/>
  <c r="D733" i="4"/>
  <c r="D504" i="4"/>
  <c r="D506" i="4"/>
  <c r="D508" i="4"/>
  <c r="D510" i="4"/>
  <c r="D512" i="4"/>
  <c r="D514" i="4"/>
  <c r="D516" i="4"/>
  <c r="D518" i="4"/>
  <c r="D520" i="4"/>
  <c r="D535" i="4"/>
  <c r="D537" i="4"/>
  <c r="D539" i="4"/>
  <c r="D548" i="4"/>
  <c r="D550" i="4"/>
  <c r="D552" i="4"/>
  <c r="D554" i="4"/>
  <c r="D563" i="4"/>
  <c r="D565" i="4"/>
  <c r="D567" i="4"/>
  <c r="D569" i="4"/>
  <c r="D686" i="4"/>
  <c r="D688" i="4"/>
  <c r="D690" i="4"/>
  <c r="D692" i="4"/>
  <c r="D703" i="4"/>
  <c r="D705" i="4"/>
  <c r="D707" i="4"/>
  <c r="D709" i="4"/>
  <c r="D718" i="4"/>
  <c r="D720" i="4"/>
  <c r="D722" i="4"/>
  <c r="D724" i="4"/>
  <c r="D735" i="4"/>
  <c r="V7" i="4"/>
  <c r="W7" i="4" s="1"/>
  <c r="F7" i="4"/>
  <c r="AH99" i="14" l="1"/>
  <c r="K27" i="8"/>
  <c r="K24" i="8"/>
  <c r="K26" i="8"/>
  <c r="K25" i="8"/>
  <c r="K22" i="8"/>
  <c r="K23" i="8" s="1"/>
  <c r="E50" i="6"/>
  <c r="E51" i="6"/>
  <c r="BG7" i="4"/>
  <c r="BM7" i="4" s="1"/>
  <c r="BN7" i="4" s="1"/>
  <c r="BO7" i="4" s="1"/>
  <c r="AE7" i="4"/>
  <c r="AK7" i="4" s="1"/>
  <c r="AI7" i="4"/>
  <c r="AU8" i="4"/>
  <c r="AX8" i="4" s="1"/>
  <c r="AY8" i="4" s="1"/>
  <c r="AZ8" i="4"/>
  <c r="BA8" i="4" s="1"/>
  <c r="BC8" i="4" s="1"/>
  <c r="K12" i="8"/>
  <c r="K8" i="8"/>
  <c r="M7" i="4"/>
  <c r="N7" i="4" s="1"/>
  <c r="AH98" i="14" s="1"/>
  <c r="G7" i="4"/>
  <c r="E7" i="4" s="1"/>
  <c r="AF7" i="4" l="1"/>
  <c r="AG7" i="4" s="1"/>
  <c r="AJ7" i="4" s="1"/>
  <c r="BH7" i="4"/>
  <c r="BI7" i="4" s="1"/>
  <c r="AW9" i="4"/>
  <c r="AU9" i="4" s="1"/>
  <c r="J7" i="4"/>
  <c r="K7" i="4" s="1"/>
  <c r="U8" i="4"/>
  <c r="BJ7" i="4" l="1"/>
  <c r="BF8" i="4" s="1"/>
  <c r="BG8" i="4" s="1"/>
  <c r="BM8" i="4" s="1"/>
  <c r="BN8" i="4" s="1"/>
  <c r="BO8" i="4" s="1"/>
  <c r="BL7" i="4"/>
  <c r="BQ7" i="4" s="1"/>
  <c r="BR7" i="4" s="1"/>
  <c r="AL28" i="14" s="1"/>
  <c r="AH7" i="4"/>
  <c r="AO7" i="4"/>
  <c r="AP7" i="4" s="1"/>
  <c r="AJ37" i="14" s="1"/>
  <c r="AZ9" i="4"/>
  <c r="AL7" i="4"/>
  <c r="X8" i="4"/>
  <c r="S8" i="4"/>
  <c r="H7" i="4"/>
  <c r="BP7" i="4" l="1"/>
  <c r="AF730" i="14" s="1"/>
  <c r="Y8" i="4"/>
  <c r="AA8" i="4" s="1"/>
  <c r="BH8" i="4"/>
  <c r="BI8" i="4" s="1"/>
  <c r="BJ8" i="4" s="1"/>
  <c r="BK8" i="4"/>
  <c r="AM7" i="4"/>
  <c r="AN7" i="4" s="1"/>
  <c r="AD730" i="14" s="1"/>
  <c r="I7" i="4"/>
  <c r="G8" i="4"/>
  <c r="J8" i="4" s="1"/>
  <c r="K8" i="4" s="1"/>
  <c r="V8" i="4"/>
  <c r="W8" i="4" s="1"/>
  <c r="BS7" i="4" l="1"/>
  <c r="AD8" i="4"/>
  <c r="AE8" i="4" s="1"/>
  <c r="AF8" i="4" s="1"/>
  <c r="BL8" i="4"/>
  <c r="BP8" i="4" s="1"/>
  <c r="AF731" i="14" s="1"/>
  <c r="BA9" i="4"/>
  <c r="AQ7" i="4"/>
  <c r="E8" i="4"/>
  <c r="H8" i="4" s="1"/>
  <c r="U9" i="4"/>
  <c r="L7" i="4"/>
  <c r="AB730" i="14" l="1"/>
  <c r="AG8" i="4"/>
  <c r="AJ8" i="4" s="1"/>
  <c r="AO8" i="4" s="1"/>
  <c r="AP8" i="4" s="1"/>
  <c r="AJ38" i="14" s="1"/>
  <c r="BQ8" i="4"/>
  <c r="BR8" i="4" s="1"/>
  <c r="BC9" i="4"/>
  <c r="BF9" i="4" s="1"/>
  <c r="AX9" i="4"/>
  <c r="AY9" i="4" s="1"/>
  <c r="I8" i="4"/>
  <c r="L8" i="4" s="1"/>
  <c r="G9" i="4"/>
  <c r="J9" i="4" s="1"/>
  <c r="K9" i="4" s="1"/>
  <c r="X9" i="4"/>
  <c r="S9" i="4"/>
  <c r="O7" i="4"/>
  <c r="O8" i="4" l="1"/>
  <c r="AB731" i="14"/>
  <c r="BS8" i="4"/>
  <c r="AL29" i="14"/>
  <c r="AH8" i="4"/>
  <c r="Y9" i="4"/>
  <c r="AA9" i="4" s="1"/>
  <c r="BG9" i="4"/>
  <c r="BM9" i="4" s="1"/>
  <c r="BN9" i="4" s="1"/>
  <c r="BO9" i="4" s="1"/>
  <c r="BK9" i="4"/>
  <c r="AW10" i="4"/>
  <c r="AZ10" i="4" s="1"/>
  <c r="AI8" i="4"/>
  <c r="AK8" i="4"/>
  <c r="E9" i="4"/>
  <c r="H9" i="4" s="1"/>
  <c r="V9" i="4"/>
  <c r="W9" i="4" s="1"/>
  <c r="BH9" i="4" l="1"/>
  <c r="BI9" i="4" s="1"/>
  <c r="AD9" i="4"/>
  <c r="AL8" i="4"/>
  <c r="AM8" i="4" s="1"/>
  <c r="AU10" i="4"/>
  <c r="I9" i="4"/>
  <c r="L9" i="4" s="1"/>
  <c r="G10" i="4"/>
  <c r="U10" i="4"/>
  <c r="O9" i="4" l="1"/>
  <c r="AB733" i="14"/>
  <c r="BJ9" i="4"/>
  <c r="BL9" i="4"/>
  <c r="BP9" i="4" s="1"/>
  <c r="AF733" i="14" s="1"/>
  <c r="AE9" i="4"/>
  <c r="AF9" i="4" s="1"/>
  <c r="BA10" i="4"/>
  <c r="AN8" i="4"/>
  <c r="X10" i="4"/>
  <c r="E10" i="4"/>
  <c r="H10" i="4" s="1"/>
  <c r="J10" i="4"/>
  <c r="K10" i="4" s="1"/>
  <c r="S10" i="4"/>
  <c r="AQ8" i="4" l="1"/>
  <c r="AD731" i="14"/>
  <c r="Y10" i="4"/>
  <c r="AA10" i="4" s="1"/>
  <c r="BQ9" i="4"/>
  <c r="BR9" i="4" s="1"/>
  <c r="AG9" i="4"/>
  <c r="BC10" i="4"/>
  <c r="BF10" i="4" s="1"/>
  <c r="AX10" i="4"/>
  <c r="AY10" i="4" s="1"/>
  <c r="V10" i="4"/>
  <c r="W10" i="4" s="1"/>
  <c r="I10" i="4"/>
  <c r="L10" i="4" s="1"/>
  <c r="G11" i="4"/>
  <c r="J11" i="4" s="1"/>
  <c r="K11" i="4" s="1"/>
  <c r="O10" i="4" l="1"/>
  <c r="AB734" i="14"/>
  <c r="BS9" i="4"/>
  <c r="AL30" i="14"/>
  <c r="AH9" i="4"/>
  <c r="AJ9" i="4"/>
  <c r="AO9" i="4" s="1"/>
  <c r="AP9" i="4" s="1"/>
  <c r="AJ39" i="14" s="1"/>
  <c r="BG10" i="4"/>
  <c r="BM10" i="4" s="1"/>
  <c r="BN10" i="4" s="1"/>
  <c r="BO10" i="4" s="1"/>
  <c r="BK10" i="4"/>
  <c r="AW11" i="4"/>
  <c r="AZ11" i="4" s="1"/>
  <c r="AI9" i="4"/>
  <c r="E11" i="4"/>
  <c r="H11" i="4" s="1"/>
  <c r="I11" i="4" s="1"/>
  <c r="L11" i="4" s="1"/>
  <c r="U11" i="4"/>
  <c r="X11" i="4" s="1"/>
  <c r="Y11" i="4" s="1"/>
  <c r="O11" i="4" l="1"/>
  <c r="AB732" i="14"/>
  <c r="BH10" i="4"/>
  <c r="BI10" i="4" s="1"/>
  <c r="BL10" i="4" s="1"/>
  <c r="AD10" i="4"/>
  <c r="AU11" i="4"/>
  <c r="AK9" i="4"/>
  <c r="AA11" i="4"/>
  <c r="G12" i="4"/>
  <c r="J12" i="4" s="1"/>
  <c r="K12" i="4" s="1"/>
  <c r="S11" i="4"/>
  <c r="V11" i="4" s="1"/>
  <c r="W11" i="4" s="1"/>
  <c r="BJ10" i="4" l="1"/>
  <c r="BP10" i="4"/>
  <c r="AF734" i="14" s="1"/>
  <c r="AE10" i="4"/>
  <c r="AF10" i="4" s="1"/>
  <c r="BA11" i="4"/>
  <c r="AL9" i="4"/>
  <c r="AM9" i="4" s="1"/>
  <c r="AN9" i="4" s="1"/>
  <c r="AD733" i="14" s="1"/>
  <c r="AX11" i="4"/>
  <c r="AY11" i="4" s="1"/>
  <c r="E12" i="4"/>
  <c r="H12" i="4" s="1"/>
  <c r="I12" i="4" s="1"/>
  <c r="L12" i="4" s="1"/>
  <c r="U12" i="4"/>
  <c r="X12" i="4" s="1"/>
  <c r="O12" i="4" l="1"/>
  <c r="AB735" i="14"/>
  <c r="Y12" i="4"/>
  <c r="AA12" i="4" s="1"/>
  <c r="BQ10" i="4"/>
  <c r="BR10" i="4" s="1"/>
  <c r="AG10" i="4"/>
  <c r="BC11" i="4"/>
  <c r="BF11" i="4" s="1"/>
  <c r="AQ9" i="4"/>
  <c r="AW12" i="4"/>
  <c r="AZ12" i="4" s="1"/>
  <c r="G13" i="4"/>
  <c r="J13" i="4" s="1"/>
  <c r="K13" i="4" s="1"/>
  <c r="AI10" i="4"/>
  <c r="AK10" i="4"/>
  <c r="S12" i="4"/>
  <c r="V12" i="4" s="1"/>
  <c r="U13" i="4" s="1"/>
  <c r="BS10" i="4" l="1"/>
  <c r="AL31" i="14"/>
  <c r="AH10" i="4"/>
  <c r="AD11" i="4" s="1"/>
  <c r="AJ10" i="4"/>
  <c r="AO10" i="4" s="1"/>
  <c r="AP10" i="4" s="1"/>
  <c r="AJ40" i="14" s="1"/>
  <c r="BK11" i="4"/>
  <c r="BG11" i="4"/>
  <c r="BH11" i="4" s="1"/>
  <c r="AL10" i="4"/>
  <c r="AM10" i="4" s="1"/>
  <c r="AU12" i="4"/>
  <c r="E13" i="4"/>
  <c r="H13" i="4" s="1"/>
  <c r="I13" i="4" s="1"/>
  <c r="L13" i="4" s="1"/>
  <c r="S13" i="4"/>
  <c r="W12" i="4"/>
  <c r="X13" i="4"/>
  <c r="O13" i="4" l="1"/>
  <c r="AB637" i="14"/>
  <c r="Y13" i="4"/>
  <c r="AA13" i="4" s="1"/>
  <c r="AN10" i="4"/>
  <c r="BI11" i="4"/>
  <c r="BM11" i="4"/>
  <c r="BN11" i="4" s="1"/>
  <c r="BO11" i="4" s="1"/>
  <c r="AE11" i="4"/>
  <c r="AF11" i="4" s="1"/>
  <c r="BA12" i="4"/>
  <c r="G14" i="4"/>
  <c r="J14" i="4" s="1"/>
  <c r="K14" i="4" s="1"/>
  <c r="V13" i="4"/>
  <c r="W13" i="4" s="1"/>
  <c r="AQ10" i="4" l="1"/>
  <c r="AD734" i="14"/>
  <c r="BJ11" i="4"/>
  <c r="BL11" i="4"/>
  <c r="AG11" i="4"/>
  <c r="BC12" i="4"/>
  <c r="AX12" i="4"/>
  <c r="AY12" i="4" s="1"/>
  <c r="E14" i="4"/>
  <c r="H14" i="4" s="1"/>
  <c r="I14" i="4" s="1"/>
  <c r="L14" i="4" s="1"/>
  <c r="U14" i="4"/>
  <c r="X14" i="4" s="1"/>
  <c r="Y14" i="4" s="1"/>
  <c r="O14" i="4" l="1"/>
  <c r="AB380" i="14"/>
  <c r="AH11" i="4"/>
  <c r="AJ11" i="4"/>
  <c r="AO11" i="4" s="1"/>
  <c r="AP11" i="4" s="1"/>
  <c r="AJ41" i="14" s="1"/>
  <c r="BF12" i="4"/>
  <c r="BP11" i="4"/>
  <c r="AF732" i="14" s="1"/>
  <c r="BQ11" i="4"/>
  <c r="BR11" i="4" s="1"/>
  <c r="AL32" i="14" s="1"/>
  <c r="AW13" i="4"/>
  <c r="AZ13" i="4" s="1"/>
  <c r="G15" i="4"/>
  <c r="J15" i="4" s="1"/>
  <c r="K15" i="4" s="1"/>
  <c r="AI11" i="4"/>
  <c r="AK11" i="4"/>
  <c r="AA14" i="4"/>
  <c r="S14" i="4"/>
  <c r="V14" i="4" s="1"/>
  <c r="W14" i="4" s="1"/>
  <c r="BK12" i="4" l="1"/>
  <c r="BG12" i="4"/>
  <c r="BM12" i="4" s="1"/>
  <c r="BN12" i="4" s="1"/>
  <c r="BO12" i="4" s="1"/>
  <c r="BS11" i="4"/>
  <c r="AL11" i="4"/>
  <c r="AM11" i="4" s="1"/>
  <c r="AN11" i="4" s="1"/>
  <c r="AD732" i="14" s="1"/>
  <c r="AU13" i="4"/>
  <c r="E15" i="4"/>
  <c r="H15" i="4" s="1"/>
  <c r="I15" i="4" s="1"/>
  <c r="L15" i="4" s="1"/>
  <c r="U15" i="4"/>
  <c r="S15" i="4" s="1"/>
  <c r="V15" i="4" s="1"/>
  <c r="W15" i="4" s="1"/>
  <c r="O15" i="4" l="1"/>
  <c r="AB657" i="14"/>
  <c r="BH12" i="4"/>
  <c r="BI12" i="4" s="1"/>
  <c r="AD12" i="4"/>
  <c r="BA13" i="4"/>
  <c r="AQ11" i="4"/>
  <c r="AX13" i="4"/>
  <c r="AY13" i="4" s="1"/>
  <c r="G16" i="4"/>
  <c r="J16" i="4" s="1"/>
  <c r="K16" i="4" s="1"/>
  <c r="X15" i="4"/>
  <c r="Y15" i="4" s="1"/>
  <c r="U16" i="4"/>
  <c r="BJ12" i="4" l="1"/>
  <c r="BL12" i="4"/>
  <c r="BP12" i="4" s="1"/>
  <c r="AF735" i="14" s="1"/>
  <c r="BC13" i="4"/>
  <c r="AE12" i="4"/>
  <c r="AF12" i="4" s="1"/>
  <c r="AW14" i="4"/>
  <c r="AZ14" i="4" s="1"/>
  <c r="E16" i="4"/>
  <c r="H16" i="4" s="1"/>
  <c r="I16" i="4" s="1"/>
  <c r="L16" i="4" s="1"/>
  <c r="AA15" i="4"/>
  <c r="X16" i="4"/>
  <c r="S16" i="4"/>
  <c r="O16" i="4" l="1"/>
  <c r="AB586" i="14"/>
  <c r="Y16" i="4"/>
  <c r="AA16" i="4" s="1"/>
  <c r="BF13" i="4"/>
  <c r="BG13" i="4" s="1"/>
  <c r="BM13" i="4" s="1"/>
  <c r="BN13" i="4" s="1"/>
  <c r="BO13" i="4" s="1"/>
  <c r="AG12" i="4"/>
  <c r="BQ12" i="4"/>
  <c r="BR12" i="4" s="1"/>
  <c r="AU14" i="4"/>
  <c r="G17" i="4"/>
  <c r="J17" i="4" s="1"/>
  <c r="K17" i="4" s="1"/>
  <c r="AI12" i="4"/>
  <c r="AK12" i="4"/>
  <c r="V16" i="4"/>
  <c r="W16" i="4" s="1"/>
  <c r="BS12" i="4" l="1"/>
  <c r="AL33" i="14"/>
  <c r="BK13" i="4"/>
  <c r="BH13" i="4"/>
  <c r="BI13" i="4" s="1"/>
  <c r="AH12" i="4"/>
  <c r="AJ12" i="4"/>
  <c r="AO12" i="4" s="1"/>
  <c r="AP12" i="4" s="1"/>
  <c r="AJ42" i="14" s="1"/>
  <c r="BA14" i="4"/>
  <c r="AL12" i="4"/>
  <c r="AM12" i="4" s="1"/>
  <c r="E17" i="4"/>
  <c r="H17" i="4" s="1"/>
  <c r="I17" i="4" s="1"/>
  <c r="L17" i="4" s="1"/>
  <c r="U17" i="4"/>
  <c r="O17" i="4" l="1"/>
  <c r="AB11" i="14"/>
  <c r="BJ13" i="4"/>
  <c r="BL13" i="4"/>
  <c r="BP13" i="4" s="1"/>
  <c r="AF729" i="14" s="1"/>
  <c r="AN12" i="4"/>
  <c r="BC14" i="4"/>
  <c r="AD13" i="4"/>
  <c r="AX14" i="4"/>
  <c r="AY14" i="4" s="1"/>
  <c r="G18" i="4"/>
  <c r="J18" i="4" s="1"/>
  <c r="K18" i="4" s="1"/>
  <c r="X17" i="4"/>
  <c r="S17" i="4"/>
  <c r="AQ12" i="4" l="1"/>
  <c r="AD735" i="14"/>
  <c r="Y17" i="4"/>
  <c r="AA17" i="4" s="1"/>
  <c r="BF14" i="4"/>
  <c r="BK14" i="4" s="1"/>
  <c r="BQ13" i="4"/>
  <c r="BR13" i="4" s="1"/>
  <c r="AE13" i="4"/>
  <c r="AF13" i="4" s="1"/>
  <c r="AW15" i="4"/>
  <c r="AZ15" i="4" s="1"/>
  <c r="E18" i="4"/>
  <c r="H18" i="4" s="1"/>
  <c r="G19" i="4" s="1"/>
  <c r="J19" i="4" s="1"/>
  <c r="K19" i="4" s="1"/>
  <c r="V17" i="4"/>
  <c r="W17" i="4" s="1"/>
  <c r="BS13" i="4" l="1"/>
  <c r="AL34" i="14"/>
  <c r="BG14" i="4"/>
  <c r="BM14" i="4" s="1"/>
  <c r="BN14" i="4" s="1"/>
  <c r="BO14" i="4" s="1"/>
  <c r="AG13" i="4"/>
  <c r="AU15" i="4"/>
  <c r="I18" i="4"/>
  <c r="L18" i="4" s="1"/>
  <c r="E19" i="4"/>
  <c r="AK13" i="4"/>
  <c r="AI13" i="4"/>
  <c r="U18" i="4"/>
  <c r="S18" i="4" s="1"/>
  <c r="O18" i="4" l="1"/>
  <c r="AB531" i="14"/>
  <c r="BH14" i="4"/>
  <c r="BI14" i="4" s="1"/>
  <c r="AH13" i="4"/>
  <c r="AD14" i="4" s="1"/>
  <c r="AJ13" i="4"/>
  <c r="AO13" i="4" s="1"/>
  <c r="AP13" i="4" s="1"/>
  <c r="AJ43" i="14" s="1"/>
  <c r="BA15" i="4"/>
  <c r="AL13" i="4"/>
  <c r="AM13" i="4" s="1"/>
  <c r="H19" i="4"/>
  <c r="G20" i="4" s="1"/>
  <c r="J20" i="4" s="1"/>
  <c r="K20" i="4" s="1"/>
  <c r="X18" i="4"/>
  <c r="Y18" i="4" s="1"/>
  <c r="V18" i="4"/>
  <c r="W18" i="4" s="1"/>
  <c r="BJ14" i="4" l="1"/>
  <c r="BL14" i="4"/>
  <c r="BP14" i="4" s="1"/>
  <c r="AF728" i="14" s="1"/>
  <c r="AN13" i="4"/>
  <c r="BC15" i="4"/>
  <c r="AE14" i="4"/>
  <c r="AF14" i="4" s="1"/>
  <c r="E20" i="4"/>
  <c r="AX15" i="4"/>
  <c r="AY15" i="4" s="1"/>
  <c r="I19" i="4"/>
  <c r="L19" i="4" s="1"/>
  <c r="AA18" i="4"/>
  <c r="AI14" i="4"/>
  <c r="U19" i="4"/>
  <c r="X19" i="4" s="1"/>
  <c r="O19" i="4" l="1"/>
  <c r="AB554" i="14"/>
  <c r="AQ13" i="4"/>
  <c r="AD729" i="14"/>
  <c r="Y19" i="4"/>
  <c r="AA19" i="4" s="1"/>
  <c r="BQ14" i="4"/>
  <c r="BR14" i="4" s="1"/>
  <c r="BF15" i="4"/>
  <c r="BK15" i="4" s="1"/>
  <c r="AG14" i="4"/>
  <c r="AK14" i="4"/>
  <c r="AL14" i="4" s="1"/>
  <c r="AM14" i="4" s="1"/>
  <c r="AW16" i="4"/>
  <c r="AZ16" i="4" s="1"/>
  <c r="H20" i="4"/>
  <c r="S19" i="4"/>
  <c r="V19" i="4" s="1"/>
  <c r="W19" i="4" s="1"/>
  <c r="BS14" i="4" l="1"/>
  <c r="AL35" i="14"/>
  <c r="BG15" i="4"/>
  <c r="BH15" i="4" s="1"/>
  <c r="AH14" i="4"/>
  <c r="AD15" i="4" s="1"/>
  <c r="AJ14" i="4"/>
  <c r="AN14" i="4" s="1"/>
  <c r="AD725" i="14" s="1"/>
  <c r="AU16" i="4"/>
  <c r="I20" i="4"/>
  <c r="L20" i="4" s="1"/>
  <c r="G21" i="4"/>
  <c r="J21" i="4" s="1"/>
  <c r="K21" i="4" s="1"/>
  <c r="U20" i="4"/>
  <c r="X20" i="4" s="1"/>
  <c r="O20" i="4" l="1"/>
  <c r="AB574" i="14"/>
  <c r="Y20" i="4"/>
  <c r="AA20" i="4" s="1"/>
  <c r="BI15" i="4"/>
  <c r="BJ15" i="4" s="1"/>
  <c r="BM15" i="4"/>
  <c r="BN15" i="4" s="1"/>
  <c r="BO15" i="4" s="1"/>
  <c r="AO14" i="4"/>
  <c r="AP14" i="4" s="1"/>
  <c r="AE15" i="4"/>
  <c r="AF15" i="4" s="1"/>
  <c r="BA16" i="4"/>
  <c r="E21" i="4"/>
  <c r="H21" i="4" s="1"/>
  <c r="I21" i="4" s="1"/>
  <c r="L21" i="4" s="1"/>
  <c r="S20" i="4"/>
  <c r="V20" i="4" s="1"/>
  <c r="W20" i="4" s="1"/>
  <c r="O21" i="4" l="1"/>
  <c r="AB218" i="14"/>
  <c r="AQ14" i="4"/>
  <c r="AJ44" i="14"/>
  <c r="BL15" i="4"/>
  <c r="BP15" i="4" s="1"/>
  <c r="AF724" i="14" s="1"/>
  <c r="AG15" i="4"/>
  <c r="BC16" i="4"/>
  <c r="BF16" i="4" s="1"/>
  <c r="G22" i="4"/>
  <c r="J22" i="4" s="1"/>
  <c r="K22" i="4" s="1"/>
  <c r="AX16" i="4"/>
  <c r="AY16" i="4" s="1"/>
  <c r="AI15" i="4"/>
  <c r="AK15" i="4"/>
  <c r="U21" i="4"/>
  <c r="S21" i="4" s="1"/>
  <c r="V21" i="4" s="1"/>
  <c r="W21" i="4" s="1"/>
  <c r="BQ15" i="4" l="1"/>
  <c r="BR15" i="4" s="1"/>
  <c r="AH15" i="4"/>
  <c r="AD16" i="4" s="1"/>
  <c r="AE16" i="4" s="1"/>
  <c r="AJ15" i="4"/>
  <c r="AO15" i="4" s="1"/>
  <c r="AP15" i="4" s="1"/>
  <c r="AJ45" i="14" s="1"/>
  <c r="BG16" i="4"/>
  <c r="BH16" i="4" s="1"/>
  <c r="BK16" i="4"/>
  <c r="AL15" i="4"/>
  <c r="AM15" i="4" s="1"/>
  <c r="E22" i="4"/>
  <c r="H22" i="4" s="1"/>
  <c r="G23" i="4" s="1"/>
  <c r="J23" i="4" s="1"/>
  <c r="K23" i="4" s="1"/>
  <c r="AW17" i="4"/>
  <c r="AZ17" i="4" s="1"/>
  <c r="X21" i="4"/>
  <c r="Y21" i="4" s="1"/>
  <c r="U22" i="4"/>
  <c r="BS15" i="4" l="1"/>
  <c r="AL36" i="14"/>
  <c r="AF16" i="4"/>
  <c r="AG16" i="4" s="1"/>
  <c r="BM16" i="4"/>
  <c r="BN16" i="4" s="1"/>
  <c r="BO16" i="4" s="1"/>
  <c r="BI16" i="4"/>
  <c r="AN15" i="4"/>
  <c r="E23" i="4"/>
  <c r="I22" i="4"/>
  <c r="L22" i="4" s="1"/>
  <c r="AU17" i="4"/>
  <c r="AA21" i="4"/>
  <c r="X22" i="4"/>
  <c r="S22" i="4"/>
  <c r="O22" i="4" l="1"/>
  <c r="AB170" i="14"/>
  <c r="AQ15" i="4"/>
  <c r="AD715" i="14"/>
  <c r="Y22" i="4"/>
  <c r="AA22" i="4" s="1"/>
  <c r="BJ16" i="4"/>
  <c r="BL16" i="4"/>
  <c r="BP16" i="4" s="1"/>
  <c r="AF707" i="14" s="1"/>
  <c r="AH16" i="4"/>
  <c r="AJ16" i="4"/>
  <c r="AO16" i="4" s="1"/>
  <c r="AP16" i="4" s="1"/>
  <c r="AJ46" i="14" s="1"/>
  <c r="BA17" i="4"/>
  <c r="H23" i="4"/>
  <c r="AK16" i="4"/>
  <c r="V22" i="4"/>
  <c r="BQ16" i="4" l="1"/>
  <c r="BR16" i="4" s="1"/>
  <c r="BC17" i="4"/>
  <c r="BF17" i="4" s="1"/>
  <c r="AL16" i="4"/>
  <c r="AM16" i="4" s="1"/>
  <c r="I23" i="4"/>
  <c r="L23" i="4" s="1"/>
  <c r="G24" i="4"/>
  <c r="J24" i="4" s="1"/>
  <c r="K24" i="4" s="1"/>
  <c r="AX17" i="4"/>
  <c r="AY17" i="4" s="1"/>
  <c r="AI16" i="4"/>
  <c r="W22" i="4"/>
  <c r="U23" i="4"/>
  <c r="O23" i="4" l="1"/>
  <c r="AB420" i="14"/>
  <c r="BS16" i="4"/>
  <c r="AL37" i="14"/>
  <c r="BG17" i="4"/>
  <c r="BH17" i="4" s="1"/>
  <c r="BK17" i="4"/>
  <c r="AD17" i="4"/>
  <c r="AN16" i="4"/>
  <c r="E24" i="4"/>
  <c r="H24" i="4" s="1"/>
  <c r="AW18" i="4"/>
  <c r="AZ18" i="4" s="1"/>
  <c r="S23" i="4"/>
  <c r="X23" i="4"/>
  <c r="Y23" i="4" s="1"/>
  <c r="AQ16" i="4" l="1"/>
  <c r="AD676" i="14"/>
  <c r="BI17" i="4"/>
  <c r="BL17" i="4" s="1"/>
  <c r="BM17" i="4"/>
  <c r="BN17" i="4" s="1"/>
  <c r="BO17" i="4" s="1"/>
  <c r="AE17" i="4"/>
  <c r="AK17" i="4" s="1"/>
  <c r="G25" i="4"/>
  <c r="I24" i="4"/>
  <c r="L24" i="4" s="1"/>
  <c r="AU18" i="4"/>
  <c r="AA23" i="4"/>
  <c r="V23" i="4"/>
  <c r="O24" i="4" l="1"/>
  <c r="AB397" i="14"/>
  <c r="AF17" i="4"/>
  <c r="AG17" i="4" s="1"/>
  <c r="BJ17" i="4"/>
  <c r="BP17" i="4"/>
  <c r="AF582" i="14" s="1"/>
  <c r="BA18" i="4"/>
  <c r="AL17" i="4"/>
  <c r="AM17" i="4" s="1"/>
  <c r="J25" i="4"/>
  <c r="K25" i="4" s="1"/>
  <c r="E25" i="4"/>
  <c r="H25" i="4" s="1"/>
  <c r="AX18" i="4"/>
  <c r="AY18" i="4" s="1"/>
  <c r="AI17" i="4"/>
  <c r="W23" i="4"/>
  <c r="U24" i="4"/>
  <c r="AH17" i="4" l="1"/>
  <c r="AJ17" i="4"/>
  <c r="AN17" i="4" s="1"/>
  <c r="AD553" i="14" s="1"/>
  <c r="BQ17" i="4"/>
  <c r="BR17" i="4" s="1"/>
  <c r="BC18" i="4"/>
  <c r="BF18" i="4" s="1"/>
  <c r="AW19" i="4"/>
  <c r="AU19" i="4" s="1"/>
  <c r="I25" i="4"/>
  <c r="L25" i="4" s="1"/>
  <c r="G26" i="4"/>
  <c r="S24" i="4"/>
  <c r="X24" i="4"/>
  <c r="Y24" i="4" s="1"/>
  <c r="O25" i="4" l="1"/>
  <c r="AB424" i="14"/>
  <c r="BS17" i="4"/>
  <c r="AL38" i="14"/>
  <c r="BG18" i="4"/>
  <c r="BH18" i="4" s="1"/>
  <c r="AD18" i="4"/>
  <c r="AZ19" i="4"/>
  <c r="BA19" i="4" s="1"/>
  <c r="BC19" i="4" s="1"/>
  <c r="AO17" i="4"/>
  <c r="AP17" i="4" s="1"/>
  <c r="BK18" i="4"/>
  <c r="J26" i="4"/>
  <c r="K26" i="4" s="1"/>
  <c r="E26" i="4"/>
  <c r="H26" i="4" s="1"/>
  <c r="AA24" i="4"/>
  <c r="V24" i="4"/>
  <c r="W24" i="4" s="1"/>
  <c r="AQ17" i="4" l="1"/>
  <c r="AJ47" i="14"/>
  <c r="AE18" i="4"/>
  <c r="AK18" i="4" s="1"/>
  <c r="AL18" i="4" s="1"/>
  <c r="AM18" i="4" s="1"/>
  <c r="BI18" i="4"/>
  <c r="BL18" i="4" s="1"/>
  <c r="BM18" i="4"/>
  <c r="BN18" i="4" s="1"/>
  <c r="BO18" i="4" s="1"/>
  <c r="I26" i="4"/>
  <c r="L26" i="4" s="1"/>
  <c r="G27" i="4"/>
  <c r="J27" i="4" s="1"/>
  <c r="K27" i="4" s="1"/>
  <c r="AX19" i="4"/>
  <c r="AY19" i="4" s="1"/>
  <c r="AI18" i="4"/>
  <c r="U25" i="4"/>
  <c r="X25" i="4" s="1"/>
  <c r="Y25" i="4" s="1"/>
  <c r="O26" i="4" l="1"/>
  <c r="AB107" i="14"/>
  <c r="AF18" i="4"/>
  <c r="AG18" i="4" s="1"/>
  <c r="BJ18" i="4"/>
  <c r="BP18" i="4"/>
  <c r="AF599" i="14" s="1"/>
  <c r="E27" i="4"/>
  <c r="H27" i="4" s="1"/>
  <c r="AW20" i="4"/>
  <c r="AZ20" i="4" s="1"/>
  <c r="AA25" i="4"/>
  <c r="S25" i="4"/>
  <c r="V25" i="4" s="1"/>
  <c r="AJ18" i="4" l="1"/>
  <c r="AO18" i="4" s="1"/>
  <c r="AP18" i="4" s="1"/>
  <c r="AJ48" i="14" s="1"/>
  <c r="AH18" i="4"/>
  <c r="AD19" i="4" s="1"/>
  <c r="AE19" i="4" s="1"/>
  <c r="AK19" i="4" s="1"/>
  <c r="BQ18" i="4"/>
  <c r="BR18" i="4" s="1"/>
  <c r="BF19" i="4"/>
  <c r="I27" i="4"/>
  <c r="L27" i="4" s="1"/>
  <c r="G28" i="4"/>
  <c r="AU20" i="4"/>
  <c r="W25" i="4"/>
  <c r="U26" i="4"/>
  <c r="O27" i="4" l="1"/>
  <c r="AB23" i="14"/>
  <c r="BS18" i="4"/>
  <c r="AL39" i="14"/>
  <c r="AN18" i="4"/>
  <c r="AF19" i="4"/>
  <c r="AG19" i="4" s="1"/>
  <c r="BK19" i="4"/>
  <c r="AI19" i="4"/>
  <c r="BG19" i="4"/>
  <c r="BH19" i="4" s="1"/>
  <c r="BA20" i="4"/>
  <c r="AL19" i="4"/>
  <c r="AM19" i="4" s="1"/>
  <c r="E28" i="4"/>
  <c r="H28" i="4" s="1"/>
  <c r="J28" i="4"/>
  <c r="AX20" i="4"/>
  <c r="AY20" i="4" s="1"/>
  <c r="X26" i="4"/>
  <c r="Y26" i="4" s="1"/>
  <c r="S26" i="4"/>
  <c r="AQ18" i="4" l="1"/>
  <c r="AD570" i="14"/>
  <c r="AH19" i="4"/>
  <c r="AJ19" i="4"/>
  <c r="BI19" i="4"/>
  <c r="BL19" i="4" s="1"/>
  <c r="BC20" i="4"/>
  <c r="BM19" i="4"/>
  <c r="BN19" i="4" s="1"/>
  <c r="BO19" i="4" s="1"/>
  <c r="I28" i="4"/>
  <c r="G29" i="4"/>
  <c r="E29" i="4" s="1"/>
  <c r="K28" i="4"/>
  <c r="AW21" i="4"/>
  <c r="AZ21" i="4" s="1"/>
  <c r="AA26" i="4"/>
  <c r="V26" i="4"/>
  <c r="BJ19" i="4" l="1"/>
  <c r="BP19" i="4"/>
  <c r="AF619" i="14" s="1"/>
  <c r="AD20" i="4"/>
  <c r="H29" i="4"/>
  <c r="G30" i="4" s="1"/>
  <c r="AO19" i="4"/>
  <c r="AP19" i="4" s="1"/>
  <c r="AJ49" i="14" s="1"/>
  <c r="AN19" i="4"/>
  <c r="AD589" i="14" s="1"/>
  <c r="L28" i="4"/>
  <c r="J29" i="4"/>
  <c r="K29" i="4" s="1"/>
  <c r="AU21" i="4"/>
  <c r="W26" i="4"/>
  <c r="U27" i="4"/>
  <c r="O28" i="4" l="1"/>
  <c r="AB340" i="14"/>
  <c r="BQ19" i="4"/>
  <c r="BR19" i="4" s="1"/>
  <c r="AE20" i="4"/>
  <c r="AF20" i="4" s="1"/>
  <c r="BF20" i="4"/>
  <c r="I29" i="4"/>
  <c r="L29" i="4" s="1"/>
  <c r="AQ19" i="4"/>
  <c r="BA21" i="4"/>
  <c r="E30" i="4"/>
  <c r="J30" i="4"/>
  <c r="K30" i="4" s="1"/>
  <c r="AI20" i="4"/>
  <c r="S27" i="4"/>
  <c r="X27" i="4"/>
  <c r="Y27" i="4" s="1"/>
  <c r="O29" i="4" l="1"/>
  <c r="AB230" i="14"/>
  <c r="BS19" i="4"/>
  <c r="AL40" i="14"/>
  <c r="BG20" i="4"/>
  <c r="BH20" i="4" s="1"/>
  <c r="AG20" i="4"/>
  <c r="AK20" i="4"/>
  <c r="AL20" i="4" s="1"/>
  <c r="AM20" i="4" s="1"/>
  <c r="H30" i="4"/>
  <c r="I30" i="4" s="1"/>
  <c r="L30" i="4" s="1"/>
  <c r="BC21" i="4"/>
  <c r="BK20" i="4"/>
  <c r="AX21" i="4"/>
  <c r="AY21" i="4" s="1"/>
  <c r="V27" i="4"/>
  <c r="U28" i="4" s="1"/>
  <c r="O30" i="4" l="1"/>
  <c r="AB323" i="14"/>
  <c r="AH20" i="4"/>
  <c r="AJ20" i="4"/>
  <c r="AN20" i="4" s="1"/>
  <c r="AD605" i="14" s="1"/>
  <c r="BI20" i="4"/>
  <c r="BL20" i="4" s="1"/>
  <c r="G31" i="4"/>
  <c r="E31" i="4" s="1"/>
  <c r="H31" i="4" s="1"/>
  <c r="BM20" i="4"/>
  <c r="BN20" i="4" s="1"/>
  <c r="BO20" i="4" s="1"/>
  <c r="AW22" i="4"/>
  <c r="AZ22" i="4" s="1"/>
  <c r="AA27" i="4"/>
  <c r="W27" i="4"/>
  <c r="X28" i="4"/>
  <c r="Y28" i="4" s="1"/>
  <c r="S28" i="4"/>
  <c r="J31" i="4" l="1"/>
  <c r="K31" i="4" s="1"/>
  <c r="BJ20" i="4"/>
  <c r="BQ20" i="4"/>
  <c r="BR20" i="4" s="1"/>
  <c r="AL41" i="14" s="1"/>
  <c r="AD21" i="4"/>
  <c r="G32" i="4"/>
  <c r="I31" i="4"/>
  <c r="AU22" i="4"/>
  <c r="AO20" i="4"/>
  <c r="AP20" i="4" s="1"/>
  <c r="AJ50" i="14" s="1"/>
  <c r="V28" i="4"/>
  <c r="BP20" i="4" l="1"/>
  <c r="BF21" i="4"/>
  <c r="AE21" i="4"/>
  <c r="AF21" i="4" s="1"/>
  <c r="BA22" i="4"/>
  <c r="E32" i="4"/>
  <c r="H32" i="4" s="1"/>
  <c r="J32" i="4"/>
  <c r="K32" i="4" s="1"/>
  <c r="L31" i="4"/>
  <c r="AX22" i="4"/>
  <c r="AY22" i="4" s="1"/>
  <c r="AQ20" i="4"/>
  <c r="AI21" i="4"/>
  <c r="AA28" i="4"/>
  <c r="W28" i="4"/>
  <c r="U29" i="4"/>
  <c r="O31" i="4" l="1"/>
  <c r="AB328" i="14"/>
  <c r="BS20" i="4"/>
  <c r="AF636" i="14"/>
  <c r="BK21" i="4"/>
  <c r="BG21" i="4"/>
  <c r="BH21" i="4" s="1"/>
  <c r="AG21" i="4"/>
  <c r="AK21" i="4"/>
  <c r="AL21" i="4" s="1"/>
  <c r="AM21" i="4" s="1"/>
  <c r="BC22" i="4"/>
  <c r="I32" i="4"/>
  <c r="L32" i="4" s="1"/>
  <c r="G33" i="4"/>
  <c r="AW23" i="4"/>
  <c r="AZ23" i="4" s="1"/>
  <c r="S29" i="4"/>
  <c r="X29" i="4"/>
  <c r="Y29" i="4" s="1"/>
  <c r="O32" i="4" l="1"/>
  <c r="AB338" i="14"/>
  <c r="AH21" i="4"/>
  <c r="AJ21" i="4"/>
  <c r="AN21" i="4" s="1"/>
  <c r="AD520" i="14" s="1"/>
  <c r="BM21" i="4"/>
  <c r="BN21" i="4" s="1"/>
  <c r="BO21" i="4" s="1"/>
  <c r="BI21" i="4"/>
  <c r="BL21" i="4" s="1"/>
  <c r="BA23" i="4"/>
  <c r="BC23" i="4" s="1"/>
  <c r="E33" i="4"/>
  <c r="H33" i="4" s="1"/>
  <c r="J33" i="4"/>
  <c r="K33" i="4" s="1"/>
  <c r="AU23" i="4"/>
  <c r="V29" i="4"/>
  <c r="U30" i="4" s="1"/>
  <c r="BJ21" i="4" l="1"/>
  <c r="AD22" i="4"/>
  <c r="G34" i="4"/>
  <c r="E34" i="4" s="1"/>
  <c r="I33" i="4"/>
  <c r="L33" i="4" s="1"/>
  <c r="AX23" i="4"/>
  <c r="AY23" i="4" s="1"/>
  <c r="AO21" i="4"/>
  <c r="AP21" i="4" s="1"/>
  <c r="AJ51" i="14" s="1"/>
  <c r="AA29" i="4"/>
  <c r="W29" i="4"/>
  <c r="S30" i="4"/>
  <c r="X30" i="4"/>
  <c r="Y30" i="4" s="1"/>
  <c r="O33" i="4" l="1"/>
  <c r="AB352" i="14"/>
  <c r="BQ21" i="4"/>
  <c r="BR21" i="4" s="1"/>
  <c r="AL42" i="14" s="1"/>
  <c r="BP21" i="4"/>
  <c r="AF561" i="14" s="1"/>
  <c r="BF22" i="4"/>
  <c r="AE22" i="4"/>
  <c r="AF22" i="4" s="1"/>
  <c r="H34" i="4"/>
  <c r="J34" i="4"/>
  <c r="K34" i="4" s="1"/>
  <c r="AW24" i="4"/>
  <c r="AZ24" i="4" s="1"/>
  <c r="AQ21" i="4"/>
  <c r="AI22" i="4"/>
  <c r="V30" i="4"/>
  <c r="W30" i="4" s="1"/>
  <c r="BK22" i="4" l="1"/>
  <c r="BG22" i="4"/>
  <c r="BH22" i="4" s="1"/>
  <c r="BS21" i="4"/>
  <c r="AG22" i="4"/>
  <c r="BA24" i="4"/>
  <c r="AU24" i="4"/>
  <c r="I34" i="4"/>
  <c r="L34" i="4" s="1"/>
  <c r="G35" i="4"/>
  <c r="AK22" i="4"/>
  <c r="AA30" i="4"/>
  <c r="U31" i="4"/>
  <c r="X31" i="4" s="1"/>
  <c r="Y31" i="4" s="1"/>
  <c r="O34" i="4" l="1"/>
  <c r="AB368" i="14"/>
  <c r="AH22" i="4"/>
  <c r="AJ22" i="4"/>
  <c r="BM22" i="4"/>
  <c r="BN22" i="4" s="1"/>
  <c r="BO22" i="4" s="1"/>
  <c r="BI22" i="4"/>
  <c r="BL22" i="4" s="1"/>
  <c r="BC24" i="4"/>
  <c r="AL22" i="4"/>
  <c r="AM22" i="4" s="1"/>
  <c r="E35" i="4"/>
  <c r="H35" i="4" s="1"/>
  <c r="J35" i="4"/>
  <c r="K35" i="4" s="1"/>
  <c r="AX24" i="4"/>
  <c r="AY24" i="4" s="1"/>
  <c r="AA31" i="4"/>
  <c r="S31" i="4"/>
  <c r="V31" i="4" s="1"/>
  <c r="AN22" i="4" l="1"/>
  <c r="AD472" i="14" s="1"/>
  <c r="BJ22" i="4"/>
  <c r="AD23" i="4"/>
  <c r="I35" i="4"/>
  <c r="L35" i="4" s="1"/>
  <c r="G36" i="4"/>
  <c r="AW25" i="4"/>
  <c r="AZ25" i="4" s="1"/>
  <c r="AO22" i="4"/>
  <c r="AP22" i="4" s="1"/>
  <c r="AJ52" i="14" s="1"/>
  <c r="W31" i="4"/>
  <c r="U32" i="4"/>
  <c r="O35" i="4" l="1"/>
  <c r="AB385" i="14"/>
  <c r="BP22" i="4"/>
  <c r="AF511" i="14" s="1"/>
  <c r="BQ22" i="4"/>
  <c r="BR22" i="4" s="1"/>
  <c r="AL43" i="14" s="1"/>
  <c r="BF23" i="4"/>
  <c r="BK23" i="4" s="1"/>
  <c r="AE23" i="4"/>
  <c r="AF23" i="4" s="1"/>
  <c r="E36" i="4"/>
  <c r="H36" i="4" s="1"/>
  <c r="J36" i="4"/>
  <c r="K36" i="4" s="1"/>
  <c r="AU25" i="4"/>
  <c r="AQ22" i="4"/>
  <c r="AI23" i="4"/>
  <c r="S32" i="4"/>
  <c r="X32" i="4"/>
  <c r="Y32" i="4" s="1"/>
  <c r="BG23" i="4" l="1"/>
  <c r="BM23" i="4" s="1"/>
  <c r="BN23" i="4" s="1"/>
  <c r="BO23" i="4" s="1"/>
  <c r="BS22" i="4"/>
  <c r="AG23" i="4"/>
  <c r="AK23" i="4"/>
  <c r="AL23" i="4" s="1"/>
  <c r="AM23" i="4" s="1"/>
  <c r="BA25" i="4"/>
  <c r="I36" i="4"/>
  <c r="L36" i="4" s="1"/>
  <c r="G37" i="4"/>
  <c r="E37" i="4" s="1"/>
  <c r="AA32" i="4"/>
  <c r="V32" i="4"/>
  <c r="W32" i="4" s="1"/>
  <c r="O36" i="4" l="1"/>
  <c r="AB400" i="14"/>
  <c r="AH23" i="4"/>
  <c r="AJ23" i="4"/>
  <c r="AN23" i="4" s="1"/>
  <c r="AD452" i="14" s="1"/>
  <c r="BH23" i="4"/>
  <c r="BI23" i="4" s="1"/>
  <c r="BL23" i="4" s="1"/>
  <c r="BC25" i="4"/>
  <c r="H37" i="4"/>
  <c r="I37" i="4" s="1"/>
  <c r="J37" i="4"/>
  <c r="K37" i="4" s="1"/>
  <c r="AX25" i="4"/>
  <c r="AY25" i="4" s="1"/>
  <c r="U33" i="4"/>
  <c r="X33" i="4" s="1"/>
  <c r="Y33" i="4" s="1"/>
  <c r="BJ23" i="4" l="1"/>
  <c r="BF24" i="4" s="1"/>
  <c r="BK24" i="4" s="1"/>
  <c r="BQ23" i="4"/>
  <c r="BR23" i="4" s="1"/>
  <c r="AL44" i="14" s="1"/>
  <c r="BP23" i="4"/>
  <c r="AF490" i="14" s="1"/>
  <c r="AD24" i="4"/>
  <c r="G38" i="4"/>
  <c r="L37" i="4"/>
  <c r="AW26" i="4"/>
  <c r="AZ26" i="4" s="1"/>
  <c r="AO23" i="4"/>
  <c r="AP23" i="4" s="1"/>
  <c r="AJ53" i="14" s="1"/>
  <c r="AA33" i="4"/>
  <c r="S33" i="4"/>
  <c r="V33" i="4" s="1"/>
  <c r="O37" i="4" l="1"/>
  <c r="AB410" i="14"/>
  <c r="BS23" i="4"/>
  <c r="BG24" i="4"/>
  <c r="BM24" i="4" s="1"/>
  <c r="BN24" i="4" s="1"/>
  <c r="BO24" i="4" s="1"/>
  <c r="AE24" i="4"/>
  <c r="AF24" i="4" s="1"/>
  <c r="E38" i="4"/>
  <c r="H38" i="4" s="1"/>
  <c r="J38" i="4"/>
  <c r="K38" i="4" s="1"/>
  <c r="AU26" i="4"/>
  <c r="AI24" i="4"/>
  <c r="AQ23" i="4"/>
  <c r="W33" i="4"/>
  <c r="U34" i="4"/>
  <c r="BH24" i="4" l="1"/>
  <c r="BI24" i="4" s="1"/>
  <c r="BL24" i="4" s="1"/>
  <c r="AK24" i="4"/>
  <c r="AL24" i="4" s="1"/>
  <c r="AM24" i="4" s="1"/>
  <c r="AG24" i="4"/>
  <c r="BA26" i="4"/>
  <c r="G39" i="4"/>
  <c r="I38" i="4"/>
  <c r="L38" i="4" s="1"/>
  <c r="S34" i="4"/>
  <c r="X34" i="4"/>
  <c r="Y34" i="4" s="1"/>
  <c r="O38" i="4" l="1"/>
  <c r="AB18" i="14"/>
  <c r="AH24" i="4"/>
  <c r="AJ24" i="4"/>
  <c r="AN24" i="4" s="1"/>
  <c r="AD430" i="14" s="1"/>
  <c r="BJ24" i="4"/>
  <c r="BC26" i="4"/>
  <c r="E39" i="4"/>
  <c r="H39" i="4" s="1"/>
  <c r="J39" i="4"/>
  <c r="K39" i="4" s="1"/>
  <c r="AX26" i="4"/>
  <c r="AY26" i="4" s="1"/>
  <c r="V34" i="4"/>
  <c r="W34" i="4" s="1"/>
  <c r="BP24" i="4" l="1"/>
  <c r="AF467" i="14" s="1"/>
  <c r="BQ24" i="4"/>
  <c r="BR24" i="4" s="1"/>
  <c r="AL45" i="14" s="1"/>
  <c r="BF25" i="4"/>
  <c r="BK25" i="4" s="1"/>
  <c r="AD25" i="4"/>
  <c r="G40" i="4"/>
  <c r="E40" i="4" s="1"/>
  <c r="I39" i="4"/>
  <c r="AW27" i="4"/>
  <c r="AZ27" i="4" s="1"/>
  <c r="AO24" i="4"/>
  <c r="AP24" i="4" s="1"/>
  <c r="AJ54" i="14" s="1"/>
  <c r="AA34" i="4"/>
  <c r="U35" i="4"/>
  <c r="S35" i="4" s="1"/>
  <c r="BS24" i="4" l="1"/>
  <c r="BG25" i="4"/>
  <c r="BM25" i="4" s="1"/>
  <c r="BN25" i="4" s="1"/>
  <c r="BO25" i="4" s="1"/>
  <c r="AE25" i="4"/>
  <c r="AF25" i="4" s="1"/>
  <c r="H40" i="4"/>
  <c r="G41" i="4" s="1"/>
  <c r="E41" i="4" s="1"/>
  <c r="J40" i="4"/>
  <c r="K40" i="4" s="1"/>
  <c r="L39" i="4"/>
  <c r="AU27" i="4"/>
  <c r="AQ24" i="4"/>
  <c r="AI25" i="4"/>
  <c r="X35" i="4"/>
  <c r="Y35" i="4" s="1"/>
  <c r="V35" i="4"/>
  <c r="W35" i="4" s="1"/>
  <c r="O39" i="4" l="1"/>
  <c r="AB329" i="14"/>
  <c r="AK25" i="4"/>
  <c r="AL25" i="4" s="1"/>
  <c r="AM25" i="4" s="1"/>
  <c r="BH25" i="4"/>
  <c r="BI25" i="4" s="1"/>
  <c r="BL25" i="4" s="1"/>
  <c r="AG25" i="4"/>
  <c r="I40" i="4"/>
  <c r="H41" i="4" s="1"/>
  <c r="G42" i="4" s="1"/>
  <c r="E42" i="4" s="1"/>
  <c r="J41" i="4"/>
  <c r="K41" i="4" s="1"/>
  <c r="BA27" i="4"/>
  <c r="AX27" i="4"/>
  <c r="AY27" i="4" s="1"/>
  <c r="AA35" i="4"/>
  <c r="U36" i="4"/>
  <c r="S36" i="4" s="1"/>
  <c r="V36" i="4" s="1"/>
  <c r="AH25" i="4" l="1"/>
  <c r="AJ25" i="4"/>
  <c r="AN25" i="4" s="1"/>
  <c r="AD434" i="14" s="1"/>
  <c r="BJ25" i="4"/>
  <c r="L40" i="4"/>
  <c r="BC27" i="4"/>
  <c r="I41" i="4"/>
  <c r="L41" i="4" s="1"/>
  <c r="AW28" i="4"/>
  <c r="AU28" i="4" s="1"/>
  <c r="X36" i="4"/>
  <c r="Y36" i="4" s="1"/>
  <c r="J42" i="4"/>
  <c r="W36" i="4"/>
  <c r="U37" i="4"/>
  <c r="O40" i="4" l="1"/>
  <c r="AB288" i="14"/>
  <c r="O41" i="4"/>
  <c r="AB311" i="14"/>
  <c r="BP25" i="4"/>
  <c r="AF472" i="14" s="1"/>
  <c r="BQ25" i="4"/>
  <c r="BR25" i="4" s="1"/>
  <c r="AL46" i="14" s="1"/>
  <c r="BF26" i="4"/>
  <c r="AZ28" i="4"/>
  <c r="AD26" i="4"/>
  <c r="H42" i="4"/>
  <c r="I42" i="4" s="1"/>
  <c r="AX28" i="4"/>
  <c r="AY28" i="4" s="1"/>
  <c r="AO25" i="4"/>
  <c r="AP25" i="4" s="1"/>
  <c r="AJ55" i="14" s="1"/>
  <c r="AA36" i="4"/>
  <c r="K42" i="4"/>
  <c r="X37" i="4"/>
  <c r="Y37" i="4" s="1"/>
  <c r="S37" i="4"/>
  <c r="BS25" i="4" l="1"/>
  <c r="BG26" i="4"/>
  <c r="BH26" i="4" s="1"/>
  <c r="BK26" i="4"/>
  <c r="AE26" i="4"/>
  <c r="AF26" i="4" s="1"/>
  <c r="G43" i="4"/>
  <c r="E43" i="4" s="1"/>
  <c r="H43" i="4" s="1"/>
  <c r="G44" i="4" s="1"/>
  <c r="E44" i="4" s="1"/>
  <c r="L42" i="4"/>
  <c r="BA28" i="4"/>
  <c r="AW29" i="4"/>
  <c r="AQ25" i="4"/>
  <c r="AI26" i="4"/>
  <c r="AA37" i="4"/>
  <c r="V37" i="4"/>
  <c r="O42" i="4" l="1"/>
  <c r="AB318" i="14"/>
  <c r="BM26" i="4"/>
  <c r="BN26" i="4" s="1"/>
  <c r="BO26" i="4" s="1"/>
  <c r="BI26" i="4"/>
  <c r="BL26" i="4" s="1"/>
  <c r="AG26" i="4"/>
  <c r="AK26" i="4"/>
  <c r="AL26" i="4" s="1"/>
  <c r="AM26" i="4" s="1"/>
  <c r="BC28" i="4"/>
  <c r="AZ29" i="4"/>
  <c r="J43" i="4"/>
  <c r="K43" i="4" s="1"/>
  <c r="I43" i="4"/>
  <c r="H44" i="4" s="1"/>
  <c r="I44" i="4" s="1"/>
  <c r="AU29" i="4"/>
  <c r="W37" i="4"/>
  <c r="U38" i="4"/>
  <c r="AH26" i="4" l="1"/>
  <c r="AJ26" i="4"/>
  <c r="AN26" i="4" s="1"/>
  <c r="AD408" i="14" s="1"/>
  <c r="BJ26" i="4"/>
  <c r="L43" i="4"/>
  <c r="G45" i="4"/>
  <c r="E45" i="4" s="1"/>
  <c r="H45" i="4" s="1"/>
  <c r="BA29" i="4"/>
  <c r="BC29" i="4" s="1"/>
  <c r="J44" i="4"/>
  <c r="K44" i="4" s="1"/>
  <c r="L44" i="4" s="1"/>
  <c r="S38" i="4"/>
  <c r="X38" i="4"/>
  <c r="Y38" i="4" s="1"/>
  <c r="O44" i="4" l="1"/>
  <c r="AB315" i="14"/>
  <c r="O43" i="4"/>
  <c r="AB287" i="14"/>
  <c r="BP26" i="4"/>
  <c r="AF431" i="14" s="1"/>
  <c r="BQ26" i="4"/>
  <c r="BR26" i="4" s="1"/>
  <c r="AL47" i="14" s="1"/>
  <c r="BF27" i="4"/>
  <c r="BK27" i="4" s="1"/>
  <c r="I45" i="4"/>
  <c r="G46" i="4"/>
  <c r="E46" i="4" s="1"/>
  <c r="AD27" i="4"/>
  <c r="AX29" i="4"/>
  <c r="AY29" i="4" s="1"/>
  <c r="AO26" i="4"/>
  <c r="AP26" i="4" s="1"/>
  <c r="AJ56" i="14" s="1"/>
  <c r="J45" i="4"/>
  <c r="V38" i="4"/>
  <c r="W38" i="4" s="1"/>
  <c r="BS26" i="4" l="1"/>
  <c r="BG27" i="4"/>
  <c r="BH27" i="4" s="1"/>
  <c r="H46" i="4"/>
  <c r="G47" i="4" s="1"/>
  <c r="E47" i="4" s="1"/>
  <c r="AE27" i="4"/>
  <c r="AF27" i="4" s="1"/>
  <c r="AW30" i="4"/>
  <c r="AZ30" i="4" s="1"/>
  <c r="AI27" i="4"/>
  <c r="AQ26" i="4"/>
  <c r="AA38" i="4"/>
  <c r="K45" i="4"/>
  <c r="L45" i="4" s="1"/>
  <c r="U39" i="4"/>
  <c r="X39" i="4" s="1"/>
  <c r="Y39" i="4" s="1"/>
  <c r="O45" i="4" l="1"/>
  <c r="AB327" i="14"/>
  <c r="I46" i="4"/>
  <c r="H47" i="4" s="1"/>
  <c r="G48" i="4" s="1"/>
  <c r="E48" i="4" s="1"/>
  <c r="AK27" i="4"/>
  <c r="AL27" i="4" s="1"/>
  <c r="AM27" i="4" s="1"/>
  <c r="BM27" i="4"/>
  <c r="BN27" i="4" s="1"/>
  <c r="BO27" i="4" s="1"/>
  <c r="BI27" i="4"/>
  <c r="BL27" i="4" s="1"/>
  <c r="AG27" i="4"/>
  <c r="AU30" i="4"/>
  <c r="AA39" i="4"/>
  <c r="J46" i="4"/>
  <c r="S39" i="4"/>
  <c r="V39" i="4" s="1"/>
  <c r="AH27" i="4" l="1"/>
  <c r="AJ27" i="4"/>
  <c r="AN27" i="4" s="1"/>
  <c r="AD360" i="14" s="1"/>
  <c r="I47" i="4"/>
  <c r="H48" i="4" s="1"/>
  <c r="G49" i="4" s="1"/>
  <c r="E49" i="4" s="1"/>
  <c r="BJ27" i="4"/>
  <c r="BA30" i="4"/>
  <c r="K46" i="4"/>
  <c r="L46" i="4" s="1"/>
  <c r="W39" i="4"/>
  <c r="U40" i="4"/>
  <c r="O46" i="4" l="1"/>
  <c r="AB207" i="14"/>
  <c r="BF28" i="4"/>
  <c r="BP27" i="4"/>
  <c r="AF396" i="14" s="1"/>
  <c r="BQ27" i="4"/>
  <c r="BR27" i="4" s="1"/>
  <c r="AL48" i="14" s="1"/>
  <c r="BC30" i="4"/>
  <c r="AD28" i="4"/>
  <c r="I48" i="4"/>
  <c r="H49" i="4" s="1"/>
  <c r="I49" i="4" s="1"/>
  <c r="AX30" i="4"/>
  <c r="AY30" i="4" s="1"/>
  <c r="AO27" i="4"/>
  <c r="AP27" i="4" s="1"/>
  <c r="AJ57" i="14" s="1"/>
  <c r="J47" i="4"/>
  <c r="S40" i="4"/>
  <c r="X40" i="4"/>
  <c r="Y40" i="4" s="1"/>
  <c r="BS27" i="4" l="1"/>
  <c r="BG28" i="4"/>
  <c r="BK28" i="4"/>
  <c r="G50" i="4"/>
  <c r="E50" i="4" s="1"/>
  <c r="H50" i="4" s="1"/>
  <c r="G51" i="4" s="1"/>
  <c r="E51" i="4" s="1"/>
  <c r="AE28" i="4"/>
  <c r="AF28" i="4" s="1"/>
  <c r="AW31" i="4"/>
  <c r="AZ31" i="4" s="1"/>
  <c r="AI28" i="4"/>
  <c r="AQ27" i="4"/>
  <c r="K47" i="4"/>
  <c r="L47" i="4" s="1"/>
  <c r="V40" i="4"/>
  <c r="O47" i="4" l="1"/>
  <c r="AB20" i="14"/>
  <c r="BM28" i="4"/>
  <c r="BN28" i="4" s="1"/>
  <c r="BO28" i="4" s="1"/>
  <c r="BH28" i="4"/>
  <c r="BI28" i="4" s="1"/>
  <c r="BL28" i="4" s="1"/>
  <c r="AG28" i="4"/>
  <c r="I50" i="4"/>
  <c r="H51" i="4" s="1"/>
  <c r="I51" i="4" s="1"/>
  <c r="AK28" i="4"/>
  <c r="AL28" i="4" s="1"/>
  <c r="AM28" i="4" s="1"/>
  <c r="AU31" i="4"/>
  <c r="J48" i="4"/>
  <c r="K48" i="4" s="1"/>
  <c r="L48" i="4" s="1"/>
  <c r="AA40" i="4"/>
  <c r="W40" i="4"/>
  <c r="U41" i="4"/>
  <c r="O48" i="4" l="1"/>
  <c r="AB268" i="14"/>
  <c r="AH28" i="4"/>
  <c r="AJ28" i="4"/>
  <c r="AN28" i="4" s="1"/>
  <c r="AD351" i="14" s="1"/>
  <c r="BJ28" i="4"/>
  <c r="G52" i="4"/>
  <c r="E52" i="4" s="1"/>
  <c r="H52" i="4" s="1"/>
  <c r="G53" i="4" s="1"/>
  <c r="E53" i="4" s="1"/>
  <c r="BA31" i="4"/>
  <c r="AX31" i="4"/>
  <c r="AY31" i="4" s="1"/>
  <c r="J49" i="4"/>
  <c r="S41" i="4"/>
  <c r="X41" i="4"/>
  <c r="Y41" i="4" s="1"/>
  <c r="BP28" i="4" l="1"/>
  <c r="AF389" i="14" s="1"/>
  <c r="BQ28" i="4"/>
  <c r="BR28" i="4" s="1"/>
  <c r="AL49" i="14" s="1"/>
  <c r="BF29" i="4"/>
  <c r="BK29" i="4" s="1"/>
  <c r="BC31" i="4"/>
  <c r="AD29" i="4"/>
  <c r="I52" i="4"/>
  <c r="H53" i="4" s="1"/>
  <c r="I53" i="4" s="1"/>
  <c r="AW32" i="4"/>
  <c r="AZ32" i="4" s="1"/>
  <c r="AO28" i="4"/>
  <c r="AP28" i="4" s="1"/>
  <c r="AJ58" i="14" s="1"/>
  <c r="K49" i="4"/>
  <c r="L49" i="4" s="1"/>
  <c r="V41" i="4"/>
  <c r="O49" i="4" l="1"/>
  <c r="AB258" i="14"/>
  <c r="BG29" i="4"/>
  <c r="BM29" i="4" s="1"/>
  <c r="BN29" i="4" s="1"/>
  <c r="BO29" i="4" s="1"/>
  <c r="BS28" i="4"/>
  <c r="AE29" i="4"/>
  <c r="AF29" i="4" s="1"/>
  <c r="G54" i="4"/>
  <c r="E54" i="4" s="1"/>
  <c r="H54" i="4" s="1"/>
  <c r="I54" i="4" s="1"/>
  <c r="AU32" i="4"/>
  <c r="AQ28" i="4"/>
  <c r="AI29" i="4"/>
  <c r="AA41" i="4"/>
  <c r="J50" i="4"/>
  <c r="W41" i="4"/>
  <c r="U42" i="4"/>
  <c r="BH29" i="4" l="1"/>
  <c r="BI29" i="4" s="1"/>
  <c r="BL29" i="4" s="1"/>
  <c r="AG29" i="4"/>
  <c r="AK29" i="4"/>
  <c r="AL29" i="4" s="1"/>
  <c r="AM29" i="4" s="1"/>
  <c r="G55" i="4"/>
  <c r="E55" i="4" s="1"/>
  <c r="H55" i="4" s="1"/>
  <c r="I55" i="4" s="1"/>
  <c r="BA32" i="4"/>
  <c r="AX32" i="4"/>
  <c r="AY32" i="4" s="1"/>
  <c r="K50" i="4"/>
  <c r="L50" i="4" s="1"/>
  <c r="S42" i="4"/>
  <c r="X42" i="4"/>
  <c r="Y42" i="4" s="1"/>
  <c r="O50" i="4" l="1"/>
  <c r="AB187" i="14"/>
  <c r="AH29" i="4"/>
  <c r="AJ29" i="4"/>
  <c r="AO29" i="4" s="1"/>
  <c r="AP29" i="4" s="1"/>
  <c r="AJ59" i="14" s="1"/>
  <c r="BJ29" i="4"/>
  <c r="BC32" i="4"/>
  <c r="AW33" i="4"/>
  <c r="AZ33" i="4" s="1"/>
  <c r="G56" i="4"/>
  <c r="E56" i="4" s="1"/>
  <c r="H56" i="4" s="1"/>
  <c r="I56" i="4" s="1"/>
  <c r="J51" i="4"/>
  <c r="V42" i="4"/>
  <c r="AN29" i="4" l="1"/>
  <c r="BP29" i="4"/>
  <c r="AF365" i="14" s="1"/>
  <c r="BQ29" i="4"/>
  <c r="BR29" i="4" s="1"/>
  <c r="AL50" i="14" s="1"/>
  <c r="BF30" i="4"/>
  <c r="BK30" i="4" s="1"/>
  <c r="BA33" i="4"/>
  <c r="BC33" i="4" s="1"/>
  <c r="AD30" i="4"/>
  <c r="AU33" i="4"/>
  <c r="AX33" i="4" s="1"/>
  <c r="AY33" i="4" s="1"/>
  <c r="G57" i="4"/>
  <c r="E57" i="4" s="1"/>
  <c r="H57" i="4" s="1"/>
  <c r="I57" i="4" s="1"/>
  <c r="AA42" i="4"/>
  <c r="K51" i="4"/>
  <c r="L51" i="4" s="1"/>
  <c r="W42" i="4"/>
  <c r="U43" i="4"/>
  <c r="O51" i="4" l="1"/>
  <c r="AB50" i="14"/>
  <c r="AQ29" i="4"/>
  <c r="AD325" i="14"/>
  <c r="BG30" i="4"/>
  <c r="BM30" i="4" s="1"/>
  <c r="BN30" i="4" s="1"/>
  <c r="BO30" i="4" s="1"/>
  <c r="BS29" i="4"/>
  <c r="AE30" i="4"/>
  <c r="AK30" i="4" s="1"/>
  <c r="AL30" i="4" s="1"/>
  <c r="AM30" i="4" s="1"/>
  <c r="AI30" i="4"/>
  <c r="AW34" i="4"/>
  <c r="G58" i="4"/>
  <c r="E58" i="4" s="1"/>
  <c r="H58" i="4" s="1"/>
  <c r="G59" i="4" s="1"/>
  <c r="E59" i="4" s="1"/>
  <c r="J52" i="4"/>
  <c r="S43" i="4"/>
  <c r="V43" i="4" s="1"/>
  <c r="X43" i="4"/>
  <c r="Y43" i="4" s="1"/>
  <c r="AF30" i="4" l="1"/>
  <c r="AG30" i="4" s="1"/>
  <c r="BH30" i="4"/>
  <c r="BI30" i="4" s="1"/>
  <c r="BL30" i="4" s="1"/>
  <c r="AZ34" i="4"/>
  <c r="BA34" i="4" s="1"/>
  <c r="BC34" i="4" s="1"/>
  <c r="AU34" i="4"/>
  <c r="AX34" i="4" s="1"/>
  <c r="AY34" i="4" s="1"/>
  <c r="I58" i="4"/>
  <c r="H59" i="4" s="1"/>
  <c r="G60" i="4" s="1"/>
  <c r="E60" i="4" s="1"/>
  <c r="AA43" i="4"/>
  <c r="K52" i="4"/>
  <c r="L52" i="4" s="1"/>
  <c r="W43" i="4"/>
  <c r="U44" i="4"/>
  <c r="O52" i="4" l="1"/>
  <c r="AB27" i="14"/>
  <c r="AH30" i="4"/>
  <c r="AD31" i="4" s="1"/>
  <c r="AJ30" i="4"/>
  <c r="AN30" i="4" s="1"/>
  <c r="AD331" i="14" s="1"/>
  <c r="BJ30" i="4"/>
  <c r="BF31" i="4" s="1"/>
  <c r="BQ30" i="4"/>
  <c r="BR30" i="4" s="1"/>
  <c r="AL51" i="14" s="1"/>
  <c r="I59" i="4"/>
  <c r="H60" i="4" s="1"/>
  <c r="AW35" i="4"/>
  <c r="AZ35" i="4" s="1"/>
  <c r="J53" i="4"/>
  <c r="X44" i="4"/>
  <c r="Y44" i="4" s="1"/>
  <c r="S44" i="4"/>
  <c r="AO30" i="4" l="1"/>
  <c r="AP30" i="4" s="1"/>
  <c r="BP30" i="4"/>
  <c r="BG31" i="4"/>
  <c r="BM31" i="4" s="1"/>
  <c r="BN31" i="4" s="1"/>
  <c r="BO31" i="4" s="1"/>
  <c r="BK31" i="4"/>
  <c r="AE31" i="4"/>
  <c r="AF31" i="4" s="1"/>
  <c r="I60" i="4"/>
  <c r="G61" i="4"/>
  <c r="E61" i="4" s="1"/>
  <c r="AU35" i="4"/>
  <c r="AI31" i="4"/>
  <c r="AA44" i="4"/>
  <c r="K53" i="4"/>
  <c r="L53" i="4" s="1"/>
  <c r="V44" i="4"/>
  <c r="O53" i="4" l="1"/>
  <c r="AB198" i="14"/>
  <c r="BS30" i="4"/>
  <c r="AF373" i="14"/>
  <c r="AQ30" i="4"/>
  <c r="AJ60" i="14"/>
  <c r="BH31" i="4"/>
  <c r="BI31" i="4" s="1"/>
  <c r="BL31" i="4" s="1"/>
  <c r="AG31" i="4"/>
  <c r="AK31" i="4"/>
  <c r="AL31" i="4" s="1"/>
  <c r="AM31" i="4" s="1"/>
  <c r="BA35" i="4"/>
  <c r="H61" i="4"/>
  <c r="AX35" i="4"/>
  <c r="AY35" i="4" s="1"/>
  <c r="J54" i="4"/>
  <c r="W44" i="4"/>
  <c r="U45" i="4"/>
  <c r="AH31" i="4" l="1"/>
  <c r="AJ31" i="4"/>
  <c r="AN31" i="4" s="1"/>
  <c r="AD335" i="14" s="1"/>
  <c r="BJ31" i="4"/>
  <c r="BC35" i="4"/>
  <c r="AW36" i="4"/>
  <c r="AZ36" i="4" s="1"/>
  <c r="I61" i="4"/>
  <c r="G62" i="4"/>
  <c r="E62" i="4" s="1"/>
  <c r="K54" i="4"/>
  <c r="L54" i="4" s="1"/>
  <c r="X45" i="4"/>
  <c r="Y45" i="4" s="1"/>
  <c r="S45" i="4"/>
  <c r="O54" i="4" l="1"/>
  <c r="AB84" i="14"/>
  <c r="BQ31" i="4"/>
  <c r="BR31" i="4" s="1"/>
  <c r="AL52" i="14" s="1"/>
  <c r="BP31" i="4"/>
  <c r="AF375" i="14" s="1"/>
  <c r="BF32" i="4"/>
  <c r="BK32" i="4" s="1"/>
  <c r="AD32" i="4"/>
  <c r="H62" i="4"/>
  <c r="I62" i="4" s="1"/>
  <c r="BA36" i="4"/>
  <c r="BC36" i="4" s="1"/>
  <c r="AU36" i="4"/>
  <c r="AX36" i="4" s="1"/>
  <c r="AY36" i="4" s="1"/>
  <c r="AO31" i="4"/>
  <c r="AP31" i="4" s="1"/>
  <c r="AJ61" i="14" s="1"/>
  <c r="AA45" i="4"/>
  <c r="J55" i="4"/>
  <c r="K55" i="4" s="1"/>
  <c r="L55" i="4" s="1"/>
  <c r="V45" i="4"/>
  <c r="O55" i="4" l="1"/>
  <c r="AB194" i="14"/>
  <c r="BS31" i="4"/>
  <c r="BG32" i="4"/>
  <c r="BM32" i="4" s="1"/>
  <c r="BN32" i="4" s="1"/>
  <c r="BO32" i="4" s="1"/>
  <c r="AE32" i="4"/>
  <c r="AK32" i="4" s="1"/>
  <c r="G63" i="4"/>
  <c r="E63" i="4" s="1"/>
  <c r="H63" i="4" s="1"/>
  <c r="G64" i="4" s="1"/>
  <c r="E64" i="4" s="1"/>
  <c r="AW37" i="4"/>
  <c r="AZ37" i="4" s="1"/>
  <c r="AI32" i="4"/>
  <c r="AQ31" i="4"/>
  <c r="J56" i="4"/>
  <c r="K56" i="4" s="1"/>
  <c r="W45" i="4"/>
  <c r="U46" i="4"/>
  <c r="AF32" i="4" l="1"/>
  <c r="AG32" i="4" s="1"/>
  <c r="BH32" i="4"/>
  <c r="BI32" i="4" s="1"/>
  <c r="BL32" i="4" s="1"/>
  <c r="I63" i="4"/>
  <c r="H64" i="4" s="1"/>
  <c r="BA37" i="4"/>
  <c r="BC37" i="4" s="1"/>
  <c r="AL32" i="4"/>
  <c r="AM32" i="4" s="1"/>
  <c r="AU37" i="4"/>
  <c r="L56" i="4"/>
  <c r="J57" i="4"/>
  <c r="K57" i="4" s="1"/>
  <c r="L57" i="4" s="1"/>
  <c r="S46" i="4"/>
  <c r="V46" i="4" s="1"/>
  <c r="X46" i="4"/>
  <c r="Y46" i="4" s="1"/>
  <c r="O57" i="4" l="1"/>
  <c r="AB208" i="14"/>
  <c r="O56" i="4"/>
  <c r="AB199" i="14"/>
  <c r="AH32" i="4"/>
  <c r="AJ32" i="4"/>
  <c r="AN32" i="4" s="1"/>
  <c r="AD349" i="14" s="1"/>
  <c r="BJ32" i="4"/>
  <c r="I64" i="4"/>
  <c r="G65" i="4"/>
  <c r="E65" i="4" s="1"/>
  <c r="AX37" i="4"/>
  <c r="AY37" i="4" s="1"/>
  <c r="AA46" i="4"/>
  <c r="J58" i="4"/>
  <c r="W46" i="4"/>
  <c r="U47" i="4"/>
  <c r="BQ32" i="4" l="1"/>
  <c r="BR32" i="4" s="1"/>
  <c r="AL53" i="14" s="1"/>
  <c r="BP32" i="4"/>
  <c r="AF385" i="14" s="1"/>
  <c r="BF33" i="4"/>
  <c r="BK33" i="4" s="1"/>
  <c r="AD33" i="4"/>
  <c r="H65" i="4"/>
  <c r="I65" i="4" s="1"/>
  <c r="AW38" i="4"/>
  <c r="AZ38" i="4" s="1"/>
  <c r="AO32" i="4"/>
  <c r="AP32" i="4" s="1"/>
  <c r="AJ62" i="14" s="1"/>
  <c r="K58" i="4"/>
  <c r="L58" i="4" s="1"/>
  <c r="X47" i="4"/>
  <c r="Y47" i="4" s="1"/>
  <c r="S47" i="4"/>
  <c r="O58" i="4" l="1"/>
  <c r="AB191" i="14"/>
  <c r="BG33" i="4"/>
  <c r="BM33" i="4" s="1"/>
  <c r="BN33" i="4" s="1"/>
  <c r="BO33" i="4" s="1"/>
  <c r="BS32" i="4"/>
  <c r="AE33" i="4"/>
  <c r="AF33" i="4" s="1"/>
  <c r="G66" i="4"/>
  <c r="E66" i="4" s="1"/>
  <c r="H66" i="4" s="1"/>
  <c r="G67" i="4" s="1"/>
  <c r="E67" i="4" s="1"/>
  <c r="BA38" i="4"/>
  <c r="AU38" i="4"/>
  <c r="AQ32" i="4"/>
  <c r="AI33" i="4"/>
  <c r="AA47" i="4"/>
  <c r="J59" i="4"/>
  <c r="V47" i="4"/>
  <c r="W47" i="4" s="1"/>
  <c r="BH33" i="4" l="1"/>
  <c r="BI33" i="4" s="1"/>
  <c r="AK33" i="4"/>
  <c r="AL33" i="4" s="1"/>
  <c r="AM33" i="4" s="1"/>
  <c r="AG33" i="4"/>
  <c r="BC38" i="4"/>
  <c r="AX38" i="4"/>
  <c r="AY38" i="4" s="1"/>
  <c r="I66" i="4"/>
  <c r="H67" i="4" s="1"/>
  <c r="G68" i="4" s="1"/>
  <c r="E68" i="4" s="1"/>
  <c r="K59" i="4"/>
  <c r="L59" i="4" s="1"/>
  <c r="U48" i="4"/>
  <c r="O59" i="4" l="1"/>
  <c r="AB59" i="14"/>
  <c r="BJ33" i="4"/>
  <c r="BF34" i="4" s="1"/>
  <c r="BK34" i="4" s="1"/>
  <c r="BL33" i="4"/>
  <c r="BQ33" i="4" s="1"/>
  <c r="BR33" i="4" s="1"/>
  <c r="AL54" i="14" s="1"/>
  <c r="AH33" i="4"/>
  <c r="AJ33" i="4"/>
  <c r="AN33" i="4" s="1"/>
  <c r="AD367" i="14" s="1"/>
  <c r="AW39" i="4"/>
  <c r="I67" i="4"/>
  <c r="H68" i="4" s="1"/>
  <c r="J60" i="4"/>
  <c r="K60" i="4" s="1"/>
  <c r="L60" i="4" s="1"/>
  <c r="X48" i="4"/>
  <c r="Y48" i="4" s="1"/>
  <c r="S48" i="4"/>
  <c r="O60" i="4" l="1"/>
  <c r="AB17" i="14"/>
  <c r="BP33" i="4"/>
  <c r="BG34" i="4"/>
  <c r="BM34" i="4" s="1"/>
  <c r="BN34" i="4" s="1"/>
  <c r="BO34" i="4" s="1"/>
  <c r="AU39" i="4"/>
  <c r="AX39" i="4" s="1"/>
  <c r="AY39" i="4" s="1"/>
  <c r="AZ39" i="4"/>
  <c r="AD34" i="4"/>
  <c r="G69" i="4"/>
  <c r="E69" i="4" s="1"/>
  <c r="I68" i="4"/>
  <c r="AO33" i="4"/>
  <c r="AP33" i="4" s="1"/>
  <c r="AJ63" i="14" s="1"/>
  <c r="AA48" i="4"/>
  <c r="J61" i="4"/>
  <c r="V48" i="4"/>
  <c r="W48" i="4" s="1"/>
  <c r="BS33" i="4" l="1"/>
  <c r="AF398" i="14"/>
  <c r="BH34" i="4"/>
  <c r="BI34" i="4" s="1"/>
  <c r="BL34" i="4" s="1"/>
  <c r="AE34" i="4"/>
  <c r="AF34" i="4" s="1"/>
  <c r="AI34" i="4"/>
  <c r="BA39" i="4"/>
  <c r="H69" i="4"/>
  <c r="AW40" i="4"/>
  <c r="AQ33" i="4"/>
  <c r="K61" i="4"/>
  <c r="L61" i="4" s="1"/>
  <c r="U49" i="4"/>
  <c r="S49" i="4" s="1"/>
  <c r="O61" i="4" l="1"/>
  <c r="AB150" i="14"/>
  <c r="BJ34" i="4"/>
  <c r="AK34" i="4"/>
  <c r="AL34" i="4" s="1"/>
  <c r="AM34" i="4" s="1"/>
  <c r="AG34" i="4"/>
  <c r="BC39" i="4"/>
  <c r="AZ40" i="4"/>
  <c r="BA40" i="4" s="1"/>
  <c r="BC40" i="4" s="1"/>
  <c r="AU40" i="4"/>
  <c r="AX40" i="4" s="1"/>
  <c r="AY40" i="4" s="1"/>
  <c r="I69" i="4"/>
  <c r="G70" i="4"/>
  <c r="E70" i="4" s="1"/>
  <c r="J62" i="4"/>
  <c r="V49" i="4"/>
  <c r="U50" i="4" s="1"/>
  <c r="X49" i="4"/>
  <c r="Y49" i="4" s="1"/>
  <c r="AH34" i="4" l="1"/>
  <c r="AJ34" i="4"/>
  <c r="AO34" i="4" s="1"/>
  <c r="AP34" i="4" s="1"/>
  <c r="AJ64" i="14" s="1"/>
  <c r="BP34" i="4"/>
  <c r="AF404" i="14" s="1"/>
  <c r="BQ34" i="4"/>
  <c r="BR34" i="4" s="1"/>
  <c r="AL55" i="14" s="1"/>
  <c r="BF35" i="4"/>
  <c r="BK35" i="4" s="1"/>
  <c r="H70" i="4"/>
  <c r="G71" i="4" s="1"/>
  <c r="E71" i="4" s="1"/>
  <c r="AW41" i="4"/>
  <c r="AZ41" i="4" s="1"/>
  <c r="AA49" i="4"/>
  <c r="W49" i="4"/>
  <c r="K62" i="4"/>
  <c r="L62" i="4" s="1"/>
  <c r="X50" i="4"/>
  <c r="Y50" i="4" s="1"/>
  <c r="S50" i="4"/>
  <c r="O62" i="4" l="1"/>
  <c r="AB89" i="14"/>
  <c r="BS34" i="4"/>
  <c r="BG35" i="4"/>
  <c r="I70" i="4"/>
  <c r="H71" i="4" s="1"/>
  <c r="G72" i="4" s="1"/>
  <c r="E72" i="4" s="1"/>
  <c r="AN34" i="4"/>
  <c r="AD35" i="4"/>
  <c r="BA41" i="4"/>
  <c r="BC41" i="4" s="1"/>
  <c r="AU41" i="4"/>
  <c r="J63" i="4"/>
  <c r="K63" i="4" s="1"/>
  <c r="L63" i="4" s="1"/>
  <c r="V50" i="4"/>
  <c r="O63" i="4" l="1"/>
  <c r="AB110" i="14"/>
  <c r="AQ34" i="4"/>
  <c r="AD382" i="14"/>
  <c r="BM35" i="4"/>
  <c r="BN35" i="4" s="1"/>
  <c r="BO35" i="4" s="1"/>
  <c r="BH35" i="4"/>
  <c r="BI35" i="4" s="1"/>
  <c r="BL35" i="4" s="1"/>
  <c r="AI35" i="4"/>
  <c r="AE35" i="4"/>
  <c r="AK35" i="4" s="1"/>
  <c r="AL35" i="4" s="1"/>
  <c r="AM35" i="4" s="1"/>
  <c r="AX41" i="4"/>
  <c r="AY41" i="4" s="1"/>
  <c r="I71" i="4"/>
  <c r="H72" i="4" s="1"/>
  <c r="AA50" i="4"/>
  <c r="J64" i="4"/>
  <c r="K64" i="4" s="1"/>
  <c r="L64" i="4" s="1"/>
  <c r="W50" i="4"/>
  <c r="U51" i="4"/>
  <c r="O64" i="4" l="1"/>
  <c r="AB134" i="14"/>
  <c r="AF35" i="4"/>
  <c r="AG35" i="4" s="1"/>
  <c r="BJ35" i="4"/>
  <c r="AW42" i="4"/>
  <c r="G73" i="4"/>
  <c r="E73" i="4" s="1"/>
  <c r="I72" i="4"/>
  <c r="J65" i="4"/>
  <c r="S51" i="4"/>
  <c r="X51" i="4"/>
  <c r="Y51" i="4" s="1"/>
  <c r="AH35" i="4" l="1"/>
  <c r="AJ35" i="4"/>
  <c r="AN35" i="4" s="1"/>
  <c r="AD394" i="14" s="1"/>
  <c r="BF36" i="4"/>
  <c r="BK36" i="4" s="1"/>
  <c r="BQ35" i="4"/>
  <c r="BR35" i="4" s="1"/>
  <c r="AL56" i="14" s="1"/>
  <c r="BP35" i="4"/>
  <c r="AF410" i="14" s="1"/>
  <c r="AU42" i="4"/>
  <c r="AX42" i="4" s="1"/>
  <c r="AY42" i="4" s="1"/>
  <c r="AZ42" i="4"/>
  <c r="BA42" i="4" s="1"/>
  <c r="H73" i="4"/>
  <c r="I73" i="4" s="1"/>
  <c r="K65" i="4"/>
  <c r="L65" i="4" s="1"/>
  <c r="V51" i="4"/>
  <c r="U52" i="4" s="1"/>
  <c r="O65" i="4" l="1"/>
  <c r="AB147" i="14"/>
  <c r="BS35" i="4"/>
  <c r="BG36" i="4"/>
  <c r="BM36" i="4" s="1"/>
  <c r="BN36" i="4" s="1"/>
  <c r="BO36" i="4" s="1"/>
  <c r="AD36" i="4"/>
  <c r="AO35" i="4"/>
  <c r="AP35" i="4" s="1"/>
  <c r="BC42" i="4"/>
  <c r="G74" i="4"/>
  <c r="E74" i="4" s="1"/>
  <c r="H74" i="4" s="1"/>
  <c r="I74" i="4" s="1"/>
  <c r="AW43" i="4"/>
  <c r="AZ43" i="4" s="1"/>
  <c r="AA51" i="4"/>
  <c r="J66" i="4"/>
  <c r="W51" i="4"/>
  <c r="S52" i="4"/>
  <c r="X52" i="4"/>
  <c r="Y52" i="4" s="1"/>
  <c r="AQ35" i="4" l="1"/>
  <c r="AJ65" i="14"/>
  <c r="BH36" i="4"/>
  <c r="BI36" i="4" s="1"/>
  <c r="BL36" i="4" s="1"/>
  <c r="AE36" i="4"/>
  <c r="AK36" i="4" s="1"/>
  <c r="AL36" i="4" s="1"/>
  <c r="AM36" i="4" s="1"/>
  <c r="AI36" i="4"/>
  <c r="BA43" i="4"/>
  <c r="BC43" i="4" s="1"/>
  <c r="G75" i="4"/>
  <c r="E75" i="4" s="1"/>
  <c r="H75" i="4" s="1"/>
  <c r="AU43" i="4"/>
  <c r="K66" i="4"/>
  <c r="L66" i="4" s="1"/>
  <c r="V52" i="4"/>
  <c r="U53" i="4" s="1"/>
  <c r="O66" i="4" l="1"/>
  <c r="AB132" i="14"/>
  <c r="AF36" i="4"/>
  <c r="AG36" i="4" s="1"/>
  <c r="BJ36" i="4"/>
  <c r="G76" i="4"/>
  <c r="E76" i="4" s="1"/>
  <c r="I75" i="4"/>
  <c r="AX43" i="4"/>
  <c r="AY43" i="4" s="1"/>
  <c r="AA52" i="4"/>
  <c r="J67" i="4"/>
  <c r="K67" i="4" s="1"/>
  <c r="L67" i="4" s="1"/>
  <c r="W52" i="4"/>
  <c r="X53" i="4"/>
  <c r="Y53" i="4" s="1"/>
  <c r="S53" i="4"/>
  <c r="O67" i="4" l="1"/>
  <c r="AB135" i="14"/>
  <c r="AH36" i="4"/>
  <c r="AD37" i="4" s="1"/>
  <c r="AJ36" i="4"/>
  <c r="AN36" i="4" s="1"/>
  <c r="AD403" i="14" s="1"/>
  <c r="BF37" i="4"/>
  <c r="BQ36" i="4"/>
  <c r="BR36" i="4" s="1"/>
  <c r="AL57" i="14" s="1"/>
  <c r="BP36" i="4"/>
  <c r="AF418" i="14" s="1"/>
  <c r="AW44" i="4"/>
  <c r="H76" i="4"/>
  <c r="J68" i="4"/>
  <c r="V53" i="4"/>
  <c r="BS36" i="4" l="1"/>
  <c r="BG37" i="4"/>
  <c r="BH37" i="4" s="1"/>
  <c r="BK37" i="4"/>
  <c r="AO36" i="4"/>
  <c r="AP36" i="4" s="1"/>
  <c r="AE37" i="4"/>
  <c r="AF37" i="4" s="1"/>
  <c r="AU44" i="4"/>
  <c r="AX44" i="4" s="1"/>
  <c r="AY44" i="4" s="1"/>
  <c r="AZ44" i="4"/>
  <c r="G77" i="4"/>
  <c r="E77" i="4" s="1"/>
  <c r="I76" i="4"/>
  <c r="AI37" i="4"/>
  <c r="AA53" i="4"/>
  <c r="K68" i="4"/>
  <c r="L68" i="4" s="1"/>
  <c r="W53" i="4"/>
  <c r="U54" i="4"/>
  <c r="O68" i="4" l="1"/>
  <c r="AB124" i="14"/>
  <c r="AQ36" i="4"/>
  <c r="AJ66" i="14"/>
  <c r="BM37" i="4"/>
  <c r="BN37" i="4" s="1"/>
  <c r="BO37" i="4" s="1"/>
  <c r="BI37" i="4"/>
  <c r="BL37" i="4" s="1"/>
  <c r="AG37" i="4"/>
  <c r="AK37" i="4"/>
  <c r="AL37" i="4" s="1"/>
  <c r="AM37" i="4" s="1"/>
  <c r="BA44" i="4"/>
  <c r="H77" i="4"/>
  <c r="AW45" i="4"/>
  <c r="J69" i="4"/>
  <c r="K69" i="4" s="1"/>
  <c r="L69" i="4" s="1"/>
  <c r="X54" i="4"/>
  <c r="Y54" i="4" s="1"/>
  <c r="S54" i="4"/>
  <c r="O69" i="4" l="1"/>
  <c r="AB13" i="14"/>
  <c r="AH37" i="4"/>
  <c r="AJ37" i="4"/>
  <c r="AN37" i="4" s="1"/>
  <c r="AD410" i="14" s="1"/>
  <c r="BJ37" i="4"/>
  <c r="BC44" i="4"/>
  <c r="AZ45" i="4"/>
  <c r="BA45" i="4" s="1"/>
  <c r="BC45" i="4" s="1"/>
  <c r="G78" i="4"/>
  <c r="E78" i="4" s="1"/>
  <c r="I77" i="4"/>
  <c r="AU45" i="4"/>
  <c r="J70" i="4"/>
  <c r="V54" i="4"/>
  <c r="BP37" i="4" l="1"/>
  <c r="AF428" i="14" s="1"/>
  <c r="BQ37" i="4"/>
  <c r="BR37" i="4" s="1"/>
  <c r="AL58" i="14" s="1"/>
  <c r="BF38" i="4"/>
  <c r="BK38" i="4" s="1"/>
  <c r="AD38" i="4"/>
  <c r="H78" i="4"/>
  <c r="G79" i="4" s="1"/>
  <c r="E79" i="4" s="1"/>
  <c r="AX45" i="4"/>
  <c r="AY45" i="4" s="1"/>
  <c r="AO37" i="4"/>
  <c r="AP37" i="4" s="1"/>
  <c r="AJ67" i="14" s="1"/>
  <c r="AA54" i="4"/>
  <c r="K70" i="4"/>
  <c r="L70" i="4" s="1"/>
  <c r="W54" i="4"/>
  <c r="U55" i="4"/>
  <c r="O70" i="4" l="1"/>
  <c r="AB90" i="14"/>
  <c r="BS37" i="4"/>
  <c r="BG38" i="4"/>
  <c r="BM38" i="4" s="1"/>
  <c r="BN38" i="4" s="1"/>
  <c r="BO38" i="4" s="1"/>
  <c r="AE38" i="4"/>
  <c r="AF38" i="4" s="1"/>
  <c r="AW46" i="4"/>
  <c r="I78" i="4"/>
  <c r="H79" i="4" s="1"/>
  <c r="G80" i="4" s="1"/>
  <c r="E80" i="4" s="1"/>
  <c r="AQ37" i="4"/>
  <c r="AI38" i="4"/>
  <c r="J71" i="4"/>
  <c r="X55" i="4"/>
  <c r="Y55" i="4" s="1"/>
  <c r="S55" i="4"/>
  <c r="BH38" i="4" l="1"/>
  <c r="BI38" i="4" s="1"/>
  <c r="BL38" i="4" s="1"/>
  <c r="AG38" i="4"/>
  <c r="AU46" i="4"/>
  <c r="AX46" i="4" s="1"/>
  <c r="AY46" i="4" s="1"/>
  <c r="AZ46" i="4"/>
  <c r="AK38" i="4"/>
  <c r="AL38" i="4" s="1"/>
  <c r="AM38" i="4" s="1"/>
  <c r="I79" i="4"/>
  <c r="H80" i="4" s="1"/>
  <c r="K71" i="4"/>
  <c r="L71" i="4" s="1"/>
  <c r="V55" i="4"/>
  <c r="O71" i="4" l="1"/>
  <c r="AB102" i="14"/>
  <c r="AH38" i="4"/>
  <c r="AJ38" i="4"/>
  <c r="AO38" i="4" s="1"/>
  <c r="AP38" i="4" s="1"/>
  <c r="AJ68" i="14" s="1"/>
  <c r="BJ38" i="4"/>
  <c r="BA46" i="4"/>
  <c r="G81" i="4"/>
  <c r="E81" i="4" s="1"/>
  <c r="I80" i="4"/>
  <c r="AW47" i="4"/>
  <c r="AA55" i="4"/>
  <c r="J72" i="4"/>
  <c r="W55" i="4"/>
  <c r="U56" i="4"/>
  <c r="BQ38" i="4" l="1"/>
  <c r="BR38" i="4" s="1"/>
  <c r="AL59" i="14" s="1"/>
  <c r="BP38" i="4"/>
  <c r="AF353" i="14" s="1"/>
  <c r="BF39" i="4"/>
  <c r="BK39" i="4" s="1"/>
  <c r="AN38" i="4"/>
  <c r="BC46" i="4"/>
  <c r="AZ47" i="4"/>
  <c r="AD39" i="4"/>
  <c r="H81" i="4"/>
  <c r="I81" i="4" s="1"/>
  <c r="AU47" i="4"/>
  <c r="K72" i="4"/>
  <c r="L72" i="4" s="1"/>
  <c r="S56" i="4"/>
  <c r="X56" i="4"/>
  <c r="Y56" i="4" s="1"/>
  <c r="O72" i="4" l="1"/>
  <c r="AB113" i="14"/>
  <c r="AQ38" i="4"/>
  <c r="AD318" i="14"/>
  <c r="BG39" i="4"/>
  <c r="BH39" i="4" s="1"/>
  <c r="BS38" i="4"/>
  <c r="AE39" i="4"/>
  <c r="AK39" i="4" s="1"/>
  <c r="AL39" i="4" s="1"/>
  <c r="AM39" i="4" s="1"/>
  <c r="AI39" i="4"/>
  <c r="G82" i="4"/>
  <c r="E82" i="4" s="1"/>
  <c r="H82" i="4" s="1"/>
  <c r="G83" i="4" s="1"/>
  <c r="E83" i="4" s="1"/>
  <c r="BA47" i="4"/>
  <c r="BC47" i="4" s="1"/>
  <c r="AX47" i="4"/>
  <c r="AY47" i="4" s="1"/>
  <c r="J73" i="4"/>
  <c r="V56" i="4"/>
  <c r="W56" i="4" s="1"/>
  <c r="AF39" i="4" l="1"/>
  <c r="AG39" i="4" s="1"/>
  <c r="BM39" i="4"/>
  <c r="BN39" i="4" s="1"/>
  <c r="BO39" i="4" s="1"/>
  <c r="BI39" i="4"/>
  <c r="BL39" i="4" s="1"/>
  <c r="I82" i="4"/>
  <c r="H83" i="4" s="1"/>
  <c r="G84" i="4" s="1"/>
  <c r="E84" i="4" s="1"/>
  <c r="AW48" i="4"/>
  <c r="AU48" i="4" s="1"/>
  <c r="AA56" i="4"/>
  <c r="K73" i="4"/>
  <c r="L73" i="4" s="1"/>
  <c r="U57" i="4"/>
  <c r="S57" i="4" s="1"/>
  <c r="O73" i="4" l="1"/>
  <c r="AB126" i="14"/>
  <c r="AH39" i="4"/>
  <c r="AD40" i="4" s="1"/>
  <c r="AE40" i="4" s="1"/>
  <c r="AJ39" i="4"/>
  <c r="AN39" i="4" s="1"/>
  <c r="AD336" i="14" s="1"/>
  <c r="BJ39" i="4"/>
  <c r="AZ48" i="4"/>
  <c r="I83" i="4"/>
  <c r="H84" i="4" s="1"/>
  <c r="I84" i="4" s="1"/>
  <c r="J74" i="4"/>
  <c r="K74" i="4" s="1"/>
  <c r="L74" i="4" s="1"/>
  <c r="X57" i="4"/>
  <c r="Y57" i="4" s="1"/>
  <c r="V57" i="4"/>
  <c r="O74" i="4" l="1"/>
  <c r="AB139" i="14"/>
  <c r="AF40" i="4"/>
  <c r="AG40" i="4" s="1"/>
  <c r="BQ39" i="4"/>
  <c r="BR39" i="4" s="1"/>
  <c r="AL60" i="14" s="1"/>
  <c r="BP39" i="4"/>
  <c r="AF369" i="14" s="1"/>
  <c r="BF40" i="4"/>
  <c r="BK40" i="4" s="1"/>
  <c r="AO39" i="4"/>
  <c r="AP39" i="4" s="1"/>
  <c r="BA48" i="4"/>
  <c r="G85" i="4"/>
  <c r="E85" i="4" s="1"/>
  <c r="H85" i="4" s="1"/>
  <c r="AX48" i="4"/>
  <c r="AY48" i="4" s="1"/>
  <c r="AK40" i="4"/>
  <c r="AI40" i="4"/>
  <c r="AA57" i="4"/>
  <c r="J75" i="4"/>
  <c r="U58" i="4"/>
  <c r="W57" i="4"/>
  <c r="AQ39" i="4" l="1"/>
  <c r="AJ69" i="14"/>
  <c r="AH40" i="4"/>
  <c r="AJ40" i="4"/>
  <c r="BG40" i="4"/>
  <c r="BS39" i="4"/>
  <c r="BC48" i="4"/>
  <c r="AL40" i="4"/>
  <c r="AM40" i="4" s="1"/>
  <c r="G86" i="4"/>
  <c r="E86" i="4" s="1"/>
  <c r="I85" i="4"/>
  <c r="AW49" i="4"/>
  <c r="AZ49" i="4" s="1"/>
  <c r="K75" i="4"/>
  <c r="L75" i="4" s="1"/>
  <c r="S58" i="4"/>
  <c r="X58" i="4"/>
  <c r="O75" i="4" l="1"/>
  <c r="AB151" i="14"/>
  <c r="Y58" i="4"/>
  <c r="AA58" i="4" s="1"/>
  <c r="BM40" i="4"/>
  <c r="BN40" i="4" s="1"/>
  <c r="BO40" i="4" s="1"/>
  <c r="BH40" i="4"/>
  <c r="BI40" i="4" s="1"/>
  <c r="BL40" i="4" s="1"/>
  <c r="BA49" i="4"/>
  <c r="BC49" i="4" s="1"/>
  <c r="AN40" i="4"/>
  <c r="AD309" i="14" s="1"/>
  <c r="H86" i="4"/>
  <c r="G87" i="4" s="1"/>
  <c r="E87" i="4" s="1"/>
  <c r="AU49" i="4"/>
  <c r="J76" i="4"/>
  <c r="V58" i="4"/>
  <c r="BJ40" i="4" l="1"/>
  <c r="AD41" i="4"/>
  <c r="I86" i="4"/>
  <c r="H87" i="4" s="1"/>
  <c r="I87" i="4" s="1"/>
  <c r="AX49" i="4"/>
  <c r="AY49" i="4" s="1"/>
  <c r="AO40" i="4"/>
  <c r="AP40" i="4" s="1"/>
  <c r="AJ70" i="14" s="1"/>
  <c r="K76" i="4"/>
  <c r="L76" i="4" s="1"/>
  <c r="W58" i="4"/>
  <c r="U59" i="4"/>
  <c r="O76" i="4" l="1"/>
  <c r="AB22" i="14"/>
  <c r="BQ40" i="4"/>
  <c r="BR40" i="4" s="1"/>
  <c r="AL61" i="14" s="1"/>
  <c r="BP40" i="4"/>
  <c r="AF339" i="14" s="1"/>
  <c r="BF41" i="4"/>
  <c r="BK41" i="4" s="1"/>
  <c r="AE41" i="4"/>
  <c r="AF41" i="4" s="1"/>
  <c r="AW50" i="4"/>
  <c r="G88" i="4"/>
  <c r="E88" i="4" s="1"/>
  <c r="H88" i="4" s="1"/>
  <c r="I88" i="4" s="1"/>
  <c r="AQ40" i="4"/>
  <c r="AI41" i="4"/>
  <c r="J77" i="4"/>
  <c r="X59" i="4"/>
  <c r="Y59" i="4" s="1"/>
  <c r="S59" i="4"/>
  <c r="BS40" i="4" l="1"/>
  <c r="BG41" i="4"/>
  <c r="BH41" i="4" s="1"/>
  <c r="AG41" i="4"/>
  <c r="AK41" i="4"/>
  <c r="AL41" i="4" s="1"/>
  <c r="AM41" i="4" s="1"/>
  <c r="AU50" i="4"/>
  <c r="AX50" i="4" s="1"/>
  <c r="AY50" i="4" s="1"/>
  <c r="AZ50" i="4"/>
  <c r="G89" i="4"/>
  <c r="E89" i="4" s="1"/>
  <c r="H89" i="4" s="1"/>
  <c r="I89" i="4" s="1"/>
  <c r="AA59" i="4"/>
  <c r="K77" i="4"/>
  <c r="L77" i="4" s="1"/>
  <c r="V59" i="4"/>
  <c r="O77" i="4" l="1"/>
  <c r="AB45" i="14"/>
  <c r="AH41" i="4"/>
  <c r="AJ41" i="4"/>
  <c r="AN41" i="4" s="1"/>
  <c r="AD306" i="14" s="1"/>
  <c r="BM41" i="4"/>
  <c r="BN41" i="4" s="1"/>
  <c r="BO41" i="4" s="1"/>
  <c r="BI41" i="4"/>
  <c r="BL41" i="4" s="1"/>
  <c r="BA50" i="4"/>
  <c r="G90" i="4"/>
  <c r="E90" i="4" s="1"/>
  <c r="H90" i="4" s="1"/>
  <c r="AW51" i="4"/>
  <c r="J78" i="4"/>
  <c r="W59" i="4"/>
  <c r="U60" i="4"/>
  <c r="BJ41" i="4" l="1"/>
  <c r="BC50" i="4"/>
  <c r="AZ51" i="4"/>
  <c r="AD42" i="4"/>
  <c r="I90" i="4"/>
  <c r="G91" i="4"/>
  <c r="E91" i="4" s="1"/>
  <c r="AU51" i="4"/>
  <c r="AO41" i="4"/>
  <c r="AP41" i="4" s="1"/>
  <c r="AJ71" i="14" s="1"/>
  <c r="K78" i="4"/>
  <c r="L78" i="4" s="1"/>
  <c r="X60" i="4"/>
  <c r="Y60" i="4" s="1"/>
  <c r="S60" i="4"/>
  <c r="O78" i="4" l="1"/>
  <c r="AB85" i="14"/>
  <c r="BP41" i="4"/>
  <c r="AF337" i="14" s="1"/>
  <c r="BQ41" i="4"/>
  <c r="BR41" i="4" s="1"/>
  <c r="AL62" i="14" s="1"/>
  <c r="BF42" i="4"/>
  <c r="BK42" i="4" s="1"/>
  <c r="AE42" i="4"/>
  <c r="AK42" i="4" s="1"/>
  <c r="BA51" i="4"/>
  <c r="BC51" i="4" s="1"/>
  <c r="AI42" i="4"/>
  <c r="H91" i="4"/>
  <c r="I91" i="4" s="1"/>
  <c r="AX51" i="4"/>
  <c r="AY51" i="4" s="1"/>
  <c r="AQ41" i="4"/>
  <c r="J79" i="4"/>
  <c r="V60" i="4"/>
  <c r="AF42" i="4" l="1"/>
  <c r="AG42" i="4" s="1"/>
  <c r="BS41" i="4"/>
  <c r="BG42" i="4"/>
  <c r="BH42" i="4" s="1"/>
  <c r="G92" i="4"/>
  <c r="E92" i="4" s="1"/>
  <c r="H92" i="4" s="1"/>
  <c r="G93" i="4" s="1"/>
  <c r="E93" i="4" s="1"/>
  <c r="AL42" i="4"/>
  <c r="AM42" i="4" s="1"/>
  <c r="AW52" i="4"/>
  <c r="AZ52" i="4" s="1"/>
  <c r="AA60" i="4"/>
  <c r="K79" i="4"/>
  <c r="L79" i="4" s="1"/>
  <c r="W60" i="4"/>
  <c r="U61" i="4"/>
  <c r="O79" i="4" l="1"/>
  <c r="AB97" i="14"/>
  <c r="AH42" i="4"/>
  <c r="AJ42" i="4"/>
  <c r="AN42" i="4" s="1"/>
  <c r="AD321" i="14" s="1"/>
  <c r="BM42" i="4"/>
  <c r="BN42" i="4" s="1"/>
  <c r="BO42" i="4" s="1"/>
  <c r="BI42" i="4"/>
  <c r="BL42" i="4" s="1"/>
  <c r="BA52" i="4"/>
  <c r="BC52" i="4" s="1"/>
  <c r="I92" i="4"/>
  <c r="H93" i="4" s="1"/>
  <c r="AU52" i="4"/>
  <c r="AX52" i="4" s="1"/>
  <c r="AY52" i="4" s="1"/>
  <c r="J80" i="4"/>
  <c r="K80" i="4" s="1"/>
  <c r="L80" i="4" s="1"/>
  <c r="X61" i="4"/>
  <c r="Y61" i="4" s="1"/>
  <c r="S61" i="4"/>
  <c r="O80" i="4" l="1"/>
  <c r="AB111" i="14"/>
  <c r="BJ42" i="4"/>
  <c r="AD43" i="4"/>
  <c r="I93" i="4"/>
  <c r="G94" i="4"/>
  <c r="E94" i="4" s="1"/>
  <c r="AW53" i="4"/>
  <c r="AU53" i="4" s="1"/>
  <c r="AO42" i="4"/>
  <c r="AP42" i="4" s="1"/>
  <c r="AJ72" i="14" s="1"/>
  <c r="J81" i="4"/>
  <c r="V61" i="4"/>
  <c r="BP42" i="4" l="1"/>
  <c r="AF354" i="14" s="1"/>
  <c r="BQ42" i="4"/>
  <c r="BR42" i="4" s="1"/>
  <c r="AL63" i="14" s="1"/>
  <c r="BF43" i="4"/>
  <c r="BK43" i="4" s="1"/>
  <c r="AZ53" i="4"/>
  <c r="AE43" i="4"/>
  <c r="AF43" i="4" s="1"/>
  <c r="H94" i="4"/>
  <c r="G95" i="4" s="1"/>
  <c r="E95" i="4" s="1"/>
  <c r="AI43" i="4"/>
  <c r="AQ42" i="4"/>
  <c r="AA61" i="4"/>
  <c r="K81" i="4"/>
  <c r="L81" i="4" s="1"/>
  <c r="W61" i="4"/>
  <c r="U62" i="4"/>
  <c r="O81" i="4" l="1"/>
  <c r="AB106" i="14"/>
  <c r="BS42" i="4"/>
  <c r="BG43" i="4"/>
  <c r="BH43" i="4" s="1"/>
  <c r="AG43" i="4"/>
  <c r="AK43" i="4"/>
  <c r="AL43" i="4" s="1"/>
  <c r="AM43" i="4" s="1"/>
  <c r="BA53" i="4"/>
  <c r="I94" i="4"/>
  <c r="H95" i="4" s="1"/>
  <c r="G96" i="4" s="1"/>
  <c r="E96" i="4" s="1"/>
  <c r="J82" i="4"/>
  <c r="K82" i="4" s="1"/>
  <c r="L82" i="4" s="1"/>
  <c r="S62" i="4"/>
  <c r="X62" i="4"/>
  <c r="Y62" i="4" s="1"/>
  <c r="O82" i="4" l="1"/>
  <c r="AB100" i="14"/>
  <c r="AH43" i="4"/>
  <c r="AJ43" i="4"/>
  <c r="AN43" i="4" s="1"/>
  <c r="AD301" i="14" s="1"/>
  <c r="BM43" i="4"/>
  <c r="BN43" i="4" s="1"/>
  <c r="BO43" i="4" s="1"/>
  <c r="BI43" i="4"/>
  <c r="BL43" i="4" s="1"/>
  <c r="BC53" i="4"/>
  <c r="I95" i="4"/>
  <c r="H96" i="4" s="1"/>
  <c r="I96" i="4" s="1"/>
  <c r="AX53" i="4"/>
  <c r="AY53" i="4" s="1"/>
  <c r="AA62" i="4"/>
  <c r="J83" i="4"/>
  <c r="V62" i="4"/>
  <c r="W62" i="4" s="1"/>
  <c r="BJ43" i="4" l="1"/>
  <c r="AO43" i="4"/>
  <c r="AP43" i="4" s="1"/>
  <c r="AD44" i="4"/>
  <c r="G97" i="4"/>
  <c r="E97" i="4" s="1"/>
  <c r="H97" i="4" s="1"/>
  <c r="AW54" i="4"/>
  <c r="AZ54" i="4" s="1"/>
  <c r="K83" i="4"/>
  <c r="L83" i="4" s="1"/>
  <c r="U63" i="4"/>
  <c r="S63" i="4" s="1"/>
  <c r="V63" i="4" s="1"/>
  <c r="O83" i="4" l="1"/>
  <c r="AB38" i="14"/>
  <c r="AQ43" i="4"/>
  <c r="AJ73" i="14"/>
  <c r="BQ43" i="4"/>
  <c r="BR43" i="4" s="1"/>
  <c r="AL64" i="14" s="1"/>
  <c r="BP43" i="4"/>
  <c r="AF326" i="14" s="1"/>
  <c r="BF44" i="4"/>
  <c r="AE44" i="4"/>
  <c r="AK44" i="4" s="1"/>
  <c r="AL44" i="4" s="1"/>
  <c r="AM44" i="4" s="1"/>
  <c r="AI44" i="4"/>
  <c r="I97" i="4"/>
  <c r="G98" i="4"/>
  <c r="E98" i="4" s="1"/>
  <c r="AU54" i="4"/>
  <c r="J84" i="4"/>
  <c r="K84" i="4" s="1"/>
  <c r="L84" i="4" s="1"/>
  <c r="X63" i="4"/>
  <c r="Y63" i="4" s="1"/>
  <c r="W63" i="4"/>
  <c r="U64" i="4"/>
  <c r="O84" i="4" l="1"/>
  <c r="AB7" i="14"/>
  <c r="AF44" i="4"/>
  <c r="AG44" i="4" s="1"/>
  <c r="AJ44" i="4" s="1"/>
  <c r="BS43" i="4"/>
  <c r="BG44" i="4"/>
  <c r="BM44" i="4" s="1"/>
  <c r="BN44" i="4" s="1"/>
  <c r="BO44" i="4" s="1"/>
  <c r="BK44" i="4"/>
  <c r="BA54" i="4"/>
  <c r="H98" i="4"/>
  <c r="AX54" i="4"/>
  <c r="AY54" i="4" s="1"/>
  <c r="AA63" i="4"/>
  <c r="J85" i="4"/>
  <c r="K85" i="4" s="1"/>
  <c r="L85" i="4" s="1"/>
  <c r="X64" i="4"/>
  <c r="Y64" i="4" s="1"/>
  <c r="S64" i="4"/>
  <c r="O85" i="4" l="1"/>
  <c r="AB9" i="14"/>
  <c r="BH44" i="4"/>
  <c r="BI44" i="4" s="1"/>
  <c r="BL44" i="4" s="1"/>
  <c r="AH44" i="4"/>
  <c r="AN44" i="4"/>
  <c r="AD313" i="14" s="1"/>
  <c r="BC54" i="4"/>
  <c r="G99" i="4"/>
  <c r="E99" i="4" s="1"/>
  <c r="I98" i="4"/>
  <c r="AW55" i="4"/>
  <c r="AU55" i="4" s="1"/>
  <c r="J86" i="4"/>
  <c r="V64" i="4"/>
  <c r="AD45" i="4" l="1"/>
  <c r="AI45" i="4" s="1"/>
  <c r="BJ44" i="4"/>
  <c r="AO44" i="4"/>
  <c r="AP44" i="4" s="1"/>
  <c r="AZ55" i="4"/>
  <c r="H99" i="4"/>
  <c r="AA64" i="4"/>
  <c r="K86" i="4"/>
  <c r="L86" i="4" s="1"/>
  <c r="W64" i="4"/>
  <c r="U65" i="4"/>
  <c r="O86" i="4" l="1"/>
  <c r="AB41" i="14"/>
  <c r="AQ44" i="4"/>
  <c r="AJ74" i="14"/>
  <c r="AE45" i="4"/>
  <c r="AK45" i="4" s="1"/>
  <c r="AL45" i="4" s="1"/>
  <c r="AM45" i="4" s="1"/>
  <c r="BP44" i="4"/>
  <c r="AF344" i="14" s="1"/>
  <c r="BQ44" i="4"/>
  <c r="BR44" i="4" s="1"/>
  <c r="AL65" i="14" s="1"/>
  <c r="BF45" i="4"/>
  <c r="BK45" i="4" s="1"/>
  <c r="BA55" i="4"/>
  <c r="AX55" i="4"/>
  <c r="AY55" i="4" s="1"/>
  <c r="I99" i="4"/>
  <c r="G100" i="4"/>
  <c r="E100" i="4" s="1"/>
  <c r="J87" i="4"/>
  <c r="K87" i="4" s="1"/>
  <c r="L87" i="4" s="1"/>
  <c r="X65" i="4"/>
  <c r="Y65" i="4" s="1"/>
  <c r="S65" i="4"/>
  <c r="O87" i="4" l="1"/>
  <c r="AB46" i="14"/>
  <c r="BS44" i="4"/>
  <c r="AF45" i="4"/>
  <c r="AG45" i="4" s="1"/>
  <c r="AJ45" i="4" s="1"/>
  <c r="BG45" i="4"/>
  <c r="BM45" i="4" s="1"/>
  <c r="BN45" i="4" s="1"/>
  <c r="BO45" i="4" s="1"/>
  <c r="BC55" i="4"/>
  <c r="AW56" i="4"/>
  <c r="AU56" i="4" s="1"/>
  <c r="H100" i="4"/>
  <c r="I100" i="4" s="1"/>
  <c r="J88" i="4"/>
  <c r="V65" i="4"/>
  <c r="AH45" i="4" l="1"/>
  <c r="AO45" i="4"/>
  <c r="AP45" i="4" s="1"/>
  <c r="AJ75" i="14" s="1"/>
  <c r="BH45" i="4"/>
  <c r="BI45" i="4" s="1"/>
  <c r="BL45" i="4" s="1"/>
  <c r="AZ56" i="4"/>
  <c r="BA56" i="4" s="1"/>
  <c r="BC56" i="4" s="1"/>
  <c r="G101" i="4"/>
  <c r="E101" i="4" s="1"/>
  <c r="H101" i="4" s="1"/>
  <c r="AX56" i="4"/>
  <c r="AY56" i="4" s="1"/>
  <c r="AA65" i="4"/>
  <c r="K88" i="4"/>
  <c r="L88" i="4" s="1"/>
  <c r="W65" i="4"/>
  <c r="U66" i="4"/>
  <c r="O88" i="4" l="1"/>
  <c r="AB30" i="14"/>
  <c r="AD46" i="4"/>
  <c r="AI46" i="4" s="1"/>
  <c r="AN45" i="4"/>
  <c r="BJ45" i="4"/>
  <c r="G102" i="4"/>
  <c r="E102" i="4" s="1"/>
  <c r="I101" i="4"/>
  <c r="AW57" i="4"/>
  <c r="AU57" i="4" s="1"/>
  <c r="J89" i="4"/>
  <c r="S66" i="4"/>
  <c r="X66" i="4"/>
  <c r="Y66" i="4" s="1"/>
  <c r="AQ45" i="4" l="1"/>
  <c r="AD332" i="14"/>
  <c r="AE46" i="4"/>
  <c r="AK46" i="4" s="1"/>
  <c r="AL46" i="4" s="1"/>
  <c r="AM46" i="4" s="1"/>
  <c r="BP45" i="4"/>
  <c r="AF362" i="14" s="1"/>
  <c r="BQ45" i="4"/>
  <c r="BR45" i="4" s="1"/>
  <c r="AL66" i="14" s="1"/>
  <c r="BF46" i="4"/>
  <c r="BK46" i="4" s="1"/>
  <c r="AZ57" i="4"/>
  <c r="BA57" i="4" s="1"/>
  <c r="BC57" i="4" s="1"/>
  <c r="H102" i="4"/>
  <c r="AX57" i="4"/>
  <c r="AY57" i="4" s="1"/>
  <c r="K89" i="4"/>
  <c r="L89" i="4" s="1"/>
  <c r="V66" i="4"/>
  <c r="W66" i="4" s="1"/>
  <c r="O89" i="4" l="1"/>
  <c r="AB43" i="14"/>
  <c r="AF46" i="4"/>
  <c r="AG46" i="4" s="1"/>
  <c r="BS45" i="4"/>
  <c r="BG46" i="4"/>
  <c r="BH46" i="4" s="1"/>
  <c r="G103" i="4"/>
  <c r="E103" i="4" s="1"/>
  <c r="I102" i="4"/>
  <c r="AW58" i="4"/>
  <c r="AU58" i="4" s="1"/>
  <c r="AA66" i="4"/>
  <c r="J90" i="4"/>
  <c r="K90" i="4" s="1"/>
  <c r="L90" i="4" s="1"/>
  <c r="U67" i="4"/>
  <c r="X67" i="4" s="1"/>
  <c r="Y67" i="4" s="1"/>
  <c r="O90" i="4" l="1"/>
  <c r="AB48" i="14"/>
  <c r="AH46" i="4"/>
  <c r="AD47" i="4" s="1"/>
  <c r="AJ46" i="4"/>
  <c r="AN46" i="4" s="1"/>
  <c r="AD297" i="14" s="1"/>
  <c r="BM46" i="4"/>
  <c r="BN46" i="4" s="1"/>
  <c r="BO46" i="4" s="1"/>
  <c r="BI46" i="4"/>
  <c r="BL46" i="4" s="1"/>
  <c r="AZ58" i="4"/>
  <c r="H103" i="4"/>
  <c r="J91" i="4"/>
  <c r="S67" i="4"/>
  <c r="AO46" i="4" l="1"/>
  <c r="AP46" i="4" s="1"/>
  <c r="AE47" i="4"/>
  <c r="AK47" i="4" s="1"/>
  <c r="AL47" i="4" s="1"/>
  <c r="AM47" i="4" s="1"/>
  <c r="BJ46" i="4"/>
  <c r="AI47" i="4"/>
  <c r="BA58" i="4"/>
  <c r="G104" i="4"/>
  <c r="E104" i="4" s="1"/>
  <c r="I103" i="4"/>
  <c r="AX58" i="4"/>
  <c r="AY58" i="4" s="1"/>
  <c r="AA67" i="4"/>
  <c r="K91" i="4"/>
  <c r="L91" i="4" s="1"/>
  <c r="V67" i="4"/>
  <c r="O91" i="4" l="1"/>
  <c r="AB52" i="14"/>
  <c r="AQ46" i="4"/>
  <c r="AJ76" i="14"/>
  <c r="AF47" i="4"/>
  <c r="AG47" i="4" s="1"/>
  <c r="BP46" i="4"/>
  <c r="AF318" i="14" s="1"/>
  <c r="BQ46" i="4"/>
  <c r="BR46" i="4" s="1"/>
  <c r="AL67" i="14" s="1"/>
  <c r="BF47" i="4"/>
  <c r="BK47" i="4" s="1"/>
  <c r="BC58" i="4"/>
  <c r="H104" i="4"/>
  <c r="I104" i="4" s="1"/>
  <c r="AW59" i="4"/>
  <c r="AZ59" i="4" s="1"/>
  <c r="J92" i="4"/>
  <c r="W67" i="4"/>
  <c r="U68" i="4"/>
  <c r="BS46" i="4" l="1"/>
  <c r="AH47" i="4"/>
  <c r="AD48" i="4" s="1"/>
  <c r="AJ47" i="4"/>
  <c r="AN47" i="4" s="1"/>
  <c r="AD254" i="14" s="1"/>
  <c r="BG47" i="4"/>
  <c r="BM47" i="4" s="1"/>
  <c r="BN47" i="4" s="1"/>
  <c r="BO47" i="4" s="1"/>
  <c r="BA59" i="4"/>
  <c r="BC59" i="4" s="1"/>
  <c r="G105" i="4"/>
  <c r="E105" i="4" s="1"/>
  <c r="H105" i="4" s="1"/>
  <c r="AU59" i="4"/>
  <c r="K92" i="4"/>
  <c r="L92" i="4" s="1"/>
  <c r="X68" i="4"/>
  <c r="Y68" i="4" s="1"/>
  <c r="S68" i="4"/>
  <c r="O92" i="4" l="1"/>
  <c r="AB54" i="14"/>
  <c r="AO47" i="4"/>
  <c r="AP47" i="4" s="1"/>
  <c r="BH47" i="4"/>
  <c r="BI47" i="4" s="1"/>
  <c r="AE48" i="4"/>
  <c r="AF48" i="4" s="1"/>
  <c r="AX59" i="4"/>
  <c r="AY59" i="4" s="1"/>
  <c r="I105" i="4"/>
  <c r="G106" i="4"/>
  <c r="E106" i="4" s="1"/>
  <c r="AI48" i="4"/>
  <c r="AA68" i="4"/>
  <c r="J93" i="4"/>
  <c r="K93" i="4" s="1"/>
  <c r="L93" i="4" s="1"/>
  <c r="V68" i="4"/>
  <c r="O93" i="4" l="1"/>
  <c r="AB57" i="14"/>
  <c r="AQ47" i="4"/>
  <c r="AJ77" i="14"/>
  <c r="BJ47" i="4"/>
  <c r="BF48" i="4" s="1"/>
  <c r="BK48" i="4" s="1"/>
  <c r="BL47" i="4"/>
  <c r="BQ47" i="4" s="1"/>
  <c r="BR47" i="4" s="1"/>
  <c r="AL19" i="14" s="1"/>
  <c r="AK48" i="4"/>
  <c r="AL48" i="4" s="1"/>
  <c r="AM48" i="4" s="1"/>
  <c r="AG48" i="4"/>
  <c r="AW60" i="4"/>
  <c r="H106" i="4"/>
  <c r="I106" i="4" s="1"/>
  <c r="J94" i="4"/>
  <c r="K94" i="4" s="1"/>
  <c r="L94" i="4" s="1"/>
  <c r="U69" i="4"/>
  <c r="W68" i="4"/>
  <c r="O94" i="4" l="1"/>
  <c r="AB63" i="14"/>
  <c r="AH48" i="4"/>
  <c r="AJ48" i="4"/>
  <c r="AN48" i="4" s="1"/>
  <c r="AD269" i="14" s="1"/>
  <c r="BP47" i="4"/>
  <c r="BG48" i="4"/>
  <c r="BM48" i="4" s="1"/>
  <c r="BN48" i="4" s="1"/>
  <c r="BO48" i="4" s="1"/>
  <c r="AU60" i="4"/>
  <c r="AX60" i="4" s="1"/>
  <c r="AY60" i="4" s="1"/>
  <c r="AZ60" i="4"/>
  <c r="BA60" i="4" s="1"/>
  <c r="G107" i="4"/>
  <c r="E107" i="4" s="1"/>
  <c r="H107" i="4" s="1"/>
  <c r="J95" i="4"/>
  <c r="X69" i="4"/>
  <c r="Y69" i="4" s="1"/>
  <c r="S69" i="4"/>
  <c r="BS47" i="4" l="1"/>
  <c r="AF79" i="14"/>
  <c r="BH48" i="4"/>
  <c r="BI48" i="4" s="1"/>
  <c r="BL48" i="4" s="1"/>
  <c r="BC60" i="4"/>
  <c r="AD49" i="4"/>
  <c r="I107" i="4"/>
  <c r="G108" i="4"/>
  <c r="E108" i="4" s="1"/>
  <c r="AW61" i="4"/>
  <c r="AZ61" i="4" s="1"/>
  <c r="AO48" i="4"/>
  <c r="AP48" i="4" s="1"/>
  <c r="AJ78" i="14" s="1"/>
  <c r="AA69" i="4"/>
  <c r="K95" i="4"/>
  <c r="L95" i="4" s="1"/>
  <c r="V69" i="4"/>
  <c r="E66" i="12"/>
  <c r="O95" i="4" l="1"/>
  <c r="AB68" i="14"/>
  <c r="BJ48" i="4"/>
  <c r="AE49" i="4"/>
  <c r="AK49" i="4" s="1"/>
  <c r="AI49" i="4"/>
  <c r="BA61" i="4"/>
  <c r="BC61" i="4" s="1"/>
  <c r="H108" i="4"/>
  <c r="AU61" i="4"/>
  <c r="AQ48" i="4"/>
  <c r="J96" i="4"/>
  <c r="W69" i="4"/>
  <c r="U70" i="4"/>
  <c r="F66" i="12"/>
  <c r="H66" i="12" s="1"/>
  <c r="AF49" i="4" l="1"/>
  <c r="AG49" i="4" s="1"/>
  <c r="BP48" i="4"/>
  <c r="AF288" i="14" s="1"/>
  <c r="BQ48" i="4"/>
  <c r="BR48" i="4" s="1"/>
  <c r="AL68" i="14" s="1"/>
  <c r="BF49" i="4"/>
  <c r="AL49" i="4"/>
  <c r="AM49" i="4" s="1"/>
  <c r="I108" i="4"/>
  <c r="G109" i="4"/>
  <c r="E109" i="4" s="1"/>
  <c r="AX61" i="4"/>
  <c r="AY61" i="4" s="1"/>
  <c r="K96" i="4"/>
  <c r="L96" i="4" s="1"/>
  <c r="X70" i="4"/>
  <c r="Y70" i="4" s="1"/>
  <c r="S70" i="4"/>
  <c r="O96" i="4" l="1"/>
  <c r="AB78" i="14"/>
  <c r="AH49" i="4"/>
  <c r="AJ49" i="4"/>
  <c r="AN49" i="4" s="1"/>
  <c r="AD259" i="14" s="1"/>
  <c r="BS48" i="4"/>
  <c r="BG49" i="4"/>
  <c r="BH49" i="4" s="1"/>
  <c r="BK49" i="4"/>
  <c r="H109" i="4"/>
  <c r="I109" i="4" s="1"/>
  <c r="AW62" i="4"/>
  <c r="J97" i="4"/>
  <c r="V70" i="4"/>
  <c r="E67" i="12"/>
  <c r="BM49" i="4" l="1"/>
  <c r="BN49" i="4" s="1"/>
  <c r="BO49" i="4" s="1"/>
  <c r="BI49" i="4"/>
  <c r="BL49" i="4" s="1"/>
  <c r="AO49" i="4"/>
  <c r="AP49" i="4" s="1"/>
  <c r="AU62" i="4"/>
  <c r="AX62" i="4" s="1"/>
  <c r="AY62" i="4" s="1"/>
  <c r="AZ62" i="4"/>
  <c r="BA62" i="4" s="1"/>
  <c r="AD50" i="4"/>
  <c r="G110" i="4"/>
  <c r="E110" i="4" s="1"/>
  <c r="H110" i="4" s="1"/>
  <c r="I110" i="4" s="1"/>
  <c r="AA70" i="4"/>
  <c r="K97" i="4"/>
  <c r="L97" i="4" s="1"/>
  <c r="U71" i="4"/>
  <c r="S71" i="4" s="1"/>
  <c r="W70" i="4"/>
  <c r="F67" i="12"/>
  <c r="H67" i="12" s="1"/>
  <c r="O97" i="4" l="1"/>
  <c r="AB87" i="14"/>
  <c r="AQ49" i="4"/>
  <c r="AJ79" i="14"/>
  <c r="BJ49" i="4"/>
  <c r="BC62" i="4"/>
  <c r="AI50" i="4"/>
  <c r="AE50" i="4"/>
  <c r="AK50" i="4" s="1"/>
  <c r="AL50" i="4" s="1"/>
  <c r="AM50" i="4" s="1"/>
  <c r="G111" i="4"/>
  <c r="E111" i="4" s="1"/>
  <c r="H111" i="4" s="1"/>
  <c r="AW63" i="4"/>
  <c r="AU63" i="4" s="1"/>
  <c r="J98" i="4"/>
  <c r="K98" i="4" s="1"/>
  <c r="L98" i="4" s="1"/>
  <c r="V71" i="4"/>
  <c r="X71" i="4"/>
  <c r="Y71" i="4" s="1"/>
  <c r="O98" i="4" l="1"/>
  <c r="AB96" i="14"/>
  <c r="AF50" i="4"/>
  <c r="AG50" i="4" s="1"/>
  <c r="BP49" i="4"/>
  <c r="AF278" i="14" s="1"/>
  <c r="BQ49" i="4"/>
  <c r="BR49" i="4" s="1"/>
  <c r="AL69" i="14" s="1"/>
  <c r="BF50" i="4"/>
  <c r="BK50" i="4" s="1"/>
  <c r="AZ63" i="4"/>
  <c r="G112" i="4"/>
  <c r="E112" i="4" s="1"/>
  <c r="I111" i="4"/>
  <c r="AX63" i="4"/>
  <c r="AY63" i="4" s="1"/>
  <c r="J99" i="4"/>
  <c r="K99" i="4" s="1"/>
  <c r="L99" i="4" s="1"/>
  <c r="W71" i="4"/>
  <c r="U72" i="4"/>
  <c r="S72" i="4" s="1"/>
  <c r="E68" i="12"/>
  <c r="O99" i="4" l="1"/>
  <c r="AB108" i="14"/>
  <c r="AH50" i="4"/>
  <c r="AJ50" i="4"/>
  <c r="AN50" i="4" s="1"/>
  <c r="AD239" i="14" s="1"/>
  <c r="BG50" i="4"/>
  <c r="BM50" i="4" s="1"/>
  <c r="BN50" i="4" s="1"/>
  <c r="BO50" i="4" s="1"/>
  <c r="BS49" i="4"/>
  <c r="H112" i="4"/>
  <c r="BA63" i="4"/>
  <c r="AW64" i="4"/>
  <c r="AU64" i="4" s="1"/>
  <c r="AA71" i="4"/>
  <c r="J100" i="4"/>
  <c r="K100" i="4" s="1"/>
  <c r="L100" i="4" s="1"/>
  <c r="X72" i="4"/>
  <c r="Y72" i="4" s="1"/>
  <c r="V72" i="4"/>
  <c r="F68" i="12"/>
  <c r="H68" i="12" s="1"/>
  <c r="O100" i="4" l="1"/>
  <c r="AB118" i="14"/>
  <c r="BH50" i="4"/>
  <c r="BI50" i="4" s="1"/>
  <c r="BC63" i="4"/>
  <c r="AZ64" i="4"/>
  <c r="AO50" i="4"/>
  <c r="AP50" i="4" s="1"/>
  <c r="AD51" i="4"/>
  <c r="I112" i="4"/>
  <c r="G113" i="4"/>
  <c r="E113" i="4" s="1"/>
  <c r="AX64" i="4"/>
  <c r="AY64" i="4" s="1"/>
  <c r="AA72" i="4"/>
  <c r="J101" i="4"/>
  <c r="K101" i="4" s="1"/>
  <c r="L101" i="4" s="1"/>
  <c r="W72" i="4"/>
  <c r="U73" i="4"/>
  <c r="S73" i="4" s="1"/>
  <c r="O101" i="4" l="1"/>
  <c r="AB121" i="14"/>
  <c r="AQ50" i="4"/>
  <c r="AJ80" i="14"/>
  <c r="BJ50" i="4"/>
  <c r="BF51" i="4" s="1"/>
  <c r="BK51" i="4" s="1"/>
  <c r="BL50" i="4"/>
  <c r="BP50" i="4" s="1"/>
  <c r="AF259" i="14" s="1"/>
  <c r="AE51" i="4"/>
  <c r="AK51" i="4" s="1"/>
  <c r="AL51" i="4" s="1"/>
  <c r="AM51" i="4" s="1"/>
  <c r="AI51" i="4"/>
  <c r="H113" i="4"/>
  <c r="G114" i="4" s="1"/>
  <c r="E114" i="4" s="1"/>
  <c r="BA64" i="4"/>
  <c r="BC64" i="4" s="1"/>
  <c r="AW65" i="4"/>
  <c r="AU65" i="4" s="1"/>
  <c r="J102" i="4"/>
  <c r="V73" i="4"/>
  <c r="X73" i="4"/>
  <c r="Y73" i="4" s="1"/>
  <c r="E69" i="12"/>
  <c r="BQ50" i="4" l="1"/>
  <c r="BR50" i="4" s="1"/>
  <c r="AF51" i="4"/>
  <c r="AG51" i="4" s="1"/>
  <c r="AH51" i="4" s="1"/>
  <c r="BG51" i="4"/>
  <c r="BM51" i="4" s="1"/>
  <c r="BN51" i="4" s="1"/>
  <c r="BO51" i="4" s="1"/>
  <c r="I113" i="4"/>
  <c r="H114" i="4" s="1"/>
  <c r="G115" i="4" s="1"/>
  <c r="E115" i="4" s="1"/>
  <c r="AZ65" i="4"/>
  <c r="AA73" i="4"/>
  <c r="K102" i="4"/>
  <c r="L102" i="4" s="1"/>
  <c r="W73" i="4"/>
  <c r="U74" i="4"/>
  <c r="X74" i="4" s="1"/>
  <c r="Y74" i="4" s="1"/>
  <c r="F69" i="12"/>
  <c r="H69" i="12" s="1"/>
  <c r="O102" i="4" l="1"/>
  <c r="AB127" i="14"/>
  <c r="BS50" i="4"/>
  <c r="AL70" i="14"/>
  <c r="AJ51" i="4"/>
  <c r="AO51" i="4" s="1"/>
  <c r="AP51" i="4" s="1"/>
  <c r="AJ81" i="14" s="1"/>
  <c r="BH51" i="4"/>
  <c r="BI51" i="4" s="1"/>
  <c r="BL51" i="4" s="1"/>
  <c r="I114" i="4"/>
  <c r="H115" i="4" s="1"/>
  <c r="I115" i="4" s="1"/>
  <c r="AD52" i="4"/>
  <c r="BA65" i="4"/>
  <c r="BC65" i="4" s="1"/>
  <c r="AX65" i="4"/>
  <c r="AY65" i="4" s="1"/>
  <c r="AA74" i="4"/>
  <c r="J103" i="4"/>
  <c r="K103" i="4" s="1"/>
  <c r="L103" i="4" s="1"/>
  <c r="S74" i="4"/>
  <c r="O103" i="4" l="1"/>
  <c r="AB116" i="14"/>
  <c r="AN51" i="4"/>
  <c r="G116" i="4"/>
  <c r="E116" i="4" s="1"/>
  <c r="H116" i="4" s="1"/>
  <c r="G117" i="4" s="1"/>
  <c r="E117" i="4" s="1"/>
  <c r="BJ51" i="4"/>
  <c r="AE52" i="4"/>
  <c r="AK52" i="4" s="1"/>
  <c r="AL52" i="4" s="1"/>
  <c r="AM52" i="4" s="1"/>
  <c r="AI52" i="4"/>
  <c r="AW66" i="4"/>
  <c r="AZ66" i="4" s="1"/>
  <c r="J104" i="4"/>
  <c r="V74" i="4"/>
  <c r="E70" i="12"/>
  <c r="F70" i="12" s="1"/>
  <c r="H70" i="12" s="1"/>
  <c r="AQ51" i="4" l="1"/>
  <c r="AD213" i="14"/>
  <c r="I116" i="4"/>
  <c r="H117" i="4" s="1"/>
  <c r="G118" i="4" s="1"/>
  <c r="E118" i="4" s="1"/>
  <c r="AF52" i="4"/>
  <c r="AG52" i="4" s="1"/>
  <c r="BP51" i="4"/>
  <c r="AF21" i="14" s="1"/>
  <c r="BQ51" i="4"/>
  <c r="BR51" i="4" s="1"/>
  <c r="AL20" i="14" s="1"/>
  <c r="BF52" i="4"/>
  <c r="BK52" i="4" s="1"/>
  <c r="BA66" i="4"/>
  <c r="BC66" i="4" s="1"/>
  <c r="AU66" i="4"/>
  <c r="K104" i="4"/>
  <c r="L104" i="4" s="1"/>
  <c r="W74" i="4"/>
  <c r="U75" i="4"/>
  <c r="S75" i="4" s="1"/>
  <c r="O104" i="4" l="1"/>
  <c r="AB99" i="14"/>
  <c r="AH52" i="4"/>
  <c r="AD53" i="4" s="1"/>
  <c r="AE53" i="4" s="1"/>
  <c r="AJ52" i="4"/>
  <c r="AN52" i="4" s="1"/>
  <c r="AD19" i="14" s="1"/>
  <c r="I117" i="4"/>
  <c r="H118" i="4" s="1"/>
  <c r="G119" i="4" s="1"/>
  <c r="E119" i="4" s="1"/>
  <c r="BS51" i="4"/>
  <c r="BG52" i="4"/>
  <c r="BM52" i="4" s="1"/>
  <c r="BN52" i="4" s="1"/>
  <c r="BO52" i="4" s="1"/>
  <c r="AX66" i="4"/>
  <c r="AY66" i="4" s="1"/>
  <c r="J105" i="4"/>
  <c r="K105" i="4" s="1"/>
  <c r="L105" i="4" s="1"/>
  <c r="X75" i="4"/>
  <c r="Y75" i="4" s="1"/>
  <c r="V75" i="4"/>
  <c r="O105" i="4" l="1"/>
  <c r="AB114" i="14"/>
  <c r="I118" i="4"/>
  <c r="H119" i="4" s="1"/>
  <c r="G120" i="4" s="1"/>
  <c r="E120" i="4" s="1"/>
  <c r="AF53" i="4"/>
  <c r="AG53" i="4" s="1"/>
  <c r="AO52" i="4"/>
  <c r="AP52" i="4" s="1"/>
  <c r="BH52" i="4"/>
  <c r="BI52" i="4" s="1"/>
  <c r="BL52" i="4" s="1"/>
  <c r="AW67" i="4"/>
  <c r="AK53" i="4"/>
  <c r="AI53" i="4"/>
  <c r="J106" i="4"/>
  <c r="U76" i="4"/>
  <c r="S76" i="4" s="1"/>
  <c r="W75" i="4"/>
  <c r="E71" i="12"/>
  <c r="F71" i="12" s="1"/>
  <c r="H71" i="12" s="1"/>
  <c r="AQ52" i="4" l="1"/>
  <c r="AJ19" i="14"/>
  <c r="AH53" i="4"/>
  <c r="AJ53" i="4"/>
  <c r="I119" i="4"/>
  <c r="H120" i="4" s="1"/>
  <c r="G121" i="4" s="1"/>
  <c r="E121" i="4" s="1"/>
  <c r="BJ52" i="4"/>
  <c r="AU67" i="4"/>
  <c r="AX67" i="4" s="1"/>
  <c r="AY67" i="4" s="1"/>
  <c r="AZ67" i="4"/>
  <c r="AL53" i="4"/>
  <c r="AM53" i="4" s="1"/>
  <c r="AA75" i="4"/>
  <c r="K106" i="4"/>
  <c r="L106" i="4" s="1"/>
  <c r="V76" i="4"/>
  <c r="X76" i="4"/>
  <c r="Y76" i="4" s="1"/>
  <c r="O106" i="4" l="1"/>
  <c r="AB125" i="14"/>
  <c r="I120" i="4"/>
  <c r="H121" i="4" s="1"/>
  <c r="BF53" i="4"/>
  <c r="BK53" i="4" s="1"/>
  <c r="BP52" i="4"/>
  <c r="AF15" i="14" s="1"/>
  <c r="BQ52" i="4"/>
  <c r="BR52" i="4" s="1"/>
  <c r="AL14" i="14" s="1"/>
  <c r="AN53" i="4"/>
  <c r="AD191" i="14" s="1"/>
  <c r="BA67" i="4"/>
  <c r="AW68" i="4"/>
  <c r="AA76" i="4"/>
  <c r="J107" i="4"/>
  <c r="W76" i="4"/>
  <c r="U77" i="4"/>
  <c r="BS52" i="4" l="1"/>
  <c r="BG53" i="4"/>
  <c r="BM53" i="4" s="1"/>
  <c r="BN53" i="4" s="1"/>
  <c r="BO53" i="4" s="1"/>
  <c r="BC67" i="4"/>
  <c r="AZ68" i="4"/>
  <c r="BA68" i="4" s="1"/>
  <c r="BC68" i="4" s="1"/>
  <c r="AD54" i="4"/>
  <c r="I121" i="4"/>
  <c r="G122" i="4"/>
  <c r="E122" i="4" s="1"/>
  <c r="AU68" i="4"/>
  <c r="AX68" i="4" s="1"/>
  <c r="AY68" i="4" s="1"/>
  <c r="AO53" i="4"/>
  <c r="AP53" i="4" s="1"/>
  <c r="AJ82" i="14" s="1"/>
  <c r="K107" i="4"/>
  <c r="L107" i="4" s="1"/>
  <c r="X77" i="4"/>
  <c r="Y77" i="4" s="1"/>
  <c r="S77" i="4"/>
  <c r="E72" i="12"/>
  <c r="F72" i="12" s="1"/>
  <c r="H72" i="12" s="1"/>
  <c r="O107" i="4" l="1"/>
  <c r="AB137" i="14"/>
  <c r="BH53" i="4"/>
  <c r="BI53" i="4" s="1"/>
  <c r="BL53" i="4" s="1"/>
  <c r="AE54" i="4"/>
  <c r="AF54" i="4" s="1"/>
  <c r="AW69" i="4"/>
  <c r="AU69" i="4" s="1"/>
  <c r="H122" i="4"/>
  <c r="G123" i="4" s="1"/>
  <c r="E123" i="4" s="1"/>
  <c r="AQ53" i="4"/>
  <c r="AI54" i="4"/>
  <c r="AA77" i="4"/>
  <c r="J108" i="4"/>
  <c r="V77" i="4"/>
  <c r="BJ53" i="4" l="1"/>
  <c r="BF54" i="4" s="1"/>
  <c r="BK54" i="4" s="1"/>
  <c r="BQ53" i="4"/>
  <c r="BR53" i="4" s="1"/>
  <c r="AL71" i="14" s="1"/>
  <c r="BP53" i="4"/>
  <c r="AF214" i="14" s="1"/>
  <c r="AG54" i="4"/>
  <c r="AZ69" i="4"/>
  <c r="BA69" i="4" s="1"/>
  <c r="BC69" i="4" s="1"/>
  <c r="I122" i="4"/>
  <c r="H123" i="4" s="1"/>
  <c r="AX69" i="4"/>
  <c r="AY69" i="4" s="1"/>
  <c r="AK54" i="4"/>
  <c r="K108" i="4"/>
  <c r="L108" i="4" s="1"/>
  <c r="W77" i="4"/>
  <c r="U78" i="4"/>
  <c r="S78" i="4" s="1"/>
  <c r="O108" i="4" l="1"/>
  <c r="AB146" i="14"/>
  <c r="AH54" i="4"/>
  <c r="AJ54" i="4"/>
  <c r="BG54" i="4"/>
  <c r="BM54" i="4" s="1"/>
  <c r="BN54" i="4" s="1"/>
  <c r="BO54" i="4" s="1"/>
  <c r="BS53" i="4"/>
  <c r="AL54" i="4"/>
  <c r="AM54" i="4" s="1"/>
  <c r="G124" i="4"/>
  <c r="E124" i="4" s="1"/>
  <c r="I123" i="4"/>
  <c r="AW70" i="4"/>
  <c r="AU70" i="4" s="1"/>
  <c r="J109" i="4"/>
  <c r="K109" i="4" s="1"/>
  <c r="L109" i="4" s="1"/>
  <c r="X78" i="4"/>
  <c r="Y78" i="4" s="1"/>
  <c r="V78" i="4"/>
  <c r="U79" i="4" s="1"/>
  <c r="E73" i="12"/>
  <c r="F73" i="12" s="1"/>
  <c r="H73" i="12" s="1"/>
  <c r="O109" i="4" l="1"/>
  <c r="AB155" i="14"/>
  <c r="BH54" i="4"/>
  <c r="BI54" i="4" s="1"/>
  <c r="AN54" i="4"/>
  <c r="AD83" i="14" s="1"/>
  <c r="AZ70" i="4"/>
  <c r="BA70" i="4" s="1"/>
  <c r="BC70" i="4" s="1"/>
  <c r="H124" i="4"/>
  <c r="G125" i="4" s="1"/>
  <c r="E125" i="4" s="1"/>
  <c r="AD55" i="4"/>
  <c r="AX70" i="4"/>
  <c r="AY70" i="4" s="1"/>
  <c r="AO54" i="4"/>
  <c r="AP54" i="4" s="1"/>
  <c r="AJ21" i="14" s="1"/>
  <c r="AA78" i="4"/>
  <c r="J110" i="4"/>
  <c r="W78" i="4"/>
  <c r="S79" i="4"/>
  <c r="X79" i="4"/>
  <c r="Y79" i="4" l="1"/>
  <c r="AA79" i="4" s="1"/>
  <c r="BJ54" i="4"/>
  <c r="BF55" i="4" s="1"/>
  <c r="BK55" i="4" s="1"/>
  <c r="BL54" i="4"/>
  <c r="BP54" i="4" s="1"/>
  <c r="AF151" i="14" s="1"/>
  <c r="AE55" i="4"/>
  <c r="AF55" i="4" s="1"/>
  <c r="I124" i="4"/>
  <c r="H125" i="4" s="1"/>
  <c r="G126" i="4" s="1"/>
  <c r="E126" i="4" s="1"/>
  <c r="AW71" i="4"/>
  <c r="AU71" i="4" s="1"/>
  <c r="AI55" i="4"/>
  <c r="AQ54" i="4"/>
  <c r="K110" i="4"/>
  <c r="L110" i="4" s="1"/>
  <c r="V79" i="4"/>
  <c r="W79" i="4" s="1"/>
  <c r="O110" i="4" l="1"/>
  <c r="AB157" i="14"/>
  <c r="BQ54" i="4"/>
  <c r="BR54" i="4" s="1"/>
  <c r="BG55" i="4"/>
  <c r="BM55" i="4" s="1"/>
  <c r="BN55" i="4" s="1"/>
  <c r="BO55" i="4" s="1"/>
  <c r="AG55" i="4"/>
  <c r="AK55" i="4"/>
  <c r="AL55" i="4" s="1"/>
  <c r="AM55" i="4" s="1"/>
  <c r="AZ71" i="4"/>
  <c r="BA71" i="4" s="1"/>
  <c r="I125" i="4"/>
  <c r="H126" i="4" s="1"/>
  <c r="I126" i="4" s="1"/>
  <c r="AX71" i="4"/>
  <c r="AY71" i="4" s="1"/>
  <c r="J111" i="4"/>
  <c r="U80" i="4"/>
  <c r="S80" i="4" s="1"/>
  <c r="E74" i="12"/>
  <c r="F74" i="12" s="1"/>
  <c r="H74" i="12" s="1"/>
  <c r="BS54" i="4" l="1"/>
  <c r="AL24" i="14"/>
  <c r="AH55" i="4"/>
  <c r="AJ55" i="4"/>
  <c r="AN55" i="4" s="1"/>
  <c r="AD182" i="14" s="1"/>
  <c r="BH55" i="4"/>
  <c r="BI55" i="4" s="1"/>
  <c r="BC71" i="4"/>
  <c r="AW72" i="4"/>
  <c r="AU72" i="4" s="1"/>
  <c r="AX72" i="4" s="1"/>
  <c r="AY72" i="4" s="1"/>
  <c r="G127" i="4"/>
  <c r="E127" i="4" s="1"/>
  <c r="H127" i="4" s="1"/>
  <c r="I127" i="4" s="1"/>
  <c r="X80" i="4"/>
  <c r="Y80" i="4" s="1"/>
  <c r="K111" i="4"/>
  <c r="L111" i="4" s="1"/>
  <c r="V80" i="4"/>
  <c r="O111" i="4" l="1"/>
  <c r="AB161" i="14"/>
  <c r="BJ55" i="4"/>
  <c r="BF56" i="4" s="1"/>
  <c r="BL55" i="4"/>
  <c r="BP55" i="4" s="1"/>
  <c r="AF199" i="14" s="1"/>
  <c r="AZ72" i="4"/>
  <c r="BA72" i="4" s="1"/>
  <c r="BC72" i="4" s="1"/>
  <c r="AD56" i="4"/>
  <c r="G128" i="4"/>
  <c r="E128" i="4" s="1"/>
  <c r="H128" i="4" s="1"/>
  <c r="AW73" i="4"/>
  <c r="AU73" i="4" s="1"/>
  <c r="AO55" i="4"/>
  <c r="AP55" i="4" s="1"/>
  <c r="AJ83" i="14" s="1"/>
  <c r="AA80" i="4"/>
  <c r="J112" i="4"/>
  <c r="K112" i="4" s="1"/>
  <c r="L112" i="4" s="1"/>
  <c r="W80" i="4"/>
  <c r="U81" i="4"/>
  <c r="E75" i="12"/>
  <c r="F75" i="12" s="1"/>
  <c r="H75" i="12" s="1"/>
  <c r="O112" i="4" l="1"/>
  <c r="AB166" i="14"/>
  <c r="BQ55" i="4"/>
  <c r="BR55" i="4" s="1"/>
  <c r="BG56" i="4"/>
  <c r="BM56" i="4" s="1"/>
  <c r="BN56" i="4" s="1"/>
  <c r="BO56" i="4" s="1"/>
  <c r="BK56" i="4"/>
  <c r="AZ73" i="4"/>
  <c r="AE56" i="4"/>
  <c r="AF56" i="4" s="1"/>
  <c r="G129" i="4"/>
  <c r="E129" i="4" s="1"/>
  <c r="I128" i="4"/>
  <c r="AX73" i="4"/>
  <c r="AY73" i="4" s="1"/>
  <c r="AQ55" i="4"/>
  <c r="AI56" i="4"/>
  <c r="J113" i="4"/>
  <c r="K113" i="4" s="1"/>
  <c r="L113" i="4" s="1"/>
  <c r="S81" i="4"/>
  <c r="X81" i="4"/>
  <c r="Y81" i="4" s="1"/>
  <c r="O113" i="4" l="1"/>
  <c r="AB169" i="14"/>
  <c r="BS55" i="4"/>
  <c r="AL72" i="14"/>
  <c r="BH56" i="4"/>
  <c r="BI56" i="4" s="1"/>
  <c r="BL56" i="4" s="1"/>
  <c r="AG56" i="4"/>
  <c r="AK56" i="4"/>
  <c r="AL56" i="4" s="1"/>
  <c r="AM56" i="4" s="1"/>
  <c r="H129" i="4"/>
  <c r="I129" i="4" s="1"/>
  <c r="BA73" i="4"/>
  <c r="BC73" i="4" s="1"/>
  <c r="AW74" i="4"/>
  <c r="J114" i="4"/>
  <c r="K114" i="4" s="1"/>
  <c r="L114" i="4" s="1"/>
  <c r="V81" i="4"/>
  <c r="U82" i="4" s="1"/>
  <c r="E76" i="12"/>
  <c r="F76" i="12" s="1"/>
  <c r="H76" i="12" s="1"/>
  <c r="O114" i="4" l="1"/>
  <c r="AB171" i="14"/>
  <c r="AH56" i="4"/>
  <c r="AJ56" i="4"/>
  <c r="AN56" i="4" s="1"/>
  <c r="AD192" i="14" s="1"/>
  <c r="BJ56" i="4"/>
  <c r="BF57" i="4" s="1"/>
  <c r="BK57" i="4" s="1"/>
  <c r="BP56" i="4"/>
  <c r="AF213" i="14" s="1"/>
  <c r="BQ56" i="4"/>
  <c r="BR56" i="4" s="1"/>
  <c r="AL73" i="14" s="1"/>
  <c r="AZ74" i="4"/>
  <c r="G130" i="4"/>
  <c r="E130" i="4" s="1"/>
  <c r="H130" i="4" s="1"/>
  <c r="I130" i="4" s="1"/>
  <c r="AU74" i="4"/>
  <c r="AA81" i="4"/>
  <c r="J115" i="4"/>
  <c r="K115" i="4" s="1"/>
  <c r="L115" i="4" s="1"/>
  <c r="W81" i="4"/>
  <c r="S82" i="4"/>
  <c r="X82" i="4"/>
  <c r="Y82" i="4" s="1"/>
  <c r="O115" i="4" l="1"/>
  <c r="AB174" i="14"/>
  <c r="BG57" i="4"/>
  <c r="BM57" i="4" s="1"/>
  <c r="BN57" i="4" s="1"/>
  <c r="BO57" i="4" s="1"/>
  <c r="BS56" i="4"/>
  <c r="AD57" i="4"/>
  <c r="G131" i="4"/>
  <c r="E131" i="4" s="1"/>
  <c r="H131" i="4" s="1"/>
  <c r="I131" i="4" s="1"/>
  <c r="BA74" i="4"/>
  <c r="BC74" i="4" s="1"/>
  <c r="AO56" i="4"/>
  <c r="AP56" i="4" s="1"/>
  <c r="AJ84" i="14" s="1"/>
  <c r="AA82" i="4"/>
  <c r="J116" i="4"/>
  <c r="V82" i="4"/>
  <c r="W82" i="4" s="1"/>
  <c r="E77" i="12"/>
  <c r="F77" i="12" s="1"/>
  <c r="H77" i="12" s="1"/>
  <c r="BH57" i="4" l="1"/>
  <c r="BI57" i="4" s="1"/>
  <c r="BL57" i="4" s="1"/>
  <c r="AE57" i="4"/>
  <c r="AF57" i="4" s="1"/>
  <c r="G132" i="4"/>
  <c r="E132" i="4" s="1"/>
  <c r="H132" i="4" s="1"/>
  <c r="I132" i="4" s="1"/>
  <c r="AX74" i="4"/>
  <c r="AY74" i="4" s="1"/>
  <c r="AQ56" i="4"/>
  <c r="AI57" i="4"/>
  <c r="K116" i="4"/>
  <c r="L116" i="4" s="1"/>
  <c r="U83" i="4"/>
  <c r="X83" i="4" s="1"/>
  <c r="Y83" i="4" s="1"/>
  <c r="O116" i="4" l="1"/>
  <c r="AB178" i="14"/>
  <c r="BJ57" i="4"/>
  <c r="BF58" i="4" s="1"/>
  <c r="BK58" i="4" s="1"/>
  <c r="BP57" i="4"/>
  <c r="AF224" i="14" s="1"/>
  <c r="BQ57" i="4"/>
  <c r="BR57" i="4" s="1"/>
  <c r="AL74" i="14" s="1"/>
  <c r="AK57" i="4"/>
  <c r="AL57" i="4" s="1"/>
  <c r="AM57" i="4" s="1"/>
  <c r="AG57" i="4"/>
  <c r="G133" i="4"/>
  <c r="E133" i="4" s="1"/>
  <c r="H133" i="4" s="1"/>
  <c r="G134" i="4" s="1"/>
  <c r="E134" i="4" s="1"/>
  <c r="AW75" i="4"/>
  <c r="AZ75" i="4" s="1"/>
  <c r="S83" i="4"/>
  <c r="V83" i="4" s="1"/>
  <c r="U84" i="4" s="1"/>
  <c r="J117" i="4"/>
  <c r="AH57" i="4" l="1"/>
  <c r="AJ57" i="4"/>
  <c r="AN57" i="4" s="1"/>
  <c r="AD203" i="14" s="1"/>
  <c r="BS57" i="4"/>
  <c r="BG58" i="4"/>
  <c r="BH58" i="4" s="1"/>
  <c r="I133" i="4"/>
  <c r="H134" i="4" s="1"/>
  <c r="I134" i="4" s="1"/>
  <c r="AU75" i="4"/>
  <c r="AA83" i="4"/>
  <c r="K117" i="4"/>
  <c r="L117" i="4" s="1"/>
  <c r="W83" i="4"/>
  <c r="X84" i="4"/>
  <c r="Y84" i="4" s="1"/>
  <c r="S84" i="4"/>
  <c r="E78" i="12"/>
  <c r="F78" i="12" s="1"/>
  <c r="H78" i="12" s="1"/>
  <c r="O117" i="4" l="1"/>
  <c r="AB179" i="14"/>
  <c r="BM58" i="4"/>
  <c r="BN58" i="4" s="1"/>
  <c r="BO58" i="4" s="1"/>
  <c r="BI58" i="4"/>
  <c r="BL58" i="4" s="1"/>
  <c r="AD58" i="4"/>
  <c r="G135" i="4"/>
  <c r="E135" i="4" s="1"/>
  <c r="H135" i="4" s="1"/>
  <c r="G136" i="4" s="1"/>
  <c r="E136" i="4" s="1"/>
  <c r="BA75" i="4"/>
  <c r="AX75" i="4"/>
  <c r="AY75" i="4" s="1"/>
  <c r="AO57" i="4"/>
  <c r="AP57" i="4" s="1"/>
  <c r="AJ85" i="14" s="1"/>
  <c r="J118" i="4"/>
  <c r="V84" i="4"/>
  <c r="BJ58" i="4" l="1"/>
  <c r="AE58" i="4"/>
  <c r="AF58" i="4" s="1"/>
  <c r="BC75" i="4"/>
  <c r="I135" i="4"/>
  <c r="H136" i="4" s="1"/>
  <c r="G137" i="4" s="1"/>
  <c r="E137" i="4" s="1"/>
  <c r="AW76" i="4"/>
  <c r="AU76" i="4" s="1"/>
  <c r="AI58" i="4"/>
  <c r="AQ57" i="4"/>
  <c r="AA84" i="4"/>
  <c r="K118" i="4"/>
  <c r="L118" i="4" s="1"/>
  <c r="W84" i="4"/>
  <c r="U85" i="4"/>
  <c r="O118" i="4" l="1"/>
  <c r="AB182" i="14"/>
  <c r="BF59" i="4"/>
  <c r="BK59" i="4" s="1"/>
  <c r="BP58" i="4"/>
  <c r="AF201" i="14" s="1"/>
  <c r="BQ58" i="4"/>
  <c r="BR58" i="4" s="1"/>
  <c r="AL75" i="14" s="1"/>
  <c r="AK58" i="4"/>
  <c r="AL58" i="4" s="1"/>
  <c r="AM58" i="4" s="1"/>
  <c r="AG58" i="4"/>
  <c r="AZ76" i="4"/>
  <c r="BA76" i="4" s="1"/>
  <c r="BC76" i="4" s="1"/>
  <c r="I136" i="4"/>
  <c r="H137" i="4" s="1"/>
  <c r="AX76" i="4"/>
  <c r="AY76" i="4" s="1"/>
  <c r="J119" i="4"/>
  <c r="K119" i="4" s="1"/>
  <c r="L119" i="4" s="1"/>
  <c r="S85" i="4"/>
  <c r="V85" i="4" s="1"/>
  <c r="X85" i="4"/>
  <c r="Y85" i="4" s="1"/>
  <c r="E79" i="12"/>
  <c r="F79" i="12" s="1"/>
  <c r="H79" i="12" s="1"/>
  <c r="O119" i="4" l="1"/>
  <c r="AB186" i="14"/>
  <c r="AH58" i="4"/>
  <c r="AJ58" i="4"/>
  <c r="AN58" i="4" s="1"/>
  <c r="AD185" i="14" s="1"/>
  <c r="BS58" i="4"/>
  <c r="BG59" i="4"/>
  <c r="BM59" i="4" s="1"/>
  <c r="BN59" i="4" s="1"/>
  <c r="BO59" i="4" s="1"/>
  <c r="I137" i="4"/>
  <c r="G138" i="4"/>
  <c r="E138" i="4" s="1"/>
  <c r="AW77" i="4"/>
  <c r="AZ77" i="4" s="1"/>
  <c r="J120" i="4"/>
  <c r="W85" i="4"/>
  <c r="U86" i="4"/>
  <c r="BH59" i="4" l="1"/>
  <c r="BI59" i="4" s="1"/>
  <c r="BL59" i="4" s="1"/>
  <c r="AD59" i="4"/>
  <c r="H138" i="4"/>
  <c r="I138" i="4" s="1"/>
  <c r="AU77" i="4"/>
  <c r="AO58" i="4"/>
  <c r="AP58" i="4" s="1"/>
  <c r="AJ86" i="14" s="1"/>
  <c r="AA85" i="4"/>
  <c r="K120" i="4"/>
  <c r="L120" i="4" s="1"/>
  <c r="S86" i="4"/>
  <c r="X86" i="4"/>
  <c r="Y86" i="4" s="1"/>
  <c r="O120" i="4" l="1"/>
  <c r="AB31" i="14"/>
  <c r="BJ59" i="4"/>
  <c r="AE59" i="4"/>
  <c r="AF59" i="4" s="1"/>
  <c r="G139" i="4"/>
  <c r="E139" i="4" s="1"/>
  <c r="H139" i="4" s="1"/>
  <c r="G140" i="4" s="1"/>
  <c r="E140" i="4" s="1"/>
  <c r="BA77" i="4"/>
  <c r="AX77" i="4"/>
  <c r="AY77" i="4" s="1"/>
  <c r="AQ58" i="4"/>
  <c r="AI59" i="4"/>
  <c r="AA86" i="4"/>
  <c r="J121" i="4"/>
  <c r="K121" i="4" s="1"/>
  <c r="L121" i="4" s="1"/>
  <c r="V86" i="4"/>
  <c r="U87" i="4" s="1"/>
  <c r="E80" i="12"/>
  <c r="F80" i="12" s="1"/>
  <c r="H80" i="12" s="1"/>
  <c r="O121" i="4" l="1"/>
  <c r="AB144" i="14"/>
  <c r="BP59" i="4"/>
  <c r="AF182" i="14" s="1"/>
  <c r="BQ59" i="4"/>
  <c r="BR59" i="4" s="1"/>
  <c r="AL76" i="14" s="1"/>
  <c r="BF60" i="4"/>
  <c r="BK60" i="4" s="1"/>
  <c r="AG59" i="4"/>
  <c r="BC77" i="4"/>
  <c r="I139" i="4"/>
  <c r="H140" i="4" s="1"/>
  <c r="G141" i="4" s="1"/>
  <c r="E141" i="4" s="1"/>
  <c r="AW78" i="4"/>
  <c r="AZ78" i="4" s="1"/>
  <c r="AK59" i="4"/>
  <c r="J122" i="4"/>
  <c r="W86" i="4"/>
  <c r="S87" i="4"/>
  <c r="X87" i="4"/>
  <c r="Y87" i="4" s="1"/>
  <c r="AH59" i="4" l="1"/>
  <c r="AJ59" i="4"/>
  <c r="BS59" i="4"/>
  <c r="BG60" i="4"/>
  <c r="BM60" i="4" s="1"/>
  <c r="BN60" i="4" s="1"/>
  <c r="BO60" i="4" s="1"/>
  <c r="I140" i="4"/>
  <c r="H141" i="4" s="1"/>
  <c r="G142" i="4" s="1"/>
  <c r="E142" i="4" s="1"/>
  <c r="BA78" i="4"/>
  <c r="BC78" i="4" s="1"/>
  <c r="AL59" i="4"/>
  <c r="AM59" i="4" s="1"/>
  <c r="AU78" i="4"/>
  <c r="AA87" i="4"/>
  <c r="K122" i="4"/>
  <c r="L122" i="4" s="1"/>
  <c r="V87" i="4"/>
  <c r="U88" i="4" s="1"/>
  <c r="O122" i="4" l="1"/>
  <c r="AB153" i="14"/>
  <c r="BH60" i="4"/>
  <c r="BI60" i="4" s="1"/>
  <c r="BL60" i="4" s="1"/>
  <c r="AN59" i="4"/>
  <c r="AD99" i="14" s="1"/>
  <c r="AD60" i="4"/>
  <c r="I141" i="4"/>
  <c r="H142" i="4" s="1"/>
  <c r="G143" i="4" s="1"/>
  <c r="E143" i="4" s="1"/>
  <c r="AX78" i="4"/>
  <c r="AY78" i="4" s="1"/>
  <c r="AO59" i="4"/>
  <c r="AP59" i="4" s="1"/>
  <c r="AJ25" i="14" s="1"/>
  <c r="J123" i="4"/>
  <c r="W87" i="4"/>
  <c r="X88" i="4"/>
  <c r="Y88" i="4" s="1"/>
  <c r="S88" i="4"/>
  <c r="E81" i="12"/>
  <c r="F81" i="12" s="1"/>
  <c r="H81" i="12" s="1"/>
  <c r="BJ60" i="4" l="1"/>
  <c r="AE60" i="4"/>
  <c r="AF60" i="4" s="1"/>
  <c r="AW79" i="4"/>
  <c r="I142" i="4"/>
  <c r="H143" i="4" s="1"/>
  <c r="G144" i="4" s="1"/>
  <c r="E144" i="4" s="1"/>
  <c r="AQ59" i="4"/>
  <c r="AI60" i="4"/>
  <c r="AA88" i="4"/>
  <c r="K123" i="4"/>
  <c r="L123" i="4" s="1"/>
  <c r="V88" i="4"/>
  <c r="O123" i="4" l="1"/>
  <c r="AB163" i="14"/>
  <c r="BF61" i="4"/>
  <c r="BK61" i="4" s="1"/>
  <c r="BQ60" i="4"/>
  <c r="BR60" i="4" s="1"/>
  <c r="AL10" i="14" s="1"/>
  <c r="BP60" i="4"/>
  <c r="AF11" i="14" s="1"/>
  <c r="AK60" i="4"/>
  <c r="AL60" i="4" s="1"/>
  <c r="AM60" i="4" s="1"/>
  <c r="AG60" i="4"/>
  <c r="AU79" i="4"/>
  <c r="AZ79" i="4"/>
  <c r="I143" i="4"/>
  <c r="H144" i="4" s="1"/>
  <c r="J124" i="4"/>
  <c r="K124" i="4" s="1"/>
  <c r="L124" i="4" s="1"/>
  <c r="W88" i="4"/>
  <c r="U89" i="4"/>
  <c r="E82" i="12"/>
  <c r="F82" i="12" s="1"/>
  <c r="H82" i="12" s="1"/>
  <c r="O124" i="4" l="1"/>
  <c r="AB51" i="14"/>
  <c r="AH60" i="4"/>
  <c r="AJ60" i="4"/>
  <c r="AN60" i="4" s="1"/>
  <c r="AD14" i="14" s="1"/>
  <c r="BS60" i="4"/>
  <c r="BG61" i="4"/>
  <c r="BM61" i="4" s="1"/>
  <c r="BN61" i="4" s="1"/>
  <c r="BO61" i="4" s="1"/>
  <c r="BA79" i="4"/>
  <c r="G145" i="4"/>
  <c r="E145" i="4" s="1"/>
  <c r="I144" i="4"/>
  <c r="AX79" i="4"/>
  <c r="AY79" i="4" s="1"/>
  <c r="J125" i="4"/>
  <c r="S89" i="4"/>
  <c r="X89" i="4"/>
  <c r="Y89" i="4" s="1"/>
  <c r="BH61" i="4" l="1"/>
  <c r="BI61" i="4" s="1"/>
  <c r="BL61" i="4" s="1"/>
  <c r="BC79" i="4"/>
  <c r="AD61" i="4"/>
  <c r="H145" i="4"/>
  <c r="G146" i="4" s="1"/>
  <c r="E146" i="4" s="1"/>
  <c r="AW80" i="4"/>
  <c r="AZ80" i="4" s="1"/>
  <c r="AO60" i="4"/>
  <c r="AP60" i="4" s="1"/>
  <c r="AJ14" i="14" s="1"/>
  <c r="K125" i="4"/>
  <c r="L125" i="4" s="1"/>
  <c r="V89" i="4"/>
  <c r="U90" i="4" s="1"/>
  <c r="E83" i="12"/>
  <c r="F83" i="12" s="1"/>
  <c r="H83" i="12" s="1"/>
  <c r="O125" i="4" l="1"/>
  <c r="AB129" i="14"/>
  <c r="BJ61" i="4"/>
  <c r="AE61" i="4"/>
  <c r="AF61" i="4" s="1"/>
  <c r="I145" i="4"/>
  <c r="H146" i="4" s="1"/>
  <c r="I146" i="4" s="1"/>
  <c r="AU80" i="4"/>
  <c r="AI61" i="4"/>
  <c r="AQ60" i="4"/>
  <c r="AA89" i="4"/>
  <c r="J126" i="4"/>
  <c r="W89" i="4"/>
  <c r="X90" i="4"/>
  <c r="Y90" i="4" s="1"/>
  <c r="S90" i="4"/>
  <c r="BF62" i="4" l="1"/>
  <c r="BK62" i="4" s="1"/>
  <c r="BP61" i="4"/>
  <c r="AF157" i="14" s="1"/>
  <c r="BQ61" i="4"/>
  <c r="BR61" i="4" s="1"/>
  <c r="AL77" i="14" s="1"/>
  <c r="AG61" i="4"/>
  <c r="AK61" i="4"/>
  <c r="AL61" i="4" s="1"/>
  <c r="AM61" i="4" s="1"/>
  <c r="BA80" i="4"/>
  <c r="G147" i="4"/>
  <c r="E147" i="4" s="1"/>
  <c r="H147" i="4" s="1"/>
  <c r="G148" i="4" s="1"/>
  <c r="E148" i="4" s="1"/>
  <c r="AX80" i="4"/>
  <c r="AY80" i="4" s="1"/>
  <c r="AA90" i="4"/>
  <c r="K126" i="4"/>
  <c r="L126" i="4" s="1"/>
  <c r="V90" i="4"/>
  <c r="E84" i="12"/>
  <c r="F84" i="12" s="1"/>
  <c r="H84" i="12" s="1"/>
  <c r="O126" i="4" l="1"/>
  <c r="AB138" i="14"/>
  <c r="AH61" i="4"/>
  <c r="AJ61" i="4"/>
  <c r="AN61" i="4" s="1"/>
  <c r="AD144" i="14" s="1"/>
  <c r="BG62" i="4"/>
  <c r="BM62" i="4" s="1"/>
  <c r="BN62" i="4" s="1"/>
  <c r="BO62" i="4" s="1"/>
  <c r="BS61" i="4"/>
  <c r="BC80" i="4"/>
  <c r="I147" i="4"/>
  <c r="H148" i="4" s="1"/>
  <c r="AW81" i="4"/>
  <c r="AZ81" i="4" s="1"/>
  <c r="J127" i="4"/>
  <c r="W90" i="4"/>
  <c r="U91" i="4"/>
  <c r="S91" i="4" s="1"/>
  <c r="BH62" i="4" l="1"/>
  <c r="BI62" i="4" s="1"/>
  <c r="BL62" i="4" s="1"/>
  <c r="AD62" i="4"/>
  <c r="BA81" i="4"/>
  <c r="BC81" i="4" s="1"/>
  <c r="I148" i="4"/>
  <c r="G149" i="4"/>
  <c r="E149" i="4" s="1"/>
  <c r="AU81" i="4"/>
  <c r="AO61" i="4"/>
  <c r="AP61" i="4" s="1"/>
  <c r="AJ87" i="14" s="1"/>
  <c r="K127" i="4"/>
  <c r="L127" i="4" s="1"/>
  <c r="V91" i="4"/>
  <c r="X91" i="4"/>
  <c r="Y91" i="4" s="1"/>
  <c r="O127" i="4" l="1"/>
  <c r="AB148" i="14"/>
  <c r="BJ62" i="4"/>
  <c r="BF63" i="4" s="1"/>
  <c r="BK63" i="4" s="1"/>
  <c r="BP62" i="4"/>
  <c r="AF144" i="14" s="1"/>
  <c r="BQ62" i="4"/>
  <c r="BR62" i="4" s="1"/>
  <c r="AL78" i="14" s="1"/>
  <c r="AE62" i="4"/>
  <c r="AF62" i="4" s="1"/>
  <c r="H149" i="4"/>
  <c r="I149" i="4" s="1"/>
  <c r="AX81" i="4"/>
  <c r="AY81" i="4" s="1"/>
  <c r="AI62" i="4"/>
  <c r="AQ61" i="4"/>
  <c r="J128" i="4"/>
  <c r="W91" i="4"/>
  <c r="U92" i="4"/>
  <c r="E85" i="12"/>
  <c r="F85" i="12" s="1"/>
  <c r="H85" i="12" s="1"/>
  <c r="BS62" i="4" l="1"/>
  <c r="BG63" i="4"/>
  <c r="BH63" i="4" s="1"/>
  <c r="AG62" i="4"/>
  <c r="AK62" i="4"/>
  <c r="AL62" i="4" s="1"/>
  <c r="AM62" i="4" s="1"/>
  <c r="G150" i="4"/>
  <c r="E150" i="4" s="1"/>
  <c r="H150" i="4" s="1"/>
  <c r="G151" i="4" s="1"/>
  <c r="E151" i="4" s="1"/>
  <c r="AW82" i="4"/>
  <c r="AA91" i="4"/>
  <c r="K128" i="4"/>
  <c r="L128" i="4" s="1"/>
  <c r="X92" i="4"/>
  <c r="Y92" i="4" s="1"/>
  <c r="S92" i="4"/>
  <c r="O128" i="4" l="1"/>
  <c r="AB158" i="14"/>
  <c r="AH62" i="4"/>
  <c r="AJ62" i="4"/>
  <c r="AO62" i="4" s="1"/>
  <c r="AP62" i="4" s="1"/>
  <c r="AJ31" i="14" s="1"/>
  <c r="BM63" i="4"/>
  <c r="BN63" i="4" s="1"/>
  <c r="BO63" i="4" s="1"/>
  <c r="BI63" i="4"/>
  <c r="BL63" i="4" s="1"/>
  <c r="AU82" i="4"/>
  <c r="AX82" i="4" s="1"/>
  <c r="AY82" i="4" s="1"/>
  <c r="AZ82" i="4"/>
  <c r="I150" i="4"/>
  <c r="H151" i="4" s="1"/>
  <c r="AA92" i="4"/>
  <c r="J129" i="4"/>
  <c r="V92" i="4"/>
  <c r="E86" i="12"/>
  <c r="F86" i="12" s="1"/>
  <c r="H86" i="12" s="1"/>
  <c r="BJ63" i="4" l="1"/>
  <c r="AN62" i="4"/>
  <c r="AD63" i="4"/>
  <c r="BA82" i="4"/>
  <c r="G152" i="4"/>
  <c r="E152" i="4" s="1"/>
  <c r="I151" i="4"/>
  <c r="AW83" i="4"/>
  <c r="K129" i="4"/>
  <c r="L129" i="4" s="1"/>
  <c r="W92" i="4"/>
  <c r="U93" i="4"/>
  <c r="O129" i="4" l="1"/>
  <c r="AB168" i="14"/>
  <c r="AQ62" i="4"/>
  <c r="AD100" i="14"/>
  <c r="BQ63" i="4"/>
  <c r="BR63" i="4" s="1"/>
  <c r="AL26" i="14" s="1"/>
  <c r="BP63" i="4"/>
  <c r="AF132" i="14" s="1"/>
  <c r="BF64" i="4"/>
  <c r="BK64" i="4" s="1"/>
  <c r="AE63" i="4"/>
  <c r="AF63" i="4" s="1"/>
  <c r="BC82" i="4"/>
  <c r="AZ83" i="4"/>
  <c r="BA83" i="4" s="1"/>
  <c r="BC83" i="4" s="1"/>
  <c r="AI63" i="4"/>
  <c r="H152" i="4"/>
  <c r="G153" i="4" s="1"/>
  <c r="E153" i="4" s="1"/>
  <c r="AU83" i="4"/>
  <c r="J130" i="4"/>
  <c r="X93" i="4"/>
  <c r="Y93" i="4" s="1"/>
  <c r="S93" i="4"/>
  <c r="BG64" i="4" l="1"/>
  <c r="BM64" i="4" s="1"/>
  <c r="BN64" i="4" s="1"/>
  <c r="BO64" i="4" s="1"/>
  <c r="BS63" i="4"/>
  <c r="AK63" i="4"/>
  <c r="AL63" i="4" s="1"/>
  <c r="AM63" i="4" s="1"/>
  <c r="AG63" i="4"/>
  <c r="I152" i="4"/>
  <c r="H153" i="4" s="1"/>
  <c r="I153" i="4" s="1"/>
  <c r="AX83" i="4"/>
  <c r="AY83" i="4" s="1"/>
  <c r="K130" i="4"/>
  <c r="L130" i="4" s="1"/>
  <c r="V93" i="4"/>
  <c r="E87" i="12"/>
  <c r="F87" i="12" s="1"/>
  <c r="H87" i="12" s="1"/>
  <c r="O130" i="4" l="1"/>
  <c r="AB177" i="14"/>
  <c r="AH63" i="4"/>
  <c r="AD64" i="4" s="1"/>
  <c r="AJ63" i="4"/>
  <c r="AN63" i="4" s="1"/>
  <c r="AD104" i="14" s="1"/>
  <c r="BH64" i="4"/>
  <c r="BI64" i="4" s="1"/>
  <c r="BL64" i="4" s="1"/>
  <c r="G154" i="4"/>
  <c r="E154" i="4" s="1"/>
  <c r="H154" i="4" s="1"/>
  <c r="G155" i="4" s="1"/>
  <c r="E155" i="4" s="1"/>
  <c r="AW84" i="4"/>
  <c r="AA93" i="4"/>
  <c r="J131" i="4"/>
  <c r="W93" i="4"/>
  <c r="U94" i="4"/>
  <c r="BJ64" i="4" l="1"/>
  <c r="AO63" i="4"/>
  <c r="AP63" i="4" s="1"/>
  <c r="AE64" i="4"/>
  <c r="AF64" i="4" s="1"/>
  <c r="AU84" i="4"/>
  <c r="AX84" i="4" s="1"/>
  <c r="AY84" i="4" s="1"/>
  <c r="AZ84" i="4"/>
  <c r="I154" i="4"/>
  <c r="H155" i="4" s="1"/>
  <c r="G156" i="4" s="1"/>
  <c r="E156" i="4" s="1"/>
  <c r="AI64" i="4"/>
  <c r="K131" i="4"/>
  <c r="L131" i="4" s="1"/>
  <c r="S94" i="4"/>
  <c r="V94" i="4" s="1"/>
  <c r="X94" i="4"/>
  <c r="Y94" i="4" s="1"/>
  <c r="E88" i="12"/>
  <c r="F88" i="12" s="1"/>
  <c r="H88" i="12" s="1"/>
  <c r="O131" i="4" l="1"/>
  <c r="AB173" i="14"/>
  <c r="AQ63" i="4"/>
  <c r="AJ33" i="14"/>
  <c r="BQ64" i="4"/>
  <c r="BR64" i="4" s="1"/>
  <c r="AL79" i="14" s="1"/>
  <c r="BP64" i="4"/>
  <c r="AF141" i="14" s="1"/>
  <c r="BF65" i="4"/>
  <c r="BK65" i="4" s="1"/>
  <c r="AG64" i="4"/>
  <c r="AK64" i="4"/>
  <c r="AL64" i="4" s="1"/>
  <c r="AM64" i="4" s="1"/>
  <c r="BA84" i="4"/>
  <c r="AW85" i="4"/>
  <c r="AU85" i="4" s="1"/>
  <c r="I155" i="4"/>
  <c r="H156" i="4" s="1"/>
  <c r="G157" i="4" s="1"/>
  <c r="E157" i="4" s="1"/>
  <c r="J132" i="4"/>
  <c r="W94" i="4"/>
  <c r="U95" i="4"/>
  <c r="AH64" i="4" l="1"/>
  <c r="AJ64" i="4"/>
  <c r="AN64" i="4" s="1"/>
  <c r="AD130" i="14" s="1"/>
  <c r="BG65" i="4"/>
  <c r="BM65" i="4" s="1"/>
  <c r="BN65" i="4" s="1"/>
  <c r="BO65" i="4" s="1"/>
  <c r="BS64" i="4"/>
  <c r="BC84" i="4"/>
  <c r="AZ85" i="4"/>
  <c r="I156" i="4"/>
  <c r="H157" i="4" s="1"/>
  <c r="AX85" i="4"/>
  <c r="AY85" i="4" s="1"/>
  <c r="AA94" i="4"/>
  <c r="K132" i="4"/>
  <c r="L132" i="4" s="1"/>
  <c r="X95" i="4"/>
  <c r="Y95" i="4" s="1"/>
  <c r="S95" i="4"/>
  <c r="E89" i="12"/>
  <c r="F89" i="12" s="1"/>
  <c r="H89" i="12" s="1"/>
  <c r="O132" i="4" l="1"/>
  <c r="AB181" i="14"/>
  <c r="BH65" i="4"/>
  <c r="BI65" i="4" s="1"/>
  <c r="BL65" i="4" s="1"/>
  <c r="AD65" i="4"/>
  <c r="BA85" i="4"/>
  <c r="BC85" i="4" s="1"/>
  <c r="G158" i="4"/>
  <c r="E158" i="4" s="1"/>
  <c r="I157" i="4"/>
  <c r="AW86" i="4"/>
  <c r="AO64" i="4"/>
  <c r="AP64" i="4" s="1"/>
  <c r="AJ88" i="14" s="1"/>
  <c r="AA95" i="4"/>
  <c r="J133" i="4"/>
  <c r="V95" i="4"/>
  <c r="U96" i="4" s="1"/>
  <c r="BJ65" i="4" l="1"/>
  <c r="BF66" i="4" s="1"/>
  <c r="BK66" i="4" s="1"/>
  <c r="BP65" i="4"/>
  <c r="AF152" i="14" s="1"/>
  <c r="BQ65" i="4"/>
  <c r="BR65" i="4" s="1"/>
  <c r="AL80" i="14" s="1"/>
  <c r="AE65" i="4"/>
  <c r="AF65" i="4" s="1"/>
  <c r="AZ86" i="4"/>
  <c r="H158" i="4"/>
  <c r="I158" i="4" s="1"/>
  <c r="AU86" i="4"/>
  <c r="AQ64" i="4"/>
  <c r="AI65" i="4"/>
  <c r="K133" i="4"/>
  <c r="L133" i="4" s="1"/>
  <c r="W95" i="4"/>
  <c r="X96" i="4"/>
  <c r="Y96" i="4" s="1"/>
  <c r="S96" i="4"/>
  <c r="O133" i="4" l="1"/>
  <c r="AB188" i="14"/>
  <c r="BS65" i="4"/>
  <c r="AK65" i="4"/>
  <c r="AL65" i="4" s="1"/>
  <c r="AM65" i="4" s="1"/>
  <c r="BG66" i="4"/>
  <c r="BM66" i="4" s="1"/>
  <c r="BN66" i="4" s="1"/>
  <c r="BO66" i="4" s="1"/>
  <c r="AG65" i="4"/>
  <c r="G159" i="4"/>
  <c r="E159" i="4" s="1"/>
  <c r="H159" i="4" s="1"/>
  <c r="BA86" i="4"/>
  <c r="BC86" i="4" s="1"/>
  <c r="AX86" i="4"/>
  <c r="AY86" i="4" s="1"/>
  <c r="J134" i="4"/>
  <c r="K134" i="4" s="1"/>
  <c r="L134" i="4" s="1"/>
  <c r="V96" i="4"/>
  <c r="E90" i="12"/>
  <c r="F90" i="12" s="1"/>
  <c r="H90" i="12" s="1"/>
  <c r="O134" i="4" l="1"/>
  <c r="AB190" i="14"/>
  <c r="AH65" i="4"/>
  <c r="AJ65" i="4"/>
  <c r="AN65" i="4" s="1"/>
  <c r="AD142" i="14" s="1"/>
  <c r="BH66" i="4"/>
  <c r="BI66" i="4" s="1"/>
  <c r="AW87" i="4"/>
  <c r="AU87" i="4" s="1"/>
  <c r="G160" i="4"/>
  <c r="E160" i="4" s="1"/>
  <c r="I159" i="4"/>
  <c r="AA96" i="4"/>
  <c r="J135" i="4"/>
  <c r="W96" i="4"/>
  <c r="U97" i="4"/>
  <c r="BJ66" i="4" l="1"/>
  <c r="BF67" i="4" s="1"/>
  <c r="BK67" i="4" s="1"/>
  <c r="BL66" i="4"/>
  <c r="BP66" i="4" s="1"/>
  <c r="AF139" i="14" s="1"/>
  <c r="AO65" i="4"/>
  <c r="AP65" i="4" s="1"/>
  <c r="AZ87" i="4"/>
  <c r="AD66" i="4"/>
  <c r="H160" i="4"/>
  <c r="I160" i="4" s="1"/>
  <c r="AX87" i="4"/>
  <c r="AY87" i="4" s="1"/>
  <c r="K135" i="4"/>
  <c r="L135" i="4" s="1"/>
  <c r="S97" i="4"/>
  <c r="X97" i="4"/>
  <c r="Y97" i="4" s="1"/>
  <c r="O135" i="4" l="1"/>
  <c r="AB196" i="14"/>
  <c r="AQ65" i="4"/>
  <c r="AJ89" i="14"/>
  <c r="BQ66" i="4"/>
  <c r="BR66" i="4" s="1"/>
  <c r="BG67" i="4"/>
  <c r="BH67" i="4" s="1"/>
  <c r="AE66" i="4"/>
  <c r="AK66" i="4" s="1"/>
  <c r="AL66" i="4" s="1"/>
  <c r="AM66" i="4" s="1"/>
  <c r="AI66" i="4"/>
  <c r="BA87" i="4"/>
  <c r="G161" i="4"/>
  <c r="E161" i="4" s="1"/>
  <c r="H161" i="4" s="1"/>
  <c r="G162" i="4" s="1"/>
  <c r="E162" i="4" s="1"/>
  <c r="AW88" i="4"/>
  <c r="J136" i="4"/>
  <c r="K136" i="4" s="1"/>
  <c r="L136" i="4" s="1"/>
  <c r="V97" i="4"/>
  <c r="U98" i="4" s="1"/>
  <c r="E91" i="12"/>
  <c r="F91" i="12" s="1"/>
  <c r="H91" i="12" s="1"/>
  <c r="O136" i="4" l="1"/>
  <c r="AB201" i="14"/>
  <c r="BS66" i="4"/>
  <c r="AL81" i="14"/>
  <c r="AF66" i="4"/>
  <c r="AG66" i="4" s="1"/>
  <c r="BM67" i="4"/>
  <c r="BN67" i="4" s="1"/>
  <c r="BO67" i="4" s="1"/>
  <c r="BI67" i="4"/>
  <c r="BL67" i="4" s="1"/>
  <c r="BC87" i="4"/>
  <c r="AZ88" i="4"/>
  <c r="I161" i="4"/>
  <c r="H162" i="4" s="1"/>
  <c r="AU88" i="4"/>
  <c r="AA97" i="4"/>
  <c r="J137" i="4"/>
  <c r="K137" i="4" s="1"/>
  <c r="L137" i="4" s="1"/>
  <c r="W97" i="4"/>
  <c r="X98" i="4"/>
  <c r="Y98" i="4" s="1"/>
  <c r="S98" i="4"/>
  <c r="O137" i="4" l="1"/>
  <c r="AB206" i="14"/>
  <c r="AH66" i="4"/>
  <c r="AJ66" i="4"/>
  <c r="AN66" i="4" s="1"/>
  <c r="AD127" i="14" s="1"/>
  <c r="BJ67" i="4"/>
  <c r="BA88" i="4"/>
  <c r="BC88" i="4" s="1"/>
  <c r="I162" i="4"/>
  <c r="G163" i="4"/>
  <c r="E163" i="4" s="1"/>
  <c r="AX88" i="4"/>
  <c r="AY88" i="4" s="1"/>
  <c r="AA98" i="4"/>
  <c r="J138" i="4"/>
  <c r="K138" i="4" s="1"/>
  <c r="L138" i="4" s="1"/>
  <c r="V98" i="4"/>
  <c r="E92" i="12"/>
  <c r="F92" i="12" s="1"/>
  <c r="H92" i="12" s="1"/>
  <c r="O138" i="4" l="1"/>
  <c r="AB214" i="14"/>
  <c r="BP67" i="4"/>
  <c r="AF140" i="14" s="1"/>
  <c r="BQ67" i="4"/>
  <c r="BR67" i="4" s="1"/>
  <c r="AL82" i="14" s="1"/>
  <c r="BF68" i="4"/>
  <c r="BK68" i="4" s="1"/>
  <c r="AO66" i="4"/>
  <c r="AP66" i="4" s="1"/>
  <c r="AD67" i="4"/>
  <c r="H163" i="4"/>
  <c r="I163" i="4" s="1"/>
  <c r="AW89" i="4"/>
  <c r="AZ89" i="4" s="1"/>
  <c r="J139" i="4"/>
  <c r="K139" i="4" s="1"/>
  <c r="L139" i="4" s="1"/>
  <c r="W98" i="4"/>
  <c r="U99" i="4"/>
  <c r="O139" i="4" l="1"/>
  <c r="AB222" i="14"/>
  <c r="AQ66" i="4"/>
  <c r="AJ90" i="14"/>
  <c r="AE67" i="4"/>
  <c r="AK67" i="4" s="1"/>
  <c r="AL67" i="4" s="1"/>
  <c r="AM67" i="4" s="1"/>
  <c r="BG68" i="4"/>
  <c r="BM68" i="4" s="1"/>
  <c r="BN68" i="4" s="1"/>
  <c r="BO68" i="4" s="1"/>
  <c r="BS67" i="4"/>
  <c r="AI67" i="4"/>
  <c r="G164" i="4"/>
  <c r="E164" i="4" s="1"/>
  <c r="H164" i="4" s="1"/>
  <c r="G165" i="4" s="1"/>
  <c r="E165" i="4" s="1"/>
  <c r="BA89" i="4"/>
  <c r="BC89" i="4" s="1"/>
  <c r="AU89" i="4"/>
  <c r="AX89" i="4" s="1"/>
  <c r="AY89" i="4" s="1"/>
  <c r="J140" i="4"/>
  <c r="K140" i="4" s="1"/>
  <c r="L140" i="4" s="1"/>
  <c r="X99" i="4"/>
  <c r="Y99" i="4" s="1"/>
  <c r="S99" i="4"/>
  <c r="O140" i="4" l="1"/>
  <c r="AB226" i="14"/>
  <c r="AF67" i="4"/>
  <c r="AG67" i="4" s="1"/>
  <c r="BH68" i="4"/>
  <c r="BI68" i="4" s="1"/>
  <c r="BL68" i="4" s="1"/>
  <c r="I164" i="4"/>
  <c r="H165" i="4" s="1"/>
  <c r="G166" i="4" s="1"/>
  <c r="E166" i="4" s="1"/>
  <c r="AW90" i="4"/>
  <c r="AZ90" i="4" s="1"/>
  <c r="AA99" i="4"/>
  <c r="J141" i="4"/>
  <c r="K141" i="4" s="1"/>
  <c r="L141" i="4" s="1"/>
  <c r="V99" i="4"/>
  <c r="E93" i="12"/>
  <c r="F93" i="12" s="1"/>
  <c r="H93" i="12" s="1"/>
  <c r="O141" i="4" l="1"/>
  <c r="AB235" i="14"/>
  <c r="AJ67" i="4"/>
  <c r="AN67" i="4" s="1"/>
  <c r="AD129" i="14" s="1"/>
  <c r="AH67" i="4"/>
  <c r="AD68" i="4" s="1"/>
  <c r="BJ68" i="4"/>
  <c r="BF69" i="4" s="1"/>
  <c r="BK69" i="4" s="1"/>
  <c r="BQ68" i="4"/>
  <c r="BR68" i="4" s="1"/>
  <c r="AL83" i="14" s="1"/>
  <c r="I165" i="4"/>
  <c r="H166" i="4" s="1"/>
  <c r="AU90" i="4"/>
  <c r="J142" i="4"/>
  <c r="K142" i="4" s="1"/>
  <c r="L142" i="4" s="1"/>
  <c r="W99" i="4"/>
  <c r="U100" i="4"/>
  <c r="O142" i="4" l="1"/>
  <c r="AB241" i="14"/>
  <c r="AO67" i="4"/>
  <c r="AP67" i="4" s="1"/>
  <c r="BP68" i="4"/>
  <c r="BG69" i="4"/>
  <c r="BH69" i="4" s="1"/>
  <c r="AE68" i="4"/>
  <c r="AF68" i="4" s="1"/>
  <c r="AI68" i="4"/>
  <c r="BA90" i="4"/>
  <c r="G167" i="4"/>
  <c r="E167" i="4" s="1"/>
  <c r="I166" i="4"/>
  <c r="J143" i="4"/>
  <c r="K143" i="4" s="1"/>
  <c r="L143" i="4" s="1"/>
  <c r="S100" i="4"/>
  <c r="X100" i="4"/>
  <c r="Y100" i="4" s="1"/>
  <c r="O143" i="4" l="1"/>
  <c r="AB243" i="14"/>
  <c r="BS68" i="4"/>
  <c r="AF130" i="14"/>
  <c r="AQ67" i="4"/>
  <c r="AJ91" i="14"/>
  <c r="BM69" i="4"/>
  <c r="BN69" i="4" s="1"/>
  <c r="BO69" i="4" s="1"/>
  <c r="BI69" i="4"/>
  <c r="BL69" i="4" s="1"/>
  <c r="AK68" i="4"/>
  <c r="AL68" i="4" s="1"/>
  <c r="AM68" i="4" s="1"/>
  <c r="AG68" i="4"/>
  <c r="BC90" i="4"/>
  <c r="H167" i="4"/>
  <c r="I167" i="4" s="1"/>
  <c r="AX90" i="4"/>
  <c r="AY90" i="4" s="1"/>
  <c r="J144" i="4"/>
  <c r="K144" i="4" s="1"/>
  <c r="L144" i="4" s="1"/>
  <c r="V100" i="4"/>
  <c r="W100" i="4" s="1"/>
  <c r="E94" i="12"/>
  <c r="F94" i="12" s="1"/>
  <c r="H94" i="12" s="1"/>
  <c r="O144" i="4" l="1"/>
  <c r="AB247" i="14"/>
  <c r="AH68" i="4"/>
  <c r="AJ68" i="4"/>
  <c r="AN68" i="4" s="1"/>
  <c r="AD121" i="14" s="1"/>
  <c r="BJ69" i="4"/>
  <c r="G168" i="4"/>
  <c r="E168" i="4" s="1"/>
  <c r="H168" i="4" s="1"/>
  <c r="I168" i="4" s="1"/>
  <c r="AW91" i="4"/>
  <c r="AZ91" i="4" s="1"/>
  <c r="AA100" i="4"/>
  <c r="J145" i="4"/>
  <c r="K145" i="4" s="1"/>
  <c r="L145" i="4" s="1"/>
  <c r="U101" i="4"/>
  <c r="X101" i="4" s="1"/>
  <c r="Y101" i="4" s="1"/>
  <c r="O145" i="4" l="1"/>
  <c r="AB249" i="14"/>
  <c r="BF70" i="4"/>
  <c r="BK70" i="4" s="1"/>
  <c r="BP69" i="4"/>
  <c r="AF13" i="14" s="1"/>
  <c r="BQ69" i="4"/>
  <c r="BR69" i="4" s="1"/>
  <c r="AL12" i="14" s="1"/>
  <c r="AD69" i="4"/>
  <c r="G169" i="4"/>
  <c r="E169" i="4" s="1"/>
  <c r="H169" i="4" s="1"/>
  <c r="G170" i="4" s="1"/>
  <c r="E170" i="4" s="1"/>
  <c r="AU91" i="4"/>
  <c r="AO68" i="4"/>
  <c r="AP68" i="4" s="1"/>
  <c r="AJ92" i="14" s="1"/>
  <c r="J146" i="4"/>
  <c r="S101" i="4"/>
  <c r="E95" i="12"/>
  <c r="F95" i="12" s="1"/>
  <c r="H95" i="12" s="1"/>
  <c r="BS69" i="4" l="1"/>
  <c r="BG70" i="4"/>
  <c r="BM70" i="4" s="1"/>
  <c r="BN70" i="4" s="1"/>
  <c r="BO70" i="4" s="1"/>
  <c r="AE69" i="4"/>
  <c r="AF69" i="4" s="1"/>
  <c r="BA91" i="4"/>
  <c r="I169" i="4"/>
  <c r="H170" i="4" s="1"/>
  <c r="G171" i="4" s="1"/>
  <c r="E171" i="4" s="1"/>
  <c r="AX91" i="4"/>
  <c r="AY91" i="4" s="1"/>
  <c r="AI69" i="4"/>
  <c r="AQ68" i="4"/>
  <c r="AA101" i="4"/>
  <c r="K146" i="4"/>
  <c r="L146" i="4" s="1"/>
  <c r="V101" i="4"/>
  <c r="O146" i="4" l="1"/>
  <c r="AB253" i="14"/>
  <c r="BH70" i="4"/>
  <c r="BI70" i="4" s="1"/>
  <c r="BL70" i="4" s="1"/>
  <c r="AG69" i="4"/>
  <c r="BC91" i="4"/>
  <c r="AK69" i="4"/>
  <c r="AL69" i="4" s="1"/>
  <c r="AM69" i="4" s="1"/>
  <c r="I170" i="4"/>
  <c r="H171" i="4" s="1"/>
  <c r="AW92" i="4"/>
  <c r="AU92" i="4" s="1"/>
  <c r="J147" i="4"/>
  <c r="U102" i="4"/>
  <c r="S102" i="4" s="1"/>
  <c r="W101" i="4"/>
  <c r="AH69" i="4" l="1"/>
  <c r="AJ69" i="4"/>
  <c r="AO69" i="4" s="1"/>
  <c r="AP69" i="4" s="1"/>
  <c r="AJ12" i="14" s="1"/>
  <c r="BJ70" i="4"/>
  <c r="BF71" i="4" s="1"/>
  <c r="BQ70" i="4"/>
  <c r="BR70" i="4" s="1"/>
  <c r="AL84" i="14" s="1"/>
  <c r="BP70" i="4"/>
  <c r="AF91" i="14" s="1"/>
  <c r="AZ92" i="4"/>
  <c r="G172" i="4"/>
  <c r="E172" i="4" s="1"/>
  <c r="I171" i="4"/>
  <c r="K147" i="4"/>
  <c r="L147" i="4" s="1"/>
  <c r="V102" i="4"/>
  <c r="W102" i="4" s="1"/>
  <c r="X102" i="4"/>
  <c r="Y102" i="4" s="1"/>
  <c r="E96" i="12"/>
  <c r="F96" i="12" s="1"/>
  <c r="H96" i="12" s="1"/>
  <c r="O147" i="4" l="1"/>
  <c r="AB256" i="14"/>
  <c r="BS70" i="4"/>
  <c r="BK71" i="4"/>
  <c r="BG71" i="4"/>
  <c r="BM71" i="4" s="1"/>
  <c r="BN71" i="4" s="1"/>
  <c r="BO71" i="4" s="1"/>
  <c r="AN69" i="4"/>
  <c r="AD70" i="4"/>
  <c r="H172" i="4"/>
  <c r="I172" i="4" s="1"/>
  <c r="BA92" i="4"/>
  <c r="AX92" i="4"/>
  <c r="AY92" i="4" s="1"/>
  <c r="AA102" i="4"/>
  <c r="J148" i="4"/>
  <c r="U103" i="4"/>
  <c r="X103" i="4" s="1"/>
  <c r="Y103" i="4" s="1"/>
  <c r="AQ69" i="4" l="1"/>
  <c r="AD13" i="14"/>
  <c r="BH71" i="4"/>
  <c r="BI71" i="4" s="1"/>
  <c r="BL71" i="4" s="1"/>
  <c r="AE70" i="4"/>
  <c r="AK70" i="4" s="1"/>
  <c r="AL70" i="4" s="1"/>
  <c r="AM70" i="4" s="1"/>
  <c r="BC92" i="4"/>
  <c r="AI70" i="4"/>
  <c r="G173" i="4"/>
  <c r="E173" i="4" s="1"/>
  <c r="H173" i="4" s="1"/>
  <c r="AW93" i="4"/>
  <c r="AZ93" i="4" s="1"/>
  <c r="K148" i="4"/>
  <c r="L148" i="4" s="1"/>
  <c r="S103" i="4"/>
  <c r="V103" i="4" s="1"/>
  <c r="E97" i="12"/>
  <c r="F97" i="12" s="1"/>
  <c r="H97" i="12" s="1"/>
  <c r="O148" i="4" l="1"/>
  <c r="AB259" i="14"/>
  <c r="AF70" i="4"/>
  <c r="AG70" i="4" s="1"/>
  <c r="BJ71" i="4"/>
  <c r="BA93" i="4"/>
  <c r="BC93" i="4" s="1"/>
  <c r="I173" i="4"/>
  <c r="G174" i="4"/>
  <c r="E174" i="4" s="1"/>
  <c r="AU93" i="4"/>
  <c r="AA103" i="4"/>
  <c r="J149" i="4"/>
  <c r="W103" i="4"/>
  <c r="U104" i="4"/>
  <c r="AH70" i="4" l="1"/>
  <c r="AD71" i="4" s="1"/>
  <c r="AJ70" i="4"/>
  <c r="AN70" i="4" s="1"/>
  <c r="AD80" i="14" s="1"/>
  <c r="BF72" i="4"/>
  <c r="BK72" i="4" s="1"/>
  <c r="BQ71" i="4"/>
  <c r="BR71" i="4" s="1"/>
  <c r="AL85" i="14" s="1"/>
  <c r="BP71" i="4"/>
  <c r="AF106" i="14" s="1"/>
  <c r="H174" i="4"/>
  <c r="AX93" i="4"/>
  <c r="AY93" i="4" s="1"/>
  <c r="K149" i="4"/>
  <c r="L149" i="4" s="1"/>
  <c r="S104" i="4"/>
  <c r="X104" i="4"/>
  <c r="Y104" i="4" s="1"/>
  <c r="O149" i="4" l="1"/>
  <c r="AB263" i="14"/>
  <c r="BG72" i="4"/>
  <c r="BM72" i="4" s="1"/>
  <c r="BN72" i="4" s="1"/>
  <c r="BO72" i="4" s="1"/>
  <c r="BS71" i="4"/>
  <c r="AO70" i="4"/>
  <c r="AP70" i="4" s="1"/>
  <c r="AI71" i="4"/>
  <c r="AE71" i="4"/>
  <c r="AK71" i="4" s="1"/>
  <c r="AL71" i="4" s="1"/>
  <c r="AM71" i="4" s="1"/>
  <c r="I174" i="4"/>
  <c r="G175" i="4"/>
  <c r="E175" i="4" s="1"/>
  <c r="AW94" i="4"/>
  <c r="AZ94" i="4" s="1"/>
  <c r="AA104" i="4"/>
  <c r="J150" i="4"/>
  <c r="V104" i="4"/>
  <c r="W104" i="4" s="1"/>
  <c r="E98" i="12"/>
  <c r="F98" i="12" s="1"/>
  <c r="H98" i="12" s="1"/>
  <c r="AQ70" i="4" l="1"/>
  <c r="AJ93" i="14"/>
  <c r="BH72" i="4"/>
  <c r="BI72" i="4" s="1"/>
  <c r="BL72" i="4" s="1"/>
  <c r="AF71" i="4"/>
  <c r="AG71" i="4" s="1"/>
  <c r="H175" i="4"/>
  <c r="I175" i="4" s="1"/>
  <c r="BA94" i="4"/>
  <c r="AU94" i="4"/>
  <c r="U105" i="4"/>
  <c r="X105" i="4" s="1"/>
  <c r="Y105" i="4" s="1"/>
  <c r="K150" i="4"/>
  <c r="L150" i="4" s="1"/>
  <c r="O150" i="4" l="1"/>
  <c r="AB266" i="14"/>
  <c r="AH71" i="4"/>
  <c r="AJ71" i="4"/>
  <c r="AN71" i="4" s="1"/>
  <c r="AD93" i="14" s="1"/>
  <c r="BJ72" i="4"/>
  <c r="BF73" i="4" s="1"/>
  <c r="BQ72" i="4"/>
  <c r="BR72" i="4" s="1"/>
  <c r="AL86" i="14" s="1"/>
  <c r="BP72" i="4"/>
  <c r="AF115" i="14" s="1"/>
  <c r="BC94" i="4"/>
  <c r="G176" i="4"/>
  <c r="E176" i="4" s="1"/>
  <c r="H176" i="4" s="1"/>
  <c r="I176" i="4" s="1"/>
  <c r="AX94" i="4"/>
  <c r="AY94" i="4" s="1"/>
  <c r="AA105" i="4"/>
  <c r="S105" i="4"/>
  <c r="V105" i="4" s="1"/>
  <c r="W105" i="4" s="1"/>
  <c r="J151" i="4"/>
  <c r="E99" i="12"/>
  <c r="F99" i="12" s="1"/>
  <c r="H99" i="12" s="1"/>
  <c r="BK73" i="4" l="1"/>
  <c r="BG73" i="4"/>
  <c r="BS72" i="4"/>
  <c r="AO71" i="4"/>
  <c r="AP71" i="4" s="1"/>
  <c r="AD72" i="4"/>
  <c r="G177" i="4"/>
  <c r="E177" i="4" s="1"/>
  <c r="H177" i="4" s="1"/>
  <c r="I177" i="4" s="1"/>
  <c r="AW95" i="4"/>
  <c r="K151" i="4"/>
  <c r="L151" i="4" s="1"/>
  <c r="U106" i="4"/>
  <c r="O151" i="4" l="1"/>
  <c r="AB270" i="14"/>
  <c r="AQ71" i="4"/>
  <c r="AJ94" i="14"/>
  <c r="AI72" i="4"/>
  <c r="BM73" i="4"/>
  <c r="BN73" i="4" s="1"/>
  <c r="BO73" i="4" s="1"/>
  <c r="BH73" i="4"/>
  <c r="BI73" i="4" s="1"/>
  <c r="BL73" i="4" s="1"/>
  <c r="AU95" i="4"/>
  <c r="AZ95" i="4"/>
  <c r="AE72" i="4"/>
  <c r="AK72" i="4" s="1"/>
  <c r="AL72" i="4" s="1"/>
  <c r="AM72" i="4" s="1"/>
  <c r="G178" i="4"/>
  <c r="E178" i="4" s="1"/>
  <c r="H178" i="4" s="1"/>
  <c r="J152" i="4"/>
  <c r="K152" i="4" s="1"/>
  <c r="L152" i="4" s="1"/>
  <c r="X106" i="4"/>
  <c r="Y106" i="4" s="1"/>
  <c r="S106" i="4"/>
  <c r="O152" i="4" l="1"/>
  <c r="AB273" i="14"/>
  <c r="AF72" i="4"/>
  <c r="AG72" i="4" s="1"/>
  <c r="BJ73" i="4"/>
  <c r="I178" i="4"/>
  <c r="G179" i="4"/>
  <c r="E179" i="4" s="1"/>
  <c r="BA95" i="4"/>
  <c r="AX95" i="4"/>
  <c r="AY95" i="4" s="1"/>
  <c r="AA106" i="4"/>
  <c r="J153" i="4"/>
  <c r="K153" i="4" s="1"/>
  <c r="L153" i="4" s="1"/>
  <c r="V106" i="4"/>
  <c r="U107" i="4" s="1"/>
  <c r="E100" i="12"/>
  <c r="F100" i="12" s="1"/>
  <c r="H100" i="12" s="1"/>
  <c r="O153" i="4" l="1"/>
  <c r="AB277" i="14"/>
  <c r="AH72" i="4"/>
  <c r="AJ72" i="4"/>
  <c r="AN72" i="4" s="1"/>
  <c r="AD106" i="14" s="1"/>
  <c r="BQ73" i="4"/>
  <c r="BR73" i="4" s="1"/>
  <c r="AL87" i="14" s="1"/>
  <c r="BP73" i="4"/>
  <c r="AF126" i="14" s="1"/>
  <c r="BF74" i="4"/>
  <c r="BC95" i="4"/>
  <c r="H179" i="4"/>
  <c r="G180" i="4" s="1"/>
  <c r="E180" i="4" s="1"/>
  <c r="AW96" i="4"/>
  <c r="AZ96" i="4" s="1"/>
  <c r="J154" i="4"/>
  <c r="S107" i="4"/>
  <c r="W106" i="4"/>
  <c r="X107" i="4"/>
  <c r="Y107" i="4" s="1"/>
  <c r="BK74" i="4" l="1"/>
  <c r="BG74" i="4"/>
  <c r="BM74" i="4" s="1"/>
  <c r="BN74" i="4" s="1"/>
  <c r="BO74" i="4" s="1"/>
  <c r="BS73" i="4"/>
  <c r="I179" i="4"/>
  <c r="H180" i="4" s="1"/>
  <c r="AO72" i="4"/>
  <c r="AP72" i="4" s="1"/>
  <c r="AD73" i="4"/>
  <c r="BA96" i="4"/>
  <c r="BC96" i="4" s="1"/>
  <c r="AU96" i="4"/>
  <c r="AA107" i="4"/>
  <c r="K154" i="4"/>
  <c r="L154" i="4" s="1"/>
  <c r="V107" i="4"/>
  <c r="W107" i="4" s="1"/>
  <c r="O154" i="4" l="1"/>
  <c r="AB280" i="14"/>
  <c r="AQ72" i="4"/>
  <c r="AJ95" i="14"/>
  <c r="AI73" i="4"/>
  <c r="BH74" i="4"/>
  <c r="BI74" i="4" s="1"/>
  <c r="BL74" i="4" s="1"/>
  <c r="AE73" i="4"/>
  <c r="G181" i="4"/>
  <c r="E181" i="4" s="1"/>
  <c r="I180" i="4"/>
  <c r="AX96" i="4"/>
  <c r="AY96" i="4" s="1"/>
  <c r="J155" i="4"/>
  <c r="U108" i="4"/>
  <c r="S108" i="4" s="1"/>
  <c r="E101" i="12"/>
  <c r="F101" i="12" s="1"/>
  <c r="H101" i="12" s="1"/>
  <c r="AF73" i="4" l="1"/>
  <c r="AG73" i="4" s="1"/>
  <c r="BJ74" i="4"/>
  <c r="AK73" i="4"/>
  <c r="AL73" i="4" s="1"/>
  <c r="AM73" i="4" s="1"/>
  <c r="AW97" i="4"/>
  <c r="H181" i="4"/>
  <c r="G182" i="4" s="1"/>
  <c r="E182" i="4" s="1"/>
  <c r="X108" i="4"/>
  <c r="Y108" i="4" s="1"/>
  <c r="K155" i="4"/>
  <c r="L155" i="4" s="1"/>
  <c r="V108" i="4"/>
  <c r="O155" i="4" l="1"/>
  <c r="AB282" i="14"/>
  <c r="AH73" i="4"/>
  <c r="AJ73" i="4"/>
  <c r="AN73" i="4" s="1"/>
  <c r="AD118" i="14" s="1"/>
  <c r="BQ74" i="4"/>
  <c r="BR74" i="4" s="1"/>
  <c r="AL88" i="14" s="1"/>
  <c r="BP74" i="4"/>
  <c r="AF138" i="14" s="1"/>
  <c r="BF75" i="4"/>
  <c r="BK75" i="4" s="1"/>
  <c r="AU97" i="4"/>
  <c r="AX97" i="4" s="1"/>
  <c r="AY97" i="4" s="1"/>
  <c r="AZ97" i="4"/>
  <c r="BA97" i="4" s="1"/>
  <c r="I181" i="4"/>
  <c r="H182" i="4" s="1"/>
  <c r="AA108" i="4"/>
  <c r="J156" i="4"/>
  <c r="K156" i="4" s="1"/>
  <c r="L156" i="4" s="1"/>
  <c r="W108" i="4"/>
  <c r="U109" i="4"/>
  <c r="E102" i="12"/>
  <c r="F102" i="12" s="1"/>
  <c r="H102" i="12" s="1"/>
  <c r="O156" i="4" l="1"/>
  <c r="AB286" i="14"/>
  <c r="BG75" i="4"/>
  <c r="BM75" i="4" s="1"/>
  <c r="BN75" i="4" s="1"/>
  <c r="BO75" i="4" s="1"/>
  <c r="BS74" i="4"/>
  <c r="AD74" i="4"/>
  <c r="BC97" i="4"/>
  <c r="AO73" i="4"/>
  <c r="AP73" i="4" s="1"/>
  <c r="G183" i="4"/>
  <c r="E183" i="4" s="1"/>
  <c r="I182" i="4"/>
  <c r="AW98" i="4"/>
  <c r="AZ98" i="4" s="1"/>
  <c r="J157" i="4"/>
  <c r="K157" i="4" s="1"/>
  <c r="L157" i="4" s="1"/>
  <c r="S109" i="4"/>
  <c r="X109" i="4"/>
  <c r="Y109" i="4" s="1"/>
  <c r="O157" i="4" l="1"/>
  <c r="AB290" i="14"/>
  <c r="AQ73" i="4"/>
  <c r="AJ96" i="14"/>
  <c r="AE74" i="4"/>
  <c r="AK74" i="4" s="1"/>
  <c r="AL74" i="4" s="1"/>
  <c r="AM74" i="4" s="1"/>
  <c r="BH75" i="4"/>
  <c r="BI75" i="4" s="1"/>
  <c r="BL75" i="4" s="1"/>
  <c r="AI74" i="4"/>
  <c r="H183" i="4"/>
  <c r="G184" i="4" s="1"/>
  <c r="E184" i="4" s="1"/>
  <c r="BA98" i="4"/>
  <c r="BC98" i="4" s="1"/>
  <c r="AU98" i="4"/>
  <c r="AA109" i="4"/>
  <c r="J158" i="4"/>
  <c r="V109" i="4"/>
  <c r="W109" i="4" s="1"/>
  <c r="AF74" i="4" l="1"/>
  <c r="AG74" i="4" s="1"/>
  <c r="BJ75" i="4"/>
  <c r="I183" i="4"/>
  <c r="H184" i="4" s="1"/>
  <c r="AX98" i="4"/>
  <c r="AY98" i="4" s="1"/>
  <c r="K158" i="4"/>
  <c r="L158" i="4" s="1"/>
  <c r="U110" i="4"/>
  <c r="S110" i="4" s="1"/>
  <c r="E103" i="12"/>
  <c r="F103" i="12" s="1"/>
  <c r="H103" i="12" s="1"/>
  <c r="O158" i="4" l="1"/>
  <c r="AB293" i="14"/>
  <c r="AH74" i="4"/>
  <c r="AD75" i="4" s="1"/>
  <c r="AJ74" i="4"/>
  <c r="AN74" i="4" s="1"/>
  <c r="AD132" i="14" s="1"/>
  <c r="BF76" i="4"/>
  <c r="BP75" i="4"/>
  <c r="AF149" i="14" s="1"/>
  <c r="BQ75" i="4"/>
  <c r="BR75" i="4" s="1"/>
  <c r="AL89" i="14" s="1"/>
  <c r="I184" i="4"/>
  <c r="G185" i="4"/>
  <c r="E185" i="4" s="1"/>
  <c r="AW99" i="4"/>
  <c r="AZ99" i="4" s="1"/>
  <c r="J159" i="4"/>
  <c r="K159" i="4" s="1"/>
  <c r="L159" i="4" s="1"/>
  <c r="X110" i="4"/>
  <c r="Y110" i="4" s="1"/>
  <c r="V110" i="4"/>
  <c r="O159" i="4" l="1"/>
  <c r="AB296" i="14"/>
  <c r="AO74" i="4"/>
  <c r="AP74" i="4" s="1"/>
  <c r="BS75" i="4"/>
  <c r="BK76" i="4"/>
  <c r="BG76" i="4"/>
  <c r="BM76" i="4" s="1"/>
  <c r="BN76" i="4" s="1"/>
  <c r="BO76" i="4" s="1"/>
  <c r="AE75" i="4"/>
  <c r="AF75" i="4" s="1"/>
  <c r="H185" i="4"/>
  <c r="G186" i="4" s="1"/>
  <c r="E186" i="4" s="1"/>
  <c r="AU99" i="4"/>
  <c r="AI75" i="4"/>
  <c r="AA110" i="4"/>
  <c r="J160" i="4"/>
  <c r="K160" i="4" s="1"/>
  <c r="L160" i="4" s="1"/>
  <c r="W110" i="4"/>
  <c r="U111" i="4"/>
  <c r="O160" i="4" l="1"/>
  <c r="AB25" i="14"/>
  <c r="AQ74" i="4"/>
  <c r="AJ97" i="14"/>
  <c r="BH76" i="4"/>
  <c r="BI76" i="4" s="1"/>
  <c r="BL76" i="4" s="1"/>
  <c r="AK75" i="4"/>
  <c r="AL75" i="4" s="1"/>
  <c r="AM75" i="4" s="1"/>
  <c r="AG75" i="4"/>
  <c r="I185" i="4"/>
  <c r="H186" i="4" s="1"/>
  <c r="BA99" i="4"/>
  <c r="AX99" i="4"/>
  <c r="AY99" i="4" s="1"/>
  <c r="J161" i="4"/>
  <c r="K161" i="4" s="1"/>
  <c r="L161" i="4" s="1"/>
  <c r="S111" i="4"/>
  <c r="X111" i="4"/>
  <c r="Y111" i="4" s="1"/>
  <c r="E104" i="12"/>
  <c r="F104" i="12" s="1"/>
  <c r="H104" i="12" s="1"/>
  <c r="O161" i="4" l="1"/>
  <c r="AB209" i="14"/>
  <c r="AH75" i="4"/>
  <c r="AJ75" i="4"/>
  <c r="AN75" i="4" s="1"/>
  <c r="AD143" i="14" s="1"/>
  <c r="BJ76" i="4"/>
  <c r="I186" i="4"/>
  <c r="G187" i="4"/>
  <c r="E187" i="4" s="1"/>
  <c r="BC99" i="4"/>
  <c r="AW100" i="4"/>
  <c r="AZ100" i="4" s="1"/>
  <c r="AA111" i="4"/>
  <c r="J162" i="4"/>
  <c r="K162" i="4" s="1"/>
  <c r="L162" i="4" s="1"/>
  <c r="V111" i="4"/>
  <c r="W111" i="4" s="1"/>
  <c r="O162" i="4" l="1"/>
  <c r="AB216" i="14"/>
  <c r="H187" i="4"/>
  <c r="G188" i="4" s="1"/>
  <c r="E188" i="4" s="1"/>
  <c r="BQ76" i="4"/>
  <c r="BR76" i="4" s="1"/>
  <c r="AL17" i="14" s="1"/>
  <c r="BP76" i="4"/>
  <c r="AF17" i="14" s="1"/>
  <c r="BF77" i="4"/>
  <c r="BK77" i="4" s="1"/>
  <c r="AD76" i="4"/>
  <c r="BA100" i="4"/>
  <c r="BC100" i="4" s="1"/>
  <c r="AU100" i="4"/>
  <c r="AO75" i="4"/>
  <c r="AP75" i="4" s="1"/>
  <c r="AJ98" i="14" s="1"/>
  <c r="J163" i="4"/>
  <c r="K163" i="4" s="1"/>
  <c r="L163" i="4" s="1"/>
  <c r="U112" i="4"/>
  <c r="X112" i="4" s="1"/>
  <c r="Y112" i="4" s="1"/>
  <c r="O163" i="4" l="1"/>
  <c r="AB224" i="14"/>
  <c r="I187" i="4"/>
  <c r="H188" i="4" s="1"/>
  <c r="BG77" i="4"/>
  <c r="BM77" i="4" s="1"/>
  <c r="BN77" i="4" s="1"/>
  <c r="BO77" i="4" s="1"/>
  <c r="BS76" i="4"/>
  <c r="AE76" i="4"/>
  <c r="AF76" i="4" s="1"/>
  <c r="AX100" i="4"/>
  <c r="AY100" i="4" s="1"/>
  <c r="AQ75" i="4"/>
  <c r="AI76" i="4"/>
  <c r="AA112" i="4"/>
  <c r="J164" i="4"/>
  <c r="S112" i="4"/>
  <c r="V112" i="4" s="1"/>
  <c r="W112" i="4" s="1"/>
  <c r="E105" i="12"/>
  <c r="F105" i="12" s="1"/>
  <c r="H105" i="12" s="1"/>
  <c r="BH77" i="4" l="1"/>
  <c r="BI77" i="4" s="1"/>
  <c r="BL77" i="4" s="1"/>
  <c r="AG76" i="4"/>
  <c r="AW101" i="4"/>
  <c r="I188" i="4"/>
  <c r="G189" i="4"/>
  <c r="E189" i="4" s="1"/>
  <c r="AK76" i="4"/>
  <c r="K164" i="4"/>
  <c r="L164" i="4" s="1"/>
  <c r="U113" i="4"/>
  <c r="X113" i="4" s="1"/>
  <c r="Y113" i="4" s="1"/>
  <c r="O164" i="4" l="1"/>
  <c r="AB233" i="14"/>
  <c r="AH76" i="4"/>
  <c r="AJ76" i="4"/>
  <c r="BJ77" i="4"/>
  <c r="BF78" i="4" s="1"/>
  <c r="BK78" i="4" s="1"/>
  <c r="BP77" i="4"/>
  <c r="AF23" i="14" s="1"/>
  <c r="BQ77" i="4"/>
  <c r="BR77" i="4" s="1"/>
  <c r="AL22" i="14" s="1"/>
  <c r="AU101" i="4"/>
  <c r="AZ101" i="4"/>
  <c r="BA101" i="4" s="1"/>
  <c r="AL76" i="4"/>
  <c r="AM76" i="4" s="1"/>
  <c r="H189" i="4"/>
  <c r="AA113" i="4"/>
  <c r="J165" i="4"/>
  <c r="K165" i="4" s="1"/>
  <c r="L165" i="4" s="1"/>
  <c r="S113" i="4"/>
  <c r="V113" i="4" s="1"/>
  <c r="O165" i="4" l="1"/>
  <c r="AB221" i="14"/>
  <c r="AN76" i="4"/>
  <c r="AD17" i="14" s="1"/>
  <c r="BS77" i="4"/>
  <c r="BG78" i="4"/>
  <c r="BM78" i="4" s="1"/>
  <c r="BN78" i="4" s="1"/>
  <c r="BO78" i="4" s="1"/>
  <c r="BC101" i="4"/>
  <c r="AD77" i="4"/>
  <c r="I189" i="4"/>
  <c r="G190" i="4"/>
  <c r="E190" i="4" s="1"/>
  <c r="AX101" i="4"/>
  <c r="AY101" i="4" s="1"/>
  <c r="AO76" i="4"/>
  <c r="AP76" i="4" s="1"/>
  <c r="AJ16" i="14" s="1"/>
  <c r="J166" i="4"/>
  <c r="W113" i="4"/>
  <c r="U114" i="4"/>
  <c r="E106" i="12"/>
  <c r="F106" i="12" s="1"/>
  <c r="H106" i="12" s="1"/>
  <c r="BH78" i="4" l="1"/>
  <c r="BI78" i="4" s="1"/>
  <c r="BL78" i="4" s="1"/>
  <c r="AE77" i="4"/>
  <c r="AF77" i="4" s="1"/>
  <c r="H190" i="4"/>
  <c r="G191" i="4" s="1"/>
  <c r="E191" i="4" s="1"/>
  <c r="AW102" i="4"/>
  <c r="AZ102" i="4" s="1"/>
  <c r="AQ76" i="4"/>
  <c r="AI77" i="4"/>
  <c r="K166" i="4"/>
  <c r="L166" i="4" s="1"/>
  <c r="S114" i="4"/>
  <c r="X114" i="4"/>
  <c r="Y114" i="4" s="1"/>
  <c r="O166" i="4" l="1"/>
  <c r="AB229" i="14"/>
  <c r="BJ78" i="4"/>
  <c r="BF79" i="4" s="1"/>
  <c r="BK79" i="4" s="1"/>
  <c r="BP78" i="4"/>
  <c r="AF80" i="14" s="1"/>
  <c r="BQ78" i="4"/>
  <c r="BR78" i="4" s="1"/>
  <c r="AL90" i="14" s="1"/>
  <c r="AK77" i="4"/>
  <c r="AL77" i="4" s="1"/>
  <c r="AM77" i="4" s="1"/>
  <c r="AG77" i="4"/>
  <c r="I190" i="4"/>
  <c r="H191" i="4" s="1"/>
  <c r="AU102" i="4"/>
  <c r="J167" i="4"/>
  <c r="V114" i="4"/>
  <c r="AH77" i="4" l="1"/>
  <c r="AJ77" i="4"/>
  <c r="AN77" i="4" s="1"/>
  <c r="AD29" i="14" s="1"/>
  <c r="BG79" i="4"/>
  <c r="BM79" i="4" s="1"/>
  <c r="BN79" i="4" s="1"/>
  <c r="BO79" i="4" s="1"/>
  <c r="BS78" i="4"/>
  <c r="G192" i="4"/>
  <c r="E192" i="4" s="1"/>
  <c r="I191" i="4"/>
  <c r="BA102" i="4"/>
  <c r="AX102" i="4"/>
  <c r="AY102" i="4" s="1"/>
  <c r="AA114" i="4"/>
  <c r="K167" i="4"/>
  <c r="L167" i="4" s="1"/>
  <c r="W114" i="4"/>
  <c r="U115" i="4"/>
  <c r="E107" i="12"/>
  <c r="F107" i="12" s="1"/>
  <c r="H107" i="12" s="1"/>
  <c r="O167" i="4" l="1"/>
  <c r="AB239" i="14"/>
  <c r="BH79" i="4"/>
  <c r="BI79" i="4" s="1"/>
  <c r="BL79" i="4" s="1"/>
  <c r="BC102" i="4"/>
  <c r="AD78" i="4"/>
  <c r="H192" i="4"/>
  <c r="I192" i="4" s="1"/>
  <c r="AW103" i="4"/>
  <c r="AU103" i="4" s="1"/>
  <c r="AO77" i="4"/>
  <c r="AP77" i="4" s="1"/>
  <c r="AJ23" i="14" s="1"/>
  <c r="J168" i="4"/>
  <c r="K168" i="4" s="1"/>
  <c r="L168" i="4" s="1"/>
  <c r="S115" i="4"/>
  <c r="X115" i="4"/>
  <c r="Y115" i="4" s="1"/>
  <c r="O168" i="4" l="1"/>
  <c r="AB246" i="14"/>
  <c r="BJ79" i="4"/>
  <c r="BF80" i="4" s="1"/>
  <c r="BK80" i="4" s="1"/>
  <c r="BQ79" i="4"/>
  <c r="BR79" i="4" s="1"/>
  <c r="AL91" i="14" s="1"/>
  <c r="BP79" i="4"/>
  <c r="AF93" i="14" s="1"/>
  <c r="AE78" i="4"/>
  <c r="AF78" i="4" s="1"/>
  <c r="AZ103" i="4"/>
  <c r="AI78" i="4"/>
  <c r="G193" i="4"/>
  <c r="E193" i="4" s="1"/>
  <c r="H193" i="4" s="1"/>
  <c r="I193" i="4" s="1"/>
  <c r="AX103" i="4"/>
  <c r="AY103" i="4" s="1"/>
  <c r="AQ77" i="4"/>
  <c r="J169" i="4"/>
  <c r="V115" i="4"/>
  <c r="E108" i="12"/>
  <c r="F108" i="12" s="1"/>
  <c r="H108" i="12" s="1"/>
  <c r="BS79" i="4" l="1"/>
  <c r="BG80" i="4"/>
  <c r="BH80" i="4" s="1"/>
  <c r="AK78" i="4"/>
  <c r="AL78" i="4" s="1"/>
  <c r="AM78" i="4" s="1"/>
  <c r="AG78" i="4"/>
  <c r="G194" i="4"/>
  <c r="E194" i="4" s="1"/>
  <c r="H194" i="4" s="1"/>
  <c r="I194" i="4" s="1"/>
  <c r="BA103" i="4"/>
  <c r="AW104" i="4"/>
  <c r="AA115" i="4"/>
  <c r="K169" i="4"/>
  <c r="L169" i="4" s="1"/>
  <c r="W115" i="4"/>
  <c r="U116" i="4"/>
  <c r="O169" i="4" l="1"/>
  <c r="AB252" i="14"/>
  <c r="AH78" i="4"/>
  <c r="AJ78" i="4"/>
  <c r="AN78" i="4" s="1"/>
  <c r="AD77" i="14" s="1"/>
  <c r="BM80" i="4"/>
  <c r="BN80" i="4" s="1"/>
  <c r="BO80" i="4" s="1"/>
  <c r="BI80" i="4"/>
  <c r="BL80" i="4" s="1"/>
  <c r="BC103" i="4"/>
  <c r="AZ104" i="4"/>
  <c r="BA104" i="4" s="1"/>
  <c r="BC104" i="4" s="1"/>
  <c r="G195" i="4"/>
  <c r="E195" i="4" s="1"/>
  <c r="H195" i="4" s="1"/>
  <c r="I195" i="4" s="1"/>
  <c r="AU104" i="4"/>
  <c r="J170" i="4"/>
  <c r="K170" i="4" s="1"/>
  <c r="L170" i="4" s="1"/>
  <c r="S116" i="4"/>
  <c r="X116" i="4"/>
  <c r="Y116" i="4" s="1"/>
  <c r="O170" i="4" l="1"/>
  <c r="AB255" i="14"/>
  <c r="BJ80" i="4"/>
  <c r="AO78" i="4"/>
  <c r="AP78" i="4" s="1"/>
  <c r="AD79" i="4"/>
  <c r="G196" i="4"/>
  <c r="E196" i="4" s="1"/>
  <c r="H196" i="4" s="1"/>
  <c r="AX104" i="4"/>
  <c r="AY104" i="4" s="1"/>
  <c r="J171" i="4"/>
  <c r="K171" i="4" s="1"/>
  <c r="L171" i="4" s="1"/>
  <c r="V116" i="4"/>
  <c r="E109" i="12"/>
  <c r="F109" i="12" s="1"/>
  <c r="H109" i="12" s="1"/>
  <c r="O171" i="4" l="1"/>
  <c r="AB265" i="14"/>
  <c r="AQ78" i="4"/>
  <c r="AJ99" i="14"/>
  <c r="BP80" i="4"/>
  <c r="AF108" i="14" s="1"/>
  <c r="BQ80" i="4"/>
  <c r="BR80" i="4" s="1"/>
  <c r="AL92" i="14" s="1"/>
  <c r="BF81" i="4"/>
  <c r="AE79" i="4"/>
  <c r="AF79" i="4" s="1"/>
  <c r="AI79" i="4"/>
  <c r="G197" i="4"/>
  <c r="E197" i="4" s="1"/>
  <c r="I196" i="4"/>
  <c r="AW105" i="4"/>
  <c r="AZ105" i="4" s="1"/>
  <c r="AA116" i="4"/>
  <c r="J172" i="4"/>
  <c r="K172" i="4" s="1"/>
  <c r="L172" i="4" s="1"/>
  <c r="U117" i="4"/>
  <c r="W116" i="4"/>
  <c r="O172" i="4" l="1"/>
  <c r="AB276" i="14"/>
  <c r="BS80" i="4"/>
  <c r="BK81" i="4"/>
  <c r="BG81" i="4"/>
  <c r="BM81" i="4" s="1"/>
  <c r="BN81" i="4" s="1"/>
  <c r="BO81" i="4" s="1"/>
  <c r="AG79" i="4"/>
  <c r="AK79" i="4"/>
  <c r="AL79" i="4" s="1"/>
  <c r="AM79" i="4" s="1"/>
  <c r="H197" i="4"/>
  <c r="AU105" i="4"/>
  <c r="J173" i="4"/>
  <c r="K173" i="4" s="1"/>
  <c r="L173" i="4" s="1"/>
  <c r="S117" i="4"/>
  <c r="X117" i="4"/>
  <c r="E110" i="12"/>
  <c r="F110" i="12" s="1"/>
  <c r="H110" i="12" s="1"/>
  <c r="O173" i="4" l="1"/>
  <c r="AB285" i="14"/>
  <c r="Y117" i="4"/>
  <c r="AA117" i="4" s="1"/>
  <c r="AH79" i="4"/>
  <c r="AD80" i="4" s="1"/>
  <c r="AJ79" i="4"/>
  <c r="AO79" i="4" s="1"/>
  <c r="AP79" i="4" s="1"/>
  <c r="AJ100" i="14" s="1"/>
  <c r="BH81" i="4"/>
  <c r="BI81" i="4" s="1"/>
  <c r="BL81" i="4" s="1"/>
  <c r="BA105" i="4"/>
  <c r="G198" i="4"/>
  <c r="E198" i="4" s="1"/>
  <c r="I197" i="4"/>
  <c r="AX105" i="4"/>
  <c r="AY105" i="4" s="1"/>
  <c r="J174" i="4"/>
  <c r="K174" i="4" s="1"/>
  <c r="L174" i="4" s="1"/>
  <c r="V117" i="4"/>
  <c r="O174" i="4" l="1"/>
  <c r="AB294" i="14"/>
  <c r="BJ81" i="4"/>
  <c r="AN79" i="4"/>
  <c r="AE80" i="4"/>
  <c r="AF80" i="4" s="1"/>
  <c r="BC105" i="4"/>
  <c r="H198" i="4"/>
  <c r="I198" i="4" s="1"/>
  <c r="AW106" i="4"/>
  <c r="AU106" i="4" s="1"/>
  <c r="AI80" i="4"/>
  <c r="J175" i="4"/>
  <c r="K175" i="4" s="1"/>
  <c r="L175" i="4" s="1"/>
  <c r="W117" i="4"/>
  <c r="U118" i="4"/>
  <c r="O175" i="4" l="1"/>
  <c r="AB300" i="14"/>
  <c r="AQ79" i="4"/>
  <c r="AD88" i="14"/>
  <c r="BP81" i="4"/>
  <c r="AF103" i="14" s="1"/>
  <c r="BQ81" i="4"/>
  <c r="BR81" i="4" s="1"/>
  <c r="AL93" i="14" s="1"/>
  <c r="BF82" i="4"/>
  <c r="AG80" i="4"/>
  <c r="AZ106" i="4"/>
  <c r="G199" i="4"/>
  <c r="E199" i="4" s="1"/>
  <c r="H199" i="4" s="1"/>
  <c r="AK80" i="4"/>
  <c r="J176" i="4"/>
  <c r="S118" i="4"/>
  <c r="X118" i="4"/>
  <c r="E111" i="12"/>
  <c r="F111" i="12" s="1"/>
  <c r="H111" i="12" s="1"/>
  <c r="Y118" i="4" l="1"/>
  <c r="AA118" i="4" s="1"/>
  <c r="AH80" i="4"/>
  <c r="AJ80" i="4"/>
  <c r="BS81" i="4"/>
  <c r="BK82" i="4"/>
  <c r="BG82" i="4"/>
  <c r="BM82" i="4" s="1"/>
  <c r="BN82" i="4" s="1"/>
  <c r="BO82" i="4" s="1"/>
  <c r="BA106" i="4"/>
  <c r="AL80" i="4"/>
  <c r="AM80" i="4" s="1"/>
  <c r="G200" i="4"/>
  <c r="E200" i="4" s="1"/>
  <c r="I199" i="4"/>
  <c r="AX106" i="4"/>
  <c r="AY106" i="4" s="1"/>
  <c r="K176" i="4"/>
  <c r="L176" i="4" s="1"/>
  <c r="V118" i="4"/>
  <c r="O176" i="4" l="1"/>
  <c r="AB304" i="14"/>
  <c r="BH82" i="4"/>
  <c r="BI82" i="4" s="1"/>
  <c r="AN80" i="4"/>
  <c r="AD102" i="14" s="1"/>
  <c r="BC106" i="4"/>
  <c r="AD81" i="4"/>
  <c r="H200" i="4"/>
  <c r="AW107" i="4"/>
  <c r="AZ107" i="4" s="1"/>
  <c r="AO80" i="4"/>
  <c r="AP80" i="4" s="1"/>
  <c r="AJ101" i="14" s="1"/>
  <c r="J177" i="4"/>
  <c r="W118" i="4"/>
  <c r="U119" i="4"/>
  <c r="BJ82" i="4" l="1"/>
  <c r="BF83" i="4" s="1"/>
  <c r="BK83" i="4" s="1"/>
  <c r="BL82" i="4"/>
  <c r="BP82" i="4" s="1"/>
  <c r="AF97" i="14" s="1"/>
  <c r="AE81" i="4"/>
  <c r="AF81" i="4" s="1"/>
  <c r="BA107" i="4"/>
  <c r="BC107" i="4" s="1"/>
  <c r="G201" i="4"/>
  <c r="E201" i="4" s="1"/>
  <c r="I200" i="4"/>
  <c r="AU107" i="4"/>
  <c r="AI81" i="4"/>
  <c r="AQ80" i="4"/>
  <c r="K177" i="4"/>
  <c r="L177" i="4" s="1"/>
  <c r="S119" i="4"/>
  <c r="X119" i="4"/>
  <c r="E112" i="12"/>
  <c r="F112" i="12" s="1"/>
  <c r="H112" i="12" s="1"/>
  <c r="O177" i="4" l="1"/>
  <c r="AB312" i="14"/>
  <c r="Y119" i="4"/>
  <c r="AA119" i="4" s="1"/>
  <c r="BG83" i="4"/>
  <c r="BM83" i="4" s="1"/>
  <c r="BN83" i="4" s="1"/>
  <c r="BO83" i="4" s="1"/>
  <c r="BQ82" i="4"/>
  <c r="BR82" i="4" s="1"/>
  <c r="AG81" i="4"/>
  <c r="AK81" i="4"/>
  <c r="AL81" i="4" s="1"/>
  <c r="AM81" i="4" s="1"/>
  <c r="H201" i="4"/>
  <c r="G202" i="4" s="1"/>
  <c r="E202" i="4" s="1"/>
  <c r="AX107" i="4"/>
  <c r="AY107" i="4" s="1"/>
  <c r="J178" i="4"/>
  <c r="V119" i="4"/>
  <c r="BS82" i="4" l="1"/>
  <c r="AL94" i="14"/>
  <c r="BH83" i="4"/>
  <c r="BI83" i="4" s="1"/>
  <c r="BL83" i="4" s="1"/>
  <c r="BQ83" i="4" s="1"/>
  <c r="BR83" i="4" s="1"/>
  <c r="AL95" i="14" s="1"/>
  <c r="AH81" i="4"/>
  <c r="AJ81" i="4"/>
  <c r="AO81" i="4" s="1"/>
  <c r="AP81" i="4" s="1"/>
  <c r="AJ102" i="14" s="1"/>
  <c r="I201" i="4"/>
  <c r="H202" i="4" s="1"/>
  <c r="G203" i="4" s="1"/>
  <c r="E203" i="4" s="1"/>
  <c r="AW108" i="4"/>
  <c r="AZ108" i="4" s="1"/>
  <c r="K178" i="4"/>
  <c r="L178" i="4" s="1"/>
  <c r="W119" i="4"/>
  <c r="U120" i="4"/>
  <c r="O178" i="4" l="1"/>
  <c r="AB317" i="14"/>
  <c r="BJ83" i="4"/>
  <c r="BF84" i="4" s="1"/>
  <c r="BK84" i="4" s="1"/>
  <c r="BP83" i="4"/>
  <c r="AN81" i="4"/>
  <c r="AD82" i="4"/>
  <c r="I202" i="4"/>
  <c r="H203" i="4" s="1"/>
  <c r="G204" i="4" s="1"/>
  <c r="E204" i="4" s="1"/>
  <c r="AU108" i="4"/>
  <c r="J179" i="4"/>
  <c r="K179" i="4" s="1"/>
  <c r="L179" i="4" s="1"/>
  <c r="S120" i="4"/>
  <c r="X120" i="4"/>
  <c r="E113" i="12"/>
  <c r="F113" i="12" s="1"/>
  <c r="H113" i="12" s="1"/>
  <c r="O179" i="4" l="1"/>
  <c r="AB322" i="14"/>
  <c r="BS83" i="4"/>
  <c r="AF69" i="14"/>
  <c r="AQ81" i="4"/>
  <c r="AD95" i="14"/>
  <c r="Y120" i="4"/>
  <c r="AA120" i="4" s="1"/>
  <c r="BG84" i="4"/>
  <c r="BM84" i="4" s="1"/>
  <c r="BN84" i="4" s="1"/>
  <c r="BO84" i="4" s="1"/>
  <c r="AI82" i="4"/>
  <c r="AE82" i="4"/>
  <c r="AF82" i="4" s="1"/>
  <c r="I203" i="4"/>
  <c r="H204" i="4" s="1"/>
  <c r="BA108" i="4"/>
  <c r="AX108" i="4"/>
  <c r="AY108" i="4" s="1"/>
  <c r="J180" i="4"/>
  <c r="V120" i="4"/>
  <c r="BH84" i="4" l="1"/>
  <c r="BI84" i="4" s="1"/>
  <c r="BL84" i="4" s="1"/>
  <c r="AG82" i="4"/>
  <c r="BC108" i="4"/>
  <c r="AK82" i="4"/>
  <c r="AL82" i="4" s="1"/>
  <c r="AM82" i="4" s="1"/>
  <c r="I204" i="4"/>
  <c r="G205" i="4"/>
  <c r="E205" i="4" s="1"/>
  <c r="AW109" i="4"/>
  <c r="AU109" i="4" s="1"/>
  <c r="K180" i="4"/>
  <c r="L180" i="4" s="1"/>
  <c r="W120" i="4"/>
  <c r="U121" i="4"/>
  <c r="O180" i="4" l="1"/>
  <c r="AB331" i="14"/>
  <c r="BJ84" i="4"/>
  <c r="BF85" i="4" s="1"/>
  <c r="BK85" i="4" s="1"/>
  <c r="AH82" i="4"/>
  <c r="AJ82" i="4"/>
  <c r="AO82" i="4" s="1"/>
  <c r="AP82" i="4" s="1"/>
  <c r="AJ103" i="14" s="1"/>
  <c r="BP84" i="4"/>
  <c r="AF9" i="14" s="1"/>
  <c r="BQ84" i="4"/>
  <c r="BR84" i="4" s="1"/>
  <c r="AL8" i="14" s="1"/>
  <c r="AZ109" i="4"/>
  <c r="H205" i="4"/>
  <c r="G206" i="4" s="1"/>
  <c r="E206" i="4" s="1"/>
  <c r="J181" i="4"/>
  <c r="K181" i="4" s="1"/>
  <c r="L181" i="4" s="1"/>
  <c r="S121" i="4"/>
  <c r="X121" i="4"/>
  <c r="Y121" i="4" s="1"/>
  <c r="E114" i="12"/>
  <c r="F114" i="12" s="1"/>
  <c r="H114" i="12" s="1"/>
  <c r="O181" i="4" l="1"/>
  <c r="AB339" i="14"/>
  <c r="AN82" i="4"/>
  <c r="BS84" i="4"/>
  <c r="BG85" i="4"/>
  <c r="BM85" i="4" s="1"/>
  <c r="BN85" i="4" s="1"/>
  <c r="BO85" i="4" s="1"/>
  <c r="AD83" i="4"/>
  <c r="I205" i="4"/>
  <c r="H206" i="4" s="1"/>
  <c r="I206" i="4" s="1"/>
  <c r="BA109" i="4"/>
  <c r="AX109" i="4"/>
  <c r="AY109" i="4" s="1"/>
  <c r="J182" i="4"/>
  <c r="V121" i="4"/>
  <c r="AQ82" i="4" l="1"/>
  <c r="AD91" i="14"/>
  <c r="AE83" i="4"/>
  <c r="AF83" i="4" s="1"/>
  <c r="AG83" i="4" s="1"/>
  <c r="BH85" i="4"/>
  <c r="BI85" i="4" s="1"/>
  <c r="BL85" i="4" s="1"/>
  <c r="AI83" i="4"/>
  <c r="BC109" i="4"/>
  <c r="G207" i="4"/>
  <c r="E207" i="4" s="1"/>
  <c r="H207" i="4" s="1"/>
  <c r="AW110" i="4"/>
  <c r="AZ110" i="4" s="1"/>
  <c r="AA121" i="4"/>
  <c r="K182" i="4"/>
  <c r="L182" i="4" s="1"/>
  <c r="W121" i="4"/>
  <c r="U122" i="4"/>
  <c r="O182" i="4" l="1"/>
  <c r="AB347" i="14"/>
  <c r="AK83" i="4"/>
  <c r="AL83" i="4" s="1"/>
  <c r="AM83" i="4" s="1"/>
  <c r="AH83" i="4"/>
  <c r="AJ83" i="4"/>
  <c r="BJ85" i="4"/>
  <c r="G208" i="4"/>
  <c r="E208" i="4" s="1"/>
  <c r="I207" i="4"/>
  <c r="AU110" i="4"/>
  <c r="J183" i="4"/>
  <c r="S122" i="4"/>
  <c r="X122" i="4"/>
  <c r="Y122" i="4" s="1"/>
  <c r="E115" i="12"/>
  <c r="F115" i="12" s="1"/>
  <c r="H115" i="12" s="1"/>
  <c r="AN83" i="4" l="1"/>
  <c r="AD69" i="14" s="1"/>
  <c r="BP85" i="4"/>
  <c r="AF7" i="14" s="1"/>
  <c r="BQ85" i="4"/>
  <c r="BR85" i="4" s="1"/>
  <c r="AL6" i="14" s="1"/>
  <c r="BF86" i="4"/>
  <c r="BK86" i="4" s="1"/>
  <c r="AD84" i="4"/>
  <c r="H208" i="4"/>
  <c r="G209" i="4" s="1"/>
  <c r="E209" i="4" s="1"/>
  <c r="BA110" i="4"/>
  <c r="AO83" i="4"/>
  <c r="AP83" i="4" s="1"/>
  <c r="AJ104" i="14" s="1"/>
  <c r="K183" i="4"/>
  <c r="L183" i="4" s="1"/>
  <c r="V122" i="4"/>
  <c r="U123" i="4" s="1"/>
  <c r="O183" i="4" l="1"/>
  <c r="AB353" i="14"/>
  <c r="BS85" i="4"/>
  <c r="BG86" i="4"/>
  <c r="BH86" i="4" s="1"/>
  <c r="AE84" i="4"/>
  <c r="AK84" i="4" s="1"/>
  <c r="BC110" i="4"/>
  <c r="I208" i="4"/>
  <c r="H209" i="4" s="1"/>
  <c r="G210" i="4" s="1"/>
  <c r="E210" i="4" s="1"/>
  <c r="AX110" i="4"/>
  <c r="AY110" i="4" s="1"/>
  <c r="AQ83" i="4"/>
  <c r="AI84" i="4"/>
  <c r="AA122" i="4"/>
  <c r="J184" i="4"/>
  <c r="K184" i="4" s="1"/>
  <c r="L184" i="4" s="1"/>
  <c r="W122" i="4"/>
  <c r="S123" i="4"/>
  <c r="X123" i="4"/>
  <c r="Y123" i="4" s="1"/>
  <c r="O184" i="4" l="1"/>
  <c r="AB356" i="14"/>
  <c r="AF84" i="4"/>
  <c r="AG84" i="4" s="1"/>
  <c r="AJ84" i="4" s="1"/>
  <c r="BM86" i="4"/>
  <c r="BN86" i="4" s="1"/>
  <c r="BO86" i="4" s="1"/>
  <c r="BI86" i="4"/>
  <c r="BL86" i="4" s="1"/>
  <c r="I209" i="4"/>
  <c r="H210" i="4" s="1"/>
  <c r="AL84" i="4"/>
  <c r="AM84" i="4" s="1"/>
  <c r="AW111" i="4"/>
  <c r="AZ111" i="4" s="1"/>
  <c r="J185" i="4"/>
  <c r="V123" i="4"/>
  <c r="W123" i="4" s="1"/>
  <c r="E116" i="12"/>
  <c r="F116" i="12" s="1"/>
  <c r="H116" i="12" s="1"/>
  <c r="BJ86" i="4" l="1"/>
  <c r="AH84" i="4"/>
  <c r="AN84" i="4"/>
  <c r="AD7" i="14" s="1"/>
  <c r="G211" i="4"/>
  <c r="E211" i="4" s="1"/>
  <c r="I210" i="4"/>
  <c r="AU111" i="4"/>
  <c r="AA123" i="4"/>
  <c r="K185" i="4"/>
  <c r="L185" i="4" s="1"/>
  <c r="U124" i="4"/>
  <c r="S124" i="4" s="1"/>
  <c r="O185" i="4" l="1"/>
  <c r="AB359" i="14"/>
  <c r="BQ86" i="4"/>
  <c r="BR86" i="4" s="1"/>
  <c r="AL96" i="14" s="1"/>
  <c r="BP86" i="4"/>
  <c r="AF31" i="14" s="1"/>
  <c r="BF87" i="4"/>
  <c r="BK87" i="4" s="1"/>
  <c r="AD85" i="4"/>
  <c r="H211" i="4"/>
  <c r="I211" i="4" s="1"/>
  <c r="BA111" i="4"/>
  <c r="AX111" i="4"/>
  <c r="AY111" i="4" s="1"/>
  <c r="AO84" i="4"/>
  <c r="AP84" i="4" s="1"/>
  <c r="AJ6" i="14" s="1"/>
  <c r="J186" i="4"/>
  <c r="K186" i="4" s="1"/>
  <c r="L186" i="4" s="1"/>
  <c r="V124" i="4"/>
  <c r="W124" i="4" s="1"/>
  <c r="X124" i="4"/>
  <c r="Y124" i="4" s="1"/>
  <c r="E117" i="12"/>
  <c r="F117" i="12" s="1"/>
  <c r="H117" i="12" s="1"/>
  <c r="O186" i="4" l="1"/>
  <c r="AB364" i="14"/>
  <c r="BG87" i="4"/>
  <c r="BH87" i="4" s="1"/>
  <c r="BS86" i="4"/>
  <c r="AE85" i="4"/>
  <c r="AF85" i="4" s="1"/>
  <c r="G212" i="4"/>
  <c r="E212" i="4" s="1"/>
  <c r="H212" i="4" s="1"/>
  <c r="G213" i="4" s="1"/>
  <c r="E213" i="4" s="1"/>
  <c r="BC111" i="4"/>
  <c r="AW112" i="4"/>
  <c r="AZ112" i="4" s="1"/>
  <c r="AI85" i="4"/>
  <c r="AQ84" i="4"/>
  <c r="J187" i="4"/>
  <c r="K187" i="4" s="1"/>
  <c r="L187" i="4" s="1"/>
  <c r="AA124" i="4"/>
  <c r="U125" i="4"/>
  <c r="X125" i="4" s="1"/>
  <c r="Y125" i="4" s="1"/>
  <c r="O187" i="4" l="1"/>
  <c r="AB366" i="14"/>
  <c r="BI87" i="4"/>
  <c r="BL87" i="4" s="1"/>
  <c r="BM87" i="4"/>
  <c r="BN87" i="4" s="1"/>
  <c r="BO87" i="4" s="1"/>
  <c r="AG85" i="4"/>
  <c r="AK85" i="4"/>
  <c r="AL85" i="4" s="1"/>
  <c r="AM85" i="4" s="1"/>
  <c r="I212" i="4"/>
  <c r="H213" i="4" s="1"/>
  <c r="BA112" i="4"/>
  <c r="BC112" i="4" s="1"/>
  <c r="AU112" i="4"/>
  <c r="AX112" i="4" s="1"/>
  <c r="AY112" i="4" s="1"/>
  <c r="J188" i="4"/>
  <c r="K188" i="4" s="1"/>
  <c r="L188" i="4" s="1"/>
  <c r="AA125" i="4"/>
  <c r="S125" i="4"/>
  <c r="V125" i="4" s="1"/>
  <c r="W125" i="4" s="1"/>
  <c r="O188" i="4" l="1"/>
  <c r="AB370" i="14"/>
  <c r="AH85" i="4"/>
  <c r="AJ85" i="4"/>
  <c r="AN85" i="4" s="1"/>
  <c r="AD9" i="14" s="1"/>
  <c r="BJ87" i="4"/>
  <c r="G214" i="4"/>
  <c r="E214" i="4" s="1"/>
  <c r="I213" i="4"/>
  <c r="AW113" i="4"/>
  <c r="AU113" i="4" s="1"/>
  <c r="J189" i="4"/>
  <c r="K189" i="4" s="1"/>
  <c r="L189" i="4" s="1"/>
  <c r="U126" i="4"/>
  <c r="X126" i="4" s="1"/>
  <c r="Y126" i="4" s="1"/>
  <c r="E118" i="12"/>
  <c r="F118" i="12" s="1"/>
  <c r="H118" i="12" s="1"/>
  <c r="O189" i="4" l="1"/>
  <c r="AB373" i="14"/>
  <c r="BP87" i="4"/>
  <c r="AF34" i="14" s="1"/>
  <c r="BQ87" i="4"/>
  <c r="BR87" i="4" s="1"/>
  <c r="AL97" i="14" s="1"/>
  <c r="BF88" i="4"/>
  <c r="BK88" i="4" s="1"/>
  <c r="AZ113" i="4"/>
  <c r="AD86" i="4"/>
  <c r="H214" i="4"/>
  <c r="G215" i="4" s="1"/>
  <c r="E215" i="4" s="1"/>
  <c r="AO85" i="4"/>
  <c r="AP85" i="4" s="1"/>
  <c r="AJ8" i="14" s="1"/>
  <c r="S126" i="4"/>
  <c r="J190" i="4"/>
  <c r="BS87" i="4" l="1"/>
  <c r="BG88" i="4"/>
  <c r="BM88" i="4" s="1"/>
  <c r="BN88" i="4" s="1"/>
  <c r="BO88" i="4" s="1"/>
  <c r="AE86" i="4"/>
  <c r="AF86" i="4" s="1"/>
  <c r="I214" i="4"/>
  <c r="H215" i="4" s="1"/>
  <c r="I215" i="4" s="1"/>
  <c r="BA113" i="4"/>
  <c r="AX113" i="4"/>
  <c r="AY113" i="4" s="1"/>
  <c r="AI86" i="4"/>
  <c r="AQ85" i="4"/>
  <c r="AA126" i="4"/>
  <c r="V126" i="4"/>
  <c r="K190" i="4"/>
  <c r="L190" i="4" s="1"/>
  <c r="O190" i="4" l="1"/>
  <c r="AB378" i="14"/>
  <c r="BH88" i="4"/>
  <c r="BI88" i="4" s="1"/>
  <c r="BL88" i="4" s="1"/>
  <c r="AG86" i="4"/>
  <c r="AK86" i="4"/>
  <c r="AL86" i="4" s="1"/>
  <c r="AM86" i="4" s="1"/>
  <c r="BC113" i="4"/>
  <c r="G216" i="4"/>
  <c r="E216" i="4" s="1"/>
  <c r="H216" i="4" s="1"/>
  <c r="I216" i="4" s="1"/>
  <c r="AW114" i="4"/>
  <c r="AZ114" i="4" s="1"/>
  <c r="U127" i="4"/>
  <c r="W126" i="4"/>
  <c r="J191" i="4"/>
  <c r="E119" i="12"/>
  <c r="F119" i="12" s="1"/>
  <c r="H119" i="12" s="1"/>
  <c r="AH86" i="4" l="1"/>
  <c r="AJ86" i="4"/>
  <c r="AN86" i="4" s="1"/>
  <c r="AD31" i="14" s="1"/>
  <c r="BJ88" i="4"/>
  <c r="G217" i="4"/>
  <c r="E217" i="4" s="1"/>
  <c r="H217" i="4" s="1"/>
  <c r="G218" i="4" s="1"/>
  <c r="E218" i="4" s="1"/>
  <c r="BA114" i="4"/>
  <c r="BC114" i="4" s="1"/>
  <c r="AU114" i="4"/>
  <c r="AX114" i="4" s="1"/>
  <c r="AY114" i="4" s="1"/>
  <c r="X127" i="4"/>
  <c r="Y127" i="4" s="1"/>
  <c r="S127" i="4"/>
  <c r="K191" i="4"/>
  <c r="L191" i="4" s="1"/>
  <c r="O191" i="4" l="1"/>
  <c r="AB379" i="14"/>
  <c r="AO86" i="4"/>
  <c r="AP86" i="4" s="1"/>
  <c r="BP88" i="4"/>
  <c r="AF30" i="14" s="1"/>
  <c r="BQ88" i="4"/>
  <c r="BR88" i="4" s="1"/>
  <c r="AL98" i="14" s="1"/>
  <c r="BF89" i="4"/>
  <c r="BK89" i="4" s="1"/>
  <c r="AD87" i="4"/>
  <c r="I217" i="4"/>
  <c r="H218" i="4" s="1"/>
  <c r="G219" i="4" s="1"/>
  <c r="E219" i="4" s="1"/>
  <c r="AW115" i="4"/>
  <c r="AU115" i="4" s="1"/>
  <c r="AA127" i="4"/>
  <c r="V127" i="4"/>
  <c r="J192" i="4"/>
  <c r="AQ86" i="4" l="1"/>
  <c r="AJ105" i="14"/>
  <c r="BS88" i="4"/>
  <c r="BG89" i="4"/>
  <c r="BM89" i="4" s="1"/>
  <c r="BN89" i="4" s="1"/>
  <c r="BO89" i="4" s="1"/>
  <c r="AE87" i="4"/>
  <c r="AK87" i="4" s="1"/>
  <c r="AL87" i="4" s="1"/>
  <c r="AM87" i="4" s="1"/>
  <c r="AZ115" i="4"/>
  <c r="AI87" i="4"/>
  <c r="I218" i="4"/>
  <c r="H219" i="4" s="1"/>
  <c r="G220" i="4" s="1"/>
  <c r="E220" i="4" s="1"/>
  <c r="AX115" i="4"/>
  <c r="AY115" i="4" s="1"/>
  <c r="U128" i="4"/>
  <c r="S128" i="4" s="1"/>
  <c r="W127" i="4"/>
  <c r="K192" i="4"/>
  <c r="L192" i="4" s="1"/>
  <c r="E120" i="12"/>
  <c r="F120" i="12" s="1"/>
  <c r="H120" i="12" s="1"/>
  <c r="O192" i="4" l="1"/>
  <c r="AB382" i="14"/>
  <c r="AF87" i="4"/>
  <c r="AG87" i="4" s="1"/>
  <c r="BH89" i="4"/>
  <c r="BI89" i="4" s="1"/>
  <c r="BL89" i="4" s="1"/>
  <c r="I219" i="4"/>
  <c r="H220" i="4" s="1"/>
  <c r="BA115" i="4"/>
  <c r="AW116" i="4"/>
  <c r="V128" i="4"/>
  <c r="X128" i="4"/>
  <c r="Y128" i="4" s="1"/>
  <c r="J193" i="4"/>
  <c r="AH87" i="4" l="1"/>
  <c r="AD88" i="4" s="1"/>
  <c r="AJ87" i="4"/>
  <c r="AN87" i="4" s="1"/>
  <c r="AD34" i="14" s="1"/>
  <c r="BJ89" i="4"/>
  <c r="BC115" i="4"/>
  <c r="AZ116" i="4"/>
  <c r="BA116" i="4" s="1"/>
  <c r="BC116" i="4" s="1"/>
  <c r="G221" i="4"/>
  <c r="E221" i="4" s="1"/>
  <c r="I220" i="4"/>
  <c r="AU116" i="4"/>
  <c r="AX116" i="4" s="1"/>
  <c r="AY116" i="4" s="1"/>
  <c r="U129" i="4"/>
  <c r="S129" i="4" s="1"/>
  <c r="W128" i="4"/>
  <c r="K193" i="4"/>
  <c r="L193" i="4" s="1"/>
  <c r="O193" i="4" l="1"/>
  <c r="AB388" i="14"/>
  <c r="AO87" i="4"/>
  <c r="AP87" i="4" s="1"/>
  <c r="BQ89" i="4"/>
  <c r="BR89" i="4" s="1"/>
  <c r="AL99" i="14" s="1"/>
  <c r="BP89" i="4"/>
  <c r="AF33" i="14" s="1"/>
  <c r="BF90" i="4"/>
  <c r="AE88" i="4"/>
  <c r="AF88" i="4" s="1"/>
  <c r="H221" i="4"/>
  <c r="G222" i="4" s="1"/>
  <c r="E222" i="4" s="1"/>
  <c r="AW117" i="4"/>
  <c r="AU117" i="4" s="1"/>
  <c r="AI88" i="4"/>
  <c r="AA128" i="4"/>
  <c r="V129" i="4"/>
  <c r="X129" i="4"/>
  <c r="Y129" i="4" s="1"/>
  <c r="J194" i="4"/>
  <c r="E121" i="12"/>
  <c r="F121" i="12" s="1"/>
  <c r="H121" i="12" s="1"/>
  <c r="AQ87" i="4" l="1"/>
  <c r="AJ106" i="14"/>
  <c r="BS89" i="4"/>
  <c r="BG90" i="4"/>
  <c r="BM90" i="4" s="1"/>
  <c r="BN90" i="4" s="1"/>
  <c r="BO90" i="4" s="1"/>
  <c r="BK90" i="4"/>
  <c r="AK88" i="4"/>
  <c r="AL88" i="4" s="1"/>
  <c r="AM88" i="4" s="1"/>
  <c r="AG88" i="4"/>
  <c r="AZ117" i="4"/>
  <c r="BA117" i="4" s="1"/>
  <c r="BC117" i="4" s="1"/>
  <c r="I221" i="4"/>
  <c r="H222" i="4" s="1"/>
  <c r="I222" i="4" s="1"/>
  <c r="AX117" i="4"/>
  <c r="AY117" i="4" s="1"/>
  <c r="AA129" i="4"/>
  <c r="U130" i="4"/>
  <c r="S130" i="4" s="1"/>
  <c r="W129" i="4"/>
  <c r="K194" i="4"/>
  <c r="L194" i="4" s="1"/>
  <c r="O194" i="4" l="1"/>
  <c r="AB389" i="14"/>
  <c r="AH88" i="4"/>
  <c r="AJ88" i="4"/>
  <c r="AN88" i="4" s="1"/>
  <c r="AD22" i="14" s="1"/>
  <c r="BH90" i="4"/>
  <c r="BI90" i="4" s="1"/>
  <c r="BL90" i="4" s="1"/>
  <c r="G223" i="4"/>
  <c r="E223" i="4" s="1"/>
  <c r="H223" i="4" s="1"/>
  <c r="I223" i="4" s="1"/>
  <c r="AW118" i="4"/>
  <c r="AZ118" i="4" s="1"/>
  <c r="V130" i="4"/>
  <c r="U131" i="4" s="1"/>
  <c r="X130" i="4"/>
  <c r="Y130" i="4" s="1"/>
  <c r="J195" i="4"/>
  <c r="E122" i="12"/>
  <c r="F122" i="12" s="1"/>
  <c r="H122" i="12" s="1"/>
  <c r="BJ90" i="4" l="1"/>
  <c r="AD89" i="4"/>
  <c r="G224" i="4"/>
  <c r="E224" i="4" s="1"/>
  <c r="H224" i="4" s="1"/>
  <c r="BA118" i="4"/>
  <c r="BC118" i="4" s="1"/>
  <c r="AU118" i="4"/>
  <c r="AO88" i="4"/>
  <c r="AP88" i="4" s="1"/>
  <c r="AJ29" i="14" s="1"/>
  <c r="AA130" i="4"/>
  <c r="W130" i="4"/>
  <c r="K195" i="4"/>
  <c r="L195" i="4" s="1"/>
  <c r="S131" i="4"/>
  <c r="X131" i="4"/>
  <c r="O195" i="4" l="1"/>
  <c r="AB391" i="14"/>
  <c r="Y131" i="4"/>
  <c r="AA131" i="4" s="1"/>
  <c r="BP90" i="4"/>
  <c r="AF36" i="14" s="1"/>
  <c r="BQ90" i="4"/>
  <c r="BR90" i="4" s="1"/>
  <c r="AL100" i="14" s="1"/>
  <c r="BF91" i="4"/>
  <c r="BK91" i="4" s="1"/>
  <c r="AE89" i="4"/>
  <c r="AF89" i="4" s="1"/>
  <c r="I224" i="4"/>
  <c r="G225" i="4"/>
  <c r="E225" i="4" s="1"/>
  <c r="AX118" i="4"/>
  <c r="AY118" i="4" s="1"/>
  <c r="AI89" i="4"/>
  <c r="AQ88" i="4"/>
  <c r="J196" i="4"/>
  <c r="V131" i="4"/>
  <c r="E123" i="12"/>
  <c r="F123" i="12" s="1"/>
  <c r="H123" i="12" s="1"/>
  <c r="BG91" i="4" l="1"/>
  <c r="BM91" i="4" s="1"/>
  <c r="BN91" i="4" s="1"/>
  <c r="BO91" i="4" s="1"/>
  <c r="BS90" i="4"/>
  <c r="AK89" i="4"/>
  <c r="AL89" i="4" s="1"/>
  <c r="AM89" i="4" s="1"/>
  <c r="AG89" i="4"/>
  <c r="H225" i="4"/>
  <c r="I225" i="4" s="1"/>
  <c r="AW119" i="4"/>
  <c r="AZ119" i="4" s="1"/>
  <c r="K196" i="4"/>
  <c r="L196" i="4" s="1"/>
  <c r="W131" i="4"/>
  <c r="U132" i="4"/>
  <c r="O196" i="4" l="1"/>
  <c r="AB394" i="14"/>
  <c r="AH89" i="4"/>
  <c r="AJ89" i="4"/>
  <c r="AN89" i="4" s="1"/>
  <c r="AD32" i="14" s="1"/>
  <c r="BH91" i="4"/>
  <c r="BI91" i="4" s="1"/>
  <c r="BL91" i="4" s="1"/>
  <c r="G226" i="4"/>
  <c r="E226" i="4" s="1"/>
  <c r="H226" i="4" s="1"/>
  <c r="I226" i="4" s="1"/>
  <c r="BA119" i="4"/>
  <c r="AU119" i="4"/>
  <c r="J197" i="4"/>
  <c r="S132" i="4"/>
  <c r="X132" i="4"/>
  <c r="Y132" i="4" l="1"/>
  <c r="AA132" i="4" s="1"/>
  <c r="BQ91" i="4"/>
  <c r="BR91" i="4" s="1"/>
  <c r="AL101" i="14" s="1"/>
  <c r="BJ91" i="4"/>
  <c r="BF92" i="4" s="1"/>
  <c r="BK92" i="4" s="1"/>
  <c r="BC119" i="4"/>
  <c r="AD90" i="4"/>
  <c r="G227" i="4"/>
  <c r="E227" i="4" s="1"/>
  <c r="H227" i="4" s="1"/>
  <c r="AX119" i="4"/>
  <c r="AY119" i="4" s="1"/>
  <c r="AO89" i="4"/>
  <c r="AP89" i="4" s="1"/>
  <c r="AJ107" i="14" s="1"/>
  <c r="V132" i="4"/>
  <c r="U133" i="4" s="1"/>
  <c r="K197" i="4"/>
  <c r="L197" i="4" s="1"/>
  <c r="E124" i="12"/>
  <c r="F124" i="12" s="1"/>
  <c r="H124" i="12" s="1"/>
  <c r="O197" i="4" l="1"/>
  <c r="AB398" i="14"/>
  <c r="BP91" i="4"/>
  <c r="BG92" i="4"/>
  <c r="BM92" i="4" s="1"/>
  <c r="BN92" i="4" s="1"/>
  <c r="BO92" i="4" s="1"/>
  <c r="AE90" i="4"/>
  <c r="AF90" i="4" s="1"/>
  <c r="I227" i="4"/>
  <c r="G228" i="4"/>
  <c r="E228" i="4" s="1"/>
  <c r="AW120" i="4"/>
  <c r="AZ120" i="4" s="1"/>
  <c r="AQ89" i="4"/>
  <c r="AI90" i="4"/>
  <c r="J198" i="4"/>
  <c r="K198" i="4" s="1"/>
  <c r="L198" i="4" s="1"/>
  <c r="W132" i="4"/>
  <c r="S133" i="4"/>
  <c r="X133" i="4"/>
  <c r="Y133" i="4" s="1"/>
  <c r="O198" i="4" l="1"/>
  <c r="AB401" i="14"/>
  <c r="BS91" i="4"/>
  <c r="AF38" i="14"/>
  <c r="BH92" i="4"/>
  <c r="BI92" i="4" s="1"/>
  <c r="AG90" i="4"/>
  <c r="AK90" i="4"/>
  <c r="AL90" i="4" s="1"/>
  <c r="AM90" i="4" s="1"/>
  <c r="H228" i="4"/>
  <c r="G229" i="4" s="1"/>
  <c r="E229" i="4" s="1"/>
  <c r="BA120" i="4"/>
  <c r="AU120" i="4"/>
  <c r="AX120" i="4" s="1"/>
  <c r="AY120" i="4" s="1"/>
  <c r="AA133" i="4"/>
  <c r="J199" i="4"/>
  <c r="K199" i="4" s="1"/>
  <c r="L199" i="4" s="1"/>
  <c r="V133" i="4"/>
  <c r="U134" i="4" s="1"/>
  <c r="E125" i="12"/>
  <c r="F125" i="12" s="1"/>
  <c r="H125" i="12" s="1"/>
  <c r="O199" i="4" l="1"/>
  <c r="AB402" i="14"/>
  <c r="BJ92" i="4"/>
  <c r="BF93" i="4" s="1"/>
  <c r="BL92" i="4"/>
  <c r="BQ92" i="4" s="1"/>
  <c r="BR92" i="4" s="1"/>
  <c r="AL102" i="14" s="1"/>
  <c r="AH90" i="4"/>
  <c r="AJ90" i="4"/>
  <c r="AN90" i="4" s="1"/>
  <c r="AD35" i="14" s="1"/>
  <c r="BC120" i="4"/>
  <c r="I228" i="4"/>
  <c r="H229" i="4" s="1"/>
  <c r="G230" i="4" s="1"/>
  <c r="E230" i="4" s="1"/>
  <c r="AW121" i="4"/>
  <c r="AZ121" i="4" s="1"/>
  <c r="J200" i="4"/>
  <c r="K200" i="4" s="1"/>
  <c r="L200" i="4" s="1"/>
  <c r="W133" i="4"/>
  <c r="S134" i="4"/>
  <c r="X134" i="4"/>
  <c r="Y134" i="4" s="1"/>
  <c r="O200" i="4" l="1"/>
  <c r="AB404" i="14"/>
  <c r="BP92" i="4"/>
  <c r="BG93" i="4"/>
  <c r="BM93" i="4" s="1"/>
  <c r="BN93" i="4" s="1"/>
  <c r="BO93" i="4" s="1"/>
  <c r="BK93" i="4"/>
  <c r="AD91" i="4"/>
  <c r="I229" i="4"/>
  <c r="H230" i="4" s="1"/>
  <c r="I230" i="4" s="1"/>
  <c r="BA121" i="4"/>
  <c r="BC121" i="4" s="1"/>
  <c r="AU121" i="4"/>
  <c r="AO90" i="4"/>
  <c r="AP90" i="4" s="1"/>
  <c r="AJ108" i="14" s="1"/>
  <c r="V134" i="4"/>
  <c r="W134" i="4" s="1"/>
  <c r="J201" i="4"/>
  <c r="E126" i="12"/>
  <c r="F126" i="12" s="1"/>
  <c r="H126" i="12" s="1"/>
  <c r="BS92" i="4" l="1"/>
  <c r="AF40" i="14"/>
  <c r="BH93" i="4"/>
  <c r="BI93" i="4" s="1"/>
  <c r="BL93" i="4" s="1"/>
  <c r="AE91" i="4"/>
  <c r="AF91" i="4" s="1"/>
  <c r="G231" i="4"/>
  <c r="E231" i="4" s="1"/>
  <c r="H231" i="4" s="1"/>
  <c r="G232" i="4" s="1"/>
  <c r="E232" i="4" s="1"/>
  <c r="AX121" i="4"/>
  <c r="AY121" i="4" s="1"/>
  <c r="AQ90" i="4"/>
  <c r="AI91" i="4"/>
  <c r="AA134" i="4"/>
  <c r="U135" i="4"/>
  <c r="X135" i="4" s="1"/>
  <c r="Y135" i="4" s="1"/>
  <c r="K201" i="4"/>
  <c r="L201" i="4" s="1"/>
  <c r="O201" i="4" l="1"/>
  <c r="AB406" i="14"/>
  <c r="BJ93" i="4"/>
  <c r="BF94" i="4" s="1"/>
  <c r="BK94" i="4" s="1"/>
  <c r="BP93" i="4"/>
  <c r="AF44" i="14" s="1"/>
  <c r="BQ93" i="4"/>
  <c r="BR93" i="4" s="1"/>
  <c r="AL103" i="14" s="1"/>
  <c r="AK91" i="4"/>
  <c r="AL91" i="4" s="1"/>
  <c r="AM91" i="4" s="1"/>
  <c r="AG91" i="4"/>
  <c r="I231" i="4"/>
  <c r="H232" i="4" s="1"/>
  <c r="I232" i="4" s="1"/>
  <c r="AW122" i="4"/>
  <c r="AA135" i="4"/>
  <c r="S135" i="4"/>
  <c r="V135" i="4" s="1"/>
  <c r="U136" i="4" s="1"/>
  <c r="J202" i="4"/>
  <c r="E127" i="12"/>
  <c r="F127" i="12" s="1"/>
  <c r="H127" i="12" s="1"/>
  <c r="AH91" i="4" l="1"/>
  <c r="AJ91" i="4"/>
  <c r="AO91" i="4" s="1"/>
  <c r="AP91" i="4" s="1"/>
  <c r="AJ109" i="14" s="1"/>
  <c r="BS93" i="4"/>
  <c r="BG94" i="4"/>
  <c r="BM94" i="4" s="1"/>
  <c r="BN94" i="4" s="1"/>
  <c r="BO94" i="4" s="1"/>
  <c r="AU122" i="4"/>
  <c r="AX122" i="4" s="1"/>
  <c r="AY122" i="4" s="1"/>
  <c r="AZ122" i="4"/>
  <c r="G233" i="4"/>
  <c r="E233" i="4" s="1"/>
  <c r="H233" i="4" s="1"/>
  <c r="W135" i="4"/>
  <c r="K202" i="4"/>
  <c r="L202" i="4" s="1"/>
  <c r="X136" i="4"/>
  <c r="Y136" i="4" s="1"/>
  <c r="S136" i="4"/>
  <c r="O202" i="4" l="1"/>
  <c r="AB408" i="14"/>
  <c r="BH94" i="4"/>
  <c r="BI94" i="4" s="1"/>
  <c r="BL94" i="4" s="1"/>
  <c r="AN91" i="4"/>
  <c r="AD92" i="4"/>
  <c r="I233" i="4"/>
  <c r="G234" i="4"/>
  <c r="E234" i="4" s="1"/>
  <c r="BA122" i="4"/>
  <c r="AW123" i="4"/>
  <c r="AA136" i="4"/>
  <c r="J203" i="4"/>
  <c r="V136" i="4"/>
  <c r="AQ91" i="4" l="1"/>
  <c r="AD37" i="14"/>
  <c r="BJ94" i="4"/>
  <c r="AE92" i="4"/>
  <c r="AF92" i="4" s="1"/>
  <c r="BC122" i="4"/>
  <c r="AZ123" i="4"/>
  <c r="AI92" i="4"/>
  <c r="H234" i="4"/>
  <c r="I234" i="4" s="1"/>
  <c r="AU123" i="4"/>
  <c r="K203" i="4"/>
  <c r="L203" i="4" s="1"/>
  <c r="W136" i="4"/>
  <c r="U137" i="4"/>
  <c r="E128" i="12"/>
  <c r="F128" i="12" s="1"/>
  <c r="H128" i="12" s="1"/>
  <c r="O203" i="4" l="1"/>
  <c r="AB411" i="14"/>
  <c r="BP94" i="4"/>
  <c r="AF48" i="14" s="1"/>
  <c r="BQ94" i="4"/>
  <c r="BR94" i="4" s="1"/>
  <c r="AL104" i="14" s="1"/>
  <c r="BF95" i="4"/>
  <c r="BK95" i="4" s="1"/>
  <c r="AK92" i="4"/>
  <c r="AL92" i="4" s="1"/>
  <c r="AM92" i="4" s="1"/>
  <c r="AG92" i="4"/>
  <c r="G235" i="4"/>
  <c r="E235" i="4" s="1"/>
  <c r="H235" i="4" s="1"/>
  <c r="G236" i="4" s="1"/>
  <c r="E236" i="4" s="1"/>
  <c r="BA123" i="4"/>
  <c r="BC123" i="4" s="1"/>
  <c r="AX123" i="4"/>
  <c r="AY123" i="4" s="1"/>
  <c r="J204" i="4"/>
  <c r="S137" i="4"/>
  <c r="X137" i="4"/>
  <c r="Y137" i="4" l="1"/>
  <c r="AA137" i="4" s="1"/>
  <c r="AH92" i="4"/>
  <c r="AD93" i="4" s="1"/>
  <c r="AE93" i="4" s="1"/>
  <c r="AK93" i="4" s="1"/>
  <c r="AJ92" i="4"/>
  <c r="AN92" i="4" s="1"/>
  <c r="AD39" i="14" s="1"/>
  <c r="BS94" i="4"/>
  <c r="BG95" i="4"/>
  <c r="BM95" i="4" s="1"/>
  <c r="BN95" i="4" s="1"/>
  <c r="BO95" i="4" s="1"/>
  <c r="I235" i="4"/>
  <c r="H236" i="4" s="1"/>
  <c r="AW124" i="4"/>
  <c r="AU124" i="4" s="1"/>
  <c r="V137" i="4"/>
  <c r="W137" i="4" s="1"/>
  <c r="K204" i="4"/>
  <c r="L204" i="4" s="1"/>
  <c r="E129" i="12"/>
  <c r="F129" i="12" s="1"/>
  <c r="H129" i="12" s="1"/>
  <c r="O204" i="4" l="1"/>
  <c r="AB413" i="14"/>
  <c r="AF93" i="4"/>
  <c r="AG93" i="4" s="1"/>
  <c r="BH95" i="4"/>
  <c r="BI95" i="4" s="1"/>
  <c r="BL95" i="4" s="1"/>
  <c r="AO92" i="4"/>
  <c r="AP92" i="4" s="1"/>
  <c r="AZ124" i="4"/>
  <c r="AI93" i="4"/>
  <c r="I236" i="4"/>
  <c r="G237" i="4"/>
  <c r="E237" i="4" s="1"/>
  <c r="AL93" i="4"/>
  <c r="AM93" i="4" s="1"/>
  <c r="U138" i="4"/>
  <c r="X138" i="4" s="1"/>
  <c r="Y138" i="4" s="1"/>
  <c r="J205" i="4"/>
  <c r="AQ92" i="4" l="1"/>
  <c r="AJ110" i="14"/>
  <c r="AH93" i="4"/>
  <c r="AJ93" i="4"/>
  <c r="AN93" i="4" s="1"/>
  <c r="AD44" i="14" s="1"/>
  <c r="BJ95" i="4"/>
  <c r="H237" i="4"/>
  <c r="G238" i="4" s="1"/>
  <c r="E238" i="4" s="1"/>
  <c r="BA124" i="4"/>
  <c r="AX124" i="4"/>
  <c r="AY124" i="4" s="1"/>
  <c r="S138" i="4"/>
  <c r="V138" i="4" s="1"/>
  <c r="W138" i="4" s="1"/>
  <c r="K205" i="4"/>
  <c r="L205" i="4" s="1"/>
  <c r="O205" i="4" l="1"/>
  <c r="AB414" i="14"/>
  <c r="BP95" i="4"/>
  <c r="AF54" i="14" s="1"/>
  <c r="BQ95" i="4"/>
  <c r="BR95" i="4" s="1"/>
  <c r="AL105" i="14" s="1"/>
  <c r="BF96" i="4"/>
  <c r="BK96" i="4" s="1"/>
  <c r="BC124" i="4"/>
  <c r="AD94" i="4"/>
  <c r="I237" i="4"/>
  <c r="H238" i="4" s="1"/>
  <c r="G239" i="4" s="1"/>
  <c r="E239" i="4" s="1"/>
  <c r="AW125" i="4"/>
  <c r="AU125" i="4" s="1"/>
  <c r="AO93" i="4"/>
  <c r="AP93" i="4" s="1"/>
  <c r="AJ111" i="14" s="1"/>
  <c r="AA138" i="4"/>
  <c r="U139" i="4"/>
  <c r="X139" i="4" s="1"/>
  <c r="Y139" i="4" s="1"/>
  <c r="J206" i="4"/>
  <c r="E130" i="12"/>
  <c r="F130" i="12" s="1"/>
  <c r="H130" i="12" s="1"/>
  <c r="BS95" i="4" l="1"/>
  <c r="BG96" i="4"/>
  <c r="BM96" i="4" s="1"/>
  <c r="BN96" i="4" s="1"/>
  <c r="BO96" i="4" s="1"/>
  <c r="AE94" i="4"/>
  <c r="AF94" i="4" s="1"/>
  <c r="AZ125" i="4"/>
  <c r="I238" i="4"/>
  <c r="H239" i="4" s="1"/>
  <c r="I239" i="4" s="1"/>
  <c r="AQ93" i="4"/>
  <c r="AI94" i="4"/>
  <c r="S139" i="4"/>
  <c r="V139" i="4" s="1"/>
  <c r="U140" i="4" s="1"/>
  <c r="K206" i="4"/>
  <c r="L206" i="4" s="1"/>
  <c r="O206" i="4" l="1"/>
  <c r="AB299" i="14"/>
  <c r="BH96" i="4"/>
  <c r="BI96" i="4" s="1"/>
  <c r="BL96" i="4" s="1"/>
  <c r="AG94" i="4"/>
  <c r="G240" i="4"/>
  <c r="E240" i="4" s="1"/>
  <c r="H240" i="4" s="1"/>
  <c r="BA125" i="4"/>
  <c r="AX125" i="4"/>
  <c r="AY125" i="4" s="1"/>
  <c r="AK94" i="4"/>
  <c r="AA139" i="4"/>
  <c r="W139" i="4"/>
  <c r="J207" i="4"/>
  <c r="K207" i="4" s="1"/>
  <c r="L207" i="4" s="1"/>
  <c r="S140" i="4"/>
  <c r="X140" i="4"/>
  <c r="Y140" i="4" s="1"/>
  <c r="E131" i="12"/>
  <c r="F131" i="12" s="1"/>
  <c r="H131" i="12" s="1"/>
  <c r="O207" i="4" l="1"/>
  <c r="AB357" i="14"/>
  <c r="AH94" i="4"/>
  <c r="AJ94" i="4"/>
  <c r="BJ96" i="4"/>
  <c r="BC125" i="4"/>
  <c r="G241" i="4"/>
  <c r="E241" i="4" s="1"/>
  <c r="I240" i="4"/>
  <c r="AL94" i="4"/>
  <c r="AM94" i="4" s="1"/>
  <c r="AW126" i="4"/>
  <c r="AZ126" i="4" s="1"/>
  <c r="V140" i="4"/>
  <c r="U141" i="4" s="1"/>
  <c r="J208" i="4"/>
  <c r="AN94" i="4" l="1"/>
  <c r="AD48" i="14" s="1"/>
  <c r="BF97" i="4"/>
  <c r="BK97" i="4" s="1"/>
  <c r="BP96" i="4"/>
  <c r="AF62" i="14" s="1"/>
  <c r="BQ96" i="4"/>
  <c r="BR96" i="4" s="1"/>
  <c r="AL106" i="14" s="1"/>
  <c r="AD95" i="4"/>
  <c r="H241" i="4"/>
  <c r="BA126" i="4"/>
  <c r="BC126" i="4" s="1"/>
  <c r="AU126" i="4"/>
  <c r="AX126" i="4" s="1"/>
  <c r="AY126" i="4" s="1"/>
  <c r="AO94" i="4"/>
  <c r="AP94" i="4" s="1"/>
  <c r="AJ112" i="14" s="1"/>
  <c r="AA140" i="4"/>
  <c r="W140" i="4"/>
  <c r="K208" i="4"/>
  <c r="L208" i="4" s="1"/>
  <c r="S141" i="4"/>
  <c r="X141" i="4"/>
  <c r="Y141" i="4" s="1"/>
  <c r="O208" i="4" l="1"/>
  <c r="AB75" i="14"/>
  <c r="BG97" i="4"/>
  <c r="BM97" i="4" s="1"/>
  <c r="BN97" i="4" s="1"/>
  <c r="BO97" i="4" s="1"/>
  <c r="BS96" i="4"/>
  <c r="AE95" i="4"/>
  <c r="AF95" i="4" s="1"/>
  <c r="I241" i="4"/>
  <c r="G242" i="4"/>
  <c r="E242" i="4" s="1"/>
  <c r="AW127" i="4"/>
  <c r="AZ127" i="4" s="1"/>
  <c r="AQ94" i="4"/>
  <c r="AI95" i="4"/>
  <c r="V141" i="4"/>
  <c r="W141" i="4" s="1"/>
  <c r="J209" i="4"/>
  <c r="E132" i="12"/>
  <c r="F132" i="12" s="1"/>
  <c r="H132" i="12" s="1"/>
  <c r="AK95" i="4" l="1"/>
  <c r="AL95" i="4" s="1"/>
  <c r="AM95" i="4" s="1"/>
  <c r="BH97" i="4"/>
  <c r="BI97" i="4" s="1"/>
  <c r="BL97" i="4" s="1"/>
  <c r="AG95" i="4"/>
  <c r="H242" i="4"/>
  <c r="G243" i="4" s="1"/>
  <c r="E243" i="4" s="1"/>
  <c r="BA127" i="4"/>
  <c r="BC127" i="4" s="1"/>
  <c r="AU127" i="4"/>
  <c r="AA141" i="4"/>
  <c r="U142" i="4"/>
  <c r="S142" i="4" s="1"/>
  <c r="K209" i="4"/>
  <c r="L209" i="4" s="1"/>
  <c r="O209" i="4" l="1"/>
  <c r="AB305" i="14"/>
  <c r="AH95" i="4"/>
  <c r="AJ95" i="4"/>
  <c r="AN95" i="4" s="1"/>
  <c r="AD59" i="14" s="1"/>
  <c r="BJ97" i="4"/>
  <c r="BF98" i="4" s="1"/>
  <c r="BK98" i="4" s="1"/>
  <c r="BQ97" i="4"/>
  <c r="BR97" i="4" s="1"/>
  <c r="AL107" i="14" s="1"/>
  <c r="I242" i="4"/>
  <c r="H243" i="4" s="1"/>
  <c r="AX127" i="4"/>
  <c r="AY127" i="4" s="1"/>
  <c r="X142" i="4"/>
  <c r="Y142" i="4" s="1"/>
  <c r="V142" i="4"/>
  <c r="W142" i="4" s="1"/>
  <c r="J210" i="4"/>
  <c r="E133" i="12"/>
  <c r="F133" i="12" s="1"/>
  <c r="H133" i="12" s="1"/>
  <c r="BP97" i="4" l="1"/>
  <c r="BG98" i="4"/>
  <c r="BM98" i="4" s="1"/>
  <c r="BN98" i="4" s="1"/>
  <c r="BO98" i="4" s="1"/>
  <c r="AD96" i="4"/>
  <c r="G244" i="4"/>
  <c r="E244" i="4" s="1"/>
  <c r="I243" i="4"/>
  <c r="AW128" i="4"/>
  <c r="AO95" i="4"/>
  <c r="AP95" i="4" s="1"/>
  <c r="AJ113" i="14" s="1"/>
  <c r="AA142" i="4"/>
  <c r="U143" i="4"/>
  <c r="S143" i="4" s="1"/>
  <c r="V143" i="4" s="1"/>
  <c r="K210" i="4"/>
  <c r="L210" i="4" s="1"/>
  <c r="O210" i="4" l="1"/>
  <c r="AB307" i="14"/>
  <c r="BS97" i="4"/>
  <c r="AF70" i="14"/>
  <c r="BH98" i="4"/>
  <c r="BI98" i="4" s="1"/>
  <c r="BL98" i="4" s="1"/>
  <c r="AE96" i="4"/>
  <c r="AF96" i="4" s="1"/>
  <c r="AU128" i="4"/>
  <c r="AZ128" i="4"/>
  <c r="H244" i="4"/>
  <c r="AI96" i="4"/>
  <c r="AQ95" i="4"/>
  <c r="X143" i="4"/>
  <c r="Y143" i="4" s="1"/>
  <c r="J211" i="4"/>
  <c r="W143" i="4"/>
  <c r="U144" i="4"/>
  <c r="BJ98" i="4" l="1"/>
  <c r="AG96" i="4"/>
  <c r="AK96" i="4"/>
  <c r="AL96" i="4" s="1"/>
  <c r="AM96" i="4" s="1"/>
  <c r="G245" i="4"/>
  <c r="E245" i="4" s="1"/>
  <c r="I244" i="4"/>
  <c r="BA128" i="4"/>
  <c r="AX128" i="4"/>
  <c r="AY128" i="4" s="1"/>
  <c r="AA143" i="4"/>
  <c r="K211" i="4"/>
  <c r="L211" i="4" s="1"/>
  <c r="X144" i="4"/>
  <c r="S144" i="4"/>
  <c r="E134" i="12"/>
  <c r="F134" i="12" s="1"/>
  <c r="H134" i="12" s="1"/>
  <c r="O211" i="4" l="1"/>
  <c r="AB314" i="14"/>
  <c r="Y144" i="4"/>
  <c r="AA144" i="4" s="1"/>
  <c r="AH96" i="4"/>
  <c r="AJ96" i="4"/>
  <c r="AN96" i="4" s="1"/>
  <c r="AD64" i="14" s="1"/>
  <c r="BP98" i="4"/>
  <c r="AF81" i="14" s="1"/>
  <c r="BQ98" i="4"/>
  <c r="BR98" i="4" s="1"/>
  <c r="AL108" i="14" s="1"/>
  <c r="BF99" i="4"/>
  <c r="BK99" i="4" s="1"/>
  <c r="BC128" i="4"/>
  <c r="H245" i="4"/>
  <c r="AW129" i="4"/>
  <c r="AU129" i="4" s="1"/>
  <c r="J212" i="4"/>
  <c r="V144" i="4"/>
  <c r="BS98" i="4" l="1"/>
  <c r="BG99" i="4"/>
  <c r="BH99" i="4" s="1"/>
  <c r="AZ129" i="4"/>
  <c r="BA129" i="4" s="1"/>
  <c r="BC129" i="4" s="1"/>
  <c r="AD97" i="4"/>
  <c r="I245" i="4"/>
  <c r="G246" i="4"/>
  <c r="E246" i="4" s="1"/>
  <c r="AX129" i="4"/>
  <c r="AY129" i="4" s="1"/>
  <c r="AO96" i="4"/>
  <c r="AP96" i="4" s="1"/>
  <c r="AJ114" i="14" s="1"/>
  <c r="K212" i="4"/>
  <c r="L212" i="4" s="1"/>
  <c r="W144" i="4"/>
  <c r="U145" i="4"/>
  <c r="O212" i="4" l="1"/>
  <c r="AB321" i="14"/>
  <c r="BM99" i="4"/>
  <c r="BN99" i="4" s="1"/>
  <c r="BO99" i="4" s="1"/>
  <c r="BI99" i="4"/>
  <c r="BL99" i="4" s="1"/>
  <c r="AE97" i="4"/>
  <c r="AF97" i="4" s="1"/>
  <c r="H246" i="4"/>
  <c r="G247" i="4" s="1"/>
  <c r="E247" i="4" s="1"/>
  <c r="AW130" i="4"/>
  <c r="AZ130" i="4" s="1"/>
  <c r="AQ96" i="4"/>
  <c r="AI97" i="4"/>
  <c r="S145" i="4"/>
  <c r="V145" i="4" s="1"/>
  <c r="J213" i="4"/>
  <c r="X145" i="4"/>
  <c r="Y145" i="4" s="1"/>
  <c r="E135" i="12"/>
  <c r="F135" i="12" s="1"/>
  <c r="H135" i="12" s="1"/>
  <c r="BJ99" i="4" l="1"/>
  <c r="AK97" i="4"/>
  <c r="AL97" i="4" s="1"/>
  <c r="AM97" i="4" s="1"/>
  <c r="AG97" i="4"/>
  <c r="I246" i="4"/>
  <c r="H247" i="4" s="1"/>
  <c r="BA130" i="4"/>
  <c r="BC130" i="4" s="1"/>
  <c r="AU130" i="4"/>
  <c r="K213" i="4"/>
  <c r="L213" i="4" s="1"/>
  <c r="W145" i="4"/>
  <c r="U146" i="4"/>
  <c r="O213" i="4" l="1"/>
  <c r="AB333" i="14"/>
  <c r="AH97" i="4"/>
  <c r="AJ97" i="4"/>
  <c r="AN97" i="4" s="1"/>
  <c r="AD75" i="14" s="1"/>
  <c r="BP99" i="4"/>
  <c r="AF95" i="14" s="1"/>
  <c r="BQ99" i="4"/>
  <c r="BR99" i="4" s="1"/>
  <c r="AL109" i="14" s="1"/>
  <c r="BF100" i="4"/>
  <c r="BK100" i="4" s="1"/>
  <c r="I247" i="4"/>
  <c r="G248" i="4"/>
  <c r="E248" i="4" s="1"/>
  <c r="AX130" i="4"/>
  <c r="AY130" i="4" s="1"/>
  <c r="AA145" i="4"/>
  <c r="J214" i="4"/>
  <c r="X146" i="4"/>
  <c r="Y146" i="4" s="1"/>
  <c r="S146" i="4"/>
  <c r="E136" i="12"/>
  <c r="F136" i="12" s="1"/>
  <c r="H136" i="12" s="1"/>
  <c r="BS99" i="4" l="1"/>
  <c r="BG100" i="4"/>
  <c r="BM100" i="4" s="1"/>
  <c r="BN100" i="4" s="1"/>
  <c r="BO100" i="4" s="1"/>
  <c r="H248" i="4"/>
  <c r="I248" i="4" s="1"/>
  <c r="AD98" i="4"/>
  <c r="AW131" i="4"/>
  <c r="AO97" i="4"/>
  <c r="AP97" i="4" s="1"/>
  <c r="AJ115" i="14" s="1"/>
  <c r="AA146" i="4"/>
  <c r="V146" i="4"/>
  <c r="U147" i="4" s="1"/>
  <c r="K214" i="4"/>
  <c r="L214" i="4" s="1"/>
  <c r="O214" i="4" l="1"/>
  <c r="AB342" i="14"/>
  <c r="BH100" i="4"/>
  <c r="BI100" i="4" s="1"/>
  <c r="BL100" i="4" s="1"/>
  <c r="AE98" i="4"/>
  <c r="AF98" i="4" s="1"/>
  <c r="G249" i="4"/>
  <c r="E249" i="4" s="1"/>
  <c r="H249" i="4" s="1"/>
  <c r="AU131" i="4"/>
  <c r="AX131" i="4" s="1"/>
  <c r="AY131" i="4" s="1"/>
  <c r="AZ131" i="4"/>
  <c r="BA131" i="4" s="1"/>
  <c r="AI98" i="4"/>
  <c r="AQ97" i="4"/>
  <c r="W146" i="4"/>
  <c r="J215" i="4"/>
  <c r="X147" i="4"/>
  <c r="Y147" i="4" s="1"/>
  <c r="S147" i="4"/>
  <c r="BJ100" i="4" l="1"/>
  <c r="AG98" i="4"/>
  <c r="AK98" i="4"/>
  <c r="AL98" i="4" s="1"/>
  <c r="AM98" i="4" s="1"/>
  <c r="BC131" i="4"/>
  <c r="G250" i="4"/>
  <c r="E250" i="4" s="1"/>
  <c r="I249" i="4"/>
  <c r="AW132" i="4"/>
  <c r="AZ132" i="4" s="1"/>
  <c r="K215" i="4"/>
  <c r="L215" i="4" s="1"/>
  <c r="V147" i="4"/>
  <c r="E137" i="12"/>
  <c r="F137" i="12" s="1"/>
  <c r="H137" i="12" s="1"/>
  <c r="O215" i="4" l="1"/>
  <c r="AB349" i="14"/>
  <c r="AH98" i="4"/>
  <c r="AJ98" i="4"/>
  <c r="AN98" i="4" s="1"/>
  <c r="AD85" i="14" s="1"/>
  <c r="BQ100" i="4"/>
  <c r="BR100" i="4" s="1"/>
  <c r="AL110" i="14" s="1"/>
  <c r="BP100" i="4"/>
  <c r="AF105" i="14" s="1"/>
  <c r="BF101" i="4"/>
  <c r="BK101" i="4" s="1"/>
  <c r="H250" i="4"/>
  <c r="G251" i="4" s="1"/>
  <c r="E251" i="4" s="1"/>
  <c r="BA132" i="4"/>
  <c r="BC132" i="4" s="1"/>
  <c r="AU132" i="4"/>
  <c r="AA147" i="4"/>
  <c r="J216" i="4"/>
  <c r="K216" i="4" s="1"/>
  <c r="L216" i="4" s="1"/>
  <c r="W147" i="4"/>
  <c r="U148" i="4"/>
  <c r="O216" i="4" l="1"/>
  <c r="AB361" i="14"/>
  <c r="BG101" i="4"/>
  <c r="BH101" i="4" s="1"/>
  <c r="BS100" i="4"/>
  <c r="AD99" i="4"/>
  <c r="I250" i="4"/>
  <c r="H251" i="4" s="1"/>
  <c r="I251" i="4" s="1"/>
  <c r="AX132" i="4"/>
  <c r="AY132" i="4" s="1"/>
  <c r="AO98" i="4"/>
  <c r="AP98" i="4" s="1"/>
  <c r="AJ116" i="14" s="1"/>
  <c r="J217" i="4"/>
  <c r="S148" i="4"/>
  <c r="X148" i="4"/>
  <c r="Y148" i="4" s="1"/>
  <c r="E138" i="12"/>
  <c r="F138" i="12" s="1"/>
  <c r="H138" i="12" s="1"/>
  <c r="BM101" i="4" l="1"/>
  <c r="BN101" i="4" s="1"/>
  <c r="BO101" i="4" s="1"/>
  <c r="BI101" i="4"/>
  <c r="BL101" i="4" s="1"/>
  <c r="AI99" i="4"/>
  <c r="AE99" i="4"/>
  <c r="AF99" i="4" s="1"/>
  <c r="G252" i="4"/>
  <c r="E252" i="4" s="1"/>
  <c r="H252" i="4" s="1"/>
  <c r="AW133" i="4"/>
  <c r="AQ98" i="4"/>
  <c r="K217" i="4"/>
  <c r="L217" i="4" s="1"/>
  <c r="V148" i="4"/>
  <c r="O217" i="4" l="1"/>
  <c r="AB372" i="14"/>
  <c r="BJ101" i="4"/>
  <c r="AG99" i="4"/>
  <c r="AU133" i="4"/>
  <c r="AX133" i="4" s="1"/>
  <c r="AY133" i="4" s="1"/>
  <c r="AZ133" i="4"/>
  <c r="BA133" i="4" s="1"/>
  <c r="AK99" i="4"/>
  <c r="AL99" i="4" s="1"/>
  <c r="AM99" i="4" s="1"/>
  <c r="G253" i="4"/>
  <c r="E253" i="4" s="1"/>
  <c r="I252" i="4"/>
  <c r="AA148" i="4"/>
  <c r="J218" i="4"/>
  <c r="W148" i="4"/>
  <c r="U149" i="4"/>
  <c r="AH99" i="4" l="1"/>
  <c r="AJ99" i="4"/>
  <c r="AN99" i="4" s="1"/>
  <c r="AD96" i="14" s="1"/>
  <c r="BQ101" i="4"/>
  <c r="BR101" i="4" s="1"/>
  <c r="AL111" i="14" s="1"/>
  <c r="BP101" i="4"/>
  <c r="AF109" i="14" s="1"/>
  <c r="BF102" i="4"/>
  <c r="BK102" i="4" s="1"/>
  <c r="BC133" i="4"/>
  <c r="H253" i="4"/>
  <c r="G254" i="4" s="1"/>
  <c r="E254" i="4" s="1"/>
  <c r="AW134" i="4"/>
  <c r="AZ134" i="4" s="1"/>
  <c r="K218" i="4"/>
  <c r="L218" i="4" s="1"/>
  <c r="S149" i="4"/>
  <c r="X149" i="4"/>
  <c r="Y149" i="4" s="1"/>
  <c r="E139" i="12"/>
  <c r="F139" i="12" s="1"/>
  <c r="H139" i="12" s="1"/>
  <c r="O218" i="4" l="1"/>
  <c r="AB383" i="14"/>
  <c r="BG102" i="4"/>
  <c r="BM102" i="4" s="1"/>
  <c r="BN102" i="4" s="1"/>
  <c r="BO102" i="4" s="1"/>
  <c r="BS101" i="4"/>
  <c r="AD100" i="4"/>
  <c r="I253" i="4"/>
  <c r="H254" i="4" s="1"/>
  <c r="G255" i="4" s="1"/>
  <c r="E255" i="4" s="1"/>
  <c r="BA134" i="4"/>
  <c r="BC134" i="4" s="1"/>
  <c r="AU134" i="4"/>
  <c r="AX134" i="4" s="1"/>
  <c r="AY134" i="4" s="1"/>
  <c r="AO99" i="4"/>
  <c r="AP99" i="4" s="1"/>
  <c r="AJ117" i="14" s="1"/>
  <c r="V149" i="4"/>
  <c r="U150" i="4" s="1"/>
  <c r="J219" i="4"/>
  <c r="BH102" i="4" l="1"/>
  <c r="BI102" i="4" s="1"/>
  <c r="BL102" i="4" s="1"/>
  <c r="AE100" i="4"/>
  <c r="AF100" i="4" s="1"/>
  <c r="AI100" i="4"/>
  <c r="I254" i="4"/>
  <c r="H255" i="4" s="1"/>
  <c r="AW135" i="4"/>
  <c r="AZ135" i="4" s="1"/>
  <c r="AQ99" i="4"/>
  <c r="AA149" i="4"/>
  <c r="S150" i="4"/>
  <c r="W149" i="4"/>
  <c r="K219" i="4"/>
  <c r="L219" i="4" s="1"/>
  <c r="X150" i="4"/>
  <c r="Y150" i="4" s="1"/>
  <c r="O219" i="4" l="1"/>
  <c r="AB393" i="14"/>
  <c r="AK100" i="4"/>
  <c r="AL100" i="4" s="1"/>
  <c r="AM100" i="4" s="1"/>
  <c r="BJ102" i="4"/>
  <c r="AG100" i="4"/>
  <c r="G256" i="4"/>
  <c r="E256" i="4" s="1"/>
  <c r="I255" i="4"/>
  <c r="AU135" i="4"/>
  <c r="AA150" i="4"/>
  <c r="V150" i="4"/>
  <c r="W150" i="4" s="1"/>
  <c r="J220" i="4"/>
  <c r="E140" i="12"/>
  <c r="F140" i="12" s="1"/>
  <c r="H140" i="12" s="1"/>
  <c r="AH100" i="4" l="1"/>
  <c r="AJ100" i="4"/>
  <c r="AN100" i="4" s="1"/>
  <c r="AD107" i="14" s="1"/>
  <c r="BP102" i="4"/>
  <c r="AF114" i="14" s="1"/>
  <c r="BQ102" i="4"/>
  <c r="BR102" i="4" s="1"/>
  <c r="AL112" i="14" s="1"/>
  <c r="BF103" i="4"/>
  <c r="BK103" i="4" s="1"/>
  <c r="H256" i="4"/>
  <c r="I256" i="4" s="1"/>
  <c r="BA135" i="4"/>
  <c r="AX135" i="4"/>
  <c r="AY135" i="4" s="1"/>
  <c r="U151" i="4"/>
  <c r="S151" i="4" s="1"/>
  <c r="V151" i="4" s="1"/>
  <c r="K220" i="4"/>
  <c r="L220" i="4" s="1"/>
  <c r="O220" i="4" l="1"/>
  <c r="AB403" i="14"/>
  <c r="AO100" i="4"/>
  <c r="AP100" i="4" s="1"/>
  <c r="BS102" i="4"/>
  <c r="BG103" i="4"/>
  <c r="BM103" i="4" s="1"/>
  <c r="BN103" i="4" s="1"/>
  <c r="BO103" i="4" s="1"/>
  <c r="G257" i="4"/>
  <c r="E257" i="4" s="1"/>
  <c r="H257" i="4" s="1"/>
  <c r="I257" i="4" s="1"/>
  <c r="BC135" i="4"/>
  <c r="AD101" i="4"/>
  <c r="AW136" i="4"/>
  <c r="AU136" i="4" s="1"/>
  <c r="J221" i="4"/>
  <c r="K221" i="4" s="1"/>
  <c r="L221" i="4" s="1"/>
  <c r="X151" i="4"/>
  <c r="Y151" i="4" s="1"/>
  <c r="W151" i="4"/>
  <c r="U152" i="4"/>
  <c r="O221" i="4" l="1"/>
  <c r="AB412" i="14"/>
  <c r="AQ100" i="4"/>
  <c r="AJ118" i="14"/>
  <c r="BH103" i="4"/>
  <c r="BI103" i="4" s="1"/>
  <c r="BL103" i="4" s="1"/>
  <c r="AI101" i="4"/>
  <c r="AZ136" i="4"/>
  <c r="BA136" i="4" s="1"/>
  <c r="BC136" i="4" s="1"/>
  <c r="AE101" i="4"/>
  <c r="AK101" i="4" s="1"/>
  <c r="AL101" i="4" s="1"/>
  <c r="AM101" i="4" s="1"/>
  <c r="G258" i="4"/>
  <c r="E258" i="4" s="1"/>
  <c r="H258" i="4" s="1"/>
  <c r="AA151" i="4"/>
  <c r="J222" i="4"/>
  <c r="S152" i="4"/>
  <c r="X152" i="4"/>
  <c r="E141" i="12"/>
  <c r="F141" i="12" s="1"/>
  <c r="H141" i="12" s="1"/>
  <c r="Y152" i="4" l="1"/>
  <c r="AA152" i="4" s="1"/>
  <c r="AF101" i="4"/>
  <c r="AG101" i="4" s="1"/>
  <c r="BQ103" i="4"/>
  <c r="BR103" i="4" s="1"/>
  <c r="AL113" i="14" s="1"/>
  <c r="BJ103" i="4"/>
  <c r="G259" i="4"/>
  <c r="E259" i="4" s="1"/>
  <c r="I258" i="4"/>
  <c r="AX136" i="4"/>
  <c r="AY136" i="4" s="1"/>
  <c r="K222" i="4"/>
  <c r="L222" i="4" s="1"/>
  <c r="V152" i="4"/>
  <c r="O222" i="4" l="1"/>
  <c r="AB416" i="14"/>
  <c r="AH101" i="4"/>
  <c r="AJ101" i="4"/>
  <c r="AN101" i="4" s="1"/>
  <c r="AD111" i="14" s="1"/>
  <c r="BP103" i="4"/>
  <c r="BF104" i="4"/>
  <c r="BK104" i="4" s="1"/>
  <c r="H259" i="4"/>
  <c r="AW137" i="4"/>
  <c r="J223" i="4"/>
  <c r="K223" i="4" s="1"/>
  <c r="L223" i="4" s="1"/>
  <c r="W152" i="4"/>
  <c r="U153" i="4"/>
  <c r="O223" i="4" l="1"/>
  <c r="AB417" i="14"/>
  <c r="BS103" i="4"/>
  <c r="AF102" i="14"/>
  <c r="BG104" i="4"/>
  <c r="BH104" i="4" s="1"/>
  <c r="AD102" i="4"/>
  <c r="AU137" i="4"/>
  <c r="AX137" i="4" s="1"/>
  <c r="AY137" i="4" s="1"/>
  <c r="AZ137" i="4"/>
  <c r="AO101" i="4"/>
  <c r="AP101" i="4" s="1"/>
  <c r="I259" i="4"/>
  <c r="G260" i="4"/>
  <c r="E260" i="4" s="1"/>
  <c r="J224" i="4"/>
  <c r="S153" i="4"/>
  <c r="X153" i="4"/>
  <c r="E142" i="12"/>
  <c r="F142" i="12" s="1"/>
  <c r="H142" i="12" s="1"/>
  <c r="AQ101" i="4" l="1"/>
  <c r="AJ119" i="14"/>
  <c r="Y153" i="4"/>
  <c r="AA153" i="4" s="1"/>
  <c r="AE102" i="4"/>
  <c r="AK102" i="4" s="1"/>
  <c r="AL102" i="4" s="1"/>
  <c r="AM102" i="4" s="1"/>
  <c r="BM104" i="4"/>
  <c r="BN104" i="4" s="1"/>
  <c r="BO104" i="4" s="1"/>
  <c r="BI104" i="4"/>
  <c r="BL104" i="4" s="1"/>
  <c r="AI102" i="4"/>
  <c r="H260" i="4"/>
  <c r="BA137" i="4"/>
  <c r="AW138" i="4"/>
  <c r="AU138" i="4" s="1"/>
  <c r="K224" i="4"/>
  <c r="L224" i="4" s="1"/>
  <c r="V153" i="4"/>
  <c r="O224" i="4" l="1"/>
  <c r="AB418" i="14"/>
  <c r="AF102" i="4"/>
  <c r="AG102" i="4" s="1"/>
  <c r="BJ104" i="4"/>
  <c r="BC137" i="4"/>
  <c r="AZ138" i="4"/>
  <c r="G261" i="4"/>
  <c r="E261" i="4" s="1"/>
  <c r="I260" i="4"/>
  <c r="AX138" i="4"/>
  <c r="AY138" i="4" s="1"/>
  <c r="J225" i="4"/>
  <c r="W153" i="4"/>
  <c r="U154" i="4"/>
  <c r="AH102" i="4" l="1"/>
  <c r="AD103" i="4" s="1"/>
  <c r="AJ102" i="4"/>
  <c r="AN102" i="4" s="1"/>
  <c r="AD115" i="14" s="1"/>
  <c r="BF105" i="4"/>
  <c r="BK105" i="4" s="1"/>
  <c r="BQ104" i="4"/>
  <c r="BR104" i="4" s="1"/>
  <c r="AL114" i="14" s="1"/>
  <c r="BP104" i="4"/>
  <c r="AF86" i="14" s="1"/>
  <c r="BA138" i="4"/>
  <c r="BC138" i="4" s="1"/>
  <c r="H261" i="4"/>
  <c r="I261" i="4" s="1"/>
  <c r="AW139" i="4"/>
  <c r="AU139" i="4" s="1"/>
  <c r="K225" i="4"/>
  <c r="L225" i="4" s="1"/>
  <c r="S154" i="4"/>
  <c r="X154" i="4"/>
  <c r="E143" i="12"/>
  <c r="F143" i="12" s="1"/>
  <c r="H143" i="12" s="1"/>
  <c r="O225" i="4" l="1"/>
  <c r="AB421" i="14"/>
  <c r="Y154" i="4"/>
  <c r="AA154" i="4" s="1"/>
  <c r="AO102" i="4"/>
  <c r="AP102" i="4" s="1"/>
  <c r="BS104" i="4"/>
  <c r="BG105" i="4"/>
  <c r="BM105" i="4" s="1"/>
  <c r="BN105" i="4" s="1"/>
  <c r="BO105" i="4" s="1"/>
  <c r="AE103" i="4"/>
  <c r="AF103" i="4" s="1"/>
  <c r="AZ139" i="4"/>
  <c r="G262" i="4"/>
  <c r="E262" i="4" s="1"/>
  <c r="H262" i="4" s="1"/>
  <c r="G263" i="4" s="1"/>
  <c r="E263" i="4" s="1"/>
  <c r="AX139" i="4"/>
  <c r="AY139" i="4" s="1"/>
  <c r="AI103" i="4"/>
  <c r="J226" i="4"/>
  <c r="K226" i="4" s="1"/>
  <c r="V154" i="4"/>
  <c r="AQ102" i="4" l="1"/>
  <c r="AJ120" i="14"/>
  <c r="BH105" i="4"/>
  <c r="BI105" i="4" s="1"/>
  <c r="AK103" i="4"/>
  <c r="AL103" i="4" s="1"/>
  <c r="AM103" i="4" s="1"/>
  <c r="AG103" i="4"/>
  <c r="I262" i="4"/>
  <c r="H263" i="4" s="1"/>
  <c r="BA139" i="4"/>
  <c r="BC139" i="4" s="1"/>
  <c r="AW140" i="4"/>
  <c r="AU140" i="4" s="1"/>
  <c r="L226" i="4"/>
  <c r="J227" i="4"/>
  <c r="K227" i="4" s="1"/>
  <c r="L227" i="4" s="1"/>
  <c r="W154" i="4"/>
  <c r="U155" i="4"/>
  <c r="E144" i="12"/>
  <c r="F144" i="12" s="1"/>
  <c r="H144" i="12" s="1"/>
  <c r="O227" i="4" l="1"/>
  <c r="AB430" i="14"/>
  <c r="O226" i="4"/>
  <c r="AB425" i="14"/>
  <c r="BL105" i="4"/>
  <c r="BQ105" i="4" s="1"/>
  <c r="BR105" i="4" s="1"/>
  <c r="AL115" i="14" s="1"/>
  <c r="AH103" i="4"/>
  <c r="AJ103" i="4"/>
  <c r="AO103" i="4" s="1"/>
  <c r="AP103" i="4" s="1"/>
  <c r="AJ121" i="14" s="1"/>
  <c r="BJ105" i="4"/>
  <c r="BF106" i="4" s="1"/>
  <c r="BK106" i="4" s="1"/>
  <c r="AZ140" i="4"/>
  <c r="G264" i="4"/>
  <c r="E264" i="4" s="1"/>
  <c r="I263" i="4"/>
  <c r="AX140" i="4"/>
  <c r="AY140" i="4" s="1"/>
  <c r="J228" i="4"/>
  <c r="X155" i="4"/>
  <c r="Y155" i="4" s="1"/>
  <c r="S155" i="4"/>
  <c r="BP105" i="4" l="1"/>
  <c r="BG106" i="4"/>
  <c r="BM106" i="4" s="1"/>
  <c r="BN106" i="4" s="1"/>
  <c r="BO106" i="4" s="1"/>
  <c r="AN103" i="4"/>
  <c r="AD104" i="4"/>
  <c r="H264" i="4"/>
  <c r="G265" i="4" s="1"/>
  <c r="E265" i="4" s="1"/>
  <c r="BA140" i="4"/>
  <c r="BC140" i="4" s="1"/>
  <c r="AW141" i="4"/>
  <c r="K228" i="4"/>
  <c r="L228" i="4" s="1"/>
  <c r="V155" i="4"/>
  <c r="O228" i="4" l="1"/>
  <c r="AB434" i="14"/>
  <c r="BS105" i="4"/>
  <c r="AF98" i="14"/>
  <c r="AQ103" i="4"/>
  <c r="AD105" i="14"/>
  <c r="BH106" i="4"/>
  <c r="BI106" i="4" s="1"/>
  <c r="BL106" i="4" s="1"/>
  <c r="AE104" i="4"/>
  <c r="AK104" i="4" s="1"/>
  <c r="AL104" i="4" s="1"/>
  <c r="AM104" i="4" s="1"/>
  <c r="AZ141" i="4"/>
  <c r="BA141" i="4" s="1"/>
  <c r="BC141" i="4" s="1"/>
  <c r="I264" i="4"/>
  <c r="H265" i="4" s="1"/>
  <c r="AI104" i="4"/>
  <c r="AU141" i="4"/>
  <c r="AX141" i="4" s="1"/>
  <c r="AY141" i="4" s="1"/>
  <c r="AA155" i="4"/>
  <c r="J229" i="4"/>
  <c r="W155" i="4"/>
  <c r="U156" i="4"/>
  <c r="E145" i="12"/>
  <c r="F145" i="12" s="1"/>
  <c r="H145" i="12" s="1"/>
  <c r="BJ106" i="4" l="1"/>
  <c r="BF107" i="4" s="1"/>
  <c r="BK107" i="4" s="1"/>
  <c r="AF104" i="4"/>
  <c r="AG104" i="4" s="1"/>
  <c r="AJ104" i="4" s="1"/>
  <c r="BP106" i="4"/>
  <c r="AF111" i="14" s="1"/>
  <c r="BQ106" i="4"/>
  <c r="BR106" i="4" s="1"/>
  <c r="AL116" i="14" s="1"/>
  <c r="G266" i="4"/>
  <c r="E266" i="4" s="1"/>
  <c r="I265" i="4"/>
  <c r="AW142" i="4"/>
  <c r="AU142" i="4" s="1"/>
  <c r="K229" i="4"/>
  <c r="L229" i="4" s="1"/>
  <c r="S156" i="4"/>
  <c r="X156" i="4"/>
  <c r="Y156" i="4" s="1"/>
  <c r="O229" i="4" l="1"/>
  <c r="AB436" i="14"/>
  <c r="BS106" i="4"/>
  <c r="BG107" i="4"/>
  <c r="AO104" i="4"/>
  <c r="AP104" i="4" s="1"/>
  <c r="AJ122" i="14" s="1"/>
  <c r="AH104" i="4"/>
  <c r="AZ142" i="4"/>
  <c r="H266" i="4"/>
  <c r="I266" i="4" s="1"/>
  <c r="AX142" i="4"/>
  <c r="AY142" i="4" s="1"/>
  <c r="AA156" i="4"/>
  <c r="J230" i="4"/>
  <c r="K230" i="4" s="1"/>
  <c r="L230" i="4" s="1"/>
  <c r="V156" i="4"/>
  <c r="W156" i="4" s="1"/>
  <c r="E146" i="12"/>
  <c r="F146" i="12" s="1"/>
  <c r="H146" i="12" s="1"/>
  <c r="O230" i="4" l="1"/>
  <c r="AB438" i="14"/>
  <c r="BM107" i="4"/>
  <c r="BN107" i="4" s="1"/>
  <c r="BO107" i="4" s="1"/>
  <c r="BH107" i="4"/>
  <c r="BI107" i="4" s="1"/>
  <c r="BL107" i="4" s="1"/>
  <c r="G267" i="4"/>
  <c r="E267" i="4" s="1"/>
  <c r="H267" i="4" s="1"/>
  <c r="AN104" i="4"/>
  <c r="AD105" i="4"/>
  <c r="AI105" i="4" s="1"/>
  <c r="BA142" i="4"/>
  <c r="AW143" i="4"/>
  <c r="AU143" i="4" s="1"/>
  <c r="U157" i="4"/>
  <c r="X157" i="4" s="1"/>
  <c r="Y157" i="4" s="1"/>
  <c r="J231" i="4"/>
  <c r="AQ104" i="4" l="1"/>
  <c r="AD89" i="14"/>
  <c r="BJ107" i="4"/>
  <c r="AE105" i="4"/>
  <c r="AK105" i="4" s="1"/>
  <c r="AL105" i="4" s="1"/>
  <c r="AM105" i="4" s="1"/>
  <c r="BC142" i="4"/>
  <c r="AZ143" i="4"/>
  <c r="I267" i="4"/>
  <c r="G268" i="4"/>
  <c r="E268" i="4" s="1"/>
  <c r="AX143" i="4"/>
  <c r="AY143" i="4" s="1"/>
  <c r="AA157" i="4"/>
  <c r="S157" i="4"/>
  <c r="V157" i="4" s="1"/>
  <c r="K231" i="4"/>
  <c r="L231" i="4" s="1"/>
  <c r="E147" i="12"/>
  <c r="F147" i="12" s="1"/>
  <c r="H147" i="12" s="1"/>
  <c r="O231" i="4" l="1"/>
  <c r="AB440" i="14"/>
  <c r="AF105" i="4"/>
  <c r="AG105" i="4" s="1"/>
  <c r="BF108" i="4"/>
  <c r="BK108" i="4" s="1"/>
  <c r="BQ107" i="4"/>
  <c r="BR107" i="4" s="1"/>
  <c r="AL117" i="14" s="1"/>
  <c r="BP107" i="4"/>
  <c r="AF122" i="14" s="1"/>
  <c r="BA143" i="4"/>
  <c r="BC143" i="4" s="1"/>
  <c r="H268" i="4"/>
  <c r="AW144" i="4"/>
  <c r="AU144" i="4" s="1"/>
  <c r="J232" i="4"/>
  <c r="W157" i="4"/>
  <c r="U158" i="4"/>
  <c r="AH105" i="4" l="1"/>
  <c r="AD106" i="4" s="1"/>
  <c r="AI106" i="4" s="1"/>
  <c r="AJ105" i="4"/>
  <c r="AN105" i="4" s="1"/>
  <c r="AD101" i="14" s="1"/>
  <c r="BS107" i="4"/>
  <c r="BG108" i="4"/>
  <c r="BM108" i="4" s="1"/>
  <c r="BN108" i="4" s="1"/>
  <c r="BO108" i="4" s="1"/>
  <c r="AZ144" i="4"/>
  <c r="G269" i="4"/>
  <c r="E269" i="4" s="1"/>
  <c r="I268" i="4"/>
  <c r="K232" i="4"/>
  <c r="L232" i="4" s="1"/>
  <c r="S158" i="4"/>
  <c r="X158" i="4"/>
  <c r="Y158" i="4" s="1"/>
  <c r="O232" i="4" l="1"/>
  <c r="AB443" i="14"/>
  <c r="AO105" i="4"/>
  <c r="AP105" i="4" s="1"/>
  <c r="BH108" i="4"/>
  <c r="BI108" i="4" s="1"/>
  <c r="BL108" i="4" s="1"/>
  <c r="AE106" i="4"/>
  <c r="AK106" i="4" s="1"/>
  <c r="AL106" i="4" s="1"/>
  <c r="AM106" i="4" s="1"/>
  <c r="H269" i="4"/>
  <c r="G270" i="4" s="1"/>
  <c r="E270" i="4" s="1"/>
  <c r="BA144" i="4"/>
  <c r="BC144" i="4" s="1"/>
  <c r="AX144" i="4"/>
  <c r="AY144" i="4" s="1"/>
  <c r="V158" i="4"/>
  <c r="W158" i="4" s="1"/>
  <c r="J233" i="4"/>
  <c r="E148" i="12"/>
  <c r="F148" i="12" s="1"/>
  <c r="H148" i="12" s="1"/>
  <c r="AQ105" i="4" l="1"/>
  <c r="AJ123" i="14"/>
  <c r="AF106" i="4"/>
  <c r="AG106" i="4" s="1"/>
  <c r="AJ106" i="4" s="1"/>
  <c r="BP108" i="4"/>
  <c r="AF131" i="14" s="1"/>
  <c r="BJ108" i="4"/>
  <c r="I269" i="4"/>
  <c r="H270" i="4" s="1"/>
  <c r="AW145" i="4"/>
  <c r="AZ145" i="4" s="1"/>
  <c r="AA158" i="4"/>
  <c r="U159" i="4"/>
  <c r="X159" i="4" s="1"/>
  <c r="Y159" i="4" s="1"/>
  <c r="K233" i="4"/>
  <c r="L233" i="4" s="1"/>
  <c r="O233" i="4" l="1"/>
  <c r="AB445" i="14"/>
  <c r="BQ108" i="4"/>
  <c r="BR108" i="4" s="1"/>
  <c r="AH106" i="4"/>
  <c r="AD107" i="4" s="1"/>
  <c r="AN106" i="4"/>
  <c r="AD114" i="14" s="1"/>
  <c r="BF109" i="4"/>
  <c r="BK109" i="4" s="1"/>
  <c r="G271" i="4"/>
  <c r="E271" i="4" s="1"/>
  <c r="I270" i="4"/>
  <c r="BA145" i="4"/>
  <c r="BC145" i="4" s="1"/>
  <c r="AU145" i="4"/>
  <c r="S159" i="4"/>
  <c r="V159" i="4" s="1"/>
  <c r="W159" i="4" s="1"/>
  <c r="J234" i="4"/>
  <c r="E149" i="12"/>
  <c r="F149" i="12" s="1"/>
  <c r="H149" i="12" s="1"/>
  <c r="BS108" i="4" l="1"/>
  <c r="AL118" i="14"/>
  <c r="AO106" i="4"/>
  <c r="AP106" i="4" s="1"/>
  <c r="BG109" i="4"/>
  <c r="BM109" i="4" s="1"/>
  <c r="BN109" i="4" s="1"/>
  <c r="BO109" i="4" s="1"/>
  <c r="AE107" i="4"/>
  <c r="AF107" i="4" s="1"/>
  <c r="AI107" i="4"/>
  <c r="H271" i="4"/>
  <c r="AX145" i="4"/>
  <c r="AY145" i="4" s="1"/>
  <c r="AA159" i="4"/>
  <c r="U160" i="4"/>
  <c r="X160" i="4" s="1"/>
  <c r="K234" i="4"/>
  <c r="L234" i="4" s="1"/>
  <c r="O234" i="4" l="1"/>
  <c r="AB447" i="14"/>
  <c r="AQ106" i="4"/>
  <c r="AJ124" i="14"/>
  <c r="Y160" i="4"/>
  <c r="AA160" i="4" s="1"/>
  <c r="BH109" i="4"/>
  <c r="BI109" i="4" s="1"/>
  <c r="BL109" i="4" s="1"/>
  <c r="AG107" i="4"/>
  <c r="G272" i="4"/>
  <c r="E272" i="4" s="1"/>
  <c r="I271" i="4"/>
  <c r="AW146" i="4"/>
  <c r="AZ146" i="4" s="1"/>
  <c r="AK107" i="4"/>
  <c r="J235" i="4"/>
  <c r="K235" i="4" s="1"/>
  <c r="L235" i="4" s="1"/>
  <c r="S160" i="4"/>
  <c r="E150" i="12"/>
  <c r="F150" i="12" s="1"/>
  <c r="H150" i="12" s="1"/>
  <c r="O235" i="4" l="1"/>
  <c r="AB449" i="14"/>
  <c r="AH107" i="4"/>
  <c r="AJ107" i="4"/>
  <c r="BJ109" i="4"/>
  <c r="BF110" i="4" s="1"/>
  <c r="BK110" i="4" s="1"/>
  <c r="BP109" i="4"/>
  <c r="AF136" i="14" s="1"/>
  <c r="BQ109" i="4"/>
  <c r="BR109" i="4" s="1"/>
  <c r="AL119" i="14" s="1"/>
  <c r="H272" i="4"/>
  <c r="AL107" i="4"/>
  <c r="AM107" i="4" s="1"/>
  <c r="AU146" i="4"/>
  <c r="J236" i="4"/>
  <c r="K236" i="4" s="1"/>
  <c r="L236" i="4" s="1"/>
  <c r="V160" i="4"/>
  <c r="O236" i="4" l="1"/>
  <c r="AB451" i="14"/>
  <c r="BG110" i="4"/>
  <c r="BM110" i="4" s="1"/>
  <c r="BN110" i="4" s="1"/>
  <c r="BO110" i="4" s="1"/>
  <c r="AN107" i="4"/>
  <c r="AD125" i="14" s="1"/>
  <c r="BS109" i="4"/>
  <c r="AD108" i="4"/>
  <c r="I272" i="4"/>
  <c r="G273" i="4"/>
  <c r="E273" i="4" s="1"/>
  <c r="BA146" i="4"/>
  <c r="AX146" i="4"/>
  <c r="AY146" i="4" s="1"/>
  <c r="AO107" i="4"/>
  <c r="AP107" i="4" s="1"/>
  <c r="AJ125" i="14" s="1"/>
  <c r="J237" i="4"/>
  <c r="K237" i="4" s="1"/>
  <c r="L237" i="4" s="1"/>
  <c r="W160" i="4"/>
  <c r="U161" i="4"/>
  <c r="O237" i="4" l="1"/>
  <c r="AB453" i="14"/>
  <c r="BH110" i="4"/>
  <c r="BI110" i="4" s="1"/>
  <c r="BC146" i="4"/>
  <c r="AE108" i="4"/>
  <c r="AF108" i="4" s="1"/>
  <c r="AI108" i="4"/>
  <c r="H273" i="4"/>
  <c r="I273" i="4" s="1"/>
  <c r="AW147" i="4"/>
  <c r="AZ147" i="4" s="1"/>
  <c r="AQ107" i="4"/>
  <c r="S161" i="4"/>
  <c r="X161" i="4"/>
  <c r="Y161" i="4" s="1"/>
  <c r="J238" i="4"/>
  <c r="E151" i="12"/>
  <c r="F151" i="12" s="1"/>
  <c r="H151" i="12" s="1"/>
  <c r="BJ110" i="4" l="1"/>
  <c r="BF111" i="4" s="1"/>
  <c r="BK111" i="4" s="1"/>
  <c r="BL110" i="4"/>
  <c r="BP110" i="4" s="1"/>
  <c r="AF142" i="14" s="1"/>
  <c r="AG108" i="4"/>
  <c r="AK108" i="4"/>
  <c r="AL108" i="4" s="1"/>
  <c r="AM108" i="4" s="1"/>
  <c r="G274" i="4"/>
  <c r="E274" i="4" s="1"/>
  <c r="H274" i="4" s="1"/>
  <c r="G275" i="4" s="1"/>
  <c r="E275" i="4" s="1"/>
  <c r="AU147" i="4"/>
  <c r="AA161" i="4"/>
  <c r="V161" i="4"/>
  <c r="K238" i="4"/>
  <c r="L238" i="4" s="1"/>
  <c r="O238" i="4" l="1"/>
  <c r="AB456" i="14"/>
  <c r="BQ110" i="4"/>
  <c r="BR110" i="4" s="1"/>
  <c r="AH108" i="4"/>
  <c r="AJ108" i="4"/>
  <c r="AO108" i="4" s="1"/>
  <c r="AP108" i="4" s="1"/>
  <c r="AJ126" i="14" s="1"/>
  <c r="BG111" i="4"/>
  <c r="BH111" i="4" s="1"/>
  <c r="I274" i="4"/>
  <c r="H275" i="4" s="1"/>
  <c r="BA147" i="4"/>
  <c r="W161" i="4"/>
  <c r="U162" i="4"/>
  <c r="S162" i="4" s="1"/>
  <c r="J239" i="4"/>
  <c r="BS110" i="4" l="1"/>
  <c r="AL120" i="14"/>
  <c r="BM111" i="4"/>
  <c r="BN111" i="4" s="1"/>
  <c r="BO111" i="4" s="1"/>
  <c r="BI111" i="4"/>
  <c r="BL111" i="4" s="1"/>
  <c r="AN108" i="4"/>
  <c r="BC147" i="4"/>
  <c r="G276" i="4"/>
  <c r="E276" i="4" s="1"/>
  <c r="I275" i="4"/>
  <c r="AD109" i="4"/>
  <c r="AX147" i="4"/>
  <c r="AY147" i="4" s="1"/>
  <c r="V162" i="4"/>
  <c r="X162" i="4"/>
  <c r="Y162" i="4" s="1"/>
  <c r="K239" i="4"/>
  <c r="L239" i="4" s="1"/>
  <c r="E152" i="12"/>
  <c r="F152" i="12" s="1"/>
  <c r="H152" i="12" s="1"/>
  <c r="O239" i="4" l="1"/>
  <c r="AB458" i="14"/>
  <c r="AQ108" i="4"/>
  <c r="AD137" i="14"/>
  <c r="BJ111" i="4"/>
  <c r="AI109" i="4"/>
  <c r="H276" i="4"/>
  <c r="I276" i="4" s="1"/>
  <c r="AE109" i="4"/>
  <c r="AK109" i="4" s="1"/>
  <c r="AL109" i="4" s="1"/>
  <c r="AM109" i="4" s="1"/>
  <c r="AW148" i="4"/>
  <c r="AZ148" i="4" s="1"/>
  <c r="AA162" i="4"/>
  <c r="J240" i="4"/>
  <c r="K240" i="4" s="1"/>
  <c r="L240" i="4" s="1"/>
  <c r="W162" i="4"/>
  <c r="U163" i="4"/>
  <c r="O240" i="4" l="1"/>
  <c r="AB460" i="14"/>
  <c r="AF109" i="4"/>
  <c r="AG109" i="4" s="1"/>
  <c r="BF112" i="4"/>
  <c r="BK112" i="4" s="1"/>
  <c r="BQ111" i="4"/>
  <c r="BR111" i="4" s="1"/>
  <c r="AL121" i="14" s="1"/>
  <c r="BP111" i="4"/>
  <c r="AF146" i="14" s="1"/>
  <c r="G277" i="4"/>
  <c r="E277" i="4" s="1"/>
  <c r="H277" i="4" s="1"/>
  <c r="I277" i="4" s="1"/>
  <c r="AU148" i="4"/>
  <c r="X163" i="4"/>
  <c r="Y163" i="4" s="1"/>
  <c r="S163" i="4"/>
  <c r="J241" i="4"/>
  <c r="AH109" i="4" l="1"/>
  <c r="AJ109" i="4"/>
  <c r="BG112" i="4"/>
  <c r="BM112" i="4" s="1"/>
  <c r="BN112" i="4" s="1"/>
  <c r="BO112" i="4" s="1"/>
  <c r="BS111" i="4"/>
  <c r="G278" i="4"/>
  <c r="E278" i="4" s="1"/>
  <c r="H278" i="4" s="1"/>
  <c r="I278" i="4" s="1"/>
  <c r="BA148" i="4"/>
  <c r="AX148" i="4"/>
  <c r="AY148" i="4" s="1"/>
  <c r="V163" i="4"/>
  <c r="K241" i="4"/>
  <c r="L241" i="4" s="1"/>
  <c r="E153" i="12"/>
  <c r="F153" i="12" s="1"/>
  <c r="H153" i="12" s="1"/>
  <c r="O241" i="4" l="1"/>
  <c r="AB462" i="14"/>
  <c r="G279" i="4"/>
  <c r="E279" i="4" s="1"/>
  <c r="H279" i="4" s="1"/>
  <c r="I279" i="4" s="1"/>
  <c r="BH112" i="4"/>
  <c r="BI112" i="4" s="1"/>
  <c r="BL112" i="4" s="1"/>
  <c r="AD110" i="4"/>
  <c r="BC148" i="4"/>
  <c r="AN109" i="4"/>
  <c r="AD141" i="14" s="1"/>
  <c r="AO109" i="4"/>
  <c r="AP109" i="4" s="1"/>
  <c r="AJ127" i="14" s="1"/>
  <c r="AW149" i="4"/>
  <c r="AU149" i="4" s="1"/>
  <c r="AA163" i="4"/>
  <c r="J242" i="4"/>
  <c r="K242" i="4" s="1"/>
  <c r="L242" i="4" s="1"/>
  <c r="U164" i="4"/>
  <c r="W163" i="4"/>
  <c r="O242" i="4" l="1"/>
  <c r="AB465" i="14"/>
  <c r="BJ112" i="4"/>
  <c r="BF113" i="4" s="1"/>
  <c r="BK113" i="4" s="1"/>
  <c r="AE110" i="4"/>
  <c r="AK110" i="4" s="1"/>
  <c r="AL110" i="4" s="1"/>
  <c r="AM110" i="4" s="1"/>
  <c r="BQ112" i="4"/>
  <c r="BR112" i="4" s="1"/>
  <c r="AL122" i="14" s="1"/>
  <c r="BP112" i="4"/>
  <c r="AF148" i="14" s="1"/>
  <c r="AI110" i="4"/>
  <c r="AZ149" i="4"/>
  <c r="AQ109" i="4"/>
  <c r="G280" i="4"/>
  <c r="E280" i="4" s="1"/>
  <c r="H280" i="4" s="1"/>
  <c r="I280" i="4" s="1"/>
  <c r="AX149" i="4"/>
  <c r="AY149" i="4" s="1"/>
  <c r="J243" i="4"/>
  <c r="K243" i="4" s="1"/>
  <c r="L243" i="4" s="1"/>
  <c r="X164" i="4"/>
  <c r="Y164" i="4" s="1"/>
  <c r="S164" i="4"/>
  <c r="E154" i="12"/>
  <c r="F154" i="12" s="1"/>
  <c r="H154" i="12" s="1"/>
  <c r="O243" i="4" l="1"/>
  <c r="AB467" i="14"/>
  <c r="AF110" i="4"/>
  <c r="AG110" i="4" s="1"/>
  <c r="AJ110" i="4" s="1"/>
  <c r="BS112" i="4"/>
  <c r="BG113" i="4"/>
  <c r="BM113" i="4" s="1"/>
  <c r="BN113" i="4" s="1"/>
  <c r="BO113" i="4" s="1"/>
  <c r="G281" i="4"/>
  <c r="E281" i="4" s="1"/>
  <c r="H281" i="4" s="1"/>
  <c r="G282" i="4" s="1"/>
  <c r="E282" i="4" s="1"/>
  <c r="BA149" i="4"/>
  <c r="AW150" i="4"/>
  <c r="AU150" i="4" s="1"/>
  <c r="J244" i="4"/>
  <c r="V164" i="4"/>
  <c r="BH113" i="4" l="1"/>
  <c r="BI113" i="4" s="1"/>
  <c r="AH110" i="4"/>
  <c r="AO110" i="4"/>
  <c r="AP110" i="4" s="1"/>
  <c r="AJ128" i="14" s="1"/>
  <c r="BC149" i="4"/>
  <c r="AZ150" i="4"/>
  <c r="I281" i="4"/>
  <c r="H282" i="4" s="1"/>
  <c r="I282" i="4" s="1"/>
  <c r="AX150" i="4"/>
  <c r="AY150" i="4" s="1"/>
  <c r="AA164" i="4"/>
  <c r="K244" i="4"/>
  <c r="L244" i="4" s="1"/>
  <c r="U165" i="4"/>
  <c r="S165" i="4" s="1"/>
  <c r="W164" i="4"/>
  <c r="O244" i="4" l="1"/>
  <c r="AB470" i="14"/>
  <c r="BJ113" i="4"/>
  <c r="BF114" i="4" s="1"/>
  <c r="BK114" i="4" s="1"/>
  <c r="BL113" i="4"/>
  <c r="BQ113" i="4" s="1"/>
  <c r="BR113" i="4" s="1"/>
  <c r="AL123" i="14" s="1"/>
  <c r="AN110" i="4"/>
  <c r="AD111" i="4"/>
  <c r="G283" i="4"/>
  <c r="E283" i="4" s="1"/>
  <c r="H283" i="4" s="1"/>
  <c r="I283" i="4" s="1"/>
  <c r="BA150" i="4"/>
  <c r="BC150" i="4" s="1"/>
  <c r="AW151" i="4"/>
  <c r="AU151" i="4" s="1"/>
  <c r="J245" i="4"/>
  <c r="K245" i="4" s="1"/>
  <c r="L245" i="4" s="1"/>
  <c r="V165" i="4"/>
  <c r="X165" i="4"/>
  <c r="Y165" i="4" s="1"/>
  <c r="E155" i="12"/>
  <c r="F155" i="12" s="1"/>
  <c r="H155" i="12" s="1"/>
  <c r="O245" i="4" l="1"/>
  <c r="AB472" i="14"/>
  <c r="AQ110" i="4"/>
  <c r="AD148" i="14"/>
  <c r="BP113" i="4"/>
  <c r="AI111" i="4"/>
  <c r="AE111" i="4"/>
  <c r="AF111" i="4" s="1"/>
  <c r="BG114" i="4"/>
  <c r="AZ151" i="4"/>
  <c r="G284" i="4"/>
  <c r="E284" i="4" s="1"/>
  <c r="H284" i="4" s="1"/>
  <c r="I284" i="4" s="1"/>
  <c r="J246" i="4"/>
  <c r="K246" i="4" s="1"/>
  <c r="L246" i="4" s="1"/>
  <c r="W165" i="4"/>
  <c r="U166" i="4"/>
  <c r="O246" i="4" l="1"/>
  <c r="AB474" i="14"/>
  <c r="BS113" i="4"/>
  <c r="AF150" i="14"/>
  <c r="AK111" i="4"/>
  <c r="AL111" i="4" s="1"/>
  <c r="AM111" i="4" s="1"/>
  <c r="AG111" i="4"/>
  <c r="AJ111" i="4" s="1"/>
  <c r="BM114" i="4"/>
  <c r="BN114" i="4" s="1"/>
  <c r="BO114" i="4" s="1"/>
  <c r="BH114" i="4"/>
  <c r="BI114" i="4" s="1"/>
  <c r="BL114" i="4" s="1"/>
  <c r="G285" i="4"/>
  <c r="E285" i="4" s="1"/>
  <c r="H285" i="4" s="1"/>
  <c r="I285" i="4" s="1"/>
  <c r="BA151" i="4"/>
  <c r="BC151" i="4" s="1"/>
  <c r="AA165" i="4"/>
  <c r="X166" i="4"/>
  <c r="Y166" i="4" s="1"/>
  <c r="S166" i="4"/>
  <c r="V166" i="4" s="1"/>
  <c r="J247" i="4"/>
  <c r="E156" i="12"/>
  <c r="F156" i="12" s="1"/>
  <c r="H156" i="12" s="1"/>
  <c r="AH111" i="4" l="1"/>
  <c r="BJ114" i="4"/>
  <c r="G286" i="4"/>
  <c r="E286" i="4" s="1"/>
  <c r="H286" i="4" s="1"/>
  <c r="AX151" i="4"/>
  <c r="AY151" i="4" s="1"/>
  <c r="AA166" i="4"/>
  <c r="W166" i="4"/>
  <c r="U167" i="4"/>
  <c r="K247" i="4"/>
  <c r="L247" i="4" s="1"/>
  <c r="O247" i="4" l="1"/>
  <c r="AB476" i="14"/>
  <c r="AO111" i="4"/>
  <c r="AP111" i="4" s="1"/>
  <c r="AJ129" i="14" s="1"/>
  <c r="AN111" i="4"/>
  <c r="AD151" i="14" s="1"/>
  <c r="AD112" i="4"/>
  <c r="BF115" i="4"/>
  <c r="BK115" i="4" s="1"/>
  <c r="BP114" i="4"/>
  <c r="AF156" i="14" s="1"/>
  <c r="BQ114" i="4"/>
  <c r="BR114" i="4" s="1"/>
  <c r="AL124" i="14" s="1"/>
  <c r="I286" i="4"/>
  <c r="G287" i="4"/>
  <c r="E287" i="4" s="1"/>
  <c r="AW152" i="4"/>
  <c r="AZ152" i="4" s="1"/>
  <c r="J248" i="4"/>
  <c r="K248" i="4" s="1"/>
  <c r="L248" i="4" s="1"/>
  <c r="X167" i="4"/>
  <c r="Y167" i="4" s="1"/>
  <c r="S167" i="4"/>
  <c r="O248" i="4" l="1"/>
  <c r="AB480" i="14"/>
  <c r="AE112" i="4"/>
  <c r="AK112" i="4" s="1"/>
  <c r="AL112" i="4" s="1"/>
  <c r="AM112" i="4" s="1"/>
  <c r="AI112" i="4"/>
  <c r="AQ111" i="4"/>
  <c r="BG115" i="4"/>
  <c r="BM115" i="4" s="1"/>
  <c r="BN115" i="4" s="1"/>
  <c r="BO115" i="4" s="1"/>
  <c r="BS114" i="4"/>
  <c r="H287" i="4"/>
  <c r="I287" i="4" s="1"/>
  <c r="AU152" i="4"/>
  <c r="J249" i="4"/>
  <c r="K249" i="4" s="1"/>
  <c r="L249" i="4" s="1"/>
  <c r="V167" i="4"/>
  <c r="E157" i="12"/>
  <c r="F157" i="12" s="1"/>
  <c r="H157" i="12" s="1"/>
  <c r="O249" i="4" l="1"/>
  <c r="AB482" i="14"/>
  <c r="BH115" i="4"/>
  <c r="BI115" i="4" s="1"/>
  <c r="BL115" i="4" s="1"/>
  <c r="AF112" i="4"/>
  <c r="AG112" i="4" s="1"/>
  <c r="AJ112" i="4" s="1"/>
  <c r="G288" i="4"/>
  <c r="E288" i="4" s="1"/>
  <c r="H288" i="4" s="1"/>
  <c r="G289" i="4" s="1"/>
  <c r="E289" i="4" s="1"/>
  <c r="BA152" i="4"/>
  <c r="AA167" i="4"/>
  <c r="W167" i="4"/>
  <c r="U168" i="4"/>
  <c r="S168" i="4" s="1"/>
  <c r="J250" i="4"/>
  <c r="AO112" i="4" l="1"/>
  <c r="AP112" i="4" s="1"/>
  <c r="AJ130" i="14" s="1"/>
  <c r="AH112" i="4"/>
  <c r="AD113" i="4" s="1"/>
  <c r="BJ115" i="4"/>
  <c r="BF116" i="4" s="1"/>
  <c r="BK116" i="4" s="1"/>
  <c r="BQ115" i="4"/>
  <c r="BR115" i="4" s="1"/>
  <c r="AL125" i="14" s="1"/>
  <c r="BP115" i="4"/>
  <c r="AF160" i="14" s="1"/>
  <c r="I288" i="4"/>
  <c r="H289" i="4" s="1"/>
  <c r="I289" i="4" s="1"/>
  <c r="BC152" i="4"/>
  <c r="AX152" i="4"/>
  <c r="AY152" i="4" s="1"/>
  <c r="V168" i="4"/>
  <c r="X168" i="4"/>
  <c r="Y168" i="4" s="1"/>
  <c r="K250" i="4"/>
  <c r="L250" i="4" s="1"/>
  <c r="O250" i="4" l="1"/>
  <c r="AB484" i="14"/>
  <c r="AN112" i="4"/>
  <c r="AE113" i="4"/>
  <c r="AK113" i="4" s="1"/>
  <c r="AL113" i="4" s="1"/>
  <c r="AM113" i="4" s="1"/>
  <c r="AI113" i="4"/>
  <c r="BS115" i="4"/>
  <c r="BG116" i="4"/>
  <c r="BM116" i="4" s="1"/>
  <c r="BN116" i="4" s="1"/>
  <c r="BO116" i="4" s="1"/>
  <c r="G290" i="4"/>
  <c r="E290" i="4" s="1"/>
  <c r="H290" i="4" s="1"/>
  <c r="I290" i="4" s="1"/>
  <c r="AW153" i="4"/>
  <c r="AZ153" i="4" s="1"/>
  <c r="J251" i="4"/>
  <c r="K251" i="4" s="1"/>
  <c r="L251" i="4" s="1"/>
  <c r="U169" i="4"/>
  <c r="W168" i="4"/>
  <c r="E158" i="12"/>
  <c r="F158" i="12" s="1"/>
  <c r="H158" i="12" s="1"/>
  <c r="O251" i="4" l="1"/>
  <c r="AB486" i="14"/>
  <c r="AQ112" i="4"/>
  <c r="AD152" i="14"/>
  <c r="AF113" i="4"/>
  <c r="AG113" i="4" s="1"/>
  <c r="BH116" i="4"/>
  <c r="BI116" i="4" s="1"/>
  <c r="BL116" i="4" s="1"/>
  <c r="G291" i="4"/>
  <c r="E291" i="4" s="1"/>
  <c r="H291" i="4" s="1"/>
  <c r="AU153" i="4"/>
  <c r="AA168" i="4"/>
  <c r="X169" i="4"/>
  <c r="Y169" i="4" s="1"/>
  <c r="S169" i="4"/>
  <c r="J252" i="4"/>
  <c r="AH113" i="4" l="1"/>
  <c r="AD114" i="4" s="1"/>
  <c r="AJ113" i="4"/>
  <c r="AO113" i="4" s="1"/>
  <c r="AP113" i="4" s="1"/>
  <c r="AJ131" i="14" s="1"/>
  <c r="BJ116" i="4"/>
  <c r="BF117" i="4" s="1"/>
  <c r="BK117" i="4" s="1"/>
  <c r="BP116" i="4"/>
  <c r="AF161" i="14" s="1"/>
  <c r="BQ116" i="4"/>
  <c r="BR116" i="4" s="1"/>
  <c r="AL126" i="14" s="1"/>
  <c r="G292" i="4"/>
  <c r="E292" i="4" s="1"/>
  <c r="I291" i="4"/>
  <c r="BA153" i="4"/>
  <c r="AX153" i="4"/>
  <c r="AY153" i="4" s="1"/>
  <c r="V169" i="4"/>
  <c r="K252" i="4"/>
  <c r="L252" i="4" s="1"/>
  <c r="O252" i="4" l="1"/>
  <c r="AB488" i="14"/>
  <c r="AN113" i="4"/>
  <c r="BS116" i="4"/>
  <c r="AI114" i="4"/>
  <c r="AE114" i="4"/>
  <c r="AF114" i="4" s="1"/>
  <c r="BG117" i="4"/>
  <c r="BM117" i="4" s="1"/>
  <c r="BN117" i="4" s="1"/>
  <c r="BO117" i="4" s="1"/>
  <c r="BC153" i="4"/>
  <c r="H292" i="4"/>
  <c r="I292" i="4" s="1"/>
  <c r="AW154" i="4"/>
  <c r="AZ154" i="4" s="1"/>
  <c r="AA169" i="4"/>
  <c r="J253" i="4"/>
  <c r="K253" i="4" s="1"/>
  <c r="L253" i="4" s="1"/>
  <c r="W169" i="4"/>
  <c r="U170" i="4"/>
  <c r="E159" i="12"/>
  <c r="F159" i="12" s="1"/>
  <c r="H159" i="12" s="1"/>
  <c r="O253" i="4" l="1"/>
  <c r="AB490" i="14"/>
  <c r="AQ113" i="4"/>
  <c r="AD157" i="14"/>
  <c r="AG114" i="4"/>
  <c r="AJ114" i="4" s="1"/>
  <c r="AK114" i="4"/>
  <c r="AL114" i="4" s="1"/>
  <c r="AM114" i="4" s="1"/>
  <c r="BH117" i="4"/>
  <c r="BI117" i="4" s="1"/>
  <c r="BL117" i="4" s="1"/>
  <c r="G293" i="4"/>
  <c r="E293" i="4" s="1"/>
  <c r="H293" i="4" s="1"/>
  <c r="BA154" i="4"/>
  <c r="BC154" i="4" s="1"/>
  <c r="AU154" i="4"/>
  <c r="S170" i="4"/>
  <c r="X170" i="4"/>
  <c r="Y170" i="4" s="1"/>
  <c r="J254" i="4"/>
  <c r="AH114" i="4" l="1"/>
  <c r="BJ117" i="4"/>
  <c r="BP117" i="4"/>
  <c r="AF164" i="14" s="1"/>
  <c r="BQ117" i="4"/>
  <c r="BR117" i="4" s="1"/>
  <c r="AL127" i="14" s="1"/>
  <c r="G294" i="4"/>
  <c r="E294" i="4" s="1"/>
  <c r="I293" i="4"/>
  <c r="AX154" i="4"/>
  <c r="AY154" i="4" s="1"/>
  <c r="V170" i="4"/>
  <c r="K254" i="4"/>
  <c r="L254" i="4" s="1"/>
  <c r="O254" i="4" l="1"/>
  <c r="AB492" i="14"/>
  <c r="BS117" i="4"/>
  <c r="AN114" i="4"/>
  <c r="AD158" i="14" s="1"/>
  <c r="AO114" i="4"/>
  <c r="AP114" i="4" s="1"/>
  <c r="AJ132" i="14" s="1"/>
  <c r="AD115" i="4"/>
  <c r="BF118" i="4"/>
  <c r="BK118" i="4" s="1"/>
  <c r="H294" i="4"/>
  <c r="G295" i="4" s="1"/>
  <c r="E295" i="4" s="1"/>
  <c r="AW155" i="4"/>
  <c r="AZ155" i="4" s="1"/>
  <c r="AA170" i="4"/>
  <c r="U171" i="4"/>
  <c r="W170" i="4"/>
  <c r="J255" i="4"/>
  <c r="E160" i="12"/>
  <c r="F160" i="12" s="1"/>
  <c r="H160" i="12" s="1"/>
  <c r="AQ114" i="4" l="1"/>
  <c r="AE115" i="4"/>
  <c r="AK115" i="4" s="1"/>
  <c r="AL115" i="4" s="1"/>
  <c r="AM115" i="4" s="1"/>
  <c r="AI115" i="4"/>
  <c r="BG118" i="4"/>
  <c r="BH118" i="4" s="1"/>
  <c r="I294" i="4"/>
  <c r="H295" i="4" s="1"/>
  <c r="AU155" i="4"/>
  <c r="X171" i="4"/>
  <c r="Y171" i="4" s="1"/>
  <c r="S171" i="4"/>
  <c r="K255" i="4"/>
  <c r="L255" i="4" s="1"/>
  <c r="O255" i="4" l="1"/>
  <c r="AB494" i="14"/>
  <c r="AF115" i="4"/>
  <c r="AG115" i="4" s="1"/>
  <c r="BM118" i="4"/>
  <c r="BN118" i="4" s="1"/>
  <c r="BO118" i="4" s="1"/>
  <c r="BI118" i="4"/>
  <c r="BL118" i="4" s="1"/>
  <c r="I295" i="4"/>
  <c r="G296" i="4"/>
  <c r="E296" i="4" s="1"/>
  <c r="BA155" i="4"/>
  <c r="AX155" i="4"/>
  <c r="AY155" i="4" s="1"/>
  <c r="J256" i="4"/>
  <c r="K256" i="4" s="1"/>
  <c r="L256" i="4" s="1"/>
  <c r="V171" i="4"/>
  <c r="O256" i="4" l="1"/>
  <c r="AB496" i="14"/>
  <c r="AH115" i="4"/>
  <c r="AD116" i="4" s="1"/>
  <c r="AE116" i="4" s="1"/>
  <c r="AF116" i="4" s="1"/>
  <c r="AJ115" i="4"/>
  <c r="AN115" i="4" s="1"/>
  <c r="AD161" i="14" s="1"/>
  <c r="BJ118" i="4"/>
  <c r="H296" i="4"/>
  <c r="I296" i="4" s="1"/>
  <c r="BC155" i="4"/>
  <c r="AW156" i="4"/>
  <c r="AU156" i="4" s="1"/>
  <c r="AA171" i="4"/>
  <c r="J257" i="4"/>
  <c r="K257" i="4" s="1"/>
  <c r="L257" i="4" s="1"/>
  <c r="W171" i="4"/>
  <c r="U172" i="4"/>
  <c r="S172" i="4" s="1"/>
  <c r="E161" i="12"/>
  <c r="F161" i="12" s="1"/>
  <c r="H161" i="12" s="1"/>
  <c r="O257" i="4" l="1"/>
  <c r="AB498" i="14"/>
  <c r="AI116" i="4"/>
  <c r="G297" i="4"/>
  <c r="E297" i="4" s="1"/>
  <c r="H297" i="4" s="1"/>
  <c r="I297" i="4" s="1"/>
  <c r="AO115" i="4"/>
  <c r="AP115" i="4" s="1"/>
  <c r="BF119" i="4"/>
  <c r="BQ118" i="4"/>
  <c r="BR118" i="4" s="1"/>
  <c r="AL128" i="14" s="1"/>
  <c r="BP118" i="4"/>
  <c r="AF167" i="14" s="1"/>
  <c r="AG116" i="4"/>
  <c r="AZ156" i="4"/>
  <c r="AK116" i="4"/>
  <c r="AL116" i="4" s="1"/>
  <c r="AM116" i="4" s="1"/>
  <c r="V172" i="4"/>
  <c r="X172" i="4"/>
  <c r="Y172" i="4" s="1"/>
  <c r="J258" i="4"/>
  <c r="AQ115" i="4" l="1"/>
  <c r="AJ133" i="14"/>
  <c r="AH116" i="4"/>
  <c r="AJ116" i="4"/>
  <c r="AN116" i="4" s="1"/>
  <c r="AD164" i="14" s="1"/>
  <c r="G298" i="4"/>
  <c r="E298" i="4" s="1"/>
  <c r="H298" i="4" s="1"/>
  <c r="I298" i="4" s="1"/>
  <c r="BS118" i="4"/>
  <c r="BK119" i="4"/>
  <c r="BG119" i="4"/>
  <c r="BM119" i="4" s="1"/>
  <c r="BN119" i="4" s="1"/>
  <c r="BO119" i="4" s="1"/>
  <c r="BA156" i="4"/>
  <c r="AX156" i="4"/>
  <c r="AY156" i="4" s="1"/>
  <c r="U173" i="4"/>
  <c r="W172" i="4"/>
  <c r="K258" i="4"/>
  <c r="L258" i="4" s="1"/>
  <c r="O258" i="4" l="1"/>
  <c r="AB500" i="14"/>
  <c r="BH119" i="4"/>
  <c r="BI119" i="4" s="1"/>
  <c r="BL119" i="4" s="1"/>
  <c r="G299" i="4"/>
  <c r="E299" i="4" s="1"/>
  <c r="H299" i="4" s="1"/>
  <c r="G300" i="4" s="1"/>
  <c r="E300" i="4" s="1"/>
  <c r="BC156" i="4"/>
  <c r="AD117" i="4"/>
  <c r="AW157" i="4"/>
  <c r="AZ157" i="4" s="1"/>
  <c r="AO116" i="4"/>
  <c r="AP116" i="4" s="1"/>
  <c r="AJ134" i="14" s="1"/>
  <c r="AA172" i="4"/>
  <c r="X173" i="4"/>
  <c r="Y173" i="4" s="1"/>
  <c r="S173" i="4"/>
  <c r="J259" i="4"/>
  <c r="E162" i="12"/>
  <c r="F162" i="12" s="1"/>
  <c r="H162" i="12" s="1"/>
  <c r="BJ119" i="4" l="1"/>
  <c r="I299" i="4"/>
  <c r="H300" i="4" s="1"/>
  <c r="AE117" i="4"/>
  <c r="AF117" i="4" s="1"/>
  <c r="AU157" i="4"/>
  <c r="AQ116" i="4"/>
  <c r="AI117" i="4"/>
  <c r="AA173" i="4"/>
  <c r="V173" i="4"/>
  <c r="K259" i="4"/>
  <c r="L259" i="4" s="1"/>
  <c r="O259" i="4" l="1"/>
  <c r="AB503" i="14"/>
  <c r="BF120" i="4"/>
  <c r="BK120" i="4" s="1"/>
  <c r="BP119" i="4"/>
  <c r="AF169" i="14" s="1"/>
  <c r="BQ119" i="4"/>
  <c r="BR119" i="4" s="1"/>
  <c r="AL129" i="14" s="1"/>
  <c r="I300" i="4"/>
  <c r="G301" i="4"/>
  <c r="E301" i="4" s="1"/>
  <c r="AG117" i="4"/>
  <c r="BA157" i="4"/>
  <c r="AX157" i="4"/>
  <c r="AY157" i="4" s="1"/>
  <c r="AK117" i="4"/>
  <c r="U174" i="4"/>
  <c r="S174" i="4" s="1"/>
  <c r="W173" i="4"/>
  <c r="J260" i="4"/>
  <c r="H301" i="4" l="1"/>
  <c r="G302" i="4" s="1"/>
  <c r="E302" i="4" s="1"/>
  <c r="AH117" i="4"/>
  <c r="AJ117" i="4"/>
  <c r="BS119" i="4"/>
  <c r="BG120" i="4"/>
  <c r="BM120" i="4" s="1"/>
  <c r="BN120" i="4" s="1"/>
  <c r="BO120" i="4" s="1"/>
  <c r="BC157" i="4"/>
  <c r="AL117" i="4"/>
  <c r="AM117" i="4" s="1"/>
  <c r="AW158" i="4"/>
  <c r="AZ158" i="4" s="1"/>
  <c r="V174" i="4"/>
  <c r="X174" i="4"/>
  <c r="Y174" i="4" s="1"/>
  <c r="K260" i="4"/>
  <c r="L260" i="4" s="1"/>
  <c r="E163" i="12"/>
  <c r="F163" i="12" s="1"/>
  <c r="H163" i="12" s="1"/>
  <c r="I301" i="4" l="1"/>
  <c r="H302" i="4" s="1"/>
  <c r="I302" i="4" s="1"/>
  <c r="O260" i="4"/>
  <c r="AB506" i="14"/>
  <c r="BH120" i="4"/>
  <c r="BI120" i="4" s="1"/>
  <c r="BL120" i="4" s="1"/>
  <c r="AN117" i="4"/>
  <c r="AD167" i="14" s="1"/>
  <c r="AD118" i="4"/>
  <c r="BA158" i="4"/>
  <c r="BC158" i="4" s="1"/>
  <c r="AU158" i="4"/>
  <c r="AO117" i="4"/>
  <c r="AP117" i="4" s="1"/>
  <c r="AJ135" i="14" s="1"/>
  <c r="W174" i="4"/>
  <c r="U175" i="4"/>
  <c r="J261" i="4"/>
  <c r="G303" i="4" l="1"/>
  <c r="E303" i="4" s="1"/>
  <c r="H303" i="4" s="1"/>
  <c r="G304" i="4" s="1"/>
  <c r="E304" i="4" s="1"/>
  <c r="BJ120" i="4"/>
  <c r="AE118" i="4"/>
  <c r="AF118" i="4" s="1"/>
  <c r="AX158" i="4"/>
  <c r="AY158" i="4" s="1"/>
  <c r="AI118" i="4"/>
  <c r="AQ117" i="4"/>
  <c r="AA174" i="4"/>
  <c r="S175" i="4"/>
  <c r="X175" i="4"/>
  <c r="Y175" i="4" s="1"/>
  <c r="K261" i="4"/>
  <c r="L261" i="4" s="1"/>
  <c r="O261" i="4" l="1"/>
  <c r="AB508" i="14"/>
  <c r="I303" i="4"/>
  <c r="H304" i="4" s="1"/>
  <c r="I304" i="4" s="1"/>
  <c r="BF121" i="4"/>
  <c r="BK121" i="4" s="1"/>
  <c r="BQ120" i="4"/>
  <c r="BR120" i="4" s="1"/>
  <c r="AL130" i="14" s="1"/>
  <c r="BP120" i="4"/>
  <c r="AF118" i="14" s="1"/>
  <c r="AG118" i="4"/>
  <c r="AK118" i="4"/>
  <c r="AL118" i="4" s="1"/>
  <c r="AM118" i="4" s="1"/>
  <c r="AW159" i="4"/>
  <c r="AZ159" i="4" s="1"/>
  <c r="J262" i="4"/>
  <c r="K262" i="4" s="1"/>
  <c r="L262" i="4" s="1"/>
  <c r="V175" i="4"/>
  <c r="E164" i="12"/>
  <c r="F164" i="12" s="1"/>
  <c r="H164" i="12" s="1"/>
  <c r="O262" i="4" l="1"/>
  <c r="AB510" i="14"/>
  <c r="AH118" i="4"/>
  <c r="AJ118" i="4"/>
  <c r="AN118" i="4" s="1"/>
  <c r="AD169" i="14" s="1"/>
  <c r="G305" i="4"/>
  <c r="E305" i="4" s="1"/>
  <c r="H305" i="4" s="1"/>
  <c r="G306" i="4" s="1"/>
  <c r="E306" i="4" s="1"/>
  <c r="BG121" i="4"/>
  <c r="BM121" i="4" s="1"/>
  <c r="BN121" i="4" s="1"/>
  <c r="BO121" i="4" s="1"/>
  <c r="BS120" i="4"/>
  <c r="AU159" i="4"/>
  <c r="AA175" i="4"/>
  <c r="W175" i="4"/>
  <c r="U176" i="4"/>
  <c r="J263" i="4"/>
  <c r="BH121" i="4" l="1"/>
  <c r="BI121" i="4" s="1"/>
  <c r="BL121" i="4" s="1"/>
  <c r="I305" i="4"/>
  <c r="H306" i="4" s="1"/>
  <c r="G307" i="4" s="1"/>
  <c r="E307" i="4" s="1"/>
  <c r="AD119" i="4"/>
  <c r="BA159" i="4"/>
  <c r="AX159" i="4"/>
  <c r="AY159" i="4" s="1"/>
  <c r="AO118" i="4"/>
  <c r="AP118" i="4" s="1"/>
  <c r="AJ136" i="14" s="1"/>
  <c r="X176" i="4"/>
  <c r="Y176" i="4" s="1"/>
  <c r="S176" i="4"/>
  <c r="K263" i="4"/>
  <c r="L263" i="4" s="1"/>
  <c r="O263" i="4" l="1"/>
  <c r="AB512" i="14"/>
  <c r="BJ121" i="4"/>
  <c r="BF122" i="4" s="1"/>
  <c r="BP121" i="4"/>
  <c r="AF128" i="14" s="1"/>
  <c r="BQ121" i="4"/>
  <c r="BR121" i="4" s="1"/>
  <c r="AL131" i="14" s="1"/>
  <c r="AE119" i="4"/>
  <c r="AK119" i="4" s="1"/>
  <c r="I306" i="4"/>
  <c r="H307" i="4" s="1"/>
  <c r="G308" i="4" s="1"/>
  <c r="E308" i="4" s="1"/>
  <c r="BC159" i="4"/>
  <c r="AW160" i="4"/>
  <c r="AZ160" i="4" s="1"/>
  <c r="AQ118" i="4"/>
  <c r="AI119" i="4"/>
  <c r="J264" i="4"/>
  <c r="K264" i="4" s="1"/>
  <c r="L264" i="4" s="1"/>
  <c r="V176" i="4"/>
  <c r="E165" i="12"/>
  <c r="F165" i="12" s="1"/>
  <c r="H165" i="12" s="1"/>
  <c r="O264" i="4" l="1"/>
  <c r="AB515" i="14"/>
  <c r="AF119" i="4"/>
  <c r="AG119" i="4" s="1"/>
  <c r="BK122" i="4"/>
  <c r="BG122" i="4"/>
  <c r="BM122" i="4" s="1"/>
  <c r="BN122" i="4" s="1"/>
  <c r="BO122" i="4" s="1"/>
  <c r="BS121" i="4"/>
  <c r="I307" i="4"/>
  <c r="H308" i="4" s="1"/>
  <c r="AL119" i="4"/>
  <c r="AM119" i="4" s="1"/>
  <c r="AU160" i="4"/>
  <c r="AA176" i="4"/>
  <c r="W176" i="4"/>
  <c r="U177" i="4"/>
  <c r="S177" i="4" s="1"/>
  <c r="J265" i="4"/>
  <c r="AH119" i="4" l="1"/>
  <c r="AJ119" i="4"/>
  <c r="AN119" i="4" s="1"/>
  <c r="AD170" i="14" s="1"/>
  <c r="BH122" i="4"/>
  <c r="BI122" i="4" s="1"/>
  <c r="BL122" i="4" s="1"/>
  <c r="I308" i="4"/>
  <c r="G309" i="4"/>
  <c r="E309" i="4" s="1"/>
  <c r="BA160" i="4"/>
  <c r="V177" i="4"/>
  <c r="U178" i="4" s="1"/>
  <c r="S178" i="4" s="1"/>
  <c r="X177" i="4"/>
  <c r="Y177" i="4" s="1"/>
  <c r="K265" i="4"/>
  <c r="L265" i="4" s="1"/>
  <c r="O265" i="4" l="1"/>
  <c r="AB518" i="14"/>
  <c r="H309" i="4"/>
  <c r="I309" i="4" s="1"/>
  <c r="BJ122" i="4"/>
  <c r="BC160" i="4"/>
  <c r="AD120" i="4"/>
  <c r="AX160" i="4"/>
  <c r="AY160" i="4" s="1"/>
  <c r="AO119" i="4"/>
  <c r="AP119" i="4" s="1"/>
  <c r="AJ137" i="14" s="1"/>
  <c r="W177" i="4"/>
  <c r="V178" i="4" s="1"/>
  <c r="J266" i="4"/>
  <c r="E166" i="12"/>
  <c r="F166" i="12" s="1"/>
  <c r="H166" i="12" s="1"/>
  <c r="G310" i="4" l="1"/>
  <c r="E310" i="4" s="1"/>
  <c r="H310" i="4" s="1"/>
  <c r="G311" i="4" s="1"/>
  <c r="E311" i="4" s="1"/>
  <c r="BF123" i="4"/>
  <c r="BK123" i="4" s="1"/>
  <c r="BP122" i="4"/>
  <c r="AF133" i="14" s="1"/>
  <c r="BQ122" i="4"/>
  <c r="BR122" i="4" s="1"/>
  <c r="AL132" i="14" s="1"/>
  <c r="AE120" i="4"/>
  <c r="AK120" i="4" s="1"/>
  <c r="AW161" i="4"/>
  <c r="AZ161" i="4" s="1"/>
  <c r="AI120" i="4"/>
  <c r="AQ119" i="4"/>
  <c r="AA177" i="4"/>
  <c r="W178" i="4"/>
  <c r="U179" i="4"/>
  <c r="X178" i="4"/>
  <c r="Y178" i="4" s="1"/>
  <c r="K266" i="4"/>
  <c r="L266" i="4" s="1"/>
  <c r="O266" i="4" l="1"/>
  <c r="AB521" i="14"/>
  <c r="I310" i="4"/>
  <c r="H311" i="4" s="1"/>
  <c r="I311" i="4" s="1"/>
  <c r="BG123" i="4"/>
  <c r="BM123" i="4" s="1"/>
  <c r="BN123" i="4" s="1"/>
  <c r="BO123" i="4" s="1"/>
  <c r="BS122" i="4"/>
  <c r="AF120" i="4"/>
  <c r="AG120" i="4" s="1"/>
  <c r="AL120" i="4"/>
  <c r="AM120" i="4" s="1"/>
  <c r="AU161" i="4"/>
  <c r="J267" i="4"/>
  <c r="K267" i="4" s="1"/>
  <c r="L267" i="4" s="1"/>
  <c r="S179" i="4"/>
  <c r="E167" i="12"/>
  <c r="F167" i="12" s="1"/>
  <c r="H167" i="12" s="1"/>
  <c r="O267" i="4" l="1"/>
  <c r="AB523" i="14"/>
  <c r="G312" i="4"/>
  <c r="E312" i="4" s="1"/>
  <c r="H312" i="4" s="1"/>
  <c r="G313" i="4" s="1"/>
  <c r="E313" i="4" s="1"/>
  <c r="AH120" i="4"/>
  <c r="AJ120" i="4"/>
  <c r="AN120" i="4" s="1"/>
  <c r="AD122" i="14" s="1"/>
  <c r="BH123" i="4"/>
  <c r="BI123" i="4" s="1"/>
  <c r="BL123" i="4" s="1"/>
  <c r="BA161" i="4"/>
  <c r="AA178" i="4"/>
  <c r="J268" i="4"/>
  <c r="K268" i="4" s="1"/>
  <c r="L268" i="4" s="1"/>
  <c r="V179" i="4"/>
  <c r="X179" i="4"/>
  <c r="Y179" i="4" s="1"/>
  <c r="I312" i="4" l="1"/>
  <c r="H313" i="4" s="1"/>
  <c r="G314" i="4" s="1"/>
  <c r="E314" i="4" s="1"/>
  <c r="O268" i="4"/>
  <c r="AB525" i="14"/>
  <c r="BJ123" i="4"/>
  <c r="BF124" i="4" s="1"/>
  <c r="BG124" i="4" s="1"/>
  <c r="BM124" i="4" s="1"/>
  <c r="BN124" i="4" s="1"/>
  <c r="BO124" i="4" s="1"/>
  <c r="BQ123" i="4"/>
  <c r="BR123" i="4" s="1"/>
  <c r="AL133" i="14" s="1"/>
  <c r="BP123" i="4"/>
  <c r="AF143" i="14" s="1"/>
  <c r="BC161" i="4"/>
  <c r="AD121" i="4"/>
  <c r="AX161" i="4"/>
  <c r="AY161" i="4" s="1"/>
  <c r="AO120" i="4"/>
  <c r="AP120" i="4" s="1"/>
  <c r="AJ138" i="14" s="1"/>
  <c r="J269" i="4"/>
  <c r="K269" i="4" s="1"/>
  <c r="L269" i="4" s="1"/>
  <c r="U180" i="4"/>
  <c r="S180" i="4" s="1"/>
  <c r="W179" i="4"/>
  <c r="E168" i="12"/>
  <c r="F168" i="12" s="1"/>
  <c r="H168" i="12" s="1"/>
  <c r="O269" i="4" l="1"/>
  <c r="AB527" i="14"/>
  <c r="I313" i="4"/>
  <c r="H314" i="4" s="1"/>
  <c r="G315" i="4" s="1"/>
  <c r="E315" i="4" s="1"/>
  <c r="BS123" i="4"/>
  <c r="BK124" i="4"/>
  <c r="BH124" i="4"/>
  <c r="BI124" i="4" s="1"/>
  <c r="BL124" i="4" s="1"/>
  <c r="AE121" i="4"/>
  <c r="AF121" i="4" s="1"/>
  <c r="AW162" i="4"/>
  <c r="AZ162" i="4" s="1"/>
  <c r="AQ120" i="4"/>
  <c r="AI121" i="4"/>
  <c r="AA179" i="4"/>
  <c r="V180" i="4"/>
  <c r="W180" i="4" s="1"/>
  <c r="J270" i="4"/>
  <c r="K270" i="4" s="1"/>
  <c r="L270" i="4" s="1"/>
  <c r="X180" i="4"/>
  <c r="Y180" i="4" s="1"/>
  <c r="O270" i="4" l="1"/>
  <c r="AB530" i="14"/>
  <c r="BJ124" i="4"/>
  <c r="AK121" i="4"/>
  <c r="AL121" i="4" s="1"/>
  <c r="AM121" i="4" s="1"/>
  <c r="AG121" i="4"/>
  <c r="I314" i="4"/>
  <c r="H315" i="4" s="1"/>
  <c r="AU162" i="4"/>
  <c r="U181" i="4"/>
  <c r="S181" i="4" s="1"/>
  <c r="V181" i="4" s="1"/>
  <c r="W181" i="4" s="1"/>
  <c r="J271" i="4"/>
  <c r="E169" i="12"/>
  <c r="F169" i="12" s="1"/>
  <c r="H169" i="12" s="1"/>
  <c r="AH121" i="4" l="1"/>
  <c r="AJ121" i="4"/>
  <c r="AN121" i="4" s="1"/>
  <c r="AD134" i="14" s="1"/>
  <c r="BF125" i="4"/>
  <c r="BQ124" i="4"/>
  <c r="BR124" i="4" s="1"/>
  <c r="AL134" i="14" s="1"/>
  <c r="BP124" i="4"/>
  <c r="AF99" i="14" s="1"/>
  <c r="I315" i="4"/>
  <c r="G316" i="4"/>
  <c r="E316" i="4" s="1"/>
  <c r="BA162" i="4"/>
  <c r="AX162" i="4"/>
  <c r="AY162" i="4" s="1"/>
  <c r="AA180" i="4"/>
  <c r="U182" i="4"/>
  <c r="S182" i="4" s="1"/>
  <c r="V182" i="4" s="1"/>
  <c r="U183" i="4" s="1"/>
  <c r="S183" i="4" s="1"/>
  <c r="X181" i="4"/>
  <c r="Y181" i="4" s="1"/>
  <c r="K271" i="4"/>
  <c r="L271" i="4" s="1"/>
  <c r="O271" i="4" l="1"/>
  <c r="AB534" i="14"/>
  <c r="BK125" i="4"/>
  <c r="BG125" i="4"/>
  <c r="BM125" i="4" s="1"/>
  <c r="BN125" i="4" s="1"/>
  <c r="BO125" i="4" s="1"/>
  <c r="BS124" i="4"/>
  <c r="BC162" i="4"/>
  <c r="AD122" i="4"/>
  <c r="H316" i="4"/>
  <c r="G317" i="4" s="1"/>
  <c r="E317" i="4" s="1"/>
  <c r="AW163" i="4"/>
  <c r="AU163" i="4" s="1"/>
  <c r="AO121" i="4"/>
  <c r="AP121" i="4" s="1"/>
  <c r="AJ139" i="14" s="1"/>
  <c r="J272" i="4"/>
  <c r="W182" i="4"/>
  <c r="V183" i="4" s="1"/>
  <c r="BH125" i="4" l="1"/>
  <c r="BI125" i="4" s="1"/>
  <c r="BL125" i="4" s="1"/>
  <c r="AZ163" i="4"/>
  <c r="AI122" i="4"/>
  <c r="AE122" i="4"/>
  <c r="AF122" i="4" s="1"/>
  <c r="I316" i="4"/>
  <c r="H317" i="4" s="1"/>
  <c r="I317" i="4" s="1"/>
  <c r="AX163" i="4"/>
  <c r="AY163" i="4" s="1"/>
  <c r="AQ121" i="4"/>
  <c r="AA181" i="4"/>
  <c r="K272" i="4"/>
  <c r="L272" i="4" s="1"/>
  <c r="W183" i="4"/>
  <c r="U184" i="4"/>
  <c r="S184" i="4" s="1"/>
  <c r="X182" i="4"/>
  <c r="Y182" i="4" s="1"/>
  <c r="E170" i="12"/>
  <c r="F170" i="12" s="1"/>
  <c r="H170" i="12" s="1"/>
  <c r="O272" i="4" l="1"/>
  <c r="AB538" i="14"/>
  <c r="BJ125" i="4"/>
  <c r="AG122" i="4"/>
  <c r="G318" i="4"/>
  <c r="E318" i="4" s="1"/>
  <c r="H318" i="4" s="1"/>
  <c r="I318" i="4" s="1"/>
  <c r="BA163" i="4"/>
  <c r="AW164" i="4"/>
  <c r="AK122" i="4"/>
  <c r="J273" i="4"/>
  <c r="K273" i="4" s="1"/>
  <c r="L273" i="4" s="1"/>
  <c r="V184" i="4"/>
  <c r="O273" i="4" l="1"/>
  <c r="AB541" i="14"/>
  <c r="AH122" i="4"/>
  <c r="AJ122" i="4"/>
  <c r="AO122" i="4" s="1"/>
  <c r="AP122" i="4" s="1"/>
  <c r="AJ140" i="14" s="1"/>
  <c r="BQ125" i="4"/>
  <c r="BR125" i="4" s="1"/>
  <c r="AL135" i="14" s="1"/>
  <c r="BP125" i="4"/>
  <c r="AF112" i="14" s="1"/>
  <c r="BF126" i="4"/>
  <c r="BC163" i="4"/>
  <c r="AZ164" i="4"/>
  <c r="G319" i="4"/>
  <c r="E319" i="4" s="1"/>
  <c r="H319" i="4" s="1"/>
  <c r="I319" i="4" s="1"/>
  <c r="AL122" i="4"/>
  <c r="AM122" i="4" s="1"/>
  <c r="AU164" i="4"/>
  <c r="AA182" i="4"/>
  <c r="J274" i="4"/>
  <c r="K274" i="4" s="1"/>
  <c r="L274" i="4" s="1"/>
  <c r="X183" i="4"/>
  <c r="Y183" i="4" s="1"/>
  <c r="W184" i="4"/>
  <c r="U185" i="4"/>
  <c r="O274" i="4" l="1"/>
  <c r="AB543" i="14"/>
  <c r="BK126" i="4"/>
  <c r="BG126" i="4"/>
  <c r="BM126" i="4" s="1"/>
  <c r="BN126" i="4" s="1"/>
  <c r="BO126" i="4" s="1"/>
  <c r="BS125" i="4"/>
  <c r="AN122" i="4"/>
  <c r="AD123" i="4"/>
  <c r="G320" i="4"/>
  <c r="E320" i="4" s="1"/>
  <c r="H320" i="4" s="1"/>
  <c r="I320" i="4" s="1"/>
  <c r="BA164" i="4"/>
  <c r="BC164" i="4" s="1"/>
  <c r="J275" i="4"/>
  <c r="K275" i="4" s="1"/>
  <c r="L275" i="4" s="1"/>
  <c r="AA183" i="4"/>
  <c r="X184" i="4"/>
  <c r="Y184" i="4" s="1"/>
  <c r="S185" i="4"/>
  <c r="E171" i="12"/>
  <c r="F171" i="12" s="1"/>
  <c r="H171" i="12" s="1"/>
  <c r="O275" i="4" l="1"/>
  <c r="AB545" i="14"/>
  <c r="AQ122" i="4"/>
  <c r="AD139" i="14"/>
  <c r="BH126" i="4"/>
  <c r="BI126" i="4" s="1"/>
  <c r="AE123" i="4"/>
  <c r="AF123" i="4" s="1"/>
  <c r="G321" i="4"/>
  <c r="E321" i="4" s="1"/>
  <c r="H321" i="4" s="1"/>
  <c r="I321" i="4" s="1"/>
  <c r="AX164" i="4"/>
  <c r="AY164" i="4" s="1"/>
  <c r="AI123" i="4"/>
  <c r="AA184" i="4"/>
  <c r="J276" i="4"/>
  <c r="K276" i="4" s="1"/>
  <c r="L276" i="4" s="1"/>
  <c r="X185" i="4"/>
  <c r="Y185" i="4" s="1"/>
  <c r="V185" i="4"/>
  <c r="W185" i="4" s="1"/>
  <c r="O276" i="4" l="1"/>
  <c r="AB548" i="14"/>
  <c r="BJ126" i="4"/>
  <c r="BF127" i="4" s="1"/>
  <c r="BK127" i="4" s="1"/>
  <c r="BL126" i="4"/>
  <c r="BP126" i="4" s="1"/>
  <c r="AF119" i="14" s="1"/>
  <c r="AK123" i="4"/>
  <c r="AL123" i="4" s="1"/>
  <c r="AM123" i="4" s="1"/>
  <c r="AG123" i="4"/>
  <c r="G322" i="4"/>
  <c r="E322" i="4" s="1"/>
  <c r="H322" i="4" s="1"/>
  <c r="G323" i="4" s="1"/>
  <c r="E323" i="4" s="1"/>
  <c r="AW165" i="4"/>
  <c r="AZ165" i="4" s="1"/>
  <c r="AA185" i="4"/>
  <c r="J277" i="4"/>
  <c r="K277" i="4" s="1"/>
  <c r="L277" i="4" s="1"/>
  <c r="U186" i="4"/>
  <c r="O277" i="4" l="1"/>
  <c r="AB550" i="14"/>
  <c r="BG127" i="4"/>
  <c r="BM127" i="4" s="1"/>
  <c r="BN127" i="4" s="1"/>
  <c r="BO127" i="4" s="1"/>
  <c r="BQ126" i="4"/>
  <c r="BR126" i="4" s="1"/>
  <c r="AH123" i="4"/>
  <c r="AJ123" i="4"/>
  <c r="AN123" i="4" s="1"/>
  <c r="AD150" i="14" s="1"/>
  <c r="I322" i="4"/>
  <c r="H323" i="4" s="1"/>
  <c r="G324" i="4" s="1"/>
  <c r="E324" i="4" s="1"/>
  <c r="AU165" i="4"/>
  <c r="J278" i="4"/>
  <c r="K278" i="4" s="1"/>
  <c r="L278" i="4" s="1"/>
  <c r="S186" i="4"/>
  <c r="V186" i="4" s="1"/>
  <c r="W186" i="4" s="1"/>
  <c r="X186" i="4"/>
  <c r="Y186" i="4" s="1"/>
  <c r="E172" i="12"/>
  <c r="F172" i="12" s="1"/>
  <c r="H172" i="12" s="1"/>
  <c r="O278" i="4" l="1"/>
  <c r="AB553" i="14"/>
  <c r="BS126" i="4"/>
  <c r="AL136" i="14"/>
  <c r="BH127" i="4"/>
  <c r="BI127" i="4" s="1"/>
  <c r="BL127" i="4" s="1"/>
  <c r="AD124" i="4"/>
  <c r="I323" i="4"/>
  <c r="H324" i="4" s="1"/>
  <c r="BA165" i="4"/>
  <c r="AX165" i="4"/>
  <c r="AY165" i="4" s="1"/>
  <c r="AO123" i="4"/>
  <c r="AP123" i="4" s="1"/>
  <c r="AJ141" i="14" s="1"/>
  <c r="AA186" i="4"/>
  <c r="J279" i="4"/>
  <c r="K279" i="4" s="1"/>
  <c r="L279" i="4" s="1"/>
  <c r="U187" i="4"/>
  <c r="O279" i="4" l="1"/>
  <c r="AB557" i="14"/>
  <c r="BJ127" i="4"/>
  <c r="BF128" i="4" s="1"/>
  <c r="BK128" i="4" s="1"/>
  <c r="BP127" i="4"/>
  <c r="AF127" i="14" s="1"/>
  <c r="BQ127" i="4"/>
  <c r="BR127" i="4" s="1"/>
  <c r="AL137" i="14" s="1"/>
  <c r="BC165" i="4"/>
  <c r="AE124" i="4"/>
  <c r="AF124" i="4" s="1"/>
  <c r="G325" i="4"/>
  <c r="E325" i="4" s="1"/>
  <c r="I324" i="4"/>
  <c r="AW166" i="4"/>
  <c r="AU166" i="4" s="1"/>
  <c r="AI124" i="4"/>
  <c r="AQ123" i="4"/>
  <c r="S187" i="4"/>
  <c r="V187" i="4" s="1"/>
  <c r="J280" i="4"/>
  <c r="X187" i="4"/>
  <c r="Y187" i="4" s="1"/>
  <c r="BG128" i="4" l="1"/>
  <c r="BM128" i="4" s="1"/>
  <c r="BN128" i="4" s="1"/>
  <c r="BO128" i="4" s="1"/>
  <c r="BS127" i="4"/>
  <c r="AG124" i="4"/>
  <c r="AZ166" i="4"/>
  <c r="BA166" i="4" s="1"/>
  <c r="BC166" i="4" s="1"/>
  <c r="AK124" i="4"/>
  <c r="AL124" i="4" s="1"/>
  <c r="AM124" i="4" s="1"/>
  <c r="H325" i="4"/>
  <c r="AX166" i="4"/>
  <c r="AY166" i="4" s="1"/>
  <c r="AA187" i="4"/>
  <c r="K280" i="4"/>
  <c r="L280" i="4" s="1"/>
  <c r="W187" i="4"/>
  <c r="U188" i="4"/>
  <c r="E173" i="12"/>
  <c r="F173" i="12" s="1"/>
  <c r="H173" i="12" s="1"/>
  <c r="O280" i="4" l="1"/>
  <c r="AB560" i="14"/>
  <c r="AH124" i="4"/>
  <c r="AJ124" i="4"/>
  <c r="AO124" i="4" s="1"/>
  <c r="AP124" i="4" s="1"/>
  <c r="AJ142" i="14" s="1"/>
  <c r="BH128" i="4"/>
  <c r="BI128" i="4" s="1"/>
  <c r="BL128" i="4" s="1"/>
  <c r="I325" i="4"/>
  <c r="G326" i="4"/>
  <c r="E326" i="4" s="1"/>
  <c r="AW167" i="4"/>
  <c r="AZ167" i="4" s="1"/>
  <c r="J281" i="4"/>
  <c r="K281" i="4" s="1"/>
  <c r="S188" i="4"/>
  <c r="X188" i="4"/>
  <c r="Y188" i="4" s="1"/>
  <c r="BJ128" i="4" l="1"/>
  <c r="BF129" i="4" s="1"/>
  <c r="BK129" i="4" s="1"/>
  <c r="H326" i="4"/>
  <c r="I326" i="4" s="1"/>
  <c r="BQ128" i="4"/>
  <c r="BR128" i="4" s="1"/>
  <c r="AL138" i="14" s="1"/>
  <c r="BP128" i="4"/>
  <c r="AF137" i="14" s="1"/>
  <c r="AN124" i="4"/>
  <c r="AD125" i="4"/>
  <c r="AU167" i="4"/>
  <c r="L281" i="4"/>
  <c r="J282" i="4"/>
  <c r="K282" i="4" s="1"/>
  <c r="L282" i="4" s="1"/>
  <c r="V188" i="4"/>
  <c r="E174" i="12"/>
  <c r="F174" i="12" s="1"/>
  <c r="H174" i="12" s="1"/>
  <c r="O281" i="4" l="1"/>
  <c r="AB563" i="14"/>
  <c r="O282" i="4"/>
  <c r="AB567" i="14"/>
  <c r="AQ124" i="4"/>
  <c r="AD108" i="14"/>
  <c r="G327" i="4"/>
  <c r="E327" i="4" s="1"/>
  <c r="H327" i="4" s="1"/>
  <c r="G328" i="4" s="1"/>
  <c r="E328" i="4" s="1"/>
  <c r="BS128" i="4"/>
  <c r="BG129" i="4"/>
  <c r="BM129" i="4" s="1"/>
  <c r="BN129" i="4" s="1"/>
  <c r="BO129" i="4" s="1"/>
  <c r="AE125" i="4"/>
  <c r="AF125" i="4" s="1"/>
  <c r="AI125" i="4"/>
  <c r="BA167" i="4"/>
  <c r="AX167" i="4"/>
  <c r="AY167" i="4" s="1"/>
  <c r="AA188" i="4"/>
  <c r="J283" i="4"/>
  <c r="K283" i="4" s="1"/>
  <c r="L283" i="4" s="1"/>
  <c r="W188" i="4"/>
  <c r="U189" i="4"/>
  <c r="O283" i="4" l="1"/>
  <c r="AB569" i="14"/>
  <c r="I327" i="4"/>
  <c r="H328" i="4" s="1"/>
  <c r="I328" i="4" s="1"/>
  <c r="BH129" i="4"/>
  <c r="BI129" i="4" s="1"/>
  <c r="BL129" i="4" s="1"/>
  <c r="AG125" i="4"/>
  <c r="AK125" i="4"/>
  <c r="AL125" i="4" s="1"/>
  <c r="AM125" i="4" s="1"/>
  <c r="BC167" i="4"/>
  <c r="AW168" i="4"/>
  <c r="AU168" i="4" s="1"/>
  <c r="J284" i="4"/>
  <c r="S189" i="4"/>
  <c r="X189" i="4"/>
  <c r="Y189" i="4" s="1"/>
  <c r="E175" i="12"/>
  <c r="F175" i="12" s="1"/>
  <c r="H175" i="12" s="1"/>
  <c r="AH125" i="4" l="1"/>
  <c r="AD126" i="4" s="1"/>
  <c r="AE126" i="4" s="1"/>
  <c r="AJ125" i="4"/>
  <c r="AN125" i="4" s="1"/>
  <c r="AD117" i="14" s="1"/>
  <c r="BJ129" i="4"/>
  <c r="G329" i="4"/>
  <c r="E329" i="4" s="1"/>
  <c r="H329" i="4" s="1"/>
  <c r="G330" i="4" s="1"/>
  <c r="E330" i="4" s="1"/>
  <c r="AZ168" i="4"/>
  <c r="BA168" i="4" s="1"/>
  <c r="BC168" i="4" s="1"/>
  <c r="AX168" i="4"/>
  <c r="AY168" i="4" s="1"/>
  <c r="K284" i="4"/>
  <c r="L284" i="4" s="1"/>
  <c r="V189" i="4"/>
  <c r="O284" i="4" l="1"/>
  <c r="AB570" i="14"/>
  <c r="I329" i="4"/>
  <c r="H330" i="4" s="1"/>
  <c r="I330" i="4" s="1"/>
  <c r="AF126" i="4"/>
  <c r="AG126" i="4" s="1"/>
  <c r="AO125" i="4"/>
  <c r="AP125" i="4" s="1"/>
  <c r="BF130" i="4"/>
  <c r="BK130" i="4" s="1"/>
  <c r="BQ129" i="4"/>
  <c r="BR129" i="4" s="1"/>
  <c r="AL139" i="14" s="1"/>
  <c r="BP129" i="4"/>
  <c r="AF147" i="14" s="1"/>
  <c r="AW169" i="4"/>
  <c r="AU169" i="4" s="1"/>
  <c r="AI126" i="4"/>
  <c r="AA189" i="4"/>
  <c r="J285" i="4"/>
  <c r="W189" i="4"/>
  <c r="U190" i="4"/>
  <c r="E176" i="12"/>
  <c r="F176" i="12" s="1"/>
  <c r="H176" i="12" s="1"/>
  <c r="AQ125" i="4" l="1"/>
  <c r="AJ143" i="14"/>
  <c r="AH126" i="4"/>
  <c r="AJ126" i="4"/>
  <c r="G331" i="4"/>
  <c r="E331" i="4" s="1"/>
  <c r="H331" i="4" s="1"/>
  <c r="I331" i="4" s="1"/>
  <c r="BG130" i="4"/>
  <c r="BM130" i="4" s="1"/>
  <c r="BN130" i="4" s="1"/>
  <c r="BO130" i="4" s="1"/>
  <c r="BS129" i="4"/>
  <c r="AZ169" i="4"/>
  <c r="AX169" i="4"/>
  <c r="AY169" i="4" s="1"/>
  <c r="AK126" i="4"/>
  <c r="K285" i="4"/>
  <c r="L285" i="4" s="1"/>
  <c r="S190" i="4"/>
  <c r="X190" i="4"/>
  <c r="Y190" i="4" s="1"/>
  <c r="O285" i="4" l="1"/>
  <c r="AB572" i="14"/>
  <c r="BH130" i="4"/>
  <c r="BI130" i="4" s="1"/>
  <c r="BL130" i="4" s="1"/>
  <c r="G332" i="4"/>
  <c r="E332" i="4" s="1"/>
  <c r="H332" i="4" s="1"/>
  <c r="G333" i="4" s="1"/>
  <c r="E333" i="4" s="1"/>
  <c r="BA169" i="4"/>
  <c r="AL126" i="4"/>
  <c r="AM126" i="4" s="1"/>
  <c r="AN126" i="4" s="1"/>
  <c r="AD123" i="14" s="1"/>
  <c r="AW170" i="4"/>
  <c r="AU170" i="4" s="1"/>
  <c r="J286" i="4"/>
  <c r="V190" i="4"/>
  <c r="BQ130" i="4" l="1"/>
  <c r="BR130" i="4" s="1"/>
  <c r="AL140" i="14" s="1"/>
  <c r="BJ130" i="4"/>
  <c r="BF131" i="4" s="1"/>
  <c r="BK131" i="4" s="1"/>
  <c r="I332" i="4"/>
  <c r="H333" i="4" s="1"/>
  <c r="I333" i="4" s="1"/>
  <c r="BC169" i="4"/>
  <c r="AZ170" i="4"/>
  <c r="AD127" i="4"/>
  <c r="AX170" i="4"/>
  <c r="AY170" i="4" s="1"/>
  <c r="AO126" i="4"/>
  <c r="AP126" i="4" s="1"/>
  <c r="AJ144" i="14" s="1"/>
  <c r="AA190" i="4"/>
  <c r="K286" i="4"/>
  <c r="L286" i="4" s="1"/>
  <c r="W190" i="4"/>
  <c r="U191" i="4"/>
  <c r="E177" i="12"/>
  <c r="F177" i="12" s="1"/>
  <c r="H177" i="12" s="1"/>
  <c r="O286" i="4" l="1"/>
  <c r="AB575" i="14"/>
  <c r="BP130" i="4"/>
  <c r="BG131" i="4"/>
  <c r="BH131" i="4" s="1"/>
  <c r="G334" i="4"/>
  <c r="E334" i="4" s="1"/>
  <c r="H334" i="4" s="1"/>
  <c r="G335" i="4" s="1"/>
  <c r="E335" i="4" s="1"/>
  <c r="AE127" i="4"/>
  <c r="AF127" i="4" s="1"/>
  <c r="BA170" i="4"/>
  <c r="BC170" i="4" s="1"/>
  <c r="AW171" i="4"/>
  <c r="AI127" i="4"/>
  <c r="AQ126" i="4"/>
  <c r="J287" i="4"/>
  <c r="X191" i="4"/>
  <c r="Y191" i="4" s="1"/>
  <c r="S191" i="4"/>
  <c r="BS130" i="4" l="1"/>
  <c r="AF159" i="14"/>
  <c r="BM131" i="4"/>
  <c r="BN131" i="4" s="1"/>
  <c r="BO131" i="4" s="1"/>
  <c r="BI131" i="4"/>
  <c r="BL131" i="4" s="1"/>
  <c r="I334" i="4"/>
  <c r="H335" i="4" s="1"/>
  <c r="G336" i="4" s="1"/>
  <c r="E336" i="4" s="1"/>
  <c r="AG127" i="4"/>
  <c r="AZ171" i="4"/>
  <c r="AK127" i="4"/>
  <c r="AL127" i="4" s="1"/>
  <c r="AM127" i="4" s="1"/>
  <c r="AU171" i="4"/>
  <c r="K287" i="4"/>
  <c r="L287" i="4" s="1"/>
  <c r="V191" i="4"/>
  <c r="O287" i="4" l="1"/>
  <c r="AB578" i="14"/>
  <c r="AH127" i="4"/>
  <c r="AJ127" i="4"/>
  <c r="AO127" i="4" s="1"/>
  <c r="AP127" i="4" s="1"/>
  <c r="AJ145" i="14" s="1"/>
  <c r="I335" i="4"/>
  <c r="H336" i="4" s="1"/>
  <c r="G337" i="4" s="1"/>
  <c r="E337" i="4" s="1"/>
  <c r="BJ131" i="4"/>
  <c r="BA171" i="4"/>
  <c r="BC171" i="4" s="1"/>
  <c r="AX171" i="4"/>
  <c r="AY171" i="4" s="1"/>
  <c r="AA191" i="4"/>
  <c r="J288" i="4"/>
  <c r="K288" i="4" s="1"/>
  <c r="L288" i="4" s="1"/>
  <c r="W191" i="4"/>
  <c r="U192" i="4"/>
  <c r="E178" i="12"/>
  <c r="F178" i="12" s="1"/>
  <c r="H178" i="12" s="1"/>
  <c r="O288" i="4" l="1"/>
  <c r="AB580" i="14"/>
  <c r="I336" i="4"/>
  <c r="H337" i="4" s="1"/>
  <c r="G338" i="4" s="1"/>
  <c r="E338" i="4" s="1"/>
  <c r="BF132" i="4"/>
  <c r="BK132" i="4" s="1"/>
  <c r="BP131" i="4"/>
  <c r="AF154" i="14" s="1"/>
  <c r="BQ131" i="4"/>
  <c r="BR131" i="4" s="1"/>
  <c r="AL141" i="14" s="1"/>
  <c r="AN127" i="4"/>
  <c r="AD128" i="4"/>
  <c r="AW172" i="4"/>
  <c r="AU172" i="4" s="1"/>
  <c r="J289" i="4"/>
  <c r="K289" i="4" s="1"/>
  <c r="L289" i="4" s="1"/>
  <c r="X192" i="4"/>
  <c r="Y192" i="4" s="1"/>
  <c r="S192" i="4"/>
  <c r="I337" i="4" l="1"/>
  <c r="O289" i="4"/>
  <c r="AB582" i="14"/>
  <c r="AQ127" i="4"/>
  <c r="AD135" i="14"/>
  <c r="H338" i="4"/>
  <c r="G339" i="4" s="1"/>
  <c r="E339" i="4" s="1"/>
  <c r="BS131" i="4"/>
  <c r="BG132" i="4"/>
  <c r="BM132" i="4" s="1"/>
  <c r="BN132" i="4" s="1"/>
  <c r="BO132" i="4" s="1"/>
  <c r="AE128" i="4"/>
  <c r="AF128" i="4" s="1"/>
  <c r="AZ172" i="4"/>
  <c r="AI128" i="4"/>
  <c r="AX172" i="4"/>
  <c r="AY172" i="4" s="1"/>
  <c r="J290" i="4"/>
  <c r="V192" i="4"/>
  <c r="E179" i="12"/>
  <c r="F179" i="12" s="1"/>
  <c r="H179" i="12" s="1"/>
  <c r="I338" i="4" l="1"/>
  <c r="H339" i="4" s="1"/>
  <c r="G340" i="4" s="1"/>
  <c r="E340" i="4" s="1"/>
  <c r="BH132" i="4"/>
  <c r="BI132" i="4" s="1"/>
  <c r="BL132" i="4" s="1"/>
  <c r="AG128" i="4"/>
  <c r="BA172" i="4"/>
  <c r="AW173" i="4"/>
  <c r="AK128" i="4"/>
  <c r="AA192" i="4"/>
  <c r="K290" i="4"/>
  <c r="L290" i="4" s="1"/>
  <c r="W192" i="4"/>
  <c r="U193" i="4"/>
  <c r="I339" i="4" l="1"/>
  <c r="H340" i="4" s="1"/>
  <c r="G341" i="4" s="1"/>
  <c r="E341" i="4" s="1"/>
  <c r="O290" i="4"/>
  <c r="AB583" i="14"/>
  <c r="AH128" i="4"/>
  <c r="AJ128" i="4"/>
  <c r="BJ132" i="4"/>
  <c r="BC172" i="4"/>
  <c r="AZ173" i="4"/>
  <c r="BA173" i="4" s="1"/>
  <c r="BC173" i="4" s="1"/>
  <c r="I340" i="4"/>
  <c r="AL128" i="4"/>
  <c r="AM128" i="4" s="1"/>
  <c r="AU173" i="4"/>
  <c r="J291" i="4"/>
  <c r="S193" i="4"/>
  <c r="X193" i="4"/>
  <c r="Y193" i="4" s="1"/>
  <c r="BF133" i="4" l="1"/>
  <c r="BK133" i="4" s="1"/>
  <c r="BQ132" i="4"/>
  <c r="BR132" i="4" s="1"/>
  <c r="AL142" i="14" s="1"/>
  <c r="BP132" i="4"/>
  <c r="AF163" i="14" s="1"/>
  <c r="AD129" i="4"/>
  <c r="H341" i="4"/>
  <c r="AN128" i="4"/>
  <c r="AD146" i="14" s="1"/>
  <c r="AX173" i="4"/>
  <c r="AO128" i="4"/>
  <c r="AP128" i="4" s="1"/>
  <c r="AJ146" i="14" s="1"/>
  <c r="K291" i="4"/>
  <c r="L291" i="4" s="1"/>
  <c r="V193" i="4"/>
  <c r="E180" i="12"/>
  <c r="F180" i="12" s="1"/>
  <c r="H180" i="12" s="1"/>
  <c r="O291" i="4" l="1"/>
  <c r="AB585" i="14"/>
  <c r="BS132" i="4"/>
  <c r="BG133" i="4"/>
  <c r="BM133" i="4" s="1"/>
  <c r="BN133" i="4" s="1"/>
  <c r="BO133" i="4" s="1"/>
  <c r="AI129" i="4"/>
  <c r="AE129" i="4"/>
  <c r="AF129" i="4" s="1"/>
  <c r="I341" i="4"/>
  <c r="G342" i="4"/>
  <c r="E342" i="4" s="1"/>
  <c r="AW174" i="4"/>
  <c r="AY173" i="4"/>
  <c r="AQ128" i="4"/>
  <c r="AA193" i="4"/>
  <c r="J292" i="4"/>
  <c r="W193" i="4"/>
  <c r="U194" i="4"/>
  <c r="BH133" i="4" l="1"/>
  <c r="BI133" i="4" s="1"/>
  <c r="BL133" i="4" s="1"/>
  <c r="AG129" i="4"/>
  <c r="AU174" i="4"/>
  <c r="AZ174" i="4"/>
  <c r="BA174" i="4" s="1"/>
  <c r="AK129" i="4"/>
  <c r="AL129" i="4" s="1"/>
  <c r="AM129" i="4" s="1"/>
  <c r="H342" i="4"/>
  <c r="G343" i="4" s="1"/>
  <c r="E343" i="4" s="1"/>
  <c r="K292" i="4"/>
  <c r="L292" i="4" s="1"/>
  <c r="S194" i="4"/>
  <c r="X194" i="4"/>
  <c r="O292" i="4" l="1"/>
  <c r="AB551" i="14"/>
  <c r="Y194" i="4"/>
  <c r="AA194" i="4" s="1"/>
  <c r="AH129" i="4"/>
  <c r="AJ129" i="4"/>
  <c r="AO129" i="4" s="1"/>
  <c r="AP129" i="4" s="1"/>
  <c r="AJ147" i="14" s="1"/>
  <c r="BJ133" i="4"/>
  <c r="BC174" i="4"/>
  <c r="I342" i="4"/>
  <c r="H343" i="4" s="1"/>
  <c r="AX174" i="4"/>
  <c r="AY174" i="4" s="1"/>
  <c r="J293" i="4"/>
  <c r="K293" i="4" s="1"/>
  <c r="L293" i="4" s="1"/>
  <c r="V194" i="4"/>
  <c r="E181" i="12"/>
  <c r="F181" i="12" s="1"/>
  <c r="H181" i="12" s="1"/>
  <c r="O293" i="4" l="1"/>
  <c r="AB478" i="14"/>
  <c r="BF134" i="4"/>
  <c r="BK134" i="4" s="1"/>
  <c r="BP133" i="4"/>
  <c r="AF171" i="14" s="1"/>
  <c r="BQ133" i="4"/>
  <c r="BR133" i="4" s="1"/>
  <c r="AL143" i="14" s="1"/>
  <c r="AN129" i="4"/>
  <c r="AD130" i="4"/>
  <c r="G344" i="4"/>
  <c r="E344" i="4" s="1"/>
  <c r="I343" i="4"/>
  <c r="AW175" i="4"/>
  <c r="J294" i="4"/>
  <c r="W194" i="4"/>
  <c r="U195" i="4"/>
  <c r="AQ129" i="4" l="1"/>
  <c r="AD155" i="14"/>
  <c r="AE130" i="4"/>
  <c r="AK130" i="4" s="1"/>
  <c r="AL130" i="4" s="1"/>
  <c r="AM130" i="4" s="1"/>
  <c r="BS133" i="4"/>
  <c r="BG134" i="4"/>
  <c r="BM134" i="4" s="1"/>
  <c r="BN134" i="4" s="1"/>
  <c r="BO134" i="4" s="1"/>
  <c r="AI130" i="4"/>
  <c r="AU175" i="4"/>
  <c r="AZ175" i="4"/>
  <c r="H344" i="4"/>
  <c r="G345" i="4" s="1"/>
  <c r="E345" i="4" s="1"/>
  <c r="K294" i="4"/>
  <c r="L294" i="4" s="1"/>
  <c r="S195" i="4"/>
  <c r="X195" i="4"/>
  <c r="Y195" i="4" s="1"/>
  <c r="O294" i="4" l="1"/>
  <c r="AB516" i="14"/>
  <c r="AF130" i="4"/>
  <c r="AG130" i="4" s="1"/>
  <c r="BH134" i="4"/>
  <c r="BI134" i="4" s="1"/>
  <c r="BL134" i="4" s="1"/>
  <c r="I344" i="4"/>
  <c r="H345" i="4" s="1"/>
  <c r="BA175" i="4"/>
  <c r="AX175" i="4"/>
  <c r="AY175" i="4" s="1"/>
  <c r="J295" i="4"/>
  <c r="K295" i="4" s="1"/>
  <c r="L295" i="4" s="1"/>
  <c r="V195" i="4"/>
  <c r="E182" i="12"/>
  <c r="F182" i="12" s="1"/>
  <c r="H182" i="12" s="1"/>
  <c r="O295" i="4" l="1"/>
  <c r="AB536" i="14"/>
  <c r="AH130" i="4"/>
  <c r="AD131" i="4" s="1"/>
  <c r="AI131" i="4" s="1"/>
  <c r="AJ130" i="4"/>
  <c r="AN130" i="4" s="1"/>
  <c r="AD163" i="14" s="1"/>
  <c r="BJ134" i="4"/>
  <c r="BC175" i="4"/>
  <c r="G346" i="4"/>
  <c r="E346" i="4" s="1"/>
  <c r="I345" i="4"/>
  <c r="AW176" i="4"/>
  <c r="AZ176" i="4" s="1"/>
  <c r="AA195" i="4"/>
  <c r="J296" i="4"/>
  <c r="W195" i="4"/>
  <c r="U196" i="4"/>
  <c r="AE131" i="4" l="1"/>
  <c r="AF131" i="4" s="1"/>
  <c r="AO130" i="4"/>
  <c r="AP130" i="4" s="1"/>
  <c r="BF135" i="4"/>
  <c r="BK135" i="4" s="1"/>
  <c r="BQ134" i="4"/>
  <c r="BR134" i="4" s="1"/>
  <c r="AL144" i="14" s="1"/>
  <c r="BP134" i="4"/>
  <c r="AF175" i="14" s="1"/>
  <c r="H346" i="4"/>
  <c r="I346" i="4" s="1"/>
  <c r="AU176" i="4"/>
  <c r="K296" i="4"/>
  <c r="L296" i="4" s="1"/>
  <c r="S196" i="4"/>
  <c r="X196" i="4"/>
  <c r="O296" i="4" l="1"/>
  <c r="AB556" i="14"/>
  <c r="AQ130" i="4"/>
  <c r="AJ148" i="14"/>
  <c r="Y196" i="4"/>
  <c r="AA196" i="4" s="1"/>
  <c r="AK131" i="4"/>
  <c r="AL131" i="4" s="1"/>
  <c r="AM131" i="4" s="1"/>
  <c r="AG131" i="4"/>
  <c r="BS134" i="4"/>
  <c r="BG135" i="4"/>
  <c r="BM135" i="4" s="1"/>
  <c r="BN135" i="4" s="1"/>
  <c r="BO135" i="4" s="1"/>
  <c r="G347" i="4"/>
  <c r="E347" i="4" s="1"/>
  <c r="H347" i="4" s="1"/>
  <c r="BA176" i="4"/>
  <c r="AX176" i="4"/>
  <c r="AY176" i="4" s="1"/>
  <c r="J297" i="4"/>
  <c r="K297" i="4" s="1"/>
  <c r="L297" i="4" s="1"/>
  <c r="V196" i="4"/>
  <c r="E183" i="12"/>
  <c r="F183" i="12" s="1"/>
  <c r="H183" i="12" s="1"/>
  <c r="O297" i="4" l="1"/>
  <c r="AB577" i="14"/>
  <c r="AH131" i="4"/>
  <c r="AD132" i="4" s="1"/>
  <c r="AJ131" i="4"/>
  <c r="AN131" i="4" s="1"/>
  <c r="AD159" i="14" s="1"/>
  <c r="BH135" i="4"/>
  <c r="BI135" i="4" s="1"/>
  <c r="BL135" i="4" s="1"/>
  <c r="BC176" i="4"/>
  <c r="G348" i="4"/>
  <c r="E348" i="4" s="1"/>
  <c r="I347" i="4"/>
  <c r="AW177" i="4"/>
  <c r="AZ177" i="4" s="1"/>
  <c r="J298" i="4"/>
  <c r="K298" i="4" s="1"/>
  <c r="L298" i="4" s="1"/>
  <c r="W196" i="4"/>
  <c r="U197" i="4"/>
  <c r="O298" i="4" l="1"/>
  <c r="AB591" i="14"/>
  <c r="AO131" i="4"/>
  <c r="AP131" i="4" s="1"/>
  <c r="BJ135" i="4"/>
  <c r="AE132" i="4"/>
  <c r="AF132" i="4" s="1"/>
  <c r="H348" i="4"/>
  <c r="I348" i="4" s="1"/>
  <c r="BA177" i="4"/>
  <c r="BC177" i="4" s="1"/>
  <c r="AU177" i="4"/>
  <c r="AI132" i="4"/>
  <c r="J299" i="4"/>
  <c r="K299" i="4" s="1"/>
  <c r="L299" i="4" s="1"/>
  <c r="S197" i="4"/>
  <c r="X197" i="4"/>
  <c r="Y197" i="4" s="1"/>
  <c r="O299" i="4" l="1"/>
  <c r="AB596" i="14"/>
  <c r="AQ131" i="4"/>
  <c r="AJ149" i="14"/>
  <c r="BF136" i="4"/>
  <c r="BK136" i="4" s="1"/>
  <c r="BQ135" i="4"/>
  <c r="BR135" i="4" s="1"/>
  <c r="AL145" i="14" s="1"/>
  <c r="BP135" i="4"/>
  <c r="AF178" i="14" s="1"/>
  <c r="G349" i="4"/>
  <c r="E349" i="4" s="1"/>
  <c r="H349" i="4" s="1"/>
  <c r="G350" i="4" s="1"/>
  <c r="E350" i="4" s="1"/>
  <c r="AG132" i="4"/>
  <c r="AX177" i="4"/>
  <c r="AY177" i="4" s="1"/>
  <c r="AK132" i="4"/>
  <c r="J300" i="4"/>
  <c r="K300" i="4" s="1"/>
  <c r="L300" i="4" s="1"/>
  <c r="V197" i="4"/>
  <c r="E184" i="12"/>
  <c r="F184" i="12" s="1"/>
  <c r="H184" i="12" s="1"/>
  <c r="O300" i="4" l="1"/>
  <c r="AB599" i="14"/>
  <c r="AH132" i="4"/>
  <c r="AJ132" i="4"/>
  <c r="BG136" i="4"/>
  <c r="BM136" i="4" s="1"/>
  <c r="BN136" i="4" s="1"/>
  <c r="BO136" i="4" s="1"/>
  <c r="BS135" i="4"/>
  <c r="I349" i="4"/>
  <c r="H350" i="4" s="1"/>
  <c r="I350" i="4" s="1"/>
  <c r="AL132" i="4"/>
  <c r="AM132" i="4" s="1"/>
  <c r="AW178" i="4"/>
  <c r="AA197" i="4"/>
  <c r="J301" i="4"/>
  <c r="K301" i="4" s="1"/>
  <c r="L301" i="4" s="1"/>
  <c r="W197" i="4"/>
  <c r="U198" i="4"/>
  <c r="O301" i="4" l="1"/>
  <c r="AB601" i="14"/>
  <c r="BH136" i="4"/>
  <c r="BI136" i="4" s="1"/>
  <c r="BL136" i="4" s="1"/>
  <c r="AN132" i="4"/>
  <c r="AD166" i="14" s="1"/>
  <c r="AU178" i="4"/>
  <c r="AZ178" i="4"/>
  <c r="BA178" i="4" s="1"/>
  <c r="G351" i="4"/>
  <c r="E351" i="4" s="1"/>
  <c r="H351" i="4" s="1"/>
  <c r="G352" i="4" s="1"/>
  <c r="E352" i="4" s="1"/>
  <c r="AD133" i="4"/>
  <c r="AO132" i="4"/>
  <c r="AP132" i="4" s="1"/>
  <c r="AJ150" i="14" s="1"/>
  <c r="J302" i="4"/>
  <c r="S198" i="4"/>
  <c r="X198" i="4"/>
  <c r="Y198" i="4" s="1"/>
  <c r="BJ136" i="4" l="1"/>
  <c r="BF137" i="4" s="1"/>
  <c r="BK137" i="4" s="1"/>
  <c r="BQ136" i="4"/>
  <c r="BR136" i="4" s="1"/>
  <c r="AL146" i="14" s="1"/>
  <c r="BP136" i="4"/>
  <c r="AF183" i="14" s="1"/>
  <c r="AE133" i="4"/>
  <c r="AF133" i="4" s="1"/>
  <c r="BC178" i="4"/>
  <c r="I351" i="4"/>
  <c r="H352" i="4" s="1"/>
  <c r="G353" i="4" s="1"/>
  <c r="E353" i="4" s="1"/>
  <c r="AI133" i="4"/>
  <c r="AX178" i="4"/>
  <c r="AY178" i="4" s="1"/>
  <c r="AQ132" i="4"/>
  <c r="V198" i="4"/>
  <c r="W198" i="4" s="1"/>
  <c r="K302" i="4"/>
  <c r="L302" i="4" s="1"/>
  <c r="E185" i="12"/>
  <c r="F185" i="12" s="1"/>
  <c r="H185" i="12" s="1"/>
  <c r="O302" i="4" l="1"/>
  <c r="AB603" i="14"/>
  <c r="BG137" i="4"/>
  <c r="BM137" i="4" s="1"/>
  <c r="BN137" i="4" s="1"/>
  <c r="BO137" i="4" s="1"/>
  <c r="BS136" i="4"/>
  <c r="AK133" i="4"/>
  <c r="AL133" i="4" s="1"/>
  <c r="AM133" i="4" s="1"/>
  <c r="AG133" i="4"/>
  <c r="I352" i="4"/>
  <c r="H353" i="4" s="1"/>
  <c r="I353" i="4" s="1"/>
  <c r="AW179" i="4"/>
  <c r="AZ179" i="4" s="1"/>
  <c r="AA198" i="4"/>
  <c r="U199" i="4"/>
  <c r="S199" i="4" s="1"/>
  <c r="J303" i="4"/>
  <c r="AH133" i="4" l="1"/>
  <c r="AJ133" i="4"/>
  <c r="AN133" i="4" s="1"/>
  <c r="AD171" i="14" s="1"/>
  <c r="BH137" i="4"/>
  <c r="BI137" i="4" s="1"/>
  <c r="G354" i="4"/>
  <c r="E354" i="4" s="1"/>
  <c r="H354" i="4" s="1"/>
  <c r="AU179" i="4"/>
  <c r="V199" i="4"/>
  <c r="U200" i="4" s="1"/>
  <c r="X199" i="4"/>
  <c r="Y199" i="4" s="1"/>
  <c r="K303" i="4"/>
  <c r="L303" i="4" s="1"/>
  <c r="O303" i="4" l="1"/>
  <c r="AB605" i="14"/>
  <c r="BJ137" i="4"/>
  <c r="BF138" i="4" s="1"/>
  <c r="BK138" i="4" s="1"/>
  <c r="BL137" i="4"/>
  <c r="BQ137" i="4" s="1"/>
  <c r="BR137" i="4" s="1"/>
  <c r="AL147" i="14" s="1"/>
  <c r="I354" i="4"/>
  <c r="G355" i="4"/>
  <c r="E355" i="4" s="1"/>
  <c r="AD134" i="4"/>
  <c r="BA179" i="4"/>
  <c r="AX179" i="4"/>
  <c r="AY179" i="4" s="1"/>
  <c r="AO133" i="4"/>
  <c r="AP133" i="4" s="1"/>
  <c r="AJ151" i="14" s="1"/>
  <c r="AA199" i="4"/>
  <c r="W199" i="4"/>
  <c r="J304" i="4"/>
  <c r="S200" i="4"/>
  <c r="X200" i="4"/>
  <c r="Y200" i="4" s="1"/>
  <c r="E186" i="12"/>
  <c r="F186" i="12" s="1"/>
  <c r="H186" i="12" s="1"/>
  <c r="BP137" i="4" l="1"/>
  <c r="BG138" i="4"/>
  <c r="BM138" i="4" s="1"/>
  <c r="BN138" i="4" s="1"/>
  <c r="BO138" i="4" s="1"/>
  <c r="AE134" i="4"/>
  <c r="AF134" i="4" s="1"/>
  <c r="BC179" i="4"/>
  <c r="H355" i="4"/>
  <c r="AW180" i="4"/>
  <c r="AZ180" i="4" s="1"/>
  <c r="AQ133" i="4"/>
  <c r="AI134" i="4"/>
  <c r="AA200" i="4"/>
  <c r="V200" i="4"/>
  <c r="U201" i="4" s="1"/>
  <c r="X201" i="4" s="1"/>
  <c r="Y201" i="4" s="1"/>
  <c r="K304" i="4"/>
  <c r="L304" i="4" s="1"/>
  <c r="O304" i="4" l="1"/>
  <c r="AB608" i="14"/>
  <c r="BS137" i="4"/>
  <c r="AF189" i="14"/>
  <c r="BH138" i="4"/>
  <c r="BI138" i="4" s="1"/>
  <c r="BL138" i="4" s="1"/>
  <c r="AK134" i="4"/>
  <c r="AL134" i="4" s="1"/>
  <c r="AM134" i="4" s="1"/>
  <c r="AG134" i="4"/>
  <c r="G356" i="4"/>
  <c r="E356" i="4" s="1"/>
  <c r="I355" i="4"/>
  <c r="BA180" i="4"/>
  <c r="BC180" i="4" s="1"/>
  <c r="AU180" i="4"/>
  <c r="AX180" i="4" s="1"/>
  <c r="AY180" i="4" s="1"/>
  <c r="J305" i="4"/>
  <c r="K305" i="4" s="1"/>
  <c r="L305" i="4" s="1"/>
  <c r="S201" i="4"/>
  <c r="W200" i="4"/>
  <c r="O305" i="4" l="1"/>
  <c r="AB610" i="14"/>
  <c r="AH134" i="4"/>
  <c r="AJ134" i="4"/>
  <c r="AO134" i="4" s="1"/>
  <c r="AP134" i="4" s="1"/>
  <c r="AJ152" i="14" s="1"/>
  <c r="BJ138" i="4"/>
  <c r="H356" i="4"/>
  <c r="I356" i="4" s="1"/>
  <c r="AW181" i="4"/>
  <c r="AZ181" i="4" s="1"/>
  <c r="AA201" i="4"/>
  <c r="J306" i="4"/>
  <c r="K306" i="4" s="1"/>
  <c r="L306" i="4" s="1"/>
  <c r="V201" i="4"/>
  <c r="W201" i="4" s="1"/>
  <c r="E187" i="12"/>
  <c r="F187" i="12" s="1"/>
  <c r="H187" i="12" s="1"/>
  <c r="O306" i="4" l="1"/>
  <c r="AB612" i="14"/>
  <c r="G357" i="4"/>
  <c r="E357" i="4" s="1"/>
  <c r="H357" i="4" s="1"/>
  <c r="AN134" i="4"/>
  <c r="BF139" i="4"/>
  <c r="BK139" i="4" s="1"/>
  <c r="BQ138" i="4"/>
  <c r="BR138" i="4" s="1"/>
  <c r="AL148" i="14" s="1"/>
  <c r="BP138" i="4"/>
  <c r="AF197" i="14" s="1"/>
  <c r="AD135" i="4"/>
  <c r="BA181" i="4"/>
  <c r="BC181" i="4" s="1"/>
  <c r="AU181" i="4"/>
  <c r="AX181" i="4" s="1"/>
  <c r="AY181" i="4" s="1"/>
  <c r="U202" i="4"/>
  <c r="S202" i="4" s="1"/>
  <c r="J307" i="4"/>
  <c r="K307" i="4" s="1"/>
  <c r="L307" i="4" s="1"/>
  <c r="O307" i="4" l="1"/>
  <c r="AB614" i="14"/>
  <c r="AQ134" i="4"/>
  <c r="AD175" i="14"/>
  <c r="BG139" i="4"/>
  <c r="BM139" i="4" s="1"/>
  <c r="BN139" i="4" s="1"/>
  <c r="BO139" i="4" s="1"/>
  <c r="BS138" i="4"/>
  <c r="AE135" i="4"/>
  <c r="AK135" i="4" s="1"/>
  <c r="AL135" i="4" s="1"/>
  <c r="AM135" i="4" s="1"/>
  <c r="I357" i="4"/>
  <c r="G358" i="4"/>
  <c r="E358" i="4" s="1"/>
  <c r="AI135" i="4"/>
  <c r="AW182" i="4"/>
  <c r="AU182" i="4" s="1"/>
  <c r="X202" i="4"/>
  <c r="Y202" i="4" s="1"/>
  <c r="J308" i="4"/>
  <c r="K308" i="4" s="1"/>
  <c r="L308" i="4" s="1"/>
  <c r="V202" i="4"/>
  <c r="O308" i="4" l="1"/>
  <c r="AB618" i="14"/>
  <c r="AF135" i="4"/>
  <c r="AG135" i="4" s="1"/>
  <c r="BH139" i="4"/>
  <c r="BI139" i="4" s="1"/>
  <c r="BL139" i="4" s="1"/>
  <c r="H358" i="4"/>
  <c r="G359" i="4" s="1"/>
  <c r="E359" i="4" s="1"/>
  <c r="AZ182" i="4"/>
  <c r="BA182" i="4" s="1"/>
  <c r="BC182" i="4" s="1"/>
  <c r="AX182" i="4"/>
  <c r="AY182" i="4" s="1"/>
  <c r="AA202" i="4"/>
  <c r="J309" i="4"/>
  <c r="K309" i="4" s="1"/>
  <c r="L309" i="4" s="1"/>
  <c r="W202" i="4"/>
  <c r="U203" i="4"/>
  <c r="E188" i="12"/>
  <c r="F188" i="12" s="1"/>
  <c r="H188" i="12" s="1"/>
  <c r="O309" i="4" l="1"/>
  <c r="AB620" i="14"/>
  <c r="I358" i="4"/>
  <c r="H359" i="4" s="1"/>
  <c r="G360" i="4" s="1"/>
  <c r="E360" i="4" s="1"/>
  <c r="AH135" i="4"/>
  <c r="AD136" i="4" s="1"/>
  <c r="AJ135" i="4"/>
  <c r="AO135" i="4" s="1"/>
  <c r="AP135" i="4" s="1"/>
  <c r="AJ153" i="14" s="1"/>
  <c r="BP139" i="4"/>
  <c r="AF205" i="14" s="1"/>
  <c r="BJ139" i="4"/>
  <c r="AW183" i="4"/>
  <c r="AU183" i="4" s="1"/>
  <c r="J310" i="4"/>
  <c r="K310" i="4" s="1"/>
  <c r="L310" i="4" s="1"/>
  <c r="S203" i="4"/>
  <c r="X203" i="4"/>
  <c r="Y203" i="4" s="1"/>
  <c r="O310" i="4" l="1"/>
  <c r="AB621" i="14"/>
  <c r="BQ139" i="4"/>
  <c r="BR139" i="4" s="1"/>
  <c r="BF140" i="4"/>
  <c r="BK140" i="4" s="1"/>
  <c r="AN135" i="4"/>
  <c r="AE136" i="4"/>
  <c r="AK136" i="4" s="1"/>
  <c r="AL136" i="4" s="1"/>
  <c r="AM136" i="4" s="1"/>
  <c r="I359" i="4"/>
  <c r="H360" i="4" s="1"/>
  <c r="I360" i="4" s="1"/>
  <c r="AZ183" i="4"/>
  <c r="AI136" i="4"/>
  <c r="J311" i="4"/>
  <c r="K311" i="4" s="1"/>
  <c r="L311" i="4" s="1"/>
  <c r="V203" i="4"/>
  <c r="O311" i="4" l="1"/>
  <c r="AB623" i="14"/>
  <c r="AQ135" i="4"/>
  <c r="AD179" i="14"/>
  <c r="BS139" i="4"/>
  <c r="AL149" i="14"/>
  <c r="BG140" i="4"/>
  <c r="BM140" i="4" s="1"/>
  <c r="BN140" i="4" s="1"/>
  <c r="BO140" i="4" s="1"/>
  <c r="AF136" i="4"/>
  <c r="AG136" i="4" s="1"/>
  <c r="AJ136" i="4" s="1"/>
  <c r="G361" i="4"/>
  <c r="E361" i="4" s="1"/>
  <c r="H361" i="4" s="1"/>
  <c r="G362" i="4" s="1"/>
  <c r="E362" i="4" s="1"/>
  <c r="BA183" i="4"/>
  <c r="AX183" i="4"/>
  <c r="AY183" i="4" s="1"/>
  <c r="AA203" i="4"/>
  <c r="J312" i="4"/>
  <c r="W203" i="4"/>
  <c r="U204" i="4"/>
  <c r="E189" i="12"/>
  <c r="F189" i="12" s="1"/>
  <c r="H189" i="12" s="1"/>
  <c r="BH140" i="4" l="1"/>
  <c r="BI140" i="4" s="1"/>
  <c r="BL140" i="4" s="1"/>
  <c r="I361" i="4"/>
  <c r="H362" i="4" s="1"/>
  <c r="AN136" i="4"/>
  <c r="AD186" i="14" s="1"/>
  <c r="AH136" i="4"/>
  <c r="BC183" i="4"/>
  <c r="AW184" i="4"/>
  <c r="AU184" i="4" s="1"/>
  <c r="K312" i="4"/>
  <c r="L312" i="4" s="1"/>
  <c r="S204" i="4"/>
  <c r="X204" i="4"/>
  <c r="O312" i="4" l="1"/>
  <c r="AB626" i="14"/>
  <c r="Y204" i="4"/>
  <c r="AA204" i="4" s="1"/>
  <c r="BJ140" i="4"/>
  <c r="BF141" i="4" s="1"/>
  <c r="BK141" i="4" s="1"/>
  <c r="BP140" i="4"/>
  <c r="AF209" i="14" s="1"/>
  <c r="AD137" i="4"/>
  <c r="AE137" i="4" s="1"/>
  <c r="AK137" i="4" s="1"/>
  <c r="G363" i="4"/>
  <c r="E363" i="4" s="1"/>
  <c r="I362" i="4"/>
  <c r="AO136" i="4"/>
  <c r="AP136" i="4" s="1"/>
  <c r="AZ184" i="4"/>
  <c r="V204" i="4"/>
  <c r="W204" i="4" s="1"/>
  <c r="J313" i="4"/>
  <c r="AQ136" i="4" l="1"/>
  <c r="AJ154" i="14"/>
  <c r="BQ140" i="4"/>
  <c r="BR140" i="4" s="1"/>
  <c r="AI137" i="4"/>
  <c r="AF137" i="4"/>
  <c r="AG137" i="4" s="1"/>
  <c r="AJ137" i="4" s="1"/>
  <c r="BG141" i="4"/>
  <c r="BM141" i="4" s="1"/>
  <c r="BN141" i="4" s="1"/>
  <c r="BO141" i="4" s="1"/>
  <c r="H363" i="4"/>
  <c r="BA184" i="4"/>
  <c r="AL137" i="4"/>
  <c r="AM137" i="4" s="1"/>
  <c r="U205" i="4"/>
  <c r="S205" i="4" s="1"/>
  <c r="K313" i="4"/>
  <c r="L313" i="4" s="1"/>
  <c r="E190" i="12"/>
  <c r="F190" i="12" s="1"/>
  <c r="H190" i="12" s="1"/>
  <c r="O313" i="4" l="1"/>
  <c r="AB628" i="14"/>
  <c r="BS140" i="4"/>
  <c r="AL150" i="14"/>
  <c r="AH137" i="4"/>
  <c r="AO137" i="4"/>
  <c r="AP137" i="4" s="1"/>
  <c r="AJ155" i="14" s="1"/>
  <c r="BH141" i="4"/>
  <c r="BI141" i="4" s="1"/>
  <c r="BL141" i="4" s="1"/>
  <c r="I363" i="4"/>
  <c r="G364" i="4"/>
  <c r="E364" i="4" s="1"/>
  <c r="BC184" i="4"/>
  <c r="AX184" i="4"/>
  <c r="AY184" i="4" s="1"/>
  <c r="X205" i="4"/>
  <c r="Y205" i="4" s="1"/>
  <c r="J314" i="4"/>
  <c r="K314" i="4" s="1"/>
  <c r="L314" i="4" s="1"/>
  <c r="V205" i="4"/>
  <c r="O314" i="4" l="1"/>
  <c r="AB631" i="14"/>
  <c r="AN137" i="4"/>
  <c r="BP141" i="4"/>
  <c r="AF219" i="14" s="1"/>
  <c r="BJ141" i="4"/>
  <c r="BF142" i="4" s="1"/>
  <c r="BK142" i="4" s="1"/>
  <c r="BQ141" i="4"/>
  <c r="BR141" i="4" s="1"/>
  <c r="AL151" i="14" s="1"/>
  <c r="H364" i="4"/>
  <c r="AD138" i="4"/>
  <c r="AW185" i="4"/>
  <c r="AZ185" i="4" s="1"/>
  <c r="AA205" i="4"/>
  <c r="J315" i="4"/>
  <c r="W205" i="4"/>
  <c r="U206" i="4"/>
  <c r="AQ137" i="4" l="1"/>
  <c r="AD193" i="14"/>
  <c r="BG142" i="4"/>
  <c r="BH142" i="4" s="1"/>
  <c r="BS141" i="4"/>
  <c r="I364" i="4"/>
  <c r="G365" i="4"/>
  <c r="E365" i="4" s="1"/>
  <c r="H365" i="4" s="1"/>
  <c r="AI138" i="4"/>
  <c r="AE138" i="4"/>
  <c r="AF138" i="4" s="1"/>
  <c r="BA185" i="4"/>
  <c r="AU185" i="4"/>
  <c r="K315" i="4"/>
  <c r="L315" i="4" s="1"/>
  <c r="S206" i="4"/>
  <c r="X206" i="4"/>
  <c r="Y206" i="4" s="1"/>
  <c r="E191" i="12"/>
  <c r="F191" i="12" s="1"/>
  <c r="H191" i="12" s="1"/>
  <c r="O315" i="4" l="1"/>
  <c r="AB633" i="14"/>
  <c r="BM142" i="4"/>
  <c r="BN142" i="4" s="1"/>
  <c r="BO142" i="4" s="1"/>
  <c r="BI142" i="4"/>
  <c r="BL142" i="4" s="1"/>
  <c r="I365" i="4"/>
  <c r="G366" i="4"/>
  <c r="E366" i="4" s="1"/>
  <c r="AG138" i="4"/>
  <c r="BC185" i="4"/>
  <c r="AK138" i="4"/>
  <c r="AL138" i="4" s="1"/>
  <c r="AM138" i="4" s="1"/>
  <c r="AX185" i="4"/>
  <c r="AY185" i="4" s="1"/>
  <c r="J316" i="4"/>
  <c r="V206" i="4"/>
  <c r="AH138" i="4" l="1"/>
  <c r="AD139" i="4" s="1"/>
  <c r="AJ138" i="4"/>
  <c r="AO138" i="4" s="1"/>
  <c r="AP138" i="4" s="1"/>
  <c r="AJ156" i="14" s="1"/>
  <c r="H366" i="4"/>
  <c r="G367" i="4" s="1"/>
  <c r="E367" i="4" s="1"/>
  <c r="BJ142" i="4"/>
  <c r="AW186" i="4"/>
  <c r="AZ186" i="4" s="1"/>
  <c r="AA206" i="4"/>
  <c r="K316" i="4"/>
  <c r="L316" i="4" s="1"/>
  <c r="W206" i="4"/>
  <c r="U207" i="4"/>
  <c r="O316" i="4" l="1"/>
  <c r="AB636" i="14"/>
  <c r="I366" i="4"/>
  <c r="H367" i="4" s="1"/>
  <c r="I367" i="4" s="1"/>
  <c r="BF143" i="4"/>
  <c r="BK143" i="4" s="1"/>
  <c r="BP142" i="4"/>
  <c r="AF225" i="14" s="1"/>
  <c r="BQ142" i="4"/>
  <c r="BR142" i="4" s="1"/>
  <c r="AL152" i="14" s="1"/>
  <c r="AN138" i="4"/>
  <c r="AI139" i="4"/>
  <c r="AE139" i="4"/>
  <c r="AF139" i="4" s="1"/>
  <c r="AU186" i="4"/>
  <c r="AX186" i="4" s="1"/>
  <c r="AY186" i="4" s="1"/>
  <c r="BA186" i="4"/>
  <c r="J317" i="4"/>
  <c r="S207" i="4"/>
  <c r="X207" i="4"/>
  <c r="Y207" i="4" s="1"/>
  <c r="E192" i="12"/>
  <c r="F192" i="12" s="1"/>
  <c r="H192" i="12" s="1"/>
  <c r="AQ138" i="4" l="1"/>
  <c r="AD200" i="14"/>
  <c r="BS142" i="4"/>
  <c r="BG143" i="4"/>
  <c r="BM143" i="4" s="1"/>
  <c r="BN143" i="4" s="1"/>
  <c r="BO143" i="4" s="1"/>
  <c r="G368" i="4"/>
  <c r="E368" i="4" s="1"/>
  <c r="H368" i="4" s="1"/>
  <c r="G369" i="4" s="1"/>
  <c r="E369" i="4" s="1"/>
  <c r="AG139" i="4"/>
  <c r="BC186" i="4"/>
  <c r="AK139" i="4"/>
  <c r="AL139" i="4" s="1"/>
  <c r="AM139" i="4" s="1"/>
  <c r="AW187" i="4"/>
  <c r="AZ187" i="4" s="1"/>
  <c r="K317" i="4"/>
  <c r="L317" i="4" s="1"/>
  <c r="V207" i="4"/>
  <c r="O317" i="4" l="1"/>
  <c r="AB634" i="14"/>
  <c r="AH139" i="4"/>
  <c r="AD140" i="4" s="1"/>
  <c r="AI140" i="4" s="1"/>
  <c r="AJ139" i="4"/>
  <c r="AN139" i="4" s="1"/>
  <c r="AD208" i="14" s="1"/>
  <c r="BH143" i="4"/>
  <c r="BI143" i="4" s="1"/>
  <c r="BL143" i="4" s="1"/>
  <c r="I368" i="4"/>
  <c r="H369" i="4" s="1"/>
  <c r="AU187" i="4"/>
  <c r="AA207" i="4"/>
  <c r="J318" i="4"/>
  <c r="W207" i="4"/>
  <c r="U208" i="4"/>
  <c r="BJ143" i="4" l="1"/>
  <c r="G370" i="4"/>
  <c r="E370" i="4" s="1"/>
  <c r="I369" i="4"/>
  <c r="AO139" i="4"/>
  <c r="AP139" i="4" s="1"/>
  <c r="AE140" i="4"/>
  <c r="AF140" i="4" s="1"/>
  <c r="BA187" i="4"/>
  <c r="AX187" i="4"/>
  <c r="AY187" i="4" s="1"/>
  <c r="S208" i="4"/>
  <c r="V208" i="4" s="1"/>
  <c r="K318" i="4"/>
  <c r="L318" i="4" s="1"/>
  <c r="X208" i="4"/>
  <c r="Y208" i="4" s="1"/>
  <c r="E193" i="12"/>
  <c r="F193" i="12" s="1"/>
  <c r="H193" i="12" s="1"/>
  <c r="O318" i="4" l="1"/>
  <c r="AB642" i="14"/>
  <c r="AQ139" i="4"/>
  <c r="AJ157" i="14"/>
  <c r="BF144" i="4"/>
  <c r="BK144" i="4" s="1"/>
  <c r="BQ143" i="4"/>
  <c r="BR143" i="4" s="1"/>
  <c r="AL153" i="14" s="1"/>
  <c r="BP143" i="4"/>
  <c r="AF228" i="14" s="1"/>
  <c r="H370" i="4"/>
  <c r="AG140" i="4"/>
  <c r="BC187" i="4"/>
  <c r="AK140" i="4"/>
  <c r="AL140" i="4" s="1"/>
  <c r="AM140" i="4" s="1"/>
  <c r="AW188" i="4"/>
  <c r="AU188" i="4" s="1"/>
  <c r="J319" i="4"/>
  <c r="W208" i="4"/>
  <c r="U209" i="4"/>
  <c r="AH140" i="4" l="1"/>
  <c r="AD141" i="4" s="1"/>
  <c r="AJ140" i="4"/>
  <c r="AO140" i="4" s="1"/>
  <c r="AP140" i="4" s="1"/>
  <c r="AJ158" i="14" s="1"/>
  <c r="BG144" i="4"/>
  <c r="BM144" i="4" s="1"/>
  <c r="BN144" i="4" s="1"/>
  <c r="BO144" i="4" s="1"/>
  <c r="BS143" i="4"/>
  <c r="I370" i="4"/>
  <c r="G371" i="4"/>
  <c r="E371" i="4" s="1"/>
  <c r="AZ188" i="4"/>
  <c r="AA208" i="4"/>
  <c r="S209" i="4"/>
  <c r="V209" i="4" s="1"/>
  <c r="K319" i="4"/>
  <c r="L319" i="4" s="1"/>
  <c r="X209" i="4"/>
  <c r="O319" i="4" l="1"/>
  <c r="AB646" i="14"/>
  <c r="Y209" i="4"/>
  <c r="AA209" i="4" s="1"/>
  <c r="H371" i="4"/>
  <c r="I371" i="4" s="1"/>
  <c r="BH144" i="4"/>
  <c r="BI144" i="4" s="1"/>
  <c r="AN140" i="4"/>
  <c r="AI141" i="4"/>
  <c r="AE141" i="4"/>
  <c r="AK141" i="4" s="1"/>
  <c r="BA188" i="4"/>
  <c r="J320" i="4"/>
  <c r="W209" i="4"/>
  <c r="U210" i="4"/>
  <c r="E194" i="12"/>
  <c r="F194" i="12" s="1"/>
  <c r="H194" i="12" s="1"/>
  <c r="AQ140" i="4" l="1"/>
  <c r="AD212" i="14"/>
  <c r="BJ144" i="4"/>
  <c r="BF145" i="4" s="1"/>
  <c r="BK145" i="4" s="1"/>
  <c r="BL144" i="4"/>
  <c r="BP144" i="4" s="1"/>
  <c r="AF231" i="14" s="1"/>
  <c r="G372" i="4"/>
  <c r="E372" i="4" s="1"/>
  <c r="H372" i="4" s="1"/>
  <c r="G373" i="4" s="1"/>
  <c r="E373" i="4" s="1"/>
  <c r="AF141" i="4"/>
  <c r="AG141" i="4" s="1"/>
  <c r="BC188" i="4"/>
  <c r="AL141" i="4"/>
  <c r="AM141" i="4" s="1"/>
  <c r="AX188" i="4"/>
  <c r="AY188" i="4" s="1"/>
  <c r="K320" i="4"/>
  <c r="L320" i="4" s="1"/>
  <c r="X210" i="4"/>
  <c r="S210" i="4"/>
  <c r="O320" i="4" l="1"/>
  <c r="AB648" i="14"/>
  <c r="Y210" i="4"/>
  <c r="AA210" i="4" s="1"/>
  <c r="BQ144" i="4"/>
  <c r="BR144" i="4" s="1"/>
  <c r="AH141" i="4"/>
  <c r="AJ141" i="4"/>
  <c r="AN141" i="4" s="1"/>
  <c r="AD220" i="14" s="1"/>
  <c r="I372" i="4"/>
  <c r="H373" i="4" s="1"/>
  <c r="BG145" i="4"/>
  <c r="BM145" i="4" s="1"/>
  <c r="BN145" i="4" s="1"/>
  <c r="BO145" i="4" s="1"/>
  <c r="AW189" i="4"/>
  <c r="AZ189" i="4" s="1"/>
  <c r="J321" i="4"/>
  <c r="V210" i="4"/>
  <c r="BS144" i="4" l="1"/>
  <c r="AL154" i="14"/>
  <c r="I373" i="4"/>
  <c r="G374" i="4"/>
  <c r="E374" i="4" s="1"/>
  <c r="BH145" i="4"/>
  <c r="BI145" i="4" s="1"/>
  <c r="AO141" i="4"/>
  <c r="AP141" i="4" s="1"/>
  <c r="AD142" i="4"/>
  <c r="AU189" i="4"/>
  <c r="K321" i="4"/>
  <c r="L321" i="4" s="1"/>
  <c r="W210" i="4"/>
  <c r="U211" i="4"/>
  <c r="E195" i="12"/>
  <c r="F195" i="12" s="1"/>
  <c r="H195" i="12" s="1"/>
  <c r="O321" i="4" l="1"/>
  <c r="AB650" i="14"/>
  <c r="AQ141" i="4"/>
  <c r="AJ159" i="14"/>
  <c r="H374" i="4"/>
  <c r="G375" i="4" s="1"/>
  <c r="E375" i="4" s="1"/>
  <c r="BJ145" i="4"/>
  <c r="BF146" i="4" s="1"/>
  <c r="BK146" i="4" s="1"/>
  <c r="BL145" i="4"/>
  <c r="BQ145" i="4" s="1"/>
  <c r="BR145" i="4" s="1"/>
  <c r="AL155" i="14" s="1"/>
  <c r="AI142" i="4"/>
  <c r="AE142" i="4"/>
  <c r="AK142" i="4" s="1"/>
  <c r="AL142" i="4" s="1"/>
  <c r="AM142" i="4" s="1"/>
  <c r="BA189" i="4"/>
  <c r="AX189" i="4"/>
  <c r="AY189" i="4" s="1"/>
  <c r="S211" i="4"/>
  <c r="V211" i="4" s="1"/>
  <c r="J322" i="4"/>
  <c r="X211" i="4"/>
  <c r="Y211" i="4" s="1"/>
  <c r="BP145" i="4" l="1"/>
  <c r="I374" i="4"/>
  <c r="H375" i="4" s="1"/>
  <c r="G376" i="4" s="1"/>
  <c r="E376" i="4" s="1"/>
  <c r="AF142" i="4"/>
  <c r="AG142" i="4" s="1"/>
  <c r="BG146" i="4"/>
  <c r="BC189" i="4"/>
  <c r="AW190" i="4"/>
  <c r="AZ190" i="4" s="1"/>
  <c r="K322" i="4"/>
  <c r="L322" i="4" s="1"/>
  <c r="W211" i="4"/>
  <c r="U212" i="4"/>
  <c r="O322" i="4" l="1"/>
  <c r="AB652" i="14"/>
  <c r="BS145" i="4"/>
  <c r="AF234" i="14"/>
  <c r="I375" i="4"/>
  <c r="H376" i="4" s="1"/>
  <c r="AH142" i="4"/>
  <c r="AJ142" i="4"/>
  <c r="BM146" i="4"/>
  <c r="BN146" i="4" s="1"/>
  <c r="BO146" i="4" s="1"/>
  <c r="BH146" i="4"/>
  <c r="BI146" i="4" s="1"/>
  <c r="BL146" i="4" s="1"/>
  <c r="BA190" i="4"/>
  <c r="BC190" i="4" s="1"/>
  <c r="AU190" i="4"/>
  <c r="AA211" i="4"/>
  <c r="J323" i="4"/>
  <c r="K323" i="4" s="1"/>
  <c r="L323" i="4" s="1"/>
  <c r="S212" i="4"/>
  <c r="X212" i="4"/>
  <c r="Y212" i="4" s="1"/>
  <c r="E196" i="12"/>
  <c r="F196" i="12" s="1"/>
  <c r="H196" i="12" s="1"/>
  <c r="O323" i="4" l="1"/>
  <c r="AB655" i="14"/>
  <c r="G377" i="4"/>
  <c r="E377" i="4" s="1"/>
  <c r="I376" i="4"/>
  <c r="BJ146" i="4"/>
  <c r="AD143" i="4"/>
  <c r="AO142" i="4"/>
  <c r="AP142" i="4" s="1"/>
  <c r="AJ160" i="14" s="1"/>
  <c r="AN142" i="4"/>
  <c r="AD225" i="14" s="1"/>
  <c r="AX190" i="4"/>
  <c r="AY190" i="4" s="1"/>
  <c r="V212" i="4"/>
  <c r="W212" i="4" s="1"/>
  <c r="J324" i="4"/>
  <c r="K324" i="4" s="1"/>
  <c r="L324" i="4" s="1"/>
  <c r="O324" i="4" l="1"/>
  <c r="AB659" i="14"/>
  <c r="H377" i="4"/>
  <c r="AE143" i="4"/>
  <c r="AK143" i="4" s="1"/>
  <c r="AL143" i="4" s="1"/>
  <c r="AM143" i="4" s="1"/>
  <c r="BF147" i="4"/>
  <c r="BK147" i="4" s="1"/>
  <c r="BP146" i="4"/>
  <c r="AF237" i="14" s="1"/>
  <c r="BQ146" i="4"/>
  <c r="BR146" i="4" s="1"/>
  <c r="AL156" i="14" s="1"/>
  <c r="AI143" i="4"/>
  <c r="AQ142" i="4"/>
  <c r="AW191" i="4"/>
  <c r="AA212" i="4"/>
  <c r="U213" i="4"/>
  <c r="X213" i="4" s="1"/>
  <c r="Y213" i="4" s="1"/>
  <c r="J325" i="4"/>
  <c r="G378" i="4" l="1"/>
  <c r="E378" i="4" s="1"/>
  <c r="I377" i="4"/>
  <c r="AF143" i="4"/>
  <c r="AG143" i="4" s="1"/>
  <c r="BS146" i="4"/>
  <c r="BG147" i="4"/>
  <c r="AU191" i="4"/>
  <c r="AZ191" i="4"/>
  <c r="BA191" i="4" s="1"/>
  <c r="S213" i="4"/>
  <c r="V213" i="4" s="1"/>
  <c r="W213" i="4" s="1"/>
  <c r="K325" i="4"/>
  <c r="L325" i="4" s="1"/>
  <c r="E197" i="12"/>
  <c r="F197" i="12" s="1"/>
  <c r="H197" i="12" s="1"/>
  <c r="O325" i="4" l="1"/>
  <c r="AB662" i="14"/>
  <c r="H378" i="4"/>
  <c r="I378" i="4" s="1"/>
  <c r="AH143" i="4"/>
  <c r="AD144" i="4" s="1"/>
  <c r="AJ143" i="4"/>
  <c r="AN143" i="4" s="1"/>
  <c r="AD228" i="14" s="1"/>
  <c r="BM147" i="4"/>
  <c r="BN147" i="4" s="1"/>
  <c r="BO147" i="4" s="1"/>
  <c r="BH147" i="4"/>
  <c r="BI147" i="4" s="1"/>
  <c r="BL147" i="4" s="1"/>
  <c r="BC191" i="4"/>
  <c r="AX191" i="4"/>
  <c r="AY191" i="4" s="1"/>
  <c r="AA213" i="4"/>
  <c r="U214" i="4"/>
  <c r="S214" i="4" s="1"/>
  <c r="J326" i="4"/>
  <c r="K326" i="4" s="1"/>
  <c r="L326" i="4" s="1"/>
  <c r="O326" i="4" l="1"/>
  <c r="AB664" i="14"/>
  <c r="G379" i="4"/>
  <c r="E379" i="4" s="1"/>
  <c r="H379" i="4" s="1"/>
  <c r="AO143" i="4"/>
  <c r="AP143" i="4" s="1"/>
  <c r="AI144" i="4"/>
  <c r="BJ147" i="4"/>
  <c r="BF148" i="4" s="1"/>
  <c r="BK148" i="4" s="1"/>
  <c r="BQ147" i="4"/>
  <c r="BR147" i="4" s="1"/>
  <c r="AL157" i="14" s="1"/>
  <c r="BP147" i="4"/>
  <c r="AF240" i="14" s="1"/>
  <c r="AE144" i="4"/>
  <c r="AK144" i="4" s="1"/>
  <c r="AL144" i="4" s="1"/>
  <c r="AM144" i="4" s="1"/>
  <c r="AW192" i="4"/>
  <c r="AZ192" i="4" s="1"/>
  <c r="X214" i="4"/>
  <c r="Y214" i="4" s="1"/>
  <c r="V214" i="4"/>
  <c r="W214" i="4" s="1"/>
  <c r="J327" i="4"/>
  <c r="E198" i="12"/>
  <c r="F198" i="12" s="1"/>
  <c r="H198" i="12" s="1"/>
  <c r="AQ143" i="4" l="1"/>
  <c r="AJ161" i="14"/>
  <c r="I379" i="4"/>
  <c r="G380" i="4"/>
  <c r="E380" i="4" s="1"/>
  <c r="BG148" i="4"/>
  <c r="BM148" i="4" s="1"/>
  <c r="BN148" i="4" s="1"/>
  <c r="BO148" i="4" s="1"/>
  <c r="AF144" i="4"/>
  <c r="AG144" i="4" s="1"/>
  <c r="BS147" i="4"/>
  <c r="AU192" i="4"/>
  <c r="AA214" i="4"/>
  <c r="U215" i="4"/>
  <c r="S215" i="4" s="1"/>
  <c r="V215" i="4" s="1"/>
  <c r="W215" i="4" s="1"/>
  <c r="K327" i="4"/>
  <c r="L327" i="4" s="1"/>
  <c r="H380" i="4" l="1"/>
  <c r="G381" i="4" s="1"/>
  <c r="E381" i="4" s="1"/>
  <c r="O327" i="4"/>
  <c r="AB667" i="14"/>
  <c r="I380" i="4"/>
  <c r="BH148" i="4"/>
  <c r="BI148" i="4" s="1"/>
  <c r="BL148" i="4" s="1"/>
  <c r="AH144" i="4"/>
  <c r="AD145" i="4" s="1"/>
  <c r="AJ144" i="4"/>
  <c r="AN144" i="4" s="1"/>
  <c r="AD232" i="14" s="1"/>
  <c r="BA192" i="4"/>
  <c r="X215" i="4"/>
  <c r="Y215" i="4" s="1"/>
  <c r="J328" i="4"/>
  <c r="U216" i="4"/>
  <c r="H381" i="4" l="1"/>
  <c r="G382" i="4" s="1"/>
  <c r="E382" i="4" s="1"/>
  <c r="AO144" i="4"/>
  <c r="AP144" i="4" s="1"/>
  <c r="BJ148" i="4"/>
  <c r="BF149" i="4" s="1"/>
  <c r="BK149" i="4" s="1"/>
  <c r="BP148" i="4"/>
  <c r="AF243" i="14" s="1"/>
  <c r="BQ148" i="4"/>
  <c r="BR148" i="4" s="1"/>
  <c r="AL158" i="14" s="1"/>
  <c r="AI145" i="4"/>
  <c r="BC192" i="4"/>
  <c r="AE145" i="4"/>
  <c r="AF145" i="4" s="1"/>
  <c r="AX192" i="4"/>
  <c r="AY192" i="4" s="1"/>
  <c r="AA215" i="4"/>
  <c r="K328" i="4"/>
  <c r="L328" i="4" s="1"/>
  <c r="S216" i="4"/>
  <c r="X216" i="4"/>
  <c r="Y216" i="4" s="1"/>
  <c r="E199" i="12"/>
  <c r="F199" i="12" s="1"/>
  <c r="H199" i="12" s="1"/>
  <c r="I381" i="4" l="1"/>
  <c r="H382" i="4" s="1"/>
  <c r="I382" i="4" s="1"/>
  <c r="O328" i="4"/>
  <c r="AB669" i="14"/>
  <c r="AQ144" i="4"/>
  <c r="AJ162" i="14"/>
  <c r="BG149" i="4"/>
  <c r="BM149" i="4" s="1"/>
  <c r="BN149" i="4" s="1"/>
  <c r="BO149" i="4" s="1"/>
  <c r="BS148" i="4"/>
  <c r="AG145" i="4"/>
  <c r="AK145" i="4"/>
  <c r="AL145" i="4" s="1"/>
  <c r="AM145" i="4" s="1"/>
  <c r="AW193" i="4"/>
  <c r="AZ193" i="4" s="1"/>
  <c r="AA216" i="4"/>
  <c r="V216" i="4"/>
  <c r="U217" i="4" s="1"/>
  <c r="X217" i="4" s="1"/>
  <c r="Y217" i="4" s="1"/>
  <c r="J329" i="4"/>
  <c r="G383" i="4" l="1"/>
  <c r="E383" i="4" s="1"/>
  <c r="H383" i="4" s="1"/>
  <c r="G384" i="4" s="1"/>
  <c r="E384" i="4" s="1"/>
  <c r="AH145" i="4"/>
  <c r="AD146" i="4" s="1"/>
  <c r="AI146" i="4" s="1"/>
  <c r="AJ145" i="4"/>
  <c r="AO145" i="4" s="1"/>
  <c r="AP145" i="4" s="1"/>
  <c r="AJ163" i="14" s="1"/>
  <c r="BH149" i="4"/>
  <c r="BI149" i="4" s="1"/>
  <c r="BL149" i="4" s="1"/>
  <c r="AU193" i="4"/>
  <c r="AX193" i="4" s="1"/>
  <c r="AY193" i="4" s="1"/>
  <c r="S217" i="4"/>
  <c r="W216" i="4"/>
  <c r="K329" i="4"/>
  <c r="L329" i="4" s="1"/>
  <c r="E200" i="12"/>
  <c r="F200" i="12" s="1"/>
  <c r="H200" i="12" s="1"/>
  <c r="I383" i="4" l="1"/>
  <c r="H384" i="4" s="1"/>
  <c r="O329" i="4"/>
  <c r="AB672" i="14"/>
  <c r="BP149" i="4"/>
  <c r="AF244" i="14" s="1"/>
  <c r="BJ149" i="4"/>
  <c r="BF150" i="4" s="1"/>
  <c r="BK150" i="4" s="1"/>
  <c r="AE146" i="4"/>
  <c r="AK146" i="4" s="1"/>
  <c r="AL146" i="4" s="1"/>
  <c r="AM146" i="4" s="1"/>
  <c r="AN145" i="4"/>
  <c r="BA193" i="4"/>
  <c r="AW194" i="4"/>
  <c r="AU194" i="4" s="1"/>
  <c r="AA217" i="4"/>
  <c r="V217" i="4"/>
  <c r="W217" i="4" s="1"/>
  <c r="J330" i="4"/>
  <c r="G385" i="4" l="1"/>
  <c r="E385" i="4" s="1"/>
  <c r="I384" i="4"/>
  <c r="AQ145" i="4"/>
  <c r="AD234" i="14"/>
  <c r="AF146" i="4"/>
  <c r="AG146" i="4" s="1"/>
  <c r="BQ149" i="4"/>
  <c r="BR149" i="4" s="1"/>
  <c r="BG150" i="4"/>
  <c r="BM150" i="4" s="1"/>
  <c r="BN150" i="4" s="1"/>
  <c r="BO150" i="4" s="1"/>
  <c r="BC193" i="4"/>
  <c r="AZ194" i="4"/>
  <c r="U218" i="4"/>
  <c r="X218" i="4" s="1"/>
  <c r="Y218" i="4" s="1"/>
  <c r="K330" i="4"/>
  <c r="L330" i="4" s="1"/>
  <c r="H385" i="4" l="1"/>
  <c r="I385" i="4" s="1"/>
  <c r="O330" i="4"/>
  <c r="AB675" i="14"/>
  <c r="BS149" i="4"/>
  <c r="AL159" i="14"/>
  <c r="AH146" i="4"/>
  <c r="AD147" i="4" s="1"/>
  <c r="AE147" i="4" s="1"/>
  <c r="AK147" i="4" s="1"/>
  <c r="AJ146" i="4"/>
  <c r="AN146" i="4" s="1"/>
  <c r="AD240" i="14" s="1"/>
  <c r="BH150" i="4"/>
  <c r="BI150" i="4" s="1"/>
  <c r="BL150" i="4" s="1"/>
  <c r="BA194" i="4"/>
  <c r="BC194" i="4" s="1"/>
  <c r="AX194" i="4"/>
  <c r="AY194" i="4" s="1"/>
  <c r="AA218" i="4"/>
  <c r="S218" i="4"/>
  <c r="V218" i="4" s="1"/>
  <c r="W218" i="4" s="1"/>
  <c r="J331" i="4"/>
  <c r="E201" i="12"/>
  <c r="F201" i="12" s="1"/>
  <c r="H201" i="12" s="1"/>
  <c r="G386" i="4" l="1"/>
  <c r="E386" i="4" s="1"/>
  <c r="H386" i="4" s="1"/>
  <c r="I386" i="4" s="1"/>
  <c r="AF147" i="4"/>
  <c r="AG147" i="4" s="1"/>
  <c r="AH147" i="4" s="1"/>
  <c r="AI147" i="4"/>
  <c r="AO146" i="4"/>
  <c r="AP146" i="4" s="1"/>
  <c r="BJ150" i="4"/>
  <c r="BF151" i="4" s="1"/>
  <c r="BK151" i="4" s="1"/>
  <c r="BP150" i="4"/>
  <c r="AF246" i="14" s="1"/>
  <c r="BQ150" i="4"/>
  <c r="BR150" i="4" s="1"/>
  <c r="AL160" i="14" s="1"/>
  <c r="AL147" i="4"/>
  <c r="AM147" i="4" s="1"/>
  <c r="AW195" i="4"/>
  <c r="AZ195" i="4" s="1"/>
  <c r="U219" i="4"/>
  <c r="S219" i="4" s="1"/>
  <c r="K331" i="4"/>
  <c r="L331" i="4" s="1"/>
  <c r="G387" i="4" l="1"/>
  <c r="E387" i="4" s="1"/>
  <c r="H387" i="4" s="1"/>
  <c r="I387" i="4" s="1"/>
  <c r="O331" i="4"/>
  <c r="AB676" i="14"/>
  <c r="AQ146" i="4"/>
  <c r="AJ164" i="14"/>
  <c r="AJ147" i="4"/>
  <c r="AN147" i="4" s="1"/>
  <c r="AD244" i="14" s="1"/>
  <c r="BS150" i="4"/>
  <c r="BG151" i="4"/>
  <c r="BM151" i="4" s="1"/>
  <c r="BN151" i="4" s="1"/>
  <c r="BO151" i="4" s="1"/>
  <c r="BA195" i="4"/>
  <c r="BC195" i="4" s="1"/>
  <c r="AU195" i="4"/>
  <c r="X219" i="4"/>
  <c r="Y219" i="4" s="1"/>
  <c r="V219" i="4"/>
  <c r="W219" i="4" s="1"/>
  <c r="J332" i="4"/>
  <c r="G388" i="4" l="1"/>
  <c r="E388" i="4" s="1"/>
  <c r="H388" i="4" s="1"/>
  <c r="G389" i="4" s="1"/>
  <c r="E389" i="4" s="1"/>
  <c r="BH151" i="4"/>
  <c r="BI151" i="4" s="1"/>
  <c r="BL151" i="4" s="1"/>
  <c r="AD148" i="4"/>
  <c r="AX195" i="4"/>
  <c r="AY195" i="4" s="1"/>
  <c r="AO147" i="4"/>
  <c r="AP147" i="4" s="1"/>
  <c r="AJ165" i="14" s="1"/>
  <c r="AA219" i="4"/>
  <c r="U220" i="4"/>
  <c r="S220" i="4" s="1"/>
  <c r="K332" i="4"/>
  <c r="L332" i="4" s="1"/>
  <c r="E202" i="12"/>
  <c r="F202" i="12" s="1"/>
  <c r="H202" i="12" s="1"/>
  <c r="I388" i="4" l="1"/>
  <c r="H389" i="4" s="1"/>
  <c r="O332" i="4"/>
  <c r="AB679" i="14"/>
  <c r="I389" i="4"/>
  <c r="G390" i="4"/>
  <c r="E390" i="4" s="1"/>
  <c r="BJ151" i="4"/>
  <c r="AI148" i="4"/>
  <c r="AE148" i="4"/>
  <c r="AK148" i="4" s="1"/>
  <c r="AW196" i="4"/>
  <c r="AQ147" i="4"/>
  <c r="X220" i="4"/>
  <c r="Y220" i="4" s="1"/>
  <c r="V220" i="4"/>
  <c r="U221" i="4" s="1"/>
  <c r="J333" i="4"/>
  <c r="H390" i="4" l="1"/>
  <c r="G391" i="4" s="1"/>
  <c r="E391" i="4" s="1"/>
  <c r="AF148" i="4"/>
  <c r="AG148" i="4" s="1"/>
  <c r="BF152" i="4"/>
  <c r="BK152" i="4" s="1"/>
  <c r="BP151" i="4"/>
  <c r="AF248" i="14" s="1"/>
  <c r="BQ151" i="4"/>
  <c r="BR151" i="4" s="1"/>
  <c r="AL161" i="14" s="1"/>
  <c r="AU196" i="4"/>
  <c r="AZ196" i="4"/>
  <c r="AL148" i="4"/>
  <c r="AM148" i="4" s="1"/>
  <c r="AA220" i="4"/>
  <c r="W220" i="4"/>
  <c r="K333" i="4"/>
  <c r="L333" i="4" s="1"/>
  <c r="S221" i="4"/>
  <c r="X221" i="4"/>
  <c r="Y221" i="4" s="1"/>
  <c r="O333" i="4" l="1"/>
  <c r="AB682" i="14"/>
  <c r="I390" i="4"/>
  <c r="H391" i="4" s="1"/>
  <c r="G392" i="4" s="1"/>
  <c r="E392" i="4" s="1"/>
  <c r="AH148" i="4"/>
  <c r="AJ148" i="4"/>
  <c r="AN148" i="4" s="1"/>
  <c r="AD247" i="14" s="1"/>
  <c r="BG152" i="4"/>
  <c r="BM152" i="4" s="1"/>
  <c r="BN152" i="4" s="1"/>
  <c r="BO152" i="4" s="1"/>
  <c r="BS151" i="4"/>
  <c r="BA196" i="4"/>
  <c r="AX196" i="4"/>
  <c r="AY196" i="4" s="1"/>
  <c r="AA221" i="4"/>
  <c r="V221" i="4"/>
  <c r="W221" i="4" s="1"/>
  <c r="J334" i="4"/>
  <c r="E203" i="12"/>
  <c r="F203" i="12" s="1"/>
  <c r="H203" i="12" s="1"/>
  <c r="I391" i="4" l="1"/>
  <c r="H392" i="4" s="1"/>
  <c r="G393" i="4" s="1"/>
  <c r="E393" i="4" s="1"/>
  <c r="BH152" i="4"/>
  <c r="BI152" i="4" s="1"/>
  <c r="BL152" i="4" s="1"/>
  <c r="BC196" i="4"/>
  <c r="AD149" i="4"/>
  <c r="AW197" i="4"/>
  <c r="AZ197" i="4" s="1"/>
  <c r="AO148" i="4"/>
  <c r="AP148" i="4" s="1"/>
  <c r="AJ166" i="14" s="1"/>
  <c r="U222" i="4"/>
  <c r="X222" i="4" s="1"/>
  <c r="Y222" i="4" s="1"/>
  <c r="K334" i="4"/>
  <c r="L334" i="4" s="1"/>
  <c r="O334" i="4" l="1"/>
  <c r="AB685" i="14"/>
  <c r="I392" i="4"/>
  <c r="H393" i="4" s="1"/>
  <c r="G394" i="4" s="1"/>
  <c r="E394" i="4" s="1"/>
  <c r="BJ152" i="4"/>
  <c r="BF153" i="4" s="1"/>
  <c r="BK153" i="4" s="1"/>
  <c r="BP152" i="4"/>
  <c r="AF250" i="14" s="1"/>
  <c r="BQ152" i="4"/>
  <c r="BR152" i="4" s="1"/>
  <c r="AL162" i="14" s="1"/>
  <c r="AE149" i="4"/>
  <c r="AF149" i="4" s="1"/>
  <c r="AI149" i="4"/>
  <c r="AU197" i="4"/>
  <c r="AQ148" i="4"/>
  <c r="AA222" i="4"/>
  <c r="S222" i="4"/>
  <c r="V222" i="4" s="1"/>
  <c r="W222" i="4" s="1"/>
  <c r="J335" i="4"/>
  <c r="I393" i="4" l="1"/>
  <c r="H394" i="4" s="1"/>
  <c r="I394" i="4" s="1"/>
  <c r="BS152" i="4"/>
  <c r="BG153" i="4"/>
  <c r="BM153" i="4" s="1"/>
  <c r="BN153" i="4" s="1"/>
  <c r="BO153" i="4" s="1"/>
  <c r="AK149" i="4"/>
  <c r="AL149" i="4" s="1"/>
  <c r="AM149" i="4" s="1"/>
  <c r="AG149" i="4"/>
  <c r="BA197" i="4"/>
  <c r="AX197" i="4"/>
  <c r="AY197" i="4" s="1"/>
  <c r="U223" i="4"/>
  <c r="X223" i="4" s="1"/>
  <c r="K335" i="4"/>
  <c r="L335" i="4" s="1"/>
  <c r="E204" i="12"/>
  <c r="F204" i="12" s="1"/>
  <c r="H204" i="12" s="1"/>
  <c r="O335" i="4" l="1"/>
  <c r="AB688" i="14"/>
  <c r="Y223" i="4"/>
  <c r="AA223" i="4" s="1"/>
  <c r="G395" i="4"/>
  <c r="E395" i="4" s="1"/>
  <c r="H395" i="4" s="1"/>
  <c r="AH149" i="4"/>
  <c r="AJ149" i="4"/>
  <c r="AN149" i="4" s="1"/>
  <c r="AD250" i="14" s="1"/>
  <c r="BH153" i="4"/>
  <c r="BI153" i="4" s="1"/>
  <c r="BL153" i="4" s="1"/>
  <c r="BC197" i="4"/>
  <c r="AW198" i="4"/>
  <c r="AU198" i="4" s="1"/>
  <c r="S223" i="4"/>
  <c r="V223" i="4" s="1"/>
  <c r="W223" i="4" s="1"/>
  <c r="J336" i="4"/>
  <c r="I395" i="4" l="1"/>
  <c r="G396" i="4"/>
  <c r="E396" i="4" s="1"/>
  <c r="BJ153" i="4"/>
  <c r="BF154" i="4" s="1"/>
  <c r="BK154" i="4" s="1"/>
  <c r="BQ153" i="4"/>
  <c r="BR153" i="4" s="1"/>
  <c r="AL163" i="14" s="1"/>
  <c r="BP153" i="4"/>
  <c r="AF253" i="14" s="1"/>
  <c r="AZ198" i="4"/>
  <c r="AD150" i="4"/>
  <c r="AX198" i="4"/>
  <c r="AY198" i="4" s="1"/>
  <c r="AO149" i="4"/>
  <c r="AP149" i="4" s="1"/>
  <c r="AJ167" i="14" s="1"/>
  <c r="U224" i="4"/>
  <c r="X224" i="4" s="1"/>
  <c r="Y224" i="4" s="1"/>
  <c r="K336" i="4"/>
  <c r="L336" i="4" s="1"/>
  <c r="E205" i="12"/>
  <c r="F205" i="12" s="1"/>
  <c r="H205" i="12" s="1"/>
  <c r="H396" i="4" l="1"/>
  <c r="I396" i="4" s="1"/>
  <c r="O336" i="4"/>
  <c r="AB691" i="14"/>
  <c r="BG154" i="4"/>
  <c r="BM154" i="4" s="1"/>
  <c r="BN154" i="4" s="1"/>
  <c r="BO154" i="4" s="1"/>
  <c r="BS153" i="4"/>
  <c r="AI150" i="4"/>
  <c r="AE150" i="4"/>
  <c r="AK150" i="4" s="1"/>
  <c r="BA198" i="4"/>
  <c r="AW199" i="4"/>
  <c r="AQ149" i="4"/>
  <c r="AA224" i="4"/>
  <c r="S224" i="4"/>
  <c r="V224" i="4" s="1"/>
  <c r="U225" i="4" s="1"/>
  <c r="J337" i="4"/>
  <c r="G397" i="4" l="1"/>
  <c r="E397" i="4" s="1"/>
  <c r="H397" i="4" s="1"/>
  <c r="G398" i="4" s="1"/>
  <c r="E398" i="4" s="1"/>
  <c r="AF150" i="4"/>
  <c r="AG150" i="4" s="1"/>
  <c r="BH154" i="4"/>
  <c r="BI154" i="4" s="1"/>
  <c r="BL154" i="4" s="1"/>
  <c r="BC198" i="4"/>
  <c r="AZ199" i="4"/>
  <c r="AL150" i="4"/>
  <c r="AM150" i="4" s="1"/>
  <c r="AU199" i="4"/>
  <c r="AX199" i="4" s="1"/>
  <c r="AY199" i="4" s="1"/>
  <c r="K337" i="4"/>
  <c r="L337" i="4" s="1"/>
  <c r="W224" i="4"/>
  <c r="X225" i="4"/>
  <c r="Y225" i="4" s="1"/>
  <c r="S225" i="4"/>
  <c r="E206" i="12"/>
  <c r="F206" i="12" s="1"/>
  <c r="H206" i="12" s="1"/>
  <c r="I397" i="4" l="1"/>
  <c r="H398" i="4" s="1"/>
  <c r="G399" i="4" s="1"/>
  <c r="E399" i="4" s="1"/>
  <c r="O337" i="4"/>
  <c r="AB693" i="14"/>
  <c r="AH150" i="4"/>
  <c r="AJ150" i="4"/>
  <c r="AN150" i="4" s="1"/>
  <c r="AD253" i="14" s="1"/>
  <c r="BP154" i="4"/>
  <c r="AF255" i="14" s="1"/>
  <c r="BJ154" i="4"/>
  <c r="BF155" i="4" s="1"/>
  <c r="BK155" i="4" s="1"/>
  <c r="BA199" i="4"/>
  <c r="BC199" i="4" s="1"/>
  <c r="AW200" i="4"/>
  <c r="AU200" i="4" s="1"/>
  <c r="AA225" i="4"/>
  <c r="J338" i="4"/>
  <c r="V225" i="4"/>
  <c r="W225" i="4" s="1"/>
  <c r="I398" i="4" l="1"/>
  <c r="H399" i="4" s="1"/>
  <c r="BQ154" i="4"/>
  <c r="BR154" i="4" s="1"/>
  <c r="BG155" i="4"/>
  <c r="BM155" i="4" s="1"/>
  <c r="BN155" i="4" s="1"/>
  <c r="BO155" i="4" s="1"/>
  <c r="AZ200" i="4"/>
  <c r="AD151" i="4"/>
  <c r="AX200" i="4"/>
  <c r="AY200" i="4" s="1"/>
  <c r="AO150" i="4"/>
  <c r="AP150" i="4" s="1"/>
  <c r="AJ168" i="14" s="1"/>
  <c r="U226" i="4"/>
  <c r="S226" i="4" s="1"/>
  <c r="K338" i="4"/>
  <c r="L338" i="4" s="1"/>
  <c r="E207" i="12"/>
  <c r="F207" i="12" s="1"/>
  <c r="H207" i="12" s="1"/>
  <c r="O338" i="4" l="1"/>
  <c r="AB695" i="14"/>
  <c r="BS154" i="4"/>
  <c r="AL164" i="14"/>
  <c r="I399" i="4"/>
  <c r="G400" i="4"/>
  <c r="E400" i="4" s="1"/>
  <c r="BH155" i="4"/>
  <c r="BI155" i="4" s="1"/>
  <c r="BL155" i="4" s="1"/>
  <c r="AE151" i="4"/>
  <c r="AF151" i="4" s="1"/>
  <c r="AI151" i="4"/>
  <c r="BA200" i="4"/>
  <c r="BC200" i="4" s="1"/>
  <c r="AW201" i="4"/>
  <c r="AU201" i="4" s="1"/>
  <c r="AQ150" i="4"/>
  <c r="X226" i="4"/>
  <c r="Y226" i="4" s="1"/>
  <c r="J339" i="4"/>
  <c r="K339" i="4" s="1"/>
  <c r="L339" i="4" s="1"/>
  <c r="V226" i="4"/>
  <c r="O339" i="4" l="1"/>
  <c r="AB697" i="14"/>
  <c r="H400" i="4"/>
  <c r="I400" i="4" s="1"/>
  <c r="BJ155" i="4"/>
  <c r="BF156" i="4" s="1"/>
  <c r="BK156" i="4" s="1"/>
  <c r="BP155" i="4"/>
  <c r="AF257" i="14" s="1"/>
  <c r="BQ155" i="4"/>
  <c r="BR155" i="4" s="1"/>
  <c r="AL165" i="14" s="1"/>
  <c r="AG151" i="4"/>
  <c r="AZ201" i="4"/>
  <c r="BA201" i="4" s="1"/>
  <c r="BC201" i="4" s="1"/>
  <c r="AK151" i="4"/>
  <c r="AL151" i="4" s="1"/>
  <c r="AM151" i="4" s="1"/>
  <c r="AX201" i="4"/>
  <c r="AY201" i="4" s="1"/>
  <c r="AA226" i="4"/>
  <c r="J340" i="4"/>
  <c r="K340" i="4" s="1"/>
  <c r="L340" i="4" s="1"/>
  <c r="W226" i="4"/>
  <c r="U227" i="4"/>
  <c r="O340" i="4" l="1"/>
  <c r="AB700" i="14"/>
  <c r="G401" i="4"/>
  <c r="E401" i="4" s="1"/>
  <c r="H401" i="4" s="1"/>
  <c r="G402" i="4" s="1"/>
  <c r="E402" i="4" s="1"/>
  <c r="AH151" i="4"/>
  <c r="AJ151" i="4"/>
  <c r="AO151" i="4" s="1"/>
  <c r="AP151" i="4" s="1"/>
  <c r="AJ169" i="14" s="1"/>
  <c r="BG156" i="4"/>
  <c r="BM156" i="4" s="1"/>
  <c r="BN156" i="4" s="1"/>
  <c r="BO156" i="4" s="1"/>
  <c r="BS155" i="4"/>
  <c r="AW202" i="4"/>
  <c r="AU202" i="4" s="1"/>
  <c r="J341" i="4"/>
  <c r="S227" i="4"/>
  <c r="X227" i="4"/>
  <c r="E208" i="12"/>
  <c r="F208" i="12" s="1"/>
  <c r="H208" i="12" s="1"/>
  <c r="Y227" i="4" l="1"/>
  <c r="AA227" i="4" s="1"/>
  <c r="I401" i="4"/>
  <c r="H402" i="4" s="1"/>
  <c r="BH156" i="4"/>
  <c r="BI156" i="4" s="1"/>
  <c r="BL156" i="4" s="1"/>
  <c r="AN151" i="4"/>
  <c r="AZ202" i="4"/>
  <c r="AD152" i="4"/>
  <c r="K341" i="4"/>
  <c r="L341" i="4" s="1"/>
  <c r="V227" i="4"/>
  <c r="O341" i="4" l="1"/>
  <c r="AB702" i="14"/>
  <c r="AQ151" i="4"/>
  <c r="AD257" i="14"/>
  <c r="BJ156" i="4"/>
  <c r="BF157" i="4" s="1"/>
  <c r="BK157" i="4" s="1"/>
  <c r="G403" i="4"/>
  <c r="E403" i="4" s="1"/>
  <c r="I402" i="4"/>
  <c r="BQ156" i="4"/>
  <c r="BR156" i="4" s="1"/>
  <c r="AL166" i="14" s="1"/>
  <c r="BP156" i="4"/>
  <c r="AF261" i="14" s="1"/>
  <c r="AI152" i="4"/>
  <c r="AE152" i="4"/>
  <c r="AF152" i="4" s="1"/>
  <c r="BA202" i="4"/>
  <c r="AX202" i="4"/>
  <c r="AY202" i="4" s="1"/>
  <c r="J342" i="4"/>
  <c r="W227" i="4"/>
  <c r="U228" i="4"/>
  <c r="H403" i="4" l="1"/>
  <c r="G404" i="4" s="1"/>
  <c r="E404" i="4" s="1"/>
  <c r="BG157" i="4"/>
  <c r="BM157" i="4" s="1"/>
  <c r="BN157" i="4" s="1"/>
  <c r="BO157" i="4" s="1"/>
  <c r="BS156" i="4"/>
  <c r="AG152" i="4"/>
  <c r="BC202" i="4"/>
  <c r="AK152" i="4"/>
  <c r="AL152" i="4" s="1"/>
  <c r="AM152" i="4" s="1"/>
  <c r="AW203" i="4"/>
  <c r="AU203" i="4" s="1"/>
  <c r="K342" i="4"/>
  <c r="L342" i="4" s="1"/>
  <c r="S228" i="4"/>
  <c r="X228" i="4"/>
  <c r="E209" i="12"/>
  <c r="F209" i="12" s="1"/>
  <c r="H209" i="12" s="1"/>
  <c r="I403" i="4" l="1"/>
  <c r="H404" i="4" s="1"/>
  <c r="O342" i="4"/>
  <c r="AB704" i="14"/>
  <c r="Y228" i="4"/>
  <c r="AA228" i="4" s="1"/>
  <c r="AH152" i="4"/>
  <c r="AD153" i="4" s="1"/>
  <c r="AJ152" i="4"/>
  <c r="AO152" i="4" s="1"/>
  <c r="AP152" i="4" s="1"/>
  <c r="AJ170" i="14" s="1"/>
  <c r="BH157" i="4"/>
  <c r="BI157" i="4" s="1"/>
  <c r="AZ203" i="4"/>
  <c r="BA203" i="4" s="1"/>
  <c r="BC203" i="4" s="1"/>
  <c r="AX203" i="4"/>
  <c r="AY203" i="4" s="1"/>
  <c r="J343" i="4"/>
  <c r="V228" i="4"/>
  <c r="BJ157" i="4" l="1"/>
  <c r="BF158" i="4" s="1"/>
  <c r="BL157" i="4"/>
  <c r="BQ157" i="4" s="1"/>
  <c r="BR157" i="4" s="1"/>
  <c r="AL167" i="14" s="1"/>
  <c r="I404" i="4"/>
  <c r="G405" i="4"/>
  <c r="E405" i="4" s="1"/>
  <c r="AN152" i="4"/>
  <c r="AE153" i="4"/>
  <c r="AK153" i="4" s="1"/>
  <c r="AL153" i="4" s="1"/>
  <c r="AM153" i="4" s="1"/>
  <c r="AI153" i="4"/>
  <c r="AW204" i="4"/>
  <c r="AU204" i="4" s="1"/>
  <c r="K343" i="4"/>
  <c r="L343" i="4" s="1"/>
  <c r="W228" i="4"/>
  <c r="U229" i="4"/>
  <c r="O343" i="4" l="1"/>
  <c r="AB706" i="14"/>
  <c r="AQ152" i="4"/>
  <c r="AD260" i="14"/>
  <c r="H405" i="4"/>
  <c r="I405" i="4" s="1"/>
  <c r="BP157" i="4"/>
  <c r="AF153" i="4"/>
  <c r="AG153" i="4" s="1"/>
  <c r="BK158" i="4"/>
  <c r="BG158" i="4"/>
  <c r="BM158" i="4" s="1"/>
  <c r="BN158" i="4" s="1"/>
  <c r="BO158" i="4" s="1"/>
  <c r="AZ204" i="4"/>
  <c r="J344" i="4"/>
  <c r="K344" i="4" s="1"/>
  <c r="L344" i="4" s="1"/>
  <c r="X229" i="4"/>
  <c r="Y229" i="4" s="1"/>
  <c r="S229" i="4"/>
  <c r="E210" i="12"/>
  <c r="F210" i="12" s="1"/>
  <c r="H210" i="12" s="1"/>
  <c r="G406" i="4" l="1"/>
  <c r="E406" i="4" s="1"/>
  <c r="H406" i="4" s="1"/>
  <c r="O344" i="4"/>
  <c r="AB708" i="14"/>
  <c r="BS157" i="4"/>
  <c r="AF265" i="14"/>
  <c r="AH153" i="4"/>
  <c r="AJ153" i="4"/>
  <c r="BH158" i="4"/>
  <c r="BI158" i="4" s="1"/>
  <c r="BL158" i="4" s="1"/>
  <c r="BA204" i="4"/>
  <c r="AX204" i="4"/>
  <c r="AY204" i="4" s="1"/>
  <c r="J345" i="4"/>
  <c r="V229" i="4"/>
  <c r="I406" i="4" l="1"/>
  <c r="G407" i="4"/>
  <c r="E407" i="4" s="1"/>
  <c r="BJ158" i="4"/>
  <c r="BC204" i="4"/>
  <c r="AD154" i="4"/>
  <c r="AN153" i="4"/>
  <c r="AD263" i="14" s="1"/>
  <c r="AO153" i="4"/>
  <c r="AP153" i="4" s="1"/>
  <c r="AJ171" i="14" s="1"/>
  <c r="AW205" i="4"/>
  <c r="AZ205" i="4" s="1"/>
  <c r="AA229" i="4"/>
  <c r="K345" i="4"/>
  <c r="L345" i="4" s="1"/>
  <c r="W229" i="4"/>
  <c r="U230" i="4"/>
  <c r="O345" i="4" l="1"/>
  <c r="AB710" i="14"/>
  <c r="H407" i="4"/>
  <c r="G408" i="4" s="1"/>
  <c r="E408" i="4" s="1"/>
  <c r="AI154" i="4"/>
  <c r="BP158" i="4"/>
  <c r="AF268" i="14" s="1"/>
  <c r="BQ158" i="4"/>
  <c r="BR158" i="4" s="1"/>
  <c r="AL168" i="14" s="1"/>
  <c r="BF159" i="4"/>
  <c r="AE154" i="4"/>
  <c r="AK154" i="4" s="1"/>
  <c r="AL154" i="4" s="1"/>
  <c r="AM154" i="4" s="1"/>
  <c r="AQ153" i="4"/>
  <c r="BA205" i="4"/>
  <c r="BC205" i="4" s="1"/>
  <c r="AU205" i="4"/>
  <c r="S230" i="4"/>
  <c r="V230" i="4" s="1"/>
  <c r="J346" i="4"/>
  <c r="X230" i="4"/>
  <c r="Y230" i="4" s="1"/>
  <c r="E211" i="12"/>
  <c r="F211" i="12" s="1"/>
  <c r="H211" i="12" s="1"/>
  <c r="I407" i="4" l="1"/>
  <c r="H408" i="4" s="1"/>
  <c r="BS158" i="4"/>
  <c r="AF154" i="4"/>
  <c r="AG154" i="4" s="1"/>
  <c r="BK159" i="4"/>
  <c r="BG159" i="4"/>
  <c r="BM159" i="4" s="1"/>
  <c r="BN159" i="4" s="1"/>
  <c r="BO159" i="4" s="1"/>
  <c r="AX205" i="4"/>
  <c r="AY205" i="4" s="1"/>
  <c r="AA230" i="4"/>
  <c r="K346" i="4"/>
  <c r="L346" i="4" s="1"/>
  <c r="W230" i="4"/>
  <c r="U231" i="4"/>
  <c r="O346" i="4" l="1"/>
  <c r="AB714" i="14"/>
  <c r="G409" i="4"/>
  <c r="E409" i="4" s="1"/>
  <c r="I408" i="4"/>
  <c r="AH154" i="4"/>
  <c r="AJ154" i="4"/>
  <c r="BH159" i="4"/>
  <c r="BI159" i="4" s="1"/>
  <c r="BL159" i="4" s="1"/>
  <c r="AW206" i="4"/>
  <c r="AZ206" i="4" s="1"/>
  <c r="J347" i="4"/>
  <c r="X231" i="4"/>
  <c r="Y231" i="4" s="1"/>
  <c r="S231" i="4"/>
  <c r="H409" i="4" l="1"/>
  <c r="I409" i="4" s="1"/>
  <c r="BJ159" i="4"/>
  <c r="AN154" i="4"/>
  <c r="AD267" i="14" s="1"/>
  <c r="AO154" i="4"/>
  <c r="AP154" i="4" s="1"/>
  <c r="AJ172" i="14" s="1"/>
  <c r="AD155" i="4"/>
  <c r="BA206" i="4"/>
  <c r="AU206" i="4"/>
  <c r="AX206" i="4" s="1"/>
  <c r="AY206" i="4" s="1"/>
  <c r="AA231" i="4"/>
  <c r="V231" i="4"/>
  <c r="U232" i="4" s="1"/>
  <c r="K347" i="4"/>
  <c r="L347" i="4" s="1"/>
  <c r="E212" i="12"/>
  <c r="F212" i="12" s="1"/>
  <c r="H212" i="12" s="1"/>
  <c r="G410" i="4" l="1"/>
  <c r="E410" i="4" s="1"/>
  <c r="H410" i="4" s="1"/>
  <c r="O347" i="4"/>
  <c r="AB717" i="14"/>
  <c r="BP159" i="4"/>
  <c r="AF272" i="14" s="1"/>
  <c r="BQ159" i="4"/>
  <c r="BR159" i="4" s="1"/>
  <c r="AL169" i="14" s="1"/>
  <c r="BF160" i="4"/>
  <c r="BC206" i="4"/>
  <c r="AQ154" i="4"/>
  <c r="AI155" i="4"/>
  <c r="AE155" i="4"/>
  <c r="AK155" i="4" s="1"/>
  <c r="AL155" i="4" s="1"/>
  <c r="AM155" i="4" s="1"/>
  <c r="AW207" i="4"/>
  <c r="AU207" i="4" s="1"/>
  <c r="W231" i="4"/>
  <c r="J348" i="4"/>
  <c r="X232" i="4"/>
  <c r="Y232" i="4" s="1"/>
  <c r="S232" i="4"/>
  <c r="I410" i="4" l="1"/>
  <c r="G411" i="4"/>
  <c r="E411" i="4" s="1"/>
  <c r="BS159" i="4"/>
  <c r="AF155" i="4"/>
  <c r="AG155" i="4" s="1"/>
  <c r="BK160" i="4"/>
  <c r="BG160" i="4"/>
  <c r="AZ207" i="4"/>
  <c r="AA232" i="4"/>
  <c r="V232" i="4"/>
  <c r="W232" i="4" s="1"/>
  <c r="K348" i="4"/>
  <c r="L348" i="4" s="1"/>
  <c r="E213" i="12"/>
  <c r="F213" i="12" s="1"/>
  <c r="H213" i="12" s="1"/>
  <c r="H411" i="4" l="1"/>
  <c r="I411" i="4" s="1"/>
  <c r="O348" i="4"/>
  <c r="AB718" i="14"/>
  <c r="G412" i="4"/>
  <c r="E412" i="4" s="1"/>
  <c r="H412" i="4" s="1"/>
  <c r="AH155" i="4"/>
  <c r="AJ155" i="4"/>
  <c r="BM160" i="4"/>
  <c r="BN160" i="4" s="1"/>
  <c r="BO160" i="4" s="1"/>
  <c r="BH160" i="4"/>
  <c r="BI160" i="4" s="1"/>
  <c r="BL160" i="4" s="1"/>
  <c r="BA207" i="4"/>
  <c r="AX207" i="4"/>
  <c r="AY207" i="4" s="1"/>
  <c r="U233" i="4"/>
  <c r="S233" i="4" s="1"/>
  <c r="J349" i="4"/>
  <c r="I412" i="4" l="1"/>
  <c r="G413" i="4"/>
  <c r="E413" i="4" s="1"/>
  <c r="BJ160" i="4"/>
  <c r="BC207" i="4"/>
  <c r="AD156" i="4"/>
  <c r="AN155" i="4"/>
  <c r="AD271" i="14" s="1"/>
  <c r="AO155" i="4"/>
  <c r="AP155" i="4" s="1"/>
  <c r="AJ173" i="14" s="1"/>
  <c r="AW208" i="4"/>
  <c r="AU208" i="4" s="1"/>
  <c r="X233" i="4"/>
  <c r="Y233" i="4" s="1"/>
  <c r="K349" i="4"/>
  <c r="L349" i="4" s="1"/>
  <c r="V233" i="4"/>
  <c r="H413" i="4" l="1"/>
  <c r="O349" i="4"/>
  <c r="AB719" i="14"/>
  <c r="G414" i="4"/>
  <c r="E414" i="4" s="1"/>
  <c r="I413" i="4"/>
  <c r="BP160" i="4"/>
  <c r="AF185" i="14" s="1"/>
  <c r="BQ160" i="4"/>
  <c r="BR160" i="4" s="1"/>
  <c r="AL170" i="14" s="1"/>
  <c r="BF161" i="4"/>
  <c r="AZ208" i="4"/>
  <c r="BA208" i="4" s="1"/>
  <c r="BC208" i="4" s="1"/>
  <c r="AQ155" i="4"/>
  <c r="AI156" i="4"/>
  <c r="AE156" i="4"/>
  <c r="AK156" i="4" s="1"/>
  <c r="AL156" i="4" s="1"/>
  <c r="AM156" i="4" s="1"/>
  <c r="AX208" i="4"/>
  <c r="AY208" i="4" s="1"/>
  <c r="AA233" i="4"/>
  <c r="J350" i="4"/>
  <c r="W233" i="4"/>
  <c r="U234" i="4"/>
  <c r="E214" i="12"/>
  <c r="F214" i="12" s="1"/>
  <c r="H214" i="12" s="1"/>
  <c r="H414" i="4" l="1"/>
  <c r="I414" i="4" s="1"/>
  <c r="AF156" i="4"/>
  <c r="AG156" i="4" s="1"/>
  <c r="BS160" i="4"/>
  <c r="BK161" i="4"/>
  <c r="BG161" i="4"/>
  <c r="BM161" i="4" s="1"/>
  <c r="BN161" i="4" s="1"/>
  <c r="BO161" i="4" s="1"/>
  <c r="AW209" i="4"/>
  <c r="AU209" i="4" s="1"/>
  <c r="K350" i="4"/>
  <c r="L350" i="4" s="1"/>
  <c r="S234" i="4"/>
  <c r="X234" i="4"/>
  <c r="Y234" i="4" s="1"/>
  <c r="O350" i="4" l="1"/>
  <c r="AB721" i="14"/>
  <c r="G415" i="4"/>
  <c r="E415" i="4" s="1"/>
  <c r="H415" i="4" s="1"/>
  <c r="AH156" i="4"/>
  <c r="AD157" i="4" s="1"/>
  <c r="AJ156" i="4"/>
  <c r="AO156" i="4" s="1"/>
  <c r="AP156" i="4" s="1"/>
  <c r="AJ174" i="14" s="1"/>
  <c r="BH161" i="4"/>
  <c r="BI161" i="4" s="1"/>
  <c r="BL161" i="4" s="1"/>
  <c r="AZ209" i="4"/>
  <c r="J351" i="4"/>
  <c r="V234" i="4"/>
  <c r="E215" i="12"/>
  <c r="F215" i="12" s="1"/>
  <c r="H215" i="12" s="1"/>
  <c r="I415" i="4" l="1"/>
  <c r="G416" i="4"/>
  <c r="E416" i="4" s="1"/>
  <c r="BJ161" i="4"/>
  <c r="AN156" i="4"/>
  <c r="AE157" i="4"/>
  <c r="AK157" i="4" s="1"/>
  <c r="AL157" i="4" s="1"/>
  <c r="AM157" i="4" s="1"/>
  <c r="AI157" i="4"/>
  <c r="BA209" i="4"/>
  <c r="AX209" i="4"/>
  <c r="AY209" i="4" s="1"/>
  <c r="AA234" i="4"/>
  <c r="K351" i="4"/>
  <c r="L351" i="4" s="1"/>
  <c r="W234" i="4"/>
  <c r="U235" i="4"/>
  <c r="H416" i="4" l="1"/>
  <c r="O351" i="4"/>
  <c r="AB722" i="14"/>
  <c r="AQ156" i="4"/>
  <c r="AD274" i="14"/>
  <c r="G417" i="4"/>
  <c r="E417" i="4" s="1"/>
  <c r="I416" i="4"/>
  <c r="AF157" i="4"/>
  <c r="AG157" i="4" s="1"/>
  <c r="AJ157" i="4" s="1"/>
  <c r="BP161" i="4"/>
  <c r="AF191" i="14" s="1"/>
  <c r="BQ161" i="4"/>
  <c r="BR161" i="4" s="1"/>
  <c r="AL171" i="14" s="1"/>
  <c r="BF162" i="4"/>
  <c r="BC209" i="4"/>
  <c r="AW210" i="4"/>
  <c r="AZ210" i="4" s="1"/>
  <c r="S235" i="4"/>
  <c r="V235" i="4" s="1"/>
  <c r="J352" i="4"/>
  <c r="X235" i="4"/>
  <c r="Y235" i="4" s="1"/>
  <c r="E216" i="12"/>
  <c r="F216" i="12" s="1"/>
  <c r="H216" i="12" s="1"/>
  <c r="H417" i="4" l="1"/>
  <c r="G418" i="4" s="1"/>
  <c r="E418" i="4" s="1"/>
  <c r="BS161" i="4"/>
  <c r="BK162" i="4"/>
  <c r="BG162" i="4"/>
  <c r="BM162" i="4" s="1"/>
  <c r="BN162" i="4" s="1"/>
  <c r="BO162" i="4" s="1"/>
  <c r="AO157" i="4"/>
  <c r="AP157" i="4" s="1"/>
  <c r="AJ175" i="14" s="1"/>
  <c r="AH157" i="4"/>
  <c r="AU210" i="4"/>
  <c r="K352" i="4"/>
  <c r="L352" i="4" s="1"/>
  <c r="W235" i="4"/>
  <c r="U236" i="4"/>
  <c r="I417" i="4" l="1"/>
  <c r="H418" i="4" s="1"/>
  <c r="O352" i="4"/>
  <c r="AB723" i="14"/>
  <c r="BH162" i="4"/>
  <c r="BI162" i="4" s="1"/>
  <c r="BL162" i="4" s="1"/>
  <c r="AN157" i="4"/>
  <c r="AD158" i="4"/>
  <c r="AI158" i="4" s="1"/>
  <c r="BA210" i="4"/>
  <c r="AX210" i="4"/>
  <c r="AY210" i="4" s="1"/>
  <c r="AA235" i="4"/>
  <c r="S236" i="4"/>
  <c r="V236" i="4" s="1"/>
  <c r="J353" i="4"/>
  <c r="X236" i="4"/>
  <c r="Y236" i="4" s="1"/>
  <c r="G419" i="4" l="1"/>
  <c r="E419" i="4" s="1"/>
  <c r="I418" i="4"/>
  <c r="AQ157" i="4"/>
  <c r="AD278" i="14"/>
  <c r="BJ162" i="4"/>
  <c r="AE158" i="4"/>
  <c r="AK158" i="4" s="1"/>
  <c r="AL158" i="4" s="1"/>
  <c r="AM158" i="4" s="1"/>
  <c r="BC210" i="4"/>
  <c r="AW211" i="4"/>
  <c r="AU211" i="4" s="1"/>
  <c r="AA236" i="4"/>
  <c r="K353" i="4"/>
  <c r="L353" i="4" s="1"/>
  <c r="W236" i="4"/>
  <c r="U237" i="4"/>
  <c r="E217" i="12"/>
  <c r="F217" i="12" s="1"/>
  <c r="H217" i="12" s="1"/>
  <c r="H419" i="4" l="1"/>
  <c r="G420" i="4" s="1"/>
  <c r="E420" i="4" s="1"/>
  <c r="O353" i="4"/>
  <c r="AB724" i="14"/>
  <c r="AF158" i="4"/>
  <c r="AG158" i="4" s="1"/>
  <c r="BP162" i="4"/>
  <c r="AF198" i="14" s="1"/>
  <c r="BQ162" i="4"/>
  <c r="BR162" i="4" s="1"/>
  <c r="AL172" i="14" s="1"/>
  <c r="BF163" i="4"/>
  <c r="AZ211" i="4"/>
  <c r="BA211" i="4" s="1"/>
  <c r="BC211" i="4" s="1"/>
  <c r="AX211" i="4"/>
  <c r="AY211" i="4" s="1"/>
  <c r="J354" i="4"/>
  <c r="K354" i="4" s="1"/>
  <c r="L354" i="4" s="1"/>
  <c r="S237" i="4"/>
  <c r="X237" i="4"/>
  <c r="I419" i="4" l="1"/>
  <c r="H420" i="4" s="1"/>
  <c r="I420" i="4" s="1"/>
  <c r="O354" i="4"/>
  <c r="AB726" i="14"/>
  <c r="Y237" i="4"/>
  <c r="AA237" i="4" s="1"/>
  <c r="AH158" i="4"/>
  <c r="AD159" i="4" s="1"/>
  <c r="AI159" i="4" s="1"/>
  <c r="AJ158" i="4"/>
  <c r="AN158" i="4" s="1"/>
  <c r="AD281" i="14" s="1"/>
  <c r="BS162" i="4"/>
  <c r="BK163" i="4"/>
  <c r="BG163" i="4"/>
  <c r="BM163" i="4" s="1"/>
  <c r="BN163" i="4" s="1"/>
  <c r="BO163" i="4" s="1"/>
  <c r="AW212" i="4"/>
  <c r="AZ212" i="4" s="1"/>
  <c r="J355" i="4"/>
  <c r="V237" i="4"/>
  <c r="G421" i="4" l="1"/>
  <c r="E421" i="4" s="1"/>
  <c r="H421" i="4" s="1"/>
  <c r="I421" i="4" s="1"/>
  <c r="AO158" i="4"/>
  <c r="AP158" i="4" s="1"/>
  <c r="BH163" i="4"/>
  <c r="BI163" i="4" s="1"/>
  <c r="BL163" i="4" s="1"/>
  <c r="AE159" i="4"/>
  <c r="AK159" i="4" s="1"/>
  <c r="AL159" i="4" s="1"/>
  <c r="AM159" i="4" s="1"/>
  <c r="AU212" i="4"/>
  <c r="K355" i="4"/>
  <c r="L355" i="4" s="1"/>
  <c r="W237" i="4"/>
  <c r="U238" i="4"/>
  <c r="E218" i="12"/>
  <c r="F218" i="12" s="1"/>
  <c r="H218" i="12" s="1"/>
  <c r="G422" i="4" l="1"/>
  <c r="E422" i="4" s="1"/>
  <c r="H422" i="4" s="1"/>
  <c r="G423" i="4" s="1"/>
  <c r="E423" i="4" s="1"/>
  <c r="O355" i="4"/>
  <c r="AB369" i="14"/>
  <c r="AQ158" i="4"/>
  <c r="AJ176" i="14"/>
  <c r="AF159" i="4"/>
  <c r="AG159" i="4" s="1"/>
  <c r="BJ163" i="4"/>
  <c r="BA212" i="4"/>
  <c r="AX212" i="4"/>
  <c r="AY212" i="4" s="1"/>
  <c r="J356" i="4"/>
  <c r="S238" i="4"/>
  <c r="X238" i="4"/>
  <c r="Y238" i="4" s="1"/>
  <c r="I422" i="4" l="1"/>
  <c r="H423" i="4" s="1"/>
  <c r="G424" i="4" s="1"/>
  <c r="E424" i="4" s="1"/>
  <c r="AH159" i="4"/>
  <c r="AD160" i="4" s="1"/>
  <c r="AI160" i="4" s="1"/>
  <c r="AJ159" i="4"/>
  <c r="AN159" i="4" s="1"/>
  <c r="AD282" i="14" s="1"/>
  <c r="BF164" i="4"/>
  <c r="BK164" i="4" s="1"/>
  <c r="BP163" i="4"/>
  <c r="AF206" i="14" s="1"/>
  <c r="BQ163" i="4"/>
  <c r="BR163" i="4" s="1"/>
  <c r="AL173" i="14" s="1"/>
  <c r="BC212" i="4"/>
  <c r="AW213" i="4"/>
  <c r="AZ213" i="4" s="1"/>
  <c r="K356" i="4"/>
  <c r="L356" i="4" s="1"/>
  <c r="V238" i="4"/>
  <c r="I423" i="4" l="1"/>
  <c r="H424" i="4" s="1"/>
  <c r="I424" i="4" s="1"/>
  <c r="O356" i="4"/>
  <c r="AB576" i="14"/>
  <c r="BS163" i="4"/>
  <c r="BG164" i="4"/>
  <c r="BM164" i="4" s="1"/>
  <c r="BN164" i="4" s="1"/>
  <c r="BO164" i="4" s="1"/>
  <c r="AO159" i="4"/>
  <c r="AP159" i="4" s="1"/>
  <c r="AE160" i="4"/>
  <c r="AK160" i="4" s="1"/>
  <c r="AL160" i="4" s="1"/>
  <c r="AM160" i="4" s="1"/>
  <c r="AU213" i="4"/>
  <c r="AA238" i="4"/>
  <c r="J357" i="4"/>
  <c r="W238" i="4"/>
  <c r="U239" i="4"/>
  <c r="E219" i="12"/>
  <c r="F219" i="12" s="1"/>
  <c r="H219" i="12" s="1"/>
  <c r="G425" i="4" l="1"/>
  <c r="E425" i="4" s="1"/>
  <c r="H425" i="4" s="1"/>
  <c r="I425" i="4" s="1"/>
  <c r="AQ159" i="4"/>
  <c r="AJ177" i="14"/>
  <c r="AF160" i="4"/>
  <c r="AG160" i="4" s="1"/>
  <c r="BH164" i="4"/>
  <c r="BI164" i="4" s="1"/>
  <c r="BA213" i="4"/>
  <c r="AX213" i="4"/>
  <c r="AY213" i="4" s="1"/>
  <c r="K357" i="4"/>
  <c r="L357" i="4" s="1"/>
  <c r="S239" i="4"/>
  <c r="X239" i="4"/>
  <c r="G426" i="4" l="1"/>
  <c r="E426" i="4" s="1"/>
  <c r="H426" i="4" s="1"/>
  <c r="G427" i="4" s="1"/>
  <c r="E427" i="4" s="1"/>
  <c r="O357" i="4"/>
  <c r="AB514" i="14"/>
  <c r="Y239" i="4"/>
  <c r="AA239" i="4" s="1"/>
  <c r="BJ164" i="4"/>
  <c r="BF165" i="4" s="1"/>
  <c r="BG165" i="4" s="1"/>
  <c r="BM165" i="4" s="1"/>
  <c r="BN165" i="4" s="1"/>
  <c r="BO165" i="4" s="1"/>
  <c r="BL164" i="4"/>
  <c r="BP164" i="4" s="1"/>
  <c r="AF216" i="14" s="1"/>
  <c r="AH160" i="4"/>
  <c r="AJ160" i="4"/>
  <c r="I426" i="4"/>
  <c r="BC213" i="4"/>
  <c r="AW214" i="4"/>
  <c r="AZ214" i="4" s="1"/>
  <c r="J358" i="4"/>
  <c r="V239" i="4"/>
  <c r="H427" i="4" l="1"/>
  <c r="BQ164" i="4"/>
  <c r="BR164" i="4" s="1"/>
  <c r="BH165" i="4"/>
  <c r="BI165" i="4" s="1"/>
  <c r="BL165" i="4" s="1"/>
  <c r="BK165" i="4"/>
  <c r="AD161" i="4"/>
  <c r="AN160" i="4"/>
  <c r="AD187" i="14" s="1"/>
  <c r="AO160" i="4"/>
  <c r="AP160" i="4" s="1"/>
  <c r="AJ178" i="14" s="1"/>
  <c r="BA214" i="4"/>
  <c r="BC214" i="4" s="1"/>
  <c r="AU214" i="4"/>
  <c r="K358" i="4"/>
  <c r="L358" i="4" s="1"/>
  <c r="W239" i="4"/>
  <c r="U240" i="4"/>
  <c r="E220" i="12"/>
  <c r="F220" i="12" s="1"/>
  <c r="H220" i="12" s="1"/>
  <c r="O358" i="4" l="1"/>
  <c r="AB549" i="14"/>
  <c r="BS164" i="4"/>
  <c r="AL174" i="14"/>
  <c r="I427" i="4"/>
  <c r="G428" i="4"/>
  <c r="E428" i="4" s="1"/>
  <c r="AI161" i="4"/>
  <c r="BJ165" i="4"/>
  <c r="AE161" i="4"/>
  <c r="AF161" i="4" s="1"/>
  <c r="AQ160" i="4"/>
  <c r="AX214" i="4"/>
  <c r="AY214" i="4" s="1"/>
  <c r="J359" i="4"/>
  <c r="S240" i="4"/>
  <c r="X240" i="4"/>
  <c r="Y240" i="4" s="1"/>
  <c r="H428" i="4" l="1"/>
  <c r="I428" i="4" s="1"/>
  <c r="BP165" i="4"/>
  <c r="AF202" i="14" s="1"/>
  <c r="BQ165" i="4"/>
  <c r="BR165" i="4" s="1"/>
  <c r="AL175" i="14" s="1"/>
  <c r="BF166" i="4"/>
  <c r="AG161" i="4"/>
  <c r="AK161" i="4"/>
  <c r="AL161" i="4" s="1"/>
  <c r="AM161" i="4" s="1"/>
  <c r="AW215" i="4"/>
  <c r="AZ215" i="4" s="1"/>
  <c r="K359" i="4"/>
  <c r="L359" i="4" s="1"/>
  <c r="V240" i="4"/>
  <c r="E221" i="12"/>
  <c r="F221" i="12" s="1"/>
  <c r="H221" i="12" s="1"/>
  <c r="O359" i="4" l="1"/>
  <c r="AB573" i="14"/>
  <c r="G429" i="4"/>
  <c r="E429" i="4" s="1"/>
  <c r="H429" i="4" s="1"/>
  <c r="G430" i="4" s="1"/>
  <c r="E430" i="4" s="1"/>
  <c r="AH161" i="4"/>
  <c r="AJ161" i="4"/>
  <c r="BS165" i="4"/>
  <c r="BK166" i="4"/>
  <c r="BG166" i="4"/>
  <c r="BM166" i="4" s="1"/>
  <c r="BN166" i="4" s="1"/>
  <c r="BO166" i="4" s="1"/>
  <c r="AU215" i="4"/>
  <c r="AA240" i="4"/>
  <c r="J360" i="4"/>
  <c r="W240" i="4"/>
  <c r="U241" i="4"/>
  <c r="I429" i="4" l="1"/>
  <c r="H430" i="4" s="1"/>
  <c r="G431" i="4" s="1"/>
  <c r="E431" i="4" s="1"/>
  <c r="BH166" i="4"/>
  <c r="BI166" i="4" s="1"/>
  <c r="BL166" i="4" s="1"/>
  <c r="AD162" i="4"/>
  <c r="AN161" i="4"/>
  <c r="AD195" i="14" s="1"/>
  <c r="AO161" i="4"/>
  <c r="AP161" i="4" s="1"/>
  <c r="AJ179" i="14" s="1"/>
  <c r="BA215" i="4"/>
  <c r="AX215" i="4"/>
  <c r="AY215" i="4" s="1"/>
  <c r="K360" i="4"/>
  <c r="L360" i="4" s="1"/>
  <c r="S241" i="4"/>
  <c r="X241" i="4"/>
  <c r="Y241" i="4" s="1"/>
  <c r="E222" i="12"/>
  <c r="F222" i="12" s="1"/>
  <c r="H222" i="12" s="1"/>
  <c r="O360" i="4" l="1"/>
  <c r="AB589" i="14"/>
  <c r="I430" i="4"/>
  <c r="H431" i="4" s="1"/>
  <c r="AI162" i="4"/>
  <c r="BJ166" i="4"/>
  <c r="BC215" i="4"/>
  <c r="AE162" i="4"/>
  <c r="AQ161" i="4"/>
  <c r="AW216" i="4"/>
  <c r="AZ216" i="4" s="1"/>
  <c r="J361" i="4"/>
  <c r="V241" i="4"/>
  <c r="I431" i="4" l="1"/>
  <c r="G432" i="4"/>
  <c r="E432" i="4" s="1"/>
  <c r="AF162" i="4"/>
  <c r="AG162" i="4" s="1"/>
  <c r="BQ166" i="4"/>
  <c r="BR166" i="4" s="1"/>
  <c r="AL176" i="14" s="1"/>
  <c r="BP166" i="4"/>
  <c r="AF212" i="14" s="1"/>
  <c r="BF167" i="4"/>
  <c r="BK167" i="4" s="1"/>
  <c r="AK162" i="4"/>
  <c r="AL162" i="4" s="1"/>
  <c r="AM162" i="4" s="1"/>
  <c r="BA216" i="4"/>
  <c r="BC216" i="4" s="1"/>
  <c r="AU216" i="4"/>
  <c r="AX216" i="4" s="1"/>
  <c r="AY216" i="4" s="1"/>
  <c r="AA241" i="4"/>
  <c r="K361" i="4"/>
  <c r="L361" i="4" s="1"/>
  <c r="W241" i="4"/>
  <c r="U242" i="4"/>
  <c r="E223" i="12"/>
  <c r="F223" i="12" s="1"/>
  <c r="H223" i="12" s="1"/>
  <c r="H432" i="4" l="1"/>
  <c r="O361" i="4"/>
  <c r="AB606" i="14"/>
  <c r="AH162" i="4"/>
  <c r="AJ162" i="4"/>
  <c r="I432" i="4"/>
  <c r="G433" i="4"/>
  <c r="E433" i="4" s="1"/>
  <c r="H433" i="4" s="1"/>
  <c r="BG167" i="4"/>
  <c r="BH167" i="4" s="1"/>
  <c r="BS166" i="4"/>
  <c r="AW217" i="4"/>
  <c r="AU217" i="4" s="1"/>
  <c r="J362" i="4"/>
  <c r="S242" i="4"/>
  <c r="X242" i="4"/>
  <c r="Y242" i="4" s="1"/>
  <c r="G434" i="4" l="1"/>
  <c r="E434" i="4" s="1"/>
  <c r="I433" i="4"/>
  <c r="BM167" i="4"/>
  <c r="BN167" i="4" s="1"/>
  <c r="BO167" i="4" s="1"/>
  <c r="BI167" i="4"/>
  <c r="BL167" i="4" s="1"/>
  <c r="AZ217" i="4"/>
  <c r="AD163" i="4"/>
  <c r="AO162" i="4"/>
  <c r="AP162" i="4" s="1"/>
  <c r="AJ180" i="14" s="1"/>
  <c r="AN162" i="4"/>
  <c r="AD202" i="14" s="1"/>
  <c r="AX217" i="4"/>
  <c r="AY217" i="4" s="1"/>
  <c r="V242" i="4"/>
  <c r="U243" i="4" s="1"/>
  <c r="K362" i="4"/>
  <c r="L362" i="4" s="1"/>
  <c r="O362" i="4" l="1"/>
  <c r="AB629" i="14"/>
  <c r="H434" i="4"/>
  <c r="I434" i="4" s="1"/>
  <c r="AE163" i="4"/>
  <c r="AK163" i="4" s="1"/>
  <c r="AL163" i="4" s="1"/>
  <c r="AM163" i="4" s="1"/>
  <c r="BJ167" i="4"/>
  <c r="AQ162" i="4"/>
  <c r="AI163" i="4"/>
  <c r="BA217" i="4"/>
  <c r="AW218" i="4"/>
  <c r="AU218" i="4" s="1"/>
  <c r="AA242" i="4"/>
  <c r="W242" i="4"/>
  <c r="J363" i="4"/>
  <c r="S243" i="4"/>
  <c r="X243" i="4"/>
  <c r="Y243" i="4" s="1"/>
  <c r="E224" i="12"/>
  <c r="F224" i="12" s="1"/>
  <c r="H224" i="12" s="1"/>
  <c r="G435" i="4" l="1"/>
  <c r="E435" i="4" s="1"/>
  <c r="H435" i="4" s="1"/>
  <c r="AF163" i="4"/>
  <c r="AG163" i="4" s="1"/>
  <c r="BF168" i="4"/>
  <c r="BK168" i="4" s="1"/>
  <c r="BP167" i="4"/>
  <c r="AF221" i="14" s="1"/>
  <c r="BQ167" i="4"/>
  <c r="BR167" i="4" s="1"/>
  <c r="AL177" i="14" s="1"/>
  <c r="BC217" i="4"/>
  <c r="AZ218" i="4"/>
  <c r="AX218" i="4"/>
  <c r="AY218" i="4" s="1"/>
  <c r="V243" i="4"/>
  <c r="W243" i="4" s="1"/>
  <c r="K363" i="4"/>
  <c r="L363" i="4" s="1"/>
  <c r="O363" i="4" l="1"/>
  <c r="AB656" i="14"/>
  <c r="I435" i="4"/>
  <c r="G436" i="4"/>
  <c r="E436" i="4" s="1"/>
  <c r="AH163" i="4"/>
  <c r="AD164" i="4" s="1"/>
  <c r="AJ163" i="4"/>
  <c r="AO163" i="4" s="1"/>
  <c r="AP163" i="4" s="1"/>
  <c r="AJ181" i="14" s="1"/>
  <c r="BS167" i="4"/>
  <c r="BG168" i="4"/>
  <c r="BM168" i="4" s="1"/>
  <c r="BN168" i="4" s="1"/>
  <c r="BO168" i="4" s="1"/>
  <c r="BA218" i="4"/>
  <c r="BC218" i="4" s="1"/>
  <c r="AW219" i="4"/>
  <c r="AU219" i="4" s="1"/>
  <c r="AA243" i="4"/>
  <c r="U244" i="4"/>
  <c r="X244" i="4" s="1"/>
  <c r="J364" i="4"/>
  <c r="H436" i="4" l="1"/>
  <c r="G437" i="4" s="1"/>
  <c r="E437" i="4" s="1"/>
  <c r="Y244" i="4"/>
  <c r="AA244" i="4" s="1"/>
  <c r="I436" i="4"/>
  <c r="AN163" i="4"/>
  <c r="BH168" i="4"/>
  <c r="BI168" i="4" s="1"/>
  <c r="BL168" i="4" s="1"/>
  <c r="AI164" i="4"/>
  <c r="AZ219" i="4"/>
  <c r="AE164" i="4"/>
  <c r="AF164" i="4" s="1"/>
  <c r="S244" i="4"/>
  <c r="V244" i="4" s="1"/>
  <c r="K364" i="4"/>
  <c r="L364" i="4" s="1"/>
  <c r="E225" i="12"/>
  <c r="F225" i="12" s="1"/>
  <c r="H225" i="12" s="1"/>
  <c r="O364" i="4" l="1"/>
  <c r="AB686" i="14"/>
  <c r="AQ163" i="4"/>
  <c r="AD209" i="14"/>
  <c r="H437" i="4"/>
  <c r="G438" i="4" s="1"/>
  <c r="E438" i="4" s="1"/>
  <c r="BJ168" i="4"/>
  <c r="BF169" i="4" s="1"/>
  <c r="BG169" i="4" s="1"/>
  <c r="BM169" i="4" s="1"/>
  <c r="BN169" i="4" s="1"/>
  <c r="BO169" i="4" s="1"/>
  <c r="BP168" i="4"/>
  <c r="AF229" i="14" s="1"/>
  <c r="BQ168" i="4"/>
  <c r="BR168" i="4" s="1"/>
  <c r="AL178" i="14" s="1"/>
  <c r="AG164" i="4"/>
  <c r="AK164" i="4"/>
  <c r="AL164" i="4" s="1"/>
  <c r="AM164" i="4" s="1"/>
  <c r="BA219" i="4"/>
  <c r="BC219" i="4" s="1"/>
  <c r="AX219" i="4"/>
  <c r="AY219" i="4" s="1"/>
  <c r="U245" i="4"/>
  <c r="S245" i="4" s="1"/>
  <c r="W244" i="4"/>
  <c r="J365" i="4"/>
  <c r="I437" i="4" l="1"/>
  <c r="H438" i="4" s="1"/>
  <c r="I438" i="4" s="1"/>
  <c r="AH164" i="4"/>
  <c r="AJ164" i="4"/>
  <c r="AN164" i="4" s="1"/>
  <c r="AD218" i="14" s="1"/>
  <c r="BH169" i="4"/>
  <c r="BI169" i="4" s="1"/>
  <c r="BL169" i="4" s="1"/>
  <c r="BK169" i="4"/>
  <c r="BS168" i="4"/>
  <c r="AW220" i="4"/>
  <c r="AZ220" i="4" s="1"/>
  <c r="X245" i="4"/>
  <c r="Y245" i="4" s="1"/>
  <c r="K365" i="4"/>
  <c r="L365" i="4" s="1"/>
  <c r="V245" i="4"/>
  <c r="O365" i="4" l="1"/>
  <c r="AB713" i="14"/>
  <c r="G439" i="4"/>
  <c r="E439" i="4" s="1"/>
  <c r="H439" i="4" s="1"/>
  <c r="G440" i="4" s="1"/>
  <c r="E440" i="4" s="1"/>
  <c r="BJ169" i="4"/>
  <c r="AO164" i="4"/>
  <c r="AP164" i="4" s="1"/>
  <c r="AD165" i="4"/>
  <c r="AU220" i="4"/>
  <c r="AA245" i="4"/>
  <c r="J366" i="4"/>
  <c r="W245" i="4"/>
  <c r="U246" i="4"/>
  <c r="E226" i="12"/>
  <c r="F226" i="12" s="1"/>
  <c r="H226" i="12" s="1"/>
  <c r="AQ164" i="4" l="1"/>
  <c r="AJ182" i="14"/>
  <c r="I439" i="4"/>
  <c r="H440" i="4" s="1"/>
  <c r="G441" i="4" s="1"/>
  <c r="E441" i="4" s="1"/>
  <c r="AE165" i="4"/>
  <c r="AF165" i="4" s="1"/>
  <c r="BF170" i="4"/>
  <c r="BK170" i="4" s="1"/>
  <c r="BP169" i="4"/>
  <c r="AF235" i="14" s="1"/>
  <c r="BQ169" i="4"/>
  <c r="BR169" i="4" s="1"/>
  <c r="AL179" i="14" s="1"/>
  <c r="AI165" i="4"/>
  <c r="BA220" i="4"/>
  <c r="AX220" i="4"/>
  <c r="AY220" i="4" s="1"/>
  <c r="K366" i="4"/>
  <c r="L366" i="4" s="1"/>
  <c r="S246" i="4"/>
  <c r="X246" i="4"/>
  <c r="Y246" i="4" s="1"/>
  <c r="O366" i="4" l="1"/>
  <c r="AB725" i="14"/>
  <c r="I440" i="4"/>
  <c r="H441" i="4" s="1"/>
  <c r="G442" i="4" s="1"/>
  <c r="E442" i="4" s="1"/>
  <c r="AG165" i="4"/>
  <c r="AK165" i="4"/>
  <c r="AL165" i="4" s="1"/>
  <c r="AM165" i="4" s="1"/>
  <c r="BS169" i="4"/>
  <c r="BG170" i="4"/>
  <c r="BM170" i="4" s="1"/>
  <c r="BN170" i="4" s="1"/>
  <c r="BO170" i="4" s="1"/>
  <c r="BC220" i="4"/>
  <c r="AW221" i="4"/>
  <c r="AU221" i="4" s="1"/>
  <c r="J367" i="4"/>
  <c r="V246" i="4"/>
  <c r="I441" i="4" l="1"/>
  <c r="H442" i="4" s="1"/>
  <c r="AH165" i="4"/>
  <c r="AD166" i="4" s="1"/>
  <c r="AI166" i="4" s="1"/>
  <c r="AJ165" i="4"/>
  <c r="AN165" i="4" s="1"/>
  <c r="AD206" i="14" s="1"/>
  <c r="BH170" i="4"/>
  <c r="BI170" i="4" s="1"/>
  <c r="BL170" i="4" s="1"/>
  <c r="AZ221" i="4"/>
  <c r="AX221" i="4"/>
  <c r="AY221" i="4" s="1"/>
  <c r="AA246" i="4"/>
  <c r="K367" i="4"/>
  <c r="L367" i="4" s="1"/>
  <c r="W246" i="4"/>
  <c r="U247" i="4"/>
  <c r="E227" i="12"/>
  <c r="F227" i="12" s="1"/>
  <c r="H227" i="12" s="1"/>
  <c r="O367" i="4" l="1"/>
  <c r="AB639" i="14"/>
  <c r="I442" i="4"/>
  <c r="G443" i="4"/>
  <c r="E443" i="4" s="1"/>
  <c r="H443" i="4" s="1"/>
  <c r="AO165" i="4"/>
  <c r="AP165" i="4" s="1"/>
  <c r="BJ170" i="4"/>
  <c r="BF171" i="4" s="1"/>
  <c r="BQ170" i="4"/>
  <c r="BR170" i="4" s="1"/>
  <c r="AL180" i="14" s="1"/>
  <c r="BP170" i="4"/>
  <c r="AF238" i="14" s="1"/>
  <c r="AE166" i="4"/>
  <c r="AK166" i="4" s="1"/>
  <c r="AL166" i="4" s="1"/>
  <c r="AM166" i="4" s="1"/>
  <c r="BA221" i="4"/>
  <c r="AW222" i="4"/>
  <c r="J368" i="4"/>
  <c r="S247" i="4"/>
  <c r="X247" i="4"/>
  <c r="Y247" i="4" s="1"/>
  <c r="AQ165" i="4" l="1"/>
  <c r="AJ183" i="14"/>
  <c r="G444" i="4"/>
  <c r="E444" i="4" s="1"/>
  <c r="I443" i="4"/>
  <c r="AF166" i="4"/>
  <c r="AG166" i="4" s="1"/>
  <c r="BK171" i="4"/>
  <c r="BG171" i="4"/>
  <c r="BM171" i="4" s="1"/>
  <c r="BN171" i="4" s="1"/>
  <c r="BO171" i="4" s="1"/>
  <c r="BS170" i="4"/>
  <c r="BC221" i="4"/>
  <c r="AZ222" i="4"/>
  <c r="BA222" i="4" s="1"/>
  <c r="BC222" i="4" s="1"/>
  <c r="AU222" i="4"/>
  <c r="AX222" i="4" s="1"/>
  <c r="AY222" i="4" s="1"/>
  <c r="K368" i="4"/>
  <c r="L368" i="4" s="1"/>
  <c r="V247" i="4"/>
  <c r="H444" i="4" l="1"/>
  <c r="I444" i="4" s="1"/>
  <c r="O368" i="4"/>
  <c r="AB660" i="14"/>
  <c r="G445" i="4"/>
  <c r="E445" i="4" s="1"/>
  <c r="H445" i="4" s="1"/>
  <c r="I445" i="4" s="1"/>
  <c r="AH166" i="4"/>
  <c r="AJ166" i="4"/>
  <c r="BH171" i="4"/>
  <c r="BI171" i="4" s="1"/>
  <c r="BL171" i="4" s="1"/>
  <c r="AW223" i="4"/>
  <c r="AU223" i="4" s="1"/>
  <c r="AA247" i="4"/>
  <c r="J369" i="4"/>
  <c r="W247" i="4"/>
  <c r="U248" i="4"/>
  <c r="E228" i="12"/>
  <c r="F228" i="12" s="1"/>
  <c r="H228" i="12" s="1"/>
  <c r="G446" i="4" l="1"/>
  <c r="E446" i="4" s="1"/>
  <c r="H446" i="4" s="1"/>
  <c r="I446" i="4" s="1"/>
  <c r="BJ171" i="4"/>
  <c r="AZ223" i="4"/>
  <c r="AD167" i="4"/>
  <c r="AN166" i="4"/>
  <c r="AD216" i="14" s="1"/>
  <c r="AO166" i="4"/>
  <c r="AP166" i="4" s="1"/>
  <c r="AJ184" i="14" s="1"/>
  <c r="AX223" i="4"/>
  <c r="AY223" i="4" s="1"/>
  <c r="K369" i="4"/>
  <c r="L369" i="4" s="1"/>
  <c r="S248" i="4"/>
  <c r="X248" i="4"/>
  <c r="G447" i="4" l="1"/>
  <c r="E447" i="4" s="1"/>
  <c r="H447" i="4" s="1"/>
  <c r="G448" i="4" s="1"/>
  <c r="E448" i="4" s="1"/>
  <c r="O369" i="4"/>
  <c r="AB690" i="14"/>
  <c r="Y248" i="4"/>
  <c r="AA248" i="4" s="1"/>
  <c r="BP171" i="4"/>
  <c r="AF245" i="14" s="1"/>
  <c r="BQ171" i="4"/>
  <c r="BR171" i="4" s="1"/>
  <c r="AL181" i="14" s="1"/>
  <c r="BF172" i="4"/>
  <c r="AE167" i="4"/>
  <c r="AK167" i="4" s="1"/>
  <c r="AL167" i="4" s="1"/>
  <c r="AM167" i="4" s="1"/>
  <c r="AI167" i="4"/>
  <c r="AQ166" i="4"/>
  <c r="BA223" i="4"/>
  <c r="AW224" i="4"/>
  <c r="AU224" i="4" s="1"/>
  <c r="J370" i="4"/>
  <c r="V248" i="4"/>
  <c r="E229" i="12"/>
  <c r="F229" i="12" s="1"/>
  <c r="H229" i="12" s="1"/>
  <c r="I447" i="4" l="1"/>
  <c r="H448" i="4" s="1"/>
  <c r="G449" i="4" s="1"/>
  <c r="E449" i="4" s="1"/>
  <c r="BS171" i="4"/>
  <c r="AF167" i="4"/>
  <c r="AG167" i="4" s="1"/>
  <c r="BK172" i="4"/>
  <c r="BG172" i="4"/>
  <c r="BM172" i="4" s="1"/>
  <c r="BN172" i="4" s="1"/>
  <c r="BO172" i="4" s="1"/>
  <c r="BC223" i="4"/>
  <c r="AZ224" i="4"/>
  <c r="BA224" i="4" s="1"/>
  <c r="BC224" i="4" s="1"/>
  <c r="AX224" i="4"/>
  <c r="AY224" i="4" s="1"/>
  <c r="K370" i="4"/>
  <c r="L370" i="4" s="1"/>
  <c r="W248" i="4"/>
  <c r="U249" i="4"/>
  <c r="O370" i="4" l="1"/>
  <c r="AB680" i="14"/>
  <c r="AH167" i="4"/>
  <c r="AJ167" i="4"/>
  <c r="BH172" i="4"/>
  <c r="BI172" i="4" s="1"/>
  <c r="BL172" i="4" s="1"/>
  <c r="I448" i="4"/>
  <c r="H449" i="4" s="1"/>
  <c r="I449" i="4" s="1"/>
  <c r="AW225" i="4"/>
  <c r="AZ225" i="4" s="1"/>
  <c r="J371" i="4"/>
  <c r="S249" i="4"/>
  <c r="X249" i="4"/>
  <c r="Y249" i="4" l="1"/>
  <c r="AA249" i="4" s="1"/>
  <c r="BJ172" i="4"/>
  <c r="AD168" i="4"/>
  <c r="AN167" i="4"/>
  <c r="AD223" i="14" s="1"/>
  <c r="AO167" i="4"/>
  <c r="AP167" i="4" s="1"/>
  <c r="AJ185" i="14" s="1"/>
  <c r="G450" i="4"/>
  <c r="E450" i="4" s="1"/>
  <c r="H450" i="4" s="1"/>
  <c r="I450" i="4" s="1"/>
  <c r="AU225" i="4"/>
  <c r="AX225" i="4" s="1"/>
  <c r="AY225" i="4" s="1"/>
  <c r="BA225" i="4"/>
  <c r="BC225" i="4" s="1"/>
  <c r="K371" i="4"/>
  <c r="L371" i="4" s="1"/>
  <c r="V249" i="4"/>
  <c r="E230" i="12"/>
  <c r="F230" i="12" s="1"/>
  <c r="H230" i="12" s="1"/>
  <c r="O371" i="4" l="1"/>
  <c r="AB658" i="14"/>
  <c r="AI168" i="4"/>
  <c r="BP172" i="4"/>
  <c r="AF251" i="14" s="1"/>
  <c r="BQ172" i="4"/>
  <c r="BR172" i="4" s="1"/>
  <c r="AL182" i="14" s="1"/>
  <c r="BF173" i="4"/>
  <c r="AQ167" i="4"/>
  <c r="AE168" i="4"/>
  <c r="AF168" i="4" s="1"/>
  <c r="G451" i="4"/>
  <c r="E451" i="4" s="1"/>
  <c r="H451" i="4" s="1"/>
  <c r="G452" i="4" s="1"/>
  <c r="E452" i="4" s="1"/>
  <c r="AW226" i="4"/>
  <c r="AZ226" i="4" s="1"/>
  <c r="J372" i="4"/>
  <c r="W249" i="4"/>
  <c r="U250" i="4"/>
  <c r="BS172" i="4" l="1"/>
  <c r="BK173" i="4"/>
  <c r="BG173" i="4"/>
  <c r="BM173" i="4" s="1"/>
  <c r="BN173" i="4" s="1"/>
  <c r="BO173" i="4" s="1"/>
  <c r="AG168" i="4"/>
  <c r="AK168" i="4"/>
  <c r="AL168" i="4" s="1"/>
  <c r="I451" i="4"/>
  <c r="H452" i="4" s="1"/>
  <c r="G453" i="4" s="1"/>
  <c r="E453" i="4" s="1"/>
  <c r="BA226" i="4"/>
  <c r="BC226" i="4" s="1"/>
  <c r="AU226" i="4"/>
  <c r="AX226" i="4" s="1"/>
  <c r="AY226" i="4" s="1"/>
  <c r="K372" i="4"/>
  <c r="L372" i="4" s="1"/>
  <c r="S250" i="4"/>
  <c r="X250" i="4"/>
  <c r="O372" i="4" l="1"/>
  <c r="AB684" i="14"/>
  <c r="Y250" i="4"/>
  <c r="AA250" i="4" s="1"/>
  <c r="AH168" i="4"/>
  <c r="AJ168" i="4"/>
  <c r="BH173" i="4"/>
  <c r="BI173" i="4" s="1"/>
  <c r="BL173" i="4" s="1"/>
  <c r="AM168" i="4"/>
  <c r="I452" i="4"/>
  <c r="H453" i="4" s="1"/>
  <c r="G454" i="4" s="1"/>
  <c r="E454" i="4" s="1"/>
  <c r="AW227" i="4"/>
  <c r="AU227" i="4" s="1"/>
  <c r="J373" i="4"/>
  <c r="K373" i="4" s="1"/>
  <c r="L373" i="4" s="1"/>
  <c r="V250" i="4"/>
  <c r="E231" i="12"/>
  <c r="F231" i="12" s="1"/>
  <c r="H231" i="12" s="1"/>
  <c r="O373" i="4" l="1"/>
  <c r="AB712" i="14"/>
  <c r="BJ173" i="4"/>
  <c r="AZ227" i="4"/>
  <c r="AD169" i="4"/>
  <c r="AN168" i="4"/>
  <c r="AD230" i="14" s="1"/>
  <c r="AO168" i="4"/>
  <c r="AP168" i="4" s="1"/>
  <c r="AJ186" i="14" s="1"/>
  <c r="I453" i="4"/>
  <c r="H454" i="4" s="1"/>
  <c r="G455" i="4" s="1"/>
  <c r="E455" i="4" s="1"/>
  <c r="AX227" i="4"/>
  <c r="AY227" i="4" s="1"/>
  <c r="J374" i="4"/>
  <c r="W250" i="4"/>
  <c r="U251" i="4"/>
  <c r="AI169" i="4" l="1"/>
  <c r="BP173" i="4"/>
  <c r="AF256" i="14" s="1"/>
  <c r="BQ173" i="4"/>
  <c r="BR173" i="4" s="1"/>
  <c r="AL183" i="14" s="1"/>
  <c r="BF174" i="4"/>
  <c r="AQ168" i="4"/>
  <c r="AE169" i="4"/>
  <c r="AK169" i="4" s="1"/>
  <c r="AL169" i="4" s="1"/>
  <c r="AM169" i="4" s="1"/>
  <c r="I454" i="4"/>
  <c r="H455" i="4" s="1"/>
  <c r="I455" i="4" s="1"/>
  <c r="BA227" i="4"/>
  <c r="AW228" i="4"/>
  <c r="K374" i="4"/>
  <c r="L374" i="4" s="1"/>
  <c r="S251" i="4"/>
  <c r="X251" i="4"/>
  <c r="Y251" i="4" s="1"/>
  <c r="O374" i="4" l="1"/>
  <c r="AB727" i="14"/>
  <c r="AF169" i="4"/>
  <c r="AG169" i="4" s="1"/>
  <c r="AJ169" i="4" s="1"/>
  <c r="BS173" i="4"/>
  <c r="BK174" i="4"/>
  <c r="BG174" i="4"/>
  <c r="BM174" i="4" s="1"/>
  <c r="BN174" i="4" s="1"/>
  <c r="BO174" i="4" s="1"/>
  <c r="BC227" i="4"/>
  <c r="AZ228" i="4"/>
  <c r="G456" i="4"/>
  <c r="E456" i="4" s="1"/>
  <c r="H456" i="4" s="1"/>
  <c r="AU228" i="4"/>
  <c r="J375" i="4"/>
  <c r="V251" i="4"/>
  <c r="E232" i="12"/>
  <c r="F232" i="12" s="1"/>
  <c r="H232" i="12" s="1"/>
  <c r="BH174" i="4" l="1"/>
  <c r="BI174" i="4" s="1"/>
  <c r="BL174" i="4" s="1"/>
  <c r="AO169" i="4"/>
  <c r="AP169" i="4" s="1"/>
  <c r="AJ187" i="14" s="1"/>
  <c r="AH169" i="4"/>
  <c r="I456" i="4"/>
  <c r="G457" i="4"/>
  <c r="E457" i="4" s="1"/>
  <c r="BA228" i="4"/>
  <c r="BC228" i="4" s="1"/>
  <c r="AX228" i="4"/>
  <c r="AY228" i="4" s="1"/>
  <c r="AA251" i="4"/>
  <c r="K375" i="4"/>
  <c r="L375" i="4" s="1"/>
  <c r="W251" i="4"/>
  <c r="U252" i="4"/>
  <c r="O375" i="4" l="1"/>
  <c r="AB729" i="14"/>
  <c r="BJ174" i="4"/>
  <c r="AN169" i="4"/>
  <c r="AD170" i="4"/>
  <c r="AI170" i="4" s="1"/>
  <c r="H457" i="4"/>
  <c r="G458" i="4" s="1"/>
  <c r="E458" i="4" s="1"/>
  <c r="AW229" i="4"/>
  <c r="AZ229" i="4" s="1"/>
  <c r="J376" i="4"/>
  <c r="S252" i="4"/>
  <c r="X252" i="4"/>
  <c r="E233" i="12"/>
  <c r="F233" i="12" s="1"/>
  <c r="H233" i="12" s="1"/>
  <c r="AQ169" i="4" l="1"/>
  <c r="AD236" i="14"/>
  <c r="Y252" i="4"/>
  <c r="AA252" i="4" s="1"/>
  <c r="BP174" i="4"/>
  <c r="AF267" i="14" s="1"/>
  <c r="BQ174" i="4"/>
  <c r="BR174" i="4" s="1"/>
  <c r="AL184" i="14" s="1"/>
  <c r="BF175" i="4"/>
  <c r="AE170" i="4"/>
  <c r="AK170" i="4" s="1"/>
  <c r="AL170" i="4" s="1"/>
  <c r="AM170" i="4" s="1"/>
  <c r="I457" i="4"/>
  <c r="H458" i="4" s="1"/>
  <c r="BA229" i="4"/>
  <c r="BC229" i="4" s="1"/>
  <c r="AU229" i="4"/>
  <c r="AX229" i="4" s="1"/>
  <c r="AY229" i="4" s="1"/>
  <c r="K376" i="4"/>
  <c r="L376" i="4" s="1"/>
  <c r="V252" i="4"/>
  <c r="O376" i="4" l="1"/>
  <c r="AB720" i="14"/>
  <c r="AF170" i="4"/>
  <c r="AG170" i="4" s="1"/>
  <c r="AJ170" i="4" s="1"/>
  <c r="BS174" i="4"/>
  <c r="BK175" i="4"/>
  <c r="BG175" i="4"/>
  <c r="BM175" i="4" s="1"/>
  <c r="BN175" i="4" s="1"/>
  <c r="BO175" i="4" s="1"/>
  <c r="I458" i="4"/>
  <c r="G459" i="4"/>
  <c r="E459" i="4" s="1"/>
  <c r="AW230" i="4"/>
  <c r="AU230" i="4" s="1"/>
  <c r="J377" i="4"/>
  <c r="W252" i="4"/>
  <c r="U253" i="4"/>
  <c r="E234" i="12"/>
  <c r="F234" i="12" s="1"/>
  <c r="H234" i="12" s="1"/>
  <c r="BH175" i="4" l="1"/>
  <c r="BI175" i="4" s="1"/>
  <c r="BL175" i="4" s="1"/>
  <c r="AH170" i="4"/>
  <c r="AZ230" i="4"/>
  <c r="BA230" i="4" s="1"/>
  <c r="H459" i="4"/>
  <c r="G460" i="4" s="1"/>
  <c r="E460" i="4" s="1"/>
  <c r="AX230" i="4"/>
  <c r="AY230" i="4" s="1"/>
  <c r="S253" i="4"/>
  <c r="V253" i="4" s="1"/>
  <c r="K377" i="4"/>
  <c r="L377" i="4" s="1"/>
  <c r="X253" i="4"/>
  <c r="O377" i="4" l="1"/>
  <c r="AB728" i="14"/>
  <c r="Y253" i="4"/>
  <c r="AA253" i="4" s="1"/>
  <c r="BJ175" i="4"/>
  <c r="AD171" i="4"/>
  <c r="AO170" i="4"/>
  <c r="AP170" i="4" s="1"/>
  <c r="AJ188" i="14" s="1"/>
  <c r="AN170" i="4"/>
  <c r="AD242" i="14" s="1"/>
  <c r="BC230" i="4"/>
  <c r="I459" i="4"/>
  <c r="H460" i="4" s="1"/>
  <c r="AW231" i="4"/>
  <c r="AU231" i="4" s="1"/>
  <c r="J378" i="4"/>
  <c r="K378" i="4" s="1"/>
  <c r="L378" i="4" s="1"/>
  <c r="W253" i="4"/>
  <c r="U254" i="4"/>
  <c r="O378" i="4" l="1"/>
  <c r="AB566" i="14"/>
  <c r="BP175" i="4"/>
  <c r="AF275" i="14" s="1"/>
  <c r="BQ175" i="4"/>
  <c r="BR175" i="4" s="1"/>
  <c r="AL185" i="14" s="1"/>
  <c r="BF176" i="4"/>
  <c r="BK176" i="4" s="1"/>
  <c r="AQ170" i="4"/>
  <c r="AE171" i="4"/>
  <c r="AF171" i="4" s="1"/>
  <c r="AI171" i="4"/>
  <c r="AZ231" i="4"/>
  <c r="I460" i="4"/>
  <c r="G461" i="4"/>
  <c r="E461" i="4" s="1"/>
  <c r="AX231" i="4"/>
  <c r="AY231" i="4" s="1"/>
  <c r="J379" i="4"/>
  <c r="S254" i="4"/>
  <c r="X254" i="4"/>
  <c r="Y254" i="4" s="1"/>
  <c r="E235" i="12"/>
  <c r="F235" i="12" s="1"/>
  <c r="H235" i="12" s="1"/>
  <c r="BG176" i="4" l="1"/>
  <c r="BM176" i="4" s="1"/>
  <c r="BN176" i="4" s="1"/>
  <c r="BO176" i="4" s="1"/>
  <c r="BS175" i="4"/>
  <c r="AK171" i="4"/>
  <c r="AL171" i="4" s="1"/>
  <c r="AM171" i="4" s="1"/>
  <c r="AG171" i="4"/>
  <c r="AJ171" i="4" s="1"/>
  <c r="H461" i="4"/>
  <c r="G462" i="4" s="1"/>
  <c r="E462" i="4" s="1"/>
  <c r="BA231" i="4"/>
  <c r="AW232" i="4"/>
  <c r="AU232" i="4" s="1"/>
  <c r="V254" i="4"/>
  <c r="W254" i="4" s="1"/>
  <c r="K379" i="4"/>
  <c r="L379" i="4" s="1"/>
  <c r="O379" i="4" l="1"/>
  <c r="AB310" i="14"/>
  <c r="BH176" i="4"/>
  <c r="BI176" i="4" s="1"/>
  <c r="AH171" i="4"/>
  <c r="BC231" i="4"/>
  <c r="AZ232" i="4"/>
  <c r="I461" i="4"/>
  <c r="H462" i="4" s="1"/>
  <c r="G463" i="4" s="1"/>
  <c r="E463" i="4" s="1"/>
  <c r="AA254" i="4"/>
  <c r="U255" i="4"/>
  <c r="J380" i="4"/>
  <c r="BJ176" i="4" l="1"/>
  <c r="BF177" i="4" s="1"/>
  <c r="BL176" i="4"/>
  <c r="BP176" i="4" s="1"/>
  <c r="AF283" i="14" s="1"/>
  <c r="AO171" i="4"/>
  <c r="AP171" i="4" s="1"/>
  <c r="AJ189" i="14" s="1"/>
  <c r="AN171" i="4"/>
  <c r="AD251" i="14" s="1"/>
  <c r="AD172" i="4"/>
  <c r="I462" i="4"/>
  <c r="H463" i="4" s="1"/>
  <c r="BA232" i="4"/>
  <c r="BC232" i="4" s="1"/>
  <c r="AX232" i="4"/>
  <c r="AY232" i="4" s="1"/>
  <c r="S255" i="4"/>
  <c r="X255" i="4"/>
  <c r="Y255" i="4" s="1"/>
  <c r="K380" i="4"/>
  <c r="L380" i="4" s="1"/>
  <c r="E236" i="12"/>
  <c r="F236" i="12" s="1"/>
  <c r="H236" i="12" s="1"/>
  <c r="O380" i="4" l="1"/>
  <c r="AB528" i="14"/>
  <c r="BQ176" i="4"/>
  <c r="BR176" i="4" s="1"/>
  <c r="BK177" i="4"/>
  <c r="BG177" i="4"/>
  <c r="BM177" i="4" s="1"/>
  <c r="BN177" i="4" s="1"/>
  <c r="BO177" i="4" s="1"/>
  <c r="AE172" i="4"/>
  <c r="AK172" i="4" s="1"/>
  <c r="AL172" i="4" s="1"/>
  <c r="AM172" i="4" s="1"/>
  <c r="AI172" i="4"/>
  <c r="AQ171" i="4"/>
  <c r="I463" i="4"/>
  <c r="G464" i="4"/>
  <c r="E464" i="4" s="1"/>
  <c r="AW233" i="4"/>
  <c r="AZ233" i="4" s="1"/>
  <c r="AA255" i="4"/>
  <c r="J381" i="4"/>
  <c r="K381" i="4" s="1"/>
  <c r="L381" i="4" s="1"/>
  <c r="V255" i="4"/>
  <c r="E237" i="12"/>
  <c r="F237" i="12" s="1"/>
  <c r="H237" i="12" s="1"/>
  <c r="O381" i="4" l="1"/>
  <c r="AB477" i="14"/>
  <c r="BS176" i="4"/>
  <c r="AL186" i="14"/>
  <c r="AF172" i="4"/>
  <c r="AG172" i="4" s="1"/>
  <c r="BH177" i="4"/>
  <c r="BI177" i="4" s="1"/>
  <c r="BL177" i="4" s="1"/>
  <c r="H464" i="4"/>
  <c r="I464" i="4" s="1"/>
  <c r="AU233" i="4"/>
  <c r="W255" i="4"/>
  <c r="U256" i="4"/>
  <c r="S256" i="4" s="1"/>
  <c r="J382" i="4"/>
  <c r="AH172" i="4" l="1"/>
  <c r="AD173" i="4" s="1"/>
  <c r="AE173" i="4" s="1"/>
  <c r="AK173" i="4" s="1"/>
  <c r="AL173" i="4" s="1"/>
  <c r="AM173" i="4" s="1"/>
  <c r="AJ172" i="4"/>
  <c r="AO172" i="4" s="1"/>
  <c r="AP172" i="4" s="1"/>
  <c r="AJ190" i="14" s="1"/>
  <c r="BJ177" i="4"/>
  <c r="G465" i="4"/>
  <c r="E465" i="4" s="1"/>
  <c r="H465" i="4" s="1"/>
  <c r="I465" i="4" s="1"/>
  <c r="BA233" i="4"/>
  <c r="X256" i="4"/>
  <c r="Y256" i="4" s="1"/>
  <c r="V256" i="4"/>
  <c r="K382" i="4"/>
  <c r="L382" i="4" s="1"/>
  <c r="O382" i="4" l="1"/>
  <c r="AB10" i="14"/>
  <c r="AN172" i="4"/>
  <c r="AF173" i="4"/>
  <c r="AG173" i="4" s="1"/>
  <c r="AJ173" i="4" s="1"/>
  <c r="BP177" i="4"/>
  <c r="AF290" i="14" s="1"/>
  <c r="BQ177" i="4"/>
  <c r="BR177" i="4" s="1"/>
  <c r="AL187" i="14" s="1"/>
  <c r="BF178" i="4"/>
  <c r="AI173" i="4"/>
  <c r="BC233" i="4"/>
  <c r="G466" i="4"/>
  <c r="E466" i="4" s="1"/>
  <c r="H466" i="4" s="1"/>
  <c r="I466" i="4" s="1"/>
  <c r="AX233" i="4"/>
  <c r="AY233" i="4" s="1"/>
  <c r="AA256" i="4"/>
  <c r="W256" i="4"/>
  <c r="U257" i="4"/>
  <c r="J383" i="4"/>
  <c r="E238" i="12"/>
  <c r="F238" i="12" s="1"/>
  <c r="H238" i="12" s="1"/>
  <c r="AQ172" i="4" l="1"/>
  <c r="AD261" i="14"/>
  <c r="BK178" i="4"/>
  <c r="BG178" i="4"/>
  <c r="BM178" i="4" s="1"/>
  <c r="BN178" i="4" s="1"/>
  <c r="BO178" i="4" s="1"/>
  <c r="BS177" i="4"/>
  <c r="AH173" i="4"/>
  <c r="G467" i="4"/>
  <c r="E467" i="4" s="1"/>
  <c r="H467" i="4" s="1"/>
  <c r="AW234" i="4"/>
  <c r="AZ234" i="4" s="1"/>
  <c r="X257" i="4"/>
  <c r="Y257" i="4" s="1"/>
  <c r="S257" i="4"/>
  <c r="K383" i="4"/>
  <c r="L383" i="4" s="1"/>
  <c r="O383" i="4" l="1"/>
  <c r="AB441" i="14"/>
  <c r="BH178" i="4"/>
  <c r="BI178" i="4" s="1"/>
  <c r="AD174" i="4"/>
  <c r="AE174" i="4" s="1"/>
  <c r="AK174" i="4" s="1"/>
  <c r="AL174" i="4" s="1"/>
  <c r="AM174" i="4" s="1"/>
  <c r="AO173" i="4"/>
  <c r="AP173" i="4" s="1"/>
  <c r="AJ191" i="14" s="1"/>
  <c r="AN173" i="4"/>
  <c r="AD270" i="14" s="1"/>
  <c r="I467" i="4"/>
  <c r="G468" i="4"/>
  <c r="E468" i="4" s="1"/>
  <c r="BA234" i="4"/>
  <c r="AU234" i="4"/>
  <c r="AA257" i="4"/>
  <c r="V257" i="4"/>
  <c r="J384" i="4"/>
  <c r="K384" i="4" s="1"/>
  <c r="L384" i="4" s="1"/>
  <c r="O384" i="4" l="1"/>
  <c r="AB455" i="14"/>
  <c r="BJ178" i="4"/>
  <c r="BF179" i="4" s="1"/>
  <c r="BK179" i="4" s="1"/>
  <c r="BL178" i="4"/>
  <c r="BQ178" i="4" s="1"/>
  <c r="BR178" i="4" s="1"/>
  <c r="AL188" i="14" s="1"/>
  <c r="AF174" i="4"/>
  <c r="AG174" i="4" s="1"/>
  <c r="AJ174" i="4" s="1"/>
  <c r="AI174" i="4"/>
  <c r="AQ173" i="4"/>
  <c r="BC234" i="4"/>
  <c r="H468" i="4"/>
  <c r="I468" i="4" s="1"/>
  <c r="AX234" i="4"/>
  <c r="AY234" i="4" s="1"/>
  <c r="W257" i="4"/>
  <c r="U258" i="4"/>
  <c r="J385" i="4"/>
  <c r="E239" i="12"/>
  <c r="F239" i="12" s="1"/>
  <c r="H239" i="12" s="1"/>
  <c r="BG179" i="4" l="1"/>
  <c r="BH179" i="4" s="1"/>
  <c r="BP178" i="4"/>
  <c r="AH174" i="4"/>
  <c r="G469" i="4"/>
  <c r="E469" i="4" s="1"/>
  <c r="H469" i="4" s="1"/>
  <c r="G470" i="4" s="1"/>
  <c r="E470" i="4" s="1"/>
  <c r="AW235" i="4"/>
  <c r="X258" i="4"/>
  <c r="Y258" i="4" s="1"/>
  <c r="S258" i="4"/>
  <c r="K385" i="4"/>
  <c r="L385" i="4" s="1"/>
  <c r="O385" i="4" l="1"/>
  <c r="AB468" i="14"/>
  <c r="BS178" i="4"/>
  <c r="AF295" i="14"/>
  <c r="BI179" i="4"/>
  <c r="BL179" i="4" s="1"/>
  <c r="BM179" i="4"/>
  <c r="BN179" i="4" s="1"/>
  <c r="BO179" i="4" s="1"/>
  <c r="AD175" i="4"/>
  <c r="AI175" i="4" s="1"/>
  <c r="AO174" i="4"/>
  <c r="AP174" i="4" s="1"/>
  <c r="AJ192" i="14" s="1"/>
  <c r="AN174" i="4"/>
  <c r="AD279" i="14" s="1"/>
  <c r="AU235" i="4"/>
  <c r="AZ235" i="4"/>
  <c r="I469" i="4"/>
  <c r="H470" i="4" s="1"/>
  <c r="G471" i="4" s="1"/>
  <c r="E471" i="4" s="1"/>
  <c r="AA258" i="4"/>
  <c r="V258" i="4"/>
  <c r="J386" i="4"/>
  <c r="E240" i="12"/>
  <c r="F240" i="12" s="1"/>
  <c r="H240" i="12" s="1"/>
  <c r="BJ179" i="4" l="1"/>
  <c r="BF180" i="4" s="1"/>
  <c r="BK180" i="4" s="1"/>
  <c r="BQ179" i="4"/>
  <c r="BR179" i="4" s="1"/>
  <c r="AL189" i="14" s="1"/>
  <c r="BP179" i="4"/>
  <c r="AF302" i="14" s="1"/>
  <c r="AQ174" i="4"/>
  <c r="AE175" i="4"/>
  <c r="AK175" i="4" s="1"/>
  <c r="AL175" i="4" s="1"/>
  <c r="AM175" i="4" s="1"/>
  <c r="I470" i="4"/>
  <c r="H471" i="4" s="1"/>
  <c r="G472" i="4" s="1"/>
  <c r="E472" i="4" s="1"/>
  <c r="BA235" i="4"/>
  <c r="AX235" i="4"/>
  <c r="AY235" i="4" s="1"/>
  <c r="U259" i="4"/>
  <c r="S259" i="4" s="1"/>
  <c r="W258" i="4"/>
  <c r="K386" i="4"/>
  <c r="L386" i="4" s="1"/>
  <c r="O386" i="4" l="1"/>
  <c r="AB185" i="14"/>
  <c r="AF175" i="4"/>
  <c r="AG175" i="4" s="1"/>
  <c r="BS179" i="4"/>
  <c r="BG180" i="4"/>
  <c r="BM180" i="4" s="1"/>
  <c r="BN180" i="4" s="1"/>
  <c r="BO180" i="4" s="1"/>
  <c r="BC235" i="4"/>
  <c r="I471" i="4"/>
  <c r="H472" i="4" s="1"/>
  <c r="I472" i="4" s="1"/>
  <c r="AW236" i="4"/>
  <c r="AZ236" i="4" s="1"/>
  <c r="V259" i="4"/>
  <c r="X259" i="4"/>
  <c r="Y259" i="4" s="1"/>
  <c r="J387" i="4"/>
  <c r="E241" i="12"/>
  <c r="F241" i="12" s="1"/>
  <c r="H241" i="12" s="1"/>
  <c r="AJ175" i="4" l="1"/>
  <c r="AO175" i="4" s="1"/>
  <c r="AP175" i="4" s="1"/>
  <c r="AJ193" i="14" s="1"/>
  <c r="BH180" i="4"/>
  <c r="BI180" i="4" s="1"/>
  <c r="BL180" i="4" s="1"/>
  <c r="AH175" i="4"/>
  <c r="G473" i="4"/>
  <c r="E473" i="4" s="1"/>
  <c r="H473" i="4" s="1"/>
  <c r="I473" i="4" s="1"/>
  <c r="AU236" i="4"/>
  <c r="W259" i="4"/>
  <c r="U260" i="4"/>
  <c r="K387" i="4"/>
  <c r="L387" i="4" s="1"/>
  <c r="O387" i="4" l="1"/>
  <c r="AB115" i="14"/>
  <c r="AN175" i="4"/>
  <c r="AD176" i="4"/>
  <c r="AI176" i="4" s="1"/>
  <c r="BJ180" i="4"/>
  <c r="G474" i="4"/>
  <c r="E474" i="4" s="1"/>
  <c r="H474" i="4" s="1"/>
  <c r="G475" i="4" s="1"/>
  <c r="E475" i="4" s="1"/>
  <c r="BA236" i="4"/>
  <c r="AX236" i="4"/>
  <c r="AY236" i="4" s="1"/>
  <c r="AA259" i="4"/>
  <c r="X260" i="4"/>
  <c r="Y260" i="4" s="1"/>
  <c r="S260" i="4"/>
  <c r="J388" i="4"/>
  <c r="AQ175" i="4" l="1"/>
  <c r="AD285" i="14"/>
  <c r="AE176" i="4"/>
  <c r="AK176" i="4" s="1"/>
  <c r="AL176" i="4" s="1"/>
  <c r="AM176" i="4" s="1"/>
  <c r="BF181" i="4"/>
  <c r="BK181" i="4" s="1"/>
  <c r="BP180" i="4"/>
  <c r="AF308" i="14" s="1"/>
  <c r="BQ180" i="4"/>
  <c r="BR180" i="4" s="1"/>
  <c r="AL190" i="14" s="1"/>
  <c r="BC236" i="4"/>
  <c r="I474" i="4"/>
  <c r="H475" i="4" s="1"/>
  <c r="I475" i="4" s="1"/>
  <c r="AW237" i="4"/>
  <c r="AZ237" i="4" s="1"/>
  <c r="AA260" i="4"/>
  <c r="V260" i="4"/>
  <c r="K388" i="4"/>
  <c r="L388" i="4" s="1"/>
  <c r="E242" i="12"/>
  <c r="F242" i="12" s="1"/>
  <c r="H242" i="12" s="1"/>
  <c r="O388" i="4" l="1"/>
  <c r="AB355" i="14"/>
  <c r="AF176" i="4"/>
  <c r="AG176" i="4" s="1"/>
  <c r="AJ176" i="4" s="1"/>
  <c r="BS180" i="4"/>
  <c r="BG181" i="4"/>
  <c r="BM181" i="4" s="1"/>
  <c r="BN181" i="4" s="1"/>
  <c r="BO181" i="4" s="1"/>
  <c r="G476" i="4"/>
  <c r="E476" i="4" s="1"/>
  <c r="H476" i="4" s="1"/>
  <c r="G477" i="4" s="1"/>
  <c r="E477" i="4" s="1"/>
  <c r="AU237" i="4"/>
  <c r="J389" i="4"/>
  <c r="K389" i="4" s="1"/>
  <c r="L389" i="4" s="1"/>
  <c r="U261" i="4"/>
  <c r="S261" i="4" s="1"/>
  <c r="W260" i="4"/>
  <c r="O389" i="4" l="1"/>
  <c r="AB324" i="14"/>
  <c r="AH176" i="4"/>
  <c r="BH181" i="4"/>
  <c r="BI181" i="4" s="1"/>
  <c r="BL181" i="4" s="1"/>
  <c r="I476" i="4"/>
  <c r="H477" i="4" s="1"/>
  <c r="G478" i="4" s="1"/>
  <c r="E478" i="4" s="1"/>
  <c r="BA237" i="4"/>
  <c r="AX237" i="4"/>
  <c r="AY237" i="4" s="1"/>
  <c r="V261" i="4"/>
  <c r="X261" i="4"/>
  <c r="Y261" i="4" s="1"/>
  <c r="J390" i="4"/>
  <c r="AD177" i="4" l="1"/>
  <c r="AO176" i="4"/>
  <c r="AP176" i="4" s="1"/>
  <c r="AJ194" i="14" s="1"/>
  <c r="AN176" i="4"/>
  <c r="AD291" i="14" s="1"/>
  <c r="BJ181" i="4"/>
  <c r="BC237" i="4"/>
  <c r="I477" i="4"/>
  <c r="H478" i="4" s="1"/>
  <c r="I478" i="4" s="1"/>
  <c r="AW238" i="4"/>
  <c r="AU238" i="4" s="1"/>
  <c r="W261" i="4"/>
  <c r="U262" i="4"/>
  <c r="K390" i="4"/>
  <c r="L390" i="4" s="1"/>
  <c r="E243" i="12"/>
  <c r="F243" i="12" s="1"/>
  <c r="H243" i="12" s="1"/>
  <c r="O390" i="4" l="1"/>
  <c r="AB375" i="14"/>
  <c r="AI177" i="4"/>
  <c r="AE177" i="4"/>
  <c r="AK177" i="4" s="1"/>
  <c r="AL177" i="4" s="1"/>
  <c r="AM177" i="4" s="1"/>
  <c r="AQ176" i="4"/>
  <c r="BP181" i="4"/>
  <c r="AF317" i="14" s="1"/>
  <c r="BQ181" i="4"/>
  <c r="BR181" i="4" s="1"/>
  <c r="AL191" i="14" s="1"/>
  <c r="BF182" i="4"/>
  <c r="BK182" i="4" s="1"/>
  <c r="AZ238" i="4"/>
  <c r="G479" i="4"/>
  <c r="E479" i="4" s="1"/>
  <c r="H479" i="4" s="1"/>
  <c r="I479" i="4" s="1"/>
  <c r="AX238" i="4"/>
  <c r="AY238" i="4" s="1"/>
  <c r="AA261" i="4"/>
  <c r="X262" i="4"/>
  <c r="Y262" i="4" s="1"/>
  <c r="S262" i="4"/>
  <c r="J391" i="4"/>
  <c r="K391" i="4" s="1"/>
  <c r="L391" i="4" s="1"/>
  <c r="O391" i="4" l="1"/>
  <c r="AB64" i="14"/>
  <c r="AF177" i="4"/>
  <c r="AG177" i="4" s="1"/>
  <c r="AJ177" i="4" s="1"/>
  <c r="BS181" i="4"/>
  <c r="BG182" i="4"/>
  <c r="BM182" i="4" s="1"/>
  <c r="BN182" i="4" s="1"/>
  <c r="BO182" i="4" s="1"/>
  <c r="G480" i="4"/>
  <c r="E480" i="4" s="1"/>
  <c r="H480" i="4" s="1"/>
  <c r="G481" i="4" s="1"/>
  <c r="E481" i="4" s="1"/>
  <c r="BA238" i="4"/>
  <c r="AW239" i="4"/>
  <c r="AA262" i="4"/>
  <c r="V262" i="4"/>
  <c r="J392" i="4"/>
  <c r="E244" i="12"/>
  <c r="F244" i="12" s="1"/>
  <c r="H244" i="12" s="1"/>
  <c r="I480" i="4" l="1"/>
  <c r="AH177" i="4"/>
  <c r="BH182" i="4"/>
  <c r="BI182" i="4" s="1"/>
  <c r="BL182" i="4" s="1"/>
  <c r="BC238" i="4"/>
  <c r="AZ239" i="4"/>
  <c r="BA239" i="4" s="1"/>
  <c r="BC239" i="4" s="1"/>
  <c r="H481" i="4"/>
  <c r="I481" i="4" s="1"/>
  <c r="AU239" i="4"/>
  <c r="W262" i="4"/>
  <c r="U263" i="4"/>
  <c r="K392" i="4"/>
  <c r="L392" i="4" s="1"/>
  <c r="O392" i="4" l="1"/>
  <c r="AB21" i="14"/>
  <c r="AD178" i="4"/>
  <c r="AE178" i="4" s="1"/>
  <c r="AK178" i="4" s="1"/>
  <c r="AL178" i="4" s="1"/>
  <c r="AM178" i="4" s="1"/>
  <c r="AO177" i="4"/>
  <c r="AP177" i="4" s="1"/>
  <c r="AJ195" i="14" s="1"/>
  <c r="AN177" i="4"/>
  <c r="AD295" i="14" s="1"/>
  <c r="BJ182" i="4"/>
  <c r="G482" i="4"/>
  <c r="E482" i="4" s="1"/>
  <c r="H482" i="4" s="1"/>
  <c r="I482" i="4" s="1"/>
  <c r="AX239" i="4"/>
  <c r="AY239" i="4" s="1"/>
  <c r="X263" i="4"/>
  <c r="Y263" i="4" s="1"/>
  <c r="S263" i="4"/>
  <c r="J393" i="4"/>
  <c r="E245" i="12"/>
  <c r="F245" i="12" s="1"/>
  <c r="H245" i="12" s="1"/>
  <c r="AQ177" i="4" l="1"/>
  <c r="AI178" i="4"/>
  <c r="AF178" i="4"/>
  <c r="AG178" i="4" s="1"/>
  <c r="AJ178" i="4" s="1"/>
  <c r="BP182" i="4"/>
  <c r="AF323" i="14" s="1"/>
  <c r="BQ182" i="4"/>
  <c r="BR182" i="4" s="1"/>
  <c r="AL192" i="14" s="1"/>
  <c r="BF183" i="4"/>
  <c r="BK183" i="4" s="1"/>
  <c r="G483" i="4"/>
  <c r="E483" i="4" s="1"/>
  <c r="H483" i="4" s="1"/>
  <c r="AW240" i="4"/>
  <c r="AZ240" i="4" s="1"/>
  <c r="V263" i="4"/>
  <c r="K393" i="4"/>
  <c r="L393" i="4" s="1"/>
  <c r="O393" i="4" l="1"/>
  <c r="AB291" i="14"/>
  <c r="AH178" i="4"/>
  <c r="BS182" i="4"/>
  <c r="BG183" i="4"/>
  <c r="BM183" i="4" s="1"/>
  <c r="BN183" i="4" s="1"/>
  <c r="BO183" i="4" s="1"/>
  <c r="I483" i="4"/>
  <c r="G484" i="4"/>
  <c r="E484" i="4" s="1"/>
  <c r="AU240" i="4"/>
  <c r="AA263" i="4"/>
  <c r="W263" i="4"/>
  <c r="U264" i="4"/>
  <c r="S264" i="4" s="1"/>
  <c r="J394" i="4"/>
  <c r="K394" i="4" s="1"/>
  <c r="L394" i="4" s="1"/>
  <c r="O394" i="4" l="1"/>
  <c r="AB192" i="14"/>
  <c r="AD179" i="4"/>
  <c r="AO178" i="4"/>
  <c r="AP178" i="4" s="1"/>
  <c r="AJ196" i="14" s="1"/>
  <c r="AN178" i="4"/>
  <c r="AD300" i="14" s="1"/>
  <c r="BH183" i="4"/>
  <c r="BI183" i="4" s="1"/>
  <c r="BL183" i="4" s="1"/>
  <c r="H484" i="4"/>
  <c r="I484" i="4" s="1"/>
  <c r="BA240" i="4"/>
  <c r="V264" i="4"/>
  <c r="X264" i="4"/>
  <c r="Y264" i="4" s="1"/>
  <c r="J395" i="4"/>
  <c r="E246" i="12"/>
  <c r="F246" i="12" s="1"/>
  <c r="H246" i="12" s="1"/>
  <c r="AQ178" i="4" l="1"/>
  <c r="AE179" i="4"/>
  <c r="AK179" i="4" s="1"/>
  <c r="AL179" i="4" s="1"/>
  <c r="AM179" i="4" s="1"/>
  <c r="AI179" i="4"/>
  <c r="G485" i="4"/>
  <c r="E485" i="4" s="1"/>
  <c r="H485" i="4" s="1"/>
  <c r="I485" i="4" s="1"/>
  <c r="BJ183" i="4"/>
  <c r="BC240" i="4"/>
  <c r="AX240" i="4"/>
  <c r="AY240" i="4" s="1"/>
  <c r="W264" i="4"/>
  <c r="U265" i="4"/>
  <c r="K395" i="4"/>
  <c r="L395" i="4" s="1"/>
  <c r="O395" i="4" l="1"/>
  <c r="AB275" i="14"/>
  <c r="AF179" i="4"/>
  <c r="AG179" i="4" s="1"/>
  <c r="AJ179" i="4" s="1"/>
  <c r="BP183" i="4"/>
  <c r="AF328" i="14" s="1"/>
  <c r="BQ183" i="4"/>
  <c r="BR183" i="4" s="1"/>
  <c r="AL193" i="14" s="1"/>
  <c r="BF184" i="4"/>
  <c r="BK184" i="4" s="1"/>
  <c r="G486" i="4"/>
  <c r="E486" i="4" s="1"/>
  <c r="H486" i="4" s="1"/>
  <c r="G487" i="4" s="1"/>
  <c r="E487" i="4" s="1"/>
  <c r="AW241" i="4"/>
  <c r="AZ241" i="4" s="1"/>
  <c r="AA264" i="4"/>
  <c r="S265" i="4"/>
  <c r="X265" i="4"/>
  <c r="Y265" i="4" s="1"/>
  <c r="J396" i="4"/>
  <c r="AH179" i="4" l="1"/>
  <c r="BS183" i="4"/>
  <c r="BG184" i="4"/>
  <c r="I486" i="4"/>
  <c r="H487" i="4" s="1"/>
  <c r="G488" i="4" s="1"/>
  <c r="E488" i="4" s="1"/>
  <c r="AU241" i="4"/>
  <c r="AA265" i="4"/>
  <c r="V265" i="4"/>
  <c r="K396" i="4"/>
  <c r="L396" i="4" s="1"/>
  <c r="E247" i="12"/>
  <c r="F247" i="12" s="1"/>
  <c r="H247" i="12" s="1"/>
  <c r="O396" i="4" l="1"/>
  <c r="AB278" i="14"/>
  <c r="AD180" i="4"/>
  <c r="AO179" i="4"/>
  <c r="AP179" i="4" s="1"/>
  <c r="AJ197" i="14" s="1"/>
  <c r="AN179" i="4"/>
  <c r="AD307" i="14" s="1"/>
  <c r="BM184" i="4"/>
  <c r="BN184" i="4" s="1"/>
  <c r="BO184" i="4" s="1"/>
  <c r="BH184" i="4"/>
  <c r="BI184" i="4" s="1"/>
  <c r="BL184" i="4" s="1"/>
  <c r="I487" i="4"/>
  <c r="H488" i="4" s="1"/>
  <c r="I488" i="4" s="1"/>
  <c r="BA241" i="4"/>
  <c r="AX241" i="4"/>
  <c r="AY241" i="4" s="1"/>
  <c r="W265" i="4"/>
  <c r="U266" i="4"/>
  <c r="J397" i="4"/>
  <c r="AQ179" i="4" l="1"/>
  <c r="AE180" i="4"/>
  <c r="AK180" i="4" s="1"/>
  <c r="AL180" i="4" s="1"/>
  <c r="AM180" i="4" s="1"/>
  <c r="AI180" i="4"/>
  <c r="BJ184" i="4"/>
  <c r="BC241" i="4"/>
  <c r="G489" i="4"/>
  <c r="E489" i="4" s="1"/>
  <c r="H489" i="4" s="1"/>
  <c r="AW242" i="4"/>
  <c r="AZ242" i="4" s="1"/>
  <c r="X266" i="4"/>
  <c r="Y266" i="4" s="1"/>
  <c r="S266" i="4"/>
  <c r="K397" i="4"/>
  <c r="L397" i="4" s="1"/>
  <c r="O397" i="4" l="1"/>
  <c r="AB292" i="14"/>
  <c r="AF180" i="4"/>
  <c r="AG180" i="4" s="1"/>
  <c r="AJ180" i="4" s="1"/>
  <c r="BP184" i="4"/>
  <c r="AF332" i="14" s="1"/>
  <c r="BQ184" i="4"/>
  <c r="BR184" i="4" s="1"/>
  <c r="AL194" i="14" s="1"/>
  <c r="BF185" i="4"/>
  <c r="BK185" i="4" s="1"/>
  <c r="BA242" i="4"/>
  <c r="BC242" i="4" s="1"/>
  <c r="G490" i="4"/>
  <c r="E490" i="4" s="1"/>
  <c r="I489" i="4"/>
  <c r="AU242" i="4"/>
  <c r="AX242" i="4" s="1"/>
  <c r="AY242" i="4" s="1"/>
  <c r="AA266" i="4"/>
  <c r="V266" i="4"/>
  <c r="J398" i="4"/>
  <c r="E248" i="12"/>
  <c r="F248" i="12" s="1"/>
  <c r="H248" i="12" s="1"/>
  <c r="AH180" i="4" l="1"/>
  <c r="AD181" i="4" s="1"/>
  <c r="AI181" i="4" s="1"/>
  <c r="AO180" i="4"/>
  <c r="AP180" i="4" s="1"/>
  <c r="AJ198" i="14" s="1"/>
  <c r="AN180" i="4"/>
  <c r="AD317" i="14" s="1"/>
  <c r="BS184" i="4"/>
  <c r="BG185" i="4"/>
  <c r="BM185" i="4" s="1"/>
  <c r="BN185" i="4" s="1"/>
  <c r="BO185" i="4" s="1"/>
  <c r="H490" i="4"/>
  <c r="I490" i="4" s="1"/>
  <c r="AW243" i="4"/>
  <c r="AZ243" i="4" s="1"/>
  <c r="W266" i="4"/>
  <c r="U267" i="4"/>
  <c r="S267" i="4" s="1"/>
  <c r="K398" i="4"/>
  <c r="L398" i="4" s="1"/>
  <c r="O398" i="4" l="1"/>
  <c r="AB301" i="14"/>
  <c r="AQ180" i="4"/>
  <c r="AE181" i="4"/>
  <c r="AK181" i="4" s="1"/>
  <c r="AL181" i="4" s="1"/>
  <c r="AM181" i="4" s="1"/>
  <c r="BH185" i="4"/>
  <c r="BI185" i="4" s="1"/>
  <c r="BL185" i="4" s="1"/>
  <c r="G491" i="4"/>
  <c r="E491" i="4" s="1"/>
  <c r="H491" i="4" s="1"/>
  <c r="I491" i="4" s="1"/>
  <c r="BA243" i="4"/>
  <c r="BC243" i="4" s="1"/>
  <c r="AU243" i="4"/>
  <c r="AX243" i="4" s="1"/>
  <c r="AY243" i="4" s="1"/>
  <c r="V267" i="4"/>
  <c r="X267" i="4"/>
  <c r="Y267" i="4" s="1"/>
  <c r="J399" i="4"/>
  <c r="AF181" i="4" l="1"/>
  <c r="AG181" i="4" s="1"/>
  <c r="AJ181" i="4" s="1"/>
  <c r="BJ185" i="4"/>
  <c r="G492" i="4"/>
  <c r="E492" i="4" s="1"/>
  <c r="H492" i="4" s="1"/>
  <c r="I492" i="4" s="1"/>
  <c r="AW244" i="4"/>
  <c r="AZ244" i="4" s="1"/>
  <c r="AA267" i="4"/>
  <c r="U268" i="4"/>
  <c r="S268" i="4" s="1"/>
  <c r="W267" i="4"/>
  <c r="K399" i="4"/>
  <c r="L399" i="4" s="1"/>
  <c r="E249" i="12"/>
  <c r="F249" i="12" s="1"/>
  <c r="H249" i="12" s="1"/>
  <c r="O399" i="4" l="1"/>
  <c r="AB309" i="14"/>
  <c r="AH181" i="4"/>
  <c r="BP185" i="4"/>
  <c r="AF335" i="14" s="1"/>
  <c r="BQ185" i="4"/>
  <c r="BR185" i="4" s="1"/>
  <c r="AL195" i="14" s="1"/>
  <c r="BF186" i="4"/>
  <c r="BK186" i="4" s="1"/>
  <c r="G493" i="4"/>
  <c r="E493" i="4" s="1"/>
  <c r="H493" i="4" s="1"/>
  <c r="BA244" i="4"/>
  <c r="BC244" i="4" s="1"/>
  <c r="AU244" i="4"/>
  <c r="V268" i="4"/>
  <c r="W268" i="4" s="1"/>
  <c r="X268" i="4"/>
  <c r="Y268" i="4" s="1"/>
  <c r="J400" i="4"/>
  <c r="AO181" i="4" l="1"/>
  <c r="AP181" i="4" s="1"/>
  <c r="AJ199" i="14" s="1"/>
  <c r="AN181" i="4"/>
  <c r="AD328" i="14" s="1"/>
  <c r="AD182" i="4"/>
  <c r="AI182" i="4" s="1"/>
  <c r="BS185" i="4"/>
  <c r="BG186" i="4"/>
  <c r="BM186" i="4" s="1"/>
  <c r="BN186" i="4" s="1"/>
  <c r="BO186" i="4" s="1"/>
  <c r="I493" i="4"/>
  <c r="G494" i="4"/>
  <c r="E494" i="4" s="1"/>
  <c r="AX244" i="4"/>
  <c r="AY244" i="4" s="1"/>
  <c r="AA268" i="4"/>
  <c r="U269" i="4"/>
  <c r="S269" i="4" s="1"/>
  <c r="K400" i="4"/>
  <c r="L400" i="4" s="1"/>
  <c r="E250" i="12"/>
  <c r="F250" i="12" s="1"/>
  <c r="H250" i="12" s="1"/>
  <c r="O400" i="4" l="1"/>
  <c r="AB320" i="14"/>
  <c r="AQ181" i="4"/>
  <c r="AE182" i="4"/>
  <c r="AK182" i="4" s="1"/>
  <c r="AL182" i="4" s="1"/>
  <c r="AM182" i="4" s="1"/>
  <c r="BH186" i="4"/>
  <c r="BI186" i="4" s="1"/>
  <c r="BL186" i="4" s="1"/>
  <c r="H494" i="4"/>
  <c r="G495" i="4" s="1"/>
  <c r="E495" i="4" s="1"/>
  <c r="AW245" i="4"/>
  <c r="AZ245" i="4" s="1"/>
  <c r="X269" i="4"/>
  <c r="Y269" i="4" s="1"/>
  <c r="V269" i="4"/>
  <c r="W269" i="4" s="1"/>
  <c r="J401" i="4"/>
  <c r="AF182" i="4" l="1"/>
  <c r="AG182" i="4" s="1"/>
  <c r="AJ182" i="4" s="1"/>
  <c r="BJ186" i="4"/>
  <c r="I494" i="4"/>
  <c r="H495" i="4" s="1"/>
  <c r="G496" i="4" s="1"/>
  <c r="E496" i="4" s="1"/>
  <c r="AU245" i="4"/>
  <c r="AA269" i="4"/>
  <c r="U270" i="4"/>
  <c r="X270" i="4" s="1"/>
  <c r="Y270" i="4" s="1"/>
  <c r="K401" i="4"/>
  <c r="L401" i="4" s="1"/>
  <c r="O401" i="4" l="1"/>
  <c r="AB330" i="14"/>
  <c r="AH182" i="4"/>
  <c r="BP186" i="4"/>
  <c r="AF340" i="14" s="1"/>
  <c r="BQ186" i="4"/>
  <c r="BR186" i="4" s="1"/>
  <c r="AL196" i="14" s="1"/>
  <c r="BF187" i="4"/>
  <c r="I495" i="4"/>
  <c r="H496" i="4" s="1"/>
  <c r="I496" i="4" s="1"/>
  <c r="BA245" i="4"/>
  <c r="AX245" i="4"/>
  <c r="AY245" i="4" s="1"/>
  <c r="S270" i="4"/>
  <c r="V270" i="4" s="1"/>
  <c r="U271" i="4" s="1"/>
  <c r="J402" i="4"/>
  <c r="E251" i="12"/>
  <c r="F251" i="12" s="1"/>
  <c r="H251" i="12" s="1"/>
  <c r="AD183" i="4" l="1"/>
  <c r="AI183" i="4" s="1"/>
  <c r="AO182" i="4"/>
  <c r="AP182" i="4" s="1"/>
  <c r="AJ200" i="14" s="1"/>
  <c r="AN182" i="4"/>
  <c r="AD338" i="14" s="1"/>
  <c r="BS186" i="4"/>
  <c r="BG187" i="4"/>
  <c r="BM187" i="4" s="1"/>
  <c r="BN187" i="4" s="1"/>
  <c r="BO187" i="4" s="1"/>
  <c r="BK187" i="4"/>
  <c r="BC245" i="4"/>
  <c r="G497" i="4"/>
  <c r="E497" i="4" s="1"/>
  <c r="H497" i="4" s="1"/>
  <c r="AW246" i="4"/>
  <c r="AU246" i="4" s="1"/>
  <c r="AA270" i="4"/>
  <c r="W270" i="4"/>
  <c r="K402" i="4"/>
  <c r="L402" i="4" s="1"/>
  <c r="X271" i="4"/>
  <c r="Y271" i="4" s="1"/>
  <c r="S271" i="4"/>
  <c r="O402" i="4" l="1"/>
  <c r="AB345" i="14"/>
  <c r="AE183" i="4"/>
  <c r="AK183" i="4" s="1"/>
  <c r="AL183" i="4" s="1"/>
  <c r="AM183" i="4" s="1"/>
  <c r="AQ182" i="4"/>
  <c r="BH187" i="4"/>
  <c r="BI187" i="4" s="1"/>
  <c r="BL187" i="4" s="1"/>
  <c r="AZ246" i="4"/>
  <c r="I497" i="4"/>
  <c r="G498" i="4"/>
  <c r="E498" i="4" s="1"/>
  <c r="AX246" i="4"/>
  <c r="AY246" i="4" s="1"/>
  <c r="AA271" i="4"/>
  <c r="V271" i="4"/>
  <c r="U272" i="4" s="1"/>
  <c r="J403" i="4"/>
  <c r="AF183" i="4" l="1"/>
  <c r="AG183" i="4" s="1"/>
  <c r="AJ183" i="4" s="1"/>
  <c r="BP187" i="4"/>
  <c r="AF345" i="14" s="1"/>
  <c r="BJ187" i="4"/>
  <c r="H498" i="4"/>
  <c r="I498" i="4" s="1"/>
  <c r="BA246" i="4"/>
  <c r="AW247" i="4"/>
  <c r="W271" i="4"/>
  <c r="S272" i="4"/>
  <c r="K403" i="4"/>
  <c r="L403" i="4" s="1"/>
  <c r="X272" i="4"/>
  <c r="Y272" i="4" s="1"/>
  <c r="E252" i="12"/>
  <c r="F252" i="12" s="1"/>
  <c r="H252" i="12" s="1"/>
  <c r="O403" i="4" l="1"/>
  <c r="AB15" i="14"/>
  <c r="AH183" i="4"/>
  <c r="AD184" i="4" s="1"/>
  <c r="BQ187" i="4"/>
  <c r="BR187" i="4" s="1"/>
  <c r="AN183" i="4"/>
  <c r="AD342" i="14" s="1"/>
  <c r="AO183" i="4"/>
  <c r="AP183" i="4" s="1"/>
  <c r="AJ201" i="14" s="1"/>
  <c r="BF188" i="4"/>
  <c r="BK188" i="4" s="1"/>
  <c r="BC246" i="4"/>
  <c r="AZ247" i="4"/>
  <c r="BA247" i="4" s="1"/>
  <c r="BC247" i="4" s="1"/>
  <c r="G499" i="4"/>
  <c r="E499" i="4" s="1"/>
  <c r="H499" i="4" s="1"/>
  <c r="AU247" i="4"/>
  <c r="AA272" i="4"/>
  <c r="V272" i="4"/>
  <c r="W272" i="4" s="1"/>
  <c r="J404" i="4"/>
  <c r="BS187" i="4" l="1"/>
  <c r="AL197" i="14"/>
  <c r="AQ183" i="4"/>
  <c r="AI184" i="4"/>
  <c r="AE184" i="4"/>
  <c r="AK184" i="4" s="1"/>
  <c r="AL184" i="4" s="1"/>
  <c r="AM184" i="4" s="1"/>
  <c r="BG188" i="4"/>
  <c r="BM188" i="4" s="1"/>
  <c r="BN188" i="4" s="1"/>
  <c r="BO188" i="4" s="1"/>
  <c r="G500" i="4"/>
  <c r="E500" i="4" s="1"/>
  <c r="I499" i="4"/>
  <c r="AX247" i="4"/>
  <c r="AY247" i="4" s="1"/>
  <c r="U273" i="4"/>
  <c r="S273" i="4" s="1"/>
  <c r="K404" i="4"/>
  <c r="L404" i="4" s="1"/>
  <c r="O404" i="4" l="1"/>
  <c r="AB281" i="14"/>
  <c r="AF184" i="4"/>
  <c r="AG184" i="4" s="1"/>
  <c r="AJ184" i="4" s="1"/>
  <c r="BH188" i="4"/>
  <c r="BI188" i="4" s="1"/>
  <c r="BL188" i="4" s="1"/>
  <c r="H500" i="4"/>
  <c r="G501" i="4" s="1"/>
  <c r="E501" i="4" s="1"/>
  <c r="AW248" i="4"/>
  <c r="J405" i="4"/>
  <c r="K405" i="4" s="1"/>
  <c r="L405" i="4" s="1"/>
  <c r="X273" i="4"/>
  <c r="Y273" i="4" s="1"/>
  <c r="V273" i="4"/>
  <c r="U274" i="4" s="1"/>
  <c r="E253" i="12"/>
  <c r="F253" i="12" s="1"/>
  <c r="H253" i="12" s="1"/>
  <c r="O405" i="4" l="1"/>
  <c r="AB234" i="14"/>
  <c r="AH184" i="4"/>
  <c r="BJ188" i="4"/>
  <c r="BF189" i="4" s="1"/>
  <c r="BK189" i="4" s="1"/>
  <c r="BP188" i="4"/>
  <c r="AF348" i="14" s="1"/>
  <c r="BQ188" i="4"/>
  <c r="BR188" i="4" s="1"/>
  <c r="AL198" i="14" s="1"/>
  <c r="AU248" i="4"/>
  <c r="AZ248" i="4"/>
  <c r="BA248" i="4" s="1"/>
  <c r="I500" i="4"/>
  <c r="H501" i="4" s="1"/>
  <c r="AA273" i="4"/>
  <c r="W273" i="4"/>
  <c r="J406" i="4"/>
  <c r="X274" i="4"/>
  <c r="Y274" i="4" s="1"/>
  <c r="S274" i="4"/>
  <c r="BS188" i="4" l="1"/>
  <c r="AO184" i="4"/>
  <c r="AP184" i="4" s="1"/>
  <c r="AJ202" i="14" s="1"/>
  <c r="AN184" i="4"/>
  <c r="AD346" i="14" s="1"/>
  <c r="AD185" i="4"/>
  <c r="BG189" i="4"/>
  <c r="BM189" i="4" s="1"/>
  <c r="BN189" i="4" s="1"/>
  <c r="BO189" i="4" s="1"/>
  <c r="BC248" i="4"/>
  <c r="G502" i="4"/>
  <c r="E502" i="4" s="1"/>
  <c r="I501" i="4"/>
  <c r="AX248" i="4"/>
  <c r="AY248" i="4" s="1"/>
  <c r="AA274" i="4"/>
  <c r="K406" i="4"/>
  <c r="L406" i="4" s="1"/>
  <c r="V274" i="4"/>
  <c r="O406" i="4" l="1"/>
  <c r="AB262" i="14"/>
  <c r="AQ184" i="4"/>
  <c r="AE185" i="4"/>
  <c r="AK185" i="4" s="1"/>
  <c r="AL185" i="4" s="1"/>
  <c r="AM185" i="4" s="1"/>
  <c r="AI185" i="4"/>
  <c r="BH189" i="4"/>
  <c r="BI189" i="4" s="1"/>
  <c r="BL189" i="4" s="1"/>
  <c r="H502" i="4"/>
  <c r="G503" i="4" s="1"/>
  <c r="E503" i="4" s="1"/>
  <c r="AW249" i="4"/>
  <c r="J407" i="4"/>
  <c r="K407" i="4" s="1"/>
  <c r="L407" i="4" s="1"/>
  <c r="W274" i="4"/>
  <c r="U275" i="4"/>
  <c r="E254" i="12"/>
  <c r="F254" i="12" s="1"/>
  <c r="H254" i="12" s="1"/>
  <c r="O407" i="4" l="1"/>
  <c r="AB274" i="14"/>
  <c r="AF185" i="4"/>
  <c r="AG185" i="4" s="1"/>
  <c r="AJ185" i="4" s="1"/>
  <c r="BJ189" i="4"/>
  <c r="AU249" i="4"/>
  <c r="AZ249" i="4"/>
  <c r="I502" i="4"/>
  <c r="H503" i="4" s="1"/>
  <c r="J408" i="4"/>
  <c r="S275" i="4"/>
  <c r="X275" i="4"/>
  <c r="Y275" i="4" s="1"/>
  <c r="AH185" i="4" l="1"/>
  <c r="AD186" i="4" s="1"/>
  <c r="AO185" i="4"/>
  <c r="AP185" i="4" s="1"/>
  <c r="AJ203" i="14" s="1"/>
  <c r="AN185" i="4"/>
  <c r="AD350" i="14" s="1"/>
  <c r="BP189" i="4"/>
  <c r="AF351" i="14" s="1"/>
  <c r="BQ189" i="4"/>
  <c r="BR189" i="4" s="1"/>
  <c r="AL199" i="14" s="1"/>
  <c r="BF190" i="4"/>
  <c r="BK190" i="4" s="1"/>
  <c r="G504" i="4"/>
  <c r="E504" i="4" s="1"/>
  <c r="I503" i="4"/>
  <c r="BA249" i="4"/>
  <c r="AX249" i="4"/>
  <c r="AY249" i="4" s="1"/>
  <c r="K408" i="4"/>
  <c r="L408" i="4" s="1"/>
  <c r="V275" i="4"/>
  <c r="E255" i="12"/>
  <c r="F255" i="12" s="1"/>
  <c r="H255" i="12" s="1"/>
  <c r="O408" i="4" l="1"/>
  <c r="AB236" i="14"/>
  <c r="AQ185" i="4"/>
  <c r="AI186" i="4"/>
  <c r="AE186" i="4"/>
  <c r="AK186" i="4" s="1"/>
  <c r="AL186" i="4" s="1"/>
  <c r="AM186" i="4" s="1"/>
  <c r="BS189" i="4"/>
  <c r="BG190" i="4"/>
  <c r="BC249" i="4"/>
  <c r="H504" i="4"/>
  <c r="G505" i="4" s="1"/>
  <c r="E505" i="4" s="1"/>
  <c r="AW250" i="4"/>
  <c r="AZ250" i="4" s="1"/>
  <c r="AA275" i="4"/>
  <c r="J409" i="4"/>
  <c r="W275" i="4"/>
  <c r="U276" i="4"/>
  <c r="AF186" i="4" l="1"/>
  <c r="AG186" i="4" s="1"/>
  <c r="AJ186" i="4" s="1"/>
  <c r="BM190" i="4"/>
  <c r="BN190" i="4" s="1"/>
  <c r="BO190" i="4" s="1"/>
  <c r="BH190" i="4"/>
  <c r="BI190" i="4" s="1"/>
  <c r="BL190" i="4" s="1"/>
  <c r="I504" i="4"/>
  <c r="H505" i="4" s="1"/>
  <c r="I505" i="4" s="1"/>
  <c r="BA250" i="4"/>
  <c r="BC250" i="4" s="1"/>
  <c r="AU250" i="4"/>
  <c r="K409" i="4"/>
  <c r="L409" i="4" s="1"/>
  <c r="S276" i="4"/>
  <c r="X276" i="4"/>
  <c r="O409" i="4" l="1"/>
  <c r="AB269" i="14"/>
  <c r="Y276" i="4"/>
  <c r="AA276" i="4" s="1"/>
  <c r="AH186" i="4"/>
  <c r="BJ190" i="4"/>
  <c r="G506" i="4"/>
  <c r="E506" i="4" s="1"/>
  <c r="H506" i="4" s="1"/>
  <c r="G507" i="4" s="1"/>
  <c r="E507" i="4" s="1"/>
  <c r="AX250" i="4"/>
  <c r="AY250" i="4" s="1"/>
  <c r="V276" i="4"/>
  <c r="W276" i="4" s="1"/>
  <c r="J410" i="4"/>
  <c r="E256" i="12"/>
  <c r="F256" i="12" s="1"/>
  <c r="H256" i="12" s="1"/>
  <c r="AD187" i="4" l="1"/>
  <c r="AI187" i="4" s="1"/>
  <c r="AO186" i="4"/>
  <c r="AP186" i="4" s="1"/>
  <c r="AJ204" i="14" s="1"/>
  <c r="AN186" i="4"/>
  <c r="AD353" i="14" s="1"/>
  <c r="BP190" i="4"/>
  <c r="AF357" i="14" s="1"/>
  <c r="BQ190" i="4"/>
  <c r="BR190" i="4" s="1"/>
  <c r="AL200" i="14" s="1"/>
  <c r="BF191" i="4"/>
  <c r="BK191" i="4" s="1"/>
  <c r="I506" i="4"/>
  <c r="H507" i="4" s="1"/>
  <c r="AW251" i="4"/>
  <c r="AZ251" i="4" s="1"/>
  <c r="U277" i="4"/>
  <c r="X277" i="4" s="1"/>
  <c r="K410" i="4"/>
  <c r="L410" i="4" s="1"/>
  <c r="O410" i="4" l="1"/>
  <c r="AB284" i="14"/>
  <c r="Y277" i="4"/>
  <c r="AA277" i="4" s="1"/>
  <c r="BS190" i="4"/>
  <c r="AE187" i="4"/>
  <c r="AK187" i="4" s="1"/>
  <c r="AL187" i="4" s="1"/>
  <c r="AM187" i="4" s="1"/>
  <c r="AQ186" i="4"/>
  <c r="BG191" i="4"/>
  <c r="BH191" i="4" s="1"/>
  <c r="I507" i="4"/>
  <c r="G508" i="4"/>
  <c r="E508" i="4" s="1"/>
  <c r="BA251" i="4"/>
  <c r="AU251" i="4"/>
  <c r="S277" i="4"/>
  <c r="V277" i="4" s="1"/>
  <c r="U278" i="4" s="1"/>
  <c r="J411" i="4"/>
  <c r="E257" i="12"/>
  <c r="F257" i="12" s="1"/>
  <c r="H257" i="12" s="1"/>
  <c r="AF187" i="4" l="1"/>
  <c r="AG187" i="4" s="1"/>
  <c r="BM191" i="4"/>
  <c r="BN191" i="4" s="1"/>
  <c r="BO191" i="4" s="1"/>
  <c r="BI191" i="4"/>
  <c r="BL191" i="4" s="1"/>
  <c r="BC251" i="4"/>
  <c r="H508" i="4"/>
  <c r="I508" i="4" s="1"/>
  <c r="AX251" i="4"/>
  <c r="AY251" i="4" s="1"/>
  <c r="W277" i="4"/>
  <c r="X278" i="4"/>
  <c r="Y278" i="4" s="1"/>
  <c r="K411" i="4"/>
  <c r="L411" i="4" s="1"/>
  <c r="S278" i="4"/>
  <c r="O411" i="4" l="1"/>
  <c r="AB180" i="14"/>
  <c r="AH187" i="4"/>
  <c r="AD188" i="4" s="1"/>
  <c r="AJ187" i="4"/>
  <c r="AO187" i="4" s="1"/>
  <c r="AP187" i="4" s="1"/>
  <c r="AJ205" i="14" s="1"/>
  <c r="BJ191" i="4"/>
  <c r="G509" i="4"/>
  <c r="E509" i="4" s="1"/>
  <c r="H509" i="4" s="1"/>
  <c r="I509" i="4" s="1"/>
  <c r="AW252" i="4"/>
  <c r="AA278" i="4"/>
  <c r="V278" i="4"/>
  <c r="W278" i="4" s="1"/>
  <c r="J412" i="4"/>
  <c r="E258" i="12"/>
  <c r="F258" i="12" s="1"/>
  <c r="H258" i="12" s="1"/>
  <c r="AN187" i="4" l="1"/>
  <c r="AE188" i="4"/>
  <c r="AK188" i="4" s="1"/>
  <c r="AL188" i="4" s="1"/>
  <c r="AM188" i="4" s="1"/>
  <c r="AI188" i="4"/>
  <c r="BQ191" i="4"/>
  <c r="BR191" i="4" s="1"/>
  <c r="AL201" i="14" s="1"/>
  <c r="BP191" i="4"/>
  <c r="AF360" i="14" s="1"/>
  <c r="BF192" i="4"/>
  <c r="BK192" i="4" s="1"/>
  <c r="G510" i="4"/>
  <c r="E510" i="4" s="1"/>
  <c r="H510" i="4" s="1"/>
  <c r="I510" i="4" s="1"/>
  <c r="AU252" i="4"/>
  <c r="AX252" i="4" s="1"/>
  <c r="AY252" i="4" s="1"/>
  <c r="AZ252" i="4"/>
  <c r="U279" i="4"/>
  <c r="S279" i="4" s="1"/>
  <c r="K412" i="4"/>
  <c r="L412" i="4" s="1"/>
  <c r="O412" i="4" l="1"/>
  <c r="AB16" i="14"/>
  <c r="AQ187" i="4"/>
  <c r="AD357" i="14"/>
  <c r="AF188" i="4"/>
  <c r="AG188" i="4" s="1"/>
  <c r="BS191" i="4"/>
  <c r="BG192" i="4"/>
  <c r="BH192" i="4" s="1"/>
  <c r="G511" i="4"/>
  <c r="E511" i="4" s="1"/>
  <c r="H511" i="4" s="1"/>
  <c r="I511" i="4" s="1"/>
  <c r="BA252" i="4"/>
  <c r="AW253" i="4"/>
  <c r="X279" i="4"/>
  <c r="Y279" i="4" s="1"/>
  <c r="J413" i="4"/>
  <c r="V279" i="4"/>
  <c r="E259" i="12"/>
  <c r="F259" i="12" s="1"/>
  <c r="H259" i="12" s="1"/>
  <c r="AH188" i="4" l="1"/>
  <c r="AD189" i="4" s="1"/>
  <c r="AI189" i="4" s="1"/>
  <c r="AJ188" i="4"/>
  <c r="AO188" i="4" s="1"/>
  <c r="AP188" i="4" s="1"/>
  <c r="AJ206" i="14" s="1"/>
  <c r="BM192" i="4"/>
  <c r="BN192" i="4" s="1"/>
  <c r="BO192" i="4" s="1"/>
  <c r="BI192" i="4"/>
  <c r="BL192" i="4" s="1"/>
  <c r="G512" i="4"/>
  <c r="E512" i="4" s="1"/>
  <c r="H512" i="4" s="1"/>
  <c r="BC252" i="4"/>
  <c r="AZ253" i="4"/>
  <c r="AU253" i="4"/>
  <c r="AA279" i="4"/>
  <c r="K413" i="4"/>
  <c r="L413" i="4" s="1"/>
  <c r="W279" i="4"/>
  <c r="U280" i="4"/>
  <c r="O413" i="4" l="1"/>
  <c r="AB219" i="14"/>
  <c r="AN188" i="4"/>
  <c r="AE189" i="4"/>
  <c r="AK189" i="4" s="1"/>
  <c r="AL189" i="4" s="1"/>
  <c r="AM189" i="4" s="1"/>
  <c r="BJ192" i="4"/>
  <c r="G513" i="4"/>
  <c r="E513" i="4" s="1"/>
  <c r="I512" i="4"/>
  <c r="BA253" i="4"/>
  <c r="BC253" i="4" s="1"/>
  <c r="J414" i="4"/>
  <c r="S280" i="4"/>
  <c r="X280" i="4"/>
  <c r="Y280" i="4" s="1"/>
  <c r="E260" i="12"/>
  <c r="F260" i="12" s="1"/>
  <c r="H260" i="12" s="1"/>
  <c r="AQ188" i="4" l="1"/>
  <c r="AD361" i="14"/>
  <c r="AF189" i="4"/>
  <c r="AG189" i="4" s="1"/>
  <c r="AJ189" i="4" s="1"/>
  <c r="BQ192" i="4"/>
  <c r="BR192" i="4" s="1"/>
  <c r="AL202" i="14" s="1"/>
  <c r="BP192" i="4"/>
  <c r="AF363" i="14" s="1"/>
  <c r="BF193" i="4"/>
  <c r="BK193" i="4" s="1"/>
  <c r="H513" i="4"/>
  <c r="I513" i="4" s="1"/>
  <c r="AX253" i="4"/>
  <c r="AY253" i="4" s="1"/>
  <c r="V280" i="4"/>
  <c r="U281" i="4" s="1"/>
  <c r="K414" i="4"/>
  <c r="L414" i="4" s="1"/>
  <c r="O414" i="4" l="1"/>
  <c r="AB212" i="14"/>
  <c r="AH189" i="4"/>
  <c r="AD190" i="4" s="1"/>
  <c r="AO189" i="4"/>
  <c r="AP189" i="4" s="1"/>
  <c r="AJ207" i="14" s="1"/>
  <c r="AN189" i="4"/>
  <c r="AD365" i="14" s="1"/>
  <c r="BG193" i="4"/>
  <c r="BH193" i="4" s="1"/>
  <c r="BS192" i="4"/>
  <c r="G514" i="4"/>
  <c r="E514" i="4" s="1"/>
  <c r="H514" i="4" s="1"/>
  <c r="G515" i="4" s="1"/>
  <c r="E515" i="4" s="1"/>
  <c r="AW254" i="4"/>
  <c r="AZ254" i="4" s="1"/>
  <c r="AA280" i="4"/>
  <c r="W280" i="4"/>
  <c r="S281" i="4"/>
  <c r="J415" i="4"/>
  <c r="X281" i="4"/>
  <c r="Y281" i="4" s="1"/>
  <c r="E261" i="12"/>
  <c r="F261" i="12" s="1"/>
  <c r="H261" i="12" s="1"/>
  <c r="AQ189" i="4" l="1"/>
  <c r="AE190" i="4"/>
  <c r="AK190" i="4" s="1"/>
  <c r="AL190" i="4" s="1"/>
  <c r="AM190" i="4" s="1"/>
  <c r="AI190" i="4"/>
  <c r="BM193" i="4"/>
  <c r="BN193" i="4" s="1"/>
  <c r="BO193" i="4" s="1"/>
  <c r="BI193" i="4"/>
  <c r="BL193" i="4" s="1"/>
  <c r="I514" i="4"/>
  <c r="H515" i="4" s="1"/>
  <c r="G516" i="4" s="1"/>
  <c r="E516" i="4" s="1"/>
  <c r="AU254" i="4"/>
  <c r="V281" i="4"/>
  <c r="W281" i="4" s="1"/>
  <c r="K415" i="4"/>
  <c r="L415" i="4" s="1"/>
  <c r="O415" i="4" l="1"/>
  <c r="AB143" i="14"/>
  <c r="AF190" i="4"/>
  <c r="AG190" i="4" s="1"/>
  <c r="AJ190" i="4" s="1"/>
  <c r="BJ193" i="4"/>
  <c r="I515" i="4"/>
  <c r="H516" i="4" s="1"/>
  <c r="BA254" i="4"/>
  <c r="AX254" i="4"/>
  <c r="AY254" i="4" s="1"/>
  <c r="AA281" i="4"/>
  <c r="U282" i="4"/>
  <c r="S282" i="4" s="1"/>
  <c r="J416" i="4"/>
  <c r="AH190" i="4" l="1"/>
  <c r="BQ193" i="4"/>
  <c r="BR193" i="4" s="1"/>
  <c r="AL203" i="14" s="1"/>
  <c r="BP193" i="4"/>
  <c r="AF366" i="14" s="1"/>
  <c r="BF194" i="4"/>
  <c r="BK194" i="4" s="1"/>
  <c r="BC254" i="4"/>
  <c r="I516" i="4"/>
  <c r="G517" i="4"/>
  <c r="E517" i="4" s="1"/>
  <c r="AW255" i="4"/>
  <c r="AZ255" i="4" s="1"/>
  <c r="X282" i="4"/>
  <c r="Y282" i="4" s="1"/>
  <c r="K416" i="4"/>
  <c r="L416" i="4" s="1"/>
  <c r="V282" i="4"/>
  <c r="E262" i="12"/>
  <c r="F262" i="12" s="1"/>
  <c r="H262" i="12" s="1"/>
  <c r="O416" i="4" l="1"/>
  <c r="AB37" i="14"/>
  <c r="AO190" i="4"/>
  <c r="AP190" i="4" s="1"/>
  <c r="AJ208" i="14" s="1"/>
  <c r="AN190" i="4"/>
  <c r="AD369" i="14" s="1"/>
  <c r="AD191" i="4"/>
  <c r="AE191" i="4" s="1"/>
  <c r="AK191" i="4" s="1"/>
  <c r="BS193" i="4"/>
  <c r="BG194" i="4"/>
  <c r="BH194" i="4" s="1"/>
  <c r="H517" i="4"/>
  <c r="G518" i="4" s="1"/>
  <c r="E518" i="4" s="1"/>
  <c r="BA255" i="4"/>
  <c r="BC255" i="4" s="1"/>
  <c r="AU255" i="4"/>
  <c r="AA282" i="4"/>
  <c r="J417" i="4"/>
  <c r="W282" i="4"/>
  <c r="U283" i="4"/>
  <c r="AQ190" i="4" l="1"/>
  <c r="AI191" i="4"/>
  <c r="AF191" i="4"/>
  <c r="AG191" i="4" s="1"/>
  <c r="AJ191" i="4" s="1"/>
  <c r="BM194" i="4"/>
  <c r="BN194" i="4" s="1"/>
  <c r="BO194" i="4" s="1"/>
  <c r="BI194" i="4"/>
  <c r="BL194" i="4" s="1"/>
  <c r="I517" i="4"/>
  <c r="H518" i="4" s="1"/>
  <c r="G519" i="4" s="1"/>
  <c r="E519" i="4" s="1"/>
  <c r="AL191" i="4"/>
  <c r="AM191" i="4" s="1"/>
  <c r="AX255" i="4"/>
  <c r="AY255" i="4" s="1"/>
  <c r="K417" i="4"/>
  <c r="L417" i="4" s="1"/>
  <c r="S283" i="4"/>
  <c r="X283" i="4"/>
  <c r="Y283" i="4" s="1"/>
  <c r="O417" i="4" l="1"/>
  <c r="AB26" i="14"/>
  <c r="AH191" i="4"/>
  <c r="AO191" i="4"/>
  <c r="AP191" i="4" s="1"/>
  <c r="AJ209" i="14" s="1"/>
  <c r="BJ194" i="4"/>
  <c r="I518" i="4"/>
  <c r="H519" i="4" s="1"/>
  <c r="AW256" i="4"/>
  <c r="AZ256" i="4" s="1"/>
  <c r="J418" i="4"/>
  <c r="V283" i="4"/>
  <c r="E263" i="12"/>
  <c r="F263" i="12" s="1"/>
  <c r="H263" i="12" s="1"/>
  <c r="AN191" i="4" l="1"/>
  <c r="AD192" i="4"/>
  <c r="BP194" i="4"/>
  <c r="AF370" i="14" s="1"/>
  <c r="BQ194" i="4"/>
  <c r="BR194" i="4" s="1"/>
  <c r="AL204" i="14" s="1"/>
  <c r="BF195" i="4"/>
  <c r="I519" i="4"/>
  <c r="G520" i="4"/>
  <c r="E520" i="4" s="1"/>
  <c r="BA256" i="4"/>
  <c r="AU256" i="4"/>
  <c r="AA283" i="4"/>
  <c r="K418" i="4"/>
  <c r="L418" i="4" s="1"/>
  <c r="W283" i="4"/>
  <c r="U284" i="4"/>
  <c r="O418" i="4" l="1"/>
  <c r="AB172" i="14"/>
  <c r="AQ191" i="4"/>
  <c r="AD371" i="14"/>
  <c r="H520" i="4"/>
  <c r="G521" i="4" s="1"/>
  <c r="E521" i="4" s="1"/>
  <c r="AE192" i="4"/>
  <c r="BS194" i="4"/>
  <c r="BG195" i="4"/>
  <c r="BM195" i="4" s="1"/>
  <c r="BN195" i="4" s="1"/>
  <c r="BO195" i="4" s="1"/>
  <c r="BK195" i="4"/>
  <c r="BC256" i="4"/>
  <c r="AX256" i="4"/>
  <c r="AY256" i="4" s="1"/>
  <c r="AI192" i="4"/>
  <c r="J419" i="4"/>
  <c r="K419" i="4" s="1"/>
  <c r="L419" i="4" s="1"/>
  <c r="S284" i="4"/>
  <c r="X284" i="4"/>
  <c r="O419" i="4" l="1"/>
  <c r="AB56" i="14"/>
  <c r="Y284" i="4"/>
  <c r="AA284" i="4" s="1"/>
  <c r="I520" i="4"/>
  <c r="H521" i="4" s="1"/>
  <c r="I521" i="4" s="1"/>
  <c r="AF192" i="4"/>
  <c r="AG192" i="4" s="1"/>
  <c r="AJ192" i="4" s="1"/>
  <c r="BH195" i="4"/>
  <c r="BI195" i="4" s="1"/>
  <c r="AW257" i="4"/>
  <c r="AZ257" i="4" s="1"/>
  <c r="AK192" i="4"/>
  <c r="V284" i="4"/>
  <c r="W284" i="4" s="1"/>
  <c r="J420" i="4"/>
  <c r="E264" i="12"/>
  <c r="F264" i="12" s="1"/>
  <c r="H264" i="12" s="1"/>
  <c r="BJ195" i="4" l="1"/>
  <c r="BF196" i="4" s="1"/>
  <c r="BK196" i="4" s="1"/>
  <c r="BL195" i="4"/>
  <c r="BQ195" i="4" s="1"/>
  <c r="BR195" i="4" s="1"/>
  <c r="AL205" i="14" s="1"/>
  <c r="AH192" i="4"/>
  <c r="AO192" i="4"/>
  <c r="AP192" i="4" s="1"/>
  <c r="AJ210" i="14" s="1"/>
  <c r="G522" i="4"/>
  <c r="E522" i="4" s="1"/>
  <c r="H522" i="4" s="1"/>
  <c r="G523" i="4" s="1"/>
  <c r="E523" i="4" s="1"/>
  <c r="AL192" i="4"/>
  <c r="AM192" i="4" s="1"/>
  <c r="AN192" i="4" s="1"/>
  <c r="AD374" i="14" s="1"/>
  <c r="AU257" i="4"/>
  <c r="U285" i="4"/>
  <c r="S285" i="4" s="1"/>
  <c r="K420" i="4"/>
  <c r="L420" i="4" s="1"/>
  <c r="O420" i="4" l="1"/>
  <c r="AB165" i="14"/>
  <c r="AD193" i="4"/>
  <c r="AE193" i="4" s="1"/>
  <c r="BP195" i="4"/>
  <c r="BG196" i="4"/>
  <c r="BH196" i="4" s="1"/>
  <c r="I522" i="4"/>
  <c r="H523" i="4" s="1"/>
  <c r="BA257" i="4"/>
  <c r="AQ192" i="4"/>
  <c r="AX257" i="4"/>
  <c r="AY257" i="4" s="1"/>
  <c r="X285" i="4"/>
  <c r="Y285" i="4" s="1"/>
  <c r="V285" i="4"/>
  <c r="U286" i="4" s="1"/>
  <c r="J421" i="4"/>
  <c r="K421" i="4" s="1"/>
  <c r="L421" i="4" s="1"/>
  <c r="E265" i="12"/>
  <c r="F265" i="12" s="1"/>
  <c r="H265" i="12" s="1"/>
  <c r="O421" i="4" l="1"/>
  <c r="AB175" i="14"/>
  <c r="BS195" i="4"/>
  <c r="AF374" i="14"/>
  <c r="AI193" i="4"/>
  <c r="AF193" i="4"/>
  <c r="AG193" i="4" s="1"/>
  <c r="AJ193" i="4" s="1"/>
  <c r="BM196" i="4"/>
  <c r="BN196" i="4" s="1"/>
  <c r="BO196" i="4" s="1"/>
  <c r="BI196" i="4"/>
  <c r="BL196" i="4" s="1"/>
  <c r="BC257" i="4"/>
  <c r="G524" i="4"/>
  <c r="E524" i="4" s="1"/>
  <c r="I523" i="4"/>
  <c r="AW258" i="4"/>
  <c r="AU258" i="4" s="1"/>
  <c r="AK193" i="4"/>
  <c r="AA285" i="4"/>
  <c r="W285" i="4"/>
  <c r="J422" i="4"/>
  <c r="K422" i="4" s="1"/>
  <c r="L422" i="4" s="1"/>
  <c r="X286" i="4"/>
  <c r="Y286" i="4" s="1"/>
  <c r="S286" i="4"/>
  <c r="O422" i="4" l="1"/>
  <c r="AB184" i="14"/>
  <c r="AH193" i="4"/>
  <c r="AO193" i="4"/>
  <c r="AP193" i="4" s="1"/>
  <c r="AJ211" i="14" s="1"/>
  <c r="BJ196" i="4"/>
  <c r="AZ258" i="4"/>
  <c r="H524" i="4"/>
  <c r="I524" i="4" s="1"/>
  <c r="AL193" i="4"/>
  <c r="AM193" i="4" s="1"/>
  <c r="AN193" i="4" s="1"/>
  <c r="AD376" i="14" s="1"/>
  <c r="AX258" i="4"/>
  <c r="AY258" i="4" s="1"/>
  <c r="AA286" i="4"/>
  <c r="J423" i="4"/>
  <c r="V286" i="4"/>
  <c r="AD194" i="4" l="1"/>
  <c r="AE194" i="4" s="1"/>
  <c r="AK194" i="4" s="1"/>
  <c r="AL194" i="4" s="1"/>
  <c r="AM194" i="4" s="1"/>
  <c r="BP196" i="4"/>
  <c r="AF376" i="14" s="1"/>
  <c r="BQ196" i="4"/>
  <c r="BR196" i="4" s="1"/>
  <c r="AL206" i="14" s="1"/>
  <c r="BF197" i="4"/>
  <c r="BK197" i="4" s="1"/>
  <c r="G525" i="4"/>
  <c r="E525" i="4" s="1"/>
  <c r="H525" i="4" s="1"/>
  <c r="I525" i="4" s="1"/>
  <c r="BA258" i="4"/>
  <c r="AQ193" i="4"/>
  <c r="AW259" i="4"/>
  <c r="AU259" i="4" s="1"/>
  <c r="K423" i="4"/>
  <c r="L423" i="4" s="1"/>
  <c r="W286" i="4"/>
  <c r="U287" i="4"/>
  <c r="E266" i="12"/>
  <c r="F266" i="12" s="1"/>
  <c r="H266" i="12" s="1"/>
  <c r="O423" i="4" l="1"/>
  <c r="AB162" i="14"/>
  <c r="AI194" i="4"/>
  <c r="AF194" i="4"/>
  <c r="AG194" i="4" s="1"/>
  <c r="AJ194" i="4" s="1"/>
  <c r="BS196" i="4"/>
  <c r="BG197" i="4"/>
  <c r="BH197" i="4" s="1"/>
  <c r="BC258" i="4"/>
  <c r="AZ259" i="4"/>
  <c r="G526" i="4"/>
  <c r="E526" i="4" s="1"/>
  <c r="H526" i="4" s="1"/>
  <c r="G527" i="4" s="1"/>
  <c r="E527" i="4" s="1"/>
  <c r="J424" i="4"/>
  <c r="S287" i="4"/>
  <c r="X287" i="4"/>
  <c r="Y287" i="4" s="1"/>
  <c r="AH194" i="4" l="1"/>
  <c r="BM197" i="4"/>
  <c r="BN197" i="4" s="1"/>
  <c r="BO197" i="4" s="1"/>
  <c r="BI197" i="4"/>
  <c r="BL197" i="4" s="1"/>
  <c r="I526" i="4"/>
  <c r="H527" i="4" s="1"/>
  <c r="BA259" i="4"/>
  <c r="BC259" i="4" s="1"/>
  <c r="AX259" i="4"/>
  <c r="AY259" i="4" s="1"/>
  <c r="V287" i="4"/>
  <c r="W287" i="4" s="1"/>
  <c r="K424" i="4"/>
  <c r="L424" i="4" s="1"/>
  <c r="O424" i="4" l="1"/>
  <c r="AB47" i="14"/>
  <c r="AO194" i="4"/>
  <c r="AP194" i="4" s="1"/>
  <c r="AJ212" i="14" s="1"/>
  <c r="AN194" i="4"/>
  <c r="AD379" i="14" s="1"/>
  <c r="AD195" i="4"/>
  <c r="AE195" i="4" s="1"/>
  <c r="AK195" i="4" s="1"/>
  <c r="AL195" i="4" s="1"/>
  <c r="AM195" i="4" s="1"/>
  <c r="BJ197" i="4"/>
  <c r="I527" i="4"/>
  <c r="G528" i="4"/>
  <c r="E528" i="4" s="1"/>
  <c r="AW260" i="4"/>
  <c r="AU260" i="4" s="1"/>
  <c r="AA287" i="4"/>
  <c r="U288" i="4"/>
  <c r="X288" i="4" s="1"/>
  <c r="J425" i="4"/>
  <c r="E267" i="12"/>
  <c r="F267" i="12" s="1"/>
  <c r="H267" i="12" s="1"/>
  <c r="Y288" i="4" l="1"/>
  <c r="AA288" i="4" s="1"/>
  <c r="AI195" i="4"/>
  <c r="AF195" i="4"/>
  <c r="AG195" i="4" s="1"/>
  <c r="AJ195" i="4" s="1"/>
  <c r="AQ194" i="4"/>
  <c r="BQ197" i="4"/>
  <c r="BR197" i="4" s="1"/>
  <c r="AL207" i="14" s="1"/>
  <c r="BP197" i="4"/>
  <c r="AF378" i="14" s="1"/>
  <c r="BF198" i="4"/>
  <c r="BK198" i="4" s="1"/>
  <c r="AZ260" i="4"/>
  <c r="BA260" i="4" s="1"/>
  <c r="BC260" i="4" s="1"/>
  <c r="H528" i="4"/>
  <c r="AX260" i="4"/>
  <c r="AY260" i="4" s="1"/>
  <c r="S288" i="4"/>
  <c r="V288" i="4" s="1"/>
  <c r="K425" i="4"/>
  <c r="L425" i="4" s="1"/>
  <c r="O425" i="4" l="1"/>
  <c r="AB14" i="14"/>
  <c r="AH195" i="4"/>
  <c r="AO195" i="4"/>
  <c r="AP195" i="4" s="1"/>
  <c r="AJ213" i="14" s="1"/>
  <c r="BG198" i="4"/>
  <c r="BH198" i="4" s="1"/>
  <c r="BS197" i="4"/>
  <c r="G529" i="4"/>
  <c r="E529" i="4" s="1"/>
  <c r="I528" i="4"/>
  <c r="AW261" i="4"/>
  <c r="AZ261" i="4" s="1"/>
  <c r="J426" i="4"/>
  <c r="W288" i="4"/>
  <c r="U289" i="4"/>
  <c r="AN195" i="4" l="1"/>
  <c r="AD196" i="4"/>
  <c r="AE196" i="4" s="1"/>
  <c r="AK196" i="4" s="1"/>
  <c r="BM198" i="4"/>
  <c r="BN198" i="4" s="1"/>
  <c r="BO198" i="4" s="1"/>
  <c r="BI198" i="4"/>
  <c r="BL198" i="4" s="1"/>
  <c r="H529" i="4"/>
  <c r="G530" i="4" s="1"/>
  <c r="E530" i="4" s="1"/>
  <c r="BA261" i="4"/>
  <c r="BC261" i="4" s="1"/>
  <c r="AU261" i="4"/>
  <c r="K426" i="4"/>
  <c r="L426" i="4" s="1"/>
  <c r="S289" i="4"/>
  <c r="X289" i="4"/>
  <c r="E268" i="12"/>
  <c r="F268" i="12" s="1"/>
  <c r="H268" i="12" s="1"/>
  <c r="O426" i="4" l="1"/>
  <c r="AB105" i="14"/>
  <c r="AQ195" i="4"/>
  <c r="AD383" i="14"/>
  <c r="Y289" i="4"/>
  <c r="AA289" i="4" s="1"/>
  <c r="AF196" i="4"/>
  <c r="AG196" i="4" s="1"/>
  <c r="AI196" i="4"/>
  <c r="BQ198" i="4"/>
  <c r="BR198" i="4" s="1"/>
  <c r="AL208" i="14" s="1"/>
  <c r="BJ198" i="4"/>
  <c r="I529" i="4"/>
  <c r="H530" i="4" s="1"/>
  <c r="I530" i="4" s="1"/>
  <c r="AL196" i="4"/>
  <c r="AM196" i="4" s="1"/>
  <c r="AX261" i="4"/>
  <c r="AY261" i="4" s="1"/>
  <c r="J427" i="4"/>
  <c r="K427" i="4" s="1"/>
  <c r="L427" i="4" s="1"/>
  <c r="V289" i="4"/>
  <c r="O427" i="4" l="1"/>
  <c r="AB60" i="14"/>
  <c r="AH196" i="4"/>
  <c r="AD197" i="4" s="1"/>
  <c r="AJ196" i="4"/>
  <c r="AO196" i="4" s="1"/>
  <c r="AP196" i="4" s="1"/>
  <c r="AJ214" i="14" s="1"/>
  <c r="BP198" i="4"/>
  <c r="BF199" i="4"/>
  <c r="BK199" i="4" s="1"/>
  <c r="G531" i="4"/>
  <c r="E531" i="4" s="1"/>
  <c r="H531" i="4" s="1"/>
  <c r="AW262" i="4"/>
  <c r="J428" i="4"/>
  <c r="W289" i="4"/>
  <c r="U290" i="4"/>
  <c r="E269" i="12"/>
  <c r="F269" i="12" s="1"/>
  <c r="H269" i="12" s="1"/>
  <c r="BS198" i="4" l="1"/>
  <c r="AF379" i="14"/>
  <c r="AN196" i="4"/>
  <c r="BG199" i="4"/>
  <c r="BM199" i="4" s="1"/>
  <c r="BN199" i="4" s="1"/>
  <c r="BO199" i="4" s="1"/>
  <c r="AE197" i="4"/>
  <c r="AF197" i="4" s="1"/>
  <c r="AU262" i="4"/>
  <c r="AX262" i="4" s="1"/>
  <c r="AY262" i="4" s="1"/>
  <c r="AZ262" i="4"/>
  <c r="I531" i="4"/>
  <c r="G532" i="4"/>
  <c r="E532" i="4" s="1"/>
  <c r="K428" i="4"/>
  <c r="L428" i="4" s="1"/>
  <c r="X290" i="4"/>
  <c r="Y290" i="4" s="1"/>
  <c r="S290" i="4"/>
  <c r="O428" i="4" l="1"/>
  <c r="AB72" i="14"/>
  <c r="AQ196" i="4"/>
  <c r="AD385" i="14"/>
  <c r="H532" i="4"/>
  <c r="I532" i="4" s="1"/>
  <c r="BH199" i="4"/>
  <c r="BI199" i="4" s="1"/>
  <c r="AG197" i="4"/>
  <c r="BA262" i="4"/>
  <c r="AW263" i="4"/>
  <c r="AK197" i="4"/>
  <c r="AI197" i="4"/>
  <c r="J429" i="4"/>
  <c r="V290" i="4"/>
  <c r="G533" i="4" l="1"/>
  <c r="E533" i="4" s="1"/>
  <c r="BJ199" i="4"/>
  <c r="BF200" i="4" s="1"/>
  <c r="BK200" i="4" s="1"/>
  <c r="BL199" i="4"/>
  <c r="BQ199" i="4" s="1"/>
  <c r="BR199" i="4" s="1"/>
  <c r="AL209" i="14" s="1"/>
  <c r="AH197" i="4"/>
  <c r="AJ197" i="4"/>
  <c r="AO197" i="4" s="1"/>
  <c r="AP197" i="4" s="1"/>
  <c r="AJ215" i="14" s="1"/>
  <c r="H533" i="4"/>
  <c r="I533" i="4" s="1"/>
  <c r="BC262" i="4"/>
  <c r="AZ263" i="4"/>
  <c r="AL197" i="4"/>
  <c r="AM197" i="4" s="1"/>
  <c r="AU263" i="4"/>
  <c r="AA290" i="4"/>
  <c r="K429" i="4"/>
  <c r="L429" i="4" s="1"/>
  <c r="W290" i="4"/>
  <c r="U291" i="4"/>
  <c r="S291" i="4" s="1"/>
  <c r="E270" i="12"/>
  <c r="F270" i="12" s="1"/>
  <c r="H270" i="12" s="1"/>
  <c r="O429" i="4" l="1"/>
  <c r="AB92" i="14"/>
  <c r="BP199" i="4"/>
  <c r="G534" i="4"/>
  <c r="E534" i="4" s="1"/>
  <c r="H534" i="4" s="1"/>
  <c r="BG200" i="4"/>
  <c r="BH200" i="4" s="1"/>
  <c r="AN197" i="4"/>
  <c r="AD198" i="4"/>
  <c r="BA263" i="4"/>
  <c r="BC263" i="4" s="1"/>
  <c r="J430" i="4"/>
  <c r="K430" i="4" s="1"/>
  <c r="L430" i="4" s="1"/>
  <c r="V291" i="4"/>
  <c r="X291" i="4"/>
  <c r="Y291" i="4" s="1"/>
  <c r="O430" i="4" l="1"/>
  <c r="AB104" i="14"/>
  <c r="BS199" i="4"/>
  <c r="AF381" i="14"/>
  <c r="AQ197" i="4"/>
  <c r="AD386" i="14"/>
  <c r="BM200" i="4"/>
  <c r="BN200" i="4" s="1"/>
  <c r="BO200" i="4" s="1"/>
  <c r="BI200" i="4"/>
  <c r="BL200" i="4" s="1"/>
  <c r="AE198" i="4"/>
  <c r="AF198" i="4" s="1"/>
  <c r="I534" i="4"/>
  <c r="G535" i="4"/>
  <c r="E535" i="4" s="1"/>
  <c r="AX263" i="4"/>
  <c r="AY263" i="4" s="1"/>
  <c r="AI198" i="4"/>
  <c r="J431" i="4"/>
  <c r="W291" i="4"/>
  <c r="U292" i="4"/>
  <c r="H535" i="4" l="1"/>
  <c r="G536" i="4" s="1"/>
  <c r="E536" i="4" s="1"/>
  <c r="BJ200" i="4"/>
  <c r="AG198" i="4"/>
  <c r="AW264" i="4"/>
  <c r="AZ264" i="4" s="1"/>
  <c r="AK198" i="4"/>
  <c r="AA291" i="4"/>
  <c r="K431" i="4"/>
  <c r="L431" i="4" s="1"/>
  <c r="X292" i="4"/>
  <c r="Y292" i="4" s="1"/>
  <c r="S292" i="4"/>
  <c r="E271" i="12"/>
  <c r="F271" i="12" s="1"/>
  <c r="H271" i="12" s="1"/>
  <c r="O431" i="4" l="1"/>
  <c r="AB91" i="14"/>
  <c r="I535" i="4"/>
  <c r="H536" i="4" s="1"/>
  <c r="G537" i="4" s="1"/>
  <c r="E537" i="4" s="1"/>
  <c r="AH198" i="4"/>
  <c r="AD199" i="4" s="1"/>
  <c r="AJ198" i="4"/>
  <c r="AO198" i="4" s="1"/>
  <c r="AP198" i="4" s="1"/>
  <c r="AJ216" i="14" s="1"/>
  <c r="BP200" i="4"/>
  <c r="AF383" i="14" s="1"/>
  <c r="BQ200" i="4"/>
  <c r="BR200" i="4" s="1"/>
  <c r="AL210" i="14" s="1"/>
  <c r="BF201" i="4"/>
  <c r="AL198" i="4"/>
  <c r="AM198" i="4" s="1"/>
  <c r="AU264" i="4"/>
  <c r="J432" i="4"/>
  <c r="K432" i="4" s="1"/>
  <c r="L432" i="4" s="1"/>
  <c r="V292" i="4"/>
  <c r="O432" i="4" l="1"/>
  <c r="AB95" i="14"/>
  <c r="BS200" i="4"/>
  <c r="I536" i="4"/>
  <c r="H537" i="4" s="1"/>
  <c r="G538" i="4" s="1"/>
  <c r="E538" i="4" s="1"/>
  <c r="BG201" i="4"/>
  <c r="BH201" i="4" s="1"/>
  <c r="BK201" i="4"/>
  <c r="AN198" i="4"/>
  <c r="AE199" i="4"/>
  <c r="AF199" i="4" s="1"/>
  <c r="BA264" i="4"/>
  <c r="AX264" i="4"/>
  <c r="AY264" i="4" s="1"/>
  <c r="AI199" i="4"/>
  <c r="AA292" i="4"/>
  <c r="J433" i="4"/>
  <c r="W292" i="4"/>
  <c r="U293" i="4"/>
  <c r="AQ198" i="4" l="1"/>
  <c r="AD388" i="14"/>
  <c r="I537" i="4"/>
  <c r="H538" i="4" s="1"/>
  <c r="I538" i="4" s="1"/>
  <c r="BM201" i="4"/>
  <c r="BN201" i="4" s="1"/>
  <c r="BO201" i="4" s="1"/>
  <c r="BI201" i="4"/>
  <c r="BL201" i="4" s="1"/>
  <c r="AG199" i="4"/>
  <c r="AK199" i="4"/>
  <c r="AL199" i="4" s="1"/>
  <c r="AM199" i="4" s="1"/>
  <c r="BC264" i="4"/>
  <c r="AW265" i="4"/>
  <c r="AZ265" i="4" s="1"/>
  <c r="K433" i="4"/>
  <c r="L433" i="4" s="1"/>
  <c r="X293" i="4"/>
  <c r="Y293" i="4" s="1"/>
  <c r="S293" i="4"/>
  <c r="E272" i="12"/>
  <c r="F272" i="12" s="1"/>
  <c r="H272" i="12" s="1"/>
  <c r="O433" i="4" l="1"/>
  <c r="AB81" i="14"/>
  <c r="AH199" i="4"/>
  <c r="AD200" i="4" s="1"/>
  <c r="AE200" i="4" s="1"/>
  <c r="AF200" i="4" s="1"/>
  <c r="AG200" i="4" s="1"/>
  <c r="AJ199" i="4"/>
  <c r="AO199" i="4" s="1"/>
  <c r="AP199" i="4" s="1"/>
  <c r="AJ217" i="14" s="1"/>
  <c r="BJ201" i="4"/>
  <c r="G539" i="4"/>
  <c r="E539" i="4" s="1"/>
  <c r="H539" i="4" s="1"/>
  <c r="I539" i="4" s="1"/>
  <c r="BA265" i="4"/>
  <c r="BC265" i="4" s="1"/>
  <c r="AU265" i="4"/>
  <c r="AX265" i="4" s="1"/>
  <c r="AY265" i="4" s="1"/>
  <c r="AA293" i="4"/>
  <c r="J434" i="4"/>
  <c r="V293" i="4"/>
  <c r="AH200" i="4" l="1"/>
  <c r="AJ200" i="4"/>
  <c r="AO200" i="4" s="1"/>
  <c r="AP200" i="4" s="1"/>
  <c r="AJ218" i="14" s="1"/>
  <c r="AN199" i="4"/>
  <c r="BP201" i="4"/>
  <c r="AF387" i="14" s="1"/>
  <c r="BQ201" i="4"/>
  <c r="BR201" i="4" s="1"/>
  <c r="AL211" i="14" s="1"/>
  <c r="BF202" i="4"/>
  <c r="BK202" i="4" s="1"/>
  <c r="G540" i="4"/>
  <c r="E540" i="4" s="1"/>
  <c r="H540" i="4" s="1"/>
  <c r="G541" i="4" s="1"/>
  <c r="E541" i="4" s="1"/>
  <c r="AW266" i="4"/>
  <c r="AZ266" i="4" s="1"/>
  <c r="AI200" i="4"/>
  <c r="K434" i="4"/>
  <c r="L434" i="4" s="1"/>
  <c r="W293" i="4"/>
  <c r="U294" i="4"/>
  <c r="O434" i="4" l="1"/>
  <c r="AB12" i="14"/>
  <c r="AQ199" i="4"/>
  <c r="AD390" i="14"/>
  <c r="BS201" i="4"/>
  <c r="BG202" i="4"/>
  <c r="BH202" i="4" s="1"/>
  <c r="I540" i="4"/>
  <c r="H541" i="4" s="1"/>
  <c r="AD201" i="4"/>
  <c r="BA266" i="4"/>
  <c r="AU266" i="4"/>
  <c r="AK200" i="4"/>
  <c r="J435" i="4"/>
  <c r="S294" i="4"/>
  <c r="X294" i="4"/>
  <c r="Y294" i="4" s="1"/>
  <c r="E273" i="12"/>
  <c r="F273" i="12" s="1"/>
  <c r="H273" i="12" s="1"/>
  <c r="AE201" i="4" l="1"/>
  <c r="AF201" i="4" s="1"/>
  <c r="AG201" i="4" s="1"/>
  <c r="BM202" i="4"/>
  <c r="BN202" i="4" s="1"/>
  <c r="BO202" i="4" s="1"/>
  <c r="BI202" i="4"/>
  <c r="BL202" i="4" s="1"/>
  <c r="G542" i="4"/>
  <c r="E542" i="4" s="1"/>
  <c r="I541" i="4"/>
  <c r="BC266" i="4"/>
  <c r="AL200" i="4"/>
  <c r="AM200" i="4" s="1"/>
  <c r="AN200" i="4" s="1"/>
  <c r="AD393" i="14" s="1"/>
  <c r="AX266" i="4"/>
  <c r="AY266" i="4" s="1"/>
  <c r="AA294" i="4"/>
  <c r="V294" i="4"/>
  <c r="W294" i="4" s="1"/>
  <c r="K435" i="4"/>
  <c r="L435" i="4" s="1"/>
  <c r="O435" i="4" l="1"/>
  <c r="AB62" i="14"/>
  <c r="AH201" i="4"/>
  <c r="AJ201" i="4"/>
  <c r="H542" i="4"/>
  <c r="I542" i="4" s="1"/>
  <c r="BJ202" i="4"/>
  <c r="AQ200" i="4"/>
  <c r="AW267" i="4"/>
  <c r="AZ267" i="4" s="1"/>
  <c r="U295" i="4"/>
  <c r="S295" i="4" s="1"/>
  <c r="V295" i="4" s="1"/>
  <c r="J436" i="4"/>
  <c r="E274" i="12"/>
  <c r="F274" i="12" s="1"/>
  <c r="H274" i="12" s="1"/>
  <c r="G543" i="4" l="1"/>
  <c r="E543" i="4" s="1"/>
  <c r="H543" i="4" s="1"/>
  <c r="I543" i="4" s="1"/>
  <c r="BP202" i="4"/>
  <c r="AF390" i="14" s="1"/>
  <c r="BQ202" i="4"/>
  <c r="BR202" i="4" s="1"/>
  <c r="AL212" i="14" s="1"/>
  <c r="BF203" i="4"/>
  <c r="BK203" i="4" s="1"/>
  <c r="AD202" i="4"/>
  <c r="AU267" i="4"/>
  <c r="AO201" i="4"/>
  <c r="AP201" i="4" s="1"/>
  <c r="AJ219" i="14" s="1"/>
  <c r="AI201" i="4"/>
  <c r="X295" i="4"/>
  <c r="Y295" i="4" s="1"/>
  <c r="K436" i="4"/>
  <c r="L436" i="4" s="1"/>
  <c r="W295" i="4"/>
  <c r="U296" i="4"/>
  <c r="O436" i="4" l="1"/>
  <c r="AB69" i="14"/>
  <c r="G544" i="4"/>
  <c r="E544" i="4" s="1"/>
  <c r="H544" i="4" s="1"/>
  <c r="I544" i="4" s="1"/>
  <c r="BS202" i="4"/>
  <c r="BG203" i="4"/>
  <c r="BH203" i="4" s="1"/>
  <c r="AE202" i="4"/>
  <c r="AF202" i="4" s="1"/>
  <c r="BA267" i="4"/>
  <c r="AA295" i="4"/>
  <c r="AK201" i="4"/>
  <c r="AL201" i="4" s="1"/>
  <c r="J437" i="4"/>
  <c r="X296" i="4"/>
  <c r="Y296" i="4" s="1"/>
  <c r="S296" i="4"/>
  <c r="G545" i="4" l="1"/>
  <c r="E545" i="4" s="1"/>
  <c r="H545" i="4" s="1"/>
  <c r="BM203" i="4"/>
  <c r="BN203" i="4" s="1"/>
  <c r="BO203" i="4" s="1"/>
  <c r="BI203" i="4"/>
  <c r="BL203" i="4" s="1"/>
  <c r="AG202" i="4"/>
  <c r="BC267" i="4"/>
  <c r="AX267" i="4"/>
  <c r="AY267" i="4" s="1"/>
  <c r="AA296" i="4"/>
  <c r="AM201" i="4"/>
  <c r="AN201" i="4" s="1"/>
  <c r="AD396" i="14" s="1"/>
  <c r="K437" i="4"/>
  <c r="L437" i="4" s="1"/>
  <c r="V296" i="4"/>
  <c r="E275" i="12"/>
  <c r="F275" i="12" s="1"/>
  <c r="H275" i="12" s="1"/>
  <c r="O437" i="4" l="1"/>
  <c r="AB76" i="14"/>
  <c r="AH202" i="4"/>
  <c r="AJ202" i="4"/>
  <c r="AO202" i="4" s="1"/>
  <c r="AP202" i="4" s="1"/>
  <c r="AJ220" i="14" s="1"/>
  <c r="BJ203" i="4"/>
  <c r="G546" i="4"/>
  <c r="E546" i="4" s="1"/>
  <c r="I545" i="4"/>
  <c r="AW268" i="4"/>
  <c r="AQ201" i="4"/>
  <c r="J438" i="4"/>
  <c r="K438" i="4" s="1"/>
  <c r="L438" i="4" s="1"/>
  <c r="W296" i="4"/>
  <c r="U297" i="4"/>
  <c r="O438" i="4" l="1"/>
  <c r="AB86" i="14"/>
  <c r="BP203" i="4"/>
  <c r="AF392" i="14" s="1"/>
  <c r="BQ203" i="4"/>
  <c r="BR203" i="4" s="1"/>
  <c r="AL213" i="14" s="1"/>
  <c r="BF204" i="4"/>
  <c r="BK204" i="4" s="1"/>
  <c r="AU268" i="4"/>
  <c r="AZ268" i="4"/>
  <c r="AD203" i="4"/>
  <c r="H546" i="4"/>
  <c r="I546" i="4" s="1"/>
  <c r="AI202" i="4"/>
  <c r="AK202" i="4"/>
  <c r="AL202" i="4" s="1"/>
  <c r="J439" i="4"/>
  <c r="K439" i="4" s="1"/>
  <c r="L439" i="4" s="1"/>
  <c r="X297" i="4"/>
  <c r="Y297" i="4" s="1"/>
  <c r="S297" i="4"/>
  <c r="O439" i="4" l="1"/>
  <c r="AB98" i="14"/>
  <c r="BS203" i="4"/>
  <c r="BG204" i="4"/>
  <c r="BM204" i="4" s="1"/>
  <c r="BN204" i="4" s="1"/>
  <c r="BO204" i="4" s="1"/>
  <c r="AE203" i="4"/>
  <c r="AF203" i="4" s="1"/>
  <c r="G547" i="4"/>
  <c r="E547" i="4" s="1"/>
  <c r="H547" i="4" s="1"/>
  <c r="BA268" i="4"/>
  <c r="AX268" i="4"/>
  <c r="AY268" i="4" s="1"/>
  <c r="AM202" i="4"/>
  <c r="AN202" i="4" s="1"/>
  <c r="AD397" i="14" s="1"/>
  <c r="J440" i="4"/>
  <c r="V297" i="4"/>
  <c r="E276" i="12"/>
  <c r="F276" i="12" s="1"/>
  <c r="H276" i="12" s="1"/>
  <c r="BH204" i="4" l="1"/>
  <c r="BI204" i="4" s="1"/>
  <c r="BL204" i="4" s="1"/>
  <c r="AG203" i="4"/>
  <c r="BC268" i="4"/>
  <c r="I547" i="4"/>
  <c r="G548" i="4"/>
  <c r="E548" i="4" s="1"/>
  <c r="AW269" i="4"/>
  <c r="AZ269" i="4" s="1"/>
  <c r="AQ202" i="4"/>
  <c r="AA297" i="4"/>
  <c r="K440" i="4"/>
  <c r="L440" i="4" s="1"/>
  <c r="W297" i="4"/>
  <c r="U298" i="4"/>
  <c r="O440" i="4" l="1"/>
  <c r="AB112" i="14"/>
  <c r="AH203" i="4"/>
  <c r="AJ203" i="4"/>
  <c r="AO203" i="4" s="1"/>
  <c r="AP203" i="4" s="1"/>
  <c r="AJ221" i="14" s="1"/>
  <c r="BJ204" i="4"/>
  <c r="H548" i="4"/>
  <c r="G549" i="4" s="1"/>
  <c r="E549" i="4" s="1"/>
  <c r="AU269" i="4"/>
  <c r="J441" i="4"/>
  <c r="S298" i="4"/>
  <c r="X298" i="4"/>
  <c r="Y298" i="4" s="1"/>
  <c r="E277" i="12"/>
  <c r="F277" i="12" s="1"/>
  <c r="H277" i="12" s="1"/>
  <c r="BP204" i="4" l="1"/>
  <c r="AF394" i="14" s="1"/>
  <c r="BQ204" i="4"/>
  <c r="BR204" i="4" s="1"/>
  <c r="AL214" i="14" s="1"/>
  <c r="BF205" i="4"/>
  <c r="BK205" i="4" s="1"/>
  <c r="AD204" i="4"/>
  <c r="I548" i="4"/>
  <c r="H549" i="4" s="1"/>
  <c r="BA269" i="4"/>
  <c r="AX269" i="4"/>
  <c r="AY269" i="4" s="1"/>
  <c r="AI203" i="4"/>
  <c r="AK203" i="4"/>
  <c r="AL203" i="4" s="1"/>
  <c r="K441" i="4"/>
  <c r="L441" i="4" s="1"/>
  <c r="V298" i="4"/>
  <c r="O441" i="4" l="1"/>
  <c r="AB19" i="14"/>
  <c r="BS204" i="4"/>
  <c r="BG205" i="4"/>
  <c r="BM205" i="4" s="1"/>
  <c r="BN205" i="4" s="1"/>
  <c r="BO205" i="4" s="1"/>
  <c r="AE204" i="4"/>
  <c r="AF204" i="4" s="1"/>
  <c r="BC269" i="4"/>
  <c r="I549" i="4"/>
  <c r="G550" i="4"/>
  <c r="E550" i="4" s="1"/>
  <c r="AW270" i="4"/>
  <c r="AZ270" i="4" s="1"/>
  <c r="AA298" i="4"/>
  <c r="AM203" i="4"/>
  <c r="AN203" i="4" s="1"/>
  <c r="AD398" i="14" s="1"/>
  <c r="J442" i="4"/>
  <c r="W298" i="4"/>
  <c r="U299" i="4"/>
  <c r="E278" i="12"/>
  <c r="F278" i="12" s="1"/>
  <c r="H278" i="12" s="1"/>
  <c r="BH205" i="4" l="1"/>
  <c r="BI205" i="4" s="1"/>
  <c r="BL205" i="4" s="1"/>
  <c r="AG204" i="4"/>
  <c r="H550" i="4"/>
  <c r="I550" i="4" s="1"/>
  <c r="BA270" i="4"/>
  <c r="BC270" i="4" s="1"/>
  <c r="AU270" i="4"/>
  <c r="AX270" i="4" s="1"/>
  <c r="AY270" i="4" s="1"/>
  <c r="AQ203" i="4"/>
  <c r="K442" i="4"/>
  <c r="L442" i="4" s="1"/>
  <c r="S299" i="4"/>
  <c r="X299" i="4"/>
  <c r="Y299" i="4" s="1"/>
  <c r="O442" i="4" l="1"/>
  <c r="AB35" i="14"/>
  <c r="AH204" i="4"/>
  <c r="AJ204" i="4"/>
  <c r="AO204" i="4" s="1"/>
  <c r="AP204" i="4" s="1"/>
  <c r="AJ222" i="14" s="1"/>
  <c r="BJ205" i="4"/>
  <c r="G551" i="4"/>
  <c r="E551" i="4" s="1"/>
  <c r="H551" i="4" s="1"/>
  <c r="G552" i="4" s="1"/>
  <c r="E552" i="4" s="1"/>
  <c r="AW271" i="4"/>
  <c r="AU271" i="4" s="1"/>
  <c r="V299" i="4"/>
  <c r="U300" i="4" s="1"/>
  <c r="J443" i="4"/>
  <c r="E279" i="12"/>
  <c r="F279" i="12" s="1"/>
  <c r="H279" i="12" s="1"/>
  <c r="BP205" i="4" l="1"/>
  <c r="AF397" i="14" s="1"/>
  <c r="BQ205" i="4"/>
  <c r="BR205" i="4" s="1"/>
  <c r="AL215" i="14" s="1"/>
  <c r="BF206" i="4"/>
  <c r="BK206" i="4" s="1"/>
  <c r="AZ271" i="4"/>
  <c r="I551" i="4"/>
  <c r="H552" i="4" s="1"/>
  <c r="AA299" i="4"/>
  <c r="AI204" i="4"/>
  <c r="AK204" i="4"/>
  <c r="W299" i="4"/>
  <c r="K443" i="4"/>
  <c r="L443" i="4" s="1"/>
  <c r="S300" i="4"/>
  <c r="X300" i="4"/>
  <c r="Y300" i="4" s="1"/>
  <c r="O443" i="4" l="1"/>
  <c r="AB61" i="14"/>
  <c r="BS205" i="4"/>
  <c r="BG206" i="4"/>
  <c r="BM206" i="4" s="1"/>
  <c r="BN206" i="4" s="1"/>
  <c r="BO206" i="4" s="1"/>
  <c r="AD205" i="4"/>
  <c r="I552" i="4"/>
  <c r="G553" i="4"/>
  <c r="E553" i="4" s="1"/>
  <c r="BA271" i="4"/>
  <c r="AL204" i="4"/>
  <c r="AM204" i="4" s="1"/>
  <c r="AN204" i="4" s="1"/>
  <c r="AD401" i="14" s="1"/>
  <c r="AX271" i="4"/>
  <c r="AY271" i="4" s="1"/>
  <c r="V300" i="4"/>
  <c r="W300" i="4" s="1"/>
  <c r="J444" i="4"/>
  <c r="BH206" i="4" l="1"/>
  <c r="BI206" i="4" s="1"/>
  <c r="BL206" i="4" s="1"/>
  <c r="AE205" i="4"/>
  <c r="AF205" i="4" s="1"/>
  <c r="BC271" i="4"/>
  <c r="H553" i="4"/>
  <c r="I553" i="4" s="1"/>
  <c r="AQ204" i="4"/>
  <c r="AW272" i="4"/>
  <c r="AZ272" i="4" s="1"/>
  <c r="AA300" i="4"/>
  <c r="U301" i="4"/>
  <c r="S301" i="4" s="1"/>
  <c r="K444" i="4"/>
  <c r="L444" i="4" s="1"/>
  <c r="E280" i="12"/>
  <c r="F280" i="12" s="1"/>
  <c r="H280" i="12" s="1"/>
  <c r="O444" i="4" l="1"/>
  <c r="AB67" i="14"/>
  <c r="BJ206" i="4"/>
  <c r="AG205" i="4"/>
  <c r="G554" i="4"/>
  <c r="E554" i="4" s="1"/>
  <c r="H554" i="4" s="1"/>
  <c r="AU272" i="4"/>
  <c r="AK205" i="4"/>
  <c r="AL205" i="4" s="1"/>
  <c r="X301" i="4"/>
  <c r="Y301" i="4" s="1"/>
  <c r="V301" i="4"/>
  <c r="U302" i="4" s="1"/>
  <c r="J445" i="4"/>
  <c r="AH205" i="4" l="1"/>
  <c r="AJ205" i="4"/>
  <c r="AO205" i="4" s="1"/>
  <c r="AP205" i="4" s="1"/>
  <c r="AJ223" i="14" s="1"/>
  <c r="BP206" i="4"/>
  <c r="AF346" i="14" s="1"/>
  <c r="BQ206" i="4"/>
  <c r="BR206" i="4" s="1"/>
  <c r="AL216" i="14" s="1"/>
  <c r="BF207" i="4"/>
  <c r="BA272" i="4"/>
  <c r="I554" i="4"/>
  <c r="G555" i="4"/>
  <c r="E555" i="4" s="1"/>
  <c r="AA301" i="4"/>
  <c r="AI205" i="4"/>
  <c r="AM205" i="4"/>
  <c r="W301" i="4"/>
  <c r="K445" i="4"/>
  <c r="L445" i="4" s="1"/>
  <c r="S302" i="4"/>
  <c r="X302" i="4"/>
  <c r="O445" i="4" l="1"/>
  <c r="AB77" i="14"/>
  <c r="Y302" i="4"/>
  <c r="AA302" i="4" s="1"/>
  <c r="AN205" i="4"/>
  <c r="BS206" i="4"/>
  <c r="BG207" i="4"/>
  <c r="BM207" i="4" s="1"/>
  <c r="BN207" i="4" s="1"/>
  <c r="BO207" i="4" s="1"/>
  <c r="BK207" i="4"/>
  <c r="BC272" i="4"/>
  <c r="AD206" i="4"/>
  <c r="H555" i="4"/>
  <c r="I555" i="4" s="1"/>
  <c r="AX272" i="4"/>
  <c r="AY272" i="4" s="1"/>
  <c r="V302" i="4"/>
  <c r="U303" i="4" s="1"/>
  <c r="J446" i="4"/>
  <c r="E281" i="12"/>
  <c r="F281" i="12" s="1"/>
  <c r="H281" i="12" s="1"/>
  <c r="AQ205" i="4" l="1"/>
  <c r="AD402" i="14"/>
  <c r="BH207" i="4"/>
  <c r="BI207" i="4" s="1"/>
  <c r="AE206" i="4"/>
  <c r="AF206" i="4" s="1"/>
  <c r="G556" i="4"/>
  <c r="E556" i="4" s="1"/>
  <c r="H556" i="4" s="1"/>
  <c r="I556" i="4" s="1"/>
  <c r="AW273" i="4"/>
  <c r="AZ273" i="4" s="1"/>
  <c r="W302" i="4"/>
  <c r="K446" i="4"/>
  <c r="L446" i="4" s="1"/>
  <c r="S303" i="4"/>
  <c r="X303" i="4"/>
  <c r="Y303" i="4" s="1"/>
  <c r="O446" i="4" l="1"/>
  <c r="AB73" i="14"/>
  <c r="BJ207" i="4"/>
  <c r="BF208" i="4" s="1"/>
  <c r="BK208" i="4" s="1"/>
  <c r="BL207" i="4"/>
  <c r="BQ207" i="4" s="1"/>
  <c r="BR207" i="4" s="1"/>
  <c r="AL217" i="14" s="1"/>
  <c r="AG206" i="4"/>
  <c r="G557" i="4"/>
  <c r="E557" i="4" s="1"/>
  <c r="H557" i="4" s="1"/>
  <c r="AU273" i="4"/>
  <c r="AI206" i="4"/>
  <c r="AK206" i="4"/>
  <c r="AA303" i="4"/>
  <c r="V303" i="4"/>
  <c r="U304" i="4" s="1"/>
  <c r="J447" i="4"/>
  <c r="E282" i="12"/>
  <c r="F282" i="12" s="1"/>
  <c r="H282" i="12" s="1"/>
  <c r="AH206" i="4" l="1"/>
  <c r="AJ206" i="4"/>
  <c r="AO206" i="4" s="1"/>
  <c r="AP206" i="4" s="1"/>
  <c r="AJ224" i="14" s="1"/>
  <c r="BP207" i="4"/>
  <c r="BG208" i="4"/>
  <c r="BM208" i="4" s="1"/>
  <c r="BN208" i="4" s="1"/>
  <c r="BO208" i="4" s="1"/>
  <c r="G558" i="4"/>
  <c r="E558" i="4" s="1"/>
  <c r="I557" i="4"/>
  <c r="BA273" i="4"/>
  <c r="AL206" i="4"/>
  <c r="AM206" i="4" s="1"/>
  <c r="AX273" i="4"/>
  <c r="AY273" i="4" s="1"/>
  <c r="W303" i="4"/>
  <c r="K447" i="4"/>
  <c r="L447" i="4" s="1"/>
  <c r="S304" i="4"/>
  <c r="X304" i="4"/>
  <c r="Y304" i="4" s="1"/>
  <c r="O447" i="4" l="1"/>
  <c r="AB71" i="14"/>
  <c r="BS207" i="4"/>
  <c r="AF334" i="14"/>
  <c r="AN206" i="4"/>
  <c r="BH208" i="4"/>
  <c r="BI208" i="4" s="1"/>
  <c r="BC273" i="4"/>
  <c r="AD207" i="4"/>
  <c r="H558" i="4"/>
  <c r="I558" i="4" s="1"/>
  <c r="AW274" i="4"/>
  <c r="AU274" i="4" s="1"/>
  <c r="V304" i="4"/>
  <c r="W304" i="4" s="1"/>
  <c r="J448" i="4"/>
  <c r="AQ206" i="4" l="1"/>
  <c r="AD354" i="14"/>
  <c r="BJ208" i="4"/>
  <c r="BF209" i="4" s="1"/>
  <c r="BK209" i="4" s="1"/>
  <c r="BL208" i="4"/>
  <c r="BP208" i="4" s="1"/>
  <c r="AF284" i="14" s="1"/>
  <c r="AE207" i="4"/>
  <c r="AZ274" i="4"/>
  <c r="BA274" i="4" s="1"/>
  <c r="BC274" i="4" s="1"/>
  <c r="G559" i="4"/>
  <c r="E559" i="4" s="1"/>
  <c r="H559" i="4" s="1"/>
  <c r="G560" i="4" s="1"/>
  <c r="E560" i="4" s="1"/>
  <c r="AX274" i="4"/>
  <c r="AY274" i="4" s="1"/>
  <c r="AI207" i="4"/>
  <c r="AA304" i="4"/>
  <c r="U305" i="4"/>
  <c r="X305" i="4" s="1"/>
  <c r="Y305" i="4" s="1"/>
  <c r="K448" i="4"/>
  <c r="L448" i="4" s="1"/>
  <c r="E283" i="12"/>
  <c r="F283" i="12" s="1"/>
  <c r="H283" i="12" s="1"/>
  <c r="O448" i="4" l="1"/>
  <c r="AB32" i="14"/>
  <c r="AF207" i="4"/>
  <c r="AG207" i="4" s="1"/>
  <c r="AJ207" i="4" s="1"/>
  <c r="BQ208" i="4"/>
  <c r="BR208" i="4" s="1"/>
  <c r="BG209" i="4"/>
  <c r="BM209" i="4" s="1"/>
  <c r="BN209" i="4" s="1"/>
  <c r="BO209" i="4" s="1"/>
  <c r="I559" i="4"/>
  <c r="H560" i="4" s="1"/>
  <c r="I560" i="4" s="1"/>
  <c r="AW275" i="4"/>
  <c r="AZ275" i="4" s="1"/>
  <c r="AK207" i="4"/>
  <c r="S305" i="4"/>
  <c r="V305" i="4" s="1"/>
  <c r="W305" i="4" s="1"/>
  <c r="J449" i="4"/>
  <c r="BS208" i="4" l="1"/>
  <c r="AL218" i="14"/>
  <c r="AH207" i="4"/>
  <c r="AO207" i="4"/>
  <c r="AP207" i="4" s="1"/>
  <c r="AJ225" i="14" s="1"/>
  <c r="BH209" i="4"/>
  <c r="BI209" i="4" s="1"/>
  <c r="BL209" i="4" s="1"/>
  <c r="G561" i="4"/>
  <c r="E561" i="4" s="1"/>
  <c r="H561" i="4" s="1"/>
  <c r="I561" i="4" s="1"/>
  <c r="BA275" i="4"/>
  <c r="BC275" i="4" s="1"/>
  <c r="AL207" i="4"/>
  <c r="AM207" i="4" s="1"/>
  <c r="AN207" i="4" s="1"/>
  <c r="AD345" i="14" s="1"/>
  <c r="AU275" i="4"/>
  <c r="AA305" i="4"/>
  <c r="U306" i="4"/>
  <c r="X306" i="4" s="1"/>
  <c r="Y306" i="4" s="1"/>
  <c r="K449" i="4"/>
  <c r="L449" i="4" s="1"/>
  <c r="O449" i="4" l="1"/>
  <c r="AB6" i="14"/>
  <c r="BJ209" i="4"/>
  <c r="AD208" i="4"/>
  <c r="G562" i="4"/>
  <c r="E562" i="4" s="1"/>
  <c r="H562" i="4" s="1"/>
  <c r="I562" i="4" s="1"/>
  <c r="AQ207" i="4"/>
  <c r="AX275" i="4"/>
  <c r="AY275" i="4" s="1"/>
  <c r="AA306" i="4"/>
  <c r="S306" i="4"/>
  <c r="V306" i="4" s="1"/>
  <c r="W306" i="4" s="1"/>
  <c r="J450" i="4"/>
  <c r="E284" i="12"/>
  <c r="F284" i="12" s="1"/>
  <c r="H284" i="12" s="1"/>
  <c r="BP209" i="4" l="1"/>
  <c r="AF287" i="14" s="1"/>
  <c r="BQ209" i="4"/>
  <c r="BR209" i="4" s="1"/>
  <c r="AL219" i="14" s="1"/>
  <c r="BF210" i="4"/>
  <c r="BK210" i="4" s="1"/>
  <c r="AE208" i="4"/>
  <c r="AF208" i="4" s="1"/>
  <c r="G563" i="4"/>
  <c r="E563" i="4" s="1"/>
  <c r="H563" i="4" s="1"/>
  <c r="I563" i="4" s="1"/>
  <c r="AW276" i="4"/>
  <c r="AI208" i="4"/>
  <c r="U307" i="4"/>
  <c r="S307" i="4" s="1"/>
  <c r="K450" i="4"/>
  <c r="L450" i="4" s="1"/>
  <c r="O450" i="4" l="1"/>
  <c r="AB8" i="14"/>
  <c r="BS209" i="4"/>
  <c r="BG210" i="4"/>
  <c r="BM210" i="4" s="1"/>
  <c r="BN210" i="4" s="1"/>
  <c r="BO210" i="4" s="1"/>
  <c r="AG208" i="4"/>
  <c r="AU276" i="4"/>
  <c r="AZ276" i="4"/>
  <c r="G564" i="4"/>
  <c r="E564" i="4" s="1"/>
  <c r="H564" i="4" s="1"/>
  <c r="I564" i="4" s="1"/>
  <c r="AK208" i="4"/>
  <c r="X307" i="4"/>
  <c r="Y307" i="4" s="1"/>
  <c r="J451" i="4"/>
  <c r="V307" i="4"/>
  <c r="AH208" i="4" l="1"/>
  <c r="AD209" i="4" s="1"/>
  <c r="AJ208" i="4"/>
  <c r="AO208" i="4" s="1"/>
  <c r="AP208" i="4" s="1"/>
  <c r="AJ226" i="14" s="1"/>
  <c r="BH210" i="4"/>
  <c r="BI210" i="4" s="1"/>
  <c r="BL210" i="4" s="1"/>
  <c r="G565" i="4"/>
  <c r="E565" i="4" s="1"/>
  <c r="H565" i="4" s="1"/>
  <c r="I565" i="4" s="1"/>
  <c r="BA276" i="4"/>
  <c r="AL208" i="4"/>
  <c r="AM208" i="4" s="1"/>
  <c r="AX276" i="4"/>
  <c r="AY276" i="4" s="1"/>
  <c r="AA307" i="4"/>
  <c r="K451" i="4"/>
  <c r="L451" i="4" s="1"/>
  <c r="W307" i="4"/>
  <c r="U308" i="4"/>
  <c r="E285" i="12"/>
  <c r="F285" i="12" s="1"/>
  <c r="H285" i="12" s="1"/>
  <c r="O451" i="4" l="1"/>
  <c r="AB33" i="14"/>
  <c r="BJ210" i="4"/>
  <c r="AN208" i="4"/>
  <c r="AE209" i="4"/>
  <c r="AK209" i="4" s="1"/>
  <c r="AL209" i="4" s="1"/>
  <c r="BC276" i="4"/>
  <c r="G566" i="4"/>
  <c r="E566" i="4" s="1"/>
  <c r="H566" i="4" s="1"/>
  <c r="G567" i="4" s="1"/>
  <c r="E567" i="4" s="1"/>
  <c r="AW277" i="4"/>
  <c r="AZ277" i="4" s="1"/>
  <c r="AI209" i="4"/>
  <c r="J452" i="4"/>
  <c r="S308" i="4"/>
  <c r="X308" i="4"/>
  <c r="Y308" i="4" s="1"/>
  <c r="AQ208" i="4" l="1"/>
  <c r="AD288" i="14"/>
  <c r="AF209" i="4"/>
  <c r="AG209" i="4" s="1"/>
  <c r="BF211" i="4"/>
  <c r="BK211" i="4" s="1"/>
  <c r="BQ210" i="4"/>
  <c r="BR210" i="4" s="1"/>
  <c r="AL220" i="14" s="1"/>
  <c r="BP210" i="4"/>
  <c r="AF289" i="14" s="1"/>
  <c r="I566" i="4"/>
  <c r="H567" i="4" s="1"/>
  <c r="AU277" i="4"/>
  <c r="AM209" i="4"/>
  <c r="K452" i="4"/>
  <c r="L452" i="4" s="1"/>
  <c r="V308" i="4"/>
  <c r="O452" i="4" l="1"/>
  <c r="AB36" i="14"/>
  <c r="AH209" i="4"/>
  <c r="AD210" i="4" s="1"/>
  <c r="AE210" i="4" s="1"/>
  <c r="AJ209" i="4"/>
  <c r="AO209" i="4" s="1"/>
  <c r="AP209" i="4" s="1"/>
  <c r="AJ227" i="14" s="1"/>
  <c r="BS210" i="4"/>
  <c r="BG211" i="4"/>
  <c r="BM211" i="4" s="1"/>
  <c r="BN211" i="4" s="1"/>
  <c r="BO211" i="4" s="1"/>
  <c r="I567" i="4"/>
  <c r="G568" i="4"/>
  <c r="E568" i="4" s="1"/>
  <c r="BA277" i="4"/>
  <c r="AX277" i="4"/>
  <c r="AY277" i="4" s="1"/>
  <c r="AA308" i="4"/>
  <c r="J453" i="4"/>
  <c r="W308" i="4"/>
  <c r="U309" i="4"/>
  <c r="E286" i="12"/>
  <c r="F286" i="12" s="1"/>
  <c r="H286" i="12" s="1"/>
  <c r="AN209" i="4" l="1"/>
  <c r="AF210" i="4"/>
  <c r="AG210" i="4" s="1"/>
  <c r="AJ210" i="4" s="1"/>
  <c r="BH211" i="4"/>
  <c r="BI211" i="4" s="1"/>
  <c r="BL211" i="4" s="1"/>
  <c r="BC277" i="4"/>
  <c r="H568" i="4"/>
  <c r="G569" i="4" s="1"/>
  <c r="E569" i="4" s="1"/>
  <c r="AW278" i="4"/>
  <c r="AU278" i="4" s="1"/>
  <c r="K453" i="4"/>
  <c r="L453" i="4" s="1"/>
  <c r="S309" i="4"/>
  <c r="X309" i="4"/>
  <c r="Y309" i="4" s="1"/>
  <c r="O453" i="4" l="1"/>
  <c r="AB28" i="14"/>
  <c r="AQ209" i="4"/>
  <c r="AD290" i="14"/>
  <c r="AH210" i="4"/>
  <c r="AO210" i="4"/>
  <c r="AP210" i="4" s="1"/>
  <c r="AJ228" i="14" s="1"/>
  <c r="BJ211" i="4"/>
  <c r="AZ278" i="4"/>
  <c r="BA278" i="4" s="1"/>
  <c r="BC278" i="4" s="1"/>
  <c r="I568" i="4"/>
  <c r="H569" i="4" s="1"/>
  <c r="G570" i="4" s="1"/>
  <c r="E570" i="4" s="1"/>
  <c r="AX278" i="4"/>
  <c r="AY278" i="4" s="1"/>
  <c r="AI210" i="4"/>
  <c r="AK210" i="4"/>
  <c r="AL210" i="4" s="1"/>
  <c r="J454" i="4"/>
  <c r="V309" i="4"/>
  <c r="BQ211" i="4" l="1"/>
  <c r="BR211" i="4" s="1"/>
  <c r="AL221" i="14" s="1"/>
  <c r="BP211" i="4"/>
  <c r="AF296" i="14" s="1"/>
  <c r="BF212" i="4"/>
  <c r="BK212" i="4" s="1"/>
  <c r="AD211" i="4"/>
  <c r="I569" i="4"/>
  <c r="H570" i="4" s="1"/>
  <c r="G571" i="4" s="1"/>
  <c r="E571" i="4" s="1"/>
  <c r="AW279" i="4"/>
  <c r="AZ279" i="4" s="1"/>
  <c r="AA309" i="4"/>
  <c r="AM210" i="4"/>
  <c r="AN210" i="4" s="1"/>
  <c r="AD292" i="14" s="1"/>
  <c r="K454" i="4"/>
  <c r="L454" i="4" s="1"/>
  <c r="W309" i="4"/>
  <c r="U310" i="4"/>
  <c r="E287" i="12"/>
  <c r="F287" i="12" s="1"/>
  <c r="H287" i="12" s="1"/>
  <c r="O454" i="4" l="1"/>
  <c r="AB34" i="14"/>
  <c r="BS211" i="4"/>
  <c r="BG212" i="4"/>
  <c r="BH212" i="4" s="1"/>
  <c r="AE211" i="4"/>
  <c r="AF211" i="4" s="1"/>
  <c r="I570" i="4"/>
  <c r="H571" i="4" s="1"/>
  <c r="BA279" i="4"/>
  <c r="AU279" i="4"/>
  <c r="AQ210" i="4"/>
  <c r="J455" i="4"/>
  <c r="S310" i="4"/>
  <c r="X310" i="4"/>
  <c r="Y310" i="4" s="1"/>
  <c r="BM212" i="4" l="1"/>
  <c r="BN212" i="4" s="1"/>
  <c r="BO212" i="4" s="1"/>
  <c r="BI212" i="4"/>
  <c r="BL212" i="4" s="1"/>
  <c r="AG211" i="4"/>
  <c r="BC279" i="4"/>
  <c r="I571" i="4"/>
  <c r="G572" i="4"/>
  <c r="E572" i="4" s="1"/>
  <c r="AX279" i="4"/>
  <c r="AY279" i="4" s="1"/>
  <c r="K455" i="4"/>
  <c r="L455" i="4" s="1"/>
  <c r="V310" i="4"/>
  <c r="O455" i="4" l="1"/>
  <c r="AB39" i="14"/>
  <c r="AH211" i="4"/>
  <c r="AJ211" i="4"/>
  <c r="AO211" i="4" s="1"/>
  <c r="AP211" i="4" s="1"/>
  <c r="AJ229" i="14" s="1"/>
  <c r="BJ212" i="4"/>
  <c r="H572" i="4"/>
  <c r="I572" i="4" s="1"/>
  <c r="AW280" i="4"/>
  <c r="AZ280" i="4" s="1"/>
  <c r="AA310" i="4"/>
  <c r="AI211" i="4"/>
  <c r="AK211" i="4"/>
  <c r="AL211" i="4" s="1"/>
  <c r="J456" i="4"/>
  <c r="K456" i="4" s="1"/>
  <c r="L456" i="4" s="1"/>
  <c r="W310" i="4"/>
  <c r="U311" i="4"/>
  <c r="E288" i="12"/>
  <c r="F288" i="12" s="1"/>
  <c r="H288" i="12" s="1"/>
  <c r="O456" i="4" l="1"/>
  <c r="AB40" i="14"/>
  <c r="BQ212" i="4"/>
  <c r="BR212" i="4" s="1"/>
  <c r="AL222" i="14" s="1"/>
  <c r="BP212" i="4"/>
  <c r="AF304" i="14" s="1"/>
  <c r="BF213" i="4"/>
  <c r="BK213" i="4" s="1"/>
  <c r="G573" i="4"/>
  <c r="E573" i="4" s="1"/>
  <c r="H573" i="4" s="1"/>
  <c r="I573" i="4" s="1"/>
  <c r="AD212" i="4"/>
  <c r="AU280" i="4"/>
  <c r="AM211" i="4"/>
  <c r="AN211" i="4" s="1"/>
  <c r="AD299" i="14" s="1"/>
  <c r="J457" i="4"/>
  <c r="S311" i="4"/>
  <c r="X311" i="4"/>
  <c r="Y311" i="4" l="1"/>
  <c r="AA311" i="4" s="1"/>
  <c r="BS212" i="4"/>
  <c r="BG213" i="4"/>
  <c r="BH213" i="4" s="1"/>
  <c r="AE212" i="4"/>
  <c r="AF212" i="4" s="1"/>
  <c r="G574" i="4"/>
  <c r="E574" i="4" s="1"/>
  <c r="H574" i="4" s="1"/>
  <c r="G575" i="4" s="1"/>
  <c r="E575" i="4" s="1"/>
  <c r="BA280" i="4"/>
  <c r="AX280" i="4"/>
  <c r="AY280" i="4" s="1"/>
  <c r="AQ211" i="4"/>
  <c r="V311" i="4"/>
  <c r="W311" i="4" s="1"/>
  <c r="K457" i="4"/>
  <c r="L457" i="4" s="1"/>
  <c r="E289" i="12"/>
  <c r="F289" i="12" s="1"/>
  <c r="H289" i="12" s="1"/>
  <c r="O457" i="4" l="1"/>
  <c r="AB44" i="14"/>
  <c r="BM213" i="4"/>
  <c r="BN213" i="4" s="1"/>
  <c r="BO213" i="4" s="1"/>
  <c r="BI213" i="4"/>
  <c r="BL213" i="4" s="1"/>
  <c r="AG212" i="4"/>
  <c r="AJ212" i="4" s="1"/>
  <c r="BC280" i="4"/>
  <c r="I574" i="4"/>
  <c r="H575" i="4" s="1"/>
  <c r="AW281" i="4"/>
  <c r="AZ281" i="4" s="1"/>
  <c r="U312" i="4"/>
  <c r="S312" i="4" s="1"/>
  <c r="V312" i="4" s="1"/>
  <c r="J458" i="4"/>
  <c r="BJ213" i="4" l="1"/>
  <c r="AO212" i="4"/>
  <c r="AP212" i="4" s="1"/>
  <c r="AJ230" i="14" s="1"/>
  <c r="AH212" i="4"/>
  <c r="I575" i="4"/>
  <c r="G576" i="4"/>
  <c r="E576" i="4" s="1"/>
  <c r="AU281" i="4"/>
  <c r="AK212" i="4"/>
  <c r="AI212" i="4"/>
  <c r="X312" i="4"/>
  <c r="Y312" i="4" s="1"/>
  <c r="K458" i="4"/>
  <c r="L458" i="4" s="1"/>
  <c r="W312" i="4"/>
  <c r="U313" i="4"/>
  <c r="O458" i="4" l="1"/>
  <c r="AB49" i="14"/>
  <c r="BP213" i="4"/>
  <c r="AF311" i="14" s="1"/>
  <c r="BQ213" i="4"/>
  <c r="BR213" i="4" s="1"/>
  <c r="AL223" i="14" s="1"/>
  <c r="BF214" i="4"/>
  <c r="BK214" i="4" s="1"/>
  <c r="BA281" i="4"/>
  <c r="AL212" i="4"/>
  <c r="AM212" i="4" s="1"/>
  <c r="AN212" i="4" s="1"/>
  <c r="AD305" i="14" s="1"/>
  <c r="H576" i="4"/>
  <c r="AA312" i="4"/>
  <c r="J459" i="4"/>
  <c r="S313" i="4"/>
  <c r="X313" i="4"/>
  <c r="Y313" i="4" s="1"/>
  <c r="E290" i="12"/>
  <c r="F290" i="12" s="1"/>
  <c r="H290" i="12" s="1"/>
  <c r="BS213" i="4" l="1"/>
  <c r="BG214" i="4"/>
  <c r="BH214" i="4" s="1"/>
  <c r="BC281" i="4"/>
  <c r="AD213" i="4"/>
  <c r="AQ212" i="4"/>
  <c r="G577" i="4"/>
  <c r="E577" i="4" s="1"/>
  <c r="I576" i="4"/>
  <c r="AX281" i="4"/>
  <c r="AY281" i="4" s="1"/>
  <c r="K459" i="4"/>
  <c r="L459" i="4" s="1"/>
  <c r="V313" i="4"/>
  <c r="O459" i="4" l="1"/>
  <c r="AB53" i="14"/>
  <c r="BM214" i="4"/>
  <c r="BN214" i="4" s="1"/>
  <c r="BO214" i="4" s="1"/>
  <c r="BI214" i="4"/>
  <c r="BL214" i="4" s="1"/>
  <c r="AE213" i="4"/>
  <c r="AF213" i="4" s="1"/>
  <c r="H577" i="4"/>
  <c r="AW282" i="4"/>
  <c r="AI213" i="4"/>
  <c r="AA313" i="4"/>
  <c r="J460" i="4"/>
  <c r="W313" i="4"/>
  <c r="U314" i="4"/>
  <c r="AK213" i="4" l="1"/>
  <c r="AL213" i="4" s="1"/>
  <c r="AM213" i="4" s="1"/>
  <c r="BJ214" i="4"/>
  <c r="AG213" i="4"/>
  <c r="AU282" i="4"/>
  <c r="AZ282" i="4"/>
  <c r="G578" i="4"/>
  <c r="E578" i="4" s="1"/>
  <c r="I577" i="4"/>
  <c r="K460" i="4"/>
  <c r="L460" i="4" s="1"/>
  <c r="S314" i="4"/>
  <c r="X314" i="4"/>
  <c r="E291" i="12"/>
  <c r="F291" i="12" s="1"/>
  <c r="H291" i="12" s="1"/>
  <c r="O460" i="4" l="1"/>
  <c r="AB55" i="14"/>
  <c r="Y314" i="4"/>
  <c r="AA314" i="4" s="1"/>
  <c r="AH213" i="4"/>
  <c r="AD214" i="4" s="1"/>
  <c r="AE214" i="4" s="1"/>
  <c r="AJ213" i="4"/>
  <c r="AO213" i="4" s="1"/>
  <c r="AP213" i="4" s="1"/>
  <c r="AJ231" i="14" s="1"/>
  <c r="BQ214" i="4"/>
  <c r="BR214" i="4" s="1"/>
  <c r="AL224" i="14" s="1"/>
  <c r="BP214" i="4"/>
  <c r="AF320" i="14" s="1"/>
  <c r="BF215" i="4"/>
  <c r="BK215" i="4" s="1"/>
  <c r="H578" i="4"/>
  <c r="I578" i="4" s="1"/>
  <c r="BA282" i="4"/>
  <c r="AX282" i="4"/>
  <c r="AY282" i="4" s="1"/>
  <c r="J461" i="4"/>
  <c r="V314" i="4"/>
  <c r="AF214" i="4" l="1"/>
  <c r="AG214" i="4" s="1"/>
  <c r="AJ214" i="4" s="1"/>
  <c r="BG215" i="4"/>
  <c r="BM215" i="4" s="1"/>
  <c r="BN215" i="4" s="1"/>
  <c r="BO215" i="4" s="1"/>
  <c r="BS214" i="4"/>
  <c r="AN213" i="4"/>
  <c r="BC282" i="4"/>
  <c r="G579" i="4"/>
  <c r="E579" i="4" s="1"/>
  <c r="H579" i="4" s="1"/>
  <c r="AW283" i="4"/>
  <c r="AZ283" i="4" s="1"/>
  <c r="AI214" i="4"/>
  <c r="AK214" i="4"/>
  <c r="K461" i="4"/>
  <c r="L461" i="4" s="1"/>
  <c r="W314" i="4"/>
  <c r="U315" i="4"/>
  <c r="O461" i="4" l="1"/>
  <c r="AB58" i="14"/>
  <c r="AQ213" i="4"/>
  <c r="AD316" i="14"/>
  <c r="AH214" i="4"/>
  <c r="AD215" i="4" s="1"/>
  <c r="AO214" i="4"/>
  <c r="AP214" i="4" s="1"/>
  <c r="AJ232" i="14" s="1"/>
  <c r="BH215" i="4"/>
  <c r="BI215" i="4" s="1"/>
  <c r="BL215" i="4" s="1"/>
  <c r="I579" i="4"/>
  <c r="G580" i="4"/>
  <c r="E580" i="4" s="1"/>
  <c r="AL214" i="4"/>
  <c r="AM214" i="4" s="1"/>
  <c r="AU283" i="4"/>
  <c r="J462" i="4"/>
  <c r="S315" i="4"/>
  <c r="X315" i="4"/>
  <c r="Y315" i="4" s="1"/>
  <c r="E292" i="12"/>
  <c r="F292" i="12" s="1"/>
  <c r="H292" i="12" s="1"/>
  <c r="AN214" i="4" l="1"/>
  <c r="BJ215" i="4"/>
  <c r="AE215" i="4"/>
  <c r="AF215" i="4" s="1"/>
  <c r="H580" i="4"/>
  <c r="I580" i="4" s="1"/>
  <c r="BA283" i="4"/>
  <c r="AX283" i="4"/>
  <c r="AY283" i="4" s="1"/>
  <c r="V315" i="4"/>
  <c r="U316" i="4" s="1"/>
  <c r="K462" i="4"/>
  <c r="L462" i="4" s="1"/>
  <c r="O462" i="4" l="1"/>
  <c r="AB65" i="14"/>
  <c r="AQ214" i="4"/>
  <c r="AD327" i="14"/>
  <c r="BQ215" i="4"/>
  <c r="BR215" i="4" s="1"/>
  <c r="AL225" i="14" s="1"/>
  <c r="BP215" i="4"/>
  <c r="AF329" i="14" s="1"/>
  <c r="BF216" i="4"/>
  <c r="BK216" i="4" s="1"/>
  <c r="AG215" i="4"/>
  <c r="BC283" i="4"/>
  <c r="G581" i="4"/>
  <c r="E581" i="4" s="1"/>
  <c r="H581" i="4" s="1"/>
  <c r="G582" i="4" s="1"/>
  <c r="E582" i="4" s="1"/>
  <c r="AW284" i="4"/>
  <c r="AZ284" i="4" s="1"/>
  <c r="AA315" i="4"/>
  <c r="W315" i="4"/>
  <c r="J463" i="4"/>
  <c r="S316" i="4"/>
  <c r="X316" i="4"/>
  <c r="Y316" i="4" s="1"/>
  <c r="AH215" i="4" l="1"/>
  <c r="AJ215" i="4"/>
  <c r="AO215" i="4" s="1"/>
  <c r="AP215" i="4" s="1"/>
  <c r="AJ233" i="14" s="1"/>
  <c r="BS215" i="4"/>
  <c r="BG216" i="4"/>
  <c r="I581" i="4"/>
  <c r="H582" i="4" s="1"/>
  <c r="BA284" i="4"/>
  <c r="BC284" i="4" s="1"/>
  <c r="AU284" i="4"/>
  <c r="AA316" i="4"/>
  <c r="AI215" i="4"/>
  <c r="AK215" i="4"/>
  <c r="AL215" i="4" s="1"/>
  <c r="V316" i="4"/>
  <c r="W316" i="4" s="1"/>
  <c r="K463" i="4"/>
  <c r="L463" i="4" s="1"/>
  <c r="E293" i="12"/>
  <c r="F293" i="12" s="1"/>
  <c r="H293" i="12" s="1"/>
  <c r="O463" i="4" l="1"/>
  <c r="AB70" i="14"/>
  <c r="BM216" i="4"/>
  <c r="BN216" i="4" s="1"/>
  <c r="BO216" i="4" s="1"/>
  <c r="BH216" i="4"/>
  <c r="BI216" i="4" s="1"/>
  <c r="AD216" i="4"/>
  <c r="I582" i="4"/>
  <c r="G583" i="4"/>
  <c r="E583" i="4" s="1"/>
  <c r="AX284" i="4"/>
  <c r="AY284" i="4" s="1"/>
  <c r="AM215" i="4"/>
  <c r="AN215" i="4" s="1"/>
  <c r="AD339" i="14" s="1"/>
  <c r="U317" i="4"/>
  <c r="S317" i="4" s="1"/>
  <c r="J464" i="4"/>
  <c r="BJ216" i="4" l="1"/>
  <c r="BF217" i="4" s="1"/>
  <c r="BL216" i="4"/>
  <c r="BP216" i="4" s="1"/>
  <c r="AF342" i="14" s="1"/>
  <c r="AE216" i="4"/>
  <c r="AF216" i="4" s="1"/>
  <c r="H583" i="4"/>
  <c r="G584" i="4" s="1"/>
  <c r="E584" i="4" s="1"/>
  <c r="AW285" i="4"/>
  <c r="AQ215" i="4"/>
  <c r="X317" i="4"/>
  <c r="Y317" i="4" s="1"/>
  <c r="K464" i="4"/>
  <c r="L464" i="4" s="1"/>
  <c r="V317" i="4"/>
  <c r="O464" i="4" l="1"/>
  <c r="AB79" i="14"/>
  <c r="BQ216" i="4"/>
  <c r="BR216" i="4" s="1"/>
  <c r="BG217" i="4"/>
  <c r="BM217" i="4" s="1"/>
  <c r="BN217" i="4" s="1"/>
  <c r="BO217" i="4" s="1"/>
  <c r="BK217" i="4"/>
  <c r="AG216" i="4"/>
  <c r="AU285" i="4"/>
  <c r="AZ285" i="4"/>
  <c r="BA285" i="4" s="1"/>
  <c r="I583" i="4"/>
  <c r="H584" i="4" s="1"/>
  <c r="AA317" i="4"/>
  <c r="J465" i="4"/>
  <c r="W317" i="4"/>
  <c r="U318" i="4"/>
  <c r="E294" i="12"/>
  <c r="F294" i="12" s="1"/>
  <c r="H294" i="12" s="1"/>
  <c r="BS216" i="4" l="1"/>
  <c r="AL226" i="14"/>
  <c r="AH216" i="4"/>
  <c r="AJ216" i="4"/>
  <c r="AO216" i="4" s="1"/>
  <c r="AP216" i="4" s="1"/>
  <c r="AJ234" i="14" s="1"/>
  <c r="BH217" i="4"/>
  <c r="BI217" i="4" s="1"/>
  <c r="BC285" i="4"/>
  <c r="I584" i="4"/>
  <c r="G585" i="4"/>
  <c r="E585" i="4" s="1"/>
  <c r="AX285" i="4"/>
  <c r="AY285" i="4" s="1"/>
  <c r="AI216" i="4"/>
  <c r="K465" i="4"/>
  <c r="L465" i="4" s="1"/>
  <c r="S318" i="4"/>
  <c r="X318" i="4"/>
  <c r="Y318" i="4" s="1"/>
  <c r="O465" i="4" l="1"/>
  <c r="AB82" i="14"/>
  <c r="BJ217" i="4"/>
  <c r="BF218" i="4" s="1"/>
  <c r="BK218" i="4" s="1"/>
  <c r="BL217" i="4"/>
  <c r="BP217" i="4" s="1"/>
  <c r="AF356" i="14" s="1"/>
  <c r="AD217" i="4"/>
  <c r="H585" i="4"/>
  <c r="G586" i="4" s="1"/>
  <c r="E586" i="4" s="1"/>
  <c r="AW286" i="4"/>
  <c r="AK216" i="4"/>
  <c r="V318" i="4"/>
  <c r="W318" i="4" s="1"/>
  <c r="J466" i="4"/>
  <c r="BQ217" i="4" l="1"/>
  <c r="BR217" i="4" s="1"/>
  <c r="BG218" i="4"/>
  <c r="BH218" i="4" s="1"/>
  <c r="AE217" i="4"/>
  <c r="AF217" i="4" s="1"/>
  <c r="AU286" i="4"/>
  <c r="AZ286" i="4"/>
  <c r="I585" i="4"/>
  <c r="H586" i="4" s="1"/>
  <c r="AL216" i="4"/>
  <c r="AM216" i="4" s="1"/>
  <c r="AN216" i="4" s="1"/>
  <c r="AD348" i="14" s="1"/>
  <c r="AA318" i="4"/>
  <c r="U319" i="4"/>
  <c r="S319" i="4" s="1"/>
  <c r="K466" i="4"/>
  <c r="L466" i="4" s="1"/>
  <c r="E295" i="12"/>
  <c r="F295" i="12" s="1"/>
  <c r="H295" i="12" s="1"/>
  <c r="O466" i="4" l="1"/>
  <c r="AB88" i="14"/>
  <c r="BS217" i="4"/>
  <c r="AL227" i="14"/>
  <c r="BM218" i="4"/>
  <c r="BN218" i="4" s="1"/>
  <c r="BO218" i="4" s="1"/>
  <c r="BI218" i="4"/>
  <c r="BL218" i="4" s="1"/>
  <c r="AG217" i="4"/>
  <c r="BA286" i="4"/>
  <c r="AQ216" i="4"/>
  <c r="G587" i="4"/>
  <c r="E587" i="4" s="1"/>
  <c r="I586" i="4"/>
  <c r="AI217" i="4"/>
  <c r="AK217" i="4"/>
  <c r="AL217" i="4" s="1"/>
  <c r="X319" i="4"/>
  <c r="Y319" i="4" s="1"/>
  <c r="V319" i="4"/>
  <c r="W319" i="4" s="1"/>
  <c r="J467" i="4"/>
  <c r="AH217" i="4" l="1"/>
  <c r="AD218" i="4" s="1"/>
  <c r="AJ217" i="4"/>
  <c r="AO217" i="4" s="1"/>
  <c r="AP217" i="4" s="1"/>
  <c r="AJ235" i="14" s="1"/>
  <c r="BJ218" i="4"/>
  <c r="BC286" i="4"/>
  <c r="H587" i="4"/>
  <c r="G588" i="4" s="1"/>
  <c r="E588" i="4" s="1"/>
  <c r="AX286" i="4"/>
  <c r="AY286" i="4" s="1"/>
  <c r="AA319" i="4"/>
  <c r="AM217" i="4"/>
  <c r="U320" i="4"/>
  <c r="X320" i="4" s="1"/>
  <c r="Y320" i="4" s="1"/>
  <c r="K467" i="4"/>
  <c r="L467" i="4" s="1"/>
  <c r="O467" i="4" l="1"/>
  <c r="AB93" i="14"/>
  <c r="AN217" i="4"/>
  <c r="BP218" i="4"/>
  <c r="AF368" i="14" s="1"/>
  <c r="BQ218" i="4"/>
  <c r="BR218" i="4" s="1"/>
  <c r="AL228" i="14" s="1"/>
  <c r="BF219" i="4"/>
  <c r="BK219" i="4" s="1"/>
  <c r="AE218" i="4"/>
  <c r="AF218" i="4" s="1"/>
  <c r="I587" i="4"/>
  <c r="H588" i="4" s="1"/>
  <c r="G589" i="4" s="1"/>
  <c r="E589" i="4" s="1"/>
  <c r="AW287" i="4"/>
  <c r="AZ287" i="4" s="1"/>
  <c r="S320" i="4"/>
  <c r="V320" i="4" s="1"/>
  <c r="W320" i="4" s="1"/>
  <c r="J468" i="4"/>
  <c r="E296" i="12"/>
  <c r="F296" i="12" s="1"/>
  <c r="H296" i="12" s="1"/>
  <c r="AQ217" i="4" l="1"/>
  <c r="AD362" i="14"/>
  <c r="BS218" i="4"/>
  <c r="BG219" i="4"/>
  <c r="BM219" i="4" s="1"/>
  <c r="BN219" i="4" s="1"/>
  <c r="BO219" i="4" s="1"/>
  <c r="AG218" i="4"/>
  <c r="I588" i="4"/>
  <c r="H589" i="4" s="1"/>
  <c r="G590" i="4" s="1"/>
  <c r="E590" i="4" s="1"/>
  <c r="AU287" i="4"/>
  <c r="AK218" i="4"/>
  <c r="AL218" i="4" s="1"/>
  <c r="AA320" i="4"/>
  <c r="U321" i="4"/>
  <c r="S321" i="4" s="1"/>
  <c r="K468" i="4"/>
  <c r="L468" i="4" s="1"/>
  <c r="O468" i="4" l="1"/>
  <c r="AB83" i="14"/>
  <c r="AH218" i="4"/>
  <c r="AJ218" i="4"/>
  <c r="AO218" i="4" s="1"/>
  <c r="AP218" i="4" s="1"/>
  <c r="AJ236" i="14" s="1"/>
  <c r="BH219" i="4"/>
  <c r="BI219" i="4" s="1"/>
  <c r="BL219" i="4" s="1"/>
  <c r="I589" i="4"/>
  <c r="H590" i="4" s="1"/>
  <c r="G591" i="4" s="1"/>
  <c r="E591" i="4" s="1"/>
  <c r="BA287" i="4"/>
  <c r="AX287" i="4"/>
  <c r="AY287" i="4" s="1"/>
  <c r="AI218" i="4"/>
  <c r="AM218" i="4"/>
  <c r="X321" i="4"/>
  <c r="Y321" i="4" s="1"/>
  <c r="V321" i="4"/>
  <c r="W321" i="4" s="1"/>
  <c r="J469" i="4"/>
  <c r="BJ219" i="4" l="1"/>
  <c r="AN218" i="4"/>
  <c r="BC287" i="4"/>
  <c r="AD219" i="4"/>
  <c r="I590" i="4"/>
  <c r="H591" i="4" s="1"/>
  <c r="AW288" i="4"/>
  <c r="AU288" i="4" s="1"/>
  <c r="AA321" i="4"/>
  <c r="U322" i="4"/>
  <c r="S322" i="4" s="1"/>
  <c r="K469" i="4"/>
  <c r="L469" i="4" s="1"/>
  <c r="E297" i="12"/>
  <c r="F297" i="12" s="1"/>
  <c r="H297" i="12" s="1"/>
  <c r="O469" i="4" l="1"/>
  <c r="AB74" i="14"/>
  <c r="AQ218" i="4"/>
  <c r="AD373" i="14"/>
  <c r="BF220" i="4"/>
  <c r="BK220" i="4" s="1"/>
  <c r="BP219" i="4"/>
  <c r="AF377" i="14" s="1"/>
  <c r="BQ219" i="4"/>
  <c r="BR219" i="4" s="1"/>
  <c r="AL229" i="14" s="1"/>
  <c r="AE219" i="4"/>
  <c r="AF219" i="4" s="1"/>
  <c r="AZ288" i="4"/>
  <c r="G592" i="4"/>
  <c r="E592" i="4" s="1"/>
  <c r="I591" i="4"/>
  <c r="X322" i="4"/>
  <c r="Y322" i="4" s="1"/>
  <c r="V322" i="4"/>
  <c r="W322" i="4" s="1"/>
  <c r="J470" i="4"/>
  <c r="BS219" i="4" l="1"/>
  <c r="AK219" i="4"/>
  <c r="AL219" i="4" s="1"/>
  <c r="AM219" i="4" s="1"/>
  <c r="BG220" i="4"/>
  <c r="BM220" i="4" s="1"/>
  <c r="BN220" i="4" s="1"/>
  <c r="BO220" i="4" s="1"/>
  <c r="AG219" i="4"/>
  <c r="H592" i="4"/>
  <c r="I592" i="4" s="1"/>
  <c r="BA288" i="4"/>
  <c r="AX288" i="4"/>
  <c r="AY288" i="4" s="1"/>
  <c r="AI219" i="4"/>
  <c r="AA322" i="4"/>
  <c r="U323" i="4"/>
  <c r="X323" i="4" s="1"/>
  <c r="Y323" i="4" s="1"/>
  <c r="K470" i="4"/>
  <c r="L470" i="4" s="1"/>
  <c r="O470" i="4" l="1"/>
  <c r="AB80" i="14"/>
  <c r="AH219" i="4"/>
  <c r="AD220" i="4" s="1"/>
  <c r="AJ219" i="4"/>
  <c r="AO219" i="4" s="1"/>
  <c r="AP219" i="4" s="1"/>
  <c r="AJ237" i="14" s="1"/>
  <c r="BH220" i="4"/>
  <c r="BI220" i="4" s="1"/>
  <c r="BL220" i="4" s="1"/>
  <c r="BC288" i="4"/>
  <c r="G593" i="4"/>
  <c r="E593" i="4" s="1"/>
  <c r="H593" i="4" s="1"/>
  <c r="G594" i="4" s="1"/>
  <c r="E594" i="4" s="1"/>
  <c r="AW289" i="4"/>
  <c r="AZ289" i="4" s="1"/>
  <c r="AA323" i="4"/>
  <c r="S323" i="4"/>
  <c r="V323" i="4" s="1"/>
  <c r="U324" i="4" s="1"/>
  <c r="J471" i="4"/>
  <c r="E298" i="12"/>
  <c r="F298" i="12" s="1"/>
  <c r="H298" i="12" s="1"/>
  <c r="AN219" i="4" l="1"/>
  <c r="BJ220" i="4"/>
  <c r="AE220" i="4"/>
  <c r="AF220" i="4" s="1"/>
  <c r="I593" i="4"/>
  <c r="H594" i="4" s="1"/>
  <c r="BA289" i="4"/>
  <c r="BC289" i="4" s="1"/>
  <c r="AU289" i="4"/>
  <c r="W323" i="4"/>
  <c r="K471" i="4"/>
  <c r="L471" i="4" s="1"/>
  <c r="X324" i="4"/>
  <c r="Y324" i="4" s="1"/>
  <c r="S324" i="4"/>
  <c r="O471" i="4" l="1"/>
  <c r="AB94" i="14"/>
  <c r="AQ219" i="4"/>
  <c r="AD384" i="14"/>
  <c r="BP220" i="4"/>
  <c r="AF386" i="14" s="1"/>
  <c r="BQ220" i="4"/>
  <c r="BR220" i="4" s="1"/>
  <c r="AL230" i="14" s="1"/>
  <c r="BF221" i="4"/>
  <c r="BK221" i="4" s="1"/>
  <c r="AG220" i="4"/>
  <c r="I594" i="4"/>
  <c r="G595" i="4"/>
  <c r="E595" i="4" s="1"/>
  <c r="AX289" i="4"/>
  <c r="AY289" i="4" s="1"/>
  <c r="AI220" i="4"/>
  <c r="AK220" i="4"/>
  <c r="AL220" i="4" s="1"/>
  <c r="J472" i="4"/>
  <c r="V324" i="4"/>
  <c r="AH220" i="4" l="1"/>
  <c r="AJ220" i="4"/>
  <c r="AO220" i="4" s="1"/>
  <c r="AP220" i="4" s="1"/>
  <c r="AJ238" i="14" s="1"/>
  <c r="BS220" i="4"/>
  <c r="BG221" i="4"/>
  <c r="BM221" i="4" s="1"/>
  <c r="BN221" i="4" s="1"/>
  <c r="BO221" i="4" s="1"/>
  <c r="H595" i="4"/>
  <c r="AW290" i="4"/>
  <c r="AA324" i="4"/>
  <c r="AM220" i="4"/>
  <c r="K472" i="4"/>
  <c r="L472" i="4" s="1"/>
  <c r="W324" i="4"/>
  <c r="U325" i="4"/>
  <c r="E299" i="12"/>
  <c r="F299" i="12" s="1"/>
  <c r="H299" i="12" s="1"/>
  <c r="O472" i="4" l="1"/>
  <c r="AB103" i="14"/>
  <c r="AN220" i="4"/>
  <c r="BH221" i="4"/>
  <c r="BI221" i="4" s="1"/>
  <c r="BL221" i="4" s="1"/>
  <c r="AD221" i="4"/>
  <c r="AU290" i="4"/>
  <c r="AZ290" i="4"/>
  <c r="I595" i="4"/>
  <c r="G596" i="4"/>
  <c r="E596" i="4" s="1"/>
  <c r="J473" i="4"/>
  <c r="X325" i="4"/>
  <c r="S325" i="4"/>
  <c r="AQ220" i="4" l="1"/>
  <c r="AD391" i="14"/>
  <c r="Y325" i="4"/>
  <c r="AA325" i="4" s="1"/>
  <c r="AE221" i="4"/>
  <c r="AF221" i="4" s="1"/>
  <c r="BJ221" i="4"/>
  <c r="H596" i="4"/>
  <c r="I596" i="4" s="1"/>
  <c r="BA290" i="4"/>
  <c r="AX290" i="4"/>
  <c r="AY290" i="4" s="1"/>
  <c r="K473" i="4"/>
  <c r="L473" i="4" s="1"/>
  <c r="V325" i="4"/>
  <c r="O473" i="4" l="1"/>
  <c r="AB117" i="14"/>
  <c r="AG221" i="4"/>
  <c r="BQ221" i="4"/>
  <c r="BR221" i="4" s="1"/>
  <c r="AL231" i="14" s="1"/>
  <c r="BP221" i="4"/>
  <c r="AF395" i="14" s="1"/>
  <c r="BF222" i="4"/>
  <c r="BC290" i="4"/>
  <c r="G597" i="4"/>
  <c r="E597" i="4" s="1"/>
  <c r="H597" i="4" s="1"/>
  <c r="G598" i="4" s="1"/>
  <c r="E598" i="4" s="1"/>
  <c r="AW291" i="4"/>
  <c r="AU291" i="4" s="1"/>
  <c r="AI221" i="4"/>
  <c r="AK221" i="4"/>
  <c r="AL221" i="4" s="1"/>
  <c r="J474" i="4"/>
  <c r="W325" i="4"/>
  <c r="U326" i="4"/>
  <c r="E300" i="12"/>
  <c r="F300" i="12" s="1"/>
  <c r="H300" i="12" s="1"/>
  <c r="AH221" i="4" l="1"/>
  <c r="AD222" i="4" s="1"/>
  <c r="AJ221" i="4"/>
  <c r="AO221" i="4" s="1"/>
  <c r="AP221" i="4" s="1"/>
  <c r="AJ239" i="14" s="1"/>
  <c r="BS221" i="4"/>
  <c r="BG222" i="4"/>
  <c r="BK222" i="4"/>
  <c r="AZ291" i="4"/>
  <c r="I597" i="4"/>
  <c r="H598" i="4" s="1"/>
  <c r="AX291" i="4"/>
  <c r="AY291" i="4" s="1"/>
  <c r="AM221" i="4"/>
  <c r="K474" i="4"/>
  <c r="L474" i="4" s="1"/>
  <c r="S326" i="4"/>
  <c r="X326" i="4"/>
  <c r="Y326" i="4" s="1"/>
  <c r="O474" i="4" l="1"/>
  <c r="AB122" i="14"/>
  <c r="AN221" i="4"/>
  <c r="BM222" i="4"/>
  <c r="BN222" i="4" s="1"/>
  <c r="BO222" i="4" s="1"/>
  <c r="BH222" i="4"/>
  <c r="BI222" i="4" s="1"/>
  <c r="BL222" i="4" s="1"/>
  <c r="AE222" i="4"/>
  <c r="AF222" i="4" s="1"/>
  <c r="I598" i="4"/>
  <c r="G599" i="4"/>
  <c r="E599" i="4" s="1"/>
  <c r="BA291" i="4"/>
  <c r="AW292" i="4"/>
  <c r="J475" i="4"/>
  <c r="V326" i="4"/>
  <c r="AQ221" i="4" l="1"/>
  <c r="AD399" i="14"/>
  <c r="AG222" i="4"/>
  <c r="BJ222" i="4"/>
  <c r="BC291" i="4"/>
  <c r="AZ292" i="4"/>
  <c r="H599" i="4"/>
  <c r="AU292" i="4"/>
  <c r="AA326" i="4"/>
  <c r="K475" i="4"/>
  <c r="L475" i="4" s="1"/>
  <c r="W326" i="4"/>
  <c r="U327" i="4"/>
  <c r="E301" i="12"/>
  <c r="F301" i="12" s="1"/>
  <c r="H301" i="12" s="1"/>
  <c r="O475" i="4" l="1"/>
  <c r="AB128" i="14"/>
  <c r="AH222" i="4"/>
  <c r="AJ222" i="4"/>
  <c r="AO222" i="4" s="1"/>
  <c r="AP222" i="4" s="1"/>
  <c r="AJ240" i="14" s="1"/>
  <c r="BP222" i="4"/>
  <c r="AF400" i="14" s="1"/>
  <c r="BQ222" i="4"/>
  <c r="BR222" i="4" s="1"/>
  <c r="AL232" i="14" s="1"/>
  <c r="BF223" i="4"/>
  <c r="BK223" i="4" s="1"/>
  <c r="G600" i="4"/>
  <c r="E600" i="4" s="1"/>
  <c r="I599" i="4"/>
  <c r="BA292" i="4"/>
  <c r="BC292" i="4" s="1"/>
  <c r="AX292" i="4"/>
  <c r="AY292" i="4" s="1"/>
  <c r="AI222" i="4"/>
  <c r="AK222" i="4"/>
  <c r="AL222" i="4" s="1"/>
  <c r="J476" i="4"/>
  <c r="S327" i="4"/>
  <c r="X327" i="4"/>
  <c r="Y327" i="4" s="1"/>
  <c r="BS222" i="4" l="1"/>
  <c r="BG223" i="4"/>
  <c r="BM223" i="4" s="1"/>
  <c r="BN223" i="4" s="1"/>
  <c r="BO223" i="4" s="1"/>
  <c r="AD223" i="4"/>
  <c r="H600" i="4"/>
  <c r="G601" i="4" s="1"/>
  <c r="E601" i="4" s="1"/>
  <c r="AW293" i="4"/>
  <c r="AZ293" i="4" s="1"/>
  <c r="AM222" i="4"/>
  <c r="AN222" i="4" s="1"/>
  <c r="AD404" i="14" s="1"/>
  <c r="K476" i="4"/>
  <c r="L476" i="4" s="1"/>
  <c r="V327" i="4"/>
  <c r="O476" i="4" l="1"/>
  <c r="AB130" i="14"/>
  <c r="BH223" i="4"/>
  <c r="BI223" i="4" s="1"/>
  <c r="BL223" i="4" s="1"/>
  <c r="AE223" i="4"/>
  <c r="AF223" i="4" s="1"/>
  <c r="I600" i="4"/>
  <c r="H601" i="4" s="1"/>
  <c r="AU293" i="4"/>
  <c r="AQ222" i="4"/>
  <c r="AA327" i="4"/>
  <c r="J477" i="4"/>
  <c r="W327" i="4"/>
  <c r="U328" i="4"/>
  <c r="E302" i="12"/>
  <c r="F302" i="12" s="1"/>
  <c r="H302" i="12" s="1"/>
  <c r="BJ223" i="4" l="1"/>
  <c r="AG223" i="4"/>
  <c r="I601" i="4"/>
  <c r="G602" i="4"/>
  <c r="E602" i="4" s="1"/>
  <c r="BA293" i="4"/>
  <c r="AX293" i="4"/>
  <c r="AY293" i="4" s="1"/>
  <c r="K477" i="4"/>
  <c r="L477" i="4" s="1"/>
  <c r="S328" i="4"/>
  <c r="X328" i="4"/>
  <c r="O477" i="4" l="1"/>
  <c r="AB136" i="14"/>
  <c r="Y328" i="4"/>
  <c r="AA328" i="4" s="1"/>
  <c r="AH223" i="4"/>
  <c r="AJ223" i="4"/>
  <c r="AO223" i="4" s="1"/>
  <c r="AP223" i="4" s="1"/>
  <c r="AJ241" i="14" s="1"/>
  <c r="BF224" i="4"/>
  <c r="BK224" i="4" s="1"/>
  <c r="BP223" i="4"/>
  <c r="AF402" i="14" s="1"/>
  <c r="BQ223" i="4"/>
  <c r="BR223" i="4" s="1"/>
  <c r="AL233" i="14" s="1"/>
  <c r="BC293" i="4"/>
  <c r="H602" i="4"/>
  <c r="AW294" i="4"/>
  <c r="AZ294" i="4" s="1"/>
  <c r="AI223" i="4"/>
  <c r="AK223" i="4"/>
  <c r="AL223" i="4" s="1"/>
  <c r="J478" i="4"/>
  <c r="V328" i="4"/>
  <c r="BS223" i="4" l="1"/>
  <c r="BG224" i="4"/>
  <c r="BM224" i="4" s="1"/>
  <c r="BN224" i="4" s="1"/>
  <c r="BO224" i="4" s="1"/>
  <c r="AD224" i="4"/>
  <c r="G603" i="4"/>
  <c r="E603" i="4" s="1"/>
  <c r="I602" i="4"/>
  <c r="AU294" i="4"/>
  <c r="AM223" i="4"/>
  <c r="AN223" i="4" s="1"/>
  <c r="AD406" i="14" s="1"/>
  <c r="K478" i="4"/>
  <c r="L478" i="4" s="1"/>
  <c r="W328" i="4"/>
  <c r="U329" i="4"/>
  <c r="S329" i="4" s="1"/>
  <c r="E303" i="12"/>
  <c r="F303" i="12" s="1"/>
  <c r="H303" i="12" s="1"/>
  <c r="O478" i="4" l="1"/>
  <c r="AB140" i="14"/>
  <c r="BH224" i="4"/>
  <c r="BI224" i="4" s="1"/>
  <c r="AE224" i="4"/>
  <c r="AF224" i="4" s="1"/>
  <c r="H603" i="4"/>
  <c r="G604" i="4" s="1"/>
  <c r="E604" i="4" s="1"/>
  <c r="BA294" i="4"/>
  <c r="AX294" i="4"/>
  <c r="AY294" i="4" s="1"/>
  <c r="AQ223" i="4"/>
  <c r="J479" i="4"/>
  <c r="V329" i="4"/>
  <c r="X329" i="4"/>
  <c r="Y329" i="4" l="1"/>
  <c r="AA329" i="4" s="1"/>
  <c r="BJ224" i="4"/>
  <c r="BF225" i="4" s="1"/>
  <c r="BK225" i="4" s="1"/>
  <c r="BL224" i="4"/>
  <c r="BP224" i="4" s="1"/>
  <c r="AF403" i="14" s="1"/>
  <c r="AG224" i="4"/>
  <c r="BC294" i="4"/>
  <c r="I603" i="4"/>
  <c r="H604" i="4" s="1"/>
  <c r="G605" i="4" s="1"/>
  <c r="E605" i="4" s="1"/>
  <c r="AW295" i="4"/>
  <c r="AZ295" i="4" s="1"/>
  <c r="K479" i="4"/>
  <c r="L479" i="4" s="1"/>
  <c r="W329" i="4"/>
  <c r="U330" i="4"/>
  <c r="E304" i="12"/>
  <c r="F304" i="12" s="1"/>
  <c r="H304" i="12" s="1"/>
  <c r="O479" i="4" l="1"/>
  <c r="AB142" i="14"/>
  <c r="AH224" i="4"/>
  <c r="AJ224" i="4"/>
  <c r="AO224" i="4" s="1"/>
  <c r="AP224" i="4" s="1"/>
  <c r="AJ242" i="14" s="1"/>
  <c r="BQ224" i="4"/>
  <c r="BR224" i="4" s="1"/>
  <c r="BG225" i="4"/>
  <c r="BM225" i="4" s="1"/>
  <c r="BN225" i="4" s="1"/>
  <c r="BO225" i="4" s="1"/>
  <c r="I604" i="4"/>
  <c r="H605" i="4" s="1"/>
  <c r="I605" i="4" s="1"/>
  <c r="AU295" i="4"/>
  <c r="AI224" i="4"/>
  <c r="AK224" i="4"/>
  <c r="AL224" i="4" s="1"/>
  <c r="J480" i="4"/>
  <c r="S330" i="4"/>
  <c r="X330" i="4"/>
  <c r="Y330" i="4" s="1"/>
  <c r="BS224" i="4" l="1"/>
  <c r="AL234" i="14"/>
  <c r="BH225" i="4"/>
  <c r="BI225" i="4" s="1"/>
  <c r="BL225" i="4" s="1"/>
  <c r="AD225" i="4"/>
  <c r="G606" i="4"/>
  <c r="E606" i="4" s="1"/>
  <c r="H606" i="4" s="1"/>
  <c r="G607" i="4" s="1"/>
  <c r="E607" i="4" s="1"/>
  <c r="BA295" i="4"/>
  <c r="AX295" i="4"/>
  <c r="AY295" i="4" s="1"/>
  <c r="AM224" i="4"/>
  <c r="AN224" i="4" s="1"/>
  <c r="AD407" i="14" s="1"/>
  <c r="K480" i="4"/>
  <c r="L480" i="4" s="1"/>
  <c r="V330" i="4"/>
  <c r="O480" i="4" l="1"/>
  <c r="AB145" i="14"/>
  <c r="BJ225" i="4"/>
  <c r="AE225" i="4"/>
  <c r="AF225" i="4" s="1"/>
  <c r="BC295" i="4"/>
  <c r="I606" i="4"/>
  <c r="H607" i="4" s="1"/>
  <c r="G608" i="4" s="1"/>
  <c r="E608" i="4" s="1"/>
  <c r="AW296" i="4"/>
  <c r="AZ296" i="4" s="1"/>
  <c r="AQ224" i="4"/>
  <c r="AA330" i="4"/>
  <c r="J481" i="4"/>
  <c r="W330" i="4"/>
  <c r="U331" i="4"/>
  <c r="E305" i="12"/>
  <c r="F305" i="12" s="1"/>
  <c r="H305" i="12" s="1"/>
  <c r="BF226" i="4" l="1"/>
  <c r="BP225" i="4"/>
  <c r="AF407" i="14" s="1"/>
  <c r="BQ225" i="4"/>
  <c r="BR225" i="4" s="1"/>
  <c r="AL235" i="14" s="1"/>
  <c r="AG225" i="4"/>
  <c r="I607" i="4"/>
  <c r="H608" i="4" s="1"/>
  <c r="G609" i="4" s="1"/>
  <c r="E609" i="4" s="1"/>
  <c r="BA296" i="4"/>
  <c r="BC296" i="4" s="1"/>
  <c r="AU296" i="4"/>
  <c r="K481" i="4"/>
  <c r="L481" i="4" s="1"/>
  <c r="S331" i="4"/>
  <c r="X331" i="4"/>
  <c r="Y331" i="4" s="1"/>
  <c r="O481" i="4" l="1"/>
  <c r="AB152" i="14"/>
  <c r="AH225" i="4"/>
  <c r="AJ225" i="4"/>
  <c r="AO225" i="4" s="1"/>
  <c r="AP225" i="4" s="1"/>
  <c r="AJ243" i="14" s="1"/>
  <c r="BG226" i="4"/>
  <c r="BM226" i="4" s="1"/>
  <c r="BN226" i="4" s="1"/>
  <c r="BO226" i="4" s="1"/>
  <c r="BK226" i="4"/>
  <c r="BS225" i="4"/>
  <c r="I608" i="4"/>
  <c r="H609" i="4" s="1"/>
  <c r="G610" i="4" s="1"/>
  <c r="E610" i="4" s="1"/>
  <c r="AX296" i="4"/>
  <c r="AY296" i="4" s="1"/>
  <c r="AI225" i="4"/>
  <c r="AK225" i="4"/>
  <c r="AL225" i="4" s="1"/>
  <c r="J482" i="4"/>
  <c r="V331" i="4"/>
  <c r="BH226" i="4" l="1"/>
  <c r="BI226" i="4" s="1"/>
  <c r="I609" i="4"/>
  <c r="H610" i="4" s="1"/>
  <c r="I610" i="4" s="1"/>
  <c r="AD226" i="4"/>
  <c r="AW297" i="4"/>
  <c r="AA331" i="4"/>
  <c r="AM225" i="4"/>
  <c r="AN225" i="4" s="1"/>
  <c r="AD411" i="14" s="1"/>
  <c r="K482" i="4"/>
  <c r="L482" i="4" s="1"/>
  <c r="W331" i="4"/>
  <c r="U332" i="4"/>
  <c r="E306" i="12"/>
  <c r="F306" i="12" s="1"/>
  <c r="H306" i="12" s="1"/>
  <c r="O482" i="4" l="1"/>
  <c r="AB156" i="14"/>
  <c r="BJ226" i="4"/>
  <c r="BF227" i="4" s="1"/>
  <c r="BK227" i="4" s="1"/>
  <c r="BL226" i="4"/>
  <c r="BP226" i="4" s="1"/>
  <c r="AF413" i="14" s="1"/>
  <c r="AE226" i="4"/>
  <c r="AF226" i="4" s="1"/>
  <c r="G611" i="4"/>
  <c r="E611" i="4" s="1"/>
  <c r="H611" i="4" s="1"/>
  <c r="I611" i="4" s="1"/>
  <c r="AU297" i="4"/>
  <c r="AX297" i="4" s="1"/>
  <c r="AY297" i="4" s="1"/>
  <c r="AZ297" i="4"/>
  <c r="AQ225" i="4"/>
  <c r="J483" i="4"/>
  <c r="S332" i="4"/>
  <c r="X332" i="4"/>
  <c r="Y332" i="4" s="1"/>
  <c r="BQ226" i="4" l="1"/>
  <c r="BR226" i="4" s="1"/>
  <c r="BG227" i="4"/>
  <c r="BM227" i="4" s="1"/>
  <c r="BN227" i="4" s="1"/>
  <c r="BO227" i="4" s="1"/>
  <c r="AG226" i="4"/>
  <c r="G612" i="4"/>
  <c r="E612" i="4" s="1"/>
  <c r="H612" i="4" s="1"/>
  <c r="G613" i="4" s="1"/>
  <c r="E613" i="4" s="1"/>
  <c r="BA297" i="4"/>
  <c r="AW298" i="4"/>
  <c r="AU298" i="4" s="1"/>
  <c r="K483" i="4"/>
  <c r="L483" i="4" s="1"/>
  <c r="V332" i="4"/>
  <c r="E307" i="12"/>
  <c r="F307" i="12" s="1"/>
  <c r="H307" i="12" s="1"/>
  <c r="O483" i="4" l="1"/>
  <c r="AB159" i="14"/>
  <c r="BS226" i="4"/>
  <c r="AL236" i="14"/>
  <c r="AH226" i="4"/>
  <c r="AJ226" i="4"/>
  <c r="AO226" i="4" s="1"/>
  <c r="AP226" i="4" s="1"/>
  <c r="AJ244" i="14" s="1"/>
  <c r="BH227" i="4"/>
  <c r="BI227" i="4" s="1"/>
  <c r="BL227" i="4" s="1"/>
  <c r="BC297" i="4"/>
  <c r="AZ298" i="4"/>
  <c r="I612" i="4"/>
  <c r="H613" i="4" s="1"/>
  <c r="AX298" i="4"/>
  <c r="AY298" i="4" s="1"/>
  <c r="AA332" i="4"/>
  <c r="AI226" i="4"/>
  <c r="AK226" i="4"/>
  <c r="AL226" i="4" s="1"/>
  <c r="J484" i="4"/>
  <c r="W332" i="4"/>
  <c r="U333" i="4"/>
  <c r="BJ227" i="4" l="1"/>
  <c r="AD227" i="4"/>
  <c r="G614" i="4"/>
  <c r="E614" i="4" s="1"/>
  <c r="I613" i="4"/>
  <c r="BA298" i="4"/>
  <c r="BC298" i="4" s="1"/>
  <c r="AW299" i="4"/>
  <c r="AM226" i="4"/>
  <c r="AN226" i="4" s="1"/>
  <c r="AD417" i="14" s="1"/>
  <c r="K484" i="4"/>
  <c r="L484" i="4" s="1"/>
  <c r="S333" i="4"/>
  <c r="X333" i="4"/>
  <c r="O484" i="4" l="1"/>
  <c r="AB164" i="14"/>
  <c r="Y333" i="4"/>
  <c r="AA333" i="4" s="1"/>
  <c r="BP227" i="4"/>
  <c r="AF419" i="14" s="1"/>
  <c r="BQ227" i="4"/>
  <c r="BR227" i="4" s="1"/>
  <c r="AL237" i="14" s="1"/>
  <c r="BF228" i="4"/>
  <c r="BK228" i="4" s="1"/>
  <c r="AZ299" i="4"/>
  <c r="AE227" i="4"/>
  <c r="AF227" i="4" s="1"/>
  <c r="H614" i="4"/>
  <c r="G615" i="4" s="1"/>
  <c r="E615" i="4" s="1"/>
  <c r="AU299" i="4"/>
  <c r="AQ226" i="4"/>
  <c r="J485" i="4"/>
  <c r="V333" i="4"/>
  <c r="E308" i="12"/>
  <c r="F308" i="12" s="1"/>
  <c r="H308" i="12" s="1"/>
  <c r="BS227" i="4" l="1"/>
  <c r="BG228" i="4"/>
  <c r="BH228" i="4" s="1"/>
  <c r="AG227" i="4"/>
  <c r="I614" i="4"/>
  <c r="H615" i="4" s="1"/>
  <c r="BA299" i="4"/>
  <c r="BC299" i="4" s="1"/>
  <c r="K485" i="4"/>
  <c r="L485" i="4" s="1"/>
  <c r="W333" i="4"/>
  <c r="U334" i="4"/>
  <c r="O485" i="4" l="1"/>
  <c r="AB29" i="14"/>
  <c r="AH227" i="4"/>
  <c r="AJ227" i="4"/>
  <c r="AO227" i="4" s="1"/>
  <c r="AP227" i="4" s="1"/>
  <c r="AJ245" i="14" s="1"/>
  <c r="BM228" i="4"/>
  <c r="BN228" i="4" s="1"/>
  <c r="BO228" i="4" s="1"/>
  <c r="BI228" i="4"/>
  <c r="BL228" i="4" s="1"/>
  <c r="I615" i="4"/>
  <c r="G616" i="4"/>
  <c r="E616" i="4" s="1"/>
  <c r="AX299" i="4"/>
  <c r="AY299" i="4" s="1"/>
  <c r="AI227" i="4"/>
  <c r="AK227" i="4"/>
  <c r="J486" i="4"/>
  <c r="S334" i="4"/>
  <c r="X334" i="4"/>
  <c r="Y334" i="4" l="1"/>
  <c r="AA334" i="4" s="1"/>
  <c r="BJ228" i="4"/>
  <c r="H616" i="4"/>
  <c r="G617" i="4" s="1"/>
  <c r="E617" i="4" s="1"/>
  <c r="AD228" i="4"/>
  <c r="AL227" i="4"/>
  <c r="AM227" i="4" s="1"/>
  <c r="AN227" i="4" s="1"/>
  <c r="AW300" i="4"/>
  <c r="AZ300" i="4" s="1"/>
  <c r="K486" i="4"/>
  <c r="L486" i="4" s="1"/>
  <c r="V334" i="4"/>
  <c r="E309" i="12"/>
  <c r="F309" i="12" s="1"/>
  <c r="H309" i="12" s="1"/>
  <c r="O486" i="4" l="1"/>
  <c r="AB119" i="14"/>
  <c r="AQ227" i="4"/>
  <c r="AD422" i="14"/>
  <c r="I616" i="4"/>
  <c r="H617" i="4" s="1"/>
  <c r="G618" i="4" s="1"/>
  <c r="E618" i="4" s="1"/>
  <c r="BP228" i="4"/>
  <c r="AF422" i="14" s="1"/>
  <c r="BQ228" i="4"/>
  <c r="BR228" i="4" s="1"/>
  <c r="AL238" i="14" s="1"/>
  <c r="BF229" i="4"/>
  <c r="AE228" i="4"/>
  <c r="AF228" i="4" s="1"/>
  <c r="BA300" i="4"/>
  <c r="AU300" i="4"/>
  <c r="J487" i="4"/>
  <c r="W334" i="4"/>
  <c r="U335" i="4"/>
  <c r="BS228" i="4" l="1"/>
  <c r="BG229" i="4"/>
  <c r="BM229" i="4" s="1"/>
  <c r="BN229" i="4" s="1"/>
  <c r="BO229" i="4" s="1"/>
  <c r="BK229" i="4"/>
  <c r="AG228" i="4"/>
  <c r="BC300" i="4"/>
  <c r="I617" i="4"/>
  <c r="H618" i="4" s="1"/>
  <c r="I618" i="4" s="1"/>
  <c r="AX300" i="4"/>
  <c r="AY300" i="4" s="1"/>
  <c r="K487" i="4"/>
  <c r="L487" i="4" s="1"/>
  <c r="S335" i="4"/>
  <c r="X335" i="4"/>
  <c r="Y335" i="4" s="1"/>
  <c r="O487" i="4" l="1"/>
  <c r="AB123" i="14"/>
  <c r="AH228" i="4"/>
  <c r="AJ228" i="4"/>
  <c r="AO228" i="4" s="1"/>
  <c r="AP228" i="4" s="1"/>
  <c r="AJ246" i="14" s="1"/>
  <c r="BH229" i="4"/>
  <c r="BI229" i="4" s="1"/>
  <c r="G619" i="4"/>
  <c r="E619" i="4" s="1"/>
  <c r="H619" i="4" s="1"/>
  <c r="I619" i="4" s="1"/>
  <c r="AW301" i="4"/>
  <c r="AZ301" i="4" s="1"/>
  <c r="AI228" i="4"/>
  <c r="J488" i="4"/>
  <c r="V335" i="4"/>
  <c r="E310" i="12"/>
  <c r="F310" i="12" s="1"/>
  <c r="H310" i="12" s="1"/>
  <c r="BJ229" i="4" l="1"/>
  <c r="BF230" i="4" s="1"/>
  <c r="BK230" i="4" s="1"/>
  <c r="BL229" i="4"/>
  <c r="BP229" i="4" s="1"/>
  <c r="AF425" i="14" s="1"/>
  <c r="AD229" i="4"/>
  <c r="G620" i="4"/>
  <c r="E620" i="4" s="1"/>
  <c r="H620" i="4" s="1"/>
  <c r="G621" i="4" s="1"/>
  <c r="E621" i="4" s="1"/>
  <c r="AU301" i="4"/>
  <c r="AX301" i="4" s="1"/>
  <c r="BA301" i="4"/>
  <c r="AK228" i="4"/>
  <c r="AA335" i="4"/>
  <c r="K488" i="4"/>
  <c r="L488" i="4" s="1"/>
  <c r="W335" i="4"/>
  <c r="U336" i="4"/>
  <c r="O488" i="4" l="1"/>
  <c r="AB133" i="14"/>
  <c r="BQ229" i="4"/>
  <c r="BR229" i="4" s="1"/>
  <c r="BG230" i="4"/>
  <c r="BM230" i="4" s="1"/>
  <c r="BN230" i="4" s="1"/>
  <c r="BO230" i="4" s="1"/>
  <c r="AE229" i="4"/>
  <c r="AF229" i="4" s="1"/>
  <c r="BC301" i="4"/>
  <c r="I620" i="4"/>
  <c r="H621" i="4" s="1"/>
  <c r="I621" i="4" s="1"/>
  <c r="AL228" i="4"/>
  <c r="AM228" i="4" s="1"/>
  <c r="AN228" i="4" s="1"/>
  <c r="AD426" i="14" s="1"/>
  <c r="AY301" i="4"/>
  <c r="AW302" i="4"/>
  <c r="AU302" i="4" s="1"/>
  <c r="J489" i="4"/>
  <c r="S336" i="4"/>
  <c r="X336" i="4"/>
  <c r="BS229" i="4" l="1"/>
  <c r="AL239" i="14"/>
  <c r="Y336" i="4"/>
  <c r="AA336" i="4" s="1"/>
  <c r="BH230" i="4"/>
  <c r="BI230" i="4" s="1"/>
  <c r="BL230" i="4" s="1"/>
  <c r="AG229" i="4"/>
  <c r="AZ302" i="4"/>
  <c r="BA302" i="4" s="1"/>
  <c r="BC302" i="4" s="1"/>
  <c r="G622" i="4"/>
  <c r="E622" i="4" s="1"/>
  <c r="H622" i="4" s="1"/>
  <c r="I622" i="4" s="1"/>
  <c r="AQ228" i="4"/>
  <c r="K489" i="4"/>
  <c r="L489" i="4" s="1"/>
  <c r="V336" i="4"/>
  <c r="E311" i="12"/>
  <c r="F311" i="12" s="1"/>
  <c r="H311" i="12" s="1"/>
  <c r="O489" i="4" l="1"/>
  <c r="AB42" i="14"/>
  <c r="AH229" i="4"/>
  <c r="AJ229" i="4"/>
  <c r="AO229" i="4" s="1"/>
  <c r="AP229" i="4" s="1"/>
  <c r="AJ247" i="14" s="1"/>
  <c r="BJ230" i="4"/>
  <c r="G623" i="4"/>
  <c r="E623" i="4" s="1"/>
  <c r="H623" i="4" s="1"/>
  <c r="AX302" i="4"/>
  <c r="AY302" i="4" s="1"/>
  <c r="AK229" i="4"/>
  <c r="AI229" i="4"/>
  <c r="J490" i="4"/>
  <c r="W336" i="4"/>
  <c r="U337" i="4"/>
  <c r="BP230" i="4" l="1"/>
  <c r="AF427" i="14" s="1"/>
  <c r="BQ230" i="4"/>
  <c r="BR230" i="4" s="1"/>
  <c r="AL240" i="14" s="1"/>
  <c r="BF231" i="4"/>
  <c r="BK231" i="4" s="1"/>
  <c r="G624" i="4"/>
  <c r="E624" i="4" s="1"/>
  <c r="I623" i="4"/>
  <c r="AL229" i="4"/>
  <c r="AM229" i="4" s="1"/>
  <c r="AN229" i="4" s="1"/>
  <c r="AD429" i="14" s="1"/>
  <c r="AW303" i="4"/>
  <c r="AZ303" i="4" s="1"/>
  <c r="K490" i="4"/>
  <c r="L490" i="4" s="1"/>
  <c r="S337" i="4"/>
  <c r="X337" i="4"/>
  <c r="O490" i="4" l="1"/>
  <c r="AB101" i="14"/>
  <c r="Y337" i="4"/>
  <c r="AA337" i="4" s="1"/>
  <c r="BS230" i="4"/>
  <c r="BG231" i="4"/>
  <c r="BH231" i="4" s="1"/>
  <c r="AD230" i="4"/>
  <c r="H624" i="4"/>
  <c r="AQ229" i="4"/>
  <c r="AU303" i="4"/>
  <c r="J491" i="4"/>
  <c r="V337" i="4"/>
  <c r="E312" i="12"/>
  <c r="F312" i="12" s="1"/>
  <c r="H312" i="12" s="1"/>
  <c r="BM231" i="4" l="1"/>
  <c r="BN231" i="4" s="1"/>
  <c r="BO231" i="4" s="1"/>
  <c r="BI231" i="4"/>
  <c r="BL231" i="4" s="1"/>
  <c r="AE230" i="4"/>
  <c r="AK230" i="4" s="1"/>
  <c r="AL230" i="4" s="1"/>
  <c r="AM230" i="4" s="1"/>
  <c r="G625" i="4"/>
  <c r="E625" i="4" s="1"/>
  <c r="I624" i="4"/>
  <c r="BA303" i="4"/>
  <c r="AX303" i="4"/>
  <c r="AY303" i="4" s="1"/>
  <c r="AI230" i="4"/>
  <c r="K491" i="4"/>
  <c r="L491" i="4" s="1"/>
  <c r="W337" i="4"/>
  <c r="U338" i="4"/>
  <c r="O491" i="4" l="1"/>
  <c r="AB109" i="14"/>
  <c r="AF230" i="4"/>
  <c r="AG230" i="4" s="1"/>
  <c r="AJ230" i="4" s="1"/>
  <c r="BJ231" i="4"/>
  <c r="BC303" i="4"/>
  <c r="H625" i="4"/>
  <c r="I625" i="4" s="1"/>
  <c r="AW304" i="4"/>
  <c r="AZ304" i="4" s="1"/>
  <c r="J492" i="4"/>
  <c r="S338" i="4"/>
  <c r="X338" i="4"/>
  <c r="Y338" i="4" s="1"/>
  <c r="E313" i="12"/>
  <c r="F313" i="12" s="1"/>
  <c r="H313" i="12" s="1"/>
  <c r="BP231" i="4" l="1"/>
  <c r="AF430" i="14" s="1"/>
  <c r="BQ231" i="4"/>
  <c r="BR231" i="4" s="1"/>
  <c r="AL241" i="14" s="1"/>
  <c r="BF232" i="4"/>
  <c r="BK232" i="4" s="1"/>
  <c r="AH230" i="4"/>
  <c r="AN230" i="4"/>
  <c r="AD432" i="14" s="1"/>
  <c r="G626" i="4"/>
  <c r="E626" i="4" s="1"/>
  <c r="H626" i="4" s="1"/>
  <c r="I626" i="4" s="1"/>
  <c r="BA304" i="4"/>
  <c r="BC304" i="4" s="1"/>
  <c r="AU304" i="4"/>
  <c r="V338" i="4"/>
  <c r="W338" i="4" s="1"/>
  <c r="K492" i="4"/>
  <c r="L492" i="4" s="1"/>
  <c r="O492" i="4" l="1"/>
  <c r="AB120" i="14"/>
  <c r="BS231" i="4"/>
  <c r="BG232" i="4"/>
  <c r="BH232" i="4" s="1"/>
  <c r="AD231" i="4"/>
  <c r="AE231" i="4" s="1"/>
  <c r="AK231" i="4" s="1"/>
  <c r="AO230" i="4"/>
  <c r="AP230" i="4" s="1"/>
  <c r="G627" i="4"/>
  <c r="E627" i="4" s="1"/>
  <c r="H627" i="4" s="1"/>
  <c r="AX304" i="4"/>
  <c r="AY304" i="4" s="1"/>
  <c r="AA338" i="4"/>
  <c r="U339" i="4"/>
  <c r="S339" i="4" s="1"/>
  <c r="V339" i="4" s="1"/>
  <c r="J493" i="4"/>
  <c r="E314" i="12"/>
  <c r="F314" i="12" s="1"/>
  <c r="H314" i="12" s="1"/>
  <c r="AQ230" i="4" l="1"/>
  <c r="AJ248" i="14"/>
  <c r="AF231" i="4"/>
  <c r="AG231" i="4" s="1"/>
  <c r="BM232" i="4"/>
  <c r="BN232" i="4" s="1"/>
  <c r="BO232" i="4" s="1"/>
  <c r="BI232" i="4"/>
  <c r="BL232" i="4" s="1"/>
  <c r="AI231" i="4"/>
  <c r="G628" i="4"/>
  <c r="E628" i="4" s="1"/>
  <c r="I627" i="4"/>
  <c r="AL231" i="4"/>
  <c r="AM231" i="4" s="1"/>
  <c r="AW305" i="4"/>
  <c r="X339" i="4"/>
  <c r="Y339" i="4" s="1"/>
  <c r="K493" i="4"/>
  <c r="L493" i="4" s="1"/>
  <c r="W339" i="4"/>
  <c r="U340" i="4"/>
  <c r="O493" i="4" l="1"/>
  <c r="AB131" i="14"/>
  <c r="AH231" i="4"/>
  <c r="AD232" i="4" s="1"/>
  <c r="AE232" i="4" s="1"/>
  <c r="AJ231" i="4"/>
  <c r="AO231" i="4" s="1"/>
  <c r="AP231" i="4" s="1"/>
  <c r="AJ249" i="14" s="1"/>
  <c r="BJ232" i="4"/>
  <c r="AU305" i="4"/>
  <c r="AZ305" i="4"/>
  <c r="BA305" i="4" s="1"/>
  <c r="H628" i="4"/>
  <c r="AA339" i="4"/>
  <c r="J494" i="4"/>
  <c r="S340" i="4"/>
  <c r="X340" i="4"/>
  <c r="Y340" i="4" s="1"/>
  <c r="AN231" i="4" l="1"/>
  <c r="AF232" i="4"/>
  <c r="AG232" i="4" s="1"/>
  <c r="BP232" i="4"/>
  <c r="AF433" i="14" s="1"/>
  <c r="BQ232" i="4"/>
  <c r="BR232" i="4" s="1"/>
  <c r="AL242" i="14" s="1"/>
  <c r="BF233" i="4"/>
  <c r="BK233" i="4" s="1"/>
  <c r="BC305" i="4"/>
  <c r="I628" i="4"/>
  <c r="G629" i="4"/>
  <c r="E629" i="4" s="1"/>
  <c r="AX305" i="4"/>
  <c r="AY305" i="4" s="1"/>
  <c r="AI232" i="4"/>
  <c r="K494" i="4"/>
  <c r="L494" i="4" s="1"/>
  <c r="V340" i="4"/>
  <c r="E315" i="12"/>
  <c r="F315" i="12" s="1"/>
  <c r="H315" i="12" s="1"/>
  <c r="O494" i="4" l="1"/>
  <c r="AB141" i="14"/>
  <c r="AQ231" i="4"/>
  <c r="AD435" i="14"/>
  <c r="AH232" i="4"/>
  <c r="AJ232" i="4"/>
  <c r="BS232" i="4"/>
  <c r="BG233" i="4"/>
  <c r="BM233" i="4" s="1"/>
  <c r="BN233" i="4" s="1"/>
  <c r="BO233" i="4" s="1"/>
  <c r="H629" i="4"/>
  <c r="G630" i="4" s="1"/>
  <c r="E630" i="4" s="1"/>
  <c r="AW306" i="4"/>
  <c r="AZ306" i="4" s="1"/>
  <c r="AK232" i="4"/>
  <c r="AA340" i="4"/>
  <c r="J495" i="4"/>
  <c r="W340" i="4"/>
  <c r="U341" i="4"/>
  <c r="BH233" i="4" l="1"/>
  <c r="BI233" i="4" s="1"/>
  <c r="BL233" i="4" s="1"/>
  <c r="I629" i="4"/>
  <c r="H630" i="4" s="1"/>
  <c r="G631" i="4" s="1"/>
  <c r="E631" i="4" s="1"/>
  <c r="AO232" i="4"/>
  <c r="AP232" i="4" s="1"/>
  <c r="AJ250" i="14" s="1"/>
  <c r="AL232" i="4"/>
  <c r="AM232" i="4" s="1"/>
  <c r="AN232" i="4" s="1"/>
  <c r="AD438" i="14" s="1"/>
  <c r="AU306" i="4"/>
  <c r="K495" i="4"/>
  <c r="L495" i="4" s="1"/>
  <c r="S341" i="4"/>
  <c r="X341" i="4"/>
  <c r="E316" i="12"/>
  <c r="F316" i="12" s="1"/>
  <c r="H316" i="12" s="1"/>
  <c r="O495" i="4" l="1"/>
  <c r="AB154" i="14"/>
  <c r="Y341" i="4"/>
  <c r="AA341" i="4" s="1"/>
  <c r="BJ233" i="4"/>
  <c r="AD233" i="4"/>
  <c r="I630" i="4"/>
  <c r="H631" i="4" s="1"/>
  <c r="BA306" i="4"/>
  <c r="AQ232" i="4"/>
  <c r="AX306" i="4"/>
  <c r="AY306" i="4" s="1"/>
  <c r="V341" i="4"/>
  <c r="U342" i="4" s="1"/>
  <c r="J496" i="4"/>
  <c r="BP233" i="4" l="1"/>
  <c r="AF435" i="14" s="1"/>
  <c r="BQ233" i="4"/>
  <c r="BR233" i="4" s="1"/>
  <c r="AL243" i="14" s="1"/>
  <c r="BF234" i="4"/>
  <c r="BK234" i="4" s="1"/>
  <c r="AE233" i="4"/>
  <c r="AF233" i="4" s="1"/>
  <c r="BC306" i="4"/>
  <c r="I631" i="4"/>
  <c r="G632" i="4"/>
  <c r="E632" i="4" s="1"/>
  <c r="AW307" i="4"/>
  <c r="AZ307" i="4" s="1"/>
  <c r="AI233" i="4"/>
  <c r="W341" i="4"/>
  <c r="K496" i="4"/>
  <c r="L496" i="4" s="1"/>
  <c r="S342" i="4"/>
  <c r="X342" i="4"/>
  <c r="Y342" i="4" s="1"/>
  <c r="O496" i="4" l="1"/>
  <c r="AB149" i="14"/>
  <c r="BS233" i="4"/>
  <c r="BG234" i="4"/>
  <c r="BH234" i="4" s="1"/>
  <c r="AK233" i="4"/>
  <c r="AL233" i="4" s="1"/>
  <c r="AM233" i="4" s="1"/>
  <c r="AG233" i="4"/>
  <c r="H632" i="4"/>
  <c r="AU307" i="4"/>
  <c r="V342" i="4"/>
  <c r="W342" i="4" s="1"/>
  <c r="J497" i="4"/>
  <c r="E317" i="12"/>
  <c r="F317" i="12" s="1"/>
  <c r="H317" i="12" s="1"/>
  <c r="AH233" i="4" l="1"/>
  <c r="AJ233" i="4"/>
  <c r="AO233" i="4" s="1"/>
  <c r="AP233" i="4" s="1"/>
  <c r="AJ251" i="14" s="1"/>
  <c r="BM234" i="4"/>
  <c r="BN234" i="4" s="1"/>
  <c r="BO234" i="4" s="1"/>
  <c r="BI234" i="4"/>
  <c r="BL234" i="4" s="1"/>
  <c r="AD234" i="4"/>
  <c r="I632" i="4"/>
  <c r="G633" i="4"/>
  <c r="E633" i="4" s="1"/>
  <c r="BA307" i="4"/>
  <c r="AX307" i="4"/>
  <c r="AY307" i="4" s="1"/>
  <c r="AA342" i="4"/>
  <c r="U343" i="4"/>
  <c r="X343" i="4" s="1"/>
  <c r="Y343" i="4" s="1"/>
  <c r="K497" i="4"/>
  <c r="L497" i="4" s="1"/>
  <c r="O497" i="4" l="1"/>
  <c r="AB160" i="14"/>
  <c r="AN233" i="4"/>
  <c r="BJ234" i="4"/>
  <c r="AE234" i="4"/>
  <c r="AF234" i="4" s="1"/>
  <c r="BC307" i="4"/>
  <c r="H633" i="4"/>
  <c r="I633" i="4" s="1"/>
  <c r="AW308" i="4"/>
  <c r="AZ308" i="4" s="1"/>
  <c r="S343" i="4"/>
  <c r="V343" i="4" s="1"/>
  <c r="U344" i="4" s="1"/>
  <c r="AI234" i="4"/>
  <c r="J498" i="4"/>
  <c r="AQ233" i="4" l="1"/>
  <c r="AD440" i="14"/>
  <c r="BP234" i="4"/>
  <c r="AF436" i="14" s="1"/>
  <c r="BQ234" i="4"/>
  <c r="BR234" i="4" s="1"/>
  <c r="AL244" i="14" s="1"/>
  <c r="BF235" i="4"/>
  <c r="BK235" i="4" s="1"/>
  <c r="AK234" i="4"/>
  <c r="AL234" i="4" s="1"/>
  <c r="AM234" i="4" s="1"/>
  <c r="AG234" i="4"/>
  <c r="G634" i="4"/>
  <c r="E634" i="4" s="1"/>
  <c r="H634" i="4" s="1"/>
  <c r="BA308" i="4"/>
  <c r="BC308" i="4" s="1"/>
  <c r="AU308" i="4"/>
  <c r="AA343" i="4"/>
  <c r="W343" i="4"/>
  <c r="K498" i="4"/>
  <c r="L498" i="4" s="1"/>
  <c r="S344" i="4"/>
  <c r="X344" i="4"/>
  <c r="Y344" i="4" s="1"/>
  <c r="E318" i="12"/>
  <c r="F318" i="12" s="1"/>
  <c r="H318" i="12" s="1"/>
  <c r="O498" i="4" l="1"/>
  <c r="AB167" i="14"/>
  <c r="BS234" i="4"/>
  <c r="AH234" i="4"/>
  <c r="AD235" i="4" s="1"/>
  <c r="AJ234" i="4"/>
  <c r="AN234" i="4" s="1"/>
  <c r="AD442" i="14" s="1"/>
  <c r="BG235" i="4"/>
  <c r="BM235" i="4" s="1"/>
  <c r="BN235" i="4" s="1"/>
  <c r="BO235" i="4" s="1"/>
  <c r="I634" i="4"/>
  <c r="G635" i="4"/>
  <c r="E635" i="4" s="1"/>
  <c r="AX308" i="4"/>
  <c r="AY308" i="4" s="1"/>
  <c r="AA344" i="4"/>
  <c r="V344" i="4"/>
  <c r="U345" i="4" s="1"/>
  <c r="J499" i="4"/>
  <c r="BH235" i="4" l="1"/>
  <c r="BI235" i="4" s="1"/>
  <c r="BL235" i="4" s="1"/>
  <c r="AO234" i="4"/>
  <c r="AP234" i="4" s="1"/>
  <c r="AE235" i="4"/>
  <c r="AF235" i="4" s="1"/>
  <c r="H635" i="4"/>
  <c r="G636" i="4" s="1"/>
  <c r="E636" i="4" s="1"/>
  <c r="AW309" i="4"/>
  <c r="AZ309" i="4" s="1"/>
  <c r="W344" i="4"/>
  <c r="K499" i="4"/>
  <c r="L499" i="4" s="1"/>
  <c r="S345" i="4"/>
  <c r="X345" i="4"/>
  <c r="E319" i="12"/>
  <c r="F319" i="12" s="1"/>
  <c r="H319" i="12" s="1"/>
  <c r="O499" i="4" l="1"/>
  <c r="AB176" i="14"/>
  <c r="AQ234" i="4"/>
  <c r="AJ252" i="14"/>
  <c r="Y345" i="4"/>
  <c r="AA345" i="4" s="1"/>
  <c r="BJ235" i="4"/>
  <c r="AG235" i="4"/>
  <c r="I635" i="4"/>
  <c r="H636" i="4" s="1"/>
  <c r="I636" i="4" s="1"/>
  <c r="BA309" i="4"/>
  <c r="AU309" i="4"/>
  <c r="AI235" i="4"/>
  <c r="AK235" i="4"/>
  <c r="AL235" i="4" s="1"/>
  <c r="J500" i="4"/>
  <c r="V345" i="4"/>
  <c r="AH235" i="4" l="1"/>
  <c r="AJ235" i="4"/>
  <c r="AO235" i="4" s="1"/>
  <c r="AP235" i="4" s="1"/>
  <c r="AJ253" i="14" s="1"/>
  <c r="BP235" i="4"/>
  <c r="AF439" i="14" s="1"/>
  <c r="BQ235" i="4"/>
  <c r="BR235" i="4" s="1"/>
  <c r="AL245" i="14" s="1"/>
  <c r="BF236" i="4"/>
  <c r="BK236" i="4" s="1"/>
  <c r="BC309" i="4"/>
  <c r="G637" i="4"/>
  <c r="E637" i="4" s="1"/>
  <c r="H637" i="4" s="1"/>
  <c r="AX309" i="4"/>
  <c r="AY309" i="4" s="1"/>
  <c r="AM235" i="4"/>
  <c r="K500" i="4"/>
  <c r="L500" i="4" s="1"/>
  <c r="W345" i="4"/>
  <c r="U346" i="4"/>
  <c r="O500" i="4" l="1"/>
  <c r="AB183" i="14"/>
  <c r="BS235" i="4"/>
  <c r="BG236" i="4"/>
  <c r="BM236" i="4" s="1"/>
  <c r="BN236" i="4" s="1"/>
  <c r="BO236" i="4" s="1"/>
  <c r="AD236" i="4"/>
  <c r="AN235" i="4"/>
  <c r="G638" i="4"/>
  <c r="E638" i="4" s="1"/>
  <c r="I637" i="4"/>
  <c r="AW310" i="4"/>
  <c r="J501" i="4"/>
  <c r="S346" i="4"/>
  <c r="X346" i="4"/>
  <c r="Y346" i="4" s="1"/>
  <c r="E320" i="12"/>
  <c r="F320" i="12" s="1"/>
  <c r="H320" i="12" s="1"/>
  <c r="AQ235" i="4" l="1"/>
  <c r="AD444" i="14"/>
  <c r="BH236" i="4"/>
  <c r="BI236" i="4" s="1"/>
  <c r="BL236" i="4" s="1"/>
  <c r="AE236" i="4"/>
  <c r="AF236" i="4" s="1"/>
  <c r="AU310" i="4"/>
  <c r="AX310" i="4" s="1"/>
  <c r="AY310" i="4" s="1"/>
  <c r="AZ310" i="4"/>
  <c r="H638" i="4"/>
  <c r="I638" i="4" s="1"/>
  <c r="K501" i="4"/>
  <c r="L501" i="4" s="1"/>
  <c r="V346" i="4"/>
  <c r="O501" i="4" l="1"/>
  <c r="AB189" i="14"/>
  <c r="BJ236" i="4"/>
  <c r="AG236" i="4"/>
  <c r="AJ236" i="4" s="1"/>
  <c r="G639" i="4"/>
  <c r="E639" i="4" s="1"/>
  <c r="H639" i="4" s="1"/>
  <c r="I639" i="4" s="1"/>
  <c r="BA310" i="4"/>
  <c r="AW311" i="4"/>
  <c r="AA346" i="4"/>
  <c r="AI236" i="4"/>
  <c r="AK236" i="4"/>
  <c r="AL236" i="4" s="1"/>
  <c r="J502" i="4"/>
  <c r="W346" i="4"/>
  <c r="U347" i="4"/>
  <c r="E321" i="12"/>
  <c r="F321" i="12" s="1"/>
  <c r="H321" i="12" s="1"/>
  <c r="BQ236" i="4" l="1"/>
  <c r="BR236" i="4" s="1"/>
  <c r="AL246" i="14" s="1"/>
  <c r="BP236" i="4"/>
  <c r="AF441" i="14" s="1"/>
  <c r="BF237" i="4"/>
  <c r="BK237" i="4" s="1"/>
  <c r="AO236" i="4"/>
  <c r="AP236" i="4" s="1"/>
  <c r="AJ254" i="14" s="1"/>
  <c r="AH236" i="4"/>
  <c r="BC310" i="4"/>
  <c r="AZ311" i="4"/>
  <c r="G640" i="4"/>
  <c r="E640" i="4" s="1"/>
  <c r="H640" i="4" s="1"/>
  <c r="G641" i="4" s="1"/>
  <c r="E641" i="4" s="1"/>
  <c r="AU311" i="4"/>
  <c r="AM236" i="4"/>
  <c r="K502" i="4"/>
  <c r="L502" i="4" s="1"/>
  <c r="S347" i="4"/>
  <c r="X347" i="4"/>
  <c r="Y347" i="4" s="1"/>
  <c r="O502" i="4" l="1"/>
  <c r="AB193" i="14"/>
  <c r="BG237" i="4"/>
  <c r="BM237" i="4" s="1"/>
  <c r="BN237" i="4" s="1"/>
  <c r="BO237" i="4" s="1"/>
  <c r="BS236" i="4"/>
  <c r="AN236" i="4"/>
  <c r="AD237" i="4"/>
  <c r="AE237" i="4" s="1"/>
  <c r="I640" i="4"/>
  <c r="H641" i="4" s="1"/>
  <c r="BA311" i="4"/>
  <c r="BC311" i="4" s="1"/>
  <c r="J503" i="4"/>
  <c r="V347" i="4"/>
  <c r="E322" i="12"/>
  <c r="F322" i="12" s="1"/>
  <c r="H322" i="12" s="1"/>
  <c r="AQ236" i="4" l="1"/>
  <c r="AD446" i="14"/>
  <c r="AF237" i="4"/>
  <c r="AG237" i="4" s="1"/>
  <c r="BH237" i="4"/>
  <c r="BI237" i="4" s="1"/>
  <c r="BL237" i="4" s="1"/>
  <c r="I641" i="4"/>
  <c r="G642" i="4"/>
  <c r="E642" i="4" s="1"/>
  <c r="AX311" i="4"/>
  <c r="AY311" i="4" s="1"/>
  <c r="AA347" i="4"/>
  <c r="K503" i="4"/>
  <c r="L503" i="4" s="1"/>
  <c r="W347" i="4"/>
  <c r="U348" i="4"/>
  <c r="O503" i="4" l="1"/>
  <c r="AB197" i="14"/>
  <c r="AH237" i="4"/>
  <c r="AD238" i="4" s="1"/>
  <c r="AE238" i="4" s="1"/>
  <c r="AJ237" i="4"/>
  <c r="AO237" i="4" s="1"/>
  <c r="AP237" i="4" s="1"/>
  <c r="AJ255" i="14" s="1"/>
  <c r="BJ237" i="4"/>
  <c r="H642" i="4"/>
  <c r="I642" i="4" s="1"/>
  <c r="AW312" i="4"/>
  <c r="AZ312" i="4" s="1"/>
  <c r="AI237" i="4"/>
  <c r="AK237" i="4"/>
  <c r="J504" i="4"/>
  <c r="S348" i="4"/>
  <c r="X348" i="4"/>
  <c r="Y348" i="4" s="1"/>
  <c r="AF238" i="4" l="1"/>
  <c r="AG238" i="4" s="1"/>
  <c r="BP237" i="4"/>
  <c r="AF443" i="14" s="1"/>
  <c r="BQ237" i="4"/>
  <c r="BR237" i="4" s="1"/>
  <c r="AL247" i="14" s="1"/>
  <c r="BF238" i="4"/>
  <c r="BK238" i="4" s="1"/>
  <c r="G643" i="4"/>
  <c r="E643" i="4" s="1"/>
  <c r="H643" i="4" s="1"/>
  <c r="BA312" i="4"/>
  <c r="AL237" i="4"/>
  <c r="AM237" i="4" s="1"/>
  <c r="AN237" i="4" s="1"/>
  <c r="AD448" i="14" s="1"/>
  <c r="AU312" i="4"/>
  <c r="K504" i="4"/>
  <c r="L504" i="4" s="1"/>
  <c r="V348" i="4"/>
  <c r="E323" i="12"/>
  <c r="F323" i="12" s="1"/>
  <c r="H323" i="12" s="1"/>
  <c r="O504" i="4" l="1"/>
  <c r="AB202" i="14"/>
  <c r="AH238" i="4"/>
  <c r="AJ238" i="4"/>
  <c r="BS237" i="4"/>
  <c r="BG238" i="4"/>
  <c r="BM238" i="4" s="1"/>
  <c r="BN238" i="4" s="1"/>
  <c r="BO238" i="4" s="1"/>
  <c r="BC312" i="4"/>
  <c r="I643" i="4"/>
  <c r="G644" i="4"/>
  <c r="E644" i="4" s="1"/>
  <c r="AQ237" i="4"/>
  <c r="AX312" i="4"/>
  <c r="AY312" i="4" s="1"/>
  <c r="AA348" i="4"/>
  <c r="J505" i="4"/>
  <c r="W348" i="4"/>
  <c r="U349" i="4"/>
  <c r="BH238" i="4" l="1"/>
  <c r="BI238" i="4" s="1"/>
  <c r="BL238" i="4" s="1"/>
  <c r="H644" i="4"/>
  <c r="G645" i="4" s="1"/>
  <c r="E645" i="4" s="1"/>
  <c r="AW313" i="4"/>
  <c r="AZ313" i="4" s="1"/>
  <c r="K505" i="4"/>
  <c r="L505" i="4" s="1"/>
  <c r="S349" i="4"/>
  <c r="X349" i="4"/>
  <c r="Y349" i="4" s="1"/>
  <c r="O505" i="4" l="1"/>
  <c r="AB204" i="14"/>
  <c r="BJ238" i="4"/>
  <c r="I644" i="4"/>
  <c r="H645" i="4" s="1"/>
  <c r="I645" i="4" s="1"/>
  <c r="BA313" i="4"/>
  <c r="AU313" i="4"/>
  <c r="AO238" i="4"/>
  <c r="AP238" i="4" s="1"/>
  <c r="AJ256" i="14" s="1"/>
  <c r="AI238" i="4"/>
  <c r="AK238" i="4"/>
  <c r="AL238" i="4" s="1"/>
  <c r="J506" i="4"/>
  <c r="V349" i="4"/>
  <c r="E324" i="12"/>
  <c r="F324" i="12" s="1"/>
  <c r="H324" i="12" s="1"/>
  <c r="BQ238" i="4" l="1"/>
  <c r="BR238" i="4" s="1"/>
  <c r="AL248" i="14" s="1"/>
  <c r="BP238" i="4"/>
  <c r="AF445" i="14" s="1"/>
  <c r="BF239" i="4"/>
  <c r="BK239" i="4" s="1"/>
  <c r="BC313" i="4"/>
  <c r="AD239" i="4"/>
  <c r="G646" i="4"/>
  <c r="E646" i="4" s="1"/>
  <c r="H646" i="4" s="1"/>
  <c r="AX313" i="4"/>
  <c r="AY313" i="4" s="1"/>
  <c r="AA349" i="4"/>
  <c r="AM238" i="4"/>
  <c r="AN238" i="4" s="1"/>
  <c r="AD450" i="14" s="1"/>
  <c r="K506" i="4"/>
  <c r="L506" i="4" s="1"/>
  <c r="W349" i="4"/>
  <c r="U350" i="4"/>
  <c r="O506" i="4" l="1"/>
  <c r="AB211" i="14"/>
  <c r="BS238" i="4"/>
  <c r="BG239" i="4"/>
  <c r="BM239" i="4" s="1"/>
  <c r="BN239" i="4" s="1"/>
  <c r="BO239" i="4" s="1"/>
  <c r="AE239" i="4"/>
  <c r="AF239" i="4" s="1"/>
  <c r="I646" i="4"/>
  <c r="G647" i="4"/>
  <c r="E647" i="4" s="1"/>
  <c r="AW314" i="4"/>
  <c r="AZ314" i="4" s="1"/>
  <c r="AQ238" i="4"/>
  <c r="J507" i="4"/>
  <c r="S350" i="4"/>
  <c r="X350" i="4"/>
  <c r="Y350" i="4" l="1"/>
  <c r="AA350" i="4" s="1"/>
  <c r="BH239" i="4"/>
  <c r="BI239" i="4" s="1"/>
  <c r="BL239" i="4" s="1"/>
  <c r="AG239" i="4"/>
  <c r="H647" i="4"/>
  <c r="I647" i="4" s="1"/>
  <c r="AU314" i="4"/>
  <c r="AK239" i="4"/>
  <c r="K507" i="4"/>
  <c r="L507" i="4" s="1"/>
  <c r="V350" i="4"/>
  <c r="E325" i="12"/>
  <c r="F325" i="12" s="1"/>
  <c r="H325" i="12" s="1"/>
  <c r="O507" i="4" l="1"/>
  <c r="AB215" i="14"/>
  <c r="AH239" i="4"/>
  <c r="AJ239" i="4"/>
  <c r="AO239" i="4" s="1"/>
  <c r="AP239" i="4" s="1"/>
  <c r="AJ257" i="14" s="1"/>
  <c r="BJ239" i="4"/>
  <c r="G648" i="4"/>
  <c r="E648" i="4" s="1"/>
  <c r="H648" i="4" s="1"/>
  <c r="G649" i="4" s="1"/>
  <c r="E649" i="4" s="1"/>
  <c r="BA314" i="4"/>
  <c r="AL239" i="4"/>
  <c r="AM239" i="4" s="1"/>
  <c r="AX314" i="4"/>
  <c r="AY314" i="4" s="1"/>
  <c r="AI239" i="4"/>
  <c r="J508" i="4"/>
  <c r="K508" i="4" s="1"/>
  <c r="L508" i="4" s="1"/>
  <c r="W350" i="4"/>
  <c r="U351" i="4"/>
  <c r="O508" i="4" l="1"/>
  <c r="AB220" i="14"/>
  <c r="BP239" i="4"/>
  <c r="AF447" i="14" s="1"/>
  <c r="BQ239" i="4"/>
  <c r="BR239" i="4" s="1"/>
  <c r="AL249" i="14" s="1"/>
  <c r="BF240" i="4"/>
  <c r="BK240" i="4" s="1"/>
  <c r="AN239" i="4"/>
  <c r="BC314" i="4"/>
  <c r="AD240" i="4"/>
  <c r="I648" i="4"/>
  <c r="H649" i="4" s="1"/>
  <c r="AW315" i="4"/>
  <c r="AU315" i="4" s="1"/>
  <c r="J509" i="4"/>
  <c r="S351" i="4"/>
  <c r="X351" i="4"/>
  <c r="Y351" i="4" s="1"/>
  <c r="E326" i="12"/>
  <c r="F326" i="12" s="1"/>
  <c r="H326" i="12" s="1"/>
  <c r="AQ239" i="4" l="1"/>
  <c r="AD454" i="14"/>
  <c r="BS239" i="4"/>
  <c r="BG240" i="4"/>
  <c r="BM240" i="4" s="1"/>
  <c r="BN240" i="4" s="1"/>
  <c r="BO240" i="4" s="1"/>
  <c r="AE240" i="4"/>
  <c r="AF240" i="4" s="1"/>
  <c r="AZ315" i="4"/>
  <c r="BA315" i="4" s="1"/>
  <c r="BC315" i="4" s="1"/>
  <c r="G650" i="4"/>
  <c r="E650" i="4" s="1"/>
  <c r="I649" i="4"/>
  <c r="K509" i="4"/>
  <c r="L509" i="4" s="1"/>
  <c r="V351" i="4"/>
  <c r="O509" i="4" l="1"/>
  <c r="AB223" i="14"/>
  <c r="BH240" i="4"/>
  <c r="BI240" i="4" s="1"/>
  <c r="BL240" i="4" s="1"/>
  <c r="AG240" i="4"/>
  <c r="H650" i="4"/>
  <c r="AX315" i="4"/>
  <c r="AY315" i="4" s="1"/>
  <c r="AA351" i="4"/>
  <c r="AI240" i="4"/>
  <c r="J510" i="4"/>
  <c r="W351" i="4"/>
  <c r="U352" i="4"/>
  <c r="E327" i="12"/>
  <c r="F327" i="12" s="1"/>
  <c r="H327" i="12" s="1"/>
  <c r="AH240" i="4" l="1"/>
  <c r="AD241" i="4" s="1"/>
  <c r="AJ240" i="4"/>
  <c r="AO240" i="4" s="1"/>
  <c r="AP240" i="4" s="1"/>
  <c r="AJ258" i="14" s="1"/>
  <c r="BJ240" i="4"/>
  <c r="I650" i="4"/>
  <c r="G651" i="4"/>
  <c r="E651" i="4" s="1"/>
  <c r="AW316" i="4"/>
  <c r="AZ316" i="4" s="1"/>
  <c r="AK240" i="4"/>
  <c r="K510" i="4"/>
  <c r="L510" i="4" s="1"/>
  <c r="S352" i="4"/>
  <c r="X352" i="4"/>
  <c r="Y352" i="4" s="1"/>
  <c r="O510" i="4" l="1"/>
  <c r="AB227" i="14"/>
  <c r="BP240" i="4"/>
  <c r="AF449" i="14" s="1"/>
  <c r="BQ240" i="4"/>
  <c r="BR240" i="4" s="1"/>
  <c r="AL250" i="14" s="1"/>
  <c r="BF241" i="4"/>
  <c r="BK241" i="4" s="1"/>
  <c r="AE241" i="4"/>
  <c r="AF241" i="4" s="1"/>
  <c r="H651" i="4"/>
  <c r="I651" i="4" s="1"/>
  <c r="AL240" i="4"/>
  <c r="AM240" i="4" s="1"/>
  <c r="AN240" i="4" s="1"/>
  <c r="AD456" i="14" s="1"/>
  <c r="AU316" i="4"/>
  <c r="V352" i="4"/>
  <c r="W352" i="4" s="1"/>
  <c r="J511" i="4"/>
  <c r="E328" i="12"/>
  <c r="F328" i="12" s="1"/>
  <c r="H328" i="12" s="1"/>
  <c r="BS240" i="4" l="1"/>
  <c r="BG241" i="4"/>
  <c r="BH241" i="4" s="1"/>
  <c r="AG241" i="4"/>
  <c r="G652" i="4"/>
  <c r="E652" i="4" s="1"/>
  <c r="H652" i="4" s="1"/>
  <c r="G653" i="4" s="1"/>
  <c r="E653" i="4" s="1"/>
  <c r="BA316" i="4"/>
  <c r="AQ240" i="4"/>
  <c r="AX316" i="4"/>
  <c r="AY316" i="4" s="1"/>
  <c r="AA352" i="4"/>
  <c r="U353" i="4"/>
  <c r="S353" i="4" s="1"/>
  <c r="V353" i="4" s="1"/>
  <c r="K511" i="4"/>
  <c r="L511" i="4" s="1"/>
  <c r="O511" i="4" l="1"/>
  <c r="AB228" i="14"/>
  <c r="AH241" i="4"/>
  <c r="AJ241" i="4"/>
  <c r="AO241" i="4" s="1"/>
  <c r="AP241" i="4" s="1"/>
  <c r="AJ259" i="14" s="1"/>
  <c r="BM241" i="4"/>
  <c r="BN241" i="4" s="1"/>
  <c r="BO241" i="4" s="1"/>
  <c r="BI241" i="4"/>
  <c r="BL241" i="4" s="1"/>
  <c r="BC316" i="4"/>
  <c r="I652" i="4"/>
  <c r="H653" i="4" s="1"/>
  <c r="AW317" i="4"/>
  <c r="AU317" i="4" s="1"/>
  <c r="AI241" i="4"/>
  <c r="AK241" i="4"/>
  <c r="AL241" i="4" s="1"/>
  <c r="X353" i="4"/>
  <c r="Y353" i="4" s="1"/>
  <c r="J512" i="4"/>
  <c r="W353" i="4"/>
  <c r="U354" i="4"/>
  <c r="BJ241" i="4" l="1"/>
  <c r="AZ317" i="4"/>
  <c r="AD242" i="4"/>
  <c r="I653" i="4"/>
  <c r="G654" i="4"/>
  <c r="E654" i="4" s="1"/>
  <c r="AX317" i="4"/>
  <c r="AY317" i="4" s="1"/>
  <c r="AA353" i="4"/>
  <c r="AM241" i="4"/>
  <c r="AN241" i="4" s="1"/>
  <c r="AD458" i="14" s="1"/>
  <c r="K512" i="4"/>
  <c r="L512" i="4" s="1"/>
  <c r="X354" i="4"/>
  <c r="Y354" i="4" s="1"/>
  <c r="S354" i="4"/>
  <c r="E329" i="12"/>
  <c r="F329" i="12" s="1"/>
  <c r="H329" i="12" s="1"/>
  <c r="O512" i="4" l="1"/>
  <c r="AB232" i="14"/>
  <c r="BP241" i="4"/>
  <c r="AF451" i="14" s="1"/>
  <c r="BQ241" i="4"/>
  <c r="BR241" i="4" s="1"/>
  <c r="AL251" i="14" s="1"/>
  <c r="BF242" i="4"/>
  <c r="BK242" i="4" s="1"/>
  <c r="AE242" i="4"/>
  <c r="AF242" i="4" s="1"/>
  <c r="H654" i="4"/>
  <c r="I654" i="4" s="1"/>
  <c r="BA317" i="4"/>
  <c r="AW318" i="4"/>
  <c r="AU318" i="4" s="1"/>
  <c r="AQ241" i="4"/>
  <c r="AA354" i="4"/>
  <c r="V354" i="4"/>
  <c r="W354" i="4" s="1"/>
  <c r="J513" i="4"/>
  <c r="BS241" i="4" l="1"/>
  <c r="BG242" i="4"/>
  <c r="AG242" i="4"/>
  <c r="AZ318" i="4"/>
  <c r="BA318" i="4" s="1"/>
  <c r="BC318" i="4" s="1"/>
  <c r="G655" i="4"/>
  <c r="E655" i="4" s="1"/>
  <c r="H655" i="4" s="1"/>
  <c r="BC317" i="4"/>
  <c r="AX318" i="4"/>
  <c r="AY318" i="4" s="1"/>
  <c r="U355" i="4"/>
  <c r="X355" i="4" s="1"/>
  <c r="K513" i="4"/>
  <c r="L513" i="4" s="1"/>
  <c r="O513" i="4" l="1"/>
  <c r="AB237" i="14"/>
  <c r="Y355" i="4"/>
  <c r="AA355" i="4" s="1"/>
  <c r="AH242" i="4"/>
  <c r="AJ242" i="4"/>
  <c r="AO242" i="4" s="1"/>
  <c r="AP242" i="4" s="1"/>
  <c r="AJ260" i="14" s="1"/>
  <c r="BM242" i="4"/>
  <c r="BN242" i="4" s="1"/>
  <c r="BO242" i="4" s="1"/>
  <c r="BH242" i="4"/>
  <c r="BI242" i="4" s="1"/>
  <c r="BL242" i="4" s="1"/>
  <c r="I655" i="4"/>
  <c r="G656" i="4"/>
  <c r="E656" i="4" s="1"/>
  <c r="AW319" i="4"/>
  <c r="AZ319" i="4" s="1"/>
  <c r="AI242" i="4"/>
  <c r="AK242" i="4"/>
  <c r="AL242" i="4" s="1"/>
  <c r="S355" i="4"/>
  <c r="V355" i="4" s="1"/>
  <c r="J514" i="4"/>
  <c r="E330" i="12"/>
  <c r="F330" i="12" s="1"/>
  <c r="H330" i="12" s="1"/>
  <c r="BJ242" i="4" l="1"/>
  <c r="H656" i="4"/>
  <c r="G657" i="4" s="1"/>
  <c r="E657" i="4" s="1"/>
  <c r="AD243" i="4"/>
  <c r="BA319" i="4"/>
  <c r="BC319" i="4" s="1"/>
  <c r="AU319" i="4"/>
  <c r="AM242" i="4"/>
  <c r="AN242" i="4" s="1"/>
  <c r="AD460" i="14" s="1"/>
  <c r="K514" i="4"/>
  <c r="L514" i="4" s="1"/>
  <c r="W355" i="4"/>
  <c r="U356" i="4"/>
  <c r="O514" i="4" l="1"/>
  <c r="AB240" i="14"/>
  <c r="I656" i="4"/>
  <c r="H657" i="4" s="1"/>
  <c r="G658" i="4" s="1"/>
  <c r="E658" i="4" s="1"/>
  <c r="BQ242" i="4"/>
  <c r="BR242" i="4" s="1"/>
  <c r="AL252" i="14" s="1"/>
  <c r="BP242" i="4"/>
  <c r="AF454" i="14" s="1"/>
  <c r="BF243" i="4"/>
  <c r="BK243" i="4" s="1"/>
  <c r="AE243" i="4"/>
  <c r="AF243" i="4" s="1"/>
  <c r="AX319" i="4"/>
  <c r="AY319" i="4" s="1"/>
  <c r="AQ242" i="4"/>
  <c r="J515" i="4"/>
  <c r="S356" i="4"/>
  <c r="X356" i="4"/>
  <c r="Y356" i="4" s="1"/>
  <c r="E331" i="12"/>
  <c r="F331" i="12" s="1"/>
  <c r="H331" i="12" s="1"/>
  <c r="I657" i="4" l="1"/>
  <c r="H658" i="4" s="1"/>
  <c r="G659" i="4" s="1"/>
  <c r="E659" i="4" s="1"/>
  <c r="BG243" i="4"/>
  <c r="BM243" i="4" s="1"/>
  <c r="BN243" i="4" s="1"/>
  <c r="BO243" i="4" s="1"/>
  <c r="BS242" i="4"/>
  <c r="AG243" i="4"/>
  <c r="AW320" i="4"/>
  <c r="V356" i="4"/>
  <c r="U357" i="4" s="1"/>
  <c r="K515" i="4"/>
  <c r="L515" i="4" s="1"/>
  <c r="I658" i="4" l="1"/>
  <c r="H659" i="4" s="1"/>
  <c r="G660" i="4" s="1"/>
  <c r="E660" i="4" s="1"/>
  <c r="O515" i="4"/>
  <c r="AB242" i="14"/>
  <c r="AH243" i="4"/>
  <c r="AJ243" i="4"/>
  <c r="AO243" i="4" s="1"/>
  <c r="AP243" i="4" s="1"/>
  <c r="AJ261" i="14" s="1"/>
  <c r="BH243" i="4"/>
  <c r="BI243" i="4" s="1"/>
  <c r="BL243" i="4" s="1"/>
  <c r="AU320" i="4"/>
  <c r="AZ320" i="4"/>
  <c r="AA356" i="4"/>
  <c r="AI243" i="4"/>
  <c r="AK243" i="4"/>
  <c r="AL243" i="4" s="1"/>
  <c r="W356" i="4"/>
  <c r="J516" i="4"/>
  <c r="S357" i="4"/>
  <c r="X357" i="4"/>
  <c r="Y357" i="4" s="1"/>
  <c r="I659" i="4" l="1"/>
  <c r="H660" i="4" s="1"/>
  <c r="I660" i="4" s="1"/>
  <c r="BQ243" i="4"/>
  <c r="BR243" i="4" s="1"/>
  <c r="AL253" i="14" s="1"/>
  <c r="BJ243" i="4"/>
  <c r="BF244" i="4" s="1"/>
  <c r="BK244" i="4" s="1"/>
  <c r="G661" i="4"/>
  <c r="E661" i="4" s="1"/>
  <c r="H661" i="4" s="1"/>
  <c r="I661" i="4" s="1"/>
  <c r="AD244" i="4"/>
  <c r="BA320" i="4"/>
  <c r="AX320" i="4"/>
  <c r="AY320" i="4" s="1"/>
  <c r="AA357" i="4"/>
  <c r="AM243" i="4"/>
  <c r="AN243" i="4" s="1"/>
  <c r="AD462" i="14" s="1"/>
  <c r="V357" i="4"/>
  <c r="W357" i="4" s="1"/>
  <c r="K516" i="4"/>
  <c r="L516" i="4" s="1"/>
  <c r="E332" i="12"/>
  <c r="F332" i="12" s="1"/>
  <c r="H332" i="12" s="1"/>
  <c r="O516" i="4" l="1"/>
  <c r="AB245" i="14"/>
  <c r="BP243" i="4"/>
  <c r="BG244" i="4"/>
  <c r="BH244" i="4" s="1"/>
  <c r="BC320" i="4"/>
  <c r="AE244" i="4"/>
  <c r="AF244" i="4" s="1"/>
  <c r="G662" i="4"/>
  <c r="E662" i="4" s="1"/>
  <c r="H662" i="4" s="1"/>
  <c r="AW321" i="4"/>
  <c r="AZ321" i="4" s="1"/>
  <c r="AQ243" i="4"/>
  <c r="U358" i="4"/>
  <c r="X358" i="4" s="1"/>
  <c r="Y358" i="4" s="1"/>
  <c r="J517" i="4"/>
  <c r="BS243" i="4" l="1"/>
  <c r="AF456" i="14"/>
  <c r="BM244" i="4"/>
  <c r="BN244" i="4" s="1"/>
  <c r="BO244" i="4" s="1"/>
  <c r="BI244" i="4"/>
  <c r="BL244" i="4" s="1"/>
  <c r="AG244" i="4"/>
  <c r="I662" i="4"/>
  <c r="G663" i="4"/>
  <c r="E663" i="4" s="1"/>
  <c r="AU321" i="4"/>
  <c r="S358" i="4"/>
  <c r="V358" i="4" s="1"/>
  <c r="K517" i="4"/>
  <c r="L517" i="4" s="1"/>
  <c r="O517" i="4" l="1"/>
  <c r="AB248" i="14"/>
  <c r="AH244" i="4"/>
  <c r="AJ244" i="4"/>
  <c r="AO244" i="4" s="1"/>
  <c r="AP244" i="4" s="1"/>
  <c r="AJ262" i="14" s="1"/>
  <c r="BJ244" i="4"/>
  <c r="H663" i="4"/>
  <c r="G664" i="4" s="1"/>
  <c r="E664" i="4" s="1"/>
  <c r="BA321" i="4"/>
  <c r="AX321" i="4"/>
  <c r="AY321" i="4" s="1"/>
  <c r="AA358" i="4"/>
  <c r="AI244" i="4"/>
  <c r="AK244" i="4"/>
  <c r="J518" i="4"/>
  <c r="W358" i="4"/>
  <c r="U359" i="4"/>
  <c r="E333" i="12"/>
  <c r="F333" i="12" s="1"/>
  <c r="H333" i="12" s="1"/>
  <c r="I663" i="4" l="1"/>
  <c r="H664" i="4" s="1"/>
  <c r="BP244" i="4"/>
  <c r="AF458" i="14" s="1"/>
  <c r="BQ244" i="4"/>
  <c r="BR244" i="4" s="1"/>
  <c r="AL254" i="14" s="1"/>
  <c r="BF245" i="4"/>
  <c r="BC321" i="4"/>
  <c r="AD245" i="4"/>
  <c r="AL244" i="4"/>
  <c r="AM244" i="4" s="1"/>
  <c r="AW322" i="4"/>
  <c r="AU322" i="4" s="1"/>
  <c r="K518" i="4"/>
  <c r="L518" i="4" s="1"/>
  <c r="S359" i="4"/>
  <c r="X359" i="4"/>
  <c r="Y359" i="4" s="1"/>
  <c r="O518" i="4" l="1"/>
  <c r="AB250" i="14"/>
  <c r="BS244" i="4"/>
  <c r="G665" i="4"/>
  <c r="E665" i="4" s="1"/>
  <c r="I664" i="4"/>
  <c r="BG245" i="4"/>
  <c r="BM245" i="4" s="1"/>
  <c r="BN245" i="4" s="1"/>
  <c r="BO245" i="4" s="1"/>
  <c r="BK245" i="4"/>
  <c r="AZ322" i="4"/>
  <c r="AE245" i="4"/>
  <c r="AF245" i="4" s="1"/>
  <c r="AN244" i="4"/>
  <c r="J519" i="4"/>
  <c r="V359" i="4"/>
  <c r="E334" i="12"/>
  <c r="F334" i="12" s="1"/>
  <c r="H334" i="12" s="1"/>
  <c r="AQ244" i="4" l="1"/>
  <c r="AD465" i="14"/>
  <c r="H665" i="4"/>
  <c r="I665" i="4" s="1"/>
  <c r="BH245" i="4"/>
  <c r="BI245" i="4" s="1"/>
  <c r="BL245" i="4" s="1"/>
  <c r="AG245" i="4"/>
  <c r="BA322" i="4"/>
  <c r="AX322" i="4"/>
  <c r="AY322" i="4" s="1"/>
  <c r="AA359" i="4"/>
  <c r="K519" i="4"/>
  <c r="L519" i="4" s="1"/>
  <c r="W359" i="4"/>
  <c r="U360" i="4"/>
  <c r="O519" i="4" l="1"/>
  <c r="AB254" i="14"/>
  <c r="AH245" i="4"/>
  <c r="AJ245" i="4"/>
  <c r="AO245" i="4" s="1"/>
  <c r="AP245" i="4" s="1"/>
  <c r="AJ263" i="14" s="1"/>
  <c r="G666" i="4"/>
  <c r="E666" i="4" s="1"/>
  <c r="H666" i="4" s="1"/>
  <c r="G667" i="4" s="1"/>
  <c r="E667" i="4" s="1"/>
  <c r="BJ245" i="4"/>
  <c r="BP245" i="4"/>
  <c r="AF460" i="14" s="1"/>
  <c r="BC322" i="4"/>
  <c r="AW323" i="4"/>
  <c r="AU323" i="4" s="1"/>
  <c r="AI245" i="4"/>
  <c r="J520" i="4"/>
  <c r="K520" i="4" s="1"/>
  <c r="L520" i="4" s="1"/>
  <c r="S360" i="4"/>
  <c r="X360" i="4"/>
  <c r="Y360" i="4" s="1"/>
  <c r="O520" i="4" l="1"/>
  <c r="AB257" i="14"/>
  <c r="I666" i="4"/>
  <c r="H667" i="4" s="1"/>
  <c r="I667" i="4" s="1"/>
  <c r="BF246" i="4"/>
  <c r="BK246" i="4" s="1"/>
  <c r="AZ323" i="4"/>
  <c r="BQ245" i="4"/>
  <c r="BR245" i="4" s="1"/>
  <c r="AD246" i="4"/>
  <c r="AX323" i="4"/>
  <c r="AY323" i="4" s="1"/>
  <c r="AK245" i="4"/>
  <c r="AA360" i="4"/>
  <c r="J521" i="4"/>
  <c r="V360" i="4"/>
  <c r="E335" i="12"/>
  <c r="F335" i="12" s="1"/>
  <c r="H335" i="12" s="1"/>
  <c r="BS245" i="4" l="1"/>
  <c r="AL255" i="14"/>
  <c r="BG246" i="4"/>
  <c r="BM246" i="4" s="1"/>
  <c r="BN246" i="4" s="1"/>
  <c r="BO246" i="4" s="1"/>
  <c r="AE246" i="4"/>
  <c r="AF246" i="4" s="1"/>
  <c r="G668" i="4"/>
  <c r="E668" i="4" s="1"/>
  <c r="H668" i="4" s="1"/>
  <c r="I668" i="4" s="1"/>
  <c r="BA323" i="4"/>
  <c r="AL245" i="4"/>
  <c r="AM245" i="4" s="1"/>
  <c r="AN245" i="4" s="1"/>
  <c r="AD467" i="14" s="1"/>
  <c r="AW324" i="4"/>
  <c r="K521" i="4"/>
  <c r="L521" i="4" s="1"/>
  <c r="W360" i="4"/>
  <c r="U361" i="4"/>
  <c r="O521" i="4" l="1"/>
  <c r="AB260" i="14"/>
  <c r="BH246" i="4"/>
  <c r="BI246" i="4" s="1"/>
  <c r="AG246" i="4"/>
  <c r="G669" i="4"/>
  <c r="E669" i="4" s="1"/>
  <c r="H669" i="4" s="1"/>
  <c r="BC323" i="4"/>
  <c r="AZ324" i="4"/>
  <c r="AQ245" i="4"/>
  <c r="AU324" i="4"/>
  <c r="AI246" i="4"/>
  <c r="AK246" i="4"/>
  <c r="J522" i="4"/>
  <c r="X361" i="4"/>
  <c r="Y361" i="4" s="1"/>
  <c r="S361" i="4"/>
  <c r="E336" i="12"/>
  <c r="F336" i="12" s="1"/>
  <c r="H336" i="12" s="1"/>
  <c r="BJ246" i="4" l="1"/>
  <c r="BF247" i="4" s="1"/>
  <c r="BK247" i="4" s="1"/>
  <c r="BL246" i="4"/>
  <c r="BP246" i="4" s="1"/>
  <c r="AF462" i="14" s="1"/>
  <c r="AH246" i="4"/>
  <c r="AD247" i="4" s="1"/>
  <c r="AJ246" i="4"/>
  <c r="AO246" i="4" s="1"/>
  <c r="AP246" i="4" s="1"/>
  <c r="AJ264" i="14" s="1"/>
  <c r="I669" i="4"/>
  <c r="G670" i="4"/>
  <c r="E670" i="4" s="1"/>
  <c r="BA324" i="4"/>
  <c r="BC324" i="4" s="1"/>
  <c r="AL246" i="4"/>
  <c r="AM246" i="4" s="1"/>
  <c r="AX324" i="4"/>
  <c r="AY324" i="4" s="1"/>
  <c r="AA361" i="4"/>
  <c r="K522" i="4"/>
  <c r="L522" i="4" s="1"/>
  <c r="V361" i="4"/>
  <c r="O522" i="4" l="1"/>
  <c r="AB264" i="14"/>
  <c r="H670" i="4"/>
  <c r="G671" i="4" s="1"/>
  <c r="E671" i="4" s="1"/>
  <c r="AN246" i="4"/>
  <c r="BQ246" i="4"/>
  <c r="BR246" i="4" s="1"/>
  <c r="BG247" i="4"/>
  <c r="BM247" i="4" s="1"/>
  <c r="BN247" i="4" s="1"/>
  <c r="BO247" i="4" s="1"/>
  <c r="AE247" i="4"/>
  <c r="AF247" i="4" s="1"/>
  <c r="AW325" i="4"/>
  <c r="AU325" i="4" s="1"/>
  <c r="J523" i="4"/>
  <c r="W361" i="4"/>
  <c r="U362" i="4"/>
  <c r="AQ246" i="4" l="1"/>
  <c r="AD469" i="14"/>
  <c r="BS246" i="4"/>
  <c r="AL256" i="14"/>
  <c r="I670" i="4"/>
  <c r="H671" i="4" s="1"/>
  <c r="G672" i="4" s="1"/>
  <c r="E672" i="4" s="1"/>
  <c r="BH247" i="4"/>
  <c r="BI247" i="4" s="1"/>
  <c r="BL247" i="4" s="1"/>
  <c r="AG247" i="4"/>
  <c r="AZ325" i="4"/>
  <c r="AX325" i="4"/>
  <c r="AY325" i="4" s="1"/>
  <c r="AK247" i="4"/>
  <c r="AL247" i="4" s="1"/>
  <c r="K523" i="4"/>
  <c r="L523" i="4" s="1"/>
  <c r="X362" i="4"/>
  <c r="Y362" i="4" s="1"/>
  <c r="S362" i="4"/>
  <c r="E337" i="12"/>
  <c r="F337" i="12" s="1"/>
  <c r="H337" i="12" s="1"/>
  <c r="O523" i="4" l="1"/>
  <c r="AB267" i="14"/>
  <c r="AH247" i="4"/>
  <c r="AJ247" i="4"/>
  <c r="AO247" i="4" s="1"/>
  <c r="AP247" i="4" s="1"/>
  <c r="AJ265" i="14" s="1"/>
  <c r="BJ247" i="4"/>
  <c r="I671" i="4"/>
  <c r="H672" i="4" s="1"/>
  <c r="BA325" i="4"/>
  <c r="AW326" i="4"/>
  <c r="AU326" i="4" s="1"/>
  <c r="AI247" i="4"/>
  <c r="AA362" i="4"/>
  <c r="AM247" i="4"/>
  <c r="J524" i="4"/>
  <c r="V362" i="4"/>
  <c r="AN247" i="4" l="1"/>
  <c r="BP247" i="4"/>
  <c r="AF464" i="14" s="1"/>
  <c r="BQ247" i="4"/>
  <c r="BR247" i="4" s="1"/>
  <c r="AL257" i="14" s="1"/>
  <c r="BF248" i="4"/>
  <c r="BK248" i="4" s="1"/>
  <c r="BC325" i="4"/>
  <c r="AZ326" i="4"/>
  <c r="AD248" i="4"/>
  <c r="I672" i="4"/>
  <c r="G673" i="4"/>
  <c r="E673" i="4" s="1"/>
  <c r="K524" i="4"/>
  <c r="L524" i="4" s="1"/>
  <c r="W362" i="4"/>
  <c r="U363" i="4"/>
  <c r="O524" i="4" l="1"/>
  <c r="AB272" i="14"/>
  <c r="AQ247" i="4"/>
  <c r="AD471" i="14"/>
  <c r="BS247" i="4"/>
  <c r="BG248" i="4"/>
  <c r="BH248" i="4" s="1"/>
  <c r="AE248" i="4"/>
  <c r="AF248" i="4" s="1"/>
  <c r="H673" i="4"/>
  <c r="G674" i="4" s="1"/>
  <c r="E674" i="4" s="1"/>
  <c r="BA326" i="4"/>
  <c r="BC326" i="4" s="1"/>
  <c r="AX326" i="4"/>
  <c r="AY326" i="4" s="1"/>
  <c r="J525" i="4"/>
  <c r="K525" i="4" s="1"/>
  <c r="L525" i="4" s="1"/>
  <c r="S363" i="4"/>
  <c r="X363" i="4"/>
  <c r="Y363" i="4" s="1"/>
  <c r="E338" i="12"/>
  <c r="F338" i="12" s="1"/>
  <c r="H338" i="12" s="1"/>
  <c r="O525" i="4" l="1"/>
  <c r="AB24" i="14"/>
  <c r="BM248" i="4"/>
  <c r="BN248" i="4" s="1"/>
  <c r="BO248" i="4" s="1"/>
  <c r="BI248" i="4"/>
  <c r="BL248" i="4" s="1"/>
  <c r="AG248" i="4"/>
  <c r="I673" i="4"/>
  <c r="H674" i="4" s="1"/>
  <c r="AW327" i="4"/>
  <c r="AU327" i="4" s="1"/>
  <c r="AA363" i="4"/>
  <c r="AI248" i="4"/>
  <c r="AK248" i="4"/>
  <c r="AL248" i="4" s="1"/>
  <c r="V363" i="4"/>
  <c r="U364" i="4" s="1"/>
  <c r="J526" i="4"/>
  <c r="K526" i="4" s="1"/>
  <c r="L526" i="4" s="1"/>
  <c r="O526" i="4" l="1"/>
  <c r="AB195" i="14"/>
  <c r="AH248" i="4"/>
  <c r="AJ248" i="4"/>
  <c r="AO248" i="4" s="1"/>
  <c r="AP248" i="4" s="1"/>
  <c r="AJ266" i="14" s="1"/>
  <c r="BJ248" i="4"/>
  <c r="AZ327" i="4"/>
  <c r="BA327" i="4" s="1"/>
  <c r="BC327" i="4" s="1"/>
  <c r="G675" i="4"/>
  <c r="E675" i="4" s="1"/>
  <c r="I674" i="4"/>
  <c r="AM248" i="4"/>
  <c r="S364" i="4"/>
  <c r="W363" i="4"/>
  <c r="J527" i="4"/>
  <c r="X364" i="4"/>
  <c r="Y364" i="4" s="1"/>
  <c r="BP248" i="4" l="1"/>
  <c r="AF468" i="14" s="1"/>
  <c r="BQ248" i="4"/>
  <c r="BR248" i="4" s="1"/>
  <c r="AL258" i="14" s="1"/>
  <c r="BF249" i="4"/>
  <c r="BK249" i="4" s="1"/>
  <c r="AN248" i="4"/>
  <c r="AD249" i="4"/>
  <c r="H675" i="4"/>
  <c r="AX327" i="4"/>
  <c r="AY327" i="4" s="1"/>
  <c r="AA364" i="4"/>
  <c r="V364" i="4"/>
  <c r="U365" i="4" s="1"/>
  <c r="K527" i="4"/>
  <c r="L527" i="4" s="1"/>
  <c r="E339" i="12"/>
  <c r="F339" i="12" s="1"/>
  <c r="H339" i="12" s="1"/>
  <c r="O527" i="4" l="1"/>
  <c r="AB200" i="14"/>
  <c r="AQ248" i="4"/>
  <c r="AD474" i="14"/>
  <c r="AE249" i="4"/>
  <c r="AF249" i="4" s="1"/>
  <c r="AG249" i="4" s="1"/>
  <c r="BG249" i="4"/>
  <c r="BM249" i="4" s="1"/>
  <c r="BN249" i="4" s="1"/>
  <c r="BO249" i="4" s="1"/>
  <c r="BS248" i="4"/>
  <c r="I675" i="4"/>
  <c r="G676" i="4"/>
  <c r="E676" i="4" s="1"/>
  <c r="AW328" i="4"/>
  <c r="AZ328" i="4" s="1"/>
  <c r="W364" i="4"/>
  <c r="S365" i="4"/>
  <c r="J528" i="4"/>
  <c r="X365" i="4"/>
  <c r="Y365" i="4" s="1"/>
  <c r="AH249" i="4" l="1"/>
  <c r="AJ249" i="4"/>
  <c r="AO249" i="4" s="1"/>
  <c r="AP249" i="4" s="1"/>
  <c r="AJ267" i="14" s="1"/>
  <c r="BH249" i="4"/>
  <c r="BI249" i="4" s="1"/>
  <c r="BL249" i="4" s="1"/>
  <c r="H676" i="4"/>
  <c r="G677" i="4" s="1"/>
  <c r="E677" i="4" s="1"/>
  <c r="BA328" i="4"/>
  <c r="AU328" i="4"/>
  <c r="AA365" i="4"/>
  <c r="AI249" i="4"/>
  <c r="AK249" i="4"/>
  <c r="AL249" i="4" s="1"/>
  <c r="V365" i="4"/>
  <c r="W365" i="4" s="1"/>
  <c r="K528" i="4"/>
  <c r="L528" i="4" s="1"/>
  <c r="O528" i="4" l="1"/>
  <c r="AB205" i="14"/>
  <c r="BJ249" i="4"/>
  <c r="BF250" i="4" s="1"/>
  <c r="BK250" i="4" s="1"/>
  <c r="BP249" i="4"/>
  <c r="AF470" i="14" s="1"/>
  <c r="BQ249" i="4"/>
  <c r="BR249" i="4" s="1"/>
  <c r="AL259" i="14" s="1"/>
  <c r="I676" i="4"/>
  <c r="H677" i="4" s="1"/>
  <c r="G678" i="4" s="1"/>
  <c r="E678" i="4" s="1"/>
  <c r="BC328" i="4"/>
  <c r="AD250" i="4"/>
  <c r="AX328" i="4"/>
  <c r="AY328" i="4" s="1"/>
  <c r="AM249" i="4"/>
  <c r="AN249" i="4" s="1"/>
  <c r="AD476" i="14" s="1"/>
  <c r="U366" i="4"/>
  <c r="X366" i="4" s="1"/>
  <c r="Y366" i="4" s="1"/>
  <c r="J529" i="4"/>
  <c r="E340" i="12"/>
  <c r="F340" i="12" s="1"/>
  <c r="H340" i="12" s="1"/>
  <c r="BG250" i="4" l="1"/>
  <c r="BM250" i="4" s="1"/>
  <c r="BN250" i="4" s="1"/>
  <c r="BO250" i="4" s="1"/>
  <c r="BS249" i="4"/>
  <c r="AE250" i="4"/>
  <c r="AF250" i="4" s="1"/>
  <c r="I677" i="4"/>
  <c r="H678" i="4" s="1"/>
  <c r="AW329" i="4"/>
  <c r="AZ329" i="4" s="1"/>
  <c r="AQ249" i="4"/>
  <c r="AA366" i="4"/>
  <c r="S366" i="4"/>
  <c r="V366" i="4" s="1"/>
  <c r="K529" i="4"/>
  <c r="L529" i="4" s="1"/>
  <c r="O529" i="4" l="1"/>
  <c r="AB213" i="14"/>
  <c r="BH250" i="4"/>
  <c r="BI250" i="4" s="1"/>
  <c r="AG250" i="4"/>
  <c r="G679" i="4"/>
  <c r="E679" i="4" s="1"/>
  <c r="I678" i="4"/>
  <c r="BA329" i="4"/>
  <c r="AU329" i="4"/>
  <c r="J530" i="4"/>
  <c r="W366" i="4"/>
  <c r="U367" i="4"/>
  <c r="BJ250" i="4" l="1"/>
  <c r="BF251" i="4" s="1"/>
  <c r="BK251" i="4" s="1"/>
  <c r="BL250" i="4"/>
  <c r="BP250" i="4" s="1"/>
  <c r="AF473" i="14" s="1"/>
  <c r="AH250" i="4"/>
  <c r="AJ250" i="4"/>
  <c r="AO250" i="4" s="1"/>
  <c r="AP250" i="4" s="1"/>
  <c r="AJ268" i="14" s="1"/>
  <c r="BC329" i="4"/>
  <c r="H679" i="4"/>
  <c r="I679" i="4" s="1"/>
  <c r="AX329" i="4"/>
  <c r="AY329" i="4" s="1"/>
  <c r="AI250" i="4"/>
  <c r="AK250" i="4"/>
  <c r="K530" i="4"/>
  <c r="L530" i="4" s="1"/>
  <c r="S367" i="4"/>
  <c r="X367" i="4"/>
  <c r="Y367" i="4" s="1"/>
  <c r="E341" i="12"/>
  <c r="F341" i="12" s="1"/>
  <c r="H341" i="12" s="1"/>
  <c r="O530" i="4" l="1"/>
  <c r="AB203" i="14"/>
  <c r="BQ250" i="4"/>
  <c r="BR250" i="4" s="1"/>
  <c r="BG251" i="4"/>
  <c r="BM251" i="4" s="1"/>
  <c r="BN251" i="4" s="1"/>
  <c r="BO251" i="4" s="1"/>
  <c r="AD251" i="4"/>
  <c r="G680" i="4"/>
  <c r="E680" i="4" s="1"/>
  <c r="H680" i="4" s="1"/>
  <c r="I680" i="4" s="1"/>
  <c r="AL250" i="4"/>
  <c r="AM250" i="4" s="1"/>
  <c r="AN250" i="4" s="1"/>
  <c r="AD479" i="14" s="1"/>
  <c r="AW330" i="4"/>
  <c r="V367" i="4"/>
  <c r="W367" i="4" s="1"/>
  <c r="J531" i="4"/>
  <c r="BS250" i="4" l="1"/>
  <c r="AL260" i="14"/>
  <c r="BH251" i="4"/>
  <c r="BI251" i="4" s="1"/>
  <c r="AE251" i="4"/>
  <c r="AF251" i="4" s="1"/>
  <c r="AU330" i="4"/>
  <c r="AX330" i="4" s="1"/>
  <c r="AY330" i="4" s="1"/>
  <c r="AZ330" i="4"/>
  <c r="G681" i="4"/>
  <c r="E681" i="4" s="1"/>
  <c r="H681" i="4" s="1"/>
  <c r="I681" i="4" s="1"/>
  <c r="AQ250" i="4"/>
  <c r="AA367" i="4"/>
  <c r="U368" i="4"/>
  <c r="S368" i="4" s="1"/>
  <c r="K531" i="4"/>
  <c r="L531" i="4" s="1"/>
  <c r="E342" i="12"/>
  <c r="F342" i="12" s="1"/>
  <c r="H342" i="12" s="1"/>
  <c r="O531" i="4" l="1"/>
  <c r="AB210" i="14"/>
  <c r="BJ251" i="4"/>
  <c r="BF252" i="4" s="1"/>
  <c r="BK252" i="4" s="1"/>
  <c r="BL251" i="4"/>
  <c r="BP251" i="4" s="1"/>
  <c r="AF475" i="14" s="1"/>
  <c r="AG251" i="4"/>
  <c r="G682" i="4"/>
  <c r="E682" i="4" s="1"/>
  <c r="H682" i="4" s="1"/>
  <c r="BA330" i="4"/>
  <c r="AW331" i="4"/>
  <c r="AU331" i="4" s="1"/>
  <c r="X368" i="4"/>
  <c r="Y368" i="4" s="1"/>
  <c r="V368" i="4"/>
  <c r="W368" i="4" s="1"/>
  <c r="J532" i="4"/>
  <c r="BQ251" i="4" l="1"/>
  <c r="BR251" i="4" s="1"/>
  <c r="AH251" i="4"/>
  <c r="AJ251" i="4"/>
  <c r="AO251" i="4" s="1"/>
  <c r="AP251" i="4" s="1"/>
  <c r="AJ269" i="14" s="1"/>
  <c r="BG252" i="4"/>
  <c r="BM252" i="4" s="1"/>
  <c r="BN252" i="4" s="1"/>
  <c r="BO252" i="4" s="1"/>
  <c r="BC330" i="4"/>
  <c r="AZ331" i="4"/>
  <c r="I682" i="4"/>
  <c r="G683" i="4"/>
  <c r="E683" i="4" s="1"/>
  <c r="AI251" i="4"/>
  <c r="AA368" i="4"/>
  <c r="U369" i="4"/>
  <c r="X369" i="4" s="1"/>
  <c r="Y369" i="4" s="1"/>
  <c r="K532" i="4"/>
  <c r="L532" i="4" s="1"/>
  <c r="O532" i="4" l="1"/>
  <c r="AB217" i="14"/>
  <c r="BS251" i="4"/>
  <c r="AL261" i="14"/>
  <c r="BH252" i="4"/>
  <c r="BI252" i="4" s="1"/>
  <c r="BL252" i="4" s="1"/>
  <c r="H683" i="4"/>
  <c r="I683" i="4" s="1"/>
  <c r="BA331" i="4"/>
  <c r="BC331" i="4" s="1"/>
  <c r="AX331" i="4"/>
  <c r="AY331" i="4" s="1"/>
  <c r="AK251" i="4"/>
  <c r="AA369" i="4"/>
  <c r="S369" i="4"/>
  <c r="V369" i="4" s="1"/>
  <c r="W369" i="4" s="1"/>
  <c r="J533" i="4"/>
  <c r="E343" i="12"/>
  <c r="F343" i="12" s="1"/>
  <c r="H343" i="12" s="1"/>
  <c r="BJ252" i="4" l="1"/>
  <c r="BF253" i="4" s="1"/>
  <c r="BK253" i="4" s="1"/>
  <c r="BP252" i="4"/>
  <c r="AF477" i="14" s="1"/>
  <c r="G684" i="4"/>
  <c r="E684" i="4" s="1"/>
  <c r="H684" i="4" s="1"/>
  <c r="G685" i="4" s="1"/>
  <c r="E685" i="4" s="1"/>
  <c r="AD252" i="4"/>
  <c r="AL251" i="4"/>
  <c r="AM251" i="4" s="1"/>
  <c r="AN251" i="4" s="1"/>
  <c r="AD481" i="14" s="1"/>
  <c r="AW332" i="4"/>
  <c r="AZ332" i="4" s="1"/>
  <c r="U370" i="4"/>
  <c r="X370" i="4" s="1"/>
  <c r="Y370" i="4" s="1"/>
  <c r="K533" i="4"/>
  <c r="L533" i="4" s="1"/>
  <c r="O533" i="4" l="1"/>
  <c r="AB225" i="14"/>
  <c r="BQ252" i="4"/>
  <c r="BR252" i="4" s="1"/>
  <c r="BG253" i="4"/>
  <c r="BM253" i="4" s="1"/>
  <c r="BN253" i="4" s="1"/>
  <c r="BO253" i="4" s="1"/>
  <c r="AE252" i="4"/>
  <c r="AF252" i="4" s="1"/>
  <c r="I684" i="4"/>
  <c r="H685" i="4" s="1"/>
  <c r="G686" i="4" s="1"/>
  <c r="E686" i="4" s="1"/>
  <c r="AQ251" i="4"/>
  <c r="AU332" i="4"/>
  <c r="AA370" i="4"/>
  <c r="S370" i="4"/>
  <c r="V370" i="4" s="1"/>
  <c r="AI252" i="4"/>
  <c r="J534" i="4"/>
  <c r="BS252" i="4" l="1"/>
  <c r="AL262" i="14"/>
  <c r="BH253" i="4"/>
  <c r="BI253" i="4" s="1"/>
  <c r="BL253" i="4" s="1"/>
  <c r="AG252" i="4"/>
  <c r="I685" i="4"/>
  <c r="H686" i="4" s="1"/>
  <c r="BA332" i="4"/>
  <c r="AK252" i="4"/>
  <c r="K534" i="4"/>
  <c r="L534" i="4" s="1"/>
  <c r="W370" i="4"/>
  <c r="U371" i="4"/>
  <c r="E344" i="12"/>
  <c r="F344" i="12" s="1"/>
  <c r="H344" i="12" s="1"/>
  <c r="O534" i="4" l="1"/>
  <c r="AB231" i="14"/>
  <c r="AH252" i="4"/>
  <c r="AD253" i="4" s="1"/>
  <c r="AE253" i="4" s="1"/>
  <c r="AJ252" i="4"/>
  <c r="AO252" i="4" s="1"/>
  <c r="AP252" i="4" s="1"/>
  <c r="AJ270" i="14" s="1"/>
  <c r="BJ253" i="4"/>
  <c r="BC332" i="4"/>
  <c r="G687" i="4"/>
  <c r="E687" i="4" s="1"/>
  <c r="I686" i="4"/>
  <c r="AL252" i="4"/>
  <c r="AM252" i="4" s="1"/>
  <c r="AX332" i="4"/>
  <c r="AY332" i="4" s="1"/>
  <c r="J535" i="4"/>
  <c r="S371" i="4"/>
  <c r="X371" i="4"/>
  <c r="Y371" i="4" s="1"/>
  <c r="AF253" i="4" l="1"/>
  <c r="AG253" i="4" s="1"/>
  <c r="BP253" i="4"/>
  <c r="AF479" i="14" s="1"/>
  <c r="BQ253" i="4"/>
  <c r="BR253" i="4" s="1"/>
  <c r="AL263" i="14" s="1"/>
  <c r="BF254" i="4"/>
  <c r="BK254" i="4" s="1"/>
  <c r="AN252" i="4"/>
  <c r="H687" i="4"/>
  <c r="G688" i="4" s="1"/>
  <c r="E688" i="4" s="1"/>
  <c r="AW333" i="4"/>
  <c r="AA371" i="4"/>
  <c r="V371" i="4"/>
  <c r="U372" i="4" s="1"/>
  <c r="K535" i="4"/>
  <c r="L535" i="4" s="1"/>
  <c r="E345" i="12"/>
  <c r="F345" i="12" s="1"/>
  <c r="H345" i="12" s="1"/>
  <c r="O535" i="4" l="1"/>
  <c r="AB238" i="14"/>
  <c r="AQ252" i="4"/>
  <c r="AD483" i="14"/>
  <c r="AH253" i="4"/>
  <c r="AJ253" i="4"/>
  <c r="AO253" i="4" s="1"/>
  <c r="AP253" i="4" s="1"/>
  <c r="AJ271" i="14" s="1"/>
  <c r="BS253" i="4"/>
  <c r="BG254" i="4"/>
  <c r="BM254" i="4" s="1"/>
  <c r="BN254" i="4" s="1"/>
  <c r="BO254" i="4" s="1"/>
  <c r="AU333" i="4"/>
  <c r="AZ333" i="4"/>
  <c r="I687" i="4"/>
  <c r="H688" i="4" s="1"/>
  <c r="AI253" i="4"/>
  <c r="AK253" i="4"/>
  <c r="W371" i="4"/>
  <c r="S372" i="4"/>
  <c r="J536" i="4"/>
  <c r="X372" i="4"/>
  <c r="Y372" i="4" s="1"/>
  <c r="BH254" i="4" l="1"/>
  <c r="BI254" i="4" s="1"/>
  <c r="BL254" i="4" s="1"/>
  <c r="AD254" i="4"/>
  <c r="G689" i="4"/>
  <c r="E689" i="4" s="1"/>
  <c r="I688" i="4"/>
  <c r="BA333" i="4"/>
  <c r="AL253" i="4"/>
  <c r="AM253" i="4" s="1"/>
  <c r="AN253" i="4" s="1"/>
  <c r="AD485" i="14" s="1"/>
  <c r="AA372" i="4"/>
  <c r="V372" i="4"/>
  <c r="W372" i="4" s="1"/>
  <c r="K536" i="4"/>
  <c r="L536" i="4" s="1"/>
  <c r="O536" i="4" l="1"/>
  <c r="AB244" i="14"/>
  <c r="BJ254" i="4"/>
  <c r="BC333" i="4"/>
  <c r="AE254" i="4"/>
  <c r="AF254" i="4" s="1"/>
  <c r="H689" i="4"/>
  <c r="I689" i="4" s="1"/>
  <c r="AQ253" i="4"/>
  <c r="AX333" i="4"/>
  <c r="AY333" i="4" s="1"/>
  <c r="U373" i="4"/>
  <c r="S373" i="4" s="1"/>
  <c r="V373" i="4" s="1"/>
  <c r="J537" i="4"/>
  <c r="E346" i="12"/>
  <c r="F346" i="12" s="1"/>
  <c r="H346" i="12" s="1"/>
  <c r="BP254" i="4" l="1"/>
  <c r="AF482" i="14" s="1"/>
  <c r="BQ254" i="4"/>
  <c r="BR254" i="4" s="1"/>
  <c r="AL264" i="14" s="1"/>
  <c r="BF255" i="4"/>
  <c r="AG254" i="4"/>
  <c r="G690" i="4"/>
  <c r="E690" i="4" s="1"/>
  <c r="H690" i="4" s="1"/>
  <c r="I690" i="4" s="1"/>
  <c r="AW334" i="4"/>
  <c r="AZ334" i="4" s="1"/>
  <c r="X373" i="4"/>
  <c r="Y373" i="4" s="1"/>
  <c r="K537" i="4"/>
  <c r="L537" i="4" s="1"/>
  <c r="W373" i="4"/>
  <c r="U374" i="4"/>
  <c r="O537" i="4" l="1"/>
  <c r="AB251" i="14"/>
  <c r="AH254" i="4"/>
  <c r="AJ254" i="4"/>
  <c r="AO254" i="4" s="1"/>
  <c r="AP254" i="4" s="1"/>
  <c r="AJ272" i="14" s="1"/>
  <c r="BS254" i="4"/>
  <c r="BG255" i="4"/>
  <c r="BM255" i="4" s="1"/>
  <c r="BN255" i="4" s="1"/>
  <c r="BO255" i="4" s="1"/>
  <c r="BK255" i="4"/>
  <c r="G691" i="4"/>
  <c r="E691" i="4" s="1"/>
  <c r="H691" i="4" s="1"/>
  <c r="G692" i="4" s="1"/>
  <c r="E692" i="4" s="1"/>
  <c r="AU334" i="4"/>
  <c r="AI254" i="4"/>
  <c r="AA373" i="4"/>
  <c r="J538" i="4"/>
  <c r="S374" i="4"/>
  <c r="X374" i="4"/>
  <c r="Y374" i="4" s="1"/>
  <c r="E347" i="12"/>
  <c r="F347" i="12" s="1"/>
  <c r="H347" i="12" s="1"/>
  <c r="BH255" i="4" l="1"/>
  <c r="BI255" i="4" s="1"/>
  <c r="BL255" i="4" s="1"/>
  <c r="I691" i="4"/>
  <c r="H692" i="4" s="1"/>
  <c r="I692" i="4" s="1"/>
  <c r="BA334" i="4"/>
  <c r="AX334" i="4"/>
  <c r="AY334" i="4" s="1"/>
  <c r="AK254" i="4"/>
  <c r="K538" i="4"/>
  <c r="L538" i="4" s="1"/>
  <c r="V374" i="4"/>
  <c r="O538" i="4" l="1"/>
  <c r="AB261" i="14"/>
  <c r="BJ255" i="4"/>
  <c r="BF256" i="4" s="1"/>
  <c r="BK256" i="4" s="1"/>
  <c r="BQ255" i="4"/>
  <c r="BR255" i="4" s="1"/>
  <c r="AL265" i="14" s="1"/>
  <c r="G693" i="4"/>
  <c r="E693" i="4" s="1"/>
  <c r="H693" i="4" s="1"/>
  <c r="I693" i="4" s="1"/>
  <c r="BC334" i="4"/>
  <c r="AD255" i="4"/>
  <c r="AL254" i="4"/>
  <c r="AM254" i="4" s="1"/>
  <c r="AN254" i="4" s="1"/>
  <c r="AD487" i="14" s="1"/>
  <c r="AW335" i="4"/>
  <c r="AZ335" i="4" s="1"/>
  <c r="AA374" i="4"/>
  <c r="J539" i="4"/>
  <c r="W374" i="4"/>
  <c r="U375" i="4"/>
  <c r="G694" i="4" l="1"/>
  <c r="E694" i="4" s="1"/>
  <c r="H694" i="4" s="1"/>
  <c r="I694" i="4" s="1"/>
  <c r="BP255" i="4"/>
  <c r="BG256" i="4"/>
  <c r="BH256" i="4" s="1"/>
  <c r="AE255" i="4"/>
  <c r="AF255" i="4" s="1"/>
  <c r="BA335" i="4"/>
  <c r="BC335" i="4" s="1"/>
  <c r="AQ254" i="4"/>
  <c r="AU335" i="4"/>
  <c r="AI255" i="4"/>
  <c r="K539" i="4"/>
  <c r="L539" i="4" s="1"/>
  <c r="S375" i="4"/>
  <c r="X375" i="4"/>
  <c r="Y375" i="4" s="1"/>
  <c r="E348" i="12"/>
  <c r="F348" i="12" s="1"/>
  <c r="H348" i="12" s="1"/>
  <c r="O539" i="4" l="1"/>
  <c r="AB271" i="14"/>
  <c r="BS255" i="4"/>
  <c r="AF485" i="14"/>
  <c r="BM256" i="4"/>
  <c r="BN256" i="4" s="1"/>
  <c r="BO256" i="4" s="1"/>
  <c r="BI256" i="4"/>
  <c r="BL256" i="4" s="1"/>
  <c r="AG255" i="4"/>
  <c r="G695" i="4"/>
  <c r="E695" i="4" s="1"/>
  <c r="H695" i="4" s="1"/>
  <c r="G696" i="4" s="1"/>
  <c r="E696" i="4" s="1"/>
  <c r="AX335" i="4"/>
  <c r="AY335" i="4" s="1"/>
  <c r="J540" i="4"/>
  <c r="V375" i="4"/>
  <c r="AH255" i="4" l="1"/>
  <c r="AJ255" i="4"/>
  <c r="AO255" i="4" s="1"/>
  <c r="AP255" i="4" s="1"/>
  <c r="AJ273" i="14" s="1"/>
  <c r="BJ256" i="4"/>
  <c r="I695" i="4"/>
  <c r="H696" i="4" s="1"/>
  <c r="G697" i="4" s="1"/>
  <c r="E697" i="4" s="1"/>
  <c r="AW336" i="4"/>
  <c r="AZ336" i="4" s="1"/>
  <c r="AK255" i="4"/>
  <c r="AA375" i="4"/>
  <c r="K540" i="4"/>
  <c r="L540" i="4" s="1"/>
  <c r="W375" i="4"/>
  <c r="U376" i="4"/>
  <c r="E349" i="12"/>
  <c r="F349" i="12" s="1"/>
  <c r="H349" i="12" s="1"/>
  <c r="O540" i="4" l="1"/>
  <c r="AB279" i="14"/>
  <c r="BQ256" i="4"/>
  <c r="BR256" i="4" s="1"/>
  <c r="AL266" i="14" s="1"/>
  <c r="BP256" i="4"/>
  <c r="AF487" i="14" s="1"/>
  <c r="BF257" i="4"/>
  <c r="I696" i="4"/>
  <c r="H697" i="4" s="1"/>
  <c r="AD256" i="4"/>
  <c r="AU336" i="4"/>
  <c r="AX336" i="4" s="1"/>
  <c r="AY336" i="4" s="1"/>
  <c r="AL255" i="4"/>
  <c r="AM255" i="4" s="1"/>
  <c r="AN255" i="4" s="1"/>
  <c r="AD489" i="14" s="1"/>
  <c r="J541" i="4"/>
  <c r="S376" i="4"/>
  <c r="X376" i="4"/>
  <c r="Y376" i="4" s="1"/>
  <c r="BS256" i="4" l="1"/>
  <c r="BG257" i="4"/>
  <c r="BK257" i="4"/>
  <c r="AE256" i="4"/>
  <c r="AF256" i="4" s="1"/>
  <c r="I697" i="4"/>
  <c r="G698" i="4"/>
  <c r="E698" i="4" s="1"/>
  <c r="BA336" i="4"/>
  <c r="AQ255" i="4"/>
  <c r="AW337" i="4"/>
  <c r="AU337" i="4" s="1"/>
  <c r="K541" i="4"/>
  <c r="L541" i="4" s="1"/>
  <c r="V376" i="4"/>
  <c r="E350" i="12"/>
  <c r="F350" i="12" s="1"/>
  <c r="H350" i="12" s="1"/>
  <c r="O541" i="4" l="1"/>
  <c r="AB289" i="14"/>
  <c r="BM257" i="4"/>
  <c r="BN257" i="4" s="1"/>
  <c r="BO257" i="4" s="1"/>
  <c r="BH257" i="4"/>
  <c r="BI257" i="4" s="1"/>
  <c r="BL257" i="4" s="1"/>
  <c r="AG256" i="4"/>
  <c r="H698" i="4"/>
  <c r="G699" i="4" s="1"/>
  <c r="E699" i="4" s="1"/>
  <c r="BC336" i="4"/>
  <c r="AZ337" i="4"/>
  <c r="AX337" i="4"/>
  <c r="AY337" i="4" s="1"/>
  <c r="AI256" i="4"/>
  <c r="AA376" i="4"/>
  <c r="J542" i="4"/>
  <c r="W376" i="4"/>
  <c r="U377" i="4"/>
  <c r="AH256" i="4" l="1"/>
  <c r="AJ256" i="4"/>
  <c r="AO256" i="4" s="1"/>
  <c r="AP256" i="4" s="1"/>
  <c r="AJ274" i="14" s="1"/>
  <c r="I698" i="4"/>
  <c r="H699" i="4" s="1"/>
  <c r="G700" i="4" s="1"/>
  <c r="E700" i="4" s="1"/>
  <c r="BQ257" i="4"/>
  <c r="BR257" i="4" s="1"/>
  <c r="AL267" i="14" s="1"/>
  <c r="BJ257" i="4"/>
  <c r="BA337" i="4"/>
  <c r="BC337" i="4" s="1"/>
  <c r="AW338" i="4"/>
  <c r="AK256" i="4"/>
  <c r="K542" i="4"/>
  <c r="L542" i="4" s="1"/>
  <c r="S377" i="4"/>
  <c r="X377" i="4"/>
  <c r="Y377" i="4" s="1"/>
  <c r="E351" i="12"/>
  <c r="F351" i="12" s="1"/>
  <c r="H351" i="12" s="1"/>
  <c r="O542" i="4" l="1"/>
  <c r="AB297" i="14"/>
  <c r="BP257" i="4"/>
  <c r="BF258" i="4"/>
  <c r="BK258" i="4" s="1"/>
  <c r="I699" i="4"/>
  <c r="H700" i="4" s="1"/>
  <c r="G701" i="4" s="1"/>
  <c r="E701" i="4" s="1"/>
  <c r="AZ338" i="4"/>
  <c r="BA338" i="4" s="1"/>
  <c r="BC338" i="4" s="1"/>
  <c r="AD257" i="4"/>
  <c r="AL256" i="4"/>
  <c r="AM256" i="4" s="1"/>
  <c r="AN256" i="4" s="1"/>
  <c r="AD492" i="14" s="1"/>
  <c r="AU338" i="4"/>
  <c r="AX338" i="4" s="1"/>
  <c r="AY338" i="4" s="1"/>
  <c r="J543" i="4"/>
  <c r="V377" i="4"/>
  <c r="BS257" i="4" l="1"/>
  <c r="AF489" i="14"/>
  <c r="BG258" i="4"/>
  <c r="BM258" i="4" s="1"/>
  <c r="BN258" i="4" s="1"/>
  <c r="BO258" i="4" s="1"/>
  <c r="AE257" i="4"/>
  <c r="AF257" i="4" s="1"/>
  <c r="I700" i="4"/>
  <c r="H701" i="4" s="1"/>
  <c r="G702" i="4" s="1"/>
  <c r="E702" i="4" s="1"/>
  <c r="AQ256" i="4"/>
  <c r="AW339" i="4"/>
  <c r="AU339" i="4" s="1"/>
  <c r="AA377" i="4"/>
  <c r="K543" i="4"/>
  <c r="L543" i="4" s="1"/>
  <c r="W377" i="4"/>
  <c r="U378" i="4"/>
  <c r="E352" i="12"/>
  <c r="F352" i="12" s="1"/>
  <c r="H352" i="12" s="1"/>
  <c r="O543" i="4" l="1"/>
  <c r="AB302" i="14"/>
  <c r="BH258" i="4"/>
  <c r="BI258" i="4" s="1"/>
  <c r="AG257" i="4"/>
  <c r="AZ339" i="4"/>
  <c r="BA339" i="4" s="1"/>
  <c r="BC339" i="4" s="1"/>
  <c r="I701" i="4"/>
  <c r="H702" i="4" s="1"/>
  <c r="AX339" i="4"/>
  <c r="AY339" i="4" s="1"/>
  <c r="AK257" i="4"/>
  <c r="AI257" i="4"/>
  <c r="J544" i="4"/>
  <c r="S378" i="4"/>
  <c r="X378" i="4"/>
  <c r="Y378" i="4" s="1"/>
  <c r="BJ258" i="4" l="1"/>
  <c r="BF259" i="4" s="1"/>
  <c r="BK259" i="4" s="1"/>
  <c r="BL258" i="4"/>
  <c r="BP258" i="4" s="1"/>
  <c r="AF492" i="14" s="1"/>
  <c r="AH257" i="4"/>
  <c r="AJ257" i="4"/>
  <c r="AO257" i="4" s="1"/>
  <c r="AP257" i="4" s="1"/>
  <c r="AJ275" i="14" s="1"/>
  <c r="G703" i="4"/>
  <c r="E703" i="4" s="1"/>
  <c r="I702" i="4"/>
  <c r="AL257" i="4"/>
  <c r="AM257" i="4" s="1"/>
  <c r="AW340" i="4"/>
  <c r="AU340" i="4" s="1"/>
  <c r="K544" i="4"/>
  <c r="L544" i="4" s="1"/>
  <c r="V378" i="4"/>
  <c r="E353" i="12"/>
  <c r="F353" i="12" s="1"/>
  <c r="H353" i="12" s="1"/>
  <c r="O544" i="4" l="1"/>
  <c r="AB306" i="14"/>
  <c r="BQ258" i="4"/>
  <c r="BR258" i="4" s="1"/>
  <c r="AN257" i="4"/>
  <c r="BG259" i="4"/>
  <c r="BH259" i="4" s="1"/>
  <c r="AZ340" i="4"/>
  <c r="AD258" i="4"/>
  <c r="H703" i="4"/>
  <c r="G704" i="4" s="1"/>
  <c r="E704" i="4" s="1"/>
  <c r="AX340" i="4"/>
  <c r="AY340" i="4" s="1"/>
  <c r="AA378" i="4"/>
  <c r="J545" i="4"/>
  <c r="W378" i="4"/>
  <c r="U379" i="4"/>
  <c r="AQ257" i="4" l="1"/>
  <c r="AD494" i="14"/>
  <c r="BS258" i="4"/>
  <c r="AL268" i="14"/>
  <c r="BM259" i="4"/>
  <c r="BN259" i="4" s="1"/>
  <c r="BO259" i="4" s="1"/>
  <c r="BI259" i="4"/>
  <c r="BL259" i="4" s="1"/>
  <c r="AE258" i="4"/>
  <c r="AF258" i="4" s="1"/>
  <c r="I703" i="4"/>
  <c r="H704" i="4" s="1"/>
  <c r="BA340" i="4"/>
  <c r="AW341" i="4"/>
  <c r="K545" i="4"/>
  <c r="L545" i="4" s="1"/>
  <c r="S379" i="4"/>
  <c r="X379" i="4"/>
  <c r="O545" i="4" l="1"/>
  <c r="AB313" i="14"/>
  <c r="Y379" i="4"/>
  <c r="AA379" i="4" s="1"/>
  <c r="BJ259" i="4"/>
  <c r="AG258" i="4"/>
  <c r="BC340" i="4"/>
  <c r="AZ341" i="4"/>
  <c r="G705" i="4"/>
  <c r="E705" i="4" s="1"/>
  <c r="I704" i="4"/>
  <c r="AU341" i="4"/>
  <c r="AI258" i="4"/>
  <c r="J546" i="4"/>
  <c r="V379" i="4"/>
  <c r="E354" i="12"/>
  <c r="F354" i="12" s="1"/>
  <c r="H354" i="12" s="1"/>
  <c r="AH258" i="4" l="1"/>
  <c r="AJ258" i="4"/>
  <c r="AO258" i="4" s="1"/>
  <c r="AP258" i="4" s="1"/>
  <c r="AJ276" i="14" s="1"/>
  <c r="BP259" i="4"/>
  <c r="AF495" i="14" s="1"/>
  <c r="BQ259" i="4"/>
  <c r="BR259" i="4" s="1"/>
  <c r="AL269" i="14" s="1"/>
  <c r="BF260" i="4"/>
  <c r="BK260" i="4" s="1"/>
  <c r="H705" i="4"/>
  <c r="I705" i="4" s="1"/>
  <c r="BA341" i="4"/>
  <c r="BC341" i="4" s="1"/>
  <c r="AX341" i="4"/>
  <c r="AY341" i="4" s="1"/>
  <c r="AK258" i="4"/>
  <c r="K546" i="4"/>
  <c r="L546" i="4" s="1"/>
  <c r="W379" i="4"/>
  <c r="U380" i="4"/>
  <c r="O546" i="4" l="1"/>
  <c r="AB319" i="14"/>
  <c r="BS259" i="4"/>
  <c r="BG260" i="4"/>
  <c r="BM260" i="4" s="1"/>
  <c r="BN260" i="4" s="1"/>
  <c r="BO260" i="4" s="1"/>
  <c r="AD259" i="4"/>
  <c r="G706" i="4"/>
  <c r="E706" i="4" s="1"/>
  <c r="H706" i="4" s="1"/>
  <c r="I706" i="4" s="1"/>
  <c r="AL258" i="4"/>
  <c r="AM258" i="4" s="1"/>
  <c r="AN258" i="4" s="1"/>
  <c r="AD497" i="14" s="1"/>
  <c r="AW342" i="4"/>
  <c r="AU342" i="4" s="1"/>
  <c r="J547" i="4"/>
  <c r="S380" i="4"/>
  <c r="X380" i="4"/>
  <c r="Y380" i="4" s="1"/>
  <c r="BH260" i="4" l="1"/>
  <c r="BI260" i="4" s="1"/>
  <c r="BL260" i="4" s="1"/>
  <c r="AZ342" i="4"/>
  <c r="G707" i="4"/>
  <c r="E707" i="4" s="1"/>
  <c r="H707" i="4" s="1"/>
  <c r="I707" i="4" s="1"/>
  <c r="AE259" i="4"/>
  <c r="AF259" i="4" s="1"/>
  <c r="AQ258" i="4"/>
  <c r="K547" i="4"/>
  <c r="L547" i="4" s="1"/>
  <c r="V380" i="4"/>
  <c r="E355" i="12"/>
  <c r="F355" i="12" s="1"/>
  <c r="H355" i="12" s="1"/>
  <c r="O547" i="4" l="1"/>
  <c r="AB326" i="14"/>
  <c r="BJ260" i="4"/>
  <c r="AG259" i="4"/>
  <c r="G708" i="4"/>
  <c r="E708" i="4" s="1"/>
  <c r="H708" i="4" s="1"/>
  <c r="I708" i="4" s="1"/>
  <c r="BA342" i="4"/>
  <c r="AX342" i="4"/>
  <c r="AY342" i="4" s="1"/>
  <c r="AI259" i="4"/>
  <c r="AK259" i="4"/>
  <c r="AA380" i="4"/>
  <c r="J548" i="4"/>
  <c r="K548" i="4" s="1"/>
  <c r="L548" i="4" s="1"/>
  <c r="W380" i="4"/>
  <c r="U381" i="4"/>
  <c r="O548" i="4" l="1"/>
  <c r="AB332" i="14"/>
  <c r="AH259" i="4"/>
  <c r="AJ259" i="4"/>
  <c r="AO259" i="4" s="1"/>
  <c r="AP259" i="4" s="1"/>
  <c r="AJ277" i="14" s="1"/>
  <c r="BP260" i="4"/>
  <c r="AF497" i="14" s="1"/>
  <c r="BQ260" i="4"/>
  <c r="BR260" i="4" s="1"/>
  <c r="AL270" i="14" s="1"/>
  <c r="BF261" i="4"/>
  <c r="BK261" i="4" s="1"/>
  <c r="G709" i="4"/>
  <c r="E709" i="4" s="1"/>
  <c r="H709" i="4" s="1"/>
  <c r="I709" i="4" s="1"/>
  <c r="BC342" i="4"/>
  <c r="AL259" i="4"/>
  <c r="AM259" i="4" s="1"/>
  <c r="AW343" i="4"/>
  <c r="AU343" i="4" s="1"/>
  <c r="J549" i="4"/>
  <c r="S381" i="4"/>
  <c r="X381" i="4"/>
  <c r="Y381" i="4" l="1"/>
  <c r="AA381" i="4" s="1"/>
  <c r="BS260" i="4"/>
  <c r="BG261" i="4"/>
  <c r="BH261" i="4" s="1"/>
  <c r="AN259" i="4"/>
  <c r="AZ343" i="4"/>
  <c r="G710" i="4"/>
  <c r="E710" i="4" s="1"/>
  <c r="H710" i="4" s="1"/>
  <c r="I710" i="4" s="1"/>
  <c r="AD260" i="4"/>
  <c r="K549" i="4"/>
  <c r="L549" i="4" s="1"/>
  <c r="V381" i="4"/>
  <c r="E356" i="12"/>
  <c r="F356" i="12" s="1"/>
  <c r="H356" i="12" s="1"/>
  <c r="O549" i="4" l="1"/>
  <c r="AB335" i="14"/>
  <c r="AQ259" i="4"/>
  <c r="AD499" i="14"/>
  <c r="BM261" i="4"/>
  <c r="BN261" i="4" s="1"/>
  <c r="BO261" i="4" s="1"/>
  <c r="BI261" i="4"/>
  <c r="BL261" i="4" s="1"/>
  <c r="AE260" i="4"/>
  <c r="AF260" i="4" s="1"/>
  <c r="G711" i="4"/>
  <c r="E711" i="4" s="1"/>
  <c r="H711" i="4" s="1"/>
  <c r="I711" i="4" s="1"/>
  <c r="BA343" i="4"/>
  <c r="J550" i="4"/>
  <c r="W381" i="4"/>
  <c r="U382" i="4"/>
  <c r="BJ261" i="4" l="1"/>
  <c r="AG260" i="4"/>
  <c r="BC343" i="4"/>
  <c r="G712" i="4"/>
  <c r="E712" i="4" s="1"/>
  <c r="H712" i="4" s="1"/>
  <c r="I712" i="4" s="1"/>
  <c r="AX343" i="4"/>
  <c r="AY343" i="4" s="1"/>
  <c r="AI260" i="4"/>
  <c r="AK260" i="4"/>
  <c r="K550" i="4"/>
  <c r="L550" i="4" s="1"/>
  <c r="S382" i="4"/>
  <c r="X382" i="4"/>
  <c r="Y382" i="4" s="1"/>
  <c r="O550" i="4" l="1"/>
  <c r="AB336" i="14"/>
  <c r="AH260" i="4"/>
  <c r="AJ260" i="4"/>
  <c r="AO260" i="4" s="1"/>
  <c r="AP260" i="4" s="1"/>
  <c r="AJ278" i="14" s="1"/>
  <c r="BP261" i="4"/>
  <c r="AF500" i="14" s="1"/>
  <c r="BQ261" i="4"/>
  <c r="BR261" i="4" s="1"/>
  <c r="AL271" i="14" s="1"/>
  <c r="BF262" i="4"/>
  <c r="BK262" i="4" s="1"/>
  <c r="G713" i="4"/>
  <c r="E713" i="4" s="1"/>
  <c r="H713" i="4" s="1"/>
  <c r="AL260" i="4"/>
  <c r="AM260" i="4" s="1"/>
  <c r="AW344" i="4"/>
  <c r="J551" i="4"/>
  <c r="V382" i="4"/>
  <c r="E357" i="12"/>
  <c r="F357" i="12" s="1"/>
  <c r="H357" i="12" s="1"/>
  <c r="BS261" i="4" l="1"/>
  <c r="AN260" i="4"/>
  <c r="BG262" i="4"/>
  <c r="BM262" i="4" s="1"/>
  <c r="BN262" i="4" s="1"/>
  <c r="BO262" i="4" s="1"/>
  <c r="AU344" i="4"/>
  <c r="AZ344" i="4"/>
  <c r="AD261" i="4"/>
  <c r="I713" i="4"/>
  <c r="G714" i="4"/>
  <c r="E714" i="4" s="1"/>
  <c r="AA382" i="4"/>
  <c r="K551" i="4"/>
  <c r="L551" i="4" s="1"/>
  <c r="W382" i="4"/>
  <c r="U383" i="4"/>
  <c r="O551" i="4" l="1"/>
  <c r="AB341" i="14"/>
  <c r="AQ260" i="4"/>
  <c r="AD501" i="14"/>
  <c r="BH262" i="4"/>
  <c r="BI262" i="4" s="1"/>
  <c r="BL262" i="4" s="1"/>
  <c r="H714" i="4"/>
  <c r="I714" i="4" s="1"/>
  <c r="AE261" i="4"/>
  <c r="AF261" i="4" s="1"/>
  <c r="BA344" i="4"/>
  <c r="J552" i="4"/>
  <c r="S383" i="4"/>
  <c r="X383" i="4"/>
  <c r="Y383" i="4" s="1"/>
  <c r="E358" i="12"/>
  <c r="F358" i="12" s="1"/>
  <c r="H358" i="12" s="1"/>
  <c r="G715" i="4" l="1"/>
  <c r="E715" i="4" s="1"/>
  <c r="H715" i="4" s="1"/>
  <c r="I715" i="4" s="1"/>
  <c r="BJ262" i="4"/>
  <c r="AG261" i="4"/>
  <c r="BC344" i="4"/>
  <c r="AX344" i="4"/>
  <c r="AY344" i="4" s="1"/>
  <c r="AK261" i="4"/>
  <c r="AI261" i="4"/>
  <c r="K552" i="4"/>
  <c r="L552" i="4" s="1"/>
  <c r="V383" i="4"/>
  <c r="O552" i="4" l="1"/>
  <c r="AB344" i="14"/>
  <c r="AH261" i="4"/>
  <c r="AJ261" i="4"/>
  <c r="AO261" i="4" s="1"/>
  <c r="AP261" i="4" s="1"/>
  <c r="AJ279" i="14" s="1"/>
  <c r="BP262" i="4"/>
  <c r="AF502" i="14" s="1"/>
  <c r="BQ262" i="4"/>
  <c r="BR262" i="4" s="1"/>
  <c r="AL272" i="14" s="1"/>
  <c r="BF263" i="4"/>
  <c r="G716" i="4"/>
  <c r="E716" i="4" s="1"/>
  <c r="H716" i="4" s="1"/>
  <c r="I716" i="4" s="1"/>
  <c r="AL261" i="4"/>
  <c r="AM261" i="4" s="1"/>
  <c r="AW345" i="4"/>
  <c r="AZ345" i="4" s="1"/>
  <c r="AA383" i="4"/>
  <c r="J553" i="4"/>
  <c r="W383" i="4"/>
  <c r="U384" i="4"/>
  <c r="BS262" i="4" l="1"/>
  <c r="BG263" i="4"/>
  <c r="BM263" i="4" s="1"/>
  <c r="BN263" i="4" s="1"/>
  <c r="BO263" i="4" s="1"/>
  <c r="BK263" i="4"/>
  <c r="AN261" i="4"/>
  <c r="AD262" i="4"/>
  <c r="G717" i="4"/>
  <c r="E717" i="4" s="1"/>
  <c r="H717" i="4" s="1"/>
  <c r="I717" i="4" s="1"/>
  <c r="AU345" i="4"/>
  <c r="K553" i="4"/>
  <c r="L553" i="4" s="1"/>
  <c r="S384" i="4"/>
  <c r="X384" i="4"/>
  <c r="Y384" i="4" s="1"/>
  <c r="E359" i="12"/>
  <c r="F359" i="12" s="1"/>
  <c r="H359" i="12" s="1"/>
  <c r="O553" i="4" l="1"/>
  <c r="AB346" i="14"/>
  <c r="AQ261" i="4"/>
  <c r="AD504" i="14"/>
  <c r="BH263" i="4"/>
  <c r="BI263" i="4" s="1"/>
  <c r="AE262" i="4"/>
  <c r="AF262" i="4" s="1"/>
  <c r="G718" i="4"/>
  <c r="E718" i="4" s="1"/>
  <c r="H718" i="4" s="1"/>
  <c r="I718" i="4" s="1"/>
  <c r="BA345" i="4"/>
  <c r="AX345" i="4"/>
  <c r="AY345" i="4" s="1"/>
  <c r="J554" i="4"/>
  <c r="V384" i="4"/>
  <c r="BJ263" i="4" l="1"/>
  <c r="BF264" i="4" s="1"/>
  <c r="BK264" i="4" s="1"/>
  <c r="BL263" i="4"/>
  <c r="BP263" i="4" s="1"/>
  <c r="AF505" i="14" s="1"/>
  <c r="AG262" i="4"/>
  <c r="BC345" i="4"/>
  <c r="G719" i="4"/>
  <c r="E719" i="4" s="1"/>
  <c r="H719" i="4" s="1"/>
  <c r="G720" i="4" s="1"/>
  <c r="E720" i="4" s="1"/>
  <c r="AW346" i="4"/>
  <c r="AZ346" i="4" s="1"/>
  <c r="AI262" i="4"/>
  <c r="AA384" i="4"/>
  <c r="K554" i="4"/>
  <c r="L554" i="4" s="1"/>
  <c r="W384" i="4"/>
  <c r="U385" i="4"/>
  <c r="E360" i="12"/>
  <c r="F360" i="12" s="1"/>
  <c r="H360" i="12" s="1"/>
  <c r="O554" i="4" l="1"/>
  <c r="AB348" i="14"/>
  <c r="AH262" i="4"/>
  <c r="AJ262" i="4"/>
  <c r="AO262" i="4" s="1"/>
  <c r="AP262" i="4" s="1"/>
  <c r="AJ280" i="14" s="1"/>
  <c r="BQ263" i="4"/>
  <c r="BR263" i="4" s="1"/>
  <c r="BG264" i="4"/>
  <c r="BM264" i="4" s="1"/>
  <c r="BN264" i="4" s="1"/>
  <c r="BO264" i="4" s="1"/>
  <c r="I719" i="4"/>
  <c r="H720" i="4" s="1"/>
  <c r="G721" i="4" s="1"/>
  <c r="E721" i="4" s="1"/>
  <c r="BA346" i="4"/>
  <c r="BC346" i="4" s="1"/>
  <c r="AU346" i="4"/>
  <c r="AK262" i="4"/>
  <c r="J555" i="4"/>
  <c r="S385" i="4"/>
  <c r="X385" i="4"/>
  <c r="Y385" i="4" s="1"/>
  <c r="BS263" i="4" l="1"/>
  <c r="AL273" i="14"/>
  <c r="BH264" i="4"/>
  <c r="BI264" i="4" s="1"/>
  <c r="BL264" i="4" s="1"/>
  <c r="AD263" i="4"/>
  <c r="I720" i="4"/>
  <c r="H721" i="4" s="1"/>
  <c r="AL262" i="4"/>
  <c r="AM262" i="4" s="1"/>
  <c r="AN262" i="4" s="1"/>
  <c r="AD506" i="14" s="1"/>
  <c r="AX346" i="4"/>
  <c r="AY346" i="4" s="1"/>
  <c r="K555" i="4"/>
  <c r="L555" i="4" s="1"/>
  <c r="V385" i="4"/>
  <c r="E361" i="12"/>
  <c r="F361" i="12" s="1"/>
  <c r="H361" i="12" s="1"/>
  <c r="O555" i="4" l="1"/>
  <c r="AB350" i="14"/>
  <c r="BJ264" i="4"/>
  <c r="AE263" i="4"/>
  <c r="AF263" i="4" s="1"/>
  <c r="G722" i="4"/>
  <c r="E722" i="4" s="1"/>
  <c r="I721" i="4"/>
  <c r="AQ262" i="4"/>
  <c r="AW347" i="4"/>
  <c r="AZ347" i="4" s="1"/>
  <c r="AI263" i="4"/>
  <c r="AA385" i="4"/>
  <c r="J556" i="4"/>
  <c r="W385" i="4"/>
  <c r="U386" i="4"/>
  <c r="BP264" i="4" l="1"/>
  <c r="AF507" i="14" s="1"/>
  <c r="BQ264" i="4"/>
  <c r="BR264" i="4" s="1"/>
  <c r="AL274" i="14" s="1"/>
  <c r="BF265" i="4"/>
  <c r="BK265" i="4" s="1"/>
  <c r="AG263" i="4"/>
  <c r="H722" i="4"/>
  <c r="I722" i="4" s="1"/>
  <c r="BA347" i="4"/>
  <c r="AU347" i="4"/>
  <c r="AK263" i="4"/>
  <c r="K556" i="4"/>
  <c r="L556" i="4" s="1"/>
  <c r="S386" i="4"/>
  <c r="X386" i="4"/>
  <c r="O556" i="4" l="1"/>
  <c r="AB354" i="14"/>
  <c r="Y386" i="4"/>
  <c r="AA386" i="4" s="1"/>
  <c r="AH263" i="4"/>
  <c r="AJ263" i="4"/>
  <c r="AO263" i="4" s="1"/>
  <c r="AP263" i="4" s="1"/>
  <c r="AJ281" i="14" s="1"/>
  <c r="BS264" i="4"/>
  <c r="BG265" i="4"/>
  <c r="BM265" i="4" s="1"/>
  <c r="BN265" i="4" s="1"/>
  <c r="BO265" i="4" s="1"/>
  <c r="BC347" i="4"/>
  <c r="G723" i="4"/>
  <c r="E723" i="4" s="1"/>
  <c r="H723" i="4" s="1"/>
  <c r="I723" i="4" s="1"/>
  <c r="AL263" i="4"/>
  <c r="AM263" i="4" s="1"/>
  <c r="AX347" i="4"/>
  <c r="AY347" i="4" s="1"/>
  <c r="J557" i="4"/>
  <c r="K557" i="4" s="1"/>
  <c r="L557" i="4" s="1"/>
  <c r="V386" i="4"/>
  <c r="W386" i="4" s="1"/>
  <c r="E362" i="12"/>
  <c r="F362" i="12" s="1"/>
  <c r="H362" i="12" s="1"/>
  <c r="O557" i="4" l="1"/>
  <c r="AB358" i="14"/>
  <c r="BH265" i="4"/>
  <c r="BI265" i="4" s="1"/>
  <c r="BL265" i="4" s="1"/>
  <c r="AN263" i="4"/>
  <c r="AD264" i="4"/>
  <c r="G724" i="4"/>
  <c r="E724" i="4" s="1"/>
  <c r="H724" i="4" s="1"/>
  <c r="G725" i="4" s="1"/>
  <c r="E725" i="4" s="1"/>
  <c r="AW348" i="4"/>
  <c r="U387" i="4"/>
  <c r="S387" i="4" s="1"/>
  <c r="J558" i="4"/>
  <c r="AQ263" i="4" l="1"/>
  <c r="AD509" i="14"/>
  <c r="BJ265" i="4"/>
  <c r="AE264" i="4"/>
  <c r="AK264" i="4" s="1"/>
  <c r="AU348" i="4"/>
  <c r="AX348" i="4" s="1"/>
  <c r="AY348" i="4" s="1"/>
  <c r="AZ348" i="4"/>
  <c r="BA348" i="4" s="1"/>
  <c r="I724" i="4"/>
  <c r="H725" i="4" s="1"/>
  <c r="I725" i="4" s="1"/>
  <c r="AI264" i="4"/>
  <c r="X387" i="4"/>
  <c r="Y387" i="4" s="1"/>
  <c r="V387" i="4"/>
  <c r="U388" i="4" s="1"/>
  <c r="K558" i="4"/>
  <c r="L558" i="4" s="1"/>
  <c r="O558" i="4" l="1"/>
  <c r="AB360" i="14"/>
  <c r="AF264" i="4"/>
  <c r="AG264" i="4" s="1"/>
  <c r="BQ265" i="4"/>
  <c r="BR265" i="4" s="1"/>
  <c r="AL275" i="14" s="1"/>
  <c r="BP265" i="4"/>
  <c r="AF509" i="14" s="1"/>
  <c r="BF266" i="4"/>
  <c r="BK266" i="4" s="1"/>
  <c r="BC348" i="4"/>
  <c r="G726" i="4"/>
  <c r="E726" i="4" s="1"/>
  <c r="H726" i="4" s="1"/>
  <c r="G727" i="4" s="1"/>
  <c r="E727" i="4" s="1"/>
  <c r="AL264" i="4"/>
  <c r="AM264" i="4" s="1"/>
  <c r="AW349" i="4"/>
  <c r="AZ349" i="4" s="1"/>
  <c r="AA387" i="4"/>
  <c r="W387" i="4"/>
  <c r="J559" i="4"/>
  <c r="S388" i="4"/>
  <c r="X388" i="4"/>
  <c r="Y388" i="4" s="1"/>
  <c r="E363" i="12"/>
  <c r="F363" i="12" s="1"/>
  <c r="H363" i="12" s="1"/>
  <c r="AH264" i="4" l="1"/>
  <c r="AJ264" i="4"/>
  <c r="AN264" i="4" s="1"/>
  <c r="AD512" i="14" s="1"/>
  <c r="BG266" i="4"/>
  <c r="BH266" i="4" s="1"/>
  <c r="BS265" i="4"/>
  <c r="I726" i="4"/>
  <c r="H727" i="4" s="1"/>
  <c r="BA349" i="4"/>
  <c r="BC349" i="4" s="1"/>
  <c r="AU349" i="4"/>
  <c r="K559" i="4"/>
  <c r="L559" i="4" s="1"/>
  <c r="V388" i="4"/>
  <c r="O559" i="4" l="1"/>
  <c r="AB365" i="14"/>
  <c r="BM266" i="4"/>
  <c r="BN266" i="4" s="1"/>
  <c r="BO266" i="4" s="1"/>
  <c r="BI266" i="4"/>
  <c r="BL266" i="4" s="1"/>
  <c r="AD265" i="4"/>
  <c r="I727" i="4"/>
  <c r="G728" i="4"/>
  <c r="E728" i="4" s="1"/>
  <c r="AX349" i="4"/>
  <c r="AY349" i="4" s="1"/>
  <c r="AO264" i="4"/>
  <c r="AP264" i="4" s="1"/>
  <c r="AA388" i="4"/>
  <c r="J560" i="4"/>
  <c r="W388" i="4"/>
  <c r="U389" i="4"/>
  <c r="AQ264" i="4" l="1"/>
  <c r="AJ282" i="14"/>
  <c r="BJ266" i="4"/>
  <c r="H728" i="4"/>
  <c r="G729" i="4" s="1"/>
  <c r="E729" i="4" s="1"/>
  <c r="AE265" i="4"/>
  <c r="AK265" i="4" s="1"/>
  <c r="AL265" i="4" s="1"/>
  <c r="AM265" i="4" s="1"/>
  <c r="AW350" i="4"/>
  <c r="AZ350" i="4" s="1"/>
  <c r="AI265" i="4"/>
  <c r="K560" i="4"/>
  <c r="L560" i="4" s="1"/>
  <c r="X389" i="4"/>
  <c r="Y389" i="4" s="1"/>
  <c r="S389" i="4"/>
  <c r="E364" i="12"/>
  <c r="F364" i="12" s="1"/>
  <c r="H364" i="12" s="1"/>
  <c r="O560" i="4" l="1"/>
  <c r="AB367" i="14"/>
  <c r="AF265" i="4"/>
  <c r="AG265" i="4" s="1"/>
  <c r="I728" i="4"/>
  <c r="H729" i="4" s="1"/>
  <c r="I729" i="4" s="1"/>
  <c r="BQ266" i="4"/>
  <c r="BR266" i="4" s="1"/>
  <c r="AL276" i="14" s="1"/>
  <c r="BP266" i="4"/>
  <c r="AF512" i="14" s="1"/>
  <c r="BF267" i="4"/>
  <c r="BK267" i="4" s="1"/>
  <c r="BA350" i="4"/>
  <c r="AU350" i="4"/>
  <c r="J561" i="4"/>
  <c r="V389" i="4"/>
  <c r="AH265" i="4" l="1"/>
  <c r="AJ265" i="4"/>
  <c r="AN265" i="4" s="1"/>
  <c r="AD515" i="14" s="1"/>
  <c r="BG267" i="4"/>
  <c r="BM267" i="4" s="1"/>
  <c r="BN267" i="4" s="1"/>
  <c r="BO267" i="4" s="1"/>
  <c r="BS266" i="4"/>
  <c r="BC350" i="4"/>
  <c r="G730" i="4"/>
  <c r="E730" i="4" s="1"/>
  <c r="H730" i="4" s="1"/>
  <c r="G731" i="4" s="1"/>
  <c r="E731" i="4" s="1"/>
  <c r="AX350" i="4"/>
  <c r="AY350" i="4" s="1"/>
  <c r="AA389" i="4"/>
  <c r="K561" i="4"/>
  <c r="L561" i="4" s="1"/>
  <c r="W389" i="4"/>
  <c r="U390" i="4"/>
  <c r="O561" i="4" l="1"/>
  <c r="AB371" i="14"/>
  <c r="BH267" i="4"/>
  <c r="BI267" i="4" s="1"/>
  <c r="BL267" i="4" s="1"/>
  <c r="AD266" i="4"/>
  <c r="AO265" i="4"/>
  <c r="AP265" i="4" s="1"/>
  <c r="I730" i="4"/>
  <c r="H731" i="4" s="1"/>
  <c r="AW351" i="4"/>
  <c r="AZ351" i="4" s="1"/>
  <c r="J562" i="4"/>
  <c r="K562" i="4" s="1"/>
  <c r="L562" i="4" s="1"/>
  <c r="S390" i="4"/>
  <c r="X390" i="4"/>
  <c r="E365" i="12"/>
  <c r="F365" i="12" s="1"/>
  <c r="H365" i="12" s="1"/>
  <c r="O562" i="4" l="1"/>
  <c r="AB376" i="14"/>
  <c r="AQ265" i="4"/>
  <c r="AJ283" i="14"/>
  <c r="Y390" i="4"/>
  <c r="AA390" i="4" s="1"/>
  <c r="AE266" i="4"/>
  <c r="AK266" i="4" s="1"/>
  <c r="AL266" i="4" s="1"/>
  <c r="AM266" i="4" s="1"/>
  <c r="AI266" i="4"/>
  <c r="BJ267" i="4"/>
  <c r="G732" i="4"/>
  <c r="E732" i="4" s="1"/>
  <c r="I731" i="4"/>
  <c r="BA351" i="4"/>
  <c r="AU351" i="4"/>
  <c r="V390" i="4"/>
  <c r="W390" i="4" s="1"/>
  <c r="J563" i="4"/>
  <c r="AF266" i="4" l="1"/>
  <c r="AG266" i="4" s="1"/>
  <c r="AJ266" i="4" s="1"/>
  <c r="AO266" i="4" s="1"/>
  <c r="AP266" i="4" s="1"/>
  <c r="AJ284" i="14" s="1"/>
  <c r="BF268" i="4"/>
  <c r="BK268" i="4" s="1"/>
  <c r="BP267" i="4"/>
  <c r="AF514" i="14" s="1"/>
  <c r="BQ267" i="4"/>
  <c r="BR267" i="4" s="1"/>
  <c r="AL277" i="14" s="1"/>
  <c r="BC351" i="4"/>
  <c r="H732" i="4"/>
  <c r="I732" i="4" s="1"/>
  <c r="AX351" i="4"/>
  <c r="U391" i="4"/>
  <c r="K563" i="4"/>
  <c r="L563" i="4" s="1"/>
  <c r="E366" i="12"/>
  <c r="F366" i="12" s="1"/>
  <c r="H366" i="12" s="1"/>
  <c r="O563" i="4" l="1"/>
  <c r="AB377" i="14"/>
  <c r="AH266" i="4"/>
  <c r="AD267" i="4" s="1"/>
  <c r="AI267" i="4" s="1"/>
  <c r="AN266" i="4"/>
  <c r="BG268" i="4"/>
  <c r="BH268" i="4" s="1"/>
  <c r="BS267" i="4"/>
  <c r="G733" i="4"/>
  <c r="E733" i="4" s="1"/>
  <c r="H733" i="4" s="1"/>
  <c r="G734" i="4" s="1"/>
  <c r="E734" i="4" s="1"/>
  <c r="AW352" i="4"/>
  <c r="AY351" i="4"/>
  <c r="S391" i="4"/>
  <c r="X391" i="4"/>
  <c r="Y391" i="4" s="1"/>
  <c r="J564" i="4"/>
  <c r="AQ266" i="4" l="1"/>
  <c r="AD517" i="14"/>
  <c r="AE267" i="4"/>
  <c r="AF267" i="4" s="1"/>
  <c r="BI268" i="4"/>
  <c r="BL268" i="4" s="1"/>
  <c r="BM268" i="4"/>
  <c r="BN268" i="4" s="1"/>
  <c r="BO268" i="4" s="1"/>
  <c r="AU352" i="4"/>
  <c r="AX352" i="4" s="1"/>
  <c r="AY352" i="4" s="1"/>
  <c r="AZ352" i="4"/>
  <c r="I733" i="4"/>
  <c r="H734" i="4" s="1"/>
  <c r="G735" i="4" s="1"/>
  <c r="E735" i="4" s="1"/>
  <c r="AA391" i="4"/>
  <c r="V391" i="4"/>
  <c r="K564" i="4"/>
  <c r="L564" i="4" s="1"/>
  <c r="O564" i="4" l="1"/>
  <c r="AB381" i="14"/>
  <c r="AG267" i="4"/>
  <c r="AK267" i="4"/>
  <c r="AL267" i="4" s="1"/>
  <c r="AM267" i="4" s="1"/>
  <c r="BJ268" i="4"/>
  <c r="I734" i="4"/>
  <c r="H735" i="4" s="1"/>
  <c r="G736" i="4" s="1"/>
  <c r="E736" i="4" s="1"/>
  <c r="BA352" i="4"/>
  <c r="AW353" i="4"/>
  <c r="U392" i="4"/>
  <c r="W391" i="4"/>
  <c r="J565" i="4"/>
  <c r="E367" i="12"/>
  <c r="F367" i="12" s="1"/>
  <c r="H367" i="12" s="1"/>
  <c r="AH267" i="4" l="1"/>
  <c r="AD268" i="4" s="1"/>
  <c r="AI268" i="4" s="1"/>
  <c r="AJ267" i="4"/>
  <c r="AO267" i="4" s="1"/>
  <c r="AP267" i="4" s="1"/>
  <c r="AJ285" i="14" s="1"/>
  <c r="BP268" i="4"/>
  <c r="AF517" i="14" s="1"/>
  <c r="BQ268" i="4"/>
  <c r="BR268" i="4" s="1"/>
  <c r="AL278" i="14" s="1"/>
  <c r="BF269" i="4"/>
  <c r="BK269" i="4" s="1"/>
  <c r="BC352" i="4"/>
  <c r="AZ353" i="4"/>
  <c r="BA353" i="4" s="1"/>
  <c r="BC353" i="4" s="1"/>
  <c r="I735" i="4"/>
  <c r="H736" i="4" s="1"/>
  <c r="I736" i="4" s="1"/>
  <c r="AU353" i="4"/>
  <c r="S392" i="4"/>
  <c r="X392" i="4"/>
  <c r="Y392" i="4" s="1"/>
  <c r="K565" i="4"/>
  <c r="L565" i="4" s="1"/>
  <c r="O565" i="4" l="1"/>
  <c r="AB384" i="14"/>
  <c r="AE268" i="4"/>
  <c r="AF268" i="4" s="1"/>
  <c r="AN267" i="4"/>
  <c r="BS268" i="4"/>
  <c r="BG269" i="4"/>
  <c r="BM269" i="4" s="1"/>
  <c r="BN269" i="4" s="1"/>
  <c r="BO269" i="4" s="1"/>
  <c r="AX353" i="4"/>
  <c r="AY353" i="4" s="1"/>
  <c r="AA392" i="4"/>
  <c r="V392" i="4"/>
  <c r="J566" i="4"/>
  <c r="AQ267" i="4" l="1"/>
  <c r="AD519" i="14"/>
  <c r="AK268" i="4"/>
  <c r="AL268" i="4" s="1"/>
  <c r="AM268" i="4" s="1"/>
  <c r="AG268" i="4"/>
  <c r="BH269" i="4"/>
  <c r="BI269" i="4" s="1"/>
  <c r="BL269" i="4" s="1"/>
  <c r="AW354" i="4"/>
  <c r="AZ354" i="4" s="1"/>
  <c r="W392" i="4"/>
  <c r="U393" i="4"/>
  <c r="K566" i="4"/>
  <c r="L566" i="4" s="1"/>
  <c r="E368" i="12"/>
  <c r="F368" i="12" s="1"/>
  <c r="H368" i="12" s="1"/>
  <c r="O566" i="4" l="1"/>
  <c r="AB386" i="14"/>
  <c r="AH268" i="4"/>
  <c r="AD269" i="4" s="1"/>
  <c r="AE269" i="4" s="1"/>
  <c r="AF269" i="4" s="1"/>
  <c r="AJ268" i="4"/>
  <c r="AO268" i="4" s="1"/>
  <c r="AP268" i="4" s="1"/>
  <c r="AJ286" i="14" s="1"/>
  <c r="BJ269" i="4"/>
  <c r="AU354" i="4"/>
  <c r="AX354" i="4" s="1"/>
  <c r="AY354" i="4" s="1"/>
  <c r="BA354" i="4"/>
  <c r="X393" i="4"/>
  <c r="Y393" i="4" s="1"/>
  <c r="S393" i="4"/>
  <c r="J567" i="4"/>
  <c r="AN268" i="4" l="1"/>
  <c r="BP269" i="4"/>
  <c r="AF520" i="14" s="1"/>
  <c r="BQ269" i="4"/>
  <c r="BR269" i="4" s="1"/>
  <c r="AL279" i="14" s="1"/>
  <c r="BF270" i="4"/>
  <c r="BK270" i="4" s="1"/>
  <c r="AG269" i="4"/>
  <c r="BC354" i="4"/>
  <c r="AW355" i="4"/>
  <c r="AZ355" i="4" s="1"/>
  <c r="AK269" i="4"/>
  <c r="AI269" i="4"/>
  <c r="AA393" i="4"/>
  <c r="V393" i="4"/>
  <c r="K567" i="4"/>
  <c r="L567" i="4" s="1"/>
  <c r="E369" i="12"/>
  <c r="F369" i="12" s="1"/>
  <c r="H369" i="12" s="1"/>
  <c r="O567" i="4" l="1"/>
  <c r="AB390" i="14"/>
  <c r="AQ268" i="4"/>
  <c r="AD523" i="14"/>
  <c r="AH269" i="4"/>
  <c r="AJ269" i="4"/>
  <c r="AO269" i="4" s="1"/>
  <c r="AP269" i="4" s="1"/>
  <c r="AJ287" i="14" s="1"/>
  <c r="BS269" i="4"/>
  <c r="BG270" i="4"/>
  <c r="BM270" i="4" s="1"/>
  <c r="BN270" i="4" s="1"/>
  <c r="BO270" i="4" s="1"/>
  <c r="BA355" i="4"/>
  <c r="BC355" i="4" s="1"/>
  <c r="AL269" i="4"/>
  <c r="AM269" i="4" s="1"/>
  <c r="AU355" i="4"/>
  <c r="W393" i="4"/>
  <c r="U394" i="4"/>
  <c r="J568" i="4"/>
  <c r="BH270" i="4" l="1"/>
  <c r="BI270" i="4" s="1"/>
  <c r="BL270" i="4" s="1"/>
  <c r="AN269" i="4"/>
  <c r="AD270" i="4"/>
  <c r="AX355" i="4"/>
  <c r="AY355" i="4" s="1"/>
  <c r="X394" i="4"/>
  <c r="Y394" i="4" s="1"/>
  <c r="S394" i="4"/>
  <c r="K568" i="4"/>
  <c r="L568" i="4" s="1"/>
  <c r="O568" i="4" l="1"/>
  <c r="AB392" i="14"/>
  <c r="AQ269" i="4"/>
  <c r="AD526" i="14"/>
  <c r="BJ270" i="4"/>
  <c r="AE270" i="4"/>
  <c r="AF270" i="4" s="1"/>
  <c r="AW356" i="4"/>
  <c r="AI270" i="4"/>
  <c r="AA394" i="4"/>
  <c r="V394" i="4"/>
  <c r="J569" i="4"/>
  <c r="E370" i="12"/>
  <c r="F370" i="12" s="1"/>
  <c r="H370" i="12" s="1"/>
  <c r="BP270" i="4" l="1"/>
  <c r="AF522" i="14" s="1"/>
  <c r="BQ270" i="4"/>
  <c r="BR270" i="4" s="1"/>
  <c r="AL280" i="14" s="1"/>
  <c r="BF271" i="4"/>
  <c r="BK271" i="4" s="1"/>
  <c r="AG270" i="4"/>
  <c r="AK270" i="4"/>
  <c r="AL270" i="4" s="1"/>
  <c r="AM270" i="4" s="1"/>
  <c r="AU356" i="4"/>
  <c r="AX356" i="4" s="1"/>
  <c r="AY356" i="4" s="1"/>
  <c r="AZ356" i="4"/>
  <c r="W394" i="4"/>
  <c r="U395" i="4"/>
  <c r="S395" i="4" s="1"/>
  <c r="K569" i="4"/>
  <c r="L569" i="4" s="1"/>
  <c r="O569" i="4" l="1"/>
  <c r="AB395" i="14"/>
  <c r="BS270" i="4"/>
  <c r="AH270" i="4"/>
  <c r="AD271" i="4" s="1"/>
  <c r="AJ270" i="4"/>
  <c r="AO270" i="4" s="1"/>
  <c r="AP270" i="4" s="1"/>
  <c r="AJ288" i="14" s="1"/>
  <c r="BG271" i="4"/>
  <c r="BH271" i="4" s="1"/>
  <c r="BA356" i="4"/>
  <c r="AW357" i="4"/>
  <c r="V395" i="4"/>
  <c r="X395" i="4"/>
  <c r="Y395" i="4" s="1"/>
  <c r="J570" i="4"/>
  <c r="BM271" i="4" l="1"/>
  <c r="BN271" i="4" s="1"/>
  <c r="BO271" i="4" s="1"/>
  <c r="BI271" i="4"/>
  <c r="BL271" i="4" s="1"/>
  <c r="AN270" i="4"/>
  <c r="AE271" i="4"/>
  <c r="AF271" i="4" s="1"/>
  <c r="BC356" i="4"/>
  <c r="AZ357" i="4"/>
  <c r="AU357" i="4"/>
  <c r="AX357" i="4" s="1"/>
  <c r="AY357" i="4" s="1"/>
  <c r="W395" i="4"/>
  <c r="U396" i="4"/>
  <c r="S396" i="4" s="1"/>
  <c r="K570" i="4"/>
  <c r="L570" i="4" s="1"/>
  <c r="E371" i="12"/>
  <c r="F371" i="12" s="1"/>
  <c r="H371" i="12" s="1"/>
  <c r="O570" i="4" l="1"/>
  <c r="AB399" i="14"/>
  <c r="AQ270" i="4"/>
  <c r="AD528" i="14"/>
  <c r="BJ271" i="4"/>
  <c r="AG271" i="4"/>
  <c r="AW358" i="4"/>
  <c r="AU358" i="4" s="1"/>
  <c r="BA357" i="4"/>
  <c r="BC357" i="4" s="1"/>
  <c r="AK271" i="4"/>
  <c r="AI271" i="4"/>
  <c r="AA395" i="4"/>
  <c r="X396" i="4"/>
  <c r="Y396" i="4" s="1"/>
  <c r="V396" i="4"/>
  <c r="J571" i="4"/>
  <c r="AH271" i="4" l="1"/>
  <c r="AJ271" i="4"/>
  <c r="AO271" i="4" s="1"/>
  <c r="AP271" i="4" s="1"/>
  <c r="AJ289" i="14" s="1"/>
  <c r="BP271" i="4"/>
  <c r="AF524" i="14" s="1"/>
  <c r="BQ271" i="4"/>
  <c r="BR271" i="4" s="1"/>
  <c r="AL281" i="14" s="1"/>
  <c r="BF272" i="4"/>
  <c r="BK272" i="4" s="1"/>
  <c r="AZ358" i="4"/>
  <c r="BA358" i="4" s="1"/>
  <c r="BC358" i="4" s="1"/>
  <c r="AL271" i="4"/>
  <c r="AM271" i="4" s="1"/>
  <c r="AX358" i="4"/>
  <c r="AY358" i="4" s="1"/>
  <c r="AA396" i="4"/>
  <c r="W396" i="4"/>
  <c r="U397" i="4"/>
  <c r="S397" i="4" s="1"/>
  <c r="K571" i="4"/>
  <c r="L571" i="4" s="1"/>
  <c r="O571" i="4" l="1"/>
  <c r="AB283" i="14"/>
  <c r="AN271" i="4"/>
  <c r="AD532" i="14" s="1"/>
  <c r="BG272" i="4"/>
  <c r="BM272" i="4" s="1"/>
  <c r="BN272" i="4" s="1"/>
  <c r="BO272" i="4" s="1"/>
  <c r="BS271" i="4"/>
  <c r="AD272" i="4"/>
  <c r="AW359" i="4"/>
  <c r="AU359" i="4" s="1"/>
  <c r="V397" i="4"/>
  <c r="X397" i="4"/>
  <c r="Y397" i="4" s="1"/>
  <c r="J572" i="4"/>
  <c r="E372" i="12"/>
  <c r="F372" i="12" s="1"/>
  <c r="H372" i="12" s="1"/>
  <c r="AQ271" i="4" l="1"/>
  <c r="BH272" i="4"/>
  <c r="BI272" i="4" s="1"/>
  <c r="BL272" i="4" s="1"/>
  <c r="AE272" i="4"/>
  <c r="AF272" i="4" s="1"/>
  <c r="AZ359" i="4"/>
  <c r="BA359" i="4" s="1"/>
  <c r="BC359" i="4" s="1"/>
  <c r="AX359" i="4"/>
  <c r="AY359" i="4" s="1"/>
  <c r="AA397" i="4"/>
  <c r="W397" i="4"/>
  <c r="U398" i="4"/>
  <c r="S398" i="4" s="1"/>
  <c r="K572" i="4"/>
  <c r="L572" i="4" s="1"/>
  <c r="O572" i="4" l="1"/>
  <c r="AB337" i="14"/>
  <c r="BJ272" i="4"/>
  <c r="BF273" i="4" s="1"/>
  <c r="BK273" i="4" s="1"/>
  <c r="BP272" i="4"/>
  <c r="AF527" i="14" s="1"/>
  <c r="AG272" i="4"/>
  <c r="AW360" i="4"/>
  <c r="AZ360" i="4" s="1"/>
  <c r="AI272" i="4"/>
  <c r="V398" i="4"/>
  <c r="X398" i="4"/>
  <c r="Y398" i="4" s="1"/>
  <c r="J573" i="4"/>
  <c r="AH272" i="4" l="1"/>
  <c r="AJ272" i="4"/>
  <c r="AO272" i="4" s="1"/>
  <c r="AP272" i="4" s="1"/>
  <c r="AJ290" i="14" s="1"/>
  <c r="BQ272" i="4"/>
  <c r="BR272" i="4" s="1"/>
  <c r="BG273" i="4"/>
  <c r="BH273" i="4" s="1"/>
  <c r="BA360" i="4"/>
  <c r="BC360" i="4" s="1"/>
  <c r="AU360" i="4"/>
  <c r="AK272" i="4"/>
  <c r="U399" i="4"/>
  <c r="W398" i="4"/>
  <c r="K573" i="4"/>
  <c r="L573" i="4" s="1"/>
  <c r="E373" i="12"/>
  <c r="F373" i="12" s="1"/>
  <c r="H373" i="12" s="1"/>
  <c r="O573" i="4" l="1"/>
  <c r="AB66" i="14"/>
  <c r="BS272" i="4"/>
  <c r="AL282" i="14"/>
  <c r="BM273" i="4"/>
  <c r="BN273" i="4" s="1"/>
  <c r="BO273" i="4" s="1"/>
  <c r="BI273" i="4"/>
  <c r="BL273" i="4" s="1"/>
  <c r="AD273" i="4"/>
  <c r="AL272" i="4"/>
  <c r="AM272" i="4" s="1"/>
  <c r="AN272" i="4" s="1"/>
  <c r="AD536" i="14" s="1"/>
  <c r="AX360" i="4"/>
  <c r="AY360" i="4" s="1"/>
  <c r="AA398" i="4"/>
  <c r="X399" i="4"/>
  <c r="Y399" i="4" s="1"/>
  <c r="S399" i="4"/>
  <c r="J574" i="4"/>
  <c r="BJ273" i="4" l="1"/>
  <c r="AE273" i="4"/>
  <c r="AF273" i="4" s="1"/>
  <c r="AQ272" i="4"/>
  <c r="AW361" i="4"/>
  <c r="AZ361" i="4" s="1"/>
  <c r="AI273" i="4"/>
  <c r="AA399" i="4"/>
  <c r="V399" i="4"/>
  <c r="K574" i="4"/>
  <c r="L574" i="4" s="1"/>
  <c r="E374" i="12"/>
  <c r="F374" i="12" s="1"/>
  <c r="H374" i="12" s="1"/>
  <c r="O574" i="4" l="1"/>
  <c r="AB295" i="14"/>
  <c r="BP273" i="4"/>
  <c r="AF529" i="14" s="1"/>
  <c r="BQ273" i="4"/>
  <c r="BR273" i="4" s="1"/>
  <c r="AL283" i="14" s="1"/>
  <c r="BF274" i="4"/>
  <c r="BK274" i="4" s="1"/>
  <c r="AG273" i="4"/>
  <c r="AU361" i="4"/>
  <c r="AK273" i="4"/>
  <c r="W399" i="4"/>
  <c r="U400" i="4"/>
  <c r="S400" i="4" s="1"/>
  <c r="J575" i="4"/>
  <c r="K575" i="4" s="1"/>
  <c r="L575" i="4" s="1"/>
  <c r="E375" i="12"/>
  <c r="F375" i="12" s="1"/>
  <c r="H375" i="12" s="1"/>
  <c r="O575" i="4" l="1"/>
  <c r="AB298" i="14"/>
  <c r="AH273" i="4"/>
  <c r="AJ273" i="4"/>
  <c r="AO273" i="4" s="1"/>
  <c r="AP273" i="4" s="1"/>
  <c r="AJ291" i="14" s="1"/>
  <c r="BG274" i="4"/>
  <c r="BH274" i="4" s="1"/>
  <c r="BS273" i="4"/>
  <c r="BA361" i="4"/>
  <c r="AL273" i="4"/>
  <c r="AM273" i="4" s="1"/>
  <c r="AX361" i="4"/>
  <c r="AY361" i="4" s="1"/>
  <c r="V400" i="4"/>
  <c r="X400" i="4"/>
  <c r="Y400" i="4" s="1"/>
  <c r="J576" i="4"/>
  <c r="AN273" i="4" l="1"/>
  <c r="BI274" i="4"/>
  <c r="BL274" i="4" s="1"/>
  <c r="BM274" i="4"/>
  <c r="BN274" i="4" s="1"/>
  <c r="BO274" i="4" s="1"/>
  <c r="BC361" i="4"/>
  <c r="AD274" i="4"/>
  <c r="AW362" i="4"/>
  <c r="AU362" i="4" s="1"/>
  <c r="W400" i="4"/>
  <c r="U401" i="4"/>
  <c r="K576" i="4"/>
  <c r="L576" i="4" s="1"/>
  <c r="E376" i="12"/>
  <c r="F376" i="12" s="1"/>
  <c r="H376" i="12" s="1"/>
  <c r="O576" i="4" l="1"/>
  <c r="AB303" i="14"/>
  <c r="AQ273" i="4"/>
  <c r="AD538" i="14"/>
  <c r="BJ274" i="4"/>
  <c r="BF275" i="4" s="1"/>
  <c r="BK275" i="4" s="1"/>
  <c r="BP274" i="4"/>
  <c r="AF532" i="14" s="1"/>
  <c r="BQ274" i="4"/>
  <c r="BR274" i="4" s="1"/>
  <c r="AL284" i="14" s="1"/>
  <c r="AE274" i="4"/>
  <c r="AF274" i="4" s="1"/>
  <c r="AZ362" i="4"/>
  <c r="AI274" i="4"/>
  <c r="AA400" i="4"/>
  <c r="X401" i="4"/>
  <c r="Y401" i="4" s="1"/>
  <c r="S401" i="4"/>
  <c r="J577" i="4"/>
  <c r="BS274" i="4" l="1"/>
  <c r="AK274" i="4"/>
  <c r="AL274" i="4" s="1"/>
  <c r="AM274" i="4" s="1"/>
  <c r="BG275" i="4"/>
  <c r="BH275" i="4" s="1"/>
  <c r="AG274" i="4"/>
  <c r="BA362" i="4"/>
  <c r="AX362" i="4"/>
  <c r="AY362" i="4" s="1"/>
  <c r="V401" i="4"/>
  <c r="K577" i="4"/>
  <c r="L577" i="4" s="1"/>
  <c r="E377" i="12"/>
  <c r="F377" i="12" s="1"/>
  <c r="H377" i="12" s="1"/>
  <c r="O577" i="4" l="1"/>
  <c r="AB308" i="14"/>
  <c r="AH274" i="4"/>
  <c r="AD275" i="4" s="1"/>
  <c r="AJ274" i="4"/>
  <c r="AN274" i="4" s="1"/>
  <c r="AD540" i="14" s="1"/>
  <c r="BI275" i="4"/>
  <c r="BM275" i="4"/>
  <c r="BN275" i="4" s="1"/>
  <c r="BO275" i="4" s="1"/>
  <c r="BC362" i="4"/>
  <c r="AW363" i="4"/>
  <c r="AZ363" i="4" s="1"/>
  <c r="AA401" i="4"/>
  <c r="U402" i="4"/>
  <c r="S402" i="4" s="1"/>
  <c r="W401" i="4"/>
  <c r="J578" i="4"/>
  <c r="BJ275" i="4" l="1"/>
  <c r="BF276" i="4" s="1"/>
  <c r="BK276" i="4" s="1"/>
  <c r="BL275" i="4"/>
  <c r="BP275" i="4" s="1"/>
  <c r="AF535" i="14" s="1"/>
  <c r="AO274" i="4"/>
  <c r="AP274" i="4" s="1"/>
  <c r="AE275" i="4"/>
  <c r="AF275" i="4" s="1"/>
  <c r="BA363" i="4"/>
  <c r="BC363" i="4" s="1"/>
  <c r="AU363" i="4"/>
  <c r="AX363" i="4" s="1"/>
  <c r="AY363" i="4" s="1"/>
  <c r="V402" i="4"/>
  <c r="W402" i="4" s="1"/>
  <c r="X402" i="4"/>
  <c r="Y402" i="4" s="1"/>
  <c r="K578" i="4"/>
  <c r="L578" i="4" s="1"/>
  <c r="E378" i="12"/>
  <c r="F378" i="12" s="1"/>
  <c r="H378" i="12" s="1"/>
  <c r="O578" i="4" l="1"/>
  <c r="AB316" i="14"/>
  <c r="AQ274" i="4"/>
  <c r="AJ292" i="14"/>
  <c r="BQ275" i="4"/>
  <c r="BR275" i="4" s="1"/>
  <c r="BG276" i="4"/>
  <c r="BH276" i="4" s="1"/>
  <c r="AG275" i="4"/>
  <c r="AJ275" i="4" s="1"/>
  <c r="AK275" i="4"/>
  <c r="AL275" i="4" s="1"/>
  <c r="AM275" i="4" s="1"/>
  <c r="AW364" i="4"/>
  <c r="AU364" i="4" s="1"/>
  <c r="AI275" i="4"/>
  <c r="U403" i="4"/>
  <c r="S403" i="4" s="1"/>
  <c r="V403" i="4" s="1"/>
  <c r="J579" i="4"/>
  <c r="BS275" i="4" l="1"/>
  <c r="AL285" i="14"/>
  <c r="BM276" i="4"/>
  <c r="BN276" i="4" s="1"/>
  <c r="BO276" i="4" s="1"/>
  <c r="BI276" i="4"/>
  <c r="BL276" i="4" s="1"/>
  <c r="AO275" i="4"/>
  <c r="AP275" i="4" s="1"/>
  <c r="AJ293" i="14" s="1"/>
  <c r="AH275" i="4"/>
  <c r="AZ364" i="4"/>
  <c r="AX364" i="4"/>
  <c r="AY364" i="4" s="1"/>
  <c r="AA402" i="4"/>
  <c r="W403" i="4"/>
  <c r="U404" i="4"/>
  <c r="S404" i="4" s="1"/>
  <c r="X403" i="4"/>
  <c r="Y403" i="4" s="1"/>
  <c r="K579" i="4"/>
  <c r="L579" i="4" s="1"/>
  <c r="O579" i="4" l="1"/>
  <c r="AB325" i="14"/>
  <c r="AD276" i="4"/>
  <c r="AE276" i="4" s="1"/>
  <c r="BJ276" i="4"/>
  <c r="AN275" i="4"/>
  <c r="BA364" i="4"/>
  <c r="AW365" i="4"/>
  <c r="AU365" i="4" s="1"/>
  <c r="AA403" i="4"/>
  <c r="X404" i="4"/>
  <c r="Y404" i="4" s="1"/>
  <c r="J580" i="4"/>
  <c r="K580" i="4" s="1"/>
  <c r="L580" i="4" s="1"/>
  <c r="V404" i="4"/>
  <c r="E379" i="12"/>
  <c r="F379" i="12" s="1"/>
  <c r="H379" i="12" s="1"/>
  <c r="O580" i="4" l="1"/>
  <c r="AB334" i="14"/>
  <c r="AQ275" i="4"/>
  <c r="AD542" i="14"/>
  <c r="AI276" i="4"/>
  <c r="AF276" i="4"/>
  <c r="AG276" i="4" s="1"/>
  <c r="BF277" i="4"/>
  <c r="BK277" i="4" s="1"/>
  <c r="BP276" i="4"/>
  <c r="AF539" i="14" s="1"/>
  <c r="BQ276" i="4"/>
  <c r="BR276" i="4" s="1"/>
  <c r="AL286" i="14" s="1"/>
  <c r="BC364" i="4"/>
  <c r="AZ365" i="4"/>
  <c r="AA404" i="4"/>
  <c r="AK276" i="4"/>
  <c r="J581" i="4"/>
  <c r="W404" i="4"/>
  <c r="U405" i="4"/>
  <c r="AH276" i="4" l="1"/>
  <c r="AD277" i="4" s="1"/>
  <c r="AE277" i="4" s="1"/>
  <c r="AJ276" i="4"/>
  <c r="AO276" i="4" s="1"/>
  <c r="AP276" i="4" s="1"/>
  <c r="AJ294" i="14" s="1"/>
  <c r="BS276" i="4"/>
  <c r="BG277" i="4"/>
  <c r="BM277" i="4" s="1"/>
  <c r="BN277" i="4" s="1"/>
  <c r="BO277" i="4" s="1"/>
  <c r="BA365" i="4"/>
  <c r="BC365" i="4" s="1"/>
  <c r="AL276" i="4"/>
  <c r="AM276" i="4" s="1"/>
  <c r="AN276" i="4" s="1"/>
  <c r="AD545" i="14" s="1"/>
  <c r="AX365" i="4"/>
  <c r="AY365" i="4" s="1"/>
  <c r="K581" i="4"/>
  <c r="L581" i="4" s="1"/>
  <c r="S405" i="4"/>
  <c r="X405" i="4"/>
  <c r="Y405" i="4" s="1"/>
  <c r="E380" i="12"/>
  <c r="F380" i="12" s="1"/>
  <c r="H380" i="12" s="1"/>
  <c r="O581" i="4" l="1"/>
  <c r="AB343" i="14"/>
  <c r="AF277" i="4"/>
  <c r="AG277" i="4" s="1"/>
  <c r="BH277" i="4"/>
  <c r="BI277" i="4" s="1"/>
  <c r="AQ276" i="4"/>
  <c r="AW366" i="4"/>
  <c r="AZ366" i="4" s="1"/>
  <c r="J582" i="4"/>
  <c r="V405" i="4"/>
  <c r="BJ277" i="4" l="1"/>
  <c r="BF278" i="4" s="1"/>
  <c r="BK278" i="4" s="1"/>
  <c r="BL277" i="4"/>
  <c r="BP277" i="4" s="1"/>
  <c r="AF541" i="14" s="1"/>
  <c r="AH277" i="4"/>
  <c r="AJ277" i="4"/>
  <c r="AO277" i="4" s="1"/>
  <c r="AP277" i="4" s="1"/>
  <c r="AJ295" i="14" s="1"/>
  <c r="AU366" i="4"/>
  <c r="AA405" i="4"/>
  <c r="AI277" i="4"/>
  <c r="AK277" i="4"/>
  <c r="AL277" i="4" s="1"/>
  <c r="K582" i="4"/>
  <c r="L582" i="4" s="1"/>
  <c r="W405" i="4"/>
  <c r="U406" i="4"/>
  <c r="E381" i="12"/>
  <c r="F381" i="12" s="1"/>
  <c r="H381" i="12" s="1"/>
  <c r="O582" i="4" l="1"/>
  <c r="AB351" i="14"/>
  <c r="BQ277" i="4"/>
  <c r="BR277" i="4" s="1"/>
  <c r="BG278" i="4"/>
  <c r="BH278" i="4" s="1"/>
  <c r="AD278" i="4"/>
  <c r="BA366" i="4"/>
  <c r="AM277" i="4"/>
  <c r="AN277" i="4" s="1"/>
  <c r="AD547" i="14" s="1"/>
  <c r="J583" i="4"/>
  <c r="S406" i="4"/>
  <c r="X406" i="4"/>
  <c r="BS277" i="4" l="1"/>
  <c r="AL287" i="14"/>
  <c r="Y406" i="4"/>
  <c r="AA406" i="4" s="1"/>
  <c r="BM278" i="4"/>
  <c r="BN278" i="4" s="1"/>
  <c r="BO278" i="4" s="1"/>
  <c r="BI278" i="4"/>
  <c r="BL278" i="4" s="1"/>
  <c r="AE278" i="4"/>
  <c r="AF278" i="4" s="1"/>
  <c r="BC366" i="4"/>
  <c r="AX366" i="4"/>
  <c r="AY366" i="4" s="1"/>
  <c r="AQ277" i="4"/>
  <c r="V406" i="4"/>
  <c r="W406" i="4" s="1"/>
  <c r="K583" i="4"/>
  <c r="L583" i="4" s="1"/>
  <c r="O583" i="4" l="1"/>
  <c r="AB363" i="14"/>
  <c r="BJ278" i="4"/>
  <c r="AG278" i="4"/>
  <c r="AJ278" i="4" s="1"/>
  <c r="AW367" i="4"/>
  <c r="AZ367" i="4" s="1"/>
  <c r="U407" i="4"/>
  <c r="X407" i="4" s="1"/>
  <c r="Y407" i="4" s="1"/>
  <c r="J584" i="4"/>
  <c r="E382" i="12"/>
  <c r="F382" i="12" s="1"/>
  <c r="H382" i="12" s="1"/>
  <c r="BP278" i="4" l="1"/>
  <c r="AF543" i="14" s="1"/>
  <c r="BQ278" i="4"/>
  <c r="BR278" i="4" s="1"/>
  <c r="AL288" i="14" s="1"/>
  <c r="BF279" i="4"/>
  <c r="BK279" i="4" s="1"/>
  <c r="AO278" i="4"/>
  <c r="AP278" i="4" s="1"/>
  <c r="AJ296" i="14" s="1"/>
  <c r="AH278" i="4"/>
  <c r="BA367" i="4"/>
  <c r="AU367" i="4"/>
  <c r="AX367" i="4" s="1"/>
  <c r="AY367" i="4" s="1"/>
  <c r="AI278" i="4"/>
  <c r="AK278" i="4"/>
  <c r="AA407" i="4"/>
  <c r="S407" i="4"/>
  <c r="V407" i="4" s="1"/>
  <c r="K584" i="4"/>
  <c r="L584" i="4" s="1"/>
  <c r="O584" i="4" l="1"/>
  <c r="AB374" i="14"/>
  <c r="BS278" i="4"/>
  <c r="BG279" i="4"/>
  <c r="BH279" i="4" s="1"/>
  <c r="BC367" i="4"/>
  <c r="AL278" i="4"/>
  <c r="AM278" i="4" s="1"/>
  <c r="AN278" i="4" s="1"/>
  <c r="AD552" i="14" s="1"/>
  <c r="AW368" i="4"/>
  <c r="AU368" i="4" s="1"/>
  <c r="J585" i="4"/>
  <c r="W407" i="4"/>
  <c r="U408" i="4"/>
  <c r="BM279" i="4" l="1"/>
  <c r="BN279" i="4" s="1"/>
  <c r="BO279" i="4" s="1"/>
  <c r="BI279" i="4"/>
  <c r="BL279" i="4" s="1"/>
  <c r="AZ368" i="4"/>
  <c r="BA368" i="4" s="1"/>
  <c r="BC368" i="4" s="1"/>
  <c r="AD279" i="4"/>
  <c r="AQ278" i="4"/>
  <c r="AX368" i="4"/>
  <c r="AY368" i="4" s="1"/>
  <c r="K585" i="4"/>
  <c r="L585" i="4" s="1"/>
  <c r="S408" i="4"/>
  <c r="X408" i="4"/>
  <c r="E383" i="12"/>
  <c r="F383" i="12" s="1"/>
  <c r="H383" i="12" s="1"/>
  <c r="O585" i="4" l="1"/>
  <c r="AB387" i="14"/>
  <c r="Y408" i="4"/>
  <c r="AA408" i="4" s="1"/>
  <c r="BJ279" i="4"/>
  <c r="AE279" i="4"/>
  <c r="AF279" i="4" s="1"/>
  <c r="AW369" i="4"/>
  <c r="AU369" i="4" s="1"/>
  <c r="V408" i="4"/>
  <c r="U409" i="4" s="1"/>
  <c r="J586" i="4"/>
  <c r="E384" i="12"/>
  <c r="F384" i="12" s="1"/>
  <c r="H384" i="12" s="1"/>
  <c r="BQ279" i="4" l="1"/>
  <c r="BR279" i="4" s="1"/>
  <c r="AL289" i="14" s="1"/>
  <c r="BP279" i="4"/>
  <c r="AF545" i="14" s="1"/>
  <c r="BF280" i="4"/>
  <c r="BK280" i="4" s="1"/>
  <c r="AG279" i="4"/>
  <c r="AK279" i="4"/>
  <c r="AL279" i="4" s="1"/>
  <c r="AM279" i="4" s="1"/>
  <c r="AZ369" i="4"/>
  <c r="AI279" i="4"/>
  <c r="W408" i="4"/>
  <c r="S409" i="4"/>
  <c r="K586" i="4"/>
  <c r="L586" i="4" s="1"/>
  <c r="X409" i="4"/>
  <c r="Y409" i="4" s="1"/>
  <c r="O586" i="4" l="1"/>
  <c r="AB396" i="14"/>
  <c r="AH279" i="4"/>
  <c r="AD280" i="4" s="1"/>
  <c r="AE280" i="4" s="1"/>
  <c r="AJ279" i="4"/>
  <c r="AO279" i="4" s="1"/>
  <c r="AP279" i="4" s="1"/>
  <c r="AJ297" i="14" s="1"/>
  <c r="BG280" i="4"/>
  <c r="BH280" i="4" s="1"/>
  <c r="BS279" i="4"/>
  <c r="BA369" i="4"/>
  <c r="AX369" i="4"/>
  <c r="AY369" i="4" s="1"/>
  <c r="AA409" i="4"/>
  <c r="V409" i="4"/>
  <c r="U410" i="4" s="1"/>
  <c r="J587" i="4"/>
  <c r="E385" i="12"/>
  <c r="F385" i="12" s="1"/>
  <c r="H385" i="12" s="1"/>
  <c r="AN279" i="4" l="1"/>
  <c r="AF280" i="4"/>
  <c r="AG280" i="4" s="1"/>
  <c r="BM280" i="4"/>
  <c r="BN280" i="4" s="1"/>
  <c r="BO280" i="4" s="1"/>
  <c r="BI280" i="4"/>
  <c r="BL280" i="4" s="1"/>
  <c r="BC369" i="4"/>
  <c r="AW370" i="4"/>
  <c r="AZ370" i="4" s="1"/>
  <c r="W409" i="4"/>
  <c r="K587" i="4"/>
  <c r="L587" i="4" s="1"/>
  <c r="X410" i="4"/>
  <c r="Y410" i="4" s="1"/>
  <c r="S410" i="4"/>
  <c r="O587" i="4" l="1"/>
  <c r="AB405" i="14"/>
  <c r="AQ279" i="4"/>
  <c r="AD555" i="14"/>
  <c r="AH280" i="4"/>
  <c r="AJ280" i="4"/>
  <c r="BJ280" i="4"/>
  <c r="BA370" i="4"/>
  <c r="BC370" i="4" s="1"/>
  <c r="AU370" i="4"/>
  <c r="AX370" i="4" s="1"/>
  <c r="AY370" i="4" s="1"/>
  <c r="AI280" i="4"/>
  <c r="AK280" i="4"/>
  <c r="AA410" i="4"/>
  <c r="J588" i="4"/>
  <c r="V410" i="4"/>
  <c r="BP280" i="4" l="1"/>
  <c r="AF549" i="14" s="1"/>
  <c r="BQ280" i="4"/>
  <c r="BR280" i="4" s="1"/>
  <c r="AL290" i="14" s="1"/>
  <c r="BF281" i="4"/>
  <c r="BK281" i="4" s="1"/>
  <c r="AO280" i="4"/>
  <c r="AP280" i="4" s="1"/>
  <c r="AJ298" i="14" s="1"/>
  <c r="AL280" i="4"/>
  <c r="AM280" i="4" s="1"/>
  <c r="AN280" i="4" s="1"/>
  <c r="AD559" i="14" s="1"/>
  <c r="AW371" i="4"/>
  <c r="AU371" i="4" s="1"/>
  <c r="K588" i="4"/>
  <c r="L588" i="4" s="1"/>
  <c r="W410" i="4"/>
  <c r="U411" i="4"/>
  <c r="E386" i="12"/>
  <c r="F386" i="12" s="1"/>
  <c r="H386" i="12" s="1"/>
  <c r="O588" i="4" l="1"/>
  <c r="AB407" i="14"/>
  <c r="BS280" i="4"/>
  <c r="BG281" i="4"/>
  <c r="BM281" i="4" s="1"/>
  <c r="BN281" i="4" s="1"/>
  <c r="BO281" i="4" s="1"/>
  <c r="AZ371" i="4"/>
  <c r="BA371" i="4" s="1"/>
  <c r="BC371" i="4" s="1"/>
  <c r="AD281" i="4"/>
  <c r="AQ280" i="4"/>
  <c r="J589" i="4"/>
  <c r="S411" i="4"/>
  <c r="X411" i="4"/>
  <c r="Y411" i="4" s="1"/>
  <c r="BH281" i="4" l="1"/>
  <c r="BI281" i="4" s="1"/>
  <c r="BL281" i="4" s="1"/>
  <c r="AE281" i="4"/>
  <c r="AF281" i="4" s="1"/>
  <c r="AI281" i="4"/>
  <c r="AX371" i="4"/>
  <c r="AY371" i="4" s="1"/>
  <c r="K589" i="4"/>
  <c r="L589" i="4" s="1"/>
  <c r="V411" i="4"/>
  <c r="E387" i="12"/>
  <c r="F387" i="12" s="1"/>
  <c r="H387" i="12" s="1"/>
  <c r="O589" i="4" l="1"/>
  <c r="AB409" i="14"/>
  <c r="AK281" i="4"/>
  <c r="AL281" i="4" s="1"/>
  <c r="AM281" i="4" s="1"/>
  <c r="BJ281" i="4"/>
  <c r="AG281" i="4"/>
  <c r="AW372" i="4"/>
  <c r="AZ372" i="4" s="1"/>
  <c r="AA411" i="4"/>
  <c r="J590" i="4"/>
  <c r="W411" i="4"/>
  <c r="U412" i="4"/>
  <c r="AH281" i="4" l="1"/>
  <c r="AD282" i="4" s="1"/>
  <c r="AJ281" i="4"/>
  <c r="AN281" i="4" s="1"/>
  <c r="AD562" i="14" s="1"/>
  <c r="BF282" i="4"/>
  <c r="BK282" i="4" s="1"/>
  <c r="BP281" i="4"/>
  <c r="AF551" i="14" s="1"/>
  <c r="BQ281" i="4"/>
  <c r="BR281" i="4" s="1"/>
  <c r="AL291" i="14" s="1"/>
  <c r="AU372" i="4"/>
  <c r="K590" i="4"/>
  <c r="L590" i="4" s="1"/>
  <c r="S412" i="4"/>
  <c r="X412" i="4"/>
  <c r="E388" i="12"/>
  <c r="F388" i="12" s="1"/>
  <c r="H388" i="12" s="1"/>
  <c r="O590" i="4" l="1"/>
  <c r="AB415" i="14"/>
  <c r="Y412" i="4"/>
  <c r="AA412" i="4" s="1"/>
  <c r="BG282" i="4"/>
  <c r="BH282" i="4" s="1"/>
  <c r="BI282" i="4" s="1"/>
  <c r="BL282" i="4" s="1"/>
  <c r="BS281" i="4"/>
  <c r="AE282" i="4"/>
  <c r="AF282" i="4" s="1"/>
  <c r="BA372" i="4"/>
  <c r="AX372" i="4"/>
  <c r="AY372" i="4" s="1"/>
  <c r="AO281" i="4"/>
  <c r="AP281" i="4" s="1"/>
  <c r="J591" i="4"/>
  <c r="V412" i="4"/>
  <c r="AQ281" i="4" l="1"/>
  <c r="AJ299" i="14"/>
  <c r="BM282" i="4"/>
  <c r="BN282" i="4" s="1"/>
  <c r="BO282" i="4" s="1"/>
  <c r="AK282" i="4"/>
  <c r="AL282" i="4" s="1"/>
  <c r="AM282" i="4" s="1"/>
  <c r="BJ282" i="4"/>
  <c r="AG282" i="4"/>
  <c r="BC372" i="4"/>
  <c r="AW373" i="4"/>
  <c r="AU373" i="4" s="1"/>
  <c r="AI282" i="4"/>
  <c r="K591" i="4"/>
  <c r="L591" i="4" s="1"/>
  <c r="W412" i="4"/>
  <c r="U413" i="4"/>
  <c r="E389" i="12"/>
  <c r="F389" i="12" s="1"/>
  <c r="H389" i="12" s="1"/>
  <c r="O591" i="4" l="1"/>
  <c r="AB419" i="14"/>
  <c r="AH282" i="4"/>
  <c r="AD283" i="4" s="1"/>
  <c r="AE283" i="4" s="1"/>
  <c r="AJ282" i="4"/>
  <c r="AO282" i="4" s="1"/>
  <c r="AP282" i="4" s="1"/>
  <c r="AJ300" i="14" s="1"/>
  <c r="BQ282" i="4"/>
  <c r="BR282" i="4" s="1"/>
  <c r="AL292" i="14" s="1"/>
  <c r="BP282" i="4"/>
  <c r="AF555" i="14" s="1"/>
  <c r="BF283" i="4"/>
  <c r="BK283" i="4" s="1"/>
  <c r="AZ373" i="4"/>
  <c r="J592" i="4"/>
  <c r="S413" i="4"/>
  <c r="X413" i="4"/>
  <c r="E390" i="12"/>
  <c r="F390" i="12" s="1"/>
  <c r="H390" i="12" s="1"/>
  <c r="Y413" i="4" l="1"/>
  <c r="AA413" i="4" s="1"/>
  <c r="AN282" i="4"/>
  <c r="AF283" i="4"/>
  <c r="AG283" i="4" s="1"/>
  <c r="BG283" i="4"/>
  <c r="BH283" i="4" s="1"/>
  <c r="BS282" i="4"/>
  <c r="BA373" i="4"/>
  <c r="AX373" i="4"/>
  <c r="AY373" i="4" s="1"/>
  <c r="K592" i="4"/>
  <c r="L592" i="4" s="1"/>
  <c r="V413" i="4"/>
  <c r="O592" i="4" l="1"/>
  <c r="AB422" i="14"/>
  <c r="AQ282" i="4"/>
  <c r="AD563" i="14"/>
  <c r="AH283" i="4"/>
  <c r="AJ283" i="4"/>
  <c r="BM283" i="4"/>
  <c r="BN283" i="4" s="1"/>
  <c r="BO283" i="4" s="1"/>
  <c r="BI283" i="4"/>
  <c r="BL283" i="4" s="1"/>
  <c r="BC373" i="4"/>
  <c r="AW374" i="4"/>
  <c r="AZ374" i="4" s="1"/>
  <c r="AI283" i="4"/>
  <c r="AK283" i="4"/>
  <c r="AL283" i="4" s="1"/>
  <c r="J593" i="4"/>
  <c r="W413" i="4"/>
  <c r="U414" i="4"/>
  <c r="E391" i="12"/>
  <c r="F391" i="12" s="1"/>
  <c r="H391" i="12" s="1"/>
  <c r="BJ283" i="4" l="1"/>
  <c r="AD284" i="4"/>
  <c r="BA374" i="4"/>
  <c r="BC374" i="4" s="1"/>
  <c r="AO283" i="4"/>
  <c r="AP283" i="4" s="1"/>
  <c r="AJ301" i="14" s="1"/>
  <c r="AU374" i="4"/>
  <c r="AM283" i="4"/>
  <c r="AN283" i="4" s="1"/>
  <c r="AD564" i="14" s="1"/>
  <c r="K593" i="4"/>
  <c r="L593" i="4" s="1"/>
  <c r="S414" i="4"/>
  <c r="X414" i="4"/>
  <c r="O593" i="4" l="1"/>
  <c r="AB423" i="14"/>
  <c r="Y414" i="4"/>
  <c r="AA414" i="4" s="1"/>
  <c r="BQ283" i="4"/>
  <c r="BR283" i="4" s="1"/>
  <c r="AL293" i="14" s="1"/>
  <c r="BP283" i="4"/>
  <c r="AF557" i="14" s="1"/>
  <c r="BF284" i="4"/>
  <c r="BK284" i="4" s="1"/>
  <c r="AE284" i="4"/>
  <c r="AF284" i="4" s="1"/>
  <c r="AX374" i="4"/>
  <c r="AY374" i="4" s="1"/>
  <c r="AQ283" i="4"/>
  <c r="J594" i="4"/>
  <c r="V414" i="4"/>
  <c r="BG284" i="4" l="1"/>
  <c r="BH284" i="4" s="1"/>
  <c r="BS283" i="4"/>
  <c r="AG284" i="4"/>
  <c r="AW375" i="4"/>
  <c r="K594" i="4"/>
  <c r="L594" i="4" s="1"/>
  <c r="W414" i="4"/>
  <c r="U415" i="4"/>
  <c r="E392" i="12"/>
  <c r="F392" i="12" s="1"/>
  <c r="H392" i="12" s="1"/>
  <c r="O594" i="4" l="1"/>
  <c r="AB426" i="14"/>
  <c r="AH284" i="4"/>
  <c r="AJ284" i="4"/>
  <c r="AO284" i="4" s="1"/>
  <c r="AP284" i="4" s="1"/>
  <c r="AJ302" i="14" s="1"/>
  <c r="BM284" i="4"/>
  <c r="BN284" i="4" s="1"/>
  <c r="BO284" i="4" s="1"/>
  <c r="BI284" i="4"/>
  <c r="BL284" i="4" s="1"/>
  <c r="AU375" i="4"/>
  <c r="AZ375" i="4"/>
  <c r="AI284" i="4"/>
  <c r="AK284" i="4"/>
  <c r="J595" i="4"/>
  <c r="S415" i="4"/>
  <c r="X415" i="4"/>
  <c r="Y415" i="4" s="1"/>
  <c r="E393" i="12"/>
  <c r="F393" i="12" s="1"/>
  <c r="H393" i="12" s="1"/>
  <c r="BJ284" i="4" l="1"/>
  <c r="AD285" i="4"/>
  <c r="BA375" i="4"/>
  <c r="AL284" i="4"/>
  <c r="AM284" i="4" s="1"/>
  <c r="AN284" i="4" s="1"/>
  <c r="AD565" i="14" s="1"/>
  <c r="AX375" i="4"/>
  <c r="AY375" i="4" s="1"/>
  <c r="K595" i="4"/>
  <c r="L595" i="4" s="1"/>
  <c r="V415" i="4"/>
  <c r="O595" i="4" l="1"/>
  <c r="AB427" i="14"/>
  <c r="BQ284" i="4"/>
  <c r="BR284" i="4" s="1"/>
  <c r="AL294" i="14" s="1"/>
  <c r="BP284" i="4"/>
  <c r="AF558" i="14" s="1"/>
  <c r="BF285" i="4"/>
  <c r="BK285" i="4" s="1"/>
  <c r="AE285" i="4"/>
  <c r="AF285" i="4" s="1"/>
  <c r="BC375" i="4"/>
  <c r="AQ284" i="4"/>
  <c r="AW376" i="4"/>
  <c r="AU376" i="4" s="1"/>
  <c r="AA415" i="4"/>
  <c r="J596" i="4"/>
  <c r="W415" i="4"/>
  <c r="U416" i="4"/>
  <c r="E394" i="12"/>
  <c r="F394" i="12" s="1"/>
  <c r="H394" i="12" s="1"/>
  <c r="BG285" i="4" l="1"/>
  <c r="BH285" i="4" s="1"/>
  <c r="BS284" i="4"/>
  <c r="AG285" i="4"/>
  <c r="AZ376" i="4"/>
  <c r="BA376" i="4" s="1"/>
  <c r="BC376" i="4" s="1"/>
  <c r="AX376" i="4"/>
  <c r="AY376" i="4" s="1"/>
  <c r="K596" i="4"/>
  <c r="L596" i="4" s="1"/>
  <c r="S416" i="4"/>
  <c r="X416" i="4"/>
  <c r="O596" i="4" l="1"/>
  <c r="AB428" i="14"/>
  <c r="Y416" i="4"/>
  <c r="AA416" i="4" s="1"/>
  <c r="AH285" i="4"/>
  <c r="AJ285" i="4"/>
  <c r="AO285" i="4" s="1"/>
  <c r="AP285" i="4" s="1"/>
  <c r="AJ303" i="14" s="1"/>
  <c r="BM285" i="4"/>
  <c r="BN285" i="4" s="1"/>
  <c r="BO285" i="4" s="1"/>
  <c r="BI285" i="4"/>
  <c r="BL285" i="4" s="1"/>
  <c r="AW377" i="4"/>
  <c r="AU377" i="4" s="1"/>
  <c r="AI285" i="4"/>
  <c r="AK285" i="4"/>
  <c r="J597" i="4"/>
  <c r="V416" i="4"/>
  <c r="E395" i="12"/>
  <c r="F395" i="12" s="1"/>
  <c r="H395" i="12" s="1"/>
  <c r="BJ285" i="4" l="1"/>
  <c r="AZ377" i="4"/>
  <c r="AD286" i="4"/>
  <c r="AL285" i="4"/>
  <c r="AM285" i="4" s="1"/>
  <c r="K597" i="4"/>
  <c r="L597" i="4" s="1"/>
  <c r="W416" i="4"/>
  <c r="U417" i="4"/>
  <c r="O597" i="4" l="1"/>
  <c r="AB429" i="14"/>
  <c r="BF286" i="4"/>
  <c r="BK286" i="4" s="1"/>
  <c r="BP285" i="4"/>
  <c r="AF560" i="14" s="1"/>
  <c r="BQ285" i="4"/>
  <c r="BR285" i="4" s="1"/>
  <c r="AL295" i="14" s="1"/>
  <c r="AE286" i="4"/>
  <c r="AF286" i="4" s="1"/>
  <c r="BA377" i="4"/>
  <c r="AN285" i="4"/>
  <c r="J598" i="4"/>
  <c r="S417" i="4"/>
  <c r="X417" i="4"/>
  <c r="AQ285" i="4" l="1"/>
  <c r="AD566" i="14"/>
  <c r="Y417" i="4"/>
  <c r="AA417" i="4" s="1"/>
  <c r="BS285" i="4"/>
  <c r="BG286" i="4"/>
  <c r="BM286" i="4" s="1"/>
  <c r="BN286" i="4" s="1"/>
  <c r="BO286" i="4" s="1"/>
  <c r="AG286" i="4"/>
  <c r="BC377" i="4"/>
  <c r="AX377" i="4"/>
  <c r="AY377" i="4" s="1"/>
  <c r="K598" i="4"/>
  <c r="L598" i="4" s="1"/>
  <c r="V417" i="4"/>
  <c r="E396" i="12"/>
  <c r="F396" i="12" s="1"/>
  <c r="H396" i="12" s="1"/>
  <c r="O598" i="4" l="1"/>
  <c r="AB431" i="14"/>
  <c r="AH286" i="4"/>
  <c r="AJ286" i="4"/>
  <c r="AO286" i="4" s="1"/>
  <c r="AP286" i="4" s="1"/>
  <c r="AJ304" i="14" s="1"/>
  <c r="BH286" i="4"/>
  <c r="BI286" i="4" s="1"/>
  <c r="BL286" i="4" s="1"/>
  <c r="AW378" i="4"/>
  <c r="AZ378" i="4" s="1"/>
  <c r="AI286" i="4"/>
  <c r="AK286" i="4"/>
  <c r="AL286" i="4" s="1"/>
  <c r="J599" i="4"/>
  <c r="W417" i="4"/>
  <c r="U418" i="4"/>
  <c r="BJ286" i="4" l="1"/>
  <c r="AD287" i="4"/>
  <c r="AU378" i="4"/>
  <c r="AM286" i="4"/>
  <c r="AN286" i="4" s="1"/>
  <c r="AD569" i="14" s="1"/>
  <c r="K599" i="4"/>
  <c r="L599" i="4" s="1"/>
  <c r="S418" i="4"/>
  <c r="X418" i="4"/>
  <c r="E397" i="12"/>
  <c r="F397" i="12" s="1"/>
  <c r="H397" i="12" s="1"/>
  <c r="O599" i="4" l="1"/>
  <c r="AB432" i="14"/>
  <c r="Y418" i="4"/>
  <c r="AA418" i="4" s="1"/>
  <c r="BP286" i="4"/>
  <c r="AF562" i="14" s="1"/>
  <c r="BQ286" i="4"/>
  <c r="BR286" i="4" s="1"/>
  <c r="AL296" i="14" s="1"/>
  <c r="BF287" i="4"/>
  <c r="BK287" i="4" s="1"/>
  <c r="AE287" i="4"/>
  <c r="AF287" i="4" s="1"/>
  <c r="BA378" i="4"/>
  <c r="AQ286" i="4"/>
  <c r="J600" i="4"/>
  <c r="K600" i="4" s="1"/>
  <c r="L600" i="4" s="1"/>
  <c r="V418" i="4"/>
  <c r="O600" i="4" l="1"/>
  <c r="AB433" i="14"/>
  <c r="BS286" i="4"/>
  <c r="BG287" i="4"/>
  <c r="BH287" i="4" s="1"/>
  <c r="AG287" i="4"/>
  <c r="BC378" i="4"/>
  <c r="AX378" i="4"/>
  <c r="AY378" i="4" s="1"/>
  <c r="J601" i="4"/>
  <c r="W418" i="4"/>
  <c r="U419" i="4"/>
  <c r="AH287" i="4" l="1"/>
  <c r="AJ287" i="4"/>
  <c r="AO287" i="4" s="1"/>
  <c r="AP287" i="4" s="1"/>
  <c r="AJ305" i="14" s="1"/>
  <c r="BM287" i="4"/>
  <c r="BN287" i="4" s="1"/>
  <c r="BO287" i="4" s="1"/>
  <c r="BI287" i="4"/>
  <c r="BL287" i="4" s="1"/>
  <c r="AW379" i="4"/>
  <c r="AK287" i="4"/>
  <c r="AI287" i="4"/>
  <c r="K601" i="4"/>
  <c r="L601" i="4" s="1"/>
  <c r="X419" i="4"/>
  <c r="S419" i="4"/>
  <c r="E398" i="12"/>
  <c r="F398" i="12" s="1"/>
  <c r="H398" i="12" s="1"/>
  <c r="O601" i="4" l="1"/>
  <c r="AB435" i="14"/>
  <c r="Y419" i="4"/>
  <c r="AA419" i="4" s="1"/>
  <c r="BJ287" i="4"/>
  <c r="AU379" i="4"/>
  <c r="AZ379" i="4"/>
  <c r="AL287" i="4"/>
  <c r="AM287" i="4" s="1"/>
  <c r="AN287" i="4" s="1"/>
  <c r="AD573" i="14" s="1"/>
  <c r="J602" i="4"/>
  <c r="V419" i="4"/>
  <c r="BQ287" i="4" l="1"/>
  <c r="BR287" i="4" s="1"/>
  <c r="AL297" i="14" s="1"/>
  <c r="BP287" i="4"/>
  <c r="AF564" i="14" s="1"/>
  <c r="BF288" i="4"/>
  <c r="BK288" i="4" s="1"/>
  <c r="AD288" i="4"/>
  <c r="BA379" i="4"/>
  <c r="AQ287" i="4"/>
  <c r="AX379" i="4"/>
  <c r="AY379" i="4" s="1"/>
  <c r="K602" i="4"/>
  <c r="L602" i="4" s="1"/>
  <c r="W419" i="4"/>
  <c r="U420" i="4"/>
  <c r="O602" i="4" l="1"/>
  <c r="AB437" i="14"/>
  <c r="BG288" i="4"/>
  <c r="BH288" i="4" s="1"/>
  <c r="BS287" i="4"/>
  <c r="BC379" i="4"/>
  <c r="AE288" i="4"/>
  <c r="AF288" i="4" s="1"/>
  <c r="AW380" i="4"/>
  <c r="AZ380" i="4" s="1"/>
  <c r="AI288" i="4"/>
  <c r="J603" i="4"/>
  <c r="K603" i="4" s="1"/>
  <c r="L603" i="4" s="1"/>
  <c r="S420" i="4"/>
  <c r="X420" i="4"/>
  <c r="Y420" i="4" s="1"/>
  <c r="E399" i="12"/>
  <c r="F399" i="12" s="1"/>
  <c r="H399" i="12" s="1"/>
  <c r="O603" i="4" l="1"/>
  <c r="AB439" i="14"/>
  <c r="BM288" i="4"/>
  <c r="BN288" i="4" s="1"/>
  <c r="BO288" i="4" s="1"/>
  <c r="BI288" i="4"/>
  <c r="BL288" i="4" s="1"/>
  <c r="AG288" i="4"/>
  <c r="AK288" i="4"/>
  <c r="AL288" i="4" s="1"/>
  <c r="AM288" i="4" s="1"/>
  <c r="AU380" i="4"/>
  <c r="AA420" i="4"/>
  <c r="V420" i="4"/>
  <c r="W420" i="4" s="1"/>
  <c r="J604" i="4"/>
  <c r="AH288" i="4" l="1"/>
  <c r="AJ288" i="4"/>
  <c r="AO288" i="4" s="1"/>
  <c r="AP288" i="4" s="1"/>
  <c r="AJ306" i="14" s="1"/>
  <c r="BJ288" i="4"/>
  <c r="BA380" i="4"/>
  <c r="U421" i="4"/>
  <c r="S421" i="4" s="1"/>
  <c r="K604" i="4"/>
  <c r="L604" i="4" s="1"/>
  <c r="O604" i="4" l="1"/>
  <c r="AB442" i="14"/>
  <c r="BP288" i="4"/>
  <c r="AF565" i="14" s="1"/>
  <c r="BQ288" i="4"/>
  <c r="BR288" i="4" s="1"/>
  <c r="AL298" i="14" s="1"/>
  <c r="BF289" i="4"/>
  <c r="BK289" i="4" s="1"/>
  <c r="AN288" i="4"/>
  <c r="AD289" i="4"/>
  <c r="BC380" i="4"/>
  <c r="AX380" i="4"/>
  <c r="AY380" i="4" s="1"/>
  <c r="X421" i="4"/>
  <c r="Y421" i="4" s="1"/>
  <c r="V421" i="4"/>
  <c r="W421" i="4" s="1"/>
  <c r="J605" i="4"/>
  <c r="E400" i="12"/>
  <c r="F400" i="12" s="1"/>
  <c r="H400" i="12" s="1"/>
  <c r="AQ288" i="4" l="1"/>
  <c r="AD574" i="14"/>
  <c r="BS288" i="4"/>
  <c r="BG289" i="4"/>
  <c r="BH289" i="4" s="1"/>
  <c r="AE289" i="4"/>
  <c r="AW381" i="4"/>
  <c r="AA421" i="4"/>
  <c r="AI289" i="4"/>
  <c r="U422" i="4"/>
  <c r="X422" i="4" s="1"/>
  <c r="Y422" i="4" s="1"/>
  <c r="K605" i="4"/>
  <c r="L605" i="4" s="1"/>
  <c r="O605" i="4" l="1"/>
  <c r="AB444" i="14"/>
  <c r="AK289" i="4"/>
  <c r="AL289" i="4" s="1"/>
  <c r="AM289" i="4" s="1"/>
  <c r="AF289" i="4"/>
  <c r="AG289" i="4" s="1"/>
  <c r="AJ289" i="4" s="1"/>
  <c r="BI289" i="4"/>
  <c r="BL289" i="4" s="1"/>
  <c r="BM289" i="4"/>
  <c r="BN289" i="4" s="1"/>
  <c r="BO289" i="4" s="1"/>
  <c r="AU381" i="4"/>
  <c r="AZ381" i="4"/>
  <c r="AA422" i="4"/>
  <c r="S422" i="4"/>
  <c r="V422" i="4" s="1"/>
  <c r="U423" i="4" s="1"/>
  <c r="J606" i="4"/>
  <c r="E401" i="12"/>
  <c r="F401" i="12" s="1"/>
  <c r="H401" i="12" s="1"/>
  <c r="AH289" i="4" l="1"/>
  <c r="AO289" i="4"/>
  <c r="AP289" i="4" s="1"/>
  <c r="AJ307" i="14" s="1"/>
  <c r="BQ289" i="4"/>
  <c r="BR289" i="4" s="1"/>
  <c r="AL299" i="14" s="1"/>
  <c r="BJ289" i="4"/>
  <c r="BA381" i="4"/>
  <c r="W422" i="4"/>
  <c r="K606" i="4"/>
  <c r="L606" i="4" s="1"/>
  <c r="S423" i="4"/>
  <c r="X423" i="4"/>
  <c r="Y423" i="4" s="1"/>
  <c r="O606" i="4" l="1"/>
  <c r="AB446" i="14"/>
  <c r="AN289" i="4"/>
  <c r="BP289" i="4"/>
  <c r="AD290" i="4"/>
  <c r="AE290" i="4" s="1"/>
  <c r="BF290" i="4"/>
  <c r="BK290" i="4" s="1"/>
  <c r="BC381" i="4"/>
  <c r="AX381" i="4"/>
  <c r="AY381" i="4" s="1"/>
  <c r="J607" i="4"/>
  <c r="V423" i="4"/>
  <c r="E402" i="12"/>
  <c r="F402" i="12" s="1"/>
  <c r="H402" i="12" s="1"/>
  <c r="BS289" i="4" l="1"/>
  <c r="AF569" i="14"/>
  <c r="AQ289" i="4"/>
  <c r="AD577" i="14"/>
  <c r="AF290" i="4"/>
  <c r="AG290" i="4" s="1"/>
  <c r="AJ290" i="4" s="1"/>
  <c r="BG290" i="4"/>
  <c r="BM290" i="4" s="1"/>
  <c r="BN290" i="4" s="1"/>
  <c r="BO290" i="4" s="1"/>
  <c r="AW382" i="4"/>
  <c r="AI290" i="4"/>
  <c r="AA423" i="4"/>
  <c r="AK290" i="4"/>
  <c r="K607" i="4"/>
  <c r="L607" i="4" s="1"/>
  <c r="W423" i="4"/>
  <c r="U424" i="4"/>
  <c r="E403" i="12"/>
  <c r="F403" i="12" s="1"/>
  <c r="H403" i="12" s="1"/>
  <c r="O607" i="4" l="1"/>
  <c r="AB448" i="14"/>
  <c r="AH290" i="4"/>
  <c r="AD291" i="4" s="1"/>
  <c r="AO290" i="4"/>
  <c r="AP290" i="4" s="1"/>
  <c r="AJ308" i="14" s="1"/>
  <c r="BH290" i="4"/>
  <c r="BI290" i="4" s="1"/>
  <c r="BL290" i="4" s="1"/>
  <c r="AU382" i="4"/>
  <c r="AZ382" i="4"/>
  <c r="AL290" i="4"/>
  <c r="AM290" i="4" s="1"/>
  <c r="AN290" i="4" s="1"/>
  <c r="AD579" i="14" s="1"/>
  <c r="J608" i="4"/>
  <c r="S424" i="4"/>
  <c r="X424" i="4"/>
  <c r="Y424" i="4" s="1"/>
  <c r="BJ290" i="4" l="1"/>
  <c r="AE291" i="4"/>
  <c r="AF291" i="4" s="1"/>
  <c r="BA382" i="4"/>
  <c r="AQ290" i="4"/>
  <c r="K608" i="4"/>
  <c r="L608" i="4" s="1"/>
  <c r="V424" i="4"/>
  <c r="O608" i="4" l="1"/>
  <c r="AB450" i="14"/>
  <c r="BF291" i="4"/>
  <c r="BQ290" i="4"/>
  <c r="BR290" i="4" s="1"/>
  <c r="AL300" i="14" s="1"/>
  <c r="BP290" i="4"/>
  <c r="AF571" i="14" s="1"/>
  <c r="AG291" i="4"/>
  <c r="BC382" i="4"/>
  <c r="AX382" i="4"/>
  <c r="AY382" i="4" s="1"/>
  <c r="AA424" i="4"/>
  <c r="J609" i="4"/>
  <c r="W424" i="4"/>
  <c r="U425" i="4"/>
  <c r="E404" i="12"/>
  <c r="F404" i="12" s="1"/>
  <c r="H404" i="12" s="1"/>
  <c r="AH291" i="4" l="1"/>
  <c r="AJ291" i="4"/>
  <c r="AO291" i="4" s="1"/>
  <c r="AP291" i="4" s="1"/>
  <c r="AJ309" i="14" s="1"/>
  <c r="BS290" i="4"/>
  <c r="BK291" i="4"/>
  <c r="BG291" i="4"/>
  <c r="BH291" i="4" s="1"/>
  <c r="AW383" i="4"/>
  <c r="AZ383" i="4" s="1"/>
  <c r="AI291" i="4"/>
  <c r="S425" i="4"/>
  <c r="V425" i="4" s="1"/>
  <c r="K609" i="4"/>
  <c r="L609" i="4" s="1"/>
  <c r="X425" i="4"/>
  <c r="Y425" i="4" s="1"/>
  <c r="O609" i="4" l="1"/>
  <c r="AB452" i="14"/>
  <c r="BM291" i="4"/>
  <c r="BN291" i="4" s="1"/>
  <c r="BO291" i="4" s="1"/>
  <c r="BI291" i="4"/>
  <c r="BL291" i="4" s="1"/>
  <c r="AD292" i="4"/>
  <c r="AU383" i="4"/>
  <c r="AK291" i="4"/>
  <c r="AA425" i="4"/>
  <c r="J610" i="4"/>
  <c r="W425" i="4"/>
  <c r="U426" i="4"/>
  <c r="BJ291" i="4" l="1"/>
  <c r="AE292" i="4"/>
  <c r="AF292" i="4" s="1"/>
  <c r="BA383" i="4"/>
  <c r="AL291" i="4"/>
  <c r="AM291" i="4" s="1"/>
  <c r="AN291" i="4" s="1"/>
  <c r="AD581" i="14" s="1"/>
  <c r="K610" i="4"/>
  <c r="L610" i="4" s="1"/>
  <c r="X426" i="4"/>
  <c r="Y426" i="4" s="1"/>
  <c r="S426" i="4"/>
  <c r="E405" i="12"/>
  <c r="F405" i="12" s="1"/>
  <c r="H405" i="12" s="1"/>
  <c r="O610" i="4" l="1"/>
  <c r="AB454" i="14"/>
  <c r="BP291" i="4"/>
  <c r="AF574" i="14" s="1"/>
  <c r="BQ291" i="4"/>
  <c r="BR291" i="4" s="1"/>
  <c r="AL301" i="14" s="1"/>
  <c r="BF292" i="4"/>
  <c r="AG292" i="4"/>
  <c r="BC383" i="4"/>
  <c r="AQ291" i="4"/>
  <c r="AX383" i="4"/>
  <c r="AY383" i="4" s="1"/>
  <c r="AA426" i="4"/>
  <c r="AI292" i="4"/>
  <c r="AK292" i="4"/>
  <c r="AL292" i="4" s="1"/>
  <c r="V426" i="4"/>
  <c r="W426" i="4" s="1"/>
  <c r="J611" i="4"/>
  <c r="AH292" i="4" l="1"/>
  <c r="AD293" i="4" s="1"/>
  <c r="AJ292" i="4"/>
  <c r="AO292" i="4" s="1"/>
  <c r="AP292" i="4" s="1"/>
  <c r="AJ310" i="14" s="1"/>
  <c r="BS291" i="4"/>
  <c r="BK292" i="4"/>
  <c r="BG292" i="4"/>
  <c r="BM292" i="4" s="1"/>
  <c r="BN292" i="4" s="1"/>
  <c r="BO292" i="4" s="1"/>
  <c r="AW384" i="4"/>
  <c r="AZ384" i="4" s="1"/>
  <c r="AM292" i="4"/>
  <c r="U427" i="4"/>
  <c r="X427" i="4" s="1"/>
  <c r="Y427" i="4" s="1"/>
  <c r="K611" i="4"/>
  <c r="L611" i="4" s="1"/>
  <c r="E406" i="12"/>
  <c r="F406" i="12" s="1"/>
  <c r="H406" i="12" s="1"/>
  <c r="O611" i="4" l="1"/>
  <c r="AB457" i="14"/>
  <c r="BH292" i="4"/>
  <c r="BI292" i="4" s="1"/>
  <c r="BL292" i="4" s="1"/>
  <c r="AN292" i="4"/>
  <c r="AE293" i="4"/>
  <c r="AF293" i="4" s="1"/>
  <c r="AU384" i="4"/>
  <c r="AA427" i="4"/>
  <c r="S427" i="4"/>
  <c r="V427" i="4" s="1"/>
  <c r="J612" i="4"/>
  <c r="K612" i="4" s="1"/>
  <c r="L612" i="4" s="1"/>
  <c r="O612" i="4" l="1"/>
  <c r="AB459" i="14"/>
  <c r="AQ292" i="4"/>
  <c r="AD549" i="14"/>
  <c r="BJ292" i="4"/>
  <c r="AG293" i="4"/>
  <c r="BA384" i="4"/>
  <c r="AK293" i="4"/>
  <c r="AL293" i="4" s="1"/>
  <c r="J613" i="4"/>
  <c r="W427" i="4"/>
  <c r="U428" i="4"/>
  <c r="E407" i="12"/>
  <c r="F407" i="12" s="1"/>
  <c r="H407" i="12" s="1"/>
  <c r="AH293" i="4" l="1"/>
  <c r="AJ293" i="4"/>
  <c r="AO293" i="4" s="1"/>
  <c r="AP293" i="4" s="1"/>
  <c r="AJ311" i="14" s="1"/>
  <c r="BP292" i="4"/>
  <c r="AF546" i="14" s="1"/>
  <c r="BQ292" i="4"/>
  <c r="BR292" i="4" s="1"/>
  <c r="AL302" i="14" s="1"/>
  <c r="BF293" i="4"/>
  <c r="BC384" i="4"/>
  <c r="AX384" i="4"/>
  <c r="AY384" i="4" s="1"/>
  <c r="AI293" i="4"/>
  <c r="AM293" i="4"/>
  <c r="K613" i="4"/>
  <c r="L613" i="4" s="1"/>
  <c r="S428" i="4"/>
  <c r="X428" i="4"/>
  <c r="Y428" i="4" s="1"/>
  <c r="O613" i="4" l="1"/>
  <c r="AB461" i="14"/>
  <c r="BS292" i="4"/>
  <c r="AN293" i="4"/>
  <c r="BK293" i="4"/>
  <c r="BG293" i="4"/>
  <c r="BM293" i="4" s="1"/>
  <c r="BN293" i="4" s="1"/>
  <c r="BO293" i="4" s="1"/>
  <c r="AD294" i="4"/>
  <c r="AW385" i="4"/>
  <c r="AZ385" i="4" s="1"/>
  <c r="V428" i="4"/>
  <c r="W428" i="4" s="1"/>
  <c r="J614" i="4"/>
  <c r="AQ293" i="4" l="1"/>
  <c r="AD495" i="14"/>
  <c r="BH293" i="4"/>
  <c r="BI293" i="4" s="1"/>
  <c r="BL293" i="4" s="1"/>
  <c r="AE294" i="4"/>
  <c r="AF294" i="4" s="1"/>
  <c r="AU385" i="4"/>
  <c r="AA428" i="4"/>
  <c r="U429" i="4"/>
  <c r="X429" i="4" s="1"/>
  <c r="Y429" i="4" s="1"/>
  <c r="K614" i="4"/>
  <c r="L614" i="4" s="1"/>
  <c r="E408" i="12"/>
  <c r="F408" i="12" s="1"/>
  <c r="H408" i="12" s="1"/>
  <c r="O614" i="4" l="1"/>
  <c r="AB463" i="14"/>
  <c r="BJ293" i="4"/>
  <c r="AG294" i="4"/>
  <c r="BA385" i="4"/>
  <c r="AX385" i="4"/>
  <c r="AY385" i="4" s="1"/>
  <c r="AA429" i="4"/>
  <c r="AI294" i="4"/>
  <c r="AK294" i="4"/>
  <c r="AL294" i="4" s="1"/>
  <c r="S429" i="4"/>
  <c r="V429" i="4" s="1"/>
  <c r="J615" i="4"/>
  <c r="AH294" i="4" l="1"/>
  <c r="AD295" i="4" s="1"/>
  <c r="AE295" i="4" s="1"/>
  <c r="AJ294" i="4"/>
  <c r="AO294" i="4" s="1"/>
  <c r="AP294" i="4" s="1"/>
  <c r="AJ312" i="14" s="1"/>
  <c r="BQ293" i="4"/>
  <c r="BR293" i="4" s="1"/>
  <c r="AL303" i="14" s="1"/>
  <c r="BP293" i="4"/>
  <c r="AF503" i="14" s="1"/>
  <c r="BF294" i="4"/>
  <c r="BK294" i="4" s="1"/>
  <c r="BC385" i="4"/>
  <c r="AW386" i="4"/>
  <c r="AZ386" i="4" s="1"/>
  <c r="AM294" i="4"/>
  <c r="U430" i="4"/>
  <c r="S430" i="4" s="1"/>
  <c r="W429" i="4"/>
  <c r="K615" i="4"/>
  <c r="L615" i="4" s="1"/>
  <c r="O615" i="4" l="1"/>
  <c r="AB466" i="14"/>
  <c r="AN294" i="4"/>
  <c r="AF295" i="4"/>
  <c r="AG295" i="4" s="1"/>
  <c r="BG294" i="4"/>
  <c r="BM294" i="4" s="1"/>
  <c r="BN294" i="4" s="1"/>
  <c r="BO294" i="4" s="1"/>
  <c r="BS293" i="4"/>
  <c r="BA386" i="4"/>
  <c r="BC386" i="4" s="1"/>
  <c r="AU386" i="4"/>
  <c r="X430" i="4"/>
  <c r="Y430" i="4" s="1"/>
  <c r="J616" i="4"/>
  <c r="V430" i="4"/>
  <c r="E409" i="12"/>
  <c r="F409" i="12" s="1"/>
  <c r="H409" i="12" s="1"/>
  <c r="AQ294" i="4" l="1"/>
  <c r="AD513" i="14"/>
  <c r="AH295" i="4"/>
  <c r="AJ295" i="4"/>
  <c r="AO295" i="4" s="1"/>
  <c r="AP295" i="4" s="1"/>
  <c r="AJ313" i="14" s="1"/>
  <c r="BH294" i="4"/>
  <c r="BI294" i="4" s="1"/>
  <c r="BL294" i="4" s="1"/>
  <c r="AX386" i="4"/>
  <c r="AY386" i="4" s="1"/>
  <c r="AA430" i="4"/>
  <c r="K616" i="4"/>
  <c r="L616" i="4" s="1"/>
  <c r="W430" i="4"/>
  <c r="U431" i="4"/>
  <c r="O616" i="4" l="1"/>
  <c r="AB469" i="14"/>
  <c r="BJ294" i="4"/>
  <c r="AW387" i="4"/>
  <c r="AK295" i="4"/>
  <c r="AI295" i="4"/>
  <c r="J617" i="4"/>
  <c r="S431" i="4"/>
  <c r="X431" i="4"/>
  <c r="E410" i="12"/>
  <c r="F410" i="12" s="1"/>
  <c r="H410" i="12" s="1"/>
  <c r="Y431" i="4" l="1"/>
  <c r="AA431" i="4" s="1"/>
  <c r="BP294" i="4"/>
  <c r="AF519" i="14" s="1"/>
  <c r="BQ294" i="4"/>
  <c r="BR294" i="4" s="1"/>
  <c r="AL304" i="14" s="1"/>
  <c r="BF295" i="4"/>
  <c r="BK295" i="4" s="1"/>
  <c r="AU387" i="4"/>
  <c r="AX387" i="4" s="1"/>
  <c r="AY387" i="4" s="1"/>
  <c r="AZ387" i="4"/>
  <c r="BA387" i="4" s="1"/>
  <c r="AL295" i="4"/>
  <c r="AM295" i="4" s="1"/>
  <c r="AN295" i="4" s="1"/>
  <c r="AD534" i="14" s="1"/>
  <c r="K617" i="4"/>
  <c r="L617" i="4" s="1"/>
  <c r="V431" i="4"/>
  <c r="O617" i="4" l="1"/>
  <c r="AB471" i="14"/>
  <c r="BS294" i="4"/>
  <c r="BG295" i="4"/>
  <c r="BH295" i="4" s="1"/>
  <c r="BC387" i="4"/>
  <c r="AD296" i="4"/>
  <c r="AQ295" i="4"/>
  <c r="AW388" i="4"/>
  <c r="AU388" i="4" s="1"/>
  <c r="J618" i="4"/>
  <c r="W431" i="4"/>
  <c r="U432" i="4"/>
  <c r="BM295" i="4" l="1"/>
  <c r="BN295" i="4" s="1"/>
  <c r="BO295" i="4" s="1"/>
  <c r="BI295" i="4"/>
  <c r="BL295" i="4" s="1"/>
  <c r="AE296" i="4"/>
  <c r="AF296" i="4" s="1"/>
  <c r="AZ388" i="4"/>
  <c r="AI296" i="4"/>
  <c r="K618" i="4"/>
  <c r="L618" i="4" s="1"/>
  <c r="S432" i="4"/>
  <c r="X432" i="4"/>
  <c r="Y432" i="4" s="1"/>
  <c r="E411" i="12"/>
  <c r="F411" i="12" s="1"/>
  <c r="H411" i="12" s="1"/>
  <c r="O618" i="4" l="1"/>
  <c r="AB473" i="14"/>
  <c r="BJ295" i="4"/>
  <c r="AG296" i="4"/>
  <c r="AK296" i="4"/>
  <c r="AL296" i="4" s="1"/>
  <c r="AM296" i="4" s="1"/>
  <c r="BA388" i="4"/>
  <c r="AX388" i="4"/>
  <c r="AY388" i="4" s="1"/>
  <c r="J619" i="4"/>
  <c r="K619" i="4" s="1"/>
  <c r="L619" i="4" s="1"/>
  <c r="V432" i="4"/>
  <c r="O619" i="4" l="1"/>
  <c r="AB475" i="14"/>
  <c r="AH296" i="4"/>
  <c r="AD297" i="4" s="1"/>
  <c r="AJ296" i="4"/>
  <c r="AO296" i="4" s="1"/>
  <c r="AP296" i="4" s="1"/>
  <c r="AJ314" i="14" s="1"/>
  <c r="BF296" i="4"/>
  <c r="BK296" i="4" s="1"/>
  <c r="BQ295" i="4"/>
  <c r="BR295" i="4" s="1"/>
  <c r="AL305" i="14" s="1"/>
  <c r="BP295" i="4"/>
  <c r="AF536" i="14" s="1"/>
  <c r="BC388" i="4"/>
  <c r="AW389" i="4"/>
  <c r="AZ389" i="4" s="1"/>
  <c r="AA432" i="4"/>
  <c r="J620" i="4"/>
  <c r="W432" i="4"/>
  <c r="U433" i="4"/>
  <c r="BS295" i="4" l="1"/>
  <c r="BG296" i="4"/>
  <c r="BH296" i="4" s="1"/>
  <c r="AN296" i="4"/>
  <c r="AE297" i="4"/>
  <c r="AF297" i="4" s="1"/>
  <c r="BA389" i="4"/>
  <c r="BC389" i="4" s="1"/>
  <c r="AU389" i="4"/>
  <c r="K620" i="4"/>
  <c r="L620" i="4" s="1"/>
  <c r="X433" i="4"/>
  <c r="Y433" i="4" s="1"/>
  <c r="S433" i="4"/>
  <c r="E412" i="12"/>
  <c r="F412" i="12" s="1"/>
  <c r="H412" i="12" s="1"/>
  <c r="O620" i="4" l="1"/>
  <c r="AB479" i="14"/>
  <c r="AQ296" i="4"/>
  <c r="AD556" i="14"/>
  <c r="BM296" i="4"/>
  <c r="BN296" i="4" s="1"/>
  <c r="BO296" i="4" s="1"/>
  <c r="BI296" i="4"/>
  <c r="BL296" i="4" s="1"/>
  <c r="AG297" i="4"/>
  <c r="AX389" i="4"/>
  <c r="AY389" i="4" s="1"/>
  <c r="AI297" i="4"/>
  <c r="AK297" i="4"/>
  <c r="J621" i="4"/>
  <c r="V433" i="4"/>
  <c r="AH297" i="4" l="1"/>
  <c r="AJ297" i="4"/>
  <c r="AO297" i="4" s="1"/>
  <c r="AP297" i="4" s="1"/>
  <c r="AJ315" i="14" s="1"/>
  <c r="BJ296" i="4"/>
  <c r="AL297" i="4"/>
  <c r="AM297" i="4" s="1"/>
  <c r="AW390" i="4"/>
  <c r="AA433" i="4"/>
  <c r="K621" i="4"/>
  <c r="L621" i="4" s="1"/>
  <c r="W433" i="4"/>
  <c r="U434" i="4"/>
  <c r="E413" i="12"/>
  <c r="F413" i="12" s="1"/>
  <c r="H413" i="12" s="1"/>
  <c r="O621" i="4" l="1"/>
  <c r="AB481" i="14"/>
  <c r="BF297" i="4"/>
  <c r="BK297" i="4" s="1"/>
  <c r="BQ296" i="4"/>
  <c r="BR296" i="4" s="1"/>
  <c r="AL306" i="14" s="1"/>
  <c r="BP296" i="4"/>
  <c r="AF553" i="14" s="1"/>
  <c r="AD298" i="4"/>
  <c r="AU390" i="4"/>
  <c r="AZ390" i="4"/>
  <c r="AN297" i="4"/>
  <c r="J622" i="4"/>
  <c r="S434" i="4"/>
  <c r="X434" i="4"/>
  <c r="E414" i="12"/>
  <c r="F414" i="12" s="1"/>
  <c r="H414" i="12" s="1"/>
  <c r="AQ297" i="4" l="1"/>
  <c r="AD571" i="14"/>
  <c r="Y434" i="4"/>
  <c r="AA434" i="4" s="1"/>
  <c r="AE298" i="4"/>
  <c r="AF298" i="4" s="1"/>
  <c r="AG298" i="4" s="1"/>
  <c r="BG297" i="4"/>
  <c r="BM297" i="4" s="1"/>
  <c r="BN297" i="4" s="1"/>
  <c r="BO297" i="4" s="1"/>
  <c r="BS296" i="4"/>
  <c r="BA390" i="4"/>
  <c r="AX390" i="4"/>
  <c r="AY390" i="4" s="1"/>
  <c r="V434" i="4"/>
  <c r="U435" i="4" s="1"/>
  <c r="K622" i="4"/>
  <c r="L622" i="4" s="1"/>
  <c r="O622" i="4" l="1"/>
  <c r="AB483" i="14"/>
  <c r="AH298" i="4"/>
  <c r="AJ298" i="4"/>
  <c r="AO298" i="4" s="1"/>
  <c r="AP298" i="4" s="1"/>
  <c r="AJ316" i="14" s="1"/>
  <c r="BH297" i="4"/>
  <c r="BI297" i="4" s="1"/>
  <c r="BL297" i="4" s="1"/>
  <c r="BC390" i="4"/>
  <c r="AW391" i="4"/>
  <c r="AZ391" i="4" s="1"/>
  <c r="AI298" i="4"/>
  <c r="AK298" i="4"/>
  <c r="W434" i="4"/>
  <c r="J623" i="4"/>
  <c r="X435" i="4"/>
  <c r="Y435" i="4" s="1"/>
  <c r="S435" i="4"/>
  <c r="BJ297" i="4" l="1"/>
  <c r="AL298" i="4"/>
  <c r="AM298" i="4" s="1"/>
  <c r="AN298" i="4" s="1"/>
  <c r="AD587" i="14" s="1"/>
  <c r="AU391" i="4"/>
  <c r="AA435" i="4"/>
  <c r="K623" i="4"/>
  <c r="L623" i="4" s="1"/>
  <c r="V435" i="4"/>
  <c r="U436" i="4" s="1"/>
  <c r="E415" i="12"/>
  <c r="F415" i="12" s="1"/>
  <c r="H415" i="12" s="1"/>
  <c r="O623" i="4" l="1"/>
  <c r="AB485" i="14"/>
  <c r="BP297" i="4"/>
  <c r="AF567" i="14" s="1"/>
  <c r="BQ297" i="4"/>
  <c r="BR297" i="4" s="1"/>
  <c r="AL307" i="14" s="1"/>
  <c r="BF298" i="4"/>
  <c r="BK298" i="4" s="1"/>
  <c r="AD299" i="4"/>
  <c r="BA391" i="4"/>
  <c r="AQ298" i="4"/>
  <c r="AX391" i="4"/>
  <c r="AY391" i="4" s="1"/>
  <c r="J624" i="4"/>
  <c r="W435" i="4"/>
  <c r="X436" i="4"/>
  <c r="Y436" i="4" s="1"/>
  <c r="S436" i="4"/>
  <c r="BS297" i="4" l="1"/>
  <c r="BG298" i="4"/>
  <c r="AE299" i="4"/>
  <c r="AF299" i="4" s="1"/>
  <c r="BC391" i="4"/>
  <c r="AW392" i="4"/>
  <c r="AZ392" i="4" s="1"/>
  <c r="AI299" i="4"/>
  <c r="AA436" i="4"/>
  <c r="K624" i="4"/>
  <c r="L624" i="4" s="1"/>
  <c r="V436" i="4"/>
  <c r="U437" i="4" s="1"/>
  <c r="O624" i="4" l="1"/>
  <c r="AB487" i="14"/>
  <c r="BM298" i="4"/>
  <c r="BN298" i="4" s="1"/>
  <c r="BO298" i="4" s="1"/>
  <c r="BH298" i="4"/>
  <c r="BI298" i="4" s="1"/>
  <c r="BL298" i="4" s="1"/>
  <c r="AG299" i="4"/>
  <c r="BA392" i="4"/>
  <c r="BC392" i="4" s="1"/>
  <c r="AU392" i="4"/>
  <c r="AK299" i="4"/>
  <c r="J625" i="4"/>
  <c r="W436" i="4"/>
  <c r="S437" i="4"/>
  <c r="X437" i="4"/>
  <c r="Y437" i="4" s="1"/>
  <c r="E416" i="12"/>
  <c r="F416" i="12" s="1"/>
  <c r="H416" i="12" s="1"/>
  <c r="AH299" i="4" l="1"/>
  <c r="AJ299" i="4"/>
  <c r="AO299" i="4" s="1"/>
  <c r="AP299" i="4" s="1"/>
  <c r="AJ317" i="14" s="1"/>
  <c r="BJ298" i="4"/>
  <c r="AL299" i="4"/>
  <c r="AM299" i="4" s="1"/>
  <c r="AX392" i="4"/>
  <c r="K625" i="4"/>
  <c r="L625" i="4" s="1"/>
  <c r="V437" i="4"/>
  <c r="E417" i="12"/>
  <c r="F417" i="12" s="1"/>
  <c r="H417" i="12" s="1"/>
  <c r="O625" i="4" l="1"/>
  <c r="AB489" i="14"/>
  <c r="BF299" i="4"/>
  <c r="BK299" i="4" s="1"/>
  <c r="BP298" i="4"/>
  <c r="AF580" i="14" s="1"/>
  <c r="BQ298" i="4"/>
  <c r="BR298" i="4" s="1"/>
  <c r="AL308" i="14" s="1"/>
  <c r="AN299" i="4"/>
  <c r="AD300" i="4"/>
  <c r="AY392" i="4"/>
  <c r="AW393" i="4"/>
  <c r="AA437" i="4"/>
  <c r="J626" i="4"/>
  <c r="W437" i="4"/>
  <c r="U438" i="4"/>
  <c r="AQ299" i="4" l="1"/>
  <c r="AD594" i="14"/>
  <c r="BS298" i="4"/>
  <c r="BG299" i="4"/>
  <c r="BM299" i="4" s="1"/>
  <c r="BN299" i="4" s="1"/>
  <c r="BO299" i="4" s="1"/>
  <c r="AE300" i="4"/>
  <c r="AF300" i="4" s="1"/>
  <c r="AU393" i="4"/>
  <c r="AZ393" i="4"/>
  <c r="AI300" i="4"/>
  <c r="K626" i="4"/>
  <c r="L626" i="4" s="1"/>
  <c r="S438" i="4"/>
  <c r="X438" i="4"/>
  <c r="E418" i="12"/>
  <c r="F418" i="12" s="1"/>
  <c r="H418" i="12" s="1"/>
  <c r="O626" i="4" l="1"/>
  <c r="AB491" i="14"/>
  <c r="Y438" i="4"/>
  <c r="AA438" i="4" s="1"/>
  <c r="BH299" i="4"/>
  <c r="BI299" i="4" s="1"/>
  <c r="BL299" i="4" s="1"/>
  <c r="AG300" i="4"/>
  <c r="AK300" i="4"/>
  <c r="AL300" i="4" s="1"/>
  <c r="AM300" i="4" s="1"/>
  <c r="BA393" i="4"/>
  <c r="AX393" i="4"/>
  <c r="AY393" i="4" s="1"/>
  <c r="J627" i="4"/>
  <c r="V438" i="4"/>
  <c r="AH300" i="4" l="1"/>
  <c r="AD301" i="4" s="1"/>
  <c r="AE301" i="4" s="1"/>
  <c r="AJ300" i="4"/>
  <c r="AO300" i="4" s="1"/>
  <c r="AP300" i="4" s="1"/>
  <c r="AJ318" i="14" s="1"/>
  <c r="BJ299" i="4"/>
  <c r="BF300" i="4" s="1"/>
  <c r="BK300" i="4" s="1"/>
  <c r="BQ299" i="4"/>
  <c r="BR299" i="4" s="1"/>
  <c r="AL309" i="14" s="1"/>
  <c r="BP299" i="4"/>
  <c r="AF588" i="14" s="1"/>
  <c r="BC393" i="4"/>
  <c r="AW394" i="4"/>
  <c r="AZ394" i="4" s="1"/>
  <c r="K627" i="4"/>
  <c r="L627" i="4" s="1"/>
  <c r="W438" i="4"/>
  <c r="U439" i="4"/>
  <c r="E419" i="12"/>
  <c r="F419" i="12" s="1"/>
  <c r="H419" i="12" s="1"/>
  <c r="O627" i="4" l="1"/>
  <c r="AB493" i="14"/>
  <c r="BG300" i="4"/>
  <c r="BM300" i="4" s="1"/>
  <c r="BN300" i="4" s="1"/>
  <c r="BO300" i="4" s="1"/>
  <c r="AN300" i="4"/>
  <c r="AF301" i="4"/>
  <c r="AG301" i="4" s="1"/>
  <c r="BS299" i="4"/>
  <c r="AU394" i="4"/>
  <c r="AK301" i="4"/>
  <c r="AI301" i="4"/>
  <c r="J628" i="4"/>
  <c r="S439" i="4"/>
  <c r="X439" i="4"/>
  <c r="Y439" i="4" s="1"/>
  <c r="AQ300" i="4" l="1"/>
  <c r="AD597" i="14"/>
  <c r="AH301" i="4"/>
  <c r="AD302" i="4" s="1"/>
  <c r="AE302" i="4" s="1"/>
  <c r="AJ301" i="4"/>
  <c r="BH300" i="4"/>
  <c r="BI300" i="4" s="1"/>
  <c r="BA394" i="4"/>
  <c r="AL301" i="4"/>
  <c r="AM301" i="4" s="1"/>
  <c r="K628" i="4"/>
  <c r="L628" i="4" s="1"/>
  <c r="V439" i="4"/>
  <c r="O628" i="4" l="1"/>
  <c r="AB495" i="14"/>
  <c r="BJ300" i="4"/>
  <c r="BF301" i="4" s="1"/>
  <c r="BK301" i="4" s="1"/>
  <c r="BL300" i="4"/>
  <c r="BQ300" i="4" s="1"/>
  <c r="BR300" i="4" s="1"/>
  <c r="AL310" i="14" s="1"/>
  <c r="AF302" i="4"/>
  <c r="AG302" i="4" s="1"/>
  <c r="BC394" i="4"/>
  <c r="AO301" i="4"/>
  <c r="AP301" i="4" s="1"/>
  <c r="AJ319" i="14" s="1"/>
  <c r="AN301" i="4"/>
  <c r="AD600" i="14" s="1"/>
  <c r="AX394" i="4"/>
  <c r="AY394" i="4" s="1"/>
  <c r="AA439" i="4"/>
  <c r="J629" i="4"/>
  <c r="W439" i="4"/>
  <c r="U440" i="4"/>
  <c r="E420" i="12"/>
  <c r="F420" i="12" s="1"/>
  <c r="H420" i="12" s="1"/>
  <c r="BP300" i="4" l="1"/>
  <c r="AH302" i="4"/>
  <c r="AJ302" i="4"/>
  <c r="AO302" i="4" s="1"/>
  <c r="AP302" i="4" s="1"/>
  <c r="AJ320" i="14" s="1"/>
  <c r="BG301" i="4"/>
  <c r="BM301" i="4" s="1"/>
  <c r="BN301" i="4" s="1"/>
  <c r="BO301" i="4" s="1"/>
  <c r="AQ301" i="4"/>
  <c r="AW395" i="4"/>
  <c r="AZ395" i="4" s="1"/>
  <c r="AI302" i="4"/>
  <c r="AK302" i="4"/>
  <c r="K629" i="4"/>
  <c r="L629" i="4" s="1"/>
  <c r="S440" i="4"/>
  <c r="X440" i="4"/>
  <c r="Y440" i="4" s="1"/>
  <c r="O629" i="4" l="1"/>
  <c r="AB497" i="14"/>
  <c r="BS300" i="4"/>
  <c r="AF591" i="14"/>
  <c r="BH301" i="4"/>
  <c r="BI301" i="4" s="1"/>
  <c r="BL301" i="4" s="1"/>
  <c r="AL302" i="4"/>
  <c r="AM302" i="4" s="1"/>
  <c r="AU395" i="4"/>
  <c r="V440" i="4"/>
  <c r="U441" i="4" s="1"/>
  <c r="J630" i="4"/>
  <c r="E421" i="12"/>
  <c r="F421" i="12" s="1"/>
  <c r="H421" i="12" s="1"/>
  <c r="BJ301" i="4" l="1"/>
  <c r="AD303" i="4"/>
  <c r="BA395" i="4"/>
  <c r="AN302" i="4"/>
  <c r="AX395" i="4"/>
  <c r="AY395" i="4" s="1"/>
  <c r="AA440" i="4"/>
  <c r="W440" i="4"/>
  <c r="K630" i="4"/>
  <c r="L630" i="4" s="1"/>
  <c r="X441" i="4"/>
  <c r="Y441" i="4" s="1"/>
  <c r="S441" i="4"/>
  <c r="O630" i="4" l="1"/>
  <c r="AB499" i="14"/>
  <c r="AQ302" i="4"/>
  <c r="AD602" i="14"/>
  <c r="BF302" i="4"/>
  <c r="BK302" i="4" s="1"/>
  <c r="BQ301" i="4"/>
  <c r="BR301" i="4" s="1"/>
  <c r="AL311" i="14" s="1"/>
  <c r="BP301" i="4"/>
  <c r="AF594" i="14" s="1"/>
  <c r="BC395" i="4"/>
  <c r="AE303" i="4"/>
  <c r="AF303" i="4" s="1"/>
  <c r="AW396" i="4"/>
  <c r="AU396" i="4" s="1"/>
  <c r="J631" i="4"/>
  <c r="K631" i="4" s="1"/>
  <c r="L631" i="4" s="1"/>
  <c r="V441" i="4"/>
  <c r="E422" i="12"/>
  <c r="F422" i="12" s="1"/>
  <c r="H422" i="12" s="1"/>
  <c r="O631" i="4" l="1"/>
  <c r="AB502" i="14"/>
  <c r="BG302" i="4"/>
  <c r="BM302" i="4" s="1"/>
  <c r="BN302" i="4" s="1"/>
  <c r="BO302" i="4" s="1"/>
  <c r="BS301" i="4"/>
  <c r="AG303" i="4"/>
  <c r="AZ396" i="4"/>
  <c r="BA396" i="4" s="1"/>
  <c r="BC396" i="4" s="1"/>
  <c r="AK303" i="4"/>
  <c r="AI303" i="4"/>
  <c r="AA441" i="4"/>
  <c r="J632" i="4"/>
  <c r="K632" i="4" s="1"/>
  <c r="L632" i="4" s="1"/>
  <c r="W441" i="4"/>
  <c r="U442" i="4"/>
  <c r="E423" i="12"/>
  <c r="F423" i="12" s="1"/>
  <c r="H423" i="12" s="1"/>
  <c r="O632" i="4" l="1"/>
  <c r="AB504" i="14"/>
  <c r="AH303" i="4"/>
  <c r="AJ303" i="4"/>
  <c r="AO303" i="4" s="1"/>
  <c r="AP303" i="4" s="1"/>
  <c r="AJ321" i="14" s="1"/>
  <c r="BH302" i="4"/>
  <c r="BI302" i="4" s="1"/>
  <c r="BL302" i="4" s="1"/>
  <c r="AL303" i="4"/>
  <c r="AM303" i="4" s="1"/>
  <c r="AX396" i="4"/>
  <c r="AY396" i="4" s="1"/>
  <c r="J633" i="4"/>
  <c r="S442" i="4"/>
  <c r="X442" i="4"/>
  <c r="Y442" i="4" s="1"/>
  <c r="BJ302" i="4" l="1"/>
  <c r="BF303" i="4" s="1"/>
  <c r="BK303" i="4" s="1"/>
  <c r="BQ302" i="4"/>
  <c r="BR302" i="4" s="1"/>
  <c r="AL312" i="14" s="1"/>
  <c r="BP302" i="4"/>
  <c r="AF596" i="14" s="1"/>
  <c r="AN303" i="4"/>
  <c r="AD304" i="4"/>
  <c r="AW397" i="4"/>
  <c r="K633" i="4"/>
  <c r="L633" i="4" s="1"/>
  <c r="V442" i="4"/>
  <c r="O633" i="4" l="1"/>
  <c r="AB507" i="14"/>
  <c r="AQ303" i="4"/>
  <c r="AD604" i="14"/>
  <c r="BG303" i="4"/>
  <c r="BM303" i="4" s="1"/>
  <c r="BN303" i="4" s="1"/>
  <c r="BO303" i="4" s="1"/>
  <c r="AE304" i="4"/>
  <c r="AF304" i="4" s="1"/>
  <c r="AG304" i="4" s="1"/>
  <c r="BS302" i="4"/>
  <c r="AU397" i="4"/>
  <c r="AZ397" i="4"/>
  <c r="AA442" i="4"/>
  <c r="AI304" i="4"/>
  <c r="J634" i="4"/>
  <c r="W442" i="4"/>
  <c r="U443" i="4"/>
  <c r="E424" i="12"/>
  <c r="F424" i="12" s="1"/>
  <c r="H424" i="12" s="1"/>
  <c r="AH304" i="4" l="1"/>
  <c r="AD305" i="4" s="1"/>
  <c r="AJ304" i="4"/>
  <c r="AO304" i="4" s="1"/>
  <c r="AP304" i="4" s="1"/>
  <c r="AJ322" i="14" s="1"/>
  <c r="BH303" i="4"/>
  <c r="BI303" i="4" s="1"/>
  <c r="BL303" i="4" s="1"/>
  <c r="AK304" i="4"/>
  <c r="AL304" i="4" s="1"/>
  <c r="AM304" i="4" s="1"/>
  <c r="BA397" i="4"/>
  <c r="AX397" i="4"/>
  <c r="AY397" i="4" s="1"/>
  <c r="K634" i="4"/>
  <c r="L634" i="4" s="1"/>
  <c r="S443" i="4"/>
  <c r="X443" i="4"/>
  <c r="O634" i="4" l="1"/>
  <c r="AB509" i="14"/>
  <c r="Y443" i="4"/>
  <c r="AA443" i="4" s="1"/>
  <c r="BJ303" i="4"/>
  <c r="BF304" i="4" s="1"/>
  <c r="BK304" i="4" s="1"/>
  <c r="BQ303" i="4"/>
  <c r="BR303" i="4" s="1"/>
  <c r="AL313" i="14" s="1"/>
  <c r="BP303" i="4"/>
  <c r="AF598" i="14" s="1"/>
  <c r="AN304" i="4"/>
  <c r="AE305" i="4"/>
  <c r="AF305" i="4" s="1"/>
  <c r="BC397" i="4"/>
  <c r="AW398" i="4"/>
  <c r="AZ398" i="4" s="1"/>
  <c r="J635" i="4"/>
  <c r="V443" i="4"/>
  <c r="AQ304" i="4" l="1"/>
  <c r="AD608" i="14"/>
  <c r="BG304" i="4"/>
  <c r="BM304" i="4" s="1"/>
  <c r="BN304" i="4" s="1"/>
  <c r="BO304" i="4" s="1"/>
  <c r="BS303" i="4"/>
  <c r="AG305" i="4"/>
  <c r="BA398" i="4"/>
  <c r="BC398" i="4" s="1"/>
  <c r="AU398" i="4"/>
  <c r="K635" i="4"/>
  <c r="L635" i="4" s="1"/>
  <c r="W443" i="4"/>
  <c r="U444" i="4"/>
  <c r="E425" i="12"/>
  <c r="F425" i="12" s="1"/>
  <c r="H425" i="12" s="1"/>
  <c r="O635" i="4" l="1"/>
  <c r="AB511" i="14"/>
  <c r="AH305" i="4"/>
  <c r="AJ305" i="4"/>
  <c r="AO305" i="4" s="1"/>
  <c r="AP305" i="4" s="1"/>
  <c r="AJ323" i="14" s="1"/>
  <c r="BH304" i="4"/>
  <c r="BI304" i="4" s="1"/>
  <c r="BL304" i="4" s="1"/>
  <c r="AX398" i="4"/>
  <c r="AY398" i="4" s="1"/>
  <c r="AI305" i="4"/>
  <c r="AK305" i="4"/>
  <c r="AL305" i="4" s="1"/>
  <c r="J636" i="4"/>
  <c r="S444" i="4"/>
  <c r="X444" i="4"/>
  <c r="Y444" i="4" s="1"/>
  <c r="BJ304" i="4" l="1"/>
  <c r="AD306" i="4"/>
  <c r="AW399" i="4"/>
  <c r="AZ399" i="4" s="1"/>
  <c r="AM305" i="4"/>
  <c r="AN305" i="4" s="1"/>
  <c r="AD610" i="14" s="1"/>
  <c r="K636" i="4"/>
  <c r="L636" i="4" s="1"/>
  <c r="V444" i="4"/>
  <c r="O636" i="4" l="1"/>
  <c r="AB513" i="14"/>
  <c r="BF305" i="4"/>
  <c r="BK305" i="4" s="1"/>
  <c r="BQ304" i="4"/>
  <c r="BR304" i="4" s="1"/>
  <c r="AL314" i="14" s="1"/>
  <c r="BP304" i="4"/>
  <c r="AF601" i="14" s="1"/>
  <c r="AE306" i="4"/>
  <c r="AF306" i="4" s="1"/>
  <c r="BA399" i="4"/>
  <c r="AU399" i="4"/>
  <c r="AX399" i="4" s="1"/>
  <c r="AY399" i="4" s="1"/>
  <c r="AQ305" i="4"/>
  <c r="AA444" i="4"/>
  <c r="J637" i="4"/>
  <c r="W444" i="4"/>
  <c r="U445" i="4"/>
  <c r="E426" i="12"/>
  <c r="F426" i="12" s="1"/>
  <c r="H426" i="12" s="1"/>
  <c r="BG305" i="4" l="1"/>
  <c r="BM305" i="4" s="1"/>
  <c r="BN305" i="4" s="1"/>
  <c r="BO305" i="4" s="1"/>
  <c r="BS304" i="4"/>
  <c r="AG306" i="4"/>
  <c r="BC399" i="4"/>
  <c r="AW400" i="4"/>
  <c r="AZ400" i="4" s="1"/>
  <c r="K637" i="4"/>
  <c r="L637" i="4" s="1"/>
  <c r="S445" i="4"/>
  <c r="X445" i="4"/>
  <c r="Y445" i="4" s="1"/>
  <c r="E427" i="12"/>
  <c r="F427" i="12" s="1"/>
  <c r="H427" i="12" s="1"/>
  <c r="O637" i="4" l="1"/>
  <c r="AB517" i="14"/>
  <c r="AH306" i="4"/>
  <c r="AJ306" i="4"/>
  <c r="AO306" i="4" s="1"/>
  <c r="AP306" i="4" s="1"/>
  <c r="AJ324" i="14" s="1"/>
  <c r="BH305" i="4"/>
  <c r="BI305" i="4" s="1"/>
  <c r="BL305" i="4" s="1"/>
  <c r="AU400" i="4"/>
  <c r="AX400" i="4" s="1"/>
  <c r="AY400" i="4" s="1"/>
  <c r="BA400" i="4"/>
  <c r="BC400" i="4" s="1"/>
  <c r="AI306" i="4"/>
  <c r="AK306" i="4"/>
  <c r="AL306" i="4" s="1"/>
  <c r="J638" i="4"/>
  <c r="V445" i="4"/>
  <c r="BJ305" i="4" l="1"/>
  <c r="BF306" i="4" s="1"/>
  <c r="BK306" i="4" s="1"/>
  <c r="BP305" i="4"/>
  <c r="AF604" i="14" s="1"/>
  <c r="BQ305" i="4"/>
  <c r="BR305" i="4" s="1"/>
  <c r="AL315" i="14" s="1"/>
  <c r="AD307" i="4"/>
  <c r="AW401" i="4"/>
  <c r="AU401" i="4" s="1"/>
  <c r="AA445" i="4"/>
  <c r="AM306" i="4"/>
  <c r="AN306" i="4" s="1"/>
  <c r="AD612" i="14" s="1"/>
  <c r="K638" i="4"/>
  <c r="L638" i="4" s="1"/>
  <c r="W445" i="4"/>
  <c r="U446" i="4"/>
  <c r="O638" i="4" l="1"/>
  <c r="AB520" i="14"/>
  <c r="BS305" i="4"/>
  <c r="BG306" i="4"/>
  <c r="BM306" i="4" s="1"/>
  <c r="BN306" i="4" s="1"/>
  <c r="BO306" i="4" s="1"/>
  <c r="AE307" i="4"/>
  <c r="AF307" i="4" s="1"/>
  <c r="AZ401" i="4"/>
  <c r="AQ306" i="4"/>
  <c r="J639" i="4"/>
  <c r="S446" i="4"/>
  <c r="X446" i="4"/>
  <c r="Y446" i="4" s="1"/>
  <c r="E428" i="12"/>
  <c r="F428" i="12" s="1"/>
  <c r="H428" i="12" s="1"/>
  <c r="BH306" i="4" l="1"/>
  <c r="BI306" i="4" s="1"/>
  <c r="BL306" i="4" s="1"/>
  <c r="AG307" i="4"/>
  <c r="BA401" i="4"/>
  <c r="AX401" i="4"/>
  <c r="AY401" i="4" s="1"/>
  <c r="K639" i="4"/>
  <c r="L639" i="4" s="1"/>
  <c r="V446" i="4"/>
  <c r="E429" i="12"/>
  <c r="F429" i="12" s="1"/>
  <c r="H429" i="12" s="1"/>
  <c r="O639" i="4" l="1"/>
  <c r="AB522" i="14"/>
  <c r="AH307" i="4"/>
  <c r="AJ307" i="4"/>
  <c r="AO307" i="4" s="1"/>
  <c r="AP307" i="4" s="1"/>
  <c r="AJ325" i="14" s="1"/>
  <c r="BJ306" i="4"/>
  <c r="BF307" i="4" s="1"/>
  <c r="BQ306" i="4"/>
  <c r="BR306" i="4" s="1"/>
  <c r="AL316" i="14" s="1"/>
  <c r="BP306" i="4"/>
  <c r="AF606" i="14" s="1"/>
  <c r="BC401" i="4"/>
  <c r="AW402" i="4"/>
  <c r="AZ402" i="4" s="1"/>
  <c r="AA446" i="4"/>
  <c r="AI307" i="4"/>
  <c r="AK307" i="4"/>
  <c r="AL307" i="4" s="1"/>
  <c r="J640" i="4"/>
  <c r="W446" i="4"/>
  <c r="U447" i="4"/>
  <c r="BK307" i="4" l="1"/>
  <c r="BG307" i="4"/>
  <c r="BM307" i="4" s="1"/>
  <c r="BN307" i="4" s="1"/>
  <c r="BO307" i="4" s="1"/>
  <c r="BS306" i="4"/>
  <c r="AD308" i="4"/>
  <c r="AU402" i="4"/>
  <c r="AM307" i="4"/>
  <c r="AN307" i="4" s="1"/>
  <c r="AD615" i="14" s="1"/>
  <c r="K640" i="4"/>
  <c r="L640" i="4" s="1"/>
  <c r="S447" i="4"/>
  <c r="X447" i="4"/>
  <c r="Y447" i="4" s="1"/>
  <c r="O640" i="4" l="1"/>
  <c r="AB524" i="14"/>
  <c r="BH307" i="4"/>
  <c r="BI307" i="4" s="1"/>
  <c r="BL307" i="4" s="1"/>
  <c r="AE308" i="4"/>
  <c r="AF308" i="4" s="1"/>
  <c r="BA402" i="4"/>
  <c r="AX402" i="4"/>
  <c r="AY402" i="4" s="1"/>
  <c r="AQ307" i="4"/>
  <c r="V447" i="4"/>
  <c r="U448" i="4" s="1"/>
  <c r="J641" i="4"/>
  <c r="E430" i="12"/>
  <c r="F430" i="12" s="1"/>
  <c r="H430" i="12" s="1"/>
  <c r="BJ307" i="4" l="1"/>
  <c r="AG308" i="4"/>
  <c r="BC402" i="4"/>
  <c r="AW403" i="4"/>
  <c r="AU403" i="4" s="1"/>
  <c r="AA447" i="4"/>
  <c r="W447" i="4"/>
  <c r="K641" i="4"/>
  <c r="L641" i="4" s="1"/>
  <c r="S448" i="4"/>
  <c r="X448" i="4"/>
  <c r="Y448" i="4" s="1"/>
  <c r="O641" i="4" l="1"/>
  <c r="AB526" i="14"/>
  <c r="AH308" i="4"/>
  <c r="AJ308" i="4"/>
  <c r="AO308" i="4" s="1"/>
  <c r="AP308" i="4" s="1"/>
  <c r="AJ326" i="14" s="1"/>
  <c r="BQ307" i="4"/>
  <c r="BR307" i="4" s="1"/>
  <c r="AL317" i="14" s="1"/>
  <c r="BP307" i="4"/>
  <c r="AF610" i="14" s="1"/>
  <c r="BF308" i="4"/>
  <c r="AZ403" i="4"/>
  <c r="BA403" i="4" s="1"/>
  <c r="BC403" i="4" s="1"/>
  <c r="AX403" i="4"/>
  <c r="AY403" i="4" s="1"/>
  <c r="AI308" i="4"/>
  <c r="AK308" i="4"/>
  <c r="AL308" i="4" s="1"/>
  <c r="V448" i="4"/>
  <c r="W448" i="4" s="1"/>
  <c r="J642" i="4"/>
  <c r="E431" i="12"/>
  <c r="F431" i="12" s="1"/>
  <c r="H431" i="12" s="1"/>
  <c r="BK308" i="4" l="1"/>
  <c r="BG308" i="4"/>
  <c r="BM308" i="4" s="1"/>
  <c r="BN308" i="4" s="1"/>
  <c r="BO308" i="4" s="1"/>
  <c r="BS307" i="4"/>
  <c r="AD309" i="4"/>
  <c r="AW404" i="4"/>
  <c r="AZ404" i="4" s="1"/>
  <c r="AA448" i="4"/>
  <c r="AM308" i="4"/>
  <c r="AN308" i="4" s="1"/>
  <c r="AD617" i="14" s="1"/>
  <c r="U449" i="4"/>
  <c r="S449" i="4" s="1"/>
  <c r="K642" i="4"/>
  <c r="L642" i="4" s="1"/>
  <c r="O642" i="4" l="1"/>
  <c r="AB529" i="14"/>
  <c r="BH308" i="4"/>
  <c r="BI308" i="4" s="1"/>
  <c r="BL308" i="4" s="1"/>
  <c r="AE309" i="4"/>
  <c r="AF309" i="4" s="1"/>
  <c r="BA404" i="4"/>
  <c r="BC404" i="4" s="1"/>
  <c r="AU404" i="4"/>
  <c r="AX404" i="4" s="1"/>
  <c r="AY404" i="4" s="1"/>
  <c r="AQ308" i="4"/>
  <c r="X449" i="4"/>
  <c r="Y449" i="4" s="1"/>
  <c r="V449" i="4"/>
  <c r="W449" i="4" s="1"/>
  <c r="J643" i="4"/>
  <c r="BJ308" i="4" l="1"/>
  <c r="AG309" i="4"/>
  <c r="AW405" i="4"/>
  <c r="AZ405" i="4" s="1"/>
  <c r="AA449" i="4"/>
  <c r="U450" i="4"/>
  <c r="X450" i="4" s="1"/>
  <c r="K643" i="4"/>
  <c r="L643" i="4" s="1"/>
  <c r="E432" i="12"/>
  <c r="F432" i="12" s="1"/>
  <c r="H432" i="12" s="1"/>
  <c r="O643" i="4" l="1"/>
  <c r="AB533" i="14"/>
  <c r="Y450" i="4"/>
  <c r="AA450" i="4" s="1"/>
  <c r="AH309" i="4"/>
  <c r="AJ309" i="4"/>
  <c r="AO309" i="4" s="1"/>
  <c r="AP309" i="4" s="1"/>
  <c r="AJ327" i="14" s="1"/>
  <c r="BP308" i="4"/>
  <c r="AF612" i="14" s="1"/>
  <c r="BQ308" i="4"/>
  <c r="BR308" i="4" s="1"/>
  <c r="AL318" i="14" s="1"/>
  <c r="BF309" i="4"/>
  <c r="BA405" i="4"/>
  <c r="BC405" i="4" s="1"/>
  <c r="AU405" i="4"/>
  <c r="AX405" i="4" s="1"/>
  <c r="AY405" i="4" s="1"/>
  <c r="AI309" i="4"/>
  <c r="AK309" i="4"/>
  <c r="AL309" i="4" s="1"/>
  <c r="S450" i="4"/>
  <c r="V450" i="4" s="1"/>
  <c r="W450" i="4" s="1"/>
  <c r="J644" i="4"/>
  <c r="BS308" i="4" l="1"/>
  <c r="BK309" i="4"/>
  <c r="BG309" i="4"/>
  <c r="BM309" i="4" s="1"/>
  <c r="BN309" i="4" s="1"/>
  <c r="BO309" i="4" s="1"/>
  <c r="AD310" i="4"/>
  <c r="AW406" i="4"/>
  <c r="AZ406" i="4" s="1"/>
  <c r="AM309" i="4"/>
  <c r="AN309" i="4" s="1"/>
  <c r="AD619" i="14" s="1"/>
  <c r="U451" i="4"/>
  <c r="S451" i="4" s="1"/>
  <c r="K644" i="4"/>
  <c r="L644" i="4" s="1"/>
  <c r="E433" i="12"/>
  <c r="F433" i="12" s="1"/>
  <c r="H433" i="12" s="1"/>
  <c r="O644" i="4" l="1"/>
  <c r="AB535" i="14"/>
  <c r="BH309" i="4"/>
  <c r="BI309" i="4" s="1"/>
  <c r="BL309" i="4" s="1"/>
  <c r="AE310" i="4"/>
  <c r="AF310" i="4" s="1"/>
  <c r="BA406" i="4"/>
  <c r="BC406" i="4" s="1"/>
  <c r="AU406" i="4"/>
  <c r="AX406" i="4" s="1"/>
  <c r="AY406" i="4" s="1"/>
  <c r="AQ309" i="4"/>
  <c r="V451" i="4"/>
  <c r="W451" i="4" s="1"/>
  <c r="X451" i="4"/>
  <c r="Y451" i="4" s="1"/>
  <c r="J645" i="4"/>
  <c r="BJ309" i="4" l="1"/>
  <c r="AG310" i="4"/>
  <c r="AW407" i="4"/>
  <c r="AU407" i="4" s="1"/>
  <c r="AA451" i="4"/>
  <c r="U452" i="4"/>
  <c r="X452" i="4" s="1"/>
  <c r="Y452" i="4" s="1"/>
  <c r="K645" i="4"/>
  <c r="L645" i="4" s="1"/>
  <c r="O645" i="4" l="1"/>
  <c r="AB540" i="14"/>
  <c r="AH310" i="4"/>
  <c r="AJ310" i="4"/>
  <c r="AO310" i="4" s="1"/>
  <c r="AP310" i="4" s="1"/>
  <c r="AJ328" i="14" s="1"/>
  <c r="BP309" i="4"/>
  <c r="AF614" i="14" s="1"/>
  <c r="BQ309" i="4"/>
  <c r="BR309" i="4" s="1"/>
  <c r="AL319" i="14" s="1"/>
  <c r="BF310" i="4"/>
  <c r="AZ407" i="4"/>
  <c r="BA407" i="4" s="1"/>
  <c r="BC407" i="4" s="1"/>
  <c r="AA452" i="4"/>
  <c r="AI310" i="4"/>
  <c r="AK310" i="4"/>
  <c r="AL310" i="4" s="1"/>
  <c r="S452" i="4"/>
  <c r="V452" i="4" s="1"/>
  <c r="J646" i="4"/>
  <c r="E434" i="12"/>
  <c r="F434" i="12" s="1"/>
  <c r="H434" i="12" s="1"/>
  <c r="BS309" i="4" l="1"/>
  <c r="BK310" i="4"/>
  <c r="BG310" i="4"/>
  <c r="BM310" i="4" s="1"/>
  <c r="BN310" i="4" s="1"/>
  <c r="BO310" i="4" s="1"/>
  <c r="AD311" i="4"/>
  <c r="AX407" i="4"/>
  <c r="AY407" i="4" s="1"/>
  <c r="AM310" i="4"/>
  <c r="AN310" i="4" s="1"/>
  <c r="AD620" i="14" s="1"/>
  <c r="W452" i="4"/>
  <c r="U453" i="4"/>
  <c r="K646" i="4"/>
  <c r="L646" i="4" s="1"/>
  <c r="O646" i="4" l="1"/>
  <c r="AB542" i="14"/>
  <c r="BH310" i="4"/>
  <c r="BI310" i="4" s="1"/>
  <c r="BL310" i="4" s="1"/>
  <c r="AE311" i="4"/>
  <c r="AF311" i="4" s="1"/>
  <c r="AW408" i="4"/>
  <c r="AZ408" i="4" s="1"/>
  <c r="AQ310" i="4"/>
  <c r="S453" i="4"/>
  <c r="X453" i="4"/>
  <c r="Y453" i="4" s="1"/>
  <c r="J647" i="4"/>
  <c r="K647" i="4" s="1"/>
  <c r="L647" i="4" s="1"/>
  <c r="O647" i="4" l="1"/>
  <c r="AB544" i="14"/>
  <c r="BJ310" i="4"/>
  <c r="AG311" i="4"/>
  <c r="AU408" i="4"/>
  <c r="AA453" i="4"/>
  <c r="V453" i="4"/>
  <c r="J648" i="4"/>
  <c r="E435" i="12"/>
  <c r="F435" i="12" s="1"/>
  <c r="H435" i="12" s="1"/>
  <c r="AH311" i="4" l="1"/>
  <c r="AJ311" i="4"/>
  <c r="AO311" i="4" s="1"/>
  <c r="AP311" i="4" s="1"/>
  <c r="AJ329" i="14" s="1"/>
  <c r="BQ310" i="4"/>
  <c r="BR310" i="4" s="1"/>
  <c r="AL320" i="14" s="1"/>
  <c r="BP310" i="4"/>
  <c r="AF616" i="14" s="1"/>
  <c r="BF311" i="4"/>
  <c r="BA408" i="4"/>
  <c r="AI311" i="4"/>
  <c r="AK311" i="4"/>
  <c r="AL311" i="4" s="1"/>
  <c r="U454" i="4"/>
  <c r="W453" i="4"/>
  <c r="K648" i="4"/>
  <c r="L648" i="4" s="1"/>
  <c r="O648" i="4" l="1"/>
  <c r="AB546" i="14"/>
  <c r="BK311" i="4"/>
  <c r="BG311" i="4"/>
  <c r="BM311" i="4" s="1"/>
  <c r="BN311" i="4" s="1"/>
  <c r="BO311" i="4" s="1"/>
  <c r="BS310" i="4"/>
  <c r="BC408" i="4"/>
  <c r="AD312" i="4"/>
  <c r="AX408" i="4"/>
  <c r="AY408" i="4" s="1"/>
  <c r="AM311" i="4"/>
  <c r="AN311" i="4" s="1"/>
  <c r="AD622" i="14" s="1"/>
  <c r="X454" i="4"/>
  <c r="Y454" i="4" s="1"/>
  <c r="S454" i="4"/>
  <c r="J649" i="4"/>
  <c r="BH311" i="4" l="1"/>
  <c r="BI311" i="4" s="1"/>
  <c r="BL311" i="4" s="1"/>
  <c r="AE312" i="4"/>
  <c r="AF312" i="4" s="1"/>
  <c r="AW409" i="4"/>
  <c r="AZ409" i="4" s="1"/>
  <c r="AQ311" i="4"/>
  <c r="AA454" i="4"/>
  <c r="V454" i="4"/>
  <c r="K649" i="4"/>
  <c r="L649" i="4" s="1"/>
  <c r="E436" i="12"/>
  <c r="F436" i="12" s="1"/>
  <c r="H436" i="12" s="1"/>
  <c r="O649" i="4" l="1"/>
  <c r="AB547" i="14"/>
  <c r="BJ311" i="4"/>
  <c r="AG312" i="4"/>
  <c r="AU409" i="4"/>
  <c r="AX409" i="4" s="1"/>
  <c r="AY409" i="4" s="1"/>
  <c r="BA409" i="4"/>
  <c r="W454" i="4"/>
  <c r="U455" i="4"/>
  <c r="J650" i="4"/>
  <c r="AH312" i="4" l="1"/>
  <c r="AJ312" i="4"/>
  <c r="AO312" i="4" s="1"/>
  <c r="AP312" i="4" s="1"/>
  <c r="AJ330" i="14" s="1"/>
  <c r="BP311" i="4"/>
  <c r="AF617" i="14" s="1"/>
  <c r="BQ311" i="4"/>
  <c r="BR311" i="4" s="1"/>
  <c r="AL321" i="14" s="1"/>
  <c r="BF312" i="4"/>
  <c r="BC409" i="4"/>
  <c r="AW410" i="4"/>
  <c r="AU410" i="4" s="1"/>
  <c r="AI312" i="4"/>
  <c r="AK312" i="4"/>
  <c r="X455" i="4"/>
  <c r="Y455" i="4" s="1"/>
  <c r="S455" i="4"/>
  <c r="K650" i="4"/>
  <c r="L650" i="4" s="1"/>
  <c r="O650" i="4" l="1"/>
  <c r="AB552" i="14"/>
  <c r="BS311" i="4"/>
  <c r="BK312" i="4"/>
  <c r="BG312" i="4"/>
  <c r="BM312" i="4" s="1"/>
  <c r="BN312" i="4" s="1"/>
  <c r="BO312" i="4" s="1"/>
  <c r="AZ410" i="4"/>
  <c r="BA410" i="4" s="1"/>
  <c r="BC410" i="4" s="1"/>
  <c r="AD313" i="4"/>
  <c r="AL312" i="4"/>
  <c r="AM312" i="4" s="1"/>
  <c r="AN312" i="4" s="1"/>
  <c r="AD624" i="14" s="1"/>
  <c r="AX410" i="4"/>
  <c r="AY410" i="4" s="1"/>
  <c r="AA455" i="4"/>
  <c r="V455" i="4"/>
  <c r="J651" i="4"/>
  <c r="E437" i="12"/>
  <c r="F437" i="12" s="1"/>
  <c r="H437" i="12" s="1"/>
  <c r="BH312" i="4" l="1"/>
  <c r="BI312" i="4" s="1"/>
  <c r="BL312" i="4" s="1"/>
  <c r="AE313" i="4"/>
  <c r="AF313" i="4" s="1"/>
  <c r="AQ312" i="4"/>
  <c r="AW411" i="4"/>
  <c r="AZ411" i="4" s="1"/>
  <c r="U456" i="4"/>
  <c r="W455" i="4"/>
  <c r="K651" i="4"/>
  <c r="L651" i="4" s="1"/>
  <c r="O651" i="4" l="1"/>
  <c r="AB555" i="14"/>
  <c r="BJ312" i="4"/>
  <c r="AG313" i="4"/>
  <c r="BA411" i="4"/>
  <c r="BC411" i="4" s="1"/>
  <c r="AU411" i="4"/>
  <c r="S456" i="4"/>
  <c r="X456" i="4"/>
  <c r="Y456" i="4" s="1"/>
  <c r="J652" i="4"/>
  <c r="AH313" i="4" l="1"/>
  <c r="AJ313" i="4"/>
  <c r="AO313" i="4" s="1"/>
  <c r="AP313" i="4" s="1"/>
  <c r="AJ331" i="14" s="1"/>
  <c r="BF313" i="4"/>
  <c r="BG313" i="4" s="1"/>
  <c r="BM313" i="4" s="1"/>
  <c r="BN313" i="4" s="1"/>
  <c r="BO313" i="4" s="1"/>
  <c r="BP312" i="4"/>
  <c r="AF620" i="14" s="1"/>
  <c r="BQ312" i="4"/>
  <c r="BR312" i="4" s="1"/>
  <c r="AL322" i="14" s="1"/>
  <c r="AX411" i="4"/>
  <c r="AY411" i="4" s="1"/>
  <c r="AA456" i="4"/>
  <c r="AI313" i="4"/>
  <c r="AK313" i="4"/>
  <c r="AL313" i="4" s="1"/>
  <c r="V456" i="4"/>
  <c r="K652" i="4"/>
  <c r="L652" i="4" s="1"/>
  <c r="E438" i="12"/>
  <c r="F438" i="12" s="1"/>
  <c r="H438" i="12" s="1"/>
  <c r="O652" i="4" l="1"/>
  <c r="AB558" i="14"/>
  <c r="BK313" i="4"/>
  <c r="BS312" i="4"/>
  <c r="BH313" i="4"/>
  <c r="BI313" i="4" s="1"/>
  <c r="BL313" i="4" s="1"/>
  <c r="AD314" i="4"/>
  <c r="AW412" i="4"/>
  <c r="AM313" i="4"/>
  <c r="AN313" i="4" s="1"/>
  <c r="AD626" i="14" s="1"/>
  <c r="W456" i="4"/>
  <c r="U457" i="4"/>
  <c r="J653" i="4"/>
  <c r="BJ313" i="4" l="1"/>
  <c r="AE314" i="4"/>
  <c r="AU412" i="4"/>
  <c r="AX412" i="4" s="1"/>
  <c r="AY412" i="4" s="1"/>
  <c r="AZ412" i="4"/>
  <c r="BA412" i="4" s="1"/>
  <c r="AQ313" i="4"/>
  <c r="X457" i="4"/>
  <c r="Y457" i="4" s="1"/>
  <c r="S457" i="4"/>
  <c r="K653" i="4"/>
  <c r="L653" i="4" s="1"/>
  <c r="O653" i="4" l="1"/>
  <c r="AB562" i="14"/>
  <c r="AF314" i="4"/>
  <c r="AG314" i="4" s="1"/>
  <c r="AJ314" i="4" s="1"/>
  <c r="BF314" i="4"/>
  <c r="BP313" i="4"/>
  <c r="AF623" i="14" s="1"/>
  <c r="BQ313" i="4"/>
  <c r="BR313" i="4" s="1"/>
  <c r="AL323" i="14" s="1"/>
  <c r="BC412" i="4"/>
  <c r="AW413" i="4"/>
  <c r="AZ413" i="4" s="1"/>
  <c r="AA457" i="4"/>
  <c r="V457" i="4"/>
  <c r="J654" i="4"/>
  <c r="K654" i="4" s="1"/>
  <c r="L654" i="4" s="1"/>
  <c r="E439" i="12"/>
  <c r="F439" i="12" s="1"/>
  <c r="H439" i="12" s="1"/>
  <c r="O654" i="4" l="1"/>
  <c r="AB564" i="14"/>
  <c r="BS313" i="4"/>
  <c r="AH314" i="4"/>
  <c r="AO314" i="4"/>
  <c r="AP314" i="4" s="1"/>
  <c r="AJ332" i="14" s="1"/>
  <c r="BK314" i="4"/>
  <c r="BG314" i="4"/>
  <c r="BM314" i="4" s="1"/>
  <c r="BN314" i="4" s="1"/>
  <c r="BO314" i="4" s="1"/>
  <c r="BA413" i="4"/>
  <c r="BC413" i="4" s="1"/>
  <c r="AU413" i="4"/>
  <c r="AX413" i="4" s="1"/>
  <c r="AY413" i="4" s="1"/>
  <c r="AI314" i="4"/>
  <c r="AK314" i="4"/>
  <c r="AL314" i="4" s="1"/>
  <c r="W457" i="4"/>
  <c r="U458" i="4"/>
  <c r="S458" i="4" s="1"/>
  <c r="J655" i="4"/>
  <c r="BH314" i="4" l="1"/>
  <c r="BI314" i="4" s="1"/>
  <c r="BL314" i="4" s="1"/>
  <c r="AD315" i="4"/>
  <c r="AW414" i="4"/>
  <c r="AZ414" i="4" s="1"/>
  <c r="AM314" i="4"/>
  <c r="AN314" i="4" s="1"/>
  <c r="AD628" i="14" s="1"/>
  <c r="V458" i="4"/>
  <c r="X458" i="4"/>
  <c r="Y458" i="4" s="1"/>
  <c r="K655" i="4"/>
  <c r="L655" i="4" s="1"/>
  <c r="E440" i="12"/>
  <c r="F440" i="12" s="1"/>
  <c r="H440" i="12" s="1"/>
  <c r="O655" i="4" l="1"/>
  <c r="AB568" i="14"/>
  <c r="BJ314" i="4"/>
  <c r="BF315" i="4" s="1"/>
  <c r="BK315" i="4" s="1"/>
  <c r="BQ314" i="4"/>
  <c r="BR314" i="4" s="1"/>
  <c r="AL324" i="14" s="1"/>
  <c r="AE315" i="4"/>
  <c r="AF315" i="4" s="1"/>
  <c r="AU414" i="4"/>
  <c r="AQ314" i="4"/>
  <c r="AA458" i="4"/>
  <c r="W458" i="4"/>
  <c r="U459" i="4"/>
  <c r="J656" i="4"/>
  <c r="BG315" i="4" l="1"/>
  <c r="BH315" i="4" s="1"/>
  <c r="BP314" i="4"/>
  <c r="AG315" i="4"/>
  <c r="BA414" i="4"/>
  <c r="AX414" i="4"/>
  <c r="AY414" i="4" s="1"/>
  <c r="S459" i="4"/>
  <c r="X459" i="4"/>
  <c r="Y459" i="4" s="1"/>
  <c r="K656" i="4"/>
  <c r="L656" i="4" s="1"/>
  <c r="O656" i="4" l="1"/>
  <c r="AB571" i="14"/>
  <c r="BS314" i="4"/>
  <c r="AF625" i="14"/>
  <c r="AH315" i="4"/>
  <c r="AJ315" i="4"/>
  <c r="AO315" i="4" s="1"/>
  <c r="AP315" i="4" s="1"/>
  <c r="AJ333" i="14" s="1"/>
  <c r="BM315" i="4"/>
  <c r="BN315" i="4" s="1"/>
  <c r="BO315" i="4" s="1"/>
  <c r="BI315" i="4"/>
  <c r="BC414" i="4"/>
  <c r="AW415" i="4"/>
  <c r="AZ415" i="4" s="1"/>
  <c r="AA459" i="4"/>
  <c r="AI315" i="4"/>
  <c r="AK315" i="4"/>
  <c r="AL315" i="4" s="1"/>
  <c r="V459" i="4"/>
  <c r="J657" i="4"/>
  <c r="E441" i="12"/>
  <c r="F441" i="12" s="1"/>
  <c r="H441" i="12" s="1"/>
  <c r="BJ315" i="4" l="1"/>
  <c r="BF316" i="4" s="1"/>
  <c r="BK316" i="4" s="1"/>
  <c r="BL315" i="4"/>
  <c r="BQ315" i="4" s="1"/>
  <c r="BR315" i="4" s="1"/>
  <c r="AL325" i="14" s="1"/>
  <c r="AD316" i="4"/>
  <c r="AU415" i="4"/>
  <c r="AM315" i="4"/>
  <c r="AN315" i="4" s="1"/>
  <c r="AD631" i="14" s="1"/>
  <c r="U460" i="4"/>
  <c r="S460" i="4" s="1"/>
  <c r="W459" i="4"/>
  <c r="K657" i="4"/>
  <c r="L657" i="4" s="1"/>
  <c r="O657" i="4" l="1"/>
  <c r="AB532" i="14"/>
  <c r="BP315" i="4"/>
  <c r="BG316" i="4"/>
  <c r="BH316" i="4" s="1"/>
  <c r="AE316" i="4"/>
  <c r="AF316" i="4" s="1"/>
  <c r="BA415" i="4"/>
  <c r="AX415" i="4"/>
  <c r="AY415" i="4" s="1"/>
  <c r="AQ315" i="4"/>
  <c r="V460" i="4"/>
  <c r="W460" i="4" s="1"/>
  <c r="X460" i="4"/>
  <c r="Y460" i="4" s="1"/>
  <c r="J658" i="4"/>
  <c r="BS315" i="4" l="1"/>
  <c r="AF628" i="14"/>
  <c r="BM316" i="4"/>
  <c r="BN316" i="4" s="1"/>
  <c r="BO316" i="4" s="1"/>
  <c r="BI316" i="4"/>
  <c r="BL316" i="4" s="1"/>
  <c r="AG316" i="4"/>
  <c r="BC415" i="4"/>
  <c r="AW416" i="4"/>
  <c r="AU416" i="4" s="1"/>
  <c r="AA460" i="4"/>
  <c r="U461" i="4"/>
  <c r="S461" i="4" s="1"/>
  <c r="V461" i="4" s="1"/>
  <c r="K658" i="4"/>
  <c r="L658" i="4" s="1"/>
  <c r="E442" i="12"/>
  <c r="F442" i="12" s="1"/>
  <c r="H442" i="12" s="1"/>
  <c r="O658" i="4" l="1"/>
  <c r="AB464" i="14"/>
  <c r="AH316" i="4"/>
  <c r="AJ316" i="4"/>
  <c r="AO316" i="4" s="1"/>
  <c r="AP316" i="4" s="1"/>
  <c r="AJ334" i="14" s="1"/>
  <c r="BJ316" i="4"/>
  <c r="AZ416" i="4"/>
  <c r="BA416" i="4" s="1"/>
  <c r="BC416" i="4" s="1"/>
  <c r="AK316" i="4"/>
  <c r="AI316" i="4"/>
  <c r="X461" i="4"/>
  <c r="Y461" i="4" s="1"/>
  <c r="J659" i="4"/>
  <c r="W461" i="4"/>
  <c r="U462" i="4"/>
  <c r="BP316" i="4" l="1"/>
  <c r="AF631" i="14" s="1"/>
  <c r="BQ316" i="4"/>
  <c r="BR316" i="4" s="1"/>
  <c r="AL326" i="14" s="1"/>
  <c r="BF317" i="4"/>
  <c r="BK317" i="4" s="1"/>
  <c r="AL316" i="4"/>
  <c r="AM316" i="4" s="1"/>
  <c r="AN316" i="4" s="1"/>
  <c r="AD634" i="14" s="1"/>
  <c r="AX416" i="4"/>
  <c r="AY416" i="4" s="1"/>
  <c r="AA461" i="4"/>
  <c r="K659" i="4"/>
  <c r="L659" i="4" s="1"/>
  <c r="S462" i="4"/>
  <c r="X462" i="4"/>
  <c r="O659" i="4" l="1"/>
  <c r="AB501" i="14"/>
  <c r="Y462" i="4"/>
  <c r="AA462" i="4" s="1"/>
  <c r="BS316" i="4"/>
  <c r="BG317" i="4"/>
  <c r="BH317" i="4" s="1"/>
  <c r="AD317" i="4"/>
  <c r="AQ316" i="4"/>
  <c r="AW417" i="4"/>
  <c r="AZ417" i="4" s="1"/>
  <c r="J660" i="4"/>
  <c r="V462" i="4"/>
  <c r="E443" i="12"/>
  <c r="F443" i="12" s="1"/>
  <c r="H443" i="12" s="1"/>
  <c r="BM317" i="4" l="1"/>
  <c r="BN317" i="4" s="1"/>
  <c r="BO317" i="4" s="1"/>
  <c r="BI317" i="4"/>
  <c r="BL317" i="4" s="1"/>
  <c r="AE317" i="4"/>
  <c r="AF317" i="4" s="1"/>
  <c r="AU417" i="4"/>
  <c r="AI317" i="4"/>
  <c r="K660" i="4"/>
  <c r="L660" i="4" s="1"/>
  <c r="W462" i="4"/>
  <c r="U463" i="4"/>
  <c r="O660" i="4" l="1"/>
  <c r="AB519" i="14"/>
  <c r="BJ317" i="4"/>
  <c r="AK317" i="4"/>
  <c r="AL317" i="4" s="1"/>
  <c r="AM317" i="4" s="1"/>
  <c r="AG317" i="4"/>
  <c r="BA417" i="4"/>
  <c r="AX417" i="4"/>
  <c r="AY417" i="4" s="1"/>
  <c r="J661" i="4"/>
  <c r="S463" i="4"/>
  <c r="X463" i="4"/>
  <c r="Y463" i="4" s="1"/>
  <c r="AH317" i="4" l="1"/>
  <c r="AD318" i="4" s="1"/>
  <c r="AJ317" i="4"/>
  <c r="AN317" i="4" s="1"/>
  <c r="AD633" i="14" s="1"/>
  <c r="BQ317" i="4"/>
  <c r="BR317" i="4" s="1"/>
  <c r="AL327" i="14" s="1"/>
  <c r="BP317" i="4"/>
  <c r="AF630" i="14" s="1"/>
  <c r="BF318" i="4"/>
  <c r="BK318" i="4" s="1"/>
  <c r="BC417" i="4"/>
  <c r="AW418" i="4"/>
  <c r="AU418" i="4" s="1"/>
  <c r="K661" i="4"/>
  <c r="L661" i="4" s="1"/>
  <c r="V463" i="4"/>
  <c r="E444" i="12"/>
  <c r="F444" i="12" s="1"/>
  <c r="H444" i="12" s="1"/>
  <c r="O661" i="4" l="1"/>
  <c r="AB539" i="14"/>
  <c r="AO317" i="4"/>
  <c r="AP317" i="4" s="1"/>
  <c r="BS317" i="4"/>
  <c r="BG318" i="4"/>
  <c r="BM318" i="4" s="1"/>
  <c r="BN318" i="4" s="1"/>
  <c r="BO318" i="4" s="1"/>
  <c r="AZ418" i="4"/>
  <c r="AE318" i="4"/>
  <c r="AF318" i="4" s="1"/>
  <c r="AA463" i="4"/>
  <c r="J662" i="4"/>
  <c r="K662" i="4" s="1"/>
  <c r="L662" i="4" s="1"/>
  <c r="W463" i="4"/>
  <c r="U464" i="4"/>
  <c r="O662" i="4" l="1"/>
  <c r="AB559" i="14"/>
  <c r="AQ317" i="4"/>
  <c r="AJ335" i="14"/>
  <c r="BH318" i="4"/>
  <c r="BI318" i="4" s="1"/>
  <c r="BL318" i="4" s="1"/>
  <c r="AG318" i="4"/>
  <c r="BA418" i="4"/>
  <c r="AI318" i="4"/>
  <c r="J663" i="4"/>
  <c r="S464" i="4"/>
  <c r="X464" i="4"/>
  <c r="E445" i="12"/>
  <c r="F445" i="12" s="1"/>
  <c r="H445" i="12" s="1"/>
  <c r="Y464" i="4" l="1"/>
  <c r="AA464" i="4" s="1"/>
  <c r="AH318" i="4"/>
  <c r="AJ318" i="4"/>
  <c r="AO318" i="4" s="1"/>
  <c r="AP318" i="4" s="1"/>
  <c r="AJ336" i="14" s="1"/>
  <c r="BJ318" i="4"/>
  <c r="BC418" i="4"/>
  <c r="AX418" i="4"/>
  <c r="AY418" i="4" s="1"/>
  <c r="AK318" i="4"/>
  <c r="V464" i="4"/>
  <c r="U465" i="4" s="1"/>
  <c r="K663" i="4"/>
  <c r="L663" i="4" s="1"/>
  <c r="O663" i="4" l="1"/>
  <c r="AB579" i="14"/>
  <c r="BQ318" i="4"/>
  <c r="BR318" i="4" s="1"/>
  <c r="AL328" i="14" s="1"/>
  <c r="BP318" i="4"/>
  <c r="AF634" i="14" s="1"/>
  <c r="BF319" i="4"/>
  <c r="BK319" i="4" s="1"/>
  <c r="AD319" i="4"/>
  <c r="AL318" i="4"/>
  <c r="AM318" i="4" s="1"/>
  <c r="AN318" i="4" s="1"/>
  <c r="AD639" i="14" s="1"/>
  <c r="AW419" i="4"/>
  <c r="W464" i="4"/>
  <c r="X465" i="4"/>
  <c r="Y465" i="4" s="1"/>
  <c r="J664" i="4"/>
  <c r="S465" i="4"/>
  <c r="E446" i="12"/>
  <c r="F446" i="12" s="1"/>
  <c r="H446" i="12" s="1"/>
  <c r="AE319" i="4" l="1"/>
  <c r="AF319" i="4" s="1"/>
  <c r="AG319" i="4" s="1"/>
  <c r="BS318" i="4"/>
  <c r="BG319" i="4"/>
  <c r="BH319" i="4" s="1"/>
  <c r="AU419" i="4"/>
  <c r="AZ419" i="4"/>
  <c r="AQ318" i="4"/>
  <c r="AA465" i="4"/>
  <c r="AI319" i="4"/>
  <c r="V465" i="4"/>
  <c r="U466" i="4" s="1"/>
  <c r="K664" i="4"/>
  <c r="L664" i="4" s="1"/>
  <c r="O664" i="4" l="1"/>
  <c r="AB584" i="14"/>
  <c r="AH319" i="4"/>
  <c r="AD320" i="4" s="1"/>
  <c r="AJ319" i="4"/>
  <c r="AO319" i="4" s="1"/>
  <c r="AP319" i="4" s="1"/>
  <c r="AJ337" i="14" s="1"/>
  <c r="AK319" i="4"/>
  <c r="AL319" i="4" s="1"/>
  <c r="AM319" i="4" s="1"/>
  <c r="BM319" i="4"/>
  <c r="BN319" i="4" s="1"/>
  <c r="BO319" i="4" s="1"/>
  <c r="BI319" i="4"/>
  <c r="BL319" i="4" s="1"/>
  <c r="BA419" i="4"/>
  <c r="W465" i="4"/>
  <c r="J665" i="4"/>
  <c r="S466" i="4"/>
  <c r="X466" i="4"/>
  <c r="Y466" i="4" s="1"/>
  <c r="AN319" i="4" l="1"/>
  <c r="BJ319" i="4"/>
  <c r="AE320" i="4"/>
  <c r="AF320" i="4" s="1"/>
  <c r="BC419" i="4"/>
  <c r="AX419" i="4"/>
  <c r="AY419" i="4" s="1"/>
  <c r="K665" i="4"/>
  <c r="L665" i="4" s="1"/>
  <c r="V466" i="4"/>
  <c r="E447" i="12"/>
  <c r="F447" i="12" s="1"/>
  <c r="H447" i="12" s="1"/>
  <c r="O665" i="4" l="1"/>
  <c r="AB587" i="14"/>
  <c r="AQ319" i="4"/>
  <c r="AD643" i="14"/>
  <c r="BP319" i="4"/>
  <c r="AF637" i="14" s="1"/>
  <c r="BQ319" i="4"/>
  <c r="BR319" i="4" s="1"/>
  <c r="AL329" i="14" s="1"/>
  <c r="BF320" i="4"/>
  <c r="AG320" i="4"/>
  <c r="AW420" i="4"/>
  <c r="AZ420" i="4" s="1"/>
  <c r="AA466" i="4"/>
  <c r="J666" i="4"/>
  <c r="W466" i="4"/>
  <c r="U467" i="4"/>
  <c r="AH320" i="4" l="1"/>
  <c r="AJ320" i="4"/>
  <c r="AO320" i="4" s="1"/>
  <c r="AP320" i="4" s="1"/>
  <c r="AJ338" i="14" s="1"/>
  <c r="BS319" i="4"/>
  <c r="BG320" i="4"/>
  <c r="BH320" i="4" s="1"/>
  <c r="BK320" i="4"/>
  <c r="AU420" i="4"/>
  <c r="AI320" i="4"/>
  <c r="AK320" i="4"/>
  <c r="K666" i="4"/>
  <c r="L666" i="4" s="1"/>
  <c r="X467" i="4"/>
  <c r="Y467" i="4" s="1"/>
  <c r="S467" i="4"/>
  <c r="O666" i="4" l="1"/>
  <c r="AB588" i="14"/>
  <c r="BI320" i="4"/>
  <c r="BL320" i="4" s="1"/>
  <c r="BM320" i="4"/>
  <c r="BN320" i="4" s="1"/>
  <c r="BO320" i="4" s="1"/>
  <c r="AD321" i="4"/>
  <c r="BA420" i="4"/>
  <c r="AL320" i="4"/>
  <c r="AM320" i="4" s="1"/>
  <c r="AN320" i="4" s="1"/>
  <c r="AD645" i="14" s="1"/>
  <c r="AX420" i="4"/>
  <c r="AY420" i="4" s="1"/>
  <c r="J667" i="4"/>
  <c r="V467" i="4"/>
  <c r="E448" i="12"/>
  <c r="F448" i="12" s="1"/>
  <c r="H448" i="12" s="1"/>
  <c r="BJ320" i="4" l="1"/>
  <c r="AE321" i="4"/>
  <c r="AF321" i="4" s="1"/>
  <c r="BC420" i="4"/>
  <c r="AQ320" i="4"/>
  <c r="AW421" i="4"/>
  <c r="AZ421" i="4" s="1"/>
  <c r="AA467" i="4"/>
  <c r="K667" i="4"/>
  <c r="L667" i="4" s="1"/>
  <c r="W467" i="4"/>
  <c r="U468" i="4"/>
  <c r="O667" i="4" l="1"/>
  <c r="AB590" i="14"/>
  <c r="BP320" i="4"/>
  <c r="AF639" i="14" s="1"/>
  <c r="BQ320" i="4"/>
  <c r="BR320" i="4" s="1"/>
  <c r="AL330" i="14" s="1"/>
  <c r="BF321" i="4"/>
  <c r="BK321" i="4" s="1"/>
  <c r="AG321" i="4"/>
  <c r="BA421" i="4"/>
  <c r="BC421" i="4" s="1"/>
  <c r="AU421" i="4"/>
  <c r="AK321" i="4"/>
  <c r="AL321" i="4" s="1"/>
  <c r="J668" i="4"/>
  <c r="X468" i="4"/>
  <c r="Y468" i="4" s="1"/>
  <c r="S468" i="4"/>
  <c r="AH321" i="4" l="1"/>
  <c r="AJ321" i="4"/>
  <c r="AO321" i="4" s="1"/>
  <c r="AP321" i="4" s="1"/>
  <c r="AJ339" i="14" s="1"/>
  <c r="BS320" i="4"/>
  <c r="BG321" i="4"/>
  <c r="AX421" i="4"/>
  <c r="AY421" i="4" s="1"/>
  <c r="AI321" i="4"/>
  <c r="AM321" i="4"/>
  <c r="K668" i="4"/>
  <c r="L668" i="4" s="1"/>
  <c r="V468" i="4"/>
  <c r="E449" i="12"/>
  <c r="F449" i="12" s="1"/>
  <c r="H449" i="12" s="1"/>
  <c r="O668" i="4" l="1"/>
  <c r="AB592" i="14"/>
  <c r="AN321" i="4"/>
  <c r="BM321" i="4"/>
  <c r="BN321" i="4" s="1"/>
  <c r="BO321" i="4" s="1"/>
  <c r="BH321" i="4"/>
  <c r="BI321" i="4" s="1"/>
  <c r="BL321" i="4" s="1"/>
  <c r="AD322" i="4"/>
  <c r="AW422" i="4"/>
  <c r="AZ422" i="4" s="1"/>
  <c r="AA468" i="4"/>
  <c r="J669" i="4"/>
  <c r="W468" i="4"/>
  <c r="U469" i="4"/>
  <c r="AQ321" i="4" l="1"/>
  <c r="AD649" i="14"/>
  <c r="BJ321" i="4"/>
  <c r="AE322" i="4"/>
  <c r="AF322" i="4" s="1"/>
  <c r="AU422" i="4"/>
  <c r="K669" i="4"/>
  <c r="L669" i="4" s="1"/>
  <c r="S469" i="4"/>
  <c r="X469" i="4"/>
  <c r="Y469" i="4" s="1"/>
  <c r="E450" i="12"/>
  <c r="F450" i="12" s="1"/>
  <c r="H450" i="12" s="1"/>
  <c r="O669" i="4" l="1"/>
  <c r="AB593" i="14"/>
  <c r="BP321" i="4"/>
  <c r="AF641" i="14" s="1"/>
  <c r="BQ321" i="4"/>
  <c r="BR321" i="4" s="1"/>
  <c r="AL331" i="14" s="1"/>
  <c r="BF322" i="4"/>
  <c r="BK322" i="4" s="1"/>
  <c r="AG322" i="4"/>
  <c r="BA422" i="4"/>
  <c r="AX422" i="4"/>
  <c r="AY422" i="4" s="1"/>
  <c r="AI322" i="4"/>
  <c r="AK322" i="4"/>
  <c r="V469" i="4"/>
  <c r="W469" i="4" s="1"/>
  <c r="J670" i="4"/>
  <c r="AH322" i="4" l="1"/>
  <c r="AJ322" i="4"/>
  <c r="AO322" i="4" s="1"/>
  <c r="AP322" i="4" s="1"/>
  <c r="AJ340" i="14" s="1"/>
  <c r="BS321" i="4"/>
  <c r="BG322" i="4"/>
  <c r="BC422" i="4"/>
  <c r="AL322" i="4"/>
  <c r="AM322" i="4" s="1"/>
  <c r="AW423" i="4"/>
  <c r="AZ423" i="4" s="1"/>
  <c r="AA469" i="4"/>
  <c r="U470" i="4"/>
  <c r="X470" i="4" s="1"/>
  <c r="Y470" i="4" s="1"/>
  <c r="K670" i="4"/>
  <c r="L670" i="4" s="1"/>
  <c r="E451" i="12"/>
  <c r="F451" i="12" s="1"/>
  <c r="H451" i="12" s="1"/>
  <c r="O670" i="4" l="1"/>
  <c r="AB594" i="14"/>
  <c r="AN322" i="4"/>
  <c r="BM322" i="4"/>
  <c r="BN322" i="4" s="1"/>
  <c r="BO322" i="4" s="1"/>
  <c r="BH322" i="4"/>
  <c r="BI322" i="4" s="1"/>
  <c r="BL322" i="4" s="1"/>
  <c r="AD323" i="4"/>
  <c r="BA423" i="4"/>
  <c r="BC423" i="4" s="1"/>
  <c r="AU423" i="4"/>
  <c r="AA470" i="4"/>
  <c r="S470" i="4"/>
  <c r="V470" i="4" s="1"/>
  <c r="W470" i="4" s="1"/>
  <c r="J671" i="4"/>
  <c r="AQ322" i="4" l="1"/>
  <c r="AD651" i="14"/>
  <c r="BJ322" i="4"/>
  <c r="AE323" i="4"/>
  <c r="AF323" i="4" s="1"/>
  <c r="AX423" i="4"/>
  <c r="AY423" i="4" s="1"/>
  <c r="U471" i="4"/>
  <c r="S471" i="4" s="1"/>
  <c r="V471" i="4" s="1"/>
  <c r="K671" i="4"/>
  <c r="L671" i="4" s="1"/>
  <c r="O671" i="4" l="1"/>
  <c r="AB597" i="14"/>
  <c r="BP322" i="4"/>
  <c r="AF645" i="14" s="1"/>
  <c r="BQ322" i="4"/>
  <c r="BR322" i="4" s="1"/>
  <c r="AL332" i="14" s="1"/>
  <c r="BF323" i="4"/>
  <c r="BK323" i="4" s="1"/>
  <c r="AG323" i="4"/>
  <c r="AK323" i="4"/>
  <c r="AL323" i="4" s="1"/>
  <c r="AM323" i="4" s="1"/>
  <c r="AW424" i="4"/>
  <c r="AI323" i="4"/>
  <c r="X471" i="4"/>
  <c r="Y471" i="4" s="1"/>
  <c r="J672" i="4"/>
  <c r="W471" i="4"/>
  <c r="U472" i="4"/>
  <c r="E452" i="12"/>
  <c r="F452" i="12" s="1"/>
  <c r="H452" i="12" s="1"/>
  <c r="AH323" i="4" l="1"/>
  <c r="AD324" i="4" s="1"/>
  <c r="AE324" i="4" s="1"/>
  <c r="AF324" i="4" s="1"/>
  <c r="AJ323" i="4"/>
  <c r="AO323" i="4" s="1"/>
  <c r="AP323" i="4" s="1"/>
  <c r="AJ341" i="14" s="1"/>
  <c r="BS322" i="4"/>
  <c r="BG323" i="4"/>
  <c r="BH323" i="4" s="1"/>
  <c r="AU424" i="4"/>
  <c r="AZ424" i="4"/>
  <c r="AA471" i="4"/>
  <c r="K672" i="4"/>
  <c r="L672" i="4" s="1"/>
  <c r="X472" i="4"/>
  <c r="Y472" i="4" s="1"/>
  <c r="S472" i="4"/>
  <c r="O672" i="4" l="1"/>
  <c r="AB598" i="14"/>
  <c r="AN323" i="4"/>
  <c r="BM323" i="4"/>
  <c r="BN323" i="4" s="1"/>
  <c r="BO323" i="4" s="1"/>
  <c r="BI323" i="4"/>
  <c r="BL323" i="4" s="1"/>
  <c r="AG324" i="4"/>
  <c r="BA424" i="4"/>
  <c r="AX424" i="4"/>
  <c r="AY424" i="4" s="1"/>
  <c r="AA472" i="4"/>
  <c r="V472" i="4"/>
  <c r="U473" i="4" s="1"/>
  <c r="J673" i="4"/>
  <c r="E453" i="12"/>
  <c r="F453" i="12" s="1"/>
  <c r="H453" i="12" s="1"/>
  <c r="AQ323" i="4" l="1"/>
  <c r="AD652" i="14"/>
  <c r="AH324" i="4"/>
  <c r="AJ324" i="4"/>
  <c r="BJ323" i="4"/>
  <c r="BC424" i="4"/>
  <c r="AW425" i="4"/>
  <c r="AU425" i="4" s="1"/>
  <c r="W472" i="4"/>
  <c r="AI324" i="4"/>
  <c r="AK324" i="4"/>
  <c r="AL324" i="4" s="1"/>
  <c r="S473" i="4"/>
  <c r="K673" i="4"/>
  <c r="L673" i="4" s="1"/>
  <c r="X473" i="4"/>
  <c r="Y473" i="4" s="1"/>
  <c r="O673" i="4" l="1"/>
  <c r="AB600" i="14"/>
  <c r="BF324" i="4"/>
  <c r="BK324" i="4" s="1"/>
  <c r="BP323" i="4"/>
  <c r="AF646" i="14" s="1"/>
  <c r="BQ323" i="4"/>
  <c r="BR323" i="4" s="1"/>
  <c r="AL333" i="14" s="1"/>
  <c r="AZ425" i="4"/>
  <c r="AD325" i="4"/>
  <c r="AO324" i="4"/>
  <c r="AP324" i="4" s="1"/>
  <c r="AJ342" i="14" s="1"/>
  <c r="AA473" i="4"/>
  <c r="V473" i="4"/>
  <c r="W473" i="4" s="1"/>
  <c r="AM324" i="4"/>
  <c r="AN324" i="4" s="1"/>
  <c r="AD654" i="14" s="1"/>
  <c r="J674" i="4"/>
  <c r="BS323" i="4" l="1"/>
  <c r="BG324" i="4"/>
  <c r="BM324" i="4" s="1"/>
  <c r="BN324" i="4" s="1"/>
  <c r="BO324" i="4" s="1"/>
  <c r="AE325" i="4"/>
  <c r="AF325" i="4" s="1"/>
  <c r="BA425" i="4"/>
  <c r="AX425" i="4"/>
  <c r="AY425" i="4" s="1"/>
  <c r="AQ324" i="4"/>
  <c r="U474" i="4"/>
  <c r="S474" i="4" s="1"/>
  <c r="K674" i="4"/>
  <c r="L674" i="4" s="1"/>
  <c r="E454" i="12"/>
  <c r="F454" i="12" s="1"/>
  <c r="H454" i="12" s="1"/>
  <c r="O674" i="4" l="1"/>
  <c r="AB602" i="14"/>
  <c r="BH324" i="4"/>
  <c r="BI324" i="4" s="1"/>
  <c r="BL324" i="4" s="1"/>
  <c r="AG325" i="4"/>
  <c r="BC425" i="4"/>
  <c r="AW426" i="4"/>
  <c r="AZ426" i="4" s="1"/>
  <c r="X474" i="4"/>
  <c r="Y474" i="4" s="1"/>
  <c r="J675" i="4"/>
  <c r="K675" i="4" s="1"/>
  <c r="L675" i="4" s="1"/>
  <c r="V474" i="4"/>
  <c r="O675" i="4" l="1"/>
  <c r="AB604" i="14"/>
  <c r="AH325" i="4"/>
  <c r="AJ325" i="4"/>
  <c r="AO325" i="4" s="1"/>
  <c r="AP325" i="4" s="1"/>
  <c r="AJ343" i="14" s="1"/>
  <c r="BJ324" i="4"/>
  <c r="BP324" i="4"/>
  <c r="AF649" i="14" s="1"/>
  <c r="BQ324" i="4"/>
  <c r="BR324" i="4" s="1"/>
  <c r="AL334" i="14" s="1"/>
  <c r="AU426" i="4"/>
  <c r="AA474" i="4"/>
  <c r="AI325" i="4"/>
  <c r="AK325" i="4"/>
  <c r="AL325" i="4" s="1"/>
  <c r="J676" i="4"/>
  <c r="W474" i="4"/>
  <c r="U475" i="4"/>
  <c r="E455" i="12"/>
  <c r="F455" i="12" s="1"/>
  <c r="H455" i="12" s="1"/>
  <c r="BF325" i="4" l="1"/>
  <c r="BK325" i="4" s="1"/>
  <c r="BS324" i="4"/>
  <c r="AD326" i="4"/>
  <c r="BA426" i="4"/>
  <c r="AM325" i="4"/>
  <c r="AN325" i="4" s="1"/>
  <c r="AD658" i="14" s="1"/>
  <c r="K676" i="4"/>
  <c r="L676" i="4" s="1"/>
  <c r="S475" i="4"/>
  <c r="X475" i="4"/>
  <c r="Y475" i="4" s="1"/>
  <c r="O676" i="4" l="1"/>
  <c r="AB607" i="14"/>
  <c r="BG325" i="4"/>
  <c r="BM325" i="4" s="1"/>
  <c r="BN325" i="4" s="1"/>
  <c r="BO325" i="4" s="1"/>
  <c r="AE326" i="4"/>
  <c r="AF326" i="4" s="1"/>
  <c r="BC426" i="4"/>
  <c r="AX426" i="4"/>
  <c r="AY426" i="4" s="1"/>
  <c r="AQ325" i="4"/>
  <c r="J677" i="4"/>
  <c r="V475" i="4"/>
  <c r="BH325" i="4" l="1"/>
  <c r="BI325" i="4" s="1"/>
  <c r="BL325" i="4" s="1"/>
  <c r="AG326" i="4"/>
  <c r="AW427" i="4"/>
  <c r="AZ427" i="4" s="1"/>
  <c r="AK326" i="4"/>
  <c r="AL326" i="4" s="1"/>
  <c r="AA475" i="4"/>
  <c r="K677" i="4"/>
  <c r="L677" i="4" s="1"/>
  <c r="W475" i="4"/>
  <c r="U476" i="4"/>
  <c r="E456" i="12"/>
  <c r="F456" i="12" s="1"/>
  <c r="H456" i="12" s="1"/>
  <c r="O677" i="4" l="1"/>
  <c r="AB609" i="14"/>
  <c r="AH326" i="4"/>
  <c r="AJ326" i="4"/>
  <c r="AO326" i="4" s="1"/>
  <c r="AP326" i="4" s="1"/>
  <c r="AJ344" i="14" s="1"/>
  <c r="BJ325" i="4"/>
  <c r="BF326" i="4" s="1"/>
  <c r="BK326" i="4" s="1"/>
  <c r="AU427" i="4"/>
  <c r="AI326" i="4"/>
  <c r="AM326" i="4"/>
  <c r="J678" i="4"/>
  <c r="S476" i="4"/>
  <c r="X476" i="4"/>
  <c r="Y476" i="4" s="1"/>
  <c r="AN326" i="4" l="1"/>
  <c r="BG326" i="4"/>
  <c r="BM326" i="4" s="1"/>
  <c r="BN326" i="4" s="1"/>
  <c r="BO326" i="4" s="1"/>
  <c r="BP325" i="4"/>
  <c r="AF654" i="14" s="1"/>
  <c r="BQ325" i="4"/>
  <c r="BR325" i="4" s="1"/>
  <c r="AL335" i="14" s="1"/>
  <c r="AD327" i="4"/>
  <c r="BA427" i="4"/>
  <c r="AX427" i="4"/>
  <c r="AY427" i="4" s="1"/>
  <c r="K678" i="4"/>
  <c r="L678" i="4" s="1"/>
  <c r="V476" i="4"/>
  <c r="E457" i="12"/>
  <c r="F457" i="12" s="1"/>
  <c r="H457" i="12" s="1"/>
  <c r="O678" i="4" l="1"/>
  <c r="AB611" i="14"/>
  <c r="AQ326" i="4"/>
  <c r="AD663" i="14"/>
  <c r="BH326" i="4"/>
  <c r="BI326" i="4" s="1"/>
  <c r="BS325" i="4"/>
  <c r="AE327" i="4"/>
  <c r="AF327" i="4" s="1"/>
  <c r="BC427" i="4"/>
  <c r="AW428" i="4"/>
  <c r="AZ428" i="4" s="1"/>
  <c r="AA476" i="4"/>
  <c r="J679" i="4"/>
  <c r="W476" i="4"/>
  <c r="U477" i="4"/>
  <c r="BL326" i="4" l="1"/>
  <c r="BQ326" i="4" s="1"/>
  <c r="BR326" i="4" s="1"/>
  <c r="AL336" i="14" s="1"/>
  <c r="BJ326" i="4"/>
  <c r="BF327" i="4" s="1"/>
  <c r="BK327" i="4" s="1"/>
  <c r="AG327" i="4"/>
  <c r="AU428" i="4"/>
  <c r="AI327" i="4"/>
  <c r="AK327" i="4"/>
  <c r="AL327" i="4" s="1"/>
  <c r="K679" i="4"/>
  <c r="L679" i="4" s="1"/>
  <c r="S477" i="4"/>
  <c r="X477" i="4"/>
  <c r="E458" i="12"/>
  <c r="F458" i="12" s="1"/>
  <c r="H458" i="12" s="1"/>
  <c r="O679" i="4" l="1"/>
  <c r="AB613" i="14"/>
  <c r="Y477" i="4"/>
  <c r="AA477" i="4" s="1"/>
  <c r="BP326" i="4"/>
  <c r="AH327" i="4"/>
  <c r="AD328" i="4" s="1"/>
  <c r="AJ327" i="4"/>
  <c r="AO327" i="4" s="1"/>
  <c r="AP327" i="4" s="1"/>
  <c r="AJ345" i="14" s="1"/>
  <c r="BG327" i="4"/>
  <c r="BM327" i="4" s="1"/>
  <c r="BN327" i="4" s="1"/>
  <c r="BO327" i="4" s="1"/>
  <c r="BA428" i="4"/>
  <c r="AX428" i="4"/>
  <c r="AY428" i="4" s="1"/>
  <c r="AM327" i="4"/>
  <c r="V477" i="4"/>
  <c r="W477" i="4" s="1"/>
  <c r="J680" i="4"/>
  <c r="K680" i="4" s="1"/>
  <c r="L680" i="4" s="1"/>
  <c r="O680" i="4" l="1"/>
  <c r="AB615" i="14"/>
  <c r="BS326" i="4"/>
  <c r="AF656" i="14"/>
  <c r="BH327" i="4"/>
  <c r="BI327" i="4" s="1"/>
  <c r="BL327" i="4" s="1"/>
  <c r="BP327" i="4" s="1"/>
  <c r="AF658" i="14" s="1"/>
  <c r="AN327" i="4"/>
  <c r="AE328" i="4"/>
  <c r="AF328" i="4" s="1"/>
  <c r="BC428" i="4"/>
  <c r="AW429" i="4"/>
  <c r="AZ429" i="4" s="1"/>
  <c r="U478" i="4"/>
  <c r="X478" i="4" s="1"/>
  <c r="J681" i="4"/>
  <c r="AQ327" i="4" l="1"/>
  <c r="AD666" i="14"/>
  <c r="Y478" i="4"/>
  <c r="AA478" i="4" s="1"/>
  <c r="BQ327" i="4"/>
  <c r="BR327" i="4" s="1"/>
  <c r="BJ327" i="4"/>
  <c r="BF328" i="4" s="1"/>
  <c r="BK328" i="4" s="1"/>
  <c r="AG328" i="4"/>
  <c r="BA429" i="4"/>
  <c r="BC429" i="4" s="1"/>
  <c r="AU429" i="4"/>
  <c r="S478" i="4"/>
  <c r="V478" i="4" s="1"/>
  <c r="W478" i="4" s="1"/>
  <c r="K681" i="4"/>
  <c r="L681" i="4" s="1"/>
  <c r="E459" i="12"/>
  <c r="F459" i="12" s="1"/>
  <c r="H459" i="12" s="1"/>
  <c r="O681" i="4" l="1"/>
  <c r="AB619" i="14"/>
  <c r="BS327" i="4"/>
  <c r="AL337" i="14"/>
  <c r="AH328" i="4"/>
  <c r="AJ328" i="4"/>
  <c r="AO328" i="4" s="1"/>
  <c r="AP328" i="4" s="1"/>
  <c r="AJ346" i="14" s="1"/>
  <c r="BG328" i="4"/>
  <c r="BM328" i="4" s="1"/>
  <c r="BN328" i="4" s="1"/>
  <c r="BO328" i="4" s="1"/>
  <c r="AX429" i="4"/>
  <c r="AI328" i="4"/>
  <c r="AK328" i="4"/>
  <c r="AL328" i="4" s="1"/>
  <c r="U479" i="4"/>
  <c r="X479" i="4" s="1"/>
  <c r="Y479" i="4" s="1"/>
  <c r="J682" i="4"/>
  <c r="BH328" i="4" l="1"/>
  <c r="BI328" i="4" s="1"/>
  <c r="BL328" i="4" s="1"/>
  <c r="AD329" i="4"/>
  <c r="AY429" i="4"/>
  <c r="AW430" i="4"/>
  <c r="S479" i="4"/>
  <c r="V479" i="4" s="1"/>
  <c r="AM328" i="4"/>
  <c r="AN328" i="4" s="1"/>
  <c r="AD668" i="14" s="1"/>
  <c r="K682" i="4"/>
  <c r="L682" i="4" s="1"/>
  <c r="E460" i="12"/>
  <c r="F460" i="12" s="1"/>
  <c r="H460" i="12" s="1"/>
  <c r="O682" i="4" l="1"/>
  <c r="AB617" i="14"/>
  <c r="BJ328" i="4"/>
  <c r="BF329" i="4" s="1"/>
  <c r="AE329" i="4"/>
  <c r="AF329" i="4" s="1"/>
  <c r="AU430" i="4"/>
  <c r="AX430" i="4" s="1"/>
  <c r="AY430" i="4" s="1"/>
  <c r="AZ430" i="4"/>
  <c r="AQ328" i="4"/>
  <c r="AA479" i="4"/>
  <c r="J683" i="4"/>
  <c r="W479" i="4"/>
  <c r="U480" i="4"/>
  <c r="BK329" i="4" l="1"/>
  <c r="BG329" i="4"/>
  <c r="BM329" i="4" s="1"/>
  <c r="BN329" i="4" s="1"/>
  <c r="BO329" i="4" s="1"/>
  <c r="BQ328" i="4"/>
  <c r="BR328" i="4" s="1"/>
  <c r="AL338" i="14" s="1"/>
  <c r="BP328" i="4"/>
  <c r="AF660" i="14" s="1"/>
  <c r="AG329" i="4"/>
  <c r="BA430" i="4"/>
  <c r="AW431" i="4"/>
  <c r="K683" i="4"/>
  <c r="L683" i="4" s="1"/>
  <c r="S480" i="4"/>
  <c r="X480" i="4"/>
  <c r="Y480" i="4" s="1"/>
  <c r="E461" i="12"/>
  <c r="F461" i="12" s="1"/>
  <c r="H461" i="12" s="1"/>
  <c r="O683" i="4" l="1"/>
  <c r="AB622" i="14"/>
  <c r="AH329" i="4"/>
  <c r="AJ329" i="4"/>
  <c r="AO329" i="4" s="1"/>
  <c r="AP329" i="4" s="1"/>
  <c r="AJ347" i="14" s="1"/>
  <c r="BS328" i="4"/>
  <c r="BH329" i="4"/>
  <c r="BI329" i="4" s="1"/>
  <c r="BC430" i="4"/>
  <c r="AZ431" i="4"/>
  <c r="AU431" i="4"/>
  <c r="AI329" i="4"/>
  <c r="AK329" i="4"/>
  <c r="AL329" i="4" s="1"/>
  <c r="V480" i="4"/>
  <c r="W480" i="4" s="1"/>
  <c r="J684" i="4"/>
  <c r="BL329" i="4" l="1"/>
  <c r="BQ329" i="4" s="1"/>
  <c r="BR329" i="4" s="1"/>
  <c r="AL339" i="14" s="1"/>
  <c r="BJ329" i="4"/>
  <c r="BF330" i="4" s="1"/>
  <c r="BK330" i="4" s="1"/>
  <c r="AD330" i="4"/>
  <c r="BA431" i="4"/>
  <c r="BC431" i="4" s="1"/>
  <c r="AX431" i="4"/>
  <c r="AY431" i="4" s="1"/>
  <c r="AA480" i="4"/>
  <c r="AM329" i="4"/>
  <c r="AN329" i="4" s="1"/>
  <c r="AD671" i="14" s="1"/>
  <c r="U481" i="4"/>
  <c r="X481" i="4" s="1"/>
  <c r="Y481" i="4" s="1"/>
  <c r="K684" i="4"/>
  <c r="L684" i="4" s="1"/>
  <c r="O684" i="4" l="1"/>
  <c r="AB624" i="14"/>
  <c r="BP329" i="4"/>
  <c r="BG330" i="4"/>
  <c r="BH330" i="4" s="1"/>
  <c r="BI330" i="4" s="1"/>
  <c r="BL330" i="4" s="1"/>
  <c r="AE330" i="4"/>
  <c r="AF330" i="4" s="1"/>
  <c r="AW432" i="4"/>
  <c r="AU432" i="4" s="1"/>
  <c r="AQ329" i="4"/>
  <c r="S481" i="4"/>
  <c r="V481" i="4" s="1"/>
  <c r="J685" i="4"/>
  <c r="K685" i="4" s="1"/>
  <c r="L685" i="4" s="1"/>
  <c r="E462" i="12"/>
  <c r="F462" i="12" s="1"/>
  <c r="H462" i="12" s="1"/>
  <c r="O685" i="4" l="1"/>
  <c r="AB627" i="14"/>
  <c r="BS329" i="4"/>
  <c r="AF663" i="14"/>
  <c r="BM330" i="4"/>
  <c r="BN330" i="4" s="1"/>
  <c r="BO330" i="4" s="1"/>
  <c r="BJ330" i="4"/>
  <c r="AG330" i="4"/>
  <c r="AZ432" i="4"/>
  <c r="AA481" i="4"/>
  <c r="W481" i="4"/>
  <c r="U482" i="4"/>
  <c r="X482" i="4" s="1"/>
  <c r="J686" i="4"/>
  <c r="Y482" i="4" l="1"/>
  <c r="AA482" i="4" s="1"/>
  <c r="AH330" i="4"/>
  <c r="AJ330" i="4"/>
  <c r="AO330" i="4" s="1"/>
  <c r="AP330" i="4" s="1"/>
  <c r="AJ348" i="14" s="1"/>
  <c r="BF331" i="4"/>
  <c r="BP330" i="4"/>
  <c r="AF665" i="14" s="1"/>
  <c r="BQ330" i="4"/>
  <c r="BR330" i="4" s="1"/>
  <c r="AL340" i="14" s="1"/>
  <c r="BA432" i="4"/>
  <c r="AX432" i="4"/>
  <c r="AY432" i="4" s="1"/>
  <c r="AI330" i="4"/>
  <c r="S482" i="4"/>
  <c r="V482" i="4" s="1"/>
  <c r="K686" i="4"/>
  <c r="L686" i="4" s="1"/>
  <c r="O686" i="4" l="1"/>
  <c r="AB630" i="14"/>
  <c r="BS330" i="4"/>
  <c r="BG331" i="4"/>
  <c r="BM331" i="4" s="1"/>
  <c r="BN331" i="4" s="1"/>
  <c r="BO331" i="4" s="1"/>
  <c r="BK331" i="4"/>
  <c r="BC432" i="4"/>
  <c r="AW433" i="4"/>
  <c r="AZ433" i="4" s="1"/>
  <c r="AK330" i="4"/>
  <c r="J687" i="4"/>
  <c r="W482" i="4"/>
  <c r="U483" i="4"/>
  <c r="E463" i="12"/>
  <c r="F463" i="12" s="1"/>
  <c r="H463" i="12" s="1"/>
  <c r="BH331" i="4" l="1"/>
  <c r="BI331" i="4" s="1"/>
  <c r="BL331" i="4" s="1"/>
  <c r="AD331" i="4"/>
  <c r="BA433" i="4"/>
  <c r="BC433" i="4" s="1"/>
  <c r="AL330" i="4"/>
  <c r="AM330" i="4" s="1"/>
  <c r="AN330" i="4" s="1"/>
  <c r="AD673" i="14" s="1"/>
  <c r="AU433" i="4"/>
  <c r="K687" i="4"/>
  <c r="L687" i="4" s="1"/>
  <c r="S483" i="4"/>
  <c r="X483" i="4"/>
  <c r="O687" i="4" l="1"/>
  <c r="AB632" i="14"/>
  <c r="Y483" i="4"/>
  <c r="AA483" i="4" s="1"/>
  <c r="BJ331" i="4"/>
  <c r="AE331" i="4"/>
  <c r="AF331" i="4" s="1"/>
  <c r="AQ330" i="4"/>
  <c r="AX433" i="4"/>
  <c r="AY433" i="4" s="1"/>
  <c r="AI331" i="4"/>
  <c r="J688" i="4"/>
  <c r="V483" i="4"/>
  <c r="BP331" i="4" l="1"/>
  <c r="AF668" i="14" s="1"/>
  <c r="BQ331" i="4"/>
  <c r="BR331" i="4" s="1"/>
  <c r="AL341" i="14" s="1"/>
  <c r="BF332" i="4"/>
  <c r="AG331" i="4"/>
  <c r="AK331" i="4"/>
  <c r="AL331" i="4" s="1"/>
  <c r="AM331" i="4" s="1"/>
  <c r="AW434" i="4"/>
  <c r="AZ434" i="4" s="1"/>
  <c r="K688" i="4"/>
  <c r="L688" i="4" s="1"/>
  <c r="W483" i="4"/>
  <c r="U484" i="4"/>
  <c r="E464" i="12"/>
  <c r="F464" i="12" s="1"/>
  <c r="H464" i="12" s="1"/>
  <c r="O688" i="4" l="1"/>
  <c r="AB635" i="14"/>
  <c r="AH331" i="4"/>
  <c r="AD332" i="4" s="1"/>
  <c r="AJ331" i="4"/>
  <c r="AO331" i="4" s="1"/>
  <c r="AP331" i="4" s="1"/>
  <c r="AJ349" i="14" s="1"/>
  <c r="BS331" i="4"/>
  <c r="BG332" i="4"/>
  <c r="BM332" i="4" s="1"/>
  <c r="BN332" i="4" s="1"/>
  <c r="BO332" i="4" s="1"/>
  <c r="BK332" i="4"/>
  <c r="BA434" i="4"/>
  <c r="AU434" i="4"/>
  <c r="AX434" i="4" s="1"/>
  <c r="AY434" i="4" s="1"/>
  <c r="J689" i="4"/>
  <c r="K689" i="4" s="1"/>
  <c r="L689" i="4" s="1"/>
  <c r="X484" i="4"/>
  <c r="Y484" i="4" s="1"/>
  <c r="S484" i="4"/>
  <c r="O689" i="4" l="1"/>
  <c r="AB638" i="14"/>
  <c r="AN331" i="4"/>
  <c r="BH332" i="4"/>
  <c r="BI332" i="4" s="1"/>
  <c r="BL332" i="4" s="1"/>
  <c r="BC434" i="4"/>
  <c r="AE332" i="4"/>
  <c r="AF332" i="4" s="1"/>
  <c r="AW435" i="4"/>
  <c r="AZ435" i="4" s="1"/>
  <c r="J690" i="4"/>
  <c r="V484" i="4"/>
  <c r="E465" i="12"/>
  <c r="F465" i="12" s="1"/>
  <c r="H465" i="12" s="1"/>
  <c r="AQ331" i="4" l="1"/>
  <c r="AD675" i="14"/>
  <c r="BJ332" i="4"/>
  <c r="AG332" i="4"/>
  <c r="BA435" i="4"/>
  <c r="BC435" i="4" s="1"/>
  <c r="AU435" i="4"/>
  <c r="AI332" i="4"/>
  <c r="AA484" i="4"/>
  <c r="K690" i="4"/>
  <c r="L690" i="4" s="1"/>
  <c r="W484" i="4"/>
  <c r="U485" i="4"/>
  <c r="O690" i="4" l="1"/>
  <c r="AB640" i="14"/>
  <c r="AH332" i="4"/>
  <c r="AD333" i="4" s="1"/>
  <c r="AE333" i="4" s="1"/>
  <c r="AJ332" i="4"/>
  <c r="AO332" i="4" s="1"/>
  <c r="AP332" i="4" s="1"/>
  <c r="AJ350" i="14" s="1"/>
  <c r="BP332" i="4"/>
  <c r="AF674" i="14" s="1"/>
  <c r="BQ332" i="4"/>
  <c r="BR332" i="4" s="1"/>
  <c r="AL342" i="14" s="1"/>
  <c r="BF333" i="4"/>
  <c r="BK333" i="4" s="1"/>
  <c r="AX435" i="4"/>
  <c r="AY435" i="4" s="1"/>
  <c r="AK332" i="4"/>
  <c r="J691" i="4"/>
  <c r="X485" i="4"/>
  <c r="Y485" i="4" s="1"/>
  <c r="S485" i="4"/>
  <c r="AF333" i="4" l="1"/>
  <c r="AG333" i="4" s="1"/>
  <c r="BS332" i="4"/>
  <c r="BG333" i="4"/>
  <c r="BH333" i="4" s="1"/>
  <c r="AL332" i="4"/>
  <c r="AM332" i="4" s="1"/>
  <c r="AN332" i="4" s="1"/>
  <c r="AD678" i="14" s="1"/>
  <c r="AW436" i="4"/>
  <c r="K691" i="4"/>
  <c r="L691" i="4" s="1"/>
  <c r="V485" i="4"/>
  <c r="E466" i="12"/>
  <c r="F466" i="12" s="1"/>
  <c r="H466" i="12" s="1"/>
  <c r="O691" i="4" l="1"/>
  <c r="AB644" i="14"/>
  <c r="AH333" i="4"/>
  <c r="AJ333" i="4"/>
  <c r="BM333" i="4"/>
  <c r="BN333" i="4" s="1"/>
  <c r="BO333" i="4" s="1"/>
  <c r="BI333" i="4"/>
  <c r="BL333" i="4" s="1"/>
  <c r="AU436" i="4"/>
  <c r="AZ436" i="4"/>
  <c r="AQ332" i="4"/>
  <c r="AA485" i="4"/>
  <c r="AI333" i="4"/>
  <c r="AK333" i="4"/>
  <c r="J692" i="4"/>
  <c r="W485" i="4"/>
  <c r="U486" i="4"/>
  <c r="BJ333" i="4" l="1"/>
  <c r="AD334" i="4"/>
  <c r="BA436" i="4"/>
  <c r="AO333" i="4"/>
  <c r="AP333" i="4" s="1"/>
  <c r="AJ351" i="14" s="1"/>
  <c r="AL333" i="4"/>
  <c r="AM333" i="4" s="1"/>
  <c r="AN333" i="4" s="1"/>
  <c r="AD680" i="14" s="1"/>
  <c r="K692" i="4"/>
  <c r="L692" i="4" s="1"/>
  <c r="S486" i="4"/>
  <c r="X486" i="4"/>
  <c r="Y486" i="4" s="1"/>
  <c r="O692" i="4" l="1"/>
  <c r="AB647" i="14"/>
  <c r="BP333" i="4"/>
  <c r="AF677" i="14" s="1"/>
  <c r="BQ333" i="4"/>
  <c r="BR333" i="4" s="1"/>
  <c r="AL343" i="14" s="1"/>
  <c r="BF334" i="4"/>
  <c r="BK334" i="4" s="1"/>
  <c r="AE334" i="4"/>
  <c r="AF334" i="4" s="1"/>
  <c r="BC436" i="4"/>
  <c r="AQ333" i="4"/>
  <c r="AX436" i="4"/>
  <c r="AY436" i="4" s="1"/>
  <c r="V486" i="4"/>
  <c r="W486" i="4" s="1"/>
  <c r="J693" i="4"/>
  <c r="E467" i="12"/>
  <c r="F467" i="12" s="1"/>
  <c r="H467" i="12" s="1"/>
  <c r="BS333" i="4" l="1"/>
  <c r="BG334" i="4"/>
  <c r="BH334" i="4" s="1"/>
  <c r="AG334" i="4"/>
  <c r="AW437" i="4"/>
  <c r="AI334" i="4"/>
  <c r="AA486" i="4"/>
  <c r="U487" i="4"/>
  <c r="X487" i="4" s="1"/>
  <c r="Y487" i="4" s="1"/>
  <c r="K693" i="4"/>
  <c r="L693" i="4" s="1"/>
  <c r="O693" i="4" l="1"/>
  <c r="AB649" i="14"/>
  <c r="AH334" i="4"/>
  <c r="AJ334" i="4"/>
  <c r="AO334" i="4" s="1"/>
  <c r="AP334" i="4" s="1"/>
  <c r="AJ352" i="14" s="1"/>
  <c r="BM334" i="4"/>
  <c r="BN334" i="4" s="1"/>
  <c r="BO334" i="4" s="1"/>
  <c r="BI334" i="4"/>
  <c r="BL334" i="4" s="1"/>
  <c r="AU437" i="4"/>
  <c r="AZ437" i="4"/>
  <c r="AK334" i="4"/>
  <c r="S487" i="4"/>
  <c r="V487" i="4" s="1"/>
  <c r="J694" i="4"/>
  <c r="BJ334" i="4" l="1"/>
  <c r="BA437" i="4"/>
  <c r="AL334" i="4"/>
  <c r="AM334" i="4" s="1"/>
  <c r="AN334" i="4" s="1"/>
  <c r="AD683" i="14" s="1"/>
  <c r="AX437" i="4"/>
  <c r="AY437" i="4" s="1"/>
  <c r="AA487" i="4"/>
  <c r="K694" i="4"/>
  <c r="L694" i="4" s="1"/>
  <c r="W487" i="4"/>
  <c r="U488" i="4"/>
  <c r="E468" i="12"/>
  <c r="F468" i="12" s="1"/>
  <c r="H468" i="12" s="1"/>
  <c r="O694" i="4" l="1"/>
  <c r="AB651" i="14"/>
  <c r="BP334" i="4"/>
  <c r="AF680" i="14" s="1"/>
  <c r="BQ334" i="4"/>
  <c r="BR334" i="4" s="1"/>
  <c r="AL344" i="14" s="1"/>
  <c r="BF335" i="4"/>
  <c r="BK335" i="4" s="1"/>
  <c r="BC437" i="4"/>
  <c r="AD335" i="4"/>
  <c r="AQ334" i="4"/>
  <c r="AW438" i="4"/>
  <c r="AZ438" i="4" s="1"/>
  <c r="J695" i="4"/>
  <c r="S488" i="4"/>
  <c r="X488" i="4"/>
  <c r="Y488" i="4" s="1"/>
  <c r="BS334" i="4" l="1"/>
  <c r="BG335" i="4"/>
  <c r="BM335" i="4" s="1"/>
  <c r="BN335" i="4" s="1"/>
  <c r="BO335" i="4" s="1"/>
  <c r="AE335" i="4"/>
  <c r="AF335" i="4" s="1"/>
  <c r="AU438" i="4"/>
  <c r="AI335" i="4"/>
  <c r="V488" i="4"/>
  <c r="U489" i="4" s="1"/>
  <c r="K695" i="4"/>
  <c r="L695" i="4" s="1"/>
  <c r="E469" i="12"/>
  <c r="F469" i="12" s="1"/>
  <c r="H469" i="12" s="1"/>
  <c r="O695" i="4" l="1"/>
  <c r="AB653" i="14"/>
  <c r="BH335" i="4"/>
  <c r="BI335" i="4" s="1"/>
  <c r="BL335" i="4" s="1"/>
  <c r="AG335" i="4"/>
  <c r="AK335" i="4"/>
  <c r="AL335" i="4" s="1"/>
  <c r="AM335" i="4" s="1"/>
  <c r="BA438" i="4"/>
  <c r="AA488" i="4"/>
  <c r="J696" i="4"/>
  <c r="K696" i="4" s="1"/>
  <c r="L696" i="4" s="1"/>
  <c r="W488" i="4"/>
  <c r="S489" i="4"/>
  <c r="X489" i="4"/>
  <c r="Y489" i="4" s="1"/>
  <c r="O696" i="4" l="1"/>
  <c r="AB654" i="14"/>
  <c r="AH335" i="4"/>
  <c r="AD336" i="4" s="1"/>
  <c r="AE336" i="4" s="1"/>
  <c r="AJ335" i="4"/>
  <c r="AN335" i="4" s="1"/>
  <c r="AD686" i="14" s="1"/>
  <c r="BJ335" i="4"/>
  <c r="BC438" i="4"/>
  <c r="AX438" i="4"/>
  <c r="AY438" i="4" s="1"/>
  <c r="V489" i="4"/>
  <c r="W489" i="4" s="1"/>
  <c r="J697" i="4"/>
  <c r="E470" i="12"/>
  <c r="F470" i="12" s="1"/>
  <c r="H470" i="12" s="1"/>
  <c r="AO335" i="4" l="1"/>
  <c r="AP335" i="4" s="1"/>
  <c r="AF336" i="4"/>
  <c r="AG336" i="4" s="1"/>
  <c r="BQ335" i="4"/>
  <c r="BR335" i="4" s="1"/>
  <c r="AL345" i="14" s="1"/>
  <c r="BP335" i="4"/>
  <c r="AF682" i="14" s="1"/>
  <c r="BF336" i="4"/>
  <c r="BK336" i="4" s="1"/>
  <c r="AW439" i="4"/>
  <c r="AA489" i="4"/>
  <c r="U490" i="4"/>
  <c r="X490" i="4" s="1"/>
  <c r="Y490" i="4" s="1"/>
  <c r="K697" i="4"/>
  <c r="L697" i="4" s="1"/>
  <c r="O697" i="4" l="1"/>
  <c r="AB661" i="14"/>
  <c r="AQ335" i="4"/>
  <c r="AJ353" i="14"/>
  <c r="AH336" i="4"/>
  <c r="AJ336" i="4"/>
  <c r="AO336" i="4" s="1"/>
  <c r="AP336" i="4" s="1"/>
  <c r="AJ354" i="14" s="1"/>
  <c r="BS335" i="4"/>
  <c r="BG336" i="4"/>
  <c r="BM336" i="4" s="1"/>
  <c r="BN336" i="4" s="1"/>
  <c r="BO336" i="4" s="1"/>
  <c r="AU439" i="4"/>
  <c r="AZ439" i="4"/>
  <c r="AI336" i="4"/>
  <c r="AK336" i="4"/>
  <c r="S490" i="4"/>
  <c r="V490" i="4" s="1"/>
  <c r="W490" i="4" s="1"/>
  <c r="J698" i="4"/>
  <c r="K698" i="4" s="1"/>
  <c r="L698" i="4" s="1"/>
  <c r="O698" i="4" l="1"/>
  <c r="AB663" i="14"/>
  <c r="BH336" i="4"/>
  <c r="BI336" i="4" s="1"/>
  <c r="BL336" i="4" s="1"/>
  <c r="BA439" i="4"/>
  <c r="AL336" i="4"/>
  <c r="AM336" i="4" s="1"/>
  <c r="AN336" i="4" s="1"/>
  <c r="AD689" i="14" s="1"/>
  <c r="AA490" i="4"/>
  <c r="U491" i="4"/>
  <c r="X491" i="4" s="1"/>
  <c r="Y491" i="4" s="1"/>
  <c r="J699" i="4"/>
  <c r="E471" i="12"/>
  <c r="F471" i="12" s="1"/>
  <c r="H471" i="12" s="1"/>
  <c r="BJ336" i="4" l="1"/>
  <c r="BC439" i="4"/>
  <c r="AD337" i="4"/>
  <c r="AQ336" i="4"/>
  <c r="AX439" i="4"/>
  <c r="AY439" i="4" s="1"/>
  <c r="S491" i="4"/>
  <c r="V491" i="4" s="1"/>
  <c r="U492" i="4" s="1"/>
  <c r="K699" i="4"/>
  <c r="L699" i="4" s="1"/>
  <c r="O699" i="4" l="1"/>
  <c r="AB665" i="14"/>
  <c r="BP336" i="4"/>
  <c r="AF684" i="14" s="1"/>
  <c r="BQ336" i="4"/>
  <c r="BR336" i="4" s="1"/>
  <c r="AL346" i="14" s="1"/>
  <c r="BF337" i="4"/>
  <c r="BK337" i="4" s="1"/>
  <c r="AE337" i="4"/>
  <c r="AF337" i="4" s="1"/>
  <c r="AW440" i="4"/>
  <c r="AZ440" i="4" s="1"/>
  <c r="AI337" i="4"/>
  <c r="AA491" i="4"/>
  <c r="W491" i="4"/>
  <c r="J700" i="4"/>
  <c r="X492" i="4"/>
  <c r="Y492" i="4" s="1"/>
  <c r="S492" i="4"/>
  <c r="BS336" i="4" l="1"/>
  <c r="BG337" i="4"/>
  <c r="BM337" i="4" s="1"/>
  <c r="BN337" i="4" s="1"/>
  <c r="BO337" i="4" s="1"/>
  <c r="AG337" i="4"/>
  <c r="AU440" i="4"/>
  <c r="AK337" i="4"/>
  <c r="AA492" i="4"/>
  <c r="K700" i="4"/>
  <c r="L700" i="4" s="1"/>
  <c r="V492" i="4"/>
  <c r="E472" i="12"/>
  <c r="F472" i="12" s="1"/>
  <c r="H472" i="12" s="1"/>
  <c r="O700" i="4" l="1"/>
  <c r="AB668" i="14"/>
  <c r="AH337" i="4"/>
  <c r="AJ337" i="4"/>
  <c r="AO337" i="4" s="1"/>
  <c r="AP337" i="4" s="1"/>
  <c r="AJ355" i="14" s="1"/>
  <c r="BH337" i="4"/>
  <c r="BI337" i="4" s="1"/>
  <c r="BL337" i="4" s="1"/>
  <c r="BA440" i="4"/>
  <c r="AL337" i="4"/>
  <c r="AM337" i="4" s="1"/>
  <c r="AX440" i="4"/>
  <c r="AY440" i="4" s="1"/>
  <c r="J701" i="4"/>
  <c r="W492" i="4"/>
  <c r="U493" i="4"/>
  <c r="AN337" i="4" l="1"/>
  <c r="BJ337" i="4"/>
  <c r="BC440" i="4"/>
  <c r="AD338" i="4"/>
  <c r="AW441" i="4"/>
  <c r="AZ441" i="4" s="1"/>
  <c r="K701" i="4"/>
  <c r="L701" i="4" s="1"/>
  <c r="S493" i="4"/>
  <c r="X493" i="4"/>
  <c r="E473" i="12"/>
  <c r="F473" i="12" s="1"/>
  <c r="H473" i="12" s="1"/>
  <c r="O701" i="4" l="1"/>
  <c r="AB671" i="14"/>
  <c r="AQ337" i="4"/>
  <c r="AD692" i="14"/>
  <c r="Y493" i="4"/>
  <c r="AA493" i="4" s="1"/>
  <c r="BP337" i="4"/>
  <c r="AF686" i="14" s="1"/>
  <c r="BQ337" i="4"/>
  <c r="BR337" i="4" s="1"/>
  <c r="AL347" i="14" s="1"/>
  <c r="BF338" i="4"/>
  <c r="BK338" i="4" s="1"/>
  <c r="AE338" i="4"/>
  <c r="AK338" i="4" s="1"/>
  <c r="BA441" i="4"/>
  <c r="BC441" i="4" s="1"/>
  <c r="AU441" i="4"/>
  <c r="AI338" i="4"/>
  <c r="J702" i="4"/>
  <c r="V493" i="4"/>
  <c r="AF338" i="4" l="1"/>
  <c r="AG338" i="4" s="1"/>
  <c r="BS337" i="4"/>
  <c r="BG338" i="4"/>
  <c r="BM338" i="4" s="1"/>
  <c r="BN338" i="4" s="1"/>
  <c r="BO338" i="4" s="1"/>
  <c r="AL338" i="4"/>
  <c r="AM338" i="4" s="1"/>
  <c r="AX441" i="4"/>
  <c r="AY441" i="4" s="1"/>
  <c r="K702" i="4"/>
  <c r="L702" i="4" s="1"/>
  <c r="W493" i="4"/>
  <c r="U494" i="4"/>
  <c r="E474" i="12"/>
  <c r="F474" i="12" s="1"/>
  <c r="H474" i="12" s="1"/>
  <c r="O702" i="4" l="1"/>
  <c r="AB673" i="14"/>
  <c r="AH338" i="4"/>
  <c r="AD339" i="4" s="1"/>
  <c r="AJ338" i="4"/>
  <c r="AO338" i="4" s="1"/>
  <c r="AP338" i="4" s="1"/>
  <c r="AJ356" i="14" s="1"/>
  <c r="BH338" i="4"/>
  <c r="BI338" i="4" s="1"/>
  <c r="BL338" i="4" s="1"/>
  <c r="AW442" i="4"/>
  <c r="J703" i="4"/>
  <c r="S494" i="4"/>
  <c r="X494" i="4"/>
  <c r="Y494" i="4" s="1"/>
  <c r="BJ338" i="4" l="1"/>
  <c r="AE339" i="4"/>
  <c r="AF339" i="4" s="1"/>
  <c r="AU442" i="4"/>
  <c r="AZ442" i="4"/>
  <c r="AN338" i="4"/>
  <c r="AI339" i="4"/>
  <c r="K703" i="4"/>
  <c r="L703" i="4" s="1"/>
  <c r="V494" i="4"/>
  <c r="O703" i="4" l="1"/>
  <c r="AB677" i="14"/>
  <c r="AQ338" i="4"/>
  <c r="AD695" i="14"/>
  <c r="BP338" i="4"/>
  <c r="AF688" i="14" s="1"/>
  <c r="BQ338" i="4"/>
  <c r="BR338" i="4" s="1"/>
  <c r="AL348" i="14" s="1"/>
  <c r="BF339" i="4"/>
  <c r="AK339" i="4"/>
  <c r="AL339" i="4" s="1"/>
  <c r="AM339" i="4" s="1"/>
  <c r="AG339" i="4"/>
  <c r="AJ339" i="4" s="1"/>
  <c r="BA442" i="4"/>
  <c r="AX442" i="4"/>
  <c r="AY442" i="4" s="1"/>
  <c r="AA494" i="4"/>
  <c r="J704" i="4"/>
  <c r="W494" i="4"/>
  <c r="U495" i="4"/>
  <c r="E475" i="12"/>
  <c r="F475" i="12" s="1"/>
  <c r="H475" i="12" s="1"/>
  <c r="BS338" i="4" l="1"/>
  <c r="BG339" i="4"/>
  <c r="BM339" i="4" s="1"/>
  <c r="BN339" i="4" s="1"/>
  <c r="BO339" i="4" s="1"/>
  <c r="BK339" i="4"/>
  <c r="AO339" i="4"/>
  <c r="AP339" i="4" s="1"/>
  <c r="AJ357" i="14" s="1"/>
  <c r="AH339" i="4"/>
  <c r="BC442" i="4"/>
  <c r="AW443" i="4"/>
  <c r="AZ443" i="4" s="1"/>
  <c r="K704" i="4"/>
  <c r="L704" i="4" s="1"/>
  <c r="S495" i="4"/>
  <c r="X495" i="4"/>
  <c r="Y495" i="4" s="1"/>
  <c r="O704" i="4" l="1"/>
  <c r="AB678" i="14"/>
  <c r="AD340" i="4"/>
  <c r="AI340" i="4" s="1"/>
  <c r="BH339" i="4"/>
  <c r="BI339" i="4" s="1"/>
  <c r="BL339" i="4" s="1"/>
  <c r="AN339" i="4"/>
  <c r="BA443" i="4"/>
  <c r="BC443" i="4" s="1"/>
  <c r="AU443" i="4"/>
  <c r="AX443" i="4" s="1"/>
  <c r="AY443" i="4" s="1"/>
  <c r="J705" i="4"/>
  <c r="V495" i="4"/>
  <c r="AQ339" i="4" l="1"/>
  <c r="AD697" i="14"/>
  <c r="AE340" i="4"/>
  <c r="AF340" i="4" s="1"/>
  <c r="BP339" i="4"/>
  <c r="AF691" i="14" s="1"/>
  <c r="BJ339" i="4"/>
  <c r="BF340" i="4" s="1"/>
  <c r="BK340" i="4" s="1"/>
  <c r="AW444" i="4"/>
  <c r="AU444" i="4" s="1"/>
  <c r="AA495" i="4"/>
  <c r="K705" i="4"/>
  <c r="L705" i="4" s="1"/>
  <c r="W495" i="4"/>
  <c r="U496" i="4"/>
  <c r="E476" i="12"/>
  <c r="F476" i="12" s="1"/>
  <c r="H476" i="12" s="1"/>
  <c r="O705" i="4" l="1"/>
  <c r="AB681" i="14"/>
  <c r="AK340" i="4"/>
  <c r="AL340" i="4" s="1"/>
  <c r="AM340" i="4" s="1"/>
  <c r="AG340" i="4"/>
  <c r="AJ340" i="4" s="1"/>
  <c r="AO340" i="4" s="1"/>
  <c r="AP340" i="4" s="1"/>
  <c r="AJ358" i="14" s="1"/>
  <c r="BQ339" i="4"/>
  <c r="BR339" i="4" s="1"/>
  <c r="BG340" i="4"/>
  <c r="BM340" i="4" s="1"/>
  <c r="BN340" i="4" s="1"/>
  <c r="BO340" i="4" s="1"/>
  <c r="AZ444" i="4"/>
  <c r="J706" i="4"/>
  <c r="K706" i="4" s="1"/>
  <c r="L706" i="4" s="1"/>
  <c r="S496" i="4"/>
  <c r="X496" i="4"/>
  <c r="Y496" i="4" s="1"/>
  <c r="O706" i="4" l="1"/>
  <c r="AB683" i="14"/>
  <c r="BS339" i="4"/>
  <c r="AL349" i="14"/>
  <c r="AH340" i="4"/>
  <c r="AD341" i="4" s="1"/>
  <c r="AE341" i="4" s="1"/>
  <c r="BH340" i="4"/>
  <c r="BI340" i="4" s="1"/>
  <c r="BL340" i="4" s="1"/>
  <c r="AN340" i="4"/>
  <c r="BA444" i="4"/>
  <c r="AX444" i="4"/>
  <c r="AY444" i="4" s="1"/>
  <c r="J707" i="4"/>
  <c r="V496" i="4"/>
  <c r="E477" i="12"/>
  <c r="F477" i="12" s="1"/>
  <c r="H477" i="12" s="1"/>
  <c r="AQ340" i="4" l="1"/>
  <c r="AD699" i="14"/>
  <c r="AF341" i="4"/>
  <c r="AG341" i="4" s="1"/>
  <c r="BJ340" i="4"/>
  <c r="BC444" i="4"/>
  <c r="AW445" i="4"/>
  <c r="AZ445" i="4" s="1"/>
  <c r="AA496" i="4"/>
  <c r="AI341" i="4"/>
  <c r="AK341" i="4"/>
  <c r="AL341" i="4" s="1"/>
  <c r="K707" i="4"/>
  <c r="L707" i="4" s="1"/>
  <c r="W496" i="4"/>
  <c r="U497" i="4"/>
  <c r="O707" i="4" l="1"/>
  <c r="AB687" i="14"/>
  <c r="AH341" i="4"/>
  <c r="AD342" i="4" s="1"/>
  <c r="AJ341" i="4"/>
  <c r="AO341" i="4" s="1"/>
  <c r="AP341" i="4" s="1"/>
  <c r="AJ359" i="14" s="1"/>
  <c r="BP340" i="4"/>
  <c r="AF695" i="14" s="1"/>
  <c r="BQ340" i="4"/>
  <c r="BR340" i="4" s="1"/>
  <c r="AL350" i="14" s="1"/>
  <c r="BF341" i="4"/>
  <c r="BK341" i="4" s="1"/>
  <c r="AU445" i="4"/>
  <c r="AM341" i="4"/>
  <c r="S497" i="4"/>
  <c r="V497" i="4" s="1"/>
  <c r="J708" i="4"/>
  <c r="K708" i="4" s="1"/>
  <c r="L708" i="4" s="1"/>
  <c r="X497" i="4"/>
  <c r="Y497" i="4" s="1"/>
  <c r="O708" i="4" l="1"/>
  <c r="AB689" i="14"/>
  <c r="AN341" i="4"/>
  <c r="BS340" i="4"/>
  <c r="BG341" i="4"/>
  <c r="BH341" i="4" s="1"/>
  <c r="AE342" i="4"/>
  <c r="AF342" i="4" s="1"/>
  <c r="BA445" i="4"/>
  <c r="J709" i="4"/>
  <c r="W497" i="4"/>
  <c r="U498" i="4"/>
  <c r="E478" i="12"/>
  <c r="F478" i="12" s="1"/>
  <c r="H478" i="12" s="1"/>
  <c r="AQ341" i="4" l="1"/>
  <c r="AD701" i="14"/>
  <c r="BM341" i="4"/>
  <c r="BN341" i="4" s="1"/>
  <c r="BO341" i="4" s="1"/>
  <c r="BI341" i="4"/>
  <c r="BL341" i="4" s="1"/>
  <c r="AG342" i="4"/>
  <c r="BC445" i="4"/>
  <c r="AX445" i="4"/>
  <c r="AY445" i="4" s="1"/>
  <c r="AA497" i="4"/>
  <c r="K709" i="4"/>
  <c r="L709" i="4" s="1"/>
  <c r="X498" i="4"/>
  <c r="Y498" i="4" s="1"/>
  <c r="S498" i="4"/>
  <c r="O709" i="4" l="1"/>
  <c r="AB692" i="14"/>
  <c r="AH342" i="4"/>
  <c r="AJ342" i="4"/>
  <c r="AO342" i="4" s="1"/>
  <c r="AP342" i="4" s="1"/>
  <c r="AJ360" i="14" s="1"/>
  <c r="BJ341" i="4"/>
  <c r="AW446" i="4"/>
  <c r="AA498" i="4"/>
  <c r="AI342" i="4"/>
  <c r="AK342" i="4"/>
  <c r="AL342" i="4" s="1"/>
  <c r="J710" i="4"/>
  <c r="V498" i="4"/>
  <c r="E479" i="12"/>
  <c r="F479" i="12" s="1"/>
  <c r="H479" i="12" s="1"/>
  <c r="BQ341" i="4" l="1"/>
  <c r="BR341" i="4" s="1"/>
  <c r="AL351" i="14" s="1"/>
  <c r="BP341" i="4"/>
  <c r="AF697" i="14" s="1"/>
  <c r="BF342" i="4"/>
  <c r="BK342" i="4" s="1"/>
  <c r="AU446" i="4"/>
  <c r="AX446" i="4" s="1"/>
  <c r="AY446" i="4" s="1"/>
  <c r="AZ446" i="4"/>
  <c r="AD343" i="4"/>
  <c r="AM342" i="4"/>
  <c r="AN342" i="4" s="1"/>
  <c r="AD703" i="14" s="1"/>
  <c r="K710" i="4"/>
  <c r="L710" i="4" s="1"/>
  <c r="W498" i="4"/>
  <c r="U499" i="4"/>
  <c r="O710" i="4" l="1"/>
  <c r="AB694" i="14"/>
  <c r="BG342" i="4"/>
  <c r="BM342" i="4" s="1"/>
  <c r="BN342" i="4" s="1"/>
  <c r="BO342" i="4" s="1"/>
  <c r="BS341" i="4"/>
  <c r="AE343" i="4"/>
  <c r="AF343" i="4" s="1"/>
  <c r="BA446" i="4"/>
  <c r="AW447" i="4"/>
  <c r="AU447" i="4" s="1"/>
  <c r="AQ342" i="4"/>
  <c r="J711" i="4"/>
  <c r="S499" i="4"/>
  <c r="X499" i="4"/>
  <c r="Y499" i="4" s="1"/>
  <c r="E480" i="12"/>
  <c r="F480" i="12" s="1"/>
  <c r="H480" i="12" s="1"/>
  <c r="BH342" i="4" l="1"/>
  <c r="BI342" i="4" s="1"/>
  <c r="BL342" i="4" s="1"/>
  <c r="AG343" i="4"/>
  <c r="BC446" i="4"/>
  <c r="AZ447" i="4"/>
  <c r="AX447" i="4"/>
  <c r="AY447" i="4" s="1"/>
  <c r="V499" i="4"/>
  <c r="W499" i="4" s="1"/>
  <c r="K711" i="4"/>
  <c r="L711" i="4" s="1"/>
  <c r="O711" i="4" l="1"/>
  <c r="AB696" i="14"/>
  <c r="AH343" i="4"/>
  <c r="AJ343" i="4"/>
  <c r="AO343" i="4" s="1"/>
  <c r="AP343" i="4" s="1"/>
  <c r="AJ361" i="14" s="1"/>
  <c r="BJ342" i="4"/>
  <c r="BA447" i="4"/>
  <c r="BC447" i="4" s="1"/>
  <c r="AW448" i="4"/>
  <c r="AI343" i="4"/>
  <c r="AK343" i="4"/>
  <c r="AA499" i="4"/>
  <c r="U500" i="4"/>
  <c r="X500" i="4" s="1"/>
  <c r="Y500" i="4" s="1"/>
  <c r="J712" i="4"/>
  <c r="E481" i="12"/>
  <c r="F481" i="12" s="1"/>
  <c r="H481" i="12" s="1"/>
  <c r="BP342" i="4" l="1"/>
  <c r="AF701" i="14" s="1"/>
  <c r="BQ342" i="4"/>
  <c r="BR342" i="4" s="1"/>
  <c r="AL352" i="14" s="1"/>
  <c r="BF343" i="4"/>
  <c r="AZ448" i="4"/>
  <c r="BA448" i="4" s="1"/>
  <c r="BC448" i="4" s="1"/>
  <c r="AL343" i="4"/>
  <c r="AM343" i="4" s="1"/>
  <c r="AN343" i="4" s="1"/>
  <c r="AD705" i="14" s="1"/>
  <c r="AU448" i="4"/>
  <c r="AA500" i="4"/>
  <c r="S500" i="4"/>
  <c r="V500" i="4" s="1"/>
  <c r="K712" i="4"/>
  <c r="L712" i="4" s="1"/>
  <c r="O712" i="4" l="1"/>
  <c r="AB699" i="14"/>
  <c r="BS342" i="4"/>
  <c r="BG343" i="4"/>
  <c r="BM343" i="4" s="1"/>
  <c r="BN343" i="4" s="1"/>
  <c r="BO343" i="4" s="1"/>
  <c r="BK343" i="4"/>
  <c r="AD344" i="4"/>
  <c r="AQ343" i="4"/>
  <c r="AX448" i="4"/>
  <c r="AY448" i="4" s="1"/>
  <c r="J713" i="4"/>
  <c r="W500" i="4"/>
  <c r="U501" i="4"/>
  <c r="BH343" i="4" l="1"/>
  <c r="BI343" i="4" s="1"/>
  <c r="BL343" i="4" s="1"/>
  <c r="AE344" i="4"/>
  <c r="AF344" i="4" s="1"/>
  <c r="AI344" i="4"/>
  <c r="AW449" i="4"/>
  <c r="AZ449" i="4" s="1"/>
  <c r="K713" i="4"/>
  <c r="L713" i="4" s="1"/>
  <c r="S501" i="4"/>
  <c r="X501" i="4"/>
  <c r="E482" i="12"/>
  <c r="F482" i="12" s="1"/>
  <c r="H482" i="12" s="1"/>
  <c r="O713" i="4" l="1"/>
  <c r="AB701" i="14"/>
  <c r="Y501" i="4"/>
  <c r="AA501" i="4" s="1"/>
  <c r="BJ343" i="4"/>
  <c r="BP343" i="4"/>
  <c r="AF703" i="14" s="1"/>
  <c r="BQ343" i="4"/>
  <c r="BR343" i="4" s="1"/>
  <c r="AL353" i="14" s="1"/>
  <c r="AK344" i="4"/>
  <c r="AL344" i="4" s="1"/>
  <c r="AM344" i="4" s="1"/>
  <c r="AG344" i="4"/>
  <c r="AU449" i="4"/>
  <c r="J714" i="4"/>
  <c r="V501" i="4"/>
  <c r="AH344" i="4" l="1"/>
  <c r="AJ344" i="4"/>
  <c r="BF344" i="4"/>
  <c r="BK344" i="4" s="1"/>
  <c r="BS343" i="4"/>
  <c r="BA449" i="4"/>
  <c r="AX449" i="4"/>
  <c r="AY449" i="4" s="1"/>
  <c r="K714" i="4"/>
  <c r="L714" i="4" s="1"/>
  <c r="W501" i="4"/>
  <c r="U502" i="4"/>
  <c r="O714" i="4" l="1"/>
  <c r="AB703" i="14"/>
  <c r="BG344" i="4"/>
  <c r="BM344" i="4" s="1"/>
  <c r="BN344" i="4" s="1"/>
  <c r="BO344" i="4" s="1"/>
  <c r="BC449" i="4"/>
  <c r="AD345" i="4"/>
  <c r="AO344" i="4"/>
  <c r="AP344" i="4" s="1"/>
  <c r="AJ362" i="14" s="1"/>
  <c r="AN344" i="4"/>
  <c r="AD707" i="14" s="1"/>
  <c r="AW450" i="4"/>
  <c r="AZ450" i="4" s="1"/>
  <c r="J715" i="4"/>
  <c r="S502" i="4"/>
  <c r="X502" i="4"/>
  <c r="Y502" i="4" s="1"/>
  <c r="E483" i="12"/>
  <c r="F483" i="12" s="1"/>
  <c r="H483" i="12" s="1"/>
  <c r="BH344" i="4" l="1"/>
  <c r="BI344" i="4" s="1"/>
  <c r="AE345" i="4"/>
  <c r="AF345" i="4" s="1"/>
  <c r="AI345" i="4"/>
  <c r="AQ344" i="4"/>
  <c r="AU450" i="4"/>
  <c r="V502" i="4"/>
  <c r="U503" i="4" s="1"/>
  <c r="K715" i="4"/>
  <c r="L715" i="4" s="1"/>
  <c r="O715" i="4" l="1"/>
  <c r="AB705" i="14"/>
  <c r="BJ344" i="4"/>
  <c r="BF345" i="4" s="1"/>
  <c r="BK345" i="4" s="1"/>
  <c r="BL344" i="4"/>
  <c r="BP344" i="4" s="1"/>
  <c r="AF705" i="14" s="1"/>
  <c r="AK345" i="4"/>
  <c r="AL345" i="4" s="1"/>
  <c r="AM345" i="4" s="1"/>
  <c r="AG345" i="4"/>
  <c r="AJ345" i="4" s="1"/>
  <c r="BA450" i="4"/>
  <c r="AX450" i="4"/>
  <c r="AY450" i="4" s="1"/>
  <c r="AA502" i="4"/>
  <c r="W502" i="4"/>
  <c r="J716" i="4"/>
  <c r="X503" i="4"/>
  <c r="Y503" i="4" s="1"/>
  <c r="S503" i="4"/>
  <c r="BQ344" i="4" l="1"/>
  <c r="BR344" i="4" s="1"/>
  <c r="BG345" i="4"/>
  <c r="BH345" i="4" s="1"/>
  <c r="AH345" i="4"/>
  <c r="AO345" i="4"/>
  <c r="AP345" i="4" s="1"/>
  <c r="AJ363" i="14" s="1"/>
  <c r="BC450" i="4"/>
  <c r="AW451" i="4"/>
  <c r="AU451" i="4" s="1"/>
  <c r="AA503" i="4"/>
  <c r="K716" i="4"/>
  <c r="L716" i="4" s="1"/>
  <c r="V503" i="4"/>
  <c r="E484" i="12"/>
  <c r="F484" i="12" s="1"/>
  <c r="H484" i="12" s="1"/>
  <c r="O716" i="4" l="1"/>
  <c r="AB707" i="14"/>
  <c r="BS344" i="4"/>
  <c r="AL354" i="14"/>
  <c r="BM345" i="4"/>
  <c r="BN345" i="4" s="1"/>
  <c r="BO345" i="4" s="1"/>
  <c r="BI345" i="4"/>
  <c r="BL345" i="4" s="1"/>
  <c r="AN345" i="4"/>
  <c r="AD346" i="4"/>
  <c r="AI346" i="4" s="1"/>
  <c r="AZ451" i="4"/>
  <c r="BA451" i="4" s="1"/>
  <c r="BC451" i="4" s="1"/>
  <c r="J717" i="4"/>
  <c r="W503" i="4"/>
  <c r="U504" i="4"/>
  <c r="AQ345" i="4" l="1"/>
  <c r="AD710" i="14"/>
  <c r="BJ345" i="4"/>
  <c r="AE346" i="4"/>
  <c r="AK346" i="4" s="1"/>
  <c r="AL346" i="4" s="1"/>
  <c r="AM346" i="4" s="1"/>
  <c r="AX451" i="4"/>
  <c r="AY451" i="4" s="1"/>
  <c r="K717" i="4"/>
  <c r="L717" i="4" s="1"/>
  <c r="X504" i="4"/>
  <c r="Y504" i="4" s="1"/>
  <c r="S504" i="4"/>
  <c r="O717" i="4" l="1"/>
  <c r="AB709" i="14"/>
  <c r="AF346" i="4"/>
  <c r="AG346" i="4" s="1"/>
  <c r="BP345" i="4"/>
  <c r="AF708" i="14" s="1"/>
  <c r="BQ345" i="4"/>
  <c r="BR345" i="4" s="1"/>
  <c r="AL355" i="14" s="1"/>
  <c r="BF346" i="4"/>
  <c r="BK346" i="4" s="1"/>
  <c r="AW452" i="4"/>
  <c r="AA504" i="4"/>
  <c r="J718" i="4"/>
  <c r="V504" i="4"/>
  <c r="E485" i="12"/>
  <c r="F485" i="12" s="1"/>
  <c r="H485" i="12" s="1"/>
  <c r="AH346" i="4" l="1"/>
  <c r="AD347" i="4" s="1"/>
  <c r="AE347" i="4" s="1"/>
  <c r="AJ346" i="4"/>
  <c r="AO346" i="4" s="1"/>
  <c r="AP346" i="4" s="1"/>
  <c r="AJ364" i="14" s="1"/>
  <c r="BS345" i="4"/>
  <c r="BG346" i="4"/>
  <c r="AU452" i="4"/>
  <c r="AZ452" i="4"/>
  <c r="K718" i="4"/>
  <c r="L718" i="4" s="1"/>
  <c r="W504" i="4"/>
  <c r="U505" i="4"/>
  <c r="O718" i="4" l="1"/>
  <c r="AB711" i="14"/>
  <c r="AN346" i="4"/>
  <c r="AF347" i="4"/>
  <c r="AG347" i="4" s="1"/>
  <c r="BM346" i="4"/>
  <c r="BN346" i="4" s="1"/>
  <c r="BO346" i="4" s="1"/>
  <c r="BH346" i="4"/>
  <c r="BI346" i="4" s="1"/>
  <c r="BL346" i="4" s="1"/>
  <c r="BA452" i="4"/>
  <c r="AX452" i="4"/>
  <c r="AY452" i="4" s="1"/>
  <c r="AI347" i="4"/>
  <c r="AK347" i="4"/>
  <c r="AL347" i="4" s="1"/>
  <c r="J719" i="4"/>
  <c r="X505" i="4"/>
  <c r="Y505" i="4" s="1"/>
  <c r="S505" i="4"/>
  <c r="AQ346" i="4" l="1"/>
  <c r="AD711" i="14"/>
  <c r="AJ347" i="4"/>
  <c r="AO347" i="4" s="1"/>
  <c r="AP347" i="4" s="1"/>
  <c r="AJ365" i="14" s="1"/>
  <c r="AH347" i="4"/>
  <c r="AD348" i="4" s="1"/>
  <c r="BJ346" i="4"/>
  <c r="BC452" i="4"/>
  <c r="AW453" i="4"/>
  <c r="AZ453" i="4" s="1"/>
  <c r="AA505" i="4"/>
  <c r="AM347" i="4"/>
  <c r="K719" i="4"/>
  <c r="L719" i="4" s="1"/>
  <c r="V505" i="4"/>
  <c r="E486" i="12"/>
  <c r="F486" i="12" s="1"/>
  <c r="H486" i="12" s="1"/>
  <c r="O719" i="4" l="1"/>
  <c r="AB716" i="14"/>
  <c r="AN347" i="4"/>
  <c r="BP346" i="4"/>
  <c r="AF710" i="14" s="1"/>
  <c r="BQ346" i="4"/>
  <c r="BR346" i="4" s="1"/>
  <c r="AL356" i="14" s="1"/>
  <c r="BF347" i="4"/>
  <c r="BK347" i="4" s="1"/>
  <c r="AE348" i="4"/>
  <c r="AF348" i="4" s="1"/>
  <c r="BA453" i="4"/>
  <c r="BC453" i="4" s="1"/>
  <c r="AU453" i="4"/>
  <c r="AX453" i="4" s="1"/>
  <c r="AY453" i="4" s="1"/>
  <c r="J720" i="4"/>
  <c r="W505" i="4"/>
  <c r="U506" i="4"/>
  <c r="AQ347" i="4" l="1"/>
  <c r="AD714" i="14"/>
  <c r="BS346" i="4"/>
  <c r="BG347" i="4"/>
  <c r="BH347" i="4" s="1"/>
  <c r="AG348" i="4"/>
  <c r="AW454" i="4"/>
  <c r="AU454" i="4" s="1"/>
  <c r="K720" i="4"/>
  <c r="L720" i="4" s="1"/>
  <c r="S506" i="4"/>
  <c r="X506" i="4"/>
  <c r="Y506" i="4" s="1"/>
  <c r="O720" i="4" l="1"/>
  <c r="AB362" i="14"/>
  <c r="AH348" i="4"/>
  <c r="AJ348" i="4"/>
  <c r="AO348" i="4" s="1"/>
  <c r="AP348" i="4" s="1"/>
  <c r="AJ366" i="14" s="1"/>
  <c r="BM347" i="4"/>
  <c r="BN347" i="4" s="1"/>
  <c r="BO347" i="4" s="1"/>
  <c r="BI347" i="4"/>
  <c r="BL347" i="4" s="1"/>
  <c r="AZ454" i="4"/>
  <c r="AA506" i="4"/>
  <c r="AI348" i="4"/>
  <c r="AK348" i="4"/>
  <c r="V506" i="4"/>
  <c r="W506" i="4" s="1"/>
  <c r="J721" i="4"/>
  <c r="E487" i="12"/>
  <c r="F487" i="12" s="1"/>
  <c r="H487" i="12" s="1"/>
  <c r="BJ347" i="4" l="1"/>
  <c r="BF348" i="4" s="1"/>
  <c r="BP347" i="4"/>
  <c r="AF712" i="14" s="1"/>
  <c r="BQ347" i="4"/>
  <c r="BR347" i="4" s="1"/>
  <c r="AL357" i="14" s="1"/>
  <c r="AD349" i="4"/>
  <c r="BA454" i="4"/>
  <c r="AL348" i="4"/>
  <c r="AM348" i="4" s="1"/>
  <c r="AN348" i="4" s="1"/>
  <c r="AD716" i="14" s="1"/>
  <c r="AX454" i="4"/>
  <c r="AY454" i="4" s="1"/>
  <c r="U507" i="4"/>
  <c r="X507" i="4" s="1"/>
  <c r="Y507" i="4" s="1"/>
  <c r="K721" i="4"/>
  <c r="L721" i="4" s="1"/>
  <c r="O721" i="4" l="1"/>
  <c r="AB565" i="14"/>
  <c r="BS347" i="4"/>
  <c r="BG348" i="4"/>
  <c r="BM348" i="4" s="1"/>
  <c r="BN348" i="4" s="1"/>
  <c r="BO348" i="4" s="1"/>
  <c r="BK348" i="4"/>
  <c r="AE349" i="4"/>
  <c r="AF349" i="4" s="1"/>
  <c r="BC454" i="4"/>
  <c r="AQ348" i="4"/>
  <c r="AW455" i="4"/>
  <c r="AZ455" i="4" s="1"/>
  <c r="AA507" i="4"/>
  <c r="S507" i="4"/>
  <c r="V507" i="4" s="1"/>
  <c r="J722" i="4"/>
  <c r="K722" i="4" s="1"/>
  <c r="L722" i="4" s="1"/>
  <c r="O722" i="4" l="1"/>
  <c r="AB505" i="14"/>
  <c r="BH348" i="4"/>
  <c r="BI348" i="4" s="1"/>
  <c r="BL348" i="4" s="1"/>
  <c r="AG349" i="4"/>
  <c r="BA455" i="4"/>
  <c r="BC455" i="4" s="1"/>
  <c r="AU455" i="4"/>
  <c r="AX455" i="4" s="1"/>
  <c r="AY455" i="4" s="1"/>
  <c r="J723" i="4"/>
  <c r="W507" i="4"/>
  <c r="U508" i="4"/>
  <c r="E488" i="12"/>
  <c r="F488" i="12" s="1"/>
  <c r="H488" i="12" s="1"/>
  <c r="AH349" i="4" l="1"/>
  <c r="AJ349" i="4"/>
  <c r="AO349" i="4" s="1"/>
  <c r="AP349" i="4" s="1"/>
  <c r="AJ367" i="14" s="1"/>
  <c r="BJ348" i="4"/>
  <c r="BP348" i="4"/>
  <c r="AF713" i="14" s="1"/>
  <c r="AW456" i="4"/>
  <c r="AU456" i="4" s="1"/>
  <c r="AI349" i="4"/>
  <c r="AK349" i="4"/>
  <c r="K723" i="4"/>
  <c r="L723" i="4" s="1"/>
  <c r="S508" i="4"/>
  <c r="X508" i="4"/>
  <c r="Y508" i="4" s="1"/>
  <c r="O723" i="4" l="1"/>
  <c r="AB537" i="14"/>
  <c r="BF349" i="4"/>
  <c r="BK349" i="4" s="1"/>
  <c r="BQ348" i="4"/>
  <c r="BR348" i="4" s="1"/>
  <c r="AZ456" i="4"/>
  <c r="AD350" i="4"/>
  <c r="AL349" i="4"/>
  <c r="AX456" i="4"/>
  <c r="AY456" i="4" s="1"/>
  <c r="V508" i="4"/>
  <c r="W508" i="4" s="1"/>
  <c r="J724" i="4"/>
  <c r="E489" i="12"/>
  <c r="F489" i="12" s="1"/>
  <c r="H489" i="12" s="1"/>
  <c r="BS348" i="4" l="1"/>
  <c r="AL358" i="14"/>
  <c r="BG349" i="4"/>
  <c r="BM349" i="4" s="1"/>
  <c r="BN349" i="4" s="1"/>
  <c r="BO349" i="4" s="1"/>
  <c r="AE350" i="4"/>
  <c r="AF350" i="4" s="1"/>
  <c r="BA456" i="4"/>
  <c r="AM349" i="4"/>
  <c r="AW457" i="4"/>
  <c r="AA508" i="4"/>
  <c r="U509" i="4"/>
  <c r="S509" i="4" s="1"/>
  <c r="K724" i="4"/>
  <c r="L724" i="4" s="1"/>
  <c r="O724" i="4" l="1"/>
  <c r="AB561" i="14"/>
  <c r="BH349" i="4"/>
  <c r="BI349" i="4" s="1"/>
  <c r="BL349" i="4" s="1"/>
  <c r="AG350" i="4"/>
  <c r="BC456" i="4"/>
  <c r="AZ457" i="4"/>
  <c r="AN349" i="4"/>
  <c r="AU457" i="4"/>
  <c r="X509" i="4"/>
  <c r="Y509" i="4" s="1"/>
  <c r="V509" i="4"/>
  <c r="W509" i="4" s="1"/>
  <c r="J725" i="4"/>
  <c r="AQ349" i="4" l="1"/>
  <c r="AD717" i="14"/>
  <c r="AH350" i="4"/>
  <c r="AJ350" i="4"/>
  <c r="AO350" i="4" s="1"/>
  <c r="AP350" i="4" s="1"/>
  <c r="AJ368" i="14" s="1"/>
  <c r="BJ349" i="4"/>
  <c r="BF350" i="4" s="1"/>
  <c r="BK350" i="4" s="1"/>
  <c r="BP349" i="4"/>
  <c r="AF715" i="14" s="1"/>
  <c r="BA457" i="4"/>
  <c r="BC457" i="4" s="1"/>
  <c r="AA509" i="4"/>
  <c r="AI350" i="4"/>
  <c r="AK350" i="4"/>
  <c r="AL350" i="4" s="1"/>
  <c r="U510" i="4"/>
  <c r="X510" i="4" s="1"/>
  <c r="Y510" i="4" s="1"/>
  <c r="K725" i="4"/>
  <c r="L725" i="4" s="1"/>
  <c r="E490" i="12"/>
  <c r="F490" i="12" s="1"/>
  <c r="H490" i="12" s="1"/>
  <c r="O725" i="4" l="1"/>
  <c r="AB581" i="14"/>
  <c r="BQ349" i="4"/>
  <c r="BR349" i="4" s="1"/>
  <c r="BG350" i="4"/>
  <c r="BH350" i="4" s="1"/>
  <c r="AD351" i="4"/>
  <c r="AX457" i="4"/>
  <c r="AY457" i="4" s="1"/>
  <c r="AA510" i="4"/>
  <c r="AM350" i="4"/>
  <c r="AN350" i="4" s="1"/>
  <c r="AD718" i="14" s="1"/>
  <c r="S510" i="4"/>
  <c r="V510" i="4" s="1"/>
  <c r="J726" i="4"/>
  <c r="BS349" i="4" l="1"/>
  <c r="AL359" i="14"/>
  <c r="BM350" i="4"/>
  <c r="BN350" i="4" s="1"/>
  <c r="BO350" i="4" s="1"/>
  <c r="BI350" i="4"/>
  <c r="BL350" i="4" s="1"/>
  <c r="AE351" i="4"/>
  <c r="AF351" i="4" s="1"/>
  <c r="AW458" i="4"/>
  <c r="AZ458" i="4" s="1"/>
  <c r="AQ350" i="4"/>
  <c r="U511" i="4"/>
  <c r="X511" i="4" s="1"/>
  <c r="Y511" i="4" s="1"/>
  <c r="W510" i="4"/>
  <c r="K726" i="4"/>
  <c r="L726" i="4" s="1"/>
  <c r="O726" i="4" l="1"/>
  <c r="AB595" i="14"/>
  <c r="BJ350" i="4"/>
  <c r="AG351" i="4"/>
  <c r="AU458" i="4"/>
  <c r="AA511" i="4"/>
  <c r="S511" i="4"/>
  <c r="V511" i="4" s="1"/>
  <c r="J727" i="4"/>
  <c r="E491" i="12"/>
  <c r="F491" i="12" s="1"/>
  <c r="H491" i="12" s="1"/>
  <c r="AH351" i="4" l="1"/>
  <c r="AJ351" i="4"/>
  <c r="AO351" i="4" s="1"/>
  <c r="AP351" i="4" s="1"/>
  <c r="AJ369" i="14" s="1"/>
  <c r="BP350" i="4"/>
  <c r="AF717" i="14" s="1"/>
  <c r="BQ350" i="4"/>
  <c r="BR350" i="4" s="1"/>
  <c r="AL360" i="14" s="1"/>
  <c r="BF351" i="4"/>
  <c r="BK351" i="4" s="1"/>
  <c r="BA458" i="4"/>
  <c r="AI351" i="4"/>
  <c r="AK351" i="4"/>
  <c r="K727" i="4"/>
  <c r="L727" i="4" s="1"/>
  <c r="W511" i="4"/>
  <c r="U512" i="4"/>
  <c r="O727" i="4" l="1"/>
  <c r="AB616" i="14"/>
  <c r="BS350" i="4"/>
  <c r="BG351" i="4"/>
  <c r="BM351" i="4" s="1"/>
  <c r="BN351" i="4" s="1"/>
  <c r="BO351" i="4" s="1"/>
  <c r="BC458" i="4"/>
  <c r="AD352" i="4"/>
  <c r="AL351" i="4"/>
  <c r="AM351" i="4" s="1"/>
  <c r="AN351" i="4" s="1"/>
  <c r="AD720" i="14" s="1"/>
  <c r="AX458" i="4"/>
  <c r="AY458" i="4" s="1"/>
  <c r="J728" i="4"/>
  <c r="S512" i="4"/>
  <c r="X512" i="4"/>
  <c r="Y512" i="4" s="1"/>
  <c r="E492" i="12"/>
  <c r="F492" i="12" s="1"/>
  <c r="H492" i="12" s="1"/>
  <c r="BH351" i="4" l="1"/>
  <c r="BI351" i="4" s="1"/>
  <c r="BL351" i="4" s="1"/>
  <c r="AE352" i="4"/>
  <c r="AF352" i="4" s="1"/>
  <c r="AQ351" i="4"/>
  <c r="AW459" i="4"/>
  <c r="AZ459" i="4" s="1"/>
  <c r="V512" i="4"/>
  <c r="W512" i="4" s="1"/>
  <c r="K728" i="4"/>
  <c r="L728" i="4" s="1"/>
  <c r="O728" i="4" l="1"/>
  <c r="AB641" i="14"/>
  <c r="BJ351" i="4"/>
  <c r="AG352" i="4"/>
  <c r="AU459" i="4"/>
  <c r="AA512" i="4"/>
  <c r="U513" i="4"/>
  <c r="S513" i="4" s="1"/>
  <c r="J729" i="4"/>
  <c r="E493" i="12"/>
  <c r="F493" i="12" s="1"/>
  <c r="H493" i="12" s="1"/>
  <c r="AH352" i="4" l="1"/>
  <c r="AJ352" i="4"/>
  <c r="AO352" i="4" s="1"/>
  <c r="AP352" i="4" s="1"/>
  <c r="AJ370" i="14" s="1"/>
  <c r="BP351" i="4"/>
  <c r="AF718" i="14" s="1"/>
  <c r="BQ351" i="4"/>
  <c r="BR351" i="4" s="1"/>
  <c r="AL361" i="14" s="1"/>
  <c r="BF352" i="4"/>
  <c r="BK352" i="4" s="1"/>
  <c r="BA459" i="4"/>
  <c r="AI352" i="4"/>
  <c r="AK352" i="4"/>
  <c r="X513" i="4"/>
  <c r="Y513" i="4" s="1"/>
  <c r="V513" i="4"/>
  <c r="U514" i="4" s="1"/>
  <c r="K729" i="4"/>
  <c r="L729" i="4" s="1"/>
  <c r="O729" i="4" l="1"/>
  <c r="AB670" i="14"/>
  <c r="BS351" i="4"/>
  <c r="BG352" i="4"/>
  <c r="BH352" i="4" s="1"/>
  <c r="BC459" i="4"/>
  <c r="AL352" i="4"/>
  <c r="AM352" i="4" s="1"/>
  <c r="AN352" i="4" s="1"/>
  <c r="AD721" i="14" s="1"/>
  <c r="AX459" i="4"/>
  <c r="AY459" i="4" s="1"/>
  <c r="AA513" i="4"/>
  <c r="W513" i="4"/>
  <c r="J730" i="4"/>
  <c r="S514" i="4"/>
  <c r="X514" i="4"/>
  <c r="Y514" i="4" l="1"/>
  <c r="AA514" i="4" s="1"/>
  <c r="BM352" i="4"/>
  <c r="BN352" i="4" s="1"/>
  <c r="BO352" i="4" s="1"/>
  <c r="BI352" i="4"/>
  <c r="BL352" i="4" s="1"/>
  <c r="AD353" i="4"/>
  <c r="AQ352" i="4"/>
  <c r="AW460" i="4"/>
  <c r="AZ460" i="4" s="1"/>
  <c r="V514" i="4"/>
  <c r="W514" i="4" s="1"/>
  <c r="K730" i="4"/>
  <c r="L730" i="4" s="1"/>
  <c r="E494" i="12"/>
  <c r="F494" i="12" s="1"/>
  <c r="H494" i="12" s="1"/>
  <c r="O730" i="4" l="1"/>
  <c r="AB698" i="14"/>
  <c r="BJ352" i="4"/>
  <c r="AE353" i="4"/>
  <c r="AF353" i="4" s="1"/>
  <c r="AU460" i="4"/>
  <c r="AI353" i="4"/>
  <c r="J731" i="4"/>
  <c r="K731" i="4" s="1"/>
  <c r="L731" i="4" s="1"/>
  <c r="U515" i="4"/>
  <c r="S515" i="4" s="1"/>
  <c r="O731" i="4" l="1"/>
  <c r="AB715" i="14"/>
  <c r="BP352" i="4"/>
  <c r="AF719" i="14" s="1"/>
  <c r="BQ352" i="4"/>
  <c r="BR352" i="4" s="1"/>
  <c r="AL362" i="14" s="1"/>
  <c r="BF353" i="4"/>
  <c r="BK353" i="4" s="1"/>
  <c r="AK353" i="4"/>
  <c r="AL353" i="4" s="1"/>
  <c r="AM353" i="4" s="1"/>
  <c r="AG353" i="4"/>
  <c r="BA460" i="4"/>
  <c r="AX460" i="4"/>
  <c r="AY460" i="4" s="1"/>
  <c r="X515" i="4"/>
  <c r="Y515" i="4" s="1"/>
  <c r="V515" i="4"/>
  <c r="U516" i="4" s="1"/>
  <c r="J732" i="4"/>
  <c r="AH353" i="4" l="1"/>
  <c r="AD354" i="4" s="1"/>
  <c r="AJ353" i="4"/>
  <c r="AO353" i="4" s="1"/>
  <c r="AP353" i="4" s="1"/>
  <c r="AJ371" i="14" s="1"/>
  <c r="BS352" i="4"/>
  <c r="BG353" i="4"/>
  <c r="BH353" i="4" s="1"/>
  <c r="BC460" i="4"/>
  <c r="AW461" i="4"/>
  <c r="AZ461" i="4" s="1"/>
  <c r="AA515" i="4"/>
  <c r="W515" i="4"/>
  <c r="K732" i="4"/>
  <c r="L732" i="4" s="1"/>
  <c r="S516" i="4"/>
  <c r="X516" i="4"/>
  <c r="E495" i="12"/>
  <c r="F495" i="12" s="1"/>
  <c r="H495" i="12" s="1"/>
  <c r="O732" i="4" l="1"/>
  <c r="AB625" i="14"/>
  <c r="Y516" i="4"/>
  <c r="AA516" i="4" s="1"/>
  <c r="AN353" i="4"/>
  <c r="BM353" i="4"/>
  <c r="BN353" i="4" s="1"/>
  <c r="BO353" i="4" s="1"/>
  <c r="BI353" i="4"/>
  <c r="BL353" i="4" s="1"/>
  <c r="AE354" i="4"/>
  <c r="AF354" i="4" s="1"/>
  <c r="BA461" i="4"/>
  <c r="BC461" i="4" s="1"/>
  <c r="AU461" i="4"/>
  <c r="AX461" i="4" s="1"/>
  <c r="AY461" i="4" s="1"/>
  <c r="V516" i="4"/>
  <c r="W516" i="4" s="1"/>
  <c r="J733" i="4"/>
  <c r="AQ353" i="4" l="1"/>
  <c r="AD722" i="14"/>
  <c r="BJ353" i="4"/>
  <c r="AG354" i="4"/>
  <c r="AJ354" i="4" s="1"/>
  <c r="AW462" i="4"/>
  <c r="AU462" i="4" s="1"/>
  <c r="AI354" i="4"/>
  <c r="AK354" i="4"/>
  <c r="AL354" i="4" s="1"/>
  <c r="U517" i="4"/>
  <c r="S517" i="4" s="1"/>
  <c r="K733" i="4"/>
  <c r="L733" i="4" s="1"/>
  <c r="E496" i="12"/>
  <c r="F496" i="12" s="1"/>
  <c r="H496" i="12" s="1"/>
  <c r="O733" i="4" l="1"/>
  <c r="AB645" i="14"/>
  <c r="BP353" i="4"/>
  <c r="AF721" i="14" s="1"/>
  <c r="BQ353" i="4"/>
  <c r="BR353" i="4" s="1"/>
  <c r="AL363" i="14" s="1"/>
  <c r="BF354" i="4"/>
  <c r="BK354" i="4" s="1"/>
  <c r="AO354" i="4"/>
  <c r="AP354" i="4" s="1"/>
  <c r="AJ372" i="14" s="1"/>
  <c r="AH354" i="4"/>
  <c r="AZ462" i="4"/>
  <c r="AM354" i="4"/>
  <c r="X517" i="4"/>
  <c r="Y517" i="4" s="1"/>
  <c r="V517" i="4"/>
  <c r="W517" i="4" s="1"/>
  <c r="J734" i="4"/>
  <c r="AD355" i="4" l="1"/>
  <c r="AE355" i="4" s="1"/>
  <c r="AF355" i="4" s="1"/>
  <c r="BS353" i="4"/>
  <c r="AN354" i="4"/>
  <c r="BG354" i="4"/>
  <c r="BH354" i="4" s="1"/>
  <c r="BA462" i="4"/>
  <c r="AX462" i="4"/>
  <c r="AY462" i="4" s="1"/>
  <c r="AA517" i="4"/>
  <c r="U518" i="4"/>
  <c r="X518" i="4" s="1"/>
  <c r="K734" i="4"/>
  <c r="L734" i="4" s="1"/>
  <c r="O734" i="4" l="1"/>
  <c r="AB674" i="14"/>
  <c r="AQ354" i="4"/>
  <c r="AD724" i="14"/>
  <c r="Y518" i="4"/>
  <c r="AA518" i="4" s="1"/>
  <c r="BI354" i="4"/>
  <c r="BL354" i="4" s="1"/>
  <c r="BM354" i="4"/>
  <c r="BN354" i="4" s="1"/>
  <c r="BO354" i="4" s="1"/>
  <c r="AG355" i="4"/>
  <c r="BC462" i="4"/>
  <c r="AW463" i="4"/>
  <c r="AU463" i="4" s="1"/>
  <c r="S518" i="4"/>
  <c r="V518" i="4" s="1"/>
  <c r="W518" i="4" s="1"/>
  <c r="J735" i="4"/>
  <c r="E497" i="12"/>
  <c r="F497" i="12" s="1"/>
  <c r="H497" i="12" s="1"/>
  <c r="AH355" i="4" l="1"/>
  <c r="AJ355" i="4"/>
  <c r="AO355" i="4" s="1"/>
  <c r="AP355" i="4" s="1"/>
  <c r="AJ373" i="14" s="1"/>
  <c r="BJ354" i="4"/>
  <c r="AZ463" i="4"/>
  <c r="AX463" i="4"/>
  <c r="AY463" i="4" s="1"/>
  <c r="AI355" i="4"/>
  <c r="AK355" i="4"/>
  <c r="AL355" i="4" s="1"/>
  <c r="U519" i="4"/>
  <c r="X519" i="4" s="1"/>
  <c r="Y519" i="4" s="1"/>
  <c r="K735" i="4"/>
  <c r="L735" i="4" s="1"/>
  <c r="O735" i="4" l="1"/>
  <c r="AB666" i="14"/>
  <c r="BP354" i="4"/>
  <c r="AF722" i="14" s="1"/>
  <c r="BQ354" i="4"/>
  <c r="BR354" i="4" s="1"/>
  <c r="AL364" i="14" s="1"/>
  <c r="BF355" i="4"/>
  <c r="BK355" i="4" s="1"/>
  <c r="AD356" i="4"/>
  <c r="BA463" i="4"/>
  <c r="AW464" i="4"/>
  <c r="AU464" i="4" s="1"/>
  <c r="AA519" i="4"/>
  <c r="AM355" i="4"/>
  <c r="AN355" i="4" s="1"/>
  <c r="AD595" i="14" s="1"/>
  <c r="S519" i="4"/>
  <c r="V519" i="4" s="1"/>
  <c r="U520" i="4" s="1"/>
  <c r="J736" i="4"/>
  <c r="K736" i="4" s="1"/>
  <c r="L736" i="4" s="1"/>
  <c r="O736" i="4" l="1"/>
  <c r="AB643" i="14"/>
  <c r="L61" i="6"/>
  <c r="K20" i="8"/>
  <c r="K21" i="8"/>
  <c r="K19" i="8"/>
  <c r="K18" i="8"/>
  <c r="K40" i="8" s="1"/>
  <c r="K16" i="8"/>
  <c r="K17" i="8" s="1"/>
  <c r="BS354" i="4"/>
  <c r="BG355" i="4"/>
  <c r="BM355" i="4" s="1"/>
  <c r="BN355" i="4" s="1"/>
  <c r="BO355" i="4" s="1"/>
  <c r="AE356" i="4"/>
  <c r="AF356" i="4" s="1"/>
  <c r="BC463" i="4"/>
  <c r="AZ464" i="4"/>
  <c r="AX464" i="4"/>
  <c r="AY464" i="4" s="1"/>
  <c r="AQ355" i="4"/>
  <c r="X520" i="4"/>
  <c r="Y520" i="4" s="1"/>
  <c r="S520" i="4"/>
  <c r="W519" i="4"/>
  <c r="E498" i="12"/>
  <c r="F498" i="12" s="1"/>
  <c r="H498" i="12" s="1"/>
  <c r="BH355" i="4" l="1"/>
  <c r="BI355" i="4" s="1"/>
  <c r="BL355" i="4" s="1"/>
  <c r="AG356" i="4"/>
  <c r="BA464" i="4"/>
  <c r="BC464" i="4" s="1"/>
  <c r="AW465" i="4"/>
  <c r="AU465" i="4" s="1"/>
  <c r="AA520" i="4"/>
  <c r="V520" i="4"/>
  <c r="W520" i="4" s="1"/>
  <c r="AH356" i="4" l="1"/>
  <c r="AJ356" i="4"/>
  <c r="AO356" i="4" s="1"/>
  <c r="AP356" i="4" s="1"/>
  <c r="AJ374" i="14" s="1"/>
  <c r="BJ355" i="4"/>
  <c r="AZ465" i="4"/>
  <c r="BA465" i="4" s="1"/>
  <c r="BC465" i="4" s="1"/>
  <c r="AX465" i="4"/>
  <c r="AY465" i="4" s="1"/>
  <c r="AI356" i="4"/>
  <c r="AK356" i="4"/>
  <c r="U521" i="4"/>
  <c r="BP355" i="4" l="1"/>
  <c r="AF611" i="14" s="1"/>
  <c r="BQ355" i="4"/>
  <c r="BR355" i="4" s="1"/>
  <c r="AL365" i="14" s="1"/>
  <c r="BF356" i="4"/>
  <c r="AD357" i="4"/>
  <c r="AL356" i="4"/>
  <c r="AM356" i="4" s="1"/>
  <c r="AN356" i="4" s="1"/>
  <c r="AD572" i="14" s="1"/>
  <c r="AW466" i="4"/>
  <c r="AZ466" i="4" s="1"/>
  <c r="S521" i="4"/>
  <c r="X521" i="4"/>
  <c r="Y521" i="4" s="1"/>
  <c r="E499" i="12"/>
  <c r="F499" i="12" s="1"/>
  <c r="H499" i="12" s="1"/>
  <c r="BS355" i="4" l="1"/>
  <c r="BG356" i="4"/>
  <c r="BM356" i="4" s="1"/>
  <c r="BN356" i="4" s="1"/>
  <c r="BO356" i="4" s="1"/>
  <c r="BK356" i="4"/>
  <c r="AE357" i="4"/>
  <c r="AF357" i="4" s="1"/>
  <c r="BA466" i="4"/>
  <c r="BC466" i="4" s="1"/>
  <c r="AQ356" i="4"/>
  <c r="AU466" i="4"/>
  <c r="AX466" i="4" s="1"/>
  <c r="AY466" i="4" s="1"/>
  <c r="AA521" i="4"/>
  <c r="V521" i="4"/>
  <c r="BH356" i="4" l="1"/>
  <c r="BI356" i="4" s="1"/>
  <c r="AG357" i="4"/>
  <c r="AW467" i="4"/>
  <c r="AU467" i="4" s="1"/>
  <c r="W521" i="4"/>
  <c r="U522" i="4"/>
  <c r="BJ356" i="4" l="1"/>
  <c r="BF357" i="4" s="1"/>
  <c r="BL356" i="4"/>
  <c r="BQ356" i="4" s="1"/>
  <c r="BR356" i="4" s="1"/>
  <c r="AL366" i="14" s="1"/>
  <c r="AH357" i="4"/>
  <c r="AD358" i="4" s="1"/>
  <c r="AE358" i="4" s="1"/>
  <c r="AJ357" i="4"/>
  <c r="AO357" i="4" s="1"/>
  <c r="AP357" i="4" s="1"/>
  <c r="AJ375" i="14" s="1"/>
  <c r="AZ467" i="4"/>
  <c r="BA467" i="4" s="1"/>
  <c r="BC467" i="4" s="1"/>
  <c r="AX467" i="4"/>
  <c r="AY467" i="4" s="1"/>
  <c r="AI357" i="4"/>
  <c r="AK357" i="4"/>
  <c r="S522" i="4"/>
  <c r="X522" i="4"/>
  <c r="Y522" i="4" s="1"/>
  <c r="E500" i="12"/>
  <c r="F500" i="12" s="1"/>
  <c r="H500" i="12" s="1"/>
  <c r="AF358" i="4" l="1"/>
  <c r="AG358" i="4" s="1"/>
  <c r="BP356" i="4"/>
  <c r="BG357" i="4"/>
  <c r="BM357" i="4" s="1"/>
  <c r="BN357" i="4" s="1"/>
  <c r="BO357" i="4" s="1"/>
  <c r="BK357" i="4"/>
  <c r="AL357" i="4"/>
  <c r="AM357" i="4" s="1"/>
  <c r="AN357" i="4" s="1"/>
  <c r="AD524" i="14" s="1"/>
  <c r="AW468" i="4"/>
  <c r="AU468" i="4" s="1"/>
  <c r="AA522" i="4"/>
  <c r="V522" i="4"/>
  <c r="BS356" i="4" l="1"/>
  <c r="AF585" i="14"/>
  <c r="AH358" i="4"/>
  <c r="AJ358" i="4"/>
  <c r="BH357" i="4"/>
  <c r="BI357" i="4" s="1"/>
  <c r="BL357" i="4" s="1"/>
  <c r="AZ468" i="4"/>
  <c r="AQ357" i="4"/>
  <c r="AX468" i="4"/>
  <c r="AY468" i="4" s="1"/>
  <c r="W522" i="4"/>
  <c r="U523" i="4"/>
  <c r="E501" i="12"/>
  <c r="F501" i="12" s="1"/>
  <c r="H501" i="12" s="1"/>
  <c r="BJ357" i="4" l="1"/>
  <c r="BA468" i="4"/>
  <c r="AW469" i="4"/>
  <c r="AU469" i="4" s="1"/>
  <c r="AO358" i="4"/>
  <c r="AP358" i="4" s="1"/>
  <c r="AJ376" i="14" s="1"/>
  <c r="AK358" i="4"/>
  <c r="AL358" i="4" s="1"/>
  <c r="X523" i="4"/>
  <c r="Y523" i="4" s="1"/>
  <c r="S523" i="4"/>
  <c r="BP357" i="4" l="1"/>
  <c r="AF552" i="14" s="1"/>
  <c r="BQ357" i="4"/>
  <c r="BR357" i="4" s="1"/>
  <c r="AL367" i="14" s="1"/>
  <c r="BF358" i="4"/>
  <c r="BK358" i="4" s="1"/>
  <c r="BC468" i="4"/>
  <c r="AZ469" i="4"/>
  <c r="AI358" i="4"/>
  <c r="AA523" i="4"/>
  <c r="AM358" i="4"/>
  <c r="AN358" i="4" s="1"/>
  <c r="AD548" i="14" s="1"/>
  <c r="V523" i="4"/>
  <c r="BS357" i="4" l="1"/>
  <c r="BG358" i="4"/>
  <c r="BH358" i="4" s="1"/>
  <c r="AD359" i="4"/>
  <c r="BA469" i="4"/>
  <c r="BC469" i="4" s="1"/>
  <c r="AX469" i="4"/>
  <c r="AY469" i="4" s="1"/>
  <c r="AQ358" i="4"/>
  <c r="U524" i="4"/>
  <c r="S524" i="4" s="1"/>
  <c r="W523" i="4"/>
  <c r="E502" i="12"/>
  <c r="F502" i="12" s="1"/>
  <c r="H502" i="12" s="1"/>
  <c r="BI358" i="4" l="1"/>
  <c r="BL358" i="4" s="1"/>
  <c r="BM358" i="4"/>
  <c r="BN358" i="4" s="1"/>
  <c r="BO358" i="4" s="1"/>
  <c r="AE359" i="4"/>
  <c r="AF359" i="4" s="1"/>
  <c r="AW470" i="4"/>
  <c r="AU470" i="4" s="1"/>
  <c r="V524" i="4"/>
  <c r="X524" i="4"/>
  <c r="Y524" i="4" s="1"/>
  <c r="BJ358" i="4" l="1"/>
  <c r="AG359" i="4"/>
  <c r="AZ470" i="4"/>
  <c r="AA524" i="4"/>
  <c r="AI359" i="4"/>
  <c r="AK359" i="4"/>
  <c r="AL359" i="4" s="1"/>
  <c r="W524" i="4"/>
  <c r="U525" i="4"/>
  <c r="X525" i="4" s="1"/>
  <c r="Y525" i="4" s="1"/>
  <c r="AH359" i="4" l="1"/>
  <c r="AD360" i="4" s="1"/>
  <c r="AJ359" i="4"/>
  <c r="AO359" i="4" s="1"/>
  <c r="AP359" i="4" s="1"/>
  <c r="AJ377" i="14" s="1"/>
  <c r="BP358" i="4"/>
  <c r="AF568" i="14" s="1"/>
  <c r="BQ358" i="4"/>
  <c r="BR358" i="4" s="1"/>
  <c r="AL368" i="14" s="1"/>
  <c r="BF359" i="4"/>
  <c r="BK359" i="4" s="1"/>
  <c r="BA470" i="4"/>
  <c r="AX470" i="4"/>
  <c r="AY470" i="4" s="1"/>
  <c r="AA525" i="4"/>
  <c r="AM359" i="4"/>
  <c r="S525" i="4"/>
  <c r="V525" i="4" s="1"/>
  <c r="W525" i="4" s="1"/>
  <c r="E503" i="12"/>
  <c r="F503" i="12" s="1"/>
  <c r="H503" i="12" s="1"/>
  <c r="AN359" i="4" l="1"/>
  <c r="BS358" i="4"/>
  <c r="BG359" i="4"/>
  <c r="BH359" i="4" s="1"/>
  <c r="BC470" i="4"/>
  <c r="AE360" i="4"/>
  <c r="AF360" i="4" s="1"/>
  <c r="AW471" i="4"/>
  <c r="AZ471" i="4" s="1"/>
  <c r="U526" i="4"/>
  <c r="S526" i="4" s="1"/>
  <c r="AQ359" i="4" l="1"/>
  <c r="AD568" i="14"/>
  <c r="BI359" i="4"/>
  <c r="BL359" i="4" s="1"/>
  <c r="BM359" i="4"/>
  <c r="BN359" i="4" s="1"/>
  <c r="BO359" i="4" s="1"/>
  <c r="AG360" i="4"/>
  <c r="BA471" i="4"/>
  <c r="BC471" i="4" s="1"/>
  <c r="AU471" i="4"/>
  <c r="AX471" i="4" s="1"/>
  <c r="AY471" i="4" s="1"/>
  <c r="X526" i="4"/>
  <c r="Y526" i="4" s="1"/>
  <c r="V526" i="4"/>
  <c r="E504" i="12"/>
  <c r="F504" i="12" s="1"/>
  <c r="H504" i="12" s="1"/>
  <c r="AH360" i="4" l="1"/>
  <c r="AJ360" i="4"/>
  <c r="AO360" i="4" s="1"/>
  <c r="AP360" i="4" s="1"/>
  <c r="AJ378" i="14" s="1"/>
  <c r="BJ359" i="4"/>
  <c r="AW472" i="4"/>
  <c r="AU472" i="4" s="1"/>
  <c r="AK360" i="4"/>
  <c r="AI360" i="4"/>
  <c r="AA526" i="4"/>
  <c r="W526" i="4"/>
  <c r="U527" i="4"/>
  <c r="BP359" i="4" l="1"/>
  <c r="AF583" i="14" s="1"/>
  <c r="BQ359" i="4"/>
  <c r="BR359" i="4" s="1"/>
  <c r="AL369" i="14" s="1"/>
  <c r="BF360" i="4"/>
  <c r="BK360" i="4" s="1"/>
  <c r="AZ472" i="4"/>
  <c r="BA472" i="4" s="1"/>
  <c r="BC472" i="4" s="1"/>
  <c r="AL360" i="4"/>
  <c r="AM360" i="4" s="1"/>
  <c r="AN360" i="4" s="1"/>
  <c r="AD586" i="14" s="1"/>
  <c r="AX472" i="4"/>
  <c r="AY472" i="4" s="1"/>
  <c r="S527" i="4"/>
  <c r="X527" i="4"/>
  <c r="Y527" i="4" s="1"/>
  <c r="E505" i="12"/>
  <c r="F505" i="12" s="1"/>
  <c r="H505" i="12" s="1"/>
  <c r="BS359" i="4" l="1"/>
  <c r="BG360" i="4"/>
  <c r="AD361" i="4"/>
  <c r="AQ360" i="4"/>
  <c r="AW473" i="4"/>
  <c r="AU473" i="4" s="1"/>
  <c r="V527" i="4"/>
  <c r="BM360" i="4" l="1"/>
  <c r="BN360" i="4" s="1"/>
  <c r="BO360" i="4" s="1"/>
  <c r="BH360" i="4"/>
  <c r="BI360" i="4" s="1"/>
  <c r="BL360" i="4" s="1"/>
  <c r="AZ473" i="4"/>
  <c r="AE361" i="4"/>
  <c r="AF361" i="4" s="1"/>
  <c r="AI361" i="4"/>
  <c r="AA527" i="4"/>
  <c r="W527" i="4"/>
  <c r="U528" i="4"/>
  <c r="E506" i="12"/>
  <c r="F506" i="12" s="1"/>
  <c r="H506" i="12" s="1"/>
  <c r="BJ360" i="4" l="1"/>
  <c r="AG361" i="4"/>
  <c r="AK361" i="4"/>
  <c r="AL361" i="4" s="1"/>
  <c r="AM361" i="4" s="1"/>
  <c r="BA473" i="4"/>
  <c r="AX473" i="4"/>
  <c r="AY473" i="4" s="1"/>
  <c r="S528" i="4"/>
  <c r="X528" i="4"/>
  <c r="Y528" i="4" s="1"/>
  <c r="AH361" i="4" l="1"/>
  <c r="AD362" i="4" s="1"/>
  <c r="AJ361" i="4"/>
  <c r="AN361" i="4" s="1"/>
  <c r="AD607" i="14" s="1"/>
  <c r="BP360" i="4"/>
  <c r="AF602" i="14" s="1"/>
  <c r="BQ360" i="4"/>
  <c r="BR360" i="4" s="1"/>
  <c r="AL370" i="14" s="1"/>
  <c r="BF361" i="4"/>
  <c r="BK361" i="4" s="1"/>
  <c r="BC473" i="4"/>
  <c r="AW474" i="4"/>
  <c r="AU474" i="4" s="1"/>
  <c r="V528" i="4"/>
  <c r="BS360" i="4" l="1"/>
  <c r="BG361" i="4"/>
  <c r="AO361" i="4"/>
  <c r="AP361" i="4" s="1"/>
  <c r="AZ474" i="4"/>
  <c r="AE362" i="4"/>
  <c r="AF362" i="4" s="1"/>
  <c r="AI362" i="4"/>
  <c r="AA528" i="4"/>
  <c r="W528" i="4"/>
  <c r="U529" i="4"/>
  <c r="E507" i="12"/>
  <c r="F507" i="12" s="1"/>
  <c r="H507" i="12" s="1"/>
  <c r="AQ361" i="4" l="1"/>
  <c r="AJ379" i="14"/>
  <c r="BM361" i="4"/>
  <c r="BN361" i="4" s="1"/>
  <c r="BO361" i="4" s="1"/>
  <c r="BH361" i="4"/>
  <c r="BI361" i="4" s="1"/>
  <c r="BL361" i="4" s="1"/>
  <c r="AG362" i="4"/>
  <c r="BA474" i="4"/>
  <c r="AK362" i="4"/>
  <c r="X529" i="4"/>
  <c r="S529" i="4"/>
  <c r="Y529" i="4" l="1"/>
  <c r="AA529" i="4" s="1"/>
  <c r="AH362" i="4"/>
  <c r="AJ362" i="4"/>
  <c r="AO362" i="4" s="1"/>
  <c r="AP362" i="4" s="1"/>
  <c r="AJ380" i="14" s="1"/>
  <c r="BJ361" i="4"/>
  <c r="BC474" i="4"/>
  <c r="AL362" i="4"/>
  <c r="AM362" i="4" s="1"/>
  <c r="AX474" i="4"/>
  <c r="AY474" i="4" s="1"/>
  <c r="V529" i="4"/>
  <c r="E508" i="12"/>
  <c r="F508" i="12" s="1"/>
  <c r="H508" i="12" s="1"/>
  <c r="BQ361" i="4" l="1"/>
  <c r="BR361" i="4" s="1"/>
  <c r="AL371" i="14" s="1"/>
  <c r="BP361" i="4"/>
  <c r="AF622" i="14" s="1"/>
  <c r="BF362" i="4"/>
  <c r="AD363" i="4"/>
  <c r="AN362" i="4"/>
  <c r="AW475" i="4"/>
  <c r="AZ475" i="4" s="1"/>
  <c r="W529" i="4"/>
  <c r="U530" i="4"/>
  <c r="AQ362" i="4" l="1"/>
  <c r="AD630" i="14"/>
  <c r="BG362" i="4"/>
  <c r="BM362" i="4" s="1"/>
  <c r="BN362" i="4" s="1"/>
  <c r="BO362" i="4" s="1"/>
  <c r="BK362" i="4"/>
  <c r="BS361" i="4"/>
  <c r="AE363" i="4"/>
  <c r="AF363" i="4" s="1"/>
  <c r="AU475" i="4"/>
  <c r="AI363" i="4"/>
  <c r="S530" i="4"/>
  <c r="X530" i="4"/>
  <c r="Y530" i="4" s="1"/>
  <c r="BH362" i="4" l="1"/>
  <c r="BI362" i="4" s="1"/>
  <c r="BL362" i="4" s="1"/>
  <c r="AG363" i="4"/>
  <c r="BA475" i="4"/>
  <c r="AX475" i="4"/>
  <c r="AY475" i="4" s="1"/>
  <c r="AK363" i="4"/>
  <c r="V530" i="4"/>
  <c r="E509" i="12"/>
  <c r="F509" i="12" s="1"/>
  <c r="H509" i="12" s="1"/>
  <c r="AH363" i="4" l="1"/>
  <c r="AJ363" i="4"/>
  <c r="BJ362" i="4"/>
  <c r="BC475" i="4"/>
  <c r="AL363" i="4"/>
  <c r="AM363" i="4" s="1"/>
  <c r="AW476" i="4"/>
  <c r="AZ476" i="4" s="1"/>
  <c r="AA530" i="4"/>
  <c r="W530" i="4"/>
  <c r="U531" i="4"/>
  <c r="BP362" i="4" l="1"/>
  <c r="AF643" i="14" s="1"/>
  <c r="BQ362" i="4"/>
  <c r="BR362" i="4" s="1"/>
  <c r="AL372" i="14" s="1"/>
  <c r="BF363" i="4"/>
  <c r="BK363" i="4" s="1"/>
  <c r="AD364" i="4"/>
  <c r="BA476" i="4"/>
  <c r="BC476" i="4" s="1"/>
  <c r="AO363" i="4"/>
  <c r="AP363" i="4" s="1"/>
  <c r="AJ381" i="14" s="1"/>
  <c r="AN363" i="4"/>
  <c r="AD656" i="14" s="1"/>
  <c r="AU476" i="4"/>
  <c r="S531" i="4"/>
  <c r="V531" i="4" s="1"/>
  <c r="X531" i="4"/>
  <c r="Y531" i="4" s="1"/>
  <c r="E510" i="12"/>
  <c r="F510" i="12" s="1"/>
  <c r="H510" i="12" s="1"/>
  <c r="BS362" i="4" l="1"/>
  <c r="BG363" i="4"/>
  <c r="BH363" i="4" s="1"/>
  <c r="AE364" i="4"/>
  <c r="AK364" i="4" s="1"/>
  <c r="AL364" i="4" s="1"/>
  <c r="AM364" i="4" s="1"/>
  <c r="AQ363" i="4"/>
  <c r="AX476" i="4"/>
  <c r="AY476" i="4" s="1"/>
  <c r="AI364" i="4"/>
  <c r="AA531" i="4"/>
  <c r="W531" i="4"/>
  <c r="U532" i="4"/>
  <c r="AF364" i="4" l="1"/>
  <c r="AG364" i="4" s="1"/>
  <c r="BM363" i="4"/>
  <c r="BN363" i="4" s="1"/>
  <c r="BO363" i="4" s="1"/>
  <c r="BI363" i="4"/>
  <c r="BL363" i="4" s="1"/>
  <c r="AW477" i="4"/>
  <c r="X532" i="4"/>
  <c r="Y532" i="4" s="1"/>
  <c r="S532" i="4"/>
  <c r="AH364" i="4" l="1"/>
  <c r="AD365" i="4" s="1"/>
  <c r="AJ364" i="4"/>
  <c r="AN364" i="4" s="1"/>
  <c r="AD687" i="14" s="1"/>
  <c r="BJ363" i="4"/>
  <c r="AU477" i="4"/>
  <c r="AX477" i="4" s="1"/>
  <c r="AY477" i="4" s="1"/>
  <c r="AZ477" i="4"/>
  <c r="BA477" i="4" s="1"/>
  <c r="AA532" i="4"/>
  <c r="V532" i="4"/>
  <c r="E511" i="12"/>
  <c r="F511" i="12" s="1"/>
  <c r="H511" i="12" s="1"/>
  <c r="AO364" i="4" l="1"/>
  <c r="AP364" i="4" s="1"/>
  <c r="BP363" i="4"/>
  <c r="AF667" i="14" s="1"/>
  <c r="BQ363" i="4"/>
  <c r="BR363" i="4" s="1"/>
  <c r="AL373" i="14" s="1"/>
  <c r="BF364" i="4"/>
  <c r="BK364" i="4" s="1"/>
  <c r="AE365" i="4"/>
  <c r="AK365" i="4" s="1"/>
  <c r="AL365" i="4" s="1"/>
  <c r="AM365" i="4" s="1"/>
  <c r="BC477" i="4"/>
  <c r="AW478" i="4"/>
  <c r="AZ478" i="4" s="1"/>
  <c r="AI365" i="4"/>
  <c r="W532" i="4"/>
  <c r="U533" i="4"/>
  <c r="AQ364" i="4" l="1"/>
  <c r="AJ382" i="14"/>
  <c r="AF365" i="4"/>
  <c r="AG365" i="4" s="1"/>
  <c r="BS363" i="4"/>
  <c r="BG364" i="4"/>
  <c r="BH364" i="4" s="1"/>
  <c r="BA478" i="4"/>
  <c r="BC478" i="4" s="1"/>
  <c r="AU478" i="4"/>
  <c r="S533" i="4"/>
  <c r="X533" i="4"/>
  <c r="Y533" i="4" s="1"/>
  <c r="E512" i="12"/>
  <c r="F512" i="12" s="1"/>
  <c r="H512" i="12" s="1"/>
  <c r="AH365" i="4" l="1"/>
  <c r="AD366" i="4" s="1"/>
  <c r="AE366" i="4" s="1"/>
  <c r="AJ365" i="4"/>
  <c r="AN365" i="4" s="1"/>
  <c r="AD713" i="14" s="1"/>
  <c r="BM364" i="4"/>
  <c r="BN364" i="4" s="1"/>
  <c r="BO364" i="4" s="1"/>
  <c r="BI364" i="4"/>
  <c r="BL364" i="4" s="1"/>
  <c r="AX478" i="4"/>
  <c r="AY478" i="4" s="1"/>
  <c r="V533" i="4"/>
  <c r="W533" i="4" s="1"/>
  <c r="AF366" i="4" l="1"/>
  <c r="AG366" i="4" s="1"/>
  <c r="BJ364" i="4"/>
  <c r="AO365" i="4"/>
  <c r="AP365" i="4" s="1"/>
  <c r="AW479" i="4"/>
  <c r="AZ479" i="4" s="1"/>
  <c r="AA533" i="4"/>
  <c r="AI366" i="4"/>
  <c r="AK366" i="4"/>
  <c r="U534" i="4"/>
  <c r="X534" i="4" s="1"/>
  <c r="Y534" i="4" s="1"/>
  <c r="AQ365" i="4" l="1"/>
  <c r="AJ383" i="14"/>
  <c r="AH366" i="4"/>
  <c r="AJ366" i="4"/>
  <c r="AO366" i="4" s="1"/>
  <c r="AP366" i="4" s="1"/>
  <c r="AJ384" i="14" s="1"/>
  <c r="BP364" i="4"/>
  <c r="AF693" i="14" s="1"/>
  <c r="BQ364" i="4"/>
  <c r="BR364" i="4" s="1"/>
  <c r="AL374" i="14" s="1"/>
  <c r="BF365" i="4"/>
  <c r="BK365" i="4" s="1"/>
  <c r="BA479" i="4"/>
  <c r="AL366" i="4"/>
  <c r="AM366" i="4" s="1"/>
  <c r="AU479" i="4"/>
  <c r="AX479" i="4" s="1"/>
  <c r="AY479" i="4" s="1"/>
  <c r="S534" i="4"/>
  <c r="V534" i="4" s="1"/>
  <c r="E513" i="12"/>
  <c r="F513" i="12" s="1"/>
  <c r="H513" i="12" s="1"/>
  <c r="BS364" i="4" l="1"/>
  <c r="BG365" i="4"/>
  <c r="BH365" i="4" s="1"/>
  <c r="AD367" i="4"/>
  <c r="BC479" i="4"/>
  <c r="AN366" i="4"/>
  <c r="AW480" i="4"/>
  <c r="AU480" i="4" s="1"/>
  <c r="AA534" i="4"/>
  <c r="U535" i="4"/>
  <c r="X535" i="4" s="1"/>
  <c r="Y535" i="4" s="1"/>
  <c r="W534" i="4"/>
  <c r="AQ366" i="4" l="1"/>
  <c r="AD723" i="14"/>
  <c r="AE367" i="4"/>
  <c r="AF367" i="4" s="1"/>
  <c r="AG367" i="4" s="1"/>
  <c r="BM365" i="4"/>
  <c r="BN365" i="4" s="1"/>
  <c r="BO365" i="4" s="1"/>
  <c r="BI365" i="4"/>
  <c r="BL365" i="4" s="1"/>
  <c r="AZ480" i="4"/>
  <c r="BA480" i="4" s="1"/>
  <c r="AA535" i="4"/>
  <c r="S535" i="4"/>
  <c r="V535" i="4" s="1"/>
  <c r="W535" i="4" s="1"/>
  <c r="AH367" i="4" l="1"/>
  <c r="AJ367" i="4"/>
  <c r="AO367" i="4" s="1"/>
  <c r="AP367" i="4" s="1"/>
  <c r="AJ385" i="14" s="1"/>
  <c r="BJ365" i="4"/>
  <c r="BC480" i="4"/>
  <c r="AX480" i="4"/>
  <c r="AY480" i="4" s="1"/>
  <c r="AK367" i="4"/>
  <c r="AI367" i="4"/>
  <c r="U536" i="4"/>
  <c r="X536" i="4" s="1"/>
  <c r="Y536" i="4" s="1"/>
  <c r="E514" i="12"/>
  <c r="F514" i="12" s="1"/>
  <c r="H514" i="12" s="1"/>
  <c r="BP365" i="4" l="1"/>
  <c r="AF714" i="14" s="1"/>
  <c r="BQ365" i="4"/>
  <c r="BR365" i="4" s="1"/>
  <c r="AL375" i="14" s="1"/>
  <c r="BF366" i="4"/>
  <c r="BK366" i="4" s="1"/>
  <c r="AL367" i="4"/>
  <c r="AM367" i="4" s="1"/>
  <c r="AN367" i="4" s="1"/>
  <c r="AD662" i="14" s="1"/>
  <c r="AW481" i="4"/>
  <c r="S536" i="4"/>
  <c r="V536" i="4" s="1"/>
  <c r="BS365" i="4" l="1"/>
  <c r="BG366" i="4"/>
  <c r="BH366" i="4" s="1"/>
  <c r="AU481" i="4"/>
  <c r="AZ481" i="4"/>
  <c r="BA481" i="4" s="1"/>
  <c r="AD368" i="4"/>
  <c r="AQ367" i="4"/>
  <c r="AA536" i="4"/>
  <c r="U537" i="4"/>
  <c r="W536" i="4"/>
  <c r="BM366" i="4" l="1"/>
  <c r="BN366" i="4" s="1"/>
  <c r="BO366" i="4" s="1"/>
  <c r="BI366" i="4"/>
  <c r="BL366" i="4" s="1"/>
  <c r="AE368" i="4"/>
  <c r="AF368" i="4" s="1"/>
  <c r="BC481" i="4"/>
  <c r="AX481" i="4"/>
  <c r="AY481" i="4" s="1"/>
  <c r="AI368" i="4"/>
  <c r="S537" i="4"/>
  <c r="X537" i="4"/>
  <c r="E515" i="12"/>
  <c r="F515" i="12" s="1"/>
  <c r="H515" i="12" s="1"/>
  <c r="Y537" i="4" l="1"/>
  <c r="AA537" i="4" s="1"/>
  <c r="BJ366" i="4"/>
  <c r="AG368" i="4"/>
  <c r="AK368" i="4"/>
  <c r="AL368" i="4" s="1"/>
  <c r="AM368" i="4" s="1"/>
  <c r="AW482" i="4"/>
  <c r="V537" i="4"/>
  <c r="AH368" i="4" l="1"/>
  <c r="AD369" i="4" s="1"/>
  <c r="AJ368" i="4"/>
  <c r="AN368" i="4" s="1"/>
  <c r="AD660" i="14" s="1"/>
  <c r="BF367" i="4"/>
  <c r="BK367" i="4" s="1"/>
  <c r="BP366" i="4"/>
  <c r="AF723" i="14" s="1"/>
  <c r="BQ366" i="4"/>
  <c r="BR366" i="4" s="1"/>
  <c r="AL376" i="14" s="1"/>
  <c r="AU482" i="4"/>
  <c r="AX482" i="4" s="1"/>
  <c r="AY482" i="4" s="1"/>
  <c r="AZ482" i="4"/>
  <c r="BA482" i="4" s="1"/>
  <c r="W537" i="4"/>
  <c r="U538" i="4"/>
  <c r="BG367" i="4" l="1"/>
  <c r="BH367" i="4" s="1"/>
  <c r="BS366" i="4"/>
  <c r="AO368" i="4"/>
  <c r="AP368" i="4" s="1"/>
  <c r="AE369" i="4"/>
  <c r="AF369" i="4" s="1"/>
  <c r="BC482" i="4"/>
  <c r="AW483" i="4"/>
  <c r="AZ483" i="4" s="1"/>
  <c r="S538" i="4"/>
  <c r="X538" i="4"/>
  <c r="Y538" i="4" s="1"/>
  <c r="E516" i="12"/>
  <c r="F516" i="12" s="1"/>
  <c r="H516" i="12" s="1"/>
  <c r="AQ368" i="4" l="1"/>
  <c r="AJ386" i="14"/>
  <c r="BI367" i="4"/>
  <c r="BL367" i="4" s="1"/>
  <c r="BM367" i="4"/>
  <c r="BN367" i="4" s="1"/>
  <c r="BO367" i="4" s="1"/>
  <c r="AG369" i="4"/>
  <c r="AK369" i="4"/>
  <c r="AL369" i="4" s="1"/>
  <c r="AM369" i="4" s="1"/>
  <c r="BA483" i="4"/>
  <c r="AU483" i="4"/>
  <c r="AI369" i="4"/>
  <c r="V538" i="4"/>
  <c r="AH369" i="4" l="1"/>
  <c r="AD370" i="4" s="1"/>
  <c r="AJ369" i="4"/>
  <c r="AO369" i="4" s="1"/>
  <c r="AP369" i="4" s="1"/>
  <c r="AJ387" i="14" s="1"/>
  <c r="BJ367" i="4"/>
  <c r="BC483" i="4"/>
  <c r="AX483" i="4"/>
  <c r="AY483" i="4" s="1"/>
  <c r="AA538" i="4"/>
  <c r="W538" i="4"/>
  <c r="U539" i="4"/>
  <c r="E517" i="12"/>
  <c r="F517" i="12" s="1"/>
  <c r="H517" i="12" s="1"/>
  <c r="BP367" i="4" l="1"/>
  <c r="AF673" i="14" s="1"/>
  <c r="BQ367" i="4"/>
  <c r="BR367" i="4" s="1"/>
  <c r="AL377" i="14" s="1"/>
  <c r="BF368" i="4"/>
  <c r="BK368" i="4" s="1"/>
  <c r="AN369" i="4"/>
  <c r="AE370" i="4"/>
  <c r="AF370" i="4" s="1"/>
  <c r="AW484" i="4"/>
  <c r="AZ484" i="4" s="1"/>
  <c r="S539" i="4"/>
  <c r="X539" i="4"/>
  <c r="Y539" i="4" s="1"/>
  <c r="AQ369" i="4" l="1"/>
  <c r="AD691" i="14"/>
  <c r="BS367" i="4"/>
  <c r="BG368" i="4"/>
  <c r="BM368" i="4" s="1"/>
  <c r="BN368" i="4" s="1"/>
  <c r="BO368" i="4" s="1"/>
  <c r="AG370" i="4"/>
  <c r="AU484" i="4"/>
  <c r="BA484" i="4"/>
  <c r="AI370" i="4"/>
  <c r="AK370" i="4"/>
  <c r="AL370" i="4" s="1"/>
  <c r="V539" i="4"/>
  <c r="E518" i="12"/>
  <c r="F518" i="12" s="1"/>
  <c r="H518" i="12" s="1"/>
  <c r="AH370" i="4" l="1"/>
  <c r="AD371" i="4" s="1"/>
  <c r="AJ370" i="4"/>
  <c r="AO370" i="4" s="1"/>
  <c r="AP370" i="4" s="1"/>
  <c r="AJ388" i="14" s="1"/>
  <c r="BH368" i="4"/>
  <c r="BI368" i="4" s="1"/>
  <c r="BL368" i="4" s="1"/>
  <c r="BC484" i="4"/>
  <c r="AX484" i="4"/>
  <c r="AY484" i="4" s="1"/>
  <c r="AA539" i="4"/>
  <c r="AM370" i="4"/>
  <c r="W539" i="4"/>
  <c r="U540" i="4"/>
  <c r="BJ368" i="4" l="1"/>
  <c r="AN370" i="4"/>
  <c r="AE371" i="4"/>
  <c r="AF371" i="4" s="1"/>
  <c r="AW485" i="4"/>
  <c r="AZ485" i="4" s="1"/>
  <c r="S540" i="4"/>
  <c r="X540" i="4"/>
  <c r="Y540" i="4" s="1"/>
  <c r="AQ370" i="4" l="1"/>
  <c r="AD682" i="14"/>
  <c r="BP368" i="4"/>
  <c r="AF672" i="14" s="1"/>
  <c r="BQ368" i="4"/>
  <c r="BR368" i="4" s="1"/>
  <c r="AL378" i="14" s="1"/>
  <c r="BF369" i="4"/>
  <c r="BK369" i="4" s="1"/>
  <c r="AG371" i="4"/>
  <c r="BA485" i="4"/>
  <c r="AU485" i="4"/>
  <c r="V540" i="4"/>
  <c r="W540" i="4" s="1"/>
  <c r="E519" i="12"/>
  <c r="F519" i="12" s="1"/>
  <c r="H519" i="12" s="1"/>
  <c r="AH371" i="4" l="1"/>
  <c r="AJ371" i="4"/>
  <c r="AO371" i="4" s="1"/>
  <c r="AP371" i="4" s="1"/>
  <c r="AJ389" i="14" s="1"/>
  <c r="BS368" i="4"/>
  <c r="BG369" i="4"/>
  <c r="BH369" i="4" s="1"/>
  <c r="BC485" i="4"/>
  <c r="AX485" i="4"/>
  <c r="AY485" i="4" s="1"/>
  <c r="AI371" i="4"/>
  <c r="AA540" i="4"/>
  <c r="AK371" i="4"/>
  <c r="U541" i="4"/>
  <c r="X541" i="4" s="1"/>
  <c r="Y541" i="4" s="1"/>
  <c r="BI369" i="4" l="1"/>
  <c r="BL369" i="4" s="1"/>
  <c r="BM369" i="4"/>
  <c r="BN369" i="4" s="1"/>
  <c r="BO369" i="4" s="1"/>
  <c r="AD372" i="4"/>
  <c r="AL371" i="4"/>
  <c r="AM371" i="4" s="1"/>
  <c r="AN371" i="4" s="1"/>
  <c r="AD657" i="14" s="1"/>
  <c r="AW486" i="4"/>
  <c r="AZ486" i="4" s="1"/>
  <c r="AA541" i="4"/>
  <c r="S541" i="4"/>
  <c r="V541" i="4" s="1"/>
  <c r="W541" i="4" s="1"/>
  <c r="BJ369" i="4" l="1"/>
  <c r="AE372" i="4"/>
  <c r="AF372" i="4" s="1"/>
  <c r="BA486" i="4"/>
  <c r="AQ371" i="4"/>
  <c r="AU486" i="4"/>
  <c r="AX486" i="4" s="1"/>
  <c r="AY486" i="4" s="1"/>
  <c r="U542" i="4"/>
  <c r="X542" i="4" s="1"/>
  <c r="Y542" i="4" s="1"/>
  <c r="E520" i="12"/>
  <c r="F520" i="12" s="1"/>
  <c r="H520" i="12" s="1"/>
  <c r="BF370" i="4" l="1"/>
  <c r="BK370" i="4" s="1"/>
  <c r="BP369" i="4"/>
  <c r="AF698" i="14" s="1"/>
  <c r="BQ369" i="4"/>
  <c r="BR369" i="4" s="1"/>
  <c r="AL379" i="14" s="1"/>
  <c r="AG372" i="4"/>
  <c r="BC486" i="4"/>
  <c r="AW487" i="4"/>
  <c r="AU487" i="4" s="1"/>
  <c r="S542" i="4"/>
  <c r="V542" i="4" s="1"/>
  <c r="W542" i="4" s="1"/>
  <c r="AH372" i="4" l="1"/>
  <c r="AJ372" i="4"/>
  <c r="AO372" i="4" s="1"/>
  <c r="AP372" i="4" s="1"/>
  <c r="AJ390" i="14" s="1"/>
  <c r="BG370" i="4"/>
  <c r="BM370" i="4" s="1"/>
  <c r="BN370" i="4" s="1"/>
  <c r="BO370" i="4" s="1"/>
  <c r="BS369" i="4"/>
  <c r="AZ487" i="4"/>
  <c r="AX487" i="4"/>
  <c r="AY487" i="4" s="1"/>
  <c r="AI372" i="4"/>
  <c r="AK372" i="4"/>
  <c r="AA542" i="4"/>
  <c r="U543" i="4"/>
  <c r="X543" i="4" s="1"/>
  <c r="Y543" i="4" s="1"/>
  <c r="E521" i="12"/>
  <c r="F521" i="12" s="1"/>
  <c r="H521" i="12" s="1"/>
  <c r="BH370" i="4" l="1"/>
  <c r="BI370" i="4" s="1"/>
  <c r="BA487" i="4"/>
  <c r="AL372" i="4"/>
  <c r="AM372" i="4" s="1"/>
  <c r="AN372" i="4" s="1"/>
  <c r="AD685" i="14" s="1"/>
  <c r="AW488" i="4"/>
  <c r="AU488" i="4" s="1"/>
  <c r="S543" i="4"/>
  <c r="V543" i="4" s="1"/>
  <c r="U544" i="4" s="1"/>
  <c r="BJ370" i="4" l="1"/>
  <c r="BF371" i="4" s="1"/>
  <c r="BK371" i="4" s="1"/>
  <c r="BL370" i="4"/>
  <c r="BP370" i="4" s="1"/>
  <c r="AF690" i="14" s="1"/>
  <c r="BC487" i="4"/>
  <c r="AZ488" i="4"/>
  <c r="BA488" i="4" s="1"/>
  <c r="BC488" i="4" s="1"/>
  <c r="AD373" i="4"/>
  <c r="AQ372" i="4"/>
  <c r="AA543" i="4"/>
  <c r="W543" i="4"/>
  <c r="S544" i="4"/>
  <c r="X544" i="4"/>
  <c r="Y544" i="4" s="1"/>
  <c r="BQ370" i="4" l="1"/>
  <c r="BR370" i="4" s="1"/>
  <c r="BG371" i="4"/>
  <c r="BH371" i="4" s="1"/>
  <c r="AE373" i="4"/>
  <c r="AF373" i="4" s="1"/>
  <c r="AX488" i="4"/>
  <c r="AY488" i="4" s="1"/>
  <c r="AI373" i="4"/>
  <c r="V544" i="4"/>
  <c r="E522" i="12"/>
  <c r="F522" i="12" s="1"/>
  <c r="H522" i="12" s="1"/>
  <c r="BS370" i="4" l="1"/>
  <c r="AL380" i="14"/>
  <c r="BM371" i="4"/>
  <c r="BN371" i="4" s="1"/>
  <c r="BO371" i="4" s="1"/>
  <c r="BI371" i="4"/>
  <c r="BL371" i="4" s="1"/>
  <c r="AG373" i="4"/>
  <c r="AK373" i="4"/>
  <c r="AL373" i="4" s="1"/>
  <c r="AM373" i="4" s="1"/>
  <c r="AW489" i="4"/>
  <c r="AA544" i="4"/>
  <c r="W544" i="4"/>
  <c r="U545" i="4"/>
  <c r="AH373" i="4" l="1"/>
  <c r="AD374" i="4" s="1"/>
  <c r="AJ373" i="4"/>
  <c r="AN373" i="4" s="1"/>
  <c r="AD712" i="14" s="1"/>
  <c r="BJ371" i="4"/>
  <c r="AU489" i="4"/>
  <c r="AZ489" i="4"/>
  <c r="S545" i="4"/>
  <c r="X545" i="4"/>
  <c r="Y545" i="4" s="1"/>
  <c r="AO373" i="4" l="1"/>
  <c r="AP373" i="4" s="1"/>
  <c r="AJ391" i="14" s="1"/>
  <c r="BQ371" i="4"/>
  <c r="BR371" i="4" s="1"/>
  <c r="AL381" i="14" s="1"/>
  <c r="BP371" i="4"/>
  <c r="AF671" i="14" s="1"/>
  <c r="BF372" i="4"/>
  <c r="BK372" i="4" s="1"/>
  <c r="AE374" i="4"/>
  <c r="AF374" i="4" s="1"/>
  <c r="BA489" i="4"/>
  <c r="AX489" i="4"/>
  <c r="AY489" i="4" s="1"/>
  <c r="V545" i="4"/>
  <c r="E523" i="12"/>
  <c r="F523" i="12" s="1"/>
  <c r="H523" i="12" s="1"/>
  <c r="AQ373" i="4" l="1"/>
  <c r="BG372" i="4"/>
  <c r="BH372" i="4" s="1"/>
  <c r="BS371" i="4"/>
  <c r="AG374" i="4"/>
  <c r="AK374" i="4"/>
  <c r="AL374" i="4" s="1"/>
  <c r="AM374" i="4" s="1"/>
  <c r="BC489" i="4"/>
  <c r="AW490" i="4"/>
  <c r="AZ490" i="4" s="1"/>
  <c r="AI374" i="4"/>
  <c r="AA545" i="4"/>
  <c r="W545" i="4"/>
  <c r="U546" i="4"/>
  <c r="AH374" i="4" l="1"/>
  <c r="AD375" i="4" s="1"/>
  <c r="AJ374" i="4"/>
  <c r="AO374" i="4" s="1"/>
  <c r="AP374" i="4" s="1"/>
  <c r="AJ392" i="14" s="1"/>
  <c r="BI372" i="4"/>
  <c r="BL372" i="4" s="1"/>
  <c r="BM372" i="4"/>
  <c r="BN372" i="4" s="1"/>
  <c r="BO372" i="4" s="1"/>
  <c r="AU490" i="4"/>
  <c r="S546" i="4"/>
  <c r="X546" i="4"/>
  <c r="E524" i="12"/>
  <c r="F524" i="12" s="1"/>
  <c r="H524" i="12" s="1"/>
  <c r="Y546" i="4" l="1"/>
  <c r="AA546" i="4" s="1"/>
  <c r="AN374" i="4"/>
  <c r="AD726" i="14" s="1"/>
  <c r="BJ372" i="4"/>
  <c r="BQ372" i="4"/>
  <c r="BR372" i="4" s="1"/>
  <c r="AL382" i="14" s="1"/>
  <c r="AE375" i="4"/>
  <c r="AF375" i="4" s="1"/>
  <c r="BA490" i="4"/>
  <c r="AX490" i="4"/>
  <c r="AY490" i="4" s="1"/>
  <c r="V546" i="4"/>
  <c r="AQ374" i="4" l="1"/>
  <c r="BF373" i="4"/>
  <c r="BK373" i="4" s="1"/>
  <c r="BP372" i="4"/>
  <c r="AF694" i="14" s="1"/>
  <c r="AG375" i="4"/>
  <c r="BC490" i="4"/>
  <c r="AW491" i="4"/>
  <c r="AZ491" i="4" s="1"/>
  <c r="AI375" i="4"/>
  <c r="AK375" i="4"/>
  <c r="W546" i="4"/>
  <c r="U547" i="4"/>
  <c r="BS372" i="4" l="1"/>
  <c r="AH375" i="4"/>
  <c r="AD376" i="4" s="1"/>
  <c r="AJ375" i="4"/>
  <c r="AO375" i="4" s="1"/>
  <c r="AP375" i="4" s="1"/>
  <c r="AJ393" i="14" s="1"/>
  <c r="BG373" i="4"/>
  <c r="BM373" i="4" s="1"/>
  <c r="BN373" i="4" s="1"/>
  <c r="BO373" i="4" s="1"/>
  <c r="BA491" i="4"/>
  <c r="BC491" i="4" s="1"/>
  <c r="AL375" i="4"/>
  <c r="AM375" i="4" s="1"/>
  <c r="AU491" i="4"/>
  <c r="AX491" i="4" s="1"/>
  <c r="AY491" i="4" s="1"/>
  <c r="X547" i="4"/>
  <c r="Y547" i="4" s="1"/>
  <c r="S547" i="4"/>
  <c r="E525" i="12"/>
  <c r="F525" i="12" s="1"/>
  <c r="H525" i="12" s="1"/>
  <c r="BH373" i="4" l="1"/>
  <c r="BI373" i="4" s="1"/>
  <c r="BL373" i="4" s="1"/>
  <c r="AE376" i="4"/>
  <c r="AF376" i="4" s="1"/>
  <c r="AN375" i="4"/>
  <c r="AD728" i="14" s="1"/>
  <c r="AW492" i="4"/>
  <c r="AU492" i="4" s="1"/>
  <c r="V547" i="4"/>
  <c r="AQ375" i="4" l="1"/>
  <c r="BJ373" i="4"/>
  <c r="BQ373" i="4"/>
  <c r="BR373" i="4" s="1"/>
  <c r="AL383" i="14" s="1"/>
  <c r="BP373" i="4"/>
  <c r="AF716" i="14" s="1"/>
  <c r="AG376" i="4"/>
  <c r="AZ492" i="4"/>
  <c r="AA547" i="4"/>
  <c r="W547" i="4"/>
  <c r="U548" i="4"/>
  <c r="AH376" i="4" l="1"/>
  <c r="AJ376" i="4"/>
  <c r="AO376" i="4" s="1"/>
  <c r="AP376" i="4" s="1"/>
  <c r="AJ394" i="14" s="1"/>
  <c r="BF374" i="4"/>
  <c r="BK374" i="4" s="1"/>
  <c r="BS373" i="4"/>
  <c r="BA492" i="4"/>
  <c r="AX492" i="4"/>
  <c r="AY492" i="4" s="1"/>
  <c r="AI376" i="4"/>
  <c r="AK376" i="4"/>
  <c r="S548" i="4"/>
  <c r="X548" i="4"/>
  <c r="E526" i="12"/>
  <c r="F526" i="12" s="1"/>
  <c r="H526" i="12" s="1"/>
  <c r="Y548" i="4" l="1"/>
  <c r="AA548" i="4" s="1"/>
  <c r="BG374" i="4"/>
  <c r="BM374" i="4" s="1"/>
  <c r="BN374" i="4" s="1"/>
  <c r="BO374" i="4" s="1"/>
  <c r="BC492" i="4"/>
  <c r="AD377" i="4"/>
  <c r="AL376" i="4"/>
  <c r="AM376" i="4" s="1"/>
  <c r="AW493" i="4"/>
  <c r="AU493" i="4" s="1"/>
  <c r="V548" i="4"/>
  <c r="BH374" i="4" l="1"/>
  <c r="BI374" i="4" s="1"/>
  <c r="AZ493" i="4"/>
  <c r="AE377" i="4"/>
  <c r="AF377" i="4" s="1"/>
  <c r="AN376" i="4"/>
  <c r="AD719" i="14" s="1"/>
  <c r="W548" i="4"/>
  <c r="U549" i="4"/>
  <c r="AQ376" i="4" l="1"/>
  <c r="BJ374" i="4"/>
  <c r="BF375" i="4" s="1"/>
  <c r="BL374" i="4"/>
  <c r="BP374" i="4" s="1"/>
  <c r="AF725" i="14" s="1"/>
  <c r="AG377" i="4"/>
  <c r="BA493" i="4"/>
  <c r="AX493" i="4"/>
  <c r="AY493" i="4" s="1"/>
  <c r="S549" i="4"/>
  <c r="X549" i="4"/>
  <c r="Y549" i="4" s="1"/>
  <c r="E527" i="12"/>
  <c r="F527" i="12" s="1"/>
  <c r="H527" i="12" s="1"/>
  <c r="AH377" i="4" l="1"/>
  <c r="AJ377" i="4"/>
  <c r="AO377" i="4" s="1"/>
  <c r="AP377" i="4" s="1"/>
  <c r="AJ395" i="14" s="1"/>
  <c r="BQ374" i="4"/>
  <c r="BR374" i="4" s="1"/>
  <c r="AL384" i="14" s="1"/>
  <c r="BG375" i="4"/>
  <c r="BH375" i="4" s="1"/>
  <c r="BK375" i="4"/>
  <c r="BC493" i="4"/>
  <c r="AW494" i="4"/>
  <c r="AZ494" i="4" s="1"/>
  <c r="AI377" i="4"/>
  <c r="V549" i="4"/>
  <c r="W549" i="4" s="1"/>
  <c r="BS374" i="4" l="1"/>
  <c r="BM375" i="4"/>
  <c r="BN375" i="4" s="1"/>
  <c r="BO375" i="4" s="1"/>
  <c r="BI375" i="4"/>
  <c r="BL375" i="4" s="1"/>
  <c r="AD378" i="4"/>
  <c r="BA494" i="4"/>
  <c r="BC494" i="4" s="1"/>
  <c r="AU494" i="4"/>
  <c r="AK377" i="4"/>
  <c r="AA549" i="4"/>
  <c r="U550" i="4"/>
  <c r="X550" i="4" s="1"/>
  <c r="Y550" i="4" s="1"/>
  <c r="E528" i="12"/>
  <c r="F528" i="12" s="1"/>
  <c r="H528" i="12" s="1"/>
  <c r="BJ375" i="4" l="1"/>
  <c r="BQ375" i="4"/>
  <c r="BR375" i="4" s="1"/>
  <c r="AL385" i="14" s="1"/>
  <c r="BP375" i="4"/>
  <c r="AF727" i="14" s="1"/>
  <c r="AE378" i="4"/>
  <c r="AF378" i="4" s="1"/>
  <c r="AL377" i="4"/>
  <c r="AM377" i="4" s="1"/>
  <c r="AN377" i="4" s="1"/>
  <c r="AD727" i="14" s="1"/>
  <c r="AX494" i="4"/>
  <c r="AY494" i="4" s="1"/>
  <c r="AA550" i="4"/>
  <c r="S550" i="4"/>
  <c r="V550" i="4" s="1"/>
  <c r="W550" i="4" s="1"/>
  <c r="BF376" i="4" l="1"/>
  <c r="BK376" i="4" s="1"/>
  <c r="BS375" i="4"/>
  <c r="AG378" i="4"/>
  <c r="AQ377" i="4"/>
  <c r="AW495" i="4"/>
  <c r="AZ495" i="4" s="1"/>
  <c r="AI378" i="4"/>
  <c r="AK378" i="4"/>
  <c r="AL378" i="4" s="1"/>
  <c r="U551" i="4"/>
  <c r="X551" i="4" s="1"/>
  <c r="Y551" i="4" s="1"/>
  <c r="E529" i="12"/>
  <c r="F529" i="12" s="1"/>
  <c r="H529" i="12" s="1"/>
  <c r="AH378" i="4" l="1"/>
  <c r="AD379" i="4" s="1"/>
  <c r="AJ378" i="4"/>
  <c r="AO378" i="4" s="1"/>
  <c r="AP378" i="4" s="1"/>
  <c r="AJ396" i="14" s="1"/>
  <c r="BG376" i="4"/>
  <c r="BH376" i="4" s="1"/>
  <c r="BI376" i="4" s="1"/>
  <c r="BL376" i="4" s="1"/>
  <c r="AU495" i="4"/>
  <c r="AA551" i="4"/>
  <c r="AM378" i="4"/>
  <c r="S551" i="4"/>
  <c r="V551" i="4" s="1"/>
  <c r="U552" i="4" s="1"/>
  <c r="AN378" i="4" l="1"/>
  <c r="BM376" i="4"/>
  <c r="BN376" i="4" s="1"/>
  <c r="BO376" i="4" s="1"/>
  <c r="BJ376" i="4"/>
  <c r="AE379" i="4"/>
  <c r="AF379" i="4" s="1"/>
  <c r="BA495" i="4"/>
  <c r="AX495" i="4"/>
  <c r="AY495" i="4" s="1"/>
  <c r="W551" i="4"/>
  <c r="X552" i="4"/>
  <c r="Y552" i="4" s="1"/>
  <c r="S552" i="4"/>
  <c r="AQ378" i="4" l="1"/>
  <c r="AD648" i="14"/>
  <c r="BQ376" i="4"/>
  <c r="BR376" i="4" s="1"/>
  <c r="AL386" i="14" s="1"/>
  <c r="BP376" i="4"/>
  <c r="AF720" i="14" s="1"/>
  <c r="BF377" i="4"/>
  <c r="BK377" i="4" s="1"/>
  <c r="AG379" i="4"/>
  <c r="BC495" i="4"/>
  <c r="AW496" i="4"/>
  <c r="AU496" i="4" s="1"/>
  <c r="AA552" i="4"/>
  <c r="V552" i="4"/>
  <c r="W552" i="4" s="1"/>
  <c r="E530" i="12"/>
  <c r="F530" i="12" s="1"/>
  <c r="H530" i="12" s="1"/>
  <c r="AH379" i="4" l="1"/>
  <c r="AJ379" i="4"/>
  <c r="AO379" i="4" s="1"/>
  <c r="AP379" i="4" s="1"/>
  <c r="AJ397" i="14" s="1"/>
  <c r="BS376" i="4"/>
  <c r="BG377" i="4"/>
  <c r="BH377" i="4" s="1"/>
  <c r="AZ496" i="4"/>
  <c r="AX496" i="4"/>
  <c r="AY496" i="4" s="1"/>
  <c r="AI379" i="4"/>
  <c r="AK379" i="4"/>
  <c r="AL379" i="4" s="1"/>
  <c r="U553" i="4"/>
  <c r="S553" i="4" s="1"/>
  <c r="BM377" i="4" l="1"/>
  <c r="BN377" i="4" s="1"/>
  <c r="BO377" i="4" s="1"/>
  <c r="BI377" i="4"/>
  <c r="BL377" i="4" s="1"/>
  <c r="AD380" i="4"/>
  <c r="BA496" i="4"/>
  <c r="AW497" i="4"/>
  <c r="AU497" i="4" s="1"/>
  <c r="AM379" i="4"/>
  <c r="AN379" i="4" s="1"/>
  <c r="AD543" i="14" s="1"/>
  <c r="V553" i="4"/>
  <c r="W553" i="4" s="1"/>
  <c r="X553" i="4"/>
  <c r="Y553" i="4" s="1"/>
  <c r="AE380" i="4" l="1"/>
  <c r="AF380" i="4" s="1"/>
  <c r="BJ377" i="4"/>
  <c r="BC496" i="4"/>
  <c r="AZ497" i="4"/>
  <c r="AX497" i="4"/>
  <c r="AY497" i="4" s="1"/>
  <c r="AQ379" i="4"/>
  <c r="AA553" i="4"/>
  <c r="U554" i="4"/>
  <c r="X554" i="4" s="1"/>
  <c r="Y554" i="4" s="1"/>
  <c r="E531" i="12"/>
  <c r="F531" i="12" s="1"/>
  <c r="H531" i="12" s="1"/>
  <c r="AG380" i="4" l="1"/>
  <c r="BQ377" i="4"/>
  <c r="BR377" i="4" s="1"/>
  <c r="AL387" i="14" s="1"/>
  <c r="BP377" i="4"/>
  <c r="AF726" i="14" s="1"/>
  <c r="BF378" i="4"/>
  <c r="BK378" i="4" s="1"/>
  <c r="BA497" i="4"/>
  <c r="BC497" i="4" s="1"/>
  <c r="AW498" i="4"/>
  <c r="AU498" i="4" s="1"/>
  <c r="S554" i="4"/>
  <c r="V554" i="4" s="1"/>
  <c r="AH380" i="4" l="1"/>
  <c r="AJ380" i="4"/>
  <c r="AO380" i="4" s="1"/>
  <c r="AP380" i="4" s="1"/>
  <c r="AJ398" i="14" s="1"/>
  <c r="BG378" i="4"/>
  <c r="BH378" i="4" s="1"/>
  <c r="BS377" i="4"/>
  <c r="AZ498" i="4"/>
  <c r="AA554" i="4"/>
  <c r="AI380" i="4"/>
  <c r="AK380" i="4"/>
  <c r="AL380" i="4" s="1"/>
  <c r="W554" i="4"/>
  <c r="U555" i="4"/>
  <c r="BI378" i="4" l="1"/>
  <c r="BM378" i="4"/>
  <c r="BN378" i="4" s="1"/>
  <c r="BO378" i="4" s="1"/>
  <c r="AD381" i="4"/>
  <c r="BA498" i="4"/>
  <c r="BC498" i="4" s="1"/>
  <c r="AX498" i="4"/>
  <c r="AY498" i="4" s="1"/>
  <c r="AM380" i="4"/>
  <c r="AN380" i="4" s="1"/>
  <c r="AD530" i="14" s="1"/>
  <c r="S555" i="4"/>
  <c r="X555" i="4"/>
  <c r="E532" i="12"/>
  <c r="F532" i="12" s="1"/>
  <c r="H532" i="12" s="1"/>
  <c r="Y555" i="4" l="1"/>
  <c r="AA555" i="4" s="1"/>
  <c r="BL378" i="4"/>
  <c r="BQ378" i="4" s="1"/>
  <c r="BR378" i="4" s="1"/>
  <c r="AL388" i="14" s="1"/>
  <c r="BJ378" i="4"/>
  <c r="BF379" i="4" s="1"/>
  <c r="BK379" i="4" s="1"/>
  <c r="AE381" i="4"/>
  <c r="AF381" i="4" s="1"/>
  <c r="AW499" i="4"/>
  <c r="AZ499" i="4" s="1"/>
  <c r="AQ380" i="4"/>
  <c r="V555" i="4"/>
  <c r="BP378" i="4" l="1"/>
  <c r="BG379" i="4"/>
  <c r="BM379" i="4" s="1"/>
  <c r="BN379" i="4" s="1"/>
  <c r="BO379" i="4" s="1"/>
  <c r="AG381" i="4"/>
  <c r="BA499" i="4"/>
  <c r="BC499" i="4" s="1"/>
  <c r="AU499" i="4"/>
  <c r="AK381" i="4"/>
  <c r="AL381" i="4" s="1"/>
  <c r="W555" i="4"/>
  <c r="U556" i="4"/>
  <c r="E533" i="12"/>
  <c r="F533" i="12" s="1"/>
  <c r="H533" i="12" s="1"/>
  <c r="E534" i="12"/>
  <c r="F534" i="12" s="1"/>
  <c r="H534" i="12" s="1"/>
  <c r="BS378" i="4" l="1"/>
  <c r="AF661" i="14"/>
  <c r="AH381" i="4"/>
  <c r="AJ381" i="4"/>
  <c r="AO381" i="4" s="1"/>
  <c r="AP381" i="4" s="1"/>
  <c r="AJ399" i="14" s="1"/>
  <c r="BH379" i="4"/>
  <c r="BI379" i="4" s="1"/>
  <c r="AX499" i="4"/>
  <c r="AY499" i="4" s="1"/>
  <c r="AI381" i="4"/>
  <c r="AM381" i="4"/>
  <c r="S556" i="4"/>
  <c r="V556" i="4" s="1"/>
  <c r="X556" i="4"/>
  <c r="Y556" i="4" s="1"/>
  <c r="BJ379" i="4" l="1"/>
  <c r="BF380" i="4" s="1"/>
  <c r="BK380" i="4" s="1"/>
  <c r="BL379" i="4"/>
  <c r="BP379" i="4" s="1"/>
  <c r="AF566" i="14" s="1"/>
  <c r="AN381" i="4"/>
  <c r="AD382" i="4"/>
  <c r="AW500" i="4"/>
  <c r="W556" i="4"/>
  <c r="U557" i="4"/>
  <c r="AQ381" i="4" l="1"/>
  <c r="AD502" i="14"/>
  <c r="BQ379" i="4"/>
  <c r="BR379" i="4" s="1"/>
  <c r="BG380" i="4"/>
  <c r="BH380" i="4" s="1"/>
  <c r="AE382" i="4"/>
  <c r="AF382" i="4" s="1"/>
  <c r="AU500" i="4"/>
  <c r="AZ500" i="4"/>
  <c r="AA556" i="4"/>
  <c r="X557" i="4"/>
  <c r="Y557" i="4" s="1"/>
  <c r="S557" i="4"/>
  <c r="E535" i="12"/>
  <c r="F535" i="12" s="1"/>
  <c r="H535" i="12" s="1"/>
  <c r="BS379" i="4" l="1"/>
  <c r="AL389" i="14"/>
  <c r="BM380" i="4"/>
  <c r="BN380" i="4" s="1"/>
  <c r="BO380" i="4" s="1"/>
  <c r="BI380" i="4"/>
  <c r="BL380" i="4" s="1"/>
  <c r="AG382" i="4"/>
  <c r="AJ382" i="4" s="1"/>
  <c r="BA500" i="4"/>
  <c r="AX500" i="4"/>
  <c r="AY500" i="4" s="1"/>
  <c r="AI382" i="4"/>
  <c r="AK382" i="4"/>
  <c r="AA557" i="4"/>
  <c r="V557" i="4"/>
  <c r="W557" i="4" s="1"/>
  <c r="BJ380" i="4" l="1"/>
  <c r="AO382" i="4"/>
  <c r="AP382" i="4" s="1"/>
  <c r="AJ400" i="14" s="1"/>
  <c r="AH382" i="4"/>
  <c r="BC500" i="4"/>
  <c r="AL382" i="4"/>
  <c r="AM382" i="4" s="1"/>
  <c r="AW501" i="4"/>
  <c r="AZ501" i="4" s="1"/>
  <c r="U558" i="4"/>
  <c r="S558" i="4" s="1"/>
  <c r="V558" i="4" s="1"/>
  <c r="AN382" i="4" l="1"/>
  <c r="BP380" i="4"/>
  <c r="AF559" i="14" s="1"/>
  <c r="BQ380" i="4"/>
  <c r="BR380" i="4" s="1"/>
  <c r="AL390" i="14" s="1"/>
  <c r="BF381" i="4"/>
  <c r="BK381" i="4" s="1"/>
  <c r="AD383" i="4"/>
  <c r="BA501" i="4"/>
  <c r="BC501" i="4" s="1"/>
  <c r="AU501" i="4"/>
  <c r="X558" i="4"/>
  <c r="Y558" i="4" s="1"/>
  <c r="W558" i="4"/>
  <c r="U559" i="4"/>
  <c r="E536" i="12"/>
  <c r="F536" i="12" s="1"/>
  <c r="H536" i="12" s="1"/>
  <c r="AQ382" i="4" l="1"/>
  <c r="AD423" i="14"/>
  <c r="BS380" i="4"/>
  <c r="BG381" i="4"/>
  <c r="BH381" i="4" s="1"/>
  <c r="AE383" i="4"/>
  <c r="AF383" i="4" s="1"/>
  <c r="AX501" i="4"/>
  <c r="AY501" i="4" s="1"/>
  <c r="AA558" i="4"/>
  <c r="X559" i="4"/>
  <c r="Y559" i="4" s="1"/>
  <c r="S559" i="4"/>
  <c r="BM381" i="4" l="1"/>
  <c r="BN381" i="4" s="1"/>
  <c r="BO381" i="4" s="1"/>
  <c r="BI381" i="4"/>
  <c r="BL381" i="4" s="1"/>
  <c r="AG383" i="4"/>
  <c r="AW502" i="4"/>
  <c r="AI383" i="4"/>
  <c r="AK383" i="4"/>
  <c r="AA559" i="4"/>
  <c r="V559" i="4"/>
  <c r="E537" i="12"/>
  <c r="F537" i="12" s="1"/>
  <c r="H537" i="12" s="1"/>
  <c r="AH383" i="4" l="1"/>
  <c r="AD384" i="4" s="1"/>
  <c r="AJ383" i="4"/>
  <c r="AO383" i="4" s="1"/>
  <c r="AP383" i="4" s="1"/>
  <c r="AJ401" i="14" s="1"/>
  <c r="BJ381" i="4"/>
  <c r="AU502" i="4"/>
  <c r="AX502" i="4" s="1"/>
  <c r="AY502" i="4" s="1"/>
  <c r="AZ502" i="4"/>
  <c r="BA502" i="4" s="1"/>
  <c r="AL383" i="4"/>
  <c r="AM383" i="4" s="1"/>
  <c r="W559" i="4"/>
  <c r="U560" i="4"/>
  <c r="BP381" i="4" l="1"/>
  <c r="AF534" i="14" s="1"/>
  <c r="BQ381" i="4"/>
  <c r="BR381" i="4" s="1"/>
  <c r="AL391" i="14" s="1"/>
  <c r="BF382" i="4"/>
  <c r="BK382" i="4" s="1"/>
  <c r="AN383" i="4"/>
  <c r="AE384" i="4"/>
  <c r="AF384" i="4" s="1"/>
  <c r="BC502" i="4"/>
  <c r="AW503" i="4"/>
  <c r="AU503" i="4" s="1"/>
  <c r="AX503" i="4" s="1"/>
  <c r="AY503" i="4" s="1"/>
  <c r="AI384" i="4"/>
  <c r="S560" i="4"/>
  <c r="X560" i="4"/>
  <c r="E538" i="12"/>
  <c r="F538" i="12" s="1"/>
  <c r="H538" i="12" s="1"/>
  <c r="AQ383" i="4" l="1"/>
  <c r="AD437" i="14"/>
  <c r="Y560" i="4"/>
  <c r="AA560" i="4" s="1"/>
  <c r="BS381" i="4"/>
  <c r="BG382" i="4"/>
  <c r="BH382" i="4" s="1"/>
  <c r="AG384" i="4"/>
  <c r="AZ503" i="4"/>
  <c r="BA503" i="4" s="1"/>
  <c r="BC503" i="4" s="1"/>
  <c r="AW504" i="4"/>
  <c r="AU504" i="4" s="1"/>
  <c r="AK384" i="4"/>
  <c r="V560" i="4"/>
  <c r="AH384" i="4" l="1"/>
  <c r="AJ384" i="4"/>
  <c r="AO384" i="4" s="1"/>
  <c r="AP384" i="4" s="1"/>
  <c r="AJ402" i="14" s="1"/>
  <c r="BM382" i="4"/>
  <c r="BN382" i="4" s="1"/>
  <c r="BO382" i="4" s="1"/>
  <c r="BI382" i="4"/>
  <c r="BL382" i="4" s="1"/>
  <c r="AZ504" i="4"/>
  <c r="AL384" i="4"/>
  <c r="AM384" i="4" s="1"/>
  <c r="AX504" i="4"/>
  <c r="AY504" i="4" s="1"/>
  <c r="W560" i="4"/>
  <c r="U561" i="4"/>
  <c r="AN384" i="4" l="1"/>
  <c r="BJ382" i="4"/>
  <c r="AD385" i="4"/>
  <c r="BA504" i="4"/>
  <c r="BC504" i="4" s="1"/>
  <c r="AW505" i="4"/>
  <c r="S561" i="4"/>
  <c r="X561" i="4"/>
  <c r="E539" i="12"/>
  <c r="F539" i="12" s="1"/>
  <c r="H539" i="12" s="1"/>
  <c r="AQ384" i="4" l="1"/>
  <c r="AD451" i="14"/>
  <c r="Y561" i="4"/>
  <c r="AA561" i="4" s="1"/>
  <c r="BP382" i="4"/>
  <c r="AF453" i="14" s="1"/>
  <c r="BQ382" i="4"/>
  <c r="BR382" i="4" s="1"/>
  <c r="AL392" i="14" s="1"/>
  <c r="BF383" i="4"/>
  <c r="BK383" i="4" s="1"/>
  <c r="AZ505" i="4"/>
  <c r="AE385" i="4"/>
  <c r="AF385" i="4" s="1"/>
  <c r="AU505" i="4"/>
  <c r="AI385" i="4"/>
  <c r="V561" i="4"/>
  <c r="BS382" i="4" l="1"/>
  <c r="BG383" i="4"/>
  <c r="BM383" i="4" s="1"/>
  <c r="BN383" i="4" s="1"/>
  <c r="BO383" i="4" s="1"/>
  <c r="AG385" i="4"/>
  <c r="AK385" i="4"/>
  <c r="AL385" i="4" s="1"/>
  <c r="AM385" i="4" s="1"/>
  <c r="BA505" i="4"/>
  <c r="BC505" i="4" s="1"/>
  <c r="AX505" i="4"/>
  <c r="AY505" i="4" s="1"/>
  <c r="W561" i="4"/>
  <c r="U562" i="4"/>
  <c r="E540" i="12"/>
  <c r="F540" i="12" s="1"/>
  <c r="H540" i="12" s="1"/>
  <c r="AH385" i="4" l="1"/>
  <c r="AD386" i="4" s="1"/>
  <c r="AJ385" i="4"/>
  <c r="AN385" i="4" s="1"/>
  <c r="AD464" i="14" s="1"/>
  <c r="BH383" i="4"/>
  <c r="BI383" i="4" s="1"/>
  <c r="BL383" i="4" s="1"/>
  <c r="AW506" i="4"/>
  <c r="AZ506" i="4" s="1"/>
  <c r="S562" i="4"/>
  <c r="X562" i="4"/>
  <c r="Y562" i="4" s="1"/>
  <c r="AO385" i="4" l="1"/>
  <c r="AP385" i="4" s="1"/>
  <c r="BJ383" i="4"/>
  <c r="AE386" i="4"/>
  <c r="AF386" i="4" s="1"/>
  <c r="AU506" i="4"/>
  <c r="AI386" i="4"/>
  <c r="V562" i="4"/>
  <c r="E541" i="12"/>
  <c r="F541" i="12" s="1"/>
  <c r="H541" i="12" s="1"/>
  <c r="AQ385" i="4" l="1"/>
  <c r="AJ403" i="14"/>
  <c r="BP383" i="4"/>
  <c r="AF465" i="14" s="1"/>
  <c r="BQ383" i="4"/>
  <c r="BR383" i="4" s="1"/>
  <c r="AL393" i="14" s="1"/>
  <c r="BF384" i="4"/>
  <c r="BK384" i="4" s="1"/>
  <c r="AG386" i="4"/>
  <c r="BA506" i="4"/>
  <c r="AX506" i="4"/>
  <c r="AY506" i="4" s="1"/>
  <c r="AA562" i="4"/>
  <c r="W562" i="4"/>
  <c r="U563" i="4"/>
  <c r="BS383" i="4" l="1"/>
  <c r="AH386" i="4"/>
  <c r="AJ386" i="4"/>
  <c r="AO386" i="4" s="1"/>
  <c r="AP386" i="4" s="1"/>
  <c r="AJ404" i="14" s="1"/>
  <c r="BG384" i="4"/>
  <c r="BH384" i="4" s="1"/>
  <c r="BC506" i="4"/>
  <c r="AD387" i="4"/>
  <c r="AE387" i="4" s="1"/>
  <c r="AW507" i="4"/>
  <c r="AU507" i="4" s="1"/>
  <c r="AK386" i="4"/>
  <c r="S563" i="4"/>
  <c r="X563" i="4"/>
  <c r="Y563" i="4" s="1"/>
  <c r="E542" i="12"/>
  <c r="F542" i="12" s="1"/>
  <c r="H542" i="12" s="1"/>
  <c r="AF387" i="4" l="1"/>
  <c r="AG387" i="4" s="1"/>
  <c r="BM384" i="4"/>
  <c r="BN384" i="4" s="1"/>
  <c r="BO384" i="4" s="1"/>
  <c r="BI384" i="4"/>
  <c r="BL384" i="4" s="1"/>
  <c r="AZ507" i="4"/>
  <c r="AI387" i="4"/>
  <c r="AL386" i="4"/>
  <c r="AM386" i="4" s="1"/>
  <c r="AK387" i="4"/>
  <c r="V563" i="4"/>
  <c r="W563" i="4" s="1"/>
  <c r="AH387" i="4" l="1"/>
  <c r="AJ387" i="4"/>
  <c r="BP384" i="4"/>
  <c r="AF480" i="14" s="1"/>
  <c r="BJ384" i="4"/>
  <c r="BA507" i="4"/>
  <c r="AN386" i="4"/>
  <c r="AL387" i="4"/>
  <c r="AX507" i="4"/>
  <c r="AY507" i="4" s="1"/>
  <c r="AA563" i="4"/>
  <c r="U564" i="4"/>
  <c r="X564" i="4" s="1"/>
  <c r="Y564" i="4" s="1"/>
  <c r="AQ386" i="4" l="1"/>
  <c r="AD414" i="14"/>
  <c r="BF385" i="4"/>
  <c r="BQ384" i="4"/>
  <c r="BR384" i="4" s="1"/>
  <c r="BC507" i="4"/>
  <c r="AM387" i="4"/>
  <c r="AW508" i="4"/>
  <c r="AZ508" i="4" s="1"/>
  <c r="AA564" i="4"/>
  <c r="S564" i="4"/>
  <c r="V564" i="4" s="1"/>
  <c r="E543" i="12"/>
  <c r="F543" i="12" s="1"/>
  <c r="H543" i="12" s="1"/>
  <c r="BS384" i="4" l="1"/>
  <c r="AL394" i="14"/>
  <c r="BG385" i="4"/>
  <c r="BM385" i="4" s="1"/>
  <c r="BN385" i="4" s="1"/>
  <c r="BO385" i="4" s="1"/>
  <c r="BK385" i="4"/>
  <c r="AD388" i="4"/>
  <c r="BA508" i="4"/>
  <c r="BC508" i="4" s="1"/>
  <c r="AO387" i="4"/>
  <c r="AP387" i="4" s="1"/>
  <c r="AJ405" i="14" s="1"/>
  <c r="AN387" i="4"/>
  <c r="AD395" i="14" s="1"/>
  <c r="AU508" i="4"/>
  <c r="AX508" i="4" s="1"/>
  <c r="AY508" i="4" s="1"/>
  <c r="W564" i="4"/>
  <c r="U565" i="4"/>
  <c r="X565" i="4" s="1"/>
  <c r="Y565" i="4" s="1"/>
  <c r="BH385" i="4" l="1"/>
  <c r="BI385" i="4" s="1"/>
  <c r="BL385" i="4" s="1"/>
  <c r="AI388" i="4"/>
  <c r="AE388" i="4"/>
  <c r="AF388" i="4" s="1"/>
  <c r="AQ387" i="4"/>
  <c r="AW509" i="4"/>
  <c r="AU509" i="4" s="1"/>
  <c r="S565" i="4"/>
  <c r="V565" i="4" s="1"/>
  <c r="E544" i="12"/>
  <c r="F544" i="12" s="1"/>
  <c r="H544" i="12" s="1"/>
  <c r="BJ385" i="4" l="1"/>
  <c r="BP385" i="4"/>
  <c r="AF493" i="14" s="1"/>
  <c r="AG388" i="4"/>
  <c r="AZ509" i="4"/>
  <c r="AK388" i="4"/>
  <c r="AL388" i="4" s="1"/>
  <c r="AM388" i="4" s="1"/>
  <c r="AX509" i="4"/>
  <c r="AY509" i="4" s="1"/>
  <c r="AA565" i="4"/>
  <c r="W565" i="4"/>
  <c r="U566" i="4"/>
  <c r="AH388" i="4" l="1"/>
  <c r="AJ388" i="4"/>
  <c r="AO388" i="4" s="1"/>
  <c r="AP388" i="4" s="1"/>
  <c r="AJ406" i="14" s="1"/>
  <c r="BF386" i="4"/>
  <c r="BK386" i="4" s="1"/>
  <c r="BQ385" i="4"/>
  <c r="BR385" i="4" s="1"/>
  <c r="AD389" i="4"/>
  <c r="BA509" i="4"/>
  <c r="AW510" i="4"/>
  <c r="AU510" i="4" s="1"/>
  <c r="S566" i="4"/>
  <c r="X566" i="4"/>
  <c r="E545" i="12"/>
  <c r="F545" i="12" s="1"/>
  <c r="H545" i="12" s="1"/>
  <c r="BS385" i="4" l="1"/>
  <c r="AL395" i="14"/>
  <c r="Y566" i="4"/>
  <c r="AA566" i="4" s="1"/>
  <c r="BG386" i="4"/>
  <c r="BH386" i="4" s="1"/>
  <c r="AN388" i="4"/>
  <c r="AI389" i="4"/>
  <c r="BC509" i="4"/>
  <c r="AZ510" i="4"/>
  <c r="AE389" i="4"/>
  <c r="AF389" i="4" s="1"/>
  <c r="V566" i="4"/>
  <c r="E546" i="12"/>
  <c r="F546" i="12" s="1"/>
  <c r="H546" i="12" s="1"/>
  <c r="AQ388" i="4" l="1"/>
  <c r="AD380" i="14"/>
  <c r="BI386" i="4"/>
  <c r="BM386" i="4"/>
  <c r="BN386" i="4" s="1"/>
  <c r="BO386" i="4" s="1"/>
  <c r="AG389" i="4"/>
  <c r="AK389" i="4"/>
  <c r="AL389" i="4" s="1"/>
  <c r="AM389" i="4" s="1"/>
  <c r="BA510" i="4"/>
  <c r="BC510" i="4" s="1"/>
  <c r="AX510" i="4"/>
  <c r="AY510" i="4" s="1"/>
  <c r="W566" i="4"/>
  <c r="U567" i="4"/>
  <c r="BJ386" i="4" l="1"/>
  <c r="BF387" i="4" s="1"/>
  <c r="BK387" i="4" s="1"/>
  <c r="BL386" i="4"/>
  <c r="BP386" i="4" s="1"/>
  <c r="AF438" i="14" s="1"/>
  <c r="AH389" i="4"/>
  <c r="AD390" i="4" s="1"/>
  <c r="AJ389" i="4"/>
  <c r="AO389" i="4" s="1"/>
  <c r="AP389" i="4" s="1"/>
  <c r="AJ407" i="14" s="1"/>
  <c r="AW511" i="4"/>
  <c r="AU511" i="4" s="1"/>
  <c r="S567" i="4"/>
  <c r="X567" i="4"/>
  <c r="E547" i="12"/>
  <c r="F547" i="12" s="1"/>
  <c r="H547" i="12" s="1"/>
  <c r="Y567" i="4" l="1"/>
  <c r="AA567" i="4" s="1"/>
  <c r="BQ386" i="4"/>
  <c r="BR386" i="4" s="1"/>
  <c r="BG387" i="4"/>
  <c r="BM387" i="4" s="1"/>
  <c r="BN387" i="4" s="1"/>
  <c r="BO387" i="4" s="1"/>
  <c r="AN389" i="4"/>
  <c r="AE390" i="4"/>
  <c r="AZ511" i="4"/>
  <c r="BA511" i="4" s="1"/>
  <c r="BC511" i="4" s="1"/>
  <c r="AX511" i="4"/>
  <c r="AY511" i="4" s="1"/>
  <c r="AI390" i="4"/>
  <c r="V567" i="4"/>
  <c r="AQ389" i="4" l="1"/>
  <c r="AD359" i="14"/>
  <c r="BS386" i="4"/>
  <c r="AL396" i="14"/>
  <c r="AF390" i="4"/>
  <c r="AG390" i="4" s="1"/>
  <c r="AJ390" i="4" s="1"/>
  <c r="BH387" i="4"/>
  <c r="BI387" i="4" s="1"/>
  <c r="BL387" i="4" s="1"/>
  <c r="AK390" i="4"/>
  <c r="AL390" i="4" s="1"/>
  <c r="AM390" i="4" s="1"/>
  <c r="AW512" i="4"/>
  <c r="AU512" i="4" s="1"/>
  <c r="W567" i="4"/>
  <c r="U568" i="4"/>
  <c r="E548" i="12"/>
  <c r="F548" i="12" s="1"/>
  <c r="H548" i="12" s="1"/>
  <c r="AH390" i="4" l="1"/>
  <c r="AO390" i="4"/>
  <c r="AP390" i="4" s="1"/>
  <c r="AJ408" i="14" s="1"/>
  <c r="BJ387" i="4"/>
  <c r="AZ512" i="4"/>
  <c r="BA512" i="4" s="1"/>
  <c r="BC512" i="4" s="1"/>
  <c r="S568" i="4"/>
  <c r="X568" i="4"/>
  <c r="Y568" i="4" l="1"/>
  <c r="AA568" i="4" s="1"/>
  <c r="AN390" i="4"/>
  <c r="AD391" i="4"/>
  <c r="BP387" i="4"/>
  <c r="AF409" i="14" s="1"/>
  <c r="BQ387" i="4"/>
  <c r="BR387" i="4" s="1"/>
  <c r="AL397" i="14" s="1"/>
  <c r="BF388" i="4"/>
  <c r="BK388" i="4" s="1"/>
  <c r="AX512" i="4"/>
  <c r="AY512" i="4" s="1"/>
  <c r="V568" i="4"/>
  <c r="AQ390" i="4" l="1"/>
  <c r="AD364" i="14"/>
  <c r="AE391" i="4"/>
  <c r="AK391" i="4" s="1"/>
  <c r="AL391" i="4" s="1"/>
  <c r="BS387" i="4"/>
  <c r="BG388" i="4"/>
  <c r="BM388" i="4" s="1"/>
  <c r="BN388" i="4" s="1"/>
  <c r="BO388" i="4" s="1"/>
  <c r="AW513" i="4"/>
  <c r="AZ513" i="4" s="1"/>
  <c r="AI391" i="4"/>
  <c r="W568" i="4"/>
  <c r="U569" i="4"/>
  <c r="E549" i="12"/>
  <c r="F549" i="12" s="1"/>
  <c r="H549" i="12" s="1"/>
  <c r="AF391" i="4" l="1"/>
  <c r="AG391" i="4" s="1"/>
  <c r="BH388" i="4"/>
  <c r="BI388" i="4" s="1"/>
  <c r="BL388" i="4" s="1"/>
  <c r="BA513" i="4"/>
  <c r="AU513" i="4"/>
  <c r="AM391" i="4"/>
  <c r="S569" i="4"/>
  <c r="X569" i="4"/>
  <c r="Y569" i="4" s="1"/>
  <c r="AJ391" i="4" l="1"/>
  <c r="AO391" i="4" s="1"/>
  <c r="AP391" i="4" s="1"/>
  <c r="AJ409" i="14" s="1"/>
  <c r="AH391" i="4"/>
  <c r="AD392" i="4" s="1"/>
  <c r="BJ388" i="4"/>
  <c r="BC513" i="4"/>
  <c r="AX513" i="4"/>
  <c r="AY513" i="4" s="1"/>
  <c r="V569" i="4"/>
  <c r="E550" i="12"/>
  <c r="F550" i="12" s="1"/>
  <c r="H550" i="12" s="1"/>
  <c r="AN391" i="4" l="1"/>
  <c r="AE392" i="4"/>
  <c r="AF392" i="4" s="1"/>
  <c r="AG392" i="4" s="1"/>
  <c r="BP388" i="4"/>
  <c r="AF401" i="14" s="1"/>
  <c r="BQ388" i="4"/>
  <c r="BR388" i="4" s="1"/>
  <c r="AL398" i="14" s="1"/>
  <c r="BF389" i="4"/>
  <c r="BK389" i="4" s="1"/>
  <c r="AW514" i="4"/>
  <c r="AA569" i="4"/>
  <c r="W569" i="4"/>
  <c r="U570" i="4"/>
  <c r="AQ391" i="4" l="1"/>
  <c r="AD320" i="14"/>
  <c r="AH392" i="4"/>
  <c r="AJ392" i="4"/>
  <c r="AO392" i="4" s="1"/>
  <c r="AP392" i="4" s="1"/>
  <c r="AJ36" i="14" s="1"/>
  <c r="BS388" i="4"/>
  <c r="BG389" i="4"/>
  <c r="BM389" i="4" s="1"/>
  <c r="BN389" i="4" s="1"/>
  <c r="BO389" i="4" s="1"/>
  <c r="AU514" i="4"/>
  <c r="AZ514" i="4"/>
  <c r="BA514" i="4" s="1"/>
  <c r="AI392" i="4"/>
  <c r="AK392" i="4"/>
  <c r="AL392" i="4" s="1"/>
  <c r="S570" i="4"/>
  <c r="X570" i="4"/>
  <c r="E551" i="12"/>
  <c r="F551" i="12" s="1"/>
  <c r="H551" i="12" s="1"/>
  <c r="Y570" i="4" l="1"/>
  <c r="AA570" i="4" s="1"/>
  <c r="BH389" i="4"/>
  <c r="BI389" i="4" s="1"/>
  <c r="BL389" i="4" s="1"/>
  <c r="BC514" i="4"/>
  <c r="AD393" i="4"/>
  <c r="AX514" i="4"/>
  <c r="AY514" i="4" s="1"/>
  <c r="AM392" i="4"/>
  <c r="AN392" i="4" s="1"/>
  <c r="AD280" i="14" s="1"/>
  <c r="V570" i="4"/>
  <c r="BJ389" i="4" l="1"/>
  <c r="AE393" i="4"/>
  <c r="AF393" i="4" s="1"/>
  <c r="AW515" i="4"/>
  <c r="AQ392" i="4"/>
  <c r="W570" i="4"/>
  <c r="U571" i="4"/>
  <c r="BF390" i="4" l="1"/>
  <c r="BQ389" i="4"/>
  <c r="BR389" i="4" s="1"/>
  <c r="AL399" i="14" s="1"/>
  <c r="BP389" i="4"/>
  <c r="AF388" i="14" s="1"/>
  <c r="AG393" i="4"/>
  <c r="AU515" i="4"/>
  <c r="AX515" i="4" s="1"/>
  <c r="AY515" i="4" s="1"/>
  <c r="AZ515" i="4"/>
  <c r="S571" i="4"/>
  <c r="X571" i="4"/>
  <c r="Y571" i="4" s="1"/>
  <c r="E552" i="12"/>
  <c r="F552" i="12" s="1"/>
  <c r="H552" i="12" s="1"/>
  <c r="AH393" i="4" l="1"/>
  <c r="AJ393" i="4"/>
  <c r="AO393" i="4" s="1"/>
  <c r="AP393" i="4" s="1"/>
  <c r="AJ410" i="14" s="1"/>
  <c r="BS389" i="4"/>
  <c r="BG390" i="4"/>
  <c r="BH390" i="4" s="1"/>
  <c r="BK390" i="4"/>
  <c r="BA515" i="4"/>
  <c r="AW516" i="4"/>
  <c r="AI393" i="4"/>
  <c r="AK393" i="4"/>
  <c r="V571" i="4"/>
  <c r="BM390" i="4" l="1"/>
  <c r="BN390" i="4" s="1"/>
  <c r="BO390" i="4" s="1"/>
  <c r="BI390" i="4"/>
  <c r="BL390" i="4" s="1"/>
  <c r="BC515" i="4"/>
  <c r="AZ516" i="4"/>
  <c r="AD394" i="4"/>
  <c r="AL393" i="4"/>
  <c r="AM393" i="4" s="1"/>
  <c r="AN393" i="4" s="1"/>
  <c r="AU516" i="4"/>
  <c r="AA571" i="4"/>
  <c r="W571" i="4"/>
  <c r="U572" i="4"/>
  <c r="AQ393" i="4" l="1"/>
  <c r="AD273" i="14"/>
  <c r="BJ390" i="4"/>
  <c r="AE394" i="4"/>
  <c r="AF394" i="4" s="1"/>
  <c r="BA516" i="4"/>
  <c r="BC516" i="4" s="1"/>
  <c r="AX516" i="4"/>
  <c r="AY516" i="4" s="1"/>
  <c r="S572" i="4"/>
  <c r="X572" i="4"/>
  <c r="Y572" i="4" s="1"/>
  <c r="E553" i="12"/>
  <c r="F553" i="12" s="1"/>
  <c r="H553" i="12" s="1"/>
  <c r="BP390" i="4" l="1"/>
  <c r="AF391" i="14" s="1"/>
  <c r="BQ390" i="4"/>
  <c r="BR390" i="4" s="1"/>
  <c r="AL400" i="14" s="1"/>
  <c r="BF391" i="4"/>
  <c r="BK391" i="4" s="1"/>
  <c r="AG394" i="4"/>
  <c r="AW517" i="4"/>
  <c r="AZ517" i="4" s="1"/>
  <c r="AK394" i="4"/>
  <c r="AL394" i="4" s="1"/>
  <c r="V572" i="4"/>
  <c r="AH394" i="4" l="1"/>
  <c r="AJ394" i="4"/>
  <c r="AO394" i="4" s="1"/>
  <c r="AP394" i="4" s="1"/>
  <c r="AJ27" i="14" s="1"/>
  <c r="BS390" i="4"/>
  <c r="BG391" i="4"/>
  <c r="BH391" i="4" s="1"/>
  <c r="BA517" i="4"/>
  <c r="BC517" i="4" s="1"/>
  <c r="AU517" i="4"/>
  <c r="AX517" i="4" s="1"/>
  <c r="AY517" i="4" s="1"/>
  <c r="AI394" i="4"/>
  <c r="AA572" i="4"/>
  <c r="AM394" i="4"/>
  <c r="W572" i="4"/>
  <c r="U573" i="4"/>
  <c r="BM391" i="4" l="1"/>
  <c r="BN391" i="4" s="1"/>
  <c r="BO391" i="4" s="1"/>
  <c r="BI391" i="4"/>
  <c r="BL391" i="4" s="1"/>
  <c r="AN394" i="4"/>
  <c r="AD395" i="4"/>
  <c r="AW518" i="4"/>
  <c r="AZ518" i="4" s="1"/>
  <c r="S573" i="4"/>
  <c r="X573" i="4"/>
  <c r="Y573" i="4" s="1"/>
  <c r="E554" i="12"/>
  <c r="F554" i="12" s="1"/>
  <c r="H554" i="12" s="1"/>
  <c r="AQ394" i="4" l="1"/>
  <c r="AD177" i="14"/>
  <c r="BJ391" i="4"/>
  <c r="AE395" i="4"/>
  <c r="AF395" i="4" s="1"/>
  <c r="BA518" i="4"/>
  <c r="BC518" i="4" s="1"/>
  <c r="AU518" i="4"/>
  <c r="AX518" i="4" s="1"/>
  <c r="AY518" i="4" s="1"/>
  <c r="V573" i="4"/>
  <c r="BQ391" i="4" l="1"/>
  <c r="BR391" i="4" s="1"/>
  <c r="AL401" i="14" s="1"/>
  <c r="BP391" i="4"/>
  <c r="AF350" i="14" s="1"/>
  <c r="BF392" i="4"/>
  <c r="BK392" i="4" s="1"/>
  <c r="AG395" i="4"/>
  <c r="AW519" i="4"/>
  <c r="AU519" i="4" s="1"/>
  <c r="AI395" i="4"/>
  <c r="AK395" i="4"/>
  <c r="AA573" i="4"/>
  <c r="W573" i="4"/>
  <c r="U574" i="4"/>
  <c r="AH395" i="4" l="1"/>
  <c r="AJ395" i="4"/>
  <c r="AO395" i="4" s="1"/>
  <c r="AP395" i="4" s="1"/>
  <c r="AJ411" i="14" s="1"/>
  <c r="BG392" i="4"/>
  <c r="BS391" i="4"/>
  <c r="AZ519" i="4"/>
  <c r="AL395" i="4"/>
  <c r="AM395" i="4" s="1"/>
  <c r="AX519" i="4"/>
  <c r="AY519" i="4" s="1"/>
  <c r="S574" i="4"/>
  <c r="X574" i="4"/>
  <c r="Y574" i="4" s="1"/>
  <c r="E555" i="12"/>
  <c r="F555" i="12" s="1"/>
  <c r="H555" i="12" s="1"/>
  <c r="BM392" i="4" l="1"/>
  <c r="BN392" i="4" s="1"/>
  <c r="BO392" i="4" s="1"/>
  <c r="BH392" i="4"/>
  <c r="BI392" i="4" s="1"/>
  <c r="BL392" i="4" s="1"/>
  <c r="AN395" i="4"/>
  <c r="AD396" i="4"/>
  <c r="BA519" i="4"/>
  <c r="AW520" i="4"/>
  <c r="V574" i="4"/>
  <c r="AQ395" i="4" l="1"/>
  <c r="AD258" i="14"/>
  <c r="BJ392" i="4"/>
  <c r="BC519" i="4"/>
  <c r="AZ520" i="4"/>
  <c r="AE396" i="4"/>
  <c r="AF396" i="4" s="1"/>
  <c r="AU520" i="4"/>
  <c r="AA574" i="4"/>
  <c r="W574" i="4"/>
  <c r="U575" i="4"/>
  <c r="BF393" i="4" l="1"/>
  <c r="BP392" i="4"/>
  <c r="AF298" i="14" s="1"/>
  <c r="BQ392" i="4"/>
  <c r="BR392" i="4" s="1"/>
  <c r="AL402" i="14" s="1"/>
  <c r="AG396" i="4"/>
  <c r="AK396" i="4"/>
  <c r="AL396" i="4" s="1"/>
  <c r="AM396" i="4" s="1"/>
  <c r="BA520" i="4"/>
  <c r="BC520" i="4" s="1"/>
  <c r="AX520" i="4"/>
  <c r="AY520" i="4" s="1"/>
  <c r="AI396" i="4"/>
  <c r="S575" i="4"/>
  <c r="X575" i="4"/>
  <c r="Y575" i="4" s="1"/>
  <c r="E556" i="12"/>
  <c r="F556" i="12" s="1"/>
  <c r="H556" i="12" s="1"/>
  <c r="AH396" i="4" l="1"/>
  <c r="AD397" i="4" s="1"/>
  <c r="AJ396" i="4"/>
  <c r="AN396" i="4" s="1"/>
  <c r="AD262" i="14" s="1"/>
  <c r="BG393" i="4"/>
  <c r="BM393" i="4" s="1"/>
  <c r="BN393" i="4" s="1"/>
  <c r="BO393" i="4" s="1"/>
  <c r="BK393" i="4"/>
  <c r="BS392" i="4"/>
  <c r="AW521" i="4"/>
  <c r="AU521" i="4" s="1"/>
  <c r="V575" i="4"/>
  <c r="U576" i="4" s="1"/>
  <c r="BH393" i="4" l="1"/>
  <c r="BI393" i="4" s="1"/>
  <c r="BL393" i="4" s="1"/>
  <c r="AO396" i="4"/>
  <c r="AP396" i="4" s="1"/>
  <c r="AE397" i="4"/>
  <c r="AF397" i="4" s="1"/>
  <c r="AZ521" i="4"/>
  <c r="BA521" i="4" s="1"/>
  <c r="AX521" i="4"/>
  <c r="AY521" i="4" s="1"/>
  <c r="AI397" i="4"/>
  <c r="AA575" i="4"/>
  <c r="W575" i="4"/>
  <c r="S576" i="4"/>
  <c r="X576" i="4"/>
  <c r="Y576" i="4" s="1"/>
  <c r="AQ396" i="4" l="1"/>
  <c r="AJ412" i="14"/>
  <c r="BJ393" i="4"/>
  <c r="AK397" i="4"/>
  <c r="AL397" i="4" s="1"/>
  <c r="AM397" i="4" s="1"/>
  <c r="AG397" i="4"/>
  <c r="BC521" i="4"/>
  <c r="AW522" i="4"/>
  <c r="AU522" i="4" s="1"/>
  <c r="AX522" i="4" s="1"/>
  <c r="AY522" i="4" s="1"/>
  <c r="AA576" i="4"/>
  <c r="V576" i="4"/>
  <c r="W576" i="4" s="1"/>
  <c r="E557" i="12"/>
  <c r="F557" i="12" s="1"/>
  <c r="H557" i="12" s="1"/>
  <c r="AH397" i="4" l="1"/>
  <c r="AD398" i="4" s="1"/>
  <c r="AE398" i="4" s="1"/>
  <c r="AJ397" i="4"/>
  <c r="AO397" i="4" s="1"/>
  <c r="AP397" i="4" s="1"/>
  <c r="AJ413" i="14" s="1"/>
  <c r="BP393" i="4"/>
  <c r="AF294" i="14" s="1"/>
  <c r="BQ393" i="4"/>
  <c r="BR393" i="4" s="1"/>
  <c r="AL403" i="14" s="1"/>
  <c r="BF394" i="4"/>
  <c r="BK394" i="4" s="1"/>
  <c r="AZ522" i="4"/>
  <c r="AW523" i="4"/>
  <c r="U577" i="4"/>
  <c r="X577" i="4" s="1"/>
  <c r="Y577" i="4" l="1"/>
  <c r="AA577" i="4" s="1"/>
  <c r="BG394" i="4"/>
  <c r="BM394" i="4" s="1"/>
  <c r="BN394" i="4" s="1"/>
  <c r="BO394" i="4" s="1"/>
  <c r="AF398" i="4"/>
  <c r="AG398" i="4" s="1"/>
  <c r="BS393" i="4"/>
  <c r="AN397" i="4"/>
  <c r="BA522" i="4"/>
  <c r="AU523" i="4"/>
  <c r="AK398" i="4"/>
  <c r="S577" i="4"/>
  <c r="V577" i="4" s="1"/>
  <c r="E558" i="12"/>
  <c r="F558" i="12" s="1"/>
  <c r="H558" i="12" s="1"/>
  <c r="AQ397" i="4" l="1"/>
  <c r="AD275" i="14"/>
  <c r="BH394" i="4"/>
  <c r="BI394" i="4" s="1"/>
  <c r="BL394" i="4" s="1"/>
  <c r="AH398" i="4"/>
  <c r="AJ398" i="4"/>
  <c r="BC522" i="4"/>
  <c r="AZ523" i="4"/>
  <c r="BA523" i="4" s="1"/>
  <c r="BC523" i="4" s="1"/>
  <c r="AL398" i="4"/>
  <c r="AM398" i="4" s="1"/>
  <c r="AI398" i="4"/>
  <c r="W577" i="4"/>
  <c r="U578" i="4"/>
  <c r="BJ394" i="4" l="1"/>
  <c r="BF395" i="4" s="1"/>
  <c r="BK395" i="4" s="1"/>
  <c r="BQ394" i="4"/>
  <c r="BR394" i="4" s="1"/>
  <c r="AL404" i="14" s="1"/>
  <c r="BP394" i="4"/>
  <c r="AF274" i="14" s="1"/>
  <c r="AD399" i="4"/>
  <c r="AO398" i="4"/>
  <c r="AP398" i="4" s="1"/>
  <c r="AJ414" i="14" s="1"/>
  <c r="AN398" i="4"/>
  <c r="AD286" i="14" s="1"/>
  <c r="AX523" i="4"/>
  <c r="AY523" i="4" s="1"/>
  <c r="S578" i="4"/>
  <c r="X578" i="4"/>
  <c r="Y578" i="4" l="1"/>
  <c r="AA578" i="4" s="1"/>
  <c r="BG395" i="4"/>
  <c r="BM395" i="4" s="1"/>
  <c r="BN395" i="4" s="1"/>
  <c r="BO395" i="4" s="1"/>
  <c r="BS394" i="4"/>
  <c r="AE399" i="4"/>
  <c r="AF399" i="4" s="1"/>
  <c r="AQ398" i="4"/>
  <c r="AW524" i="4"/>
  <c r="AZ524" i="4" s="1"/>
  <c r="V578" i="4"/>
  <c r="E559" i="12"/>
  <c r="F559" i="12" s="1"/>
  <c r="H559" i="12" s="1"/>
  <c r="BH395" i="4" l="1"/>
  <c r="BI395" i="4" s="1"/>
  <c r="BL395" i="4" s="1"/>
  <c r="AG399" i="4"/>
  <c r="AU524" i="4"/>
  <c r="AI399" i="4"/>
  <c r="AK399" i="4"/>
  <c r="AL399" i="4" s="1"/>
  <c r="W578" i="4"/>
  <c r="U579" i="4"/>
  <c r="AH399" i="4" l="1"/>
  <c r="AD400" i="4" s="1"/>
  <c r="AJ399" i="4"/>
  <c r="AO399" i="4" s="1"/>
  <c r="AP399" i="4" s="1"/>
  <c r="AJ415" i="14" s="1"/>
  <c r="BJ395" i="4"/>
  <c r="BA524" i="4"/>
  <c r="AX524" i="4"/>
  <c r="AY524" i="4" s="1"/>
  <c r="AM399" i="4"/>
  <c r="S579" i="4"/>
  <c r="X579" i="4"/>
  <c r="Y579" i="4" l="1"/>
  <c r="AA579" i="4" s="1"/>
  <c r="BQ395" i="4"/>
  <c r="BR395" i="4" s="1"/>
  <c r="AL405" i="14" s="1"/>
  <c r="BP395" i="4"/>
  <c r="AF279" i="14" s="1"/>
  <c r="BF396" i="4"/>
  <c r="BK396" i="4" s="1"/>
  <c r="AN399" i="4"/>
  <c r="AE400" i="4"/>
  <c r="AF400" i="4" s="1"/>
  <c r="BC524" i="4"/>
  <c r="AW525" i="4"/>
  <c r="AU525" i="4" s="1"/>
  <c r="V579" i="4"/>
  <c r="E560" i="12"/>
  <c r="F560" i="12" s="1"/>
  <c r="H560" i="12" s="1"/>
  <c r="AQ399" i="4" l="1"/>
  <c r="AD294" i="14"/>
  <c r="BG396" i="4"/>
  <c r="BH396" i="4" s="1"/>
  <c r="BS395" i="4"/>
  <c r="AG400" i="4"/>
  <c r="AZ525" i="4"/>
  <c r="W579" i="4"/>
  <c r="U580" i="4"/>
  <c r="E561" i="12"/>
  <c r="F561" i="12" s="1"/>
  <c r="H561" i="12" s="1"/>
  <c r="AH400" i="4" l="1"/>
  <c r="AJ400" i="4"/>
  <c r="AO400" i="4" s="1"/>
  <c r="AP400" i="4" s="1"/>
  <c r="AJ416" i="14" s="1"/>
  <c r="BM396" i="4"/>
  <c r="BN396" i="4" s="1"/>
  <c r="BO396" i="4" s="1"/>
  <c r="BI396" i="4"/>
  <c r="BL396" i="4" s="1"/>
  <c r="BA525" i="4"/>
  <c r="AI400" i="4"/>
  <c r="AK400" i="4"/>
  <c r="S580" i="4"/>
  <c r="X580" i="4"/>
  <c r="Y580" i="4" s="1"/>
  <c r="BJ396" i="4" l="1"/>
  <c r="BC525" i="4"/>
  <c r="AL400" i="4"/>
  <c r="AM400" i="4" s="1"/>
  <c r="AN400" i="4" s="1"/>
  <c r="AD302" i="14" s="1"/>
  <c r="AX525" i="4"/>
  <c r="AY525" i="4" s="1"/>
  <c r="V580" i="4"/>
  <c r="BQ396" i="4" l="1"/>
  <c r="BR396" i="4" s="1"/>
  <c r="AL406" i="14" s="1"/>
  <c r="BP396" i="4"/>
  <c r="AF281" i="14" s="1"/>
  <c r="BF397" i="4"/>
  <c r="BK397" i="4" s="1"/>
  <c r="AD401" i="4"/>
  <c r="AQ400" i="4"/>
  <c r="AW526" i="4"/>
  <c r="AA580" i="4"/>
  <c r="W580" i="4"/>
  <c r="U581" i="4"/>
  <c r="E562" i="12"/>
  <c r="F562" i="12" s="1"/>
  <c r="H562" i="12" s="1"/>
  <c r="BS396" i="4" l="1"/>
  <c r="BG397" i="4"/>
  <c r="BH397" i="4" s="1"/>
  <c r="AU526" i="4"/>
  <c r="AZ526" i="4"/>
  <c r="AE401" i="4"/>
  <c r="AF401" i="4" s="1"/>
  <c r="S581" i="4"/>
  <c r="X581" i="4"/>
  <c r="Y581" i="4" l="1"/>
  <c r="AA581" i="4" s="1"/>
  <c r="BM397" i="4"/>
  <c r="BN397" i="4" s="1"/>
  <c r="BO397" i="4" s="1"/>
  <c r="BI397" i="4"/>
  <c r="BL397" i="4" s="1"/>
  <c r="AG401" i="4"/>
  <c r="BA526" i="4"/>
  <c r="AX526" i="4"/>
  <c r="AY526" i="4" s="1"/>
  <c r="AI401" i="4"/>
  <c r="V581" i="4"/>
  <c r="AH401" i="4" l="1"/>
  <c r="AD402" i="4" s="1"/>
  <c r="AE402" i="4" s="1"/>
  <c r="AJ401" i="4"/>
  <c r="AO401" i="4" s="1"/>
  <c r="AP401" i="4" s="1"/>
  <c r="AJ417" i="14" s="1"/>
  <c r="BJ397" i="4"/>
  <c r="BC526" i="4"/>
  <c r="AW527" i="4"/>
  <c r="AU527" i="4" s="1"/>
  <c r="AK401" i="4"/>
  <c r="W581" i="4"/>
  <c r="U582" i="4"/>
  <c r="E563" i="12"/>
  <c r="F563" i="12" s="1"/>
  <c r="H563" i="12" s="1"/>
  <c r="AF402" i="4" l="1"/>
  <c r="AG402" i="4" s="1"/>
  <c r="BP397" i="4"/>
  <c r="AF293" i="14" s="1"/>
  <c r="BQ397" i="4"/>
  <c r="BR397" i="4" s="1"/>
  <c r="AL407" i="14" s="1"/>
  <c r="BF398" i="4"/>
  <c r="AZ527" i="4"/>
  <c r="BA527" i="4" s="1"/>
  <c r="BC527" i="4" s="1"/>
  <c r="AL401" i="4"/>
  <c r="AM401" i="4" s="1"/>
  <c r="AN401" i="4" s="1"/>
  <c r="AD312" i="14" s="1"/>
  <c r="AI402" i="4"/>
  <c r="S582" i="4"/>
  <c r="X582" i="4"/>
  <c r="Y582" i="4" l="1"/>
  <c r="AA582" i="4" s="1"/>
  <c r="AH402" i="4"/>
  <c r="AJ402" i="4"/>
  <c r="BS397" i="4"/>
  <c r="BG398" i="4"/>
  <c r="BM398" i="4" s="1"/>
  <c r="BN398" i="4" s="1"/>
  <c r="BO398" i="4" s="1"/>
  <c r="BK398" i="4"/>
  <c r="AQ401" i="4"/>
  <c r="AX527" i="4"/>
  <c r="AY527" i="4" s="1"/>
  <c r="AK402" i="4"/>
  <c r="AL402" i="4" s="1"/>
  <c r="V582" i="4"/>
  <c r="W582" i="4" s="1"/>
  <c r="BH398" i="4" l="1"/>
  <c r="BI398" i="4" s="1"/>
  <c r="BL398" i="4" s="1"/>
  <c r="AO402" i="4"/>
  <c r="AP402" i="4" s="1"/>
  <c r="AJ418" i="14" s="1"/>
  <c r="AM402" i="4"/>
  <c r="AN402" i="4" s="1"/>
  <c r="AD330" i="14" s="1"/>
  <c r="AW528" i="4"/>
  <c r="AZ528" i="4" s="1"/>
  <c r="U583" i="4"/>
  <c r="X583" i="4" s="1"/>
  <c r="Y583" i="4" s="1"/>
  <c r="E564" i="12"/>
  <c r="F564" i="12" s="1"/>
  <c r="H564" i="12" s="1"/>
  <c r="BJ398" i="4" l="1"/>
  <c r="BF399" i="4" s="1"/>
  <c r="BK399" i="4" s="1"/>
  <c r="BP398" i="4"/>
  <c r="AF301" i="14" s="1"/>
  <c r="BQ398" i="4"/>
  <c r="BR398" i="4" s="1"/>
  <c r="AL408" i="14" s="1"/>
  <c r="AD403" i="4"/>
  <c r="BA528" i="4"/>
  <c r="AQ402" i="4"/>
  <c r="AU528" i="4"/>
  <c r="AA583" i="4"/>
  <c r="S583" i="4"/>
  <c r="V583" i="4" s="1"/>
  <c r="W583" i="4" s="1"/>
  <c r="E565" i="12"/>
  <c r="F565" i="12" s="1"/>
  <c r="H565" i="12" s="1"/>
  <c r="BS398" i="4" l="1"/>
  <c r="BG399" i="4"/>
  <c r="BH399" i="4" s="1"/>
  <c r="AE403" i="4"/>
  <c r="AF403" i="4" s="1"/>
  <c r="BC528" i="4"/>
  <c r="AX528" i="4"/>
  <c r="AY528" i="4" s="1"/>
  <c r="AI403" i="4"/>
  <c r="U584" i="4"/>
  <c r="S584" i="4" s="1"/>
  <c r="BM399" i="4" l="1"/>
  <c r="BN399" i="4" s="1"/>
  <c r="BO399" i="4" s="1"/>
  <c r="BI399" i="4"/>
  <c r="BL399" i="4" s="1"/>
  <c r="AG403" i="4"/>
  <c r="AK403" i="4"/>
  <c r="AL403" i="4" s="1"/>
  <c r="AM403" i="4" s="1"/>
  <c r="AW529" i="4"/>
  <c r="AZ529" i="4" s="1"/>
  <c r="X584" i="4"/>
  <c r="Y584" i="4" s="1"/>
  <c r="V584" i="4"/>
  <c r="E566" i="12"/>
  <c r="F566" i="12" s="1"/>
  <c r="H566" i="12" s="1"/>
  <c r="AH403" i="4" l="1"/>
  <c r="AJ403" i="4"/>
  <c r="AO403" i="4" s="1"/>
  <c r="AP403" i="4" s="1"/>
  <c r="AJ11" i="14" s="1"/>
  <c r="BJ399" i="4"/>
  <c r="AU529" i="4"/>
  <c r="AA584" i="4"/>
  <c r="W584" i="4"/>
  <c r="U585" i="4"/>
  <c r="BP399" i="4" l="1"/>
  <c r="AF312" i="14" s="1"/>
  <c r="BQ399" i="4"/>
  <c r="BR399" i="4" s="1"/>
  <c r="AL409" i="14" s="1"/>
  <c r="BF400" i="4"/>
  <c r="BK400" i="4" s="1"/>
  <c r="AN403" i="4"/>
  <c r="AD404" i="4"/>
  <c r="BA529" i="4"/>
  <c r="S585" i="4"/>
  <c r="X585" i="4"/>
  <c r="Y585" i="4" s="1"/>
  <c r="AQ403" i="4" l="1"/>
  <c r="AD15" i="14"/>
  <c r="BS399" i="4"/>
  <c r="BG400" i="4"/>
  <c r="BM400" i="4" s="1"/>
  <c r="BN400" i="4" s="1"/>
  <c r="BO400" i="4" s="1"/>
  <c r="AE404" i="4"/>
  <c r="BC529" i="4"/>
  <c r="AX529" i="4"/>
  <c r="AY529" i="4" s="1"/>
  <c r="AI404" i="4"/>
  <c r="AA585" i="4"/>
  <c r="V585" i="4"/>
  <c r="W585" i="4" s="1"/>
  <c r="E567" i="12"/>
  <c r="F567" i="12" s="1"/>
  <c r="H567" i="12" s="1"/>
  <c r="AF404" i="4" l="1"/>
  <c r="AG404" i="4" s="1"/>
  <c r="AJ404" i="4" s="1"/>
  <c r="BH400" i="4"/>
  <c r="BI400" i="4" s="1"/>
  <c r="BL400" i="4" s="1"/>
  <c r="AK404" i="4"/>
  <c r="AL404" i="4" s="1"/>
  <c r="AM404" i="4" s="1"/>
  <c r="AW530" i="4"/>
  <c r="AZ530" i="4" s="1"/>
  <c r="U586" i="4"/>
  <c r="S586" i="4" s="1"/>
  <c r="AH404" i="4" l="1"/>
  <c r="AD405" i="4" s="1"/>
  <c r="AO404" i="4"/>
  <c r="AP404" i="4" s="1"/>
  <c r="AJ419" i="14" s="1"/>
  <c r="BJ400" i="4"/>
  <c r="AU530" i="4"/>
  <c r="X586" i="4"/>
  <c r="Y586" i="4" s="1"/>
  <c r="V586" i="4"/>
  <c r="W586" i="4" s="1"/>
  <c r="AN404" i="4" l="1"/>
  <c r="BP400" i="4"/>
  <c r="AF325" i="14" s="1"/>
  <c r="BQ400" i="4"/>
  <c r="BR400" i="4" s="1"/>
  <c r="AL410" i="14" s="1"/>
  <c r="BF401" i="4"/>
  <c r="BK401" i="4" s="1"/>
  <c r="AE405" i="4"/>
  <c r="AF405" i="4" s="1"/>
  <c r="BA530" i="4"/>
  <c r="AX530" i="4"/>
  <c r="AY530" i="4" s="1"/>
  <c r="AI405" i="4"/>
  <c r="AA586" i="4"/>
  <c r="U587" i="4"/>
  <c r="S587" i="4" s="1"/>
  <c r="E568" i="12"/>
  <c r="F568" i="12" s="1"/>
  <c r="H568" i="12" s="1"/>
  <c r="AQ404" i="4" l="1"/>
  <c r="AD264" i="14"/>
  <c r="BS400" i="4"/>
  <c r="BG401" i="4"/>
  <c r="BM401" i="4" s="1"/>
  <c r="BN401" i="4" s="1"/>
  <c r="BO401" i="4" s="1"/>
  <c r="AK405" i="4"/>
  <c r="AL405" i="4" s="1"/>
  <c r="AM405" i="4" s="1"/>
  <c r="AG405" i="4"/>
  <c r="BC530" i="4"/>
  <c r="AW531" i="4"/>
  <c r="AZ531" i="4" s="1"/>
  <c r="X587" i="4"/>
  <c r="Y587" i="4" s="1"/>
  <c r="V587" i="4"/>
  <c r="AH405" i="4" l="1"/>
  <c r="AJ405" i="4"/>
  <c r="AN405" i="4" s="1"/>
  <c r="AD245" i="14" s="1"/>
  <c r="BH401" i="4"/>
  <c r="BI401" i="4" s="1"/>
  <c r="BL401" i="4" s="1"/>
  <c r="BA531" i="4"/>
  <c r="BC531" i="4" s="1"/>
  <c r="AU531" i="4"/>
  <c r="AA587" i="4"/>
  <c r="W587" i="4"/>
  <c r="U588" i="4"/>
  <c r="BJ401" i="4" l="1"/>
  <c r="AO405" i="4"/>
  <c r="AP405" i="4" s="1"/>
  <c r="AD406" i="4"/>
  <c r="AX531" i="4"/>
  <c r="AY531" i="4" s="1"/>
  <c r="X588" i="4"/>
  <c r="Y588" i="4" s="1"/>
  <c r="S588" i="4"/>
  <c r="E569" i="12"/>
  <c r="F569" i="12" s="1"/>
  <c r="H569" i="12" s="1"/>
  <c r="AQ405" i="4" l="1"/>
  <c r="AJ420" i="14"/>
  <c r="AI406" i="4"/>
  <c r="BP401" i="4"/>
  <c r="AF338" i="14" s="1"/>
  <c r="BQ401" i="4"/>
  <c r="BR401" i="4" s="1"/>
  <c r="AL411" i="14" s="1"/>
  <c r="BF402" i="4"/>
  <c r="AE406" i="4"/>
  <c r="AK406" i="4" s="1"/>
  <c r="AL406" i="4" s="1"/>
  <c r="AM406" i="4" s="1"/>
  <c r="AW532" i="4"/>
  <c r="V588" i="4"/>
  <c r="AF406" i="4" l="1"/>
  <c r="AG406" i="4" s="1"/>
  <c r="BS401" i="4"/>
  <c r="BG402" i="4"/>
  <c r="BM402" i="4" s="1"/>
  <c r="BN402" i="4" s="1"/>
  <c r="BO402" i="4" s="1"/>
  <c r="BK402" i="4"/>
  <c r="AU532" i="4"/>
  <c r="AX532" i="4" s="1"/>
  <c r="AY532" i="4" s="1"/>
  <c r="AZ532" i="4"/>
  <c r="BA532" i="4" s="1"/>
  <c r="AA588" i="4"/>
  <c r="W588" i="4"/>
  <c r="U589" i="4"/>
  <c r="E570" i="12"/>
  <c r="F570" i="12" s="1"/>
  <c r="H570" i="12" s="1"/>
  <c r="AH406" i="4" l="1"/>
  <c r="AD407" i="4" s="1"/>
  <c r="AJ406" i="4"/>
  <c r="AO406" i="4" s="1"/>
  <c r="AP406" i="4" s="1"/>
  <c r="AJ421" i="14" s="1"/>
  <c r="BH402" i="4"/>
  <c r="BI402" i="4" s="1"/>
  <c r="BC532" i="4"/>
  <c r="AW533" i="4"/>
  <c r="AU533" i="4" s="1"/>
  <c r="S589" i="4"/>
  <c r="X589" i="4"/>
  <c r="Y589" i="4" s="1"/>
  <c r="BJ402" i="4" l="1"/>
  <c r="BF403" i="4" s="1"/>
  <c r="BL402" i="4"/>
  <c r="BP402" i="4" s="1"/>
  <c r="AF358" i="14" s="1"/>
  <c r="AN406" i="4"/>
  <c r="AE407" i="4"/>
  <c r="AK407" i="4" s="1"/>
  <c r="AL407" i="4" s="1"/>
  <c r="AM407" i="4" s="1"/>
  <c r="AI407" i="4"/>
  <c r="AZ533" i="4"/>
  <c r="BA533" i="4" s="1"/>
  <c r="BC533" i="4" s="1"/>
  <c r="AX533" i="4"/>
  <c r="AY533" i="4" s="1"/>
  <c r="V589" i="4"/>
  <c r="AQ406" i="4" l="1"/>
  <c r="AD243" i="14"/>
  <c r="AF407" i="4"/>
  <c r="AG407" i="4" s="1"/>
  <c r="BQ402" i="4"/>
  <c r="BR402" i="4" s="1"/>
  <c r="BG403" i="4"/>
  <c r="BM403" i="4" s="1"/>
  <c r="BN403" i="4" s="1"/>
  <c r="BO403" i="4" s="1"/>
  <c r="BK403" i="4"/>
  <c r="AW534" i="4"/>
  <c r="AZ534" i="4" s="1"/>
  <c r="AA589" i="4"/>
  <c r="W589" i="4"/>
  <c r="U590" i="4"/>
  <c r="E571" i="12"/>
  <c r="F571" i="12" s="1"/>
  <c r="H571" i="12" s="1"/>
  <c r="BS402" i="4" l="1"/>
  <c r="AL412" i="14"/>
  <c r="AH407" i="4"/>
  <c r="AJ407" i="4"/>
  <c r="BH403" i="4"/>
  <c r="BI403" i="4" s="1"/>
  <c r="BA534" i="4"/>
  <c r="BC534" i="4" s="1"/>
  <c r="AU534" i="4"/>
  <c r="S590" i="4"/>
  <c r="X590" i="4"/>
  <c r="Y590" i="4" l="1"/>
  <c r="AA590" i="4" s="1"/>
  <c r="BJ403" i="4"/>
  <c r="BF404" i="4" s="1"/>
  <c r="BK404" i="4" s="1"/>
  <c r="BL403" i="4"/>
  <c r="BQ403" i="4" s="1"/>
  <c r="BR403" i="4" s="1"/>
  <c r="AL413" i="14" s="1"/>
  <c r="AO407" i="4"/>
  <c r="AP407" i="4" s="1"/>
  <c r="AJ422" i="14" s="1"/>
  <c r="AN407" i="4"/>
  <c r="AD255" i="14" s="1"/>
  <c r="AD408" i="4"/>
  <c r="AX534" i="4"/>
  <c r="AY534" i="4" s="1"/>
  <c r="V590" i="4"/>
  <c r="BP403" i="4" l="1"/>
  <c r="AI408" i="4"/>
  <c r="BG404" i="4"/>
  <c r="BM404" i="4" s="1"/>
  <c r="BN404" i="4" s="1"/>
  <c r="BO404" i="4" s="1"/>
  <c r="AE408" i="4"/>
  <c r="AK408" i="4" s="1"/>
  <c r="AL408" i="4" s="1"/>
  <c r="AM408" i="4" s="1"/>
  <c r="AQ407" i="4"/>
  <c r="AW535" i="4"/>
  <c r="AZ535" i="4" s="1"/>
  <c r="W590" i="4"/>
  <c r="U591" i="4"/>
  <c r="E572" i="12"/>
  <c r="F572" i="12" s="1"/>
  <c r="H572" i="12" s="1"/>
  <c r="BS403" i="4" l="1"/>
  <c r="AF271" i="14"/>
  <c r="AF408" i="4"/>
  <c r="AG408" i="4" s="1"/>
  <c r="BH404" i="4"/>
  <c r="BI404" i="4" s="1"/>
  <c r="BL404" i="4" s="1"/>
  <c r="AU535" i="4"/>
  <c r="S591" i="4"/>
  <c r="X591" i="4"/>
  <c r="Y591" i="4" l="1"/>
  <c r="AA591" i="4" s="1"/>
  <c r="AH408" i="4"/>
  <c r="AJ408" i="4"/>
  <c r="BJ404" i="4"/>
  <c r="BA535" i="4"/>
  <c r="AX535" i="4"/>
  <c r="AY535" i="4" s="1"/>
  <c r="V591" i="4"/>
  <c r="BP404" i="4" l="1"/>
  <c r="AF282" i="14" s="1"/>
  <c r="BQ404" i="4"/>
  <c r="BR404" i="4" s="1"/>
  <c r="AL414" i="14" s="1"/>
  <c r="BF405" i="4"/>
  <c r="BK405" i="4" s="1"/>
  <c r="AD409" i="4"/>
  <c r="AO408" i="4"/>
  <c r="AP408" i="4" s="1"/>
  <c r="AJ423" i="14" s="1"/>
  <c r="AN408" i="4"/>
  <c r="AD235" i="14" s="1"/>
  <c r="BC535" i="4"/>
  <c r="AW536" i="4"/>
  <c r="AZ536" i="4" s="1"/>
  <c r="W591" i="4"/>
  <c r="U592" i="4"/>
  <c r="E573" i="12"/>
  <c r="F573" i="12" s="1"/>
  <c r="H573" i="12" s="1"/>
  <c r="AE409" i="4" l="1"/>
  <c r="AK409" i="4" s="1"/>
  <c r="AL409" i="4" s="1"/>
  <c r="AM409" i="4" s="1"/>
  <c r="BS404" i="4"/>
  <c r="BG405" i="4"/>
  <c r="BH405" i="4" s="1"/>
  <c r="AQ408" i="4"/>
  <c r="AI409" i="4"/>
  <c r="AU536" i="4"/>
  <c r="S592" i="4"/>
  <c r="X592" i="4"/>
  <c r="Y592" i="4" s="1"/>
  <c r="AF409" i="4" l="1"/>
  <c r="AG409" i="4" s="1"/>
  <c r="BM405" i="4"/>
  <c r="BN405" i="4" s="1"/>
  <c r="BO405" i="4" s="1"/>
  <c r="BI405" i="4"/>
  <c r="BL405" i="4" s="1"/>
  <c r="BA536" i="4"/>
  <c r="AX536" i="4"/>
  <c r="AY536" i="4" s="1"/>
  <c r="AA592" i="4"/>
  <c r="V592" i="4"/>
  <c r="W592" i="4" s="1"/>
  <c r="AH409" i="4" l="1"/>
  <c r="AD410" i="4" s="1"/>
  <c r="AJ409" i="4"/>
  <c r="AN409" i="4" s="1"/>
  <c r="AD252" i="14" s="1"/>
  <c r="BJ405" i="4"/>
  <c r="BC536" i="4"/>
  <c r="AW537" i="4"/>
  <c r="AU537" i="4" s="1"/>
  <c r="U593" i="4"/>
  <c r="X593" i="4" s="1"/>
  <c r="Y593" i="4" s="1"/>
  <c r="E574" i="12"/>
  <c r="F574" i="12" s="1"/>
  <c r="H574" i="12" s="1"/>
  <c r="AO409" i="4" l="1"/>
  <c r="AP409" i="4" s="1"/>
  <c r="AE410" i="4"/>
  <c r="AK410" i="4" s="1"/>
  <c r="AL410" i="4" s="1"/>
  <c r="AM410" i="4" s="1"/>
  <c r="BQ405" i="4"/>
  <c r="BR405" i="4" s="1"/>
  <c r="AL415" i="14" s="1"/>
  <c r="BP405" i="4"/>
  <c r="AF264" i="14" s="1"/>
  <c r="BF406" i="4"/>
  <c r="BK406" i="4" s="1"/>
  <c r="AZ537" i="4"/>
  <c r="AI410" i="4"/>
  <c r="AA593" i="4"/>
  <c r="S593" i="4"/>
  <c r="V593" i="4" s="1"/>
  <c r="AQ409" i="4" l="1"/>
  <c r="AJ424" i="14"/>
  <c r="AF410" i="4"/>
  <c r="AG410" i="4" s="1"/>
  <c r="BG406" i="4"/>
  <c r="BH406" i="4" s="1"/>
  <c r="BS405" i="4"/>
  <c r="BA537" i="4"/>
  <c r="W593" i="4"/>
  <c r="U594" i="4"/>
  <c r="AH410" i="4" l="1"/>
  <c r="AJ410" i="4"/>
  <c r="AO410" i="4" s="1"/>
  <c r="AP410" i="4" s="1"/>
  <c r="AJ425" i="14" s="1"/>
  <c r="BM406" i="4"/>
  <c r="BN406" i="4" s="1"/>
  <c r="BO406" i="4" s="1"/>
  <c r="BI406" i="4"/>
  <c r="BL406" i="4" s="1"/>
  <c r="AD411" i="4"/>
  <c r="BC537" i="4"/>
  <c r="AX537" i="4"/>
  <c r="AY537" i="4" s="1"/>
  <c r="S594" i="4"/>
  <c r="X594" i="4"/>
  <c r="Y594" i="4" s="1"/>
  <c r="E575" i="12"/>
  <c r="F575" i="12" s="1"/>
  <c r="H575" i="12" s="1"/>
  <c r="AN410" i="4" l="1"/>
  <c r="AE411" i="4"/>
  <c r="AK411" i="4" s="1"/>
  <c r="AL411" i="4" s="1"/>
  <c r="AM411" i="4" s="1"/>
  <c r="BQ406" i="4"/>
  <c r="BR406" i="4" s="1"/>
  <c r="AL416" i="14" s="1"/>
  <c r="BJ406" i="4"/>
  <c r="AW538" i="4"/>
  <c r="AI411" i="4"/>
  <c r="AA594" i="4"/>
  <c r="V594" i="4"/>
  <c r="W594" i="4" s="1"/>
  <c r="AQ410" i="4" l="1"/>
  <c r="AD265" i="14"/>
  <c r="AF411" i="4"/>
  <c r="AG411" i="4" s="1"/>
  <c r="BP406" i="4"/>
  <c r="BF407" i="4"/>
  <c r="AU538" i="4"/>
  <c r="AZ538" i="4"/>
  <c r="U595" i="4"/>
  <c r="S595" i="4" s="1"/>
  <c r="BS406" i="4" l="1"/>
  <c r="AF262" i="14"/>
  <c r="AH411" i="4"/>
  <c r="AD412" i="4" s="1"/>
  <c r="AJ411" i="4"/>
  <c r="AO411" i="4" s="1"/>
  <c r="AP411" i="4" s="1"/>
  <c r="AJ35" i="14" s="1"/>
  <c r="BG407" i="4"/>
  <c r="BH407" i="4" s="1"/>
  <c r="BK407" i="4"/>
  <c r="BA538" i="4"/>
  <c r="X595" i="4"/>
  <c r="Y595" i="4" s="1"/>
  <c r="V595" i="4"/>
  <c r="E576" i="12"/>
  <c r="F576" i="12" s="1"/>
  <c r="H576" i="12" s="1"/>
  <c r="AE412" i="4" l="1"/>
  <c r="AF412" i="4" s="1"/>
  <c r="AN411" i="4"/>
  <c r="BM407" i="4"/>
  <c r="BN407" i="4" s="1"/>
  <c r="BO407" i="4" s="1"/>
  <c r="BI407" i="4"/>
  <c r="BL407" i="4" s="1"/>
  <c r="BC538" i="4"/>
  <c r="AX538" i="4"/>
  <c r="AY538" i="4" s="1"/>
  <c r="AA595" i="4"/>
  <c r="AI412" i="4"/>
  <c r="W595" i="4"/>
  <c r="U596" i="4"/>
  <c r="AQ411" i="4" l="1"/>
  <c r="AD229" i="14"/>
  <c r="AG412" i="4"/>
  <c r="AK412" i="4"/>
  <c r="AL412" i="4" s="1"/>
  <c r="AM412" i="4" s="1"/>
  <c r="BJ407" i="4"/>
  <c r="AW539" i="4"/>
  <c r="S596" i="4"/>
  <c r="X596" i="4"/>
  <c r="Y596" i="4" s="1"/>
  <c r="AH412" i="4" l="1"/>
  <c r="AD413" i="4" s="1"/>
  <c r="AJ412" i="4"/>
  <c r="AO412" i="4" s="1"/>
  <c r="AP412" i="4" s="1"/>
  <c r="AJ10" i="14" s="1"/>
  <c r="BF408" i="4"/>
  <c r="BK408" i="4" s="1"/>
  <c r="BP407" i="4"/>
  <c r="AF273" i="14" s="1"/>
  <c r="BQ407" i="4"/>
  <c r="BR407" i="4" s="1"/>
  <c r="AL417" i="14" s="1"/>
  <c r="AU539" i="4"/>
  <c r="AZ539" i="4"/>
  <c r="V596" i="4"/>
  <c r="E577" i="12"/>
  <c r="F577" i="12" s="1"/>
  <c r="H577" i="12" s="1"/>
  <c r="AE413" i="4" l="1"/>
  <c r="AF413" i="4" s="1"/>
  <c r="AN412" i="4"/>
  <c r="BG408" i="4"/>
  <c r="BM408" i="4" s="1"/>
  <c r="BN408" i="4" s="1"/>
  <c r="BO408" i="4" s="1"/>
  <c r="BS407" i="4"/>
  <c r="BA539" i="4"/>
  <c r="AX539" i="4"/>
  <c r="AY539" i="4" s="1"/>
  <c r="AA596" i="4"/>
  <c r="W596" i="4"/>
  <c r="U597" i="4"/>
  <c r="AQ412" i="4" l="1"/>
  <c r="AD11" i="14"/>
  <c r="AG413" i="4"/>
  <c r="BH408" i="4"/>
  <c r="BI408" i="4" s="1"/>
  <c r="BL408" i="4" s="1"/>
  <c r="BC539" i="4"/>
  <c r="AW540" i="4"/>
  <c r="AZ540" i="4" s="1"/>
  <c r="AI413" i="4"/>
  <c r="AK413" i="4"/>
  <c r="S597" i="4"/>
  <c r="X597" i="4"/>
  <c r="Y597" i="4" l="1"/>
  <c r="AA597" i="4" s="1"/>
  <c r="AH413" i="4"/>
  <c r="AD414" i="4" s="1"/>
  <c r="AJ413" i="4"/>
  <c r="AO413" i="4" s="1"/>
  <c r="AP413" i="4" s="1"/>
  <c r="AJ426" i="14" s="1"/>
  <c r="BJ408" i="4"/>
  <c r="BF409" i="4" s="1"/>
  <c r="BK409" i="4" s="1"/>
  <c r="BP408" i="4"/>
  <c r="AF254" i="14" s="1"/>
  <c r="BA540" i="4"/>
  <c r="BC540" i="4" s="1"/>
  <c r="AL413" i="4"/>
  <c r="AM413" i="4" s="1"/>
  <c r="AU540" i="4"/>
  <c r="AX540" i="4" s="1"/>
  <c r="AY540" i="4" s="1"/>
  <c r="V597" i="4"/>
  <c r="E578" i="12"/>
  <c r="F578" i="12" s="1"/>
  <c r="H578" i="12" s="1"/>
  <c r="AN413" i="4" l="1"/>
  <c r="BQ408" i="4"/>
  <c r="BR408" i="4" s="1"/>
  <c r="BG409" i="4"/>
  <c r="BM409" i="4" s="1"/>
  <c r="BN409" i="4" s="1"/>
  <c r="BO409" i="4" s="1"/>
  <c r="AE414" i="4"/>
  <c r="AF414" i="4" s="1"/>
  <c r="AW541" i="4"/>
  <c r="AU541" i="4" s="1"/>
  <c r="W597" i="4"/>
  <c r="U598" i="4"/>
  <c r="AQ413" i="4" l="1"/>
  <c r="AD199" i="14"/>
  <c r="BS408" i="4"/>
  <c r="AL418" i="14"/>
  <c r="BH409" i="4"/>
  <c r="BI409" i="4" s="1"/>
  <c r="BL409" i="4" s="1"/>
  <c r="AG414" i="4"/>
  <c r="AZ541" i="4"/>
  <c r="BA541" i="4" s="1"/>
  <c r="BC541" i="4" s="1"/>
  <c r="AX541" i="4"/>
  <c r="AY541" i="4" s="1"/>
  <c r="S598" i="4"/>
  <c r="X598" i="4"/>
  <c r="Y598" i="4" s="1"/>
  <c r="AH414" i="4" l="1"/>
  <c r="AJ414" i="4"/>
  <c r="AO414" i="4" s="1"/>
  <c r="AP414" i="4" s="1"/>
  <c r="AJ427" i="14" s="1"/>
  <c r="BJ409" i="4"/>
  <c r="AW542" i="4"/>
  <c r="AZ542" i="4" s="1"/>
  <c r="AI414" i="4"/>
  <c r="AK414" i="4"/>
  <c r="V598" i="4"/>
  <c r="E579" i="12"/>
  <c r="F579" i="12" s="1"/>
  <c r="H579" i="12" s="1"/>
  <c r="BP409" i="4" l="1"/>
  <c r="AF269" i="14" s="1"/>
  <c r="BQ409" i="4"/>
  <c r="BR409" i="4" s="1"/>
  <c r="AL419" i="14" s="1"/>
  <c r="BF410" i="4"/>
  <c r="BK410" i="4" s="1"/>
  <c r="BA542" i="4"/>
  <c r="BC542" i="4" s="1"/>
  <c r="AL414" i="4"/>
  <c r="AM414" i="4" s="1"/>
  <c r="AN414" i="4" s="1"/>
  <c r="AD194" i="14" s="1"/>
  <c r="AU542" i="4"/>
  <c r="AX542" i="4" s="1"/>
  <c r="AY542" i="4" s="1"/>
  <c r="AA598" i="4"/>
  <c r="W598" i="4"/>
  <c r="U599" i="4"/>
  <c r="BG410" i="4" l="1"/>
  <c r="BH410" i="4" s="1"/>
  <c r="BS409" i="4"/>
  <c r="AD415" i="4"/>
  <c r="AQ414" i="4"/>
  <c r="AW543" i="4"/>
  <c r="AU543" i="4" s="1"/>
  <c r="S599" i="4"/>
  <c r="X599" i="4"/>
  <c r="Y599" i="4" s="1"/>
  <c r="E580" i="12"/>
  <c r="F580" i="12" s="1"/>
  <c r="H580" i="12" s="1"/>
  <c r="BM410" i="4" l="1"/>
  <c r="BN410" i="4" s="1"/>
  <c r="BO410" i="4" s="1"/>
  <c r="BI410" i="4"/>
  <c r="BL410" i="4" s="1"/>
  <c r="AE415" i="4"/>
  <c r="AF415" i="4" s="1"/>
  <c r="AZ543" i="4"/>
  <c r="AX543" i="4"/>
  <c r="AY543" i="4" s="1"/>
  <c r="V599" i="4"/>
  <c r="BJ410" i="4" l="1"/>
  <c r="AG415" i="4"/>
  <c r="BA543" i="4"/>
  <c r="AW544" i="4"/>
  <c r="AU544" i="4" s="1"/>
  <c r="AI415" i="4"/>
  <c r="AK415" i="4"/>
  <c r="AA599" i="4"/>
  <c r="W599" i="4"/>
  <c r="U600" i="4"/>
  <c r="AH415" i="4" l="1"/>
  <c r="AJ415" i="4"/>
  <c r="AO415" i="4" s="1"/>
  <c r="AP415" i="4" s="1"/>
  <c r="AJ30" i="14" s="1"/>
  <c r="BP410" i="4"/>
  <c r="AF280" i="14" s="1"/>
  <c r="BQ410" i="4"/>
  <c r="BR410" i="4" s="1"/>
  <c r="AL420" i="14" s="1"/>
  <c r="BF411" i="4"/>
  <c r="BC543" i="4"/>
  <c r="AZ544" i="4"/>
  <c r="AL415" i="4"/>
  <c r="AM415" i="4" s="1"/>
  <c r="S600" i="4"/>
  <c r="X600" i="4"/>
  <c r="E581" i="12"/>
  <c r="F581" i="12" s="1"/>
  <c r="H581" i="12" s="1"/>
  <c r="Y600" i="4" l="1"/>
  <c r="AA600" i="4" s="1"/>
  <c r="BS410" i="4"/>
  <c r="BG411" i="4"/>
  <c r="BM411" i="4" s="1"/>
  <c r="BN411" i="4" s="1"/>
  <c r="BO411" i="4" s="1"/>
  <c r="BK411" i="4"/>
  <c r="AN415" i="4"/>
  <c r="AD416" i="4"/>
  <c r="BA544" i="4"/>
  <c r="BC544" i="4" s="1"/>
  <c r="AX544" i="4"/>
  <c r="AY544" i="4" s="1"/>
  <c r="V600" i="4"/>
  <c r="AQ415" i="4" l="1"/>
  <c r="AD160" i="14"/>
  <c r="BH411" i="4"/>
  <c r="BI411" i="4" s="1"/>
  <c r="AE416" i="4"/>
  <c r="AF416" i="4" s="1"/>
  <c r="AW545" i="4"/>
  <c r="AU545" i="4" s="1"/>
  <c r="W600" i="4"/>
  <c r="U601" i="4"/>
  <c r="BJ411" i="4" l="1"/>
  <c r="BF412" i="4" s="1"/>
  <c r="BK412" i="4" s="1"/>
  <c r="BL411" i="4"/>
  <c r="BP411" i="4" s="1"/>
  <c r="AF249" i="14" s="1"/>
  <c r="AG416" i="4"/>
  <c r="AZ545" i="4"/>
  <c r="AX545" i="4"/>
  <c r="AY545" i="4" s="1"/>
  <c r="AI416" i="4"/>
  <c r="AK416" i="4"/>
  <c r="S601" i="4"/>
  <c r="X601" i="4"/>
  <c r="E582" i="12"/>
  <c r="F582" i="12" s="1"/>
  <c r="H582" i="12" s="1"/>
  <c r="Y601" i="4" l="1"/>
  <c r="AA601" i="4" s="1"/>
  <c r="AH416" i="4"/>
  <c r="AJ416" i="4"/>
  <c r="AO416" i="4" s="1"/>
  <c r="AP416" i="4" s="1"/>
  <c r="AJ20" i="14" s="1"/>
  <c r="BQ411" i="4"/>
  <c r="BR411" i="4" s="1"/>
  <c r="BG412" i="4"/>
  <c r="BM412" i="4" s="1"/>
  <c r="BN412" i="4" s="1"/>
  <c r="BO412" i="4" s="1"/>
  <c r="BA545" i="4"/>
  <c r="AL416" i="4"/>
  <c r="AM416" i="4" s="1"/>
  <c r="AW546" i="4"/>
  <c r="AU546" i="4" s="1"/>
  <c r="V601" i="4"/>
  <c r="BS411" i="4" l="1"/>
  <c r="AL421" i="14"/>
  <c r="BH412" i="4"/>
  <c r="BI412" i="4" s="1"/>
  <c r="BL412" i="4" s="1"/>
  <c r="AN416" i="4"/>
  <c r="BC545" i="4"/>
  <c r="AZ546" i="4"/>
  <c r="AD417" i="4"/>
  <c r="W601" i="4"/>
  <c r="U602" i="4"/>
  <c r="E583" i="12"/>
  <c r="F583" i="12" s="1"/>
  <c r="H583" i="12" s="1"/>
  <c r="AQ416" i="4" l="1"/>
  <c r="AD21" i="14"/>
  <c r="BJ412" i="4"/>
  <c r="AI417" i="4"/>
  <c r="AE417" i="4"/>
  <c r="AF417" i="4" s="1"/>
  <c r="BA546" i="4"/>
  <c r="BC546" i="4" s="1"/>
  <c r="AX546" i="4"/>
  <c r="AY546" i="4" s="1"/>
  <c r="S602" i="4"/>
  <c r="V602" i="4" s="1"/>
  <c r="X602" i="4"/>
  <c r="Y602" i="4" l="1"/>
  <c r="AA602" i="4" s="1"/>
  <c r="BP412" i="4"/>
  <c r="AF18" i="14" s="1"/>
  <c r="BQ412" i="4"/>
  <c r="BR412" i="4" s="1"/>
  <c r="AL16" i="14" s="1"/>
  <c r="BF413" i="4"/>
  <c r="BK413" i="4" s="1"/>
  <c r="AG417" i="4"/>
  <c r="AW547" i="4"/>
  <c r="AZ547" i="4" s="1"/>
  <c r="AK417" i="4"/>
  <c r="W602" i="4"/>
  <c r="U603" i="4"/>
  <c r="E584" i="12"/>
  <c r="F584" i="12" s="1"/>
  <c r="H584" i="12" s="1"/>
  <c r="AH417" i="4" l="1"/>
  <c r="AD418" i="4" s="1"/>
  <c r="AJ417" i="4"/>
  <c r="BS412" i="4"/>
  <c r="BG413" i="4"/>
  <c r="BM413" i="4" s="1"/>
  <c r="BN413" i="4" s="1"/>
  <c r="BO413" i="4" s="1"/>
  <c r="BA547" i="4"/>
  <c r="BC547" i="4" s="1"/>
  <c r="AL417" i="4"/>
  <c r="AM417" i="4" s="1"/>
  <c r="AU547" i="4"/>
  <c r="AX547" i="4" s="1"/>
  <c r="AY547" i="4" s="1"/>
  <c r="S603" i="4"/>
  <c r="X603" i="4"/>
  <c r="Y603" i="4" s="1"/>
  <c r="BH413" i="4" l="1"/>
  <c r="BI413" i="4" s="1"/>
  <c r="BL413" i="4" s="1"/>
  <c r="AE418" i="4"/>
  <c r="AF418" i="4" s="1"/>
  <c r="AO417" i="4"/>
  <c r="AP417" i="4" s="1"/>
  <c r="AJ18" i="14" s="1"/>
  <c r="AN417" i="4"/>
  <c r="AD18" i="14" s="1"/>
  <c r="AW548" i="4"/>
  <c r="AU548" i="4" s="1"/>
  <c r="AI418" i="4"/>
  <c r="AA603" i="4"/>
  <c r="V603" i="4"/>
  <c r="W603" i="4" s="1"/>
  <c r="BJ413" i="4" l="1"/>
  <c r="AG418" i="4"/>
  <c r="AK418" i="4"/>
  <c r="AL418" i="4" s="1"/>
  <c r="AM418" i="4" s="1"/>
  <c r="AZ548" i="4"/>
  <c r="BA548" i="4" s="1"/>
  <c r="BC548" i="4" s="1"/>
  <c r="AQ417" i="4"/>
  <c r="U604" i="4"/>
  <c r="X604" i="4" s="1"/>
  <c r="Y604" i="4" s="1"/>
  <c r="E585" i="12"/>
  <c r="F585" i="12" s="1"/>
  <c r="H585" i="12" s="1"/>
  <c r="AH418" i="4" l="1"/>
  <c r="AD419" i="4" s="1"/>
  <c r="AJ418" i="4"/>
  <c r="AN418" i="4" s="1"/>
  <c r="AD153" i="14" s="1"/>
  <c r="BP413" i="4"/>
  <c r="AF220" i="14" s="1"/>
  <c r="BQ413" i="4"/>
  <c r="BR413" i="4" s="1"/>
  <c r="AL422" i="14" s="1"/>
  <c r="BF414" i="4"/>
  <c r="BK414" i="4" s="1"/>
  <c r="AX548" i="4"/>
  <c r="AY548" i="4" s="1"/>
  <c r="AA604" i="4"/>
  <c r="S604" i="4"/>
  <c r="V604" i="4" s="1"/>
  <c r="U605" i="4" s="1"/>
  <c r="BS413" i="4" l="1"/>
  <c r="BG414" i="4"/>
  <c r="BH414" i="4" s="1"/>
  <c r="AO418" i="4"/>
  <c r="AP418" i="4" s="1"/>
  <c r="AE419" i="4"/>
  <c r="AF419" i="4" s="1"/>
  <c r="AW549" i="4"/>
  <c r="AI419" i="4"/>
  <c r="W604" i="4"/>
  <c r="X605" i="4"/>
  <c r="Y605" i="4" s="1"/>
  <c r="S605" i="4"/>
  <c r="AQ418" i="4" l="1"/>
  <c r="AJ428" i="14"/>
  <c r="BM414" i="4"/>
  <c r="BN414" i="4" s="1"/>
  <c r="BO414" i="4" s="1"/>
  <c r="BI414" i="4"/>
  <c r="BL414" i="4" s="1"/>
  <c r="AG419" i="4"/>
  <c r="AK419" i="4"/>
  <c r="AL419" i="4" s="1"/>
  <c r="AM419" i="4" s="1"/>
  <c r="AU549" i="4"/>
  <c r="AZ549" i="4"/>
  <c r="BA549" i="4" s="1"/>
  <c r="AA605" i="4"/>
  <c r="V605" i="4"/>
  <c r="E586" i="12"/>
  <c r="F586" i="12" s="1"/>
  <c r="H586" i="12" s="1"/>
  <c r="AH419" i="4" l="1"/>
  <c r="AJ419" i="4"/>
  <c r="AO419" i="4" s="1"/>
  <c r="AP419" i="4" s="1"/>
  <c r="AJ22" i="14" s="1"/>
  <c r="BJ414" i="4"/>
  <c r="BC549" i="4"/>
  <c r="AX549" i="4"/>
  <c r="AY549" i="4" s="1"/>
  <c r="W605" i="4"/>
  <c r="U606" i="4"/>
  <c r="BP414" i="4" l="1"/>
  <c r="AF211" i="14" s="1"/>
  <c r="BQ414" i="4"/>
  <c r="BR414" i="4" s="1"/>
  <c r="AL423" i="14" s="1"/>
  <c r="BF415" i="4"/>
  <c r="BK415" i="4" s="1"/>
  <c r="AN419" i="4"/>
  <c r="AD420" i="4"/>
  <c r="AW550" i="4"/>
  <c r="AZ550" i="4" s="1"/>
  <c r="S606" i="4"/>
  <c r="X606" i="4"/>
  <c r="AQ419" i="4" l="1"/>
  <c r="AD42" i="14"/>
  <c r="Y606" i="4"/>
  <c r="AA606" i="4" s="1"/>
  <c r="BS414" i="4"/>
  <c r="AI420" i="4"/>
  <c r="BG415" i="4"/>
  <c r="BM415" i="4" s="1"/>
  <c r="BN415" i="4" s="1"/>
  <c r="BO415" i="4" s="1"/>
  <c r="AE420" i="4"/>
  <c r="AK420" i="4" s="1"/>
  <c r="AL420" i="4" s="1"/>
  <c r="AM420" i="4" s="1"/>
  <c r="AU550" i="4"/>
  <c r="V606" i="4"/>
  <c r="E587" i="12"/>
  <c r="F587" i="12" s="1"/>
  <c r="H587" i="12" s="1"/>
  <c r="AF420" i="4" l="1"/>
  <c r="AG420" i="4" s="1"/>
  <c r="AJ420" i="4" s="1"/>
  <c r="BH415" i="4"/>
  <c r="BI415" i="4" s="1"/>
  <c r="BL415" i="4" s="1"/>
  <c r="BA550" i="4"/>
  <c r="AX550" i="4"/>
  <c r="AY550" i="4" s="1"/>
  <c r="W606" i="4"/>
  <c r="U607" i="4"/>
  <c r="BJ415" i="4" l="1"/>
  <c r="AH420" i="4"/>
  <c r="AO420" i="4"/>
  <c r="AP420" i="4" s="1"/>
  <c r="AJ429" i="14" s="1"/>
  <c r="BC550" i="4"/>
  <c r="AW551" i="4"/>
  <c r="AU551" i="4" s="1"/>
  <c r="AX551" i="4" s="1"/>
  <c r="AY551" i="4" s="1"/>
  <c r="S607" i="4"/>
  <c r="X607" i="4"/>
  <c r="Y607" i="4" l="1"/>
  <c r="AA607" i="4" s="1"/>
  <c r="AD421" i="4"/>
  <c r="AE421" i="4" s="1"/>
  <c r="AF421" i="4" s="1"/>
  <c r="BP415" i="4"/>
  <c r="AF193" i="14" s="1"/>
  <c r="BQ415" i="4"/>
  <c r="BR415" i="4" s="1"/>
  <c r="AL424" i="14" s="1"/>
  <c r="BF416" i="4"/>
  <c r="BK416" i="4" s="1"/>
  <c r="AN420" i="4"/>
  <c r="AZ551" i="4"/>
  <c r="BA551" i="4" s="1"/>
  <c r="BC551" i="4" s="1"/>
  <c r="AW552" i="4"/>
  <c r="AU552" i="4" s="1"/>
  <c r="V607" i="4"/>
  <c r="E588" i="12"/>
  <c r="F588" i="12" s="1"/>
  <c r="H588" i="12" s="1"/>
  <c r="AQ420" i="4" l="1"/>
  <c r="AD145" i="14"/>
  <c r="AI421" i="4"/>
  <c r="BS415" i="4"/>
  <c r="BG416" i="4"/>
  <c r="BM416" i="4" s="1"/>
  <c r="BN416" i="4" s="1"/>
  <c r="BO416" i="4" s="1"/>
  <c r="AG421" i="4"/>
  <c r="AK421" i="4"/>
  <c r="AL421" i="4" s="1"/>
  <c r="AM421" i="4" s="1"/>
  <c r="AZ552" i="4"/>
  <c r="W607" i="4"/>
  <c r="U608" i="4"/>
  <c r="AH421" i="4" l="1"/>
  <c r="AJ421" i="4"/>
  <c r="AO421" i="4" s="1"/>
  <c r="AP421" i="4" s="1"/>
  <c r="AJ430" i="14" s="1"/>
  <c r="BH416" i="4"/>
  <c r="BI416" i="4" s="1"/>
  <c r="BL416" i="4" s="1"/>
  <c r="BA552" i="4"/>
  <c r="BC552" i="4" s="1"/>
  <c r="AX552" i="4"/>
  <c r="AY552" i="4" s="1"/>
  <c r="S608" i="4"/>
  <c r="X608" i="4"/>
  <c r="Y608" i="4" s="1"/>
  <c r="BJ416" i="4" l="1"/>
  <c r="AN421" i="4"/>
  <c r="AD422" i="4"/>
  <c r="AW553" i="4"/>
  <c r="AZ553" i="4" s="1"/>
  <c r="V608" i="4"/>
  <c r="E589" i="12"/>
  <c r="F589" i="12" s="1"/>
  <c r="H589" i="12" s="1"/>
  <c r="AQ421" i="4" l="1"/>
  <c r="AD156" i="14"/>
  <c r="BP416" i="4"/>
  <c r="AF19" i="14" s="1"/>
  <c r="BQ416" i="4"/>
  <c r="BR416" i="4" s="1"/>
  <c r="AL21" i="14" s="1"/>
  <c r="BF417" i="4"/>
  <c r="BK417" i="4" s="1"/>
  <c r="AE422" i="4"/>
  <c r="BA553" i="4"/>
  <c r="BC553" i="4" s="1"/>
  <c r="AU553" i="4"/>
  <c r="AI422" i="4"/>
  <c r="AA608" i="4"/>
  <c r="W608" i="4"/>
  <c r="U609" i="4"/>
  <c r="AF422" i="4" l="1"/>
  <c r="AG422" i="4" s="1"/>
  <c r="AJ422" i="4" s="1"/>
  <c r="BS416" i="4"/>
  <c r="BG417" i="4"/>
  <c r="BH417" i="4" s="1"/>
  <c r="AX553" i="4"/>
  <c r="AY553" i="4" s="1"/>
  <c r="AK422" i="4"/>
  <c r="S609" i="4"/>
  <c r="X609" i="4"/>
  <c r="Y609" i="4" l="1"/>
  <c r="AA609" i="4" s="1"/>
  <c r="AH422" i="4"/>
  <c r="AD423" i="4" s="1"/>
  <c r="AO422" i="4"/>
  <c r="AP422" i="4" s="1"/>
  <c r="AJ431" i="14" s="1"/>
  <c r="BM417" i="4"/>
  <c r="BN417" i="4" s="1"/>
  <c r="BO417" i="4" s="1"/>
  <c r="BI417" i="4"/>
  <c r="BL417" i="4" s="1"/>
  <c r="AL422" i="4"/>
  <c r="AM422" i="4" s="1"/>
  <c r="AW554" i="4"/>
  <c r="V609" i="4"/>
  <c r="E590" i="12"/>
  <c r="F590" i="12" s="1"/>
  <c r="H590" i="12" s="1"/>
  <c r="BJ417" i="4" l="1"/>
  <c r="AE423" i="4"/>
  <c r="AK423" i="4" s="1"/>
  <c r="AL423" i="4" s="1"/>
  <c r="AM423" i="4" s="1"/>
  <c r="AU554" i="4"/>
  <c r="AX554" i="4" s="1"/>
  <c r="AY554" i="4" s="1"/>
  <c r="AZ554" i="4"/>
  <c r="AN422" i="4"/>
  <c r="AI423" i="4"/>
  <c r="W609" i="4"/>
  <c r="U610" i="4"/>
  <c r="AQ422" i="4" l="1"/>
  <c r="AD165" i="14"/>
  <c r="AF423" i="4"/>
  <c r="AG423" i="4" s="1"/>
  <c r="BP417" i="4"/>
  <c r="AF14" i="14" s="1"/>
  <c r="BQ417" i="4"/>
  <c r="BR417" i="4" s="1"/>
  <c r="AL15" i="14" s="1"/>
  <c r="BF418" i="4"/>
  <c r="BK418" i="4" s="1"/>
  <c r="BA554" i="4"/>
  <c r="AW555" i="4"/>
  <c r="AU555" i="4" s="1"/>
  <c r="S610" i="4"/>
  <c r="X610" i="4"/>
  <c r="Y610" i="4" l="1"/>
  <c r="AA610" i="4" s="1"/>
  <c r="AH423" i="4"/>
  <c r="AJ423" i="4"/>
  <c r="BS417" i="4"/>
  <c r="BG418" i="4"/>
  <c r="BH418" i="4" s="1"/>
  <c r="BC554" i="4"/>
  <c r="AZ555" i="4"/>
  <c r="V610" i="4"/>
  <c r="W610" i="4" s="1"/>
  <c r="E591" i="12"/>
  <c r="F591" i="12" s="1"/>
  <c r="H591" i="12" s="1"/>
  <c r="BM418" i="4" l="1"/>
  <c r="BN418" i="4" s="1"/>
  <c r="BO418" i="4" s="1"/>
  <c r="BI418" i="4"/>
  <c r="BL418" i="4" s="1"/>
  <c r="AO423" i="4"/>
  <c r="AP423" i="4" s="1"/>
  <c r="AJ432" i="14" s="1"/>
  <c r="AN423" i="4"/>
  <c r="AD149" i="14" s="1"/>
  <c r="AD424" i="4"/>
  <c r="BA555" i="4"/>
  <c r="BC555" i="4" s="1"/>
  <c r="AX555" i="4"/>
  <c r="AY555" i="4" s="1"/>
  <c r="U611" i="4"/>
  <c r="X611" i="4" s="1"/>
  <c r="Y611" i="4" s="1"/>
  <c r="AI424" i="4" l="1"/>
  <c r="BJ418" i="4"/>
  <c r="AE424" i="4"/>
  <c r="AK424" i="4" s="1"/>
  <c r="AL424" i="4" s="1"/>
  <c r="AM424" i="4" s="1"/>
  <c r="AQ423" i="4"/>
  <c r="AW556" i="4"/>
  <c r="AZ556" i="4" s="1"/>
  <c r="AA611" i="4"/>
  <c r="S611" i="4"/>
  <c r="V611" i="4" s="1"/>
  <c r="AF424" i="4" l="1"/>
  <c r="AG424" i="4" s="1"/>
  <c r="AJ424" i="4" s="1"/>
  <c r="BF419" i="4"/>
  <c r="BK419" i="4" s="1"/>
  <c r="BP418" i="4"/>
  <c r="AF165" i="14" s="1"/>
  <c r="BQ418" i="4"/>
  <c r="BR418" i="4" s="1"/>
  <c r="AL425" i="14" s="1"/>
  <c r="BA556" i="4"/>
  <c r="BC556" i="4" s="1"/>
  <c r="AU556" i="4"/>
  <c r="W611" i="4"/>
  <c r="U612" i="4"/>
  <c r="E592" i="12"/>
  <c r="F592" i="12" s="1"/>
  <c r="H592" i="12" s="1"/>
  <c r="BS418" i="4" l="1"/>
  <c r="BG419" i="4"/>
  <c r="BM419" i="4" s="1"/>
  <c r="BN419" i="4" s="1"/>
  <c r="BO419" i="4" s="1"/>
  <c r="AH424" i="4"/>
  <c r="AO424" i="4"/>
  <c r="AP424" i="4" s="1"/>
  <c r="AJ26" i="14" s="1"/>
  <c r="AX556" i="4"/>
  <c r="AY556" i="4" s="1"/>
  <c r="S612" i="4"/>
  <c r="X612" i="4"/>
  <c r="Y612" i="4" s="1"/>
  <c r="AD425" i="4" l="1"/>
  <c r="AE425" i="4" s="1"/>
  <c r="AK425" i="4" s="1"/>
  <c r="BH419" i="4"/>
  <c r="BI419" i="4" s="1"/>
  <c r="AN424" i="4"/>
  <c r="AW557" i="4"/>
  <c r="V612" i="4"/>
  <c r="AQ424" i="4" l="1"/>
  <c r="AD50" i="14"/>
  <c r="BJ419" i="4"/>
  <c r="BF420" i="4" s="1"/>
  <c r="BK420" i="4" s="1"/>
  <c r="BL419" i="4"/>
  <c r="BP419" i="4" s="1"/>
  <c r="AF84" i="14" s="1"/>
  <c r="AI425" i="4"/>
  <c r="AF425" i="4"/>
  <c r="AG425" i="4" s="1"/>
  <c r="AJ425" i="4" s="1"/>
  <c r="AU557" i="4"/>
  <c r="AX557" i="4" s="1"/>
  <c r="AY557" i="4" s="1"/>
  <c r="AZ557" i="4"/>
  <c r="AL425" i="4"/>
  <c r="AM425" i="4" s="1"/>
  <c r="AA612" i="4"/>
  <c r="W612" i="4"/>
  <c r="U613" i="4"/>
  <c r="E593" i="12"/>
  <c r="F593" i="12" s="1"/>
  <c r="H593" i="12" s="1"/>
  <c r="BQ419" i="4" l="1"/>
  <c r="BR419" i="4" s="1"/>
  <c r="BG420" i="4"/>
  <c r="BM420" i="4" s="1"/>
  <c r="BN420" i="4" s="1"/>
  <c r="BO420" i="4" s="1"/>
  <c r="AO425" i="4"/>
  <c r="AP425" i="4" s="1"/>
  <c r="AJ15" i="14" s="1"/>
  <c r="AH425" i="4"/>
  <c r="BA557" i="4"/>
  <c r="AW558" i="4"/>
  <c r="S613" i="4"/>
  <c r="X613" i="4"/>
  <c r="Y613" i="4" s="1"/>
  <c r="BS419" i="4" l="1"/>
  <c r="AL25" i="14"/>
  <c r="BH420" i="4"/>
  <c r="BI420" i="4" s="1"/>
  <c r="AD426" i="4"/>
  <c r="AN425" i="4"/>
  <c r="BC557" i="4"/>
  <c r="AZ558" i="4"/>
  <c r="AU558" i="4"/>
  <c r="AX558" i="4" s="1"/>
  <c r="AY558" i="4" s="1"/>
  <c r="V613" i="4"/>
  <c r="AQ425" i="4" l="1"/>
  <c r="AD12" i="14"/>
  <c r="BJ420" i="4"/>
  <c r="BF421" i="4" s="1"/>
  <c r="BK421" i="4" s="1"/>
  <c r="BL420" i="4"/>
  <c r="BP420" i="4" s="1"/>
  <c r="AF155" i="14" s="1"/>
  <c r="AE426" i="4"/>
  <c r="AF426" i="4" s="1"/>
  <c r="BA558" i="4"/>
  <c r="BC558" i="4" s="1"/>
  <c r="AW559" i="4"/>
  <c r="AU559" i="4" s="1"/>
  <c r="AI426" i="4"/>
  <c r="AA613" i="4"/>
  <c r="W613" i="4"/>
  <c r="U614" i="4"/>
  <c r="E594" i="12"/>
  <c r="F594" i="12" s="1"/>
  <c r="H594" i="12" s="1"/>
  <c r="BQ420" i="4" l="1"/>
  <c r="BR420" i="4" s="1"/>
  <c r="BG421" i="4"/>
  <c r="AG426" i="4"/>
  <c r="AJ426" i="4" s="1"/>
  <c r="AK426" i="4"/>
  <c r="AL426" i="4" s="1"/>
  <c r="AM426" i="4" s="1"/>
  <c r="AZ559" i="4"/>
  <c r="AX559" i="4"/>
  <c r="AY559" i="4" s="1"/>
  <c r="S614" i="4"/>
  <c r="X614" i="4"/>
  <c r="BS420" i="4" l="1"/>
  <c r="AL426" i="14"/>
  <c r="Y614" i="4"/>
  <c r="AA614" i="4" s="1"/>
  <c r="BM421" i="4"/>
  <c r="BN421" i="4" s="1"/>
  <c r="BO421" i="4" s="1"/>
  <c r="BH421" i="4"/>
  <c r="BI421" i="4" s="1"/>
  <c r="BL421" i="4" s="1"/>
  <c r="AH426" i="4"/>
  <c r="AO426" i="4"/>
  <c r="AP426" i="4" s="1"/>
  <c r="AJ433" i="14" s="1"/>
  <c r="BA559" i="4"/>
  <c r="BC559" i="4" s="1"/>
  <c r="AW560" i="4"/>
  <c r="V614" i="4"/>
  <c r="U615" i="4" s="1"/>
  <c r="AD427" i="4" l="1"/>
  <c r="AE427" i="4" s="1"/>
  <c r="AF427" i="4" s="1"/>
  <c r="BJ421" i="4"/>
  <c r="AN426" i="4"/>
  <c r="AZ560" i="4"/>
  <c r="AU560" i="4"/>
  <c r="W614" i="4"/>
  <c r="S615" i="4"/>
  <c r="X615" i="4"/>
  <c r="Y615" i="4" s="1"/>
  <c r="E595" i="12"/>
  <c r="F595" i="12" s="1"/>
  <c r="H595" i="12" s="1"/>
  <c r="AQ426" i="4" l="1"/>
  <c r="AD84" i="14"/>
  <c r="BP421" i="4"/>
  <c r="AF166" i="14" s="1"/>
  <c r="BQ421" i="4"/>
  <c r="BR421" i="4" s="1"/>
  <c r="AL427" i="14" s="1"/>
  <c r="BF422" i="4"/>
  <c r="AG427" i="4"/>
  <c r="BA560" i="4"/>
  <c r="BC560" i="4" s="1"/>
  <c r="AX560" i="4"/>
  <c r="AY560" i="4" s="1"/>
  <c r="AK427" i="4"/>
  <c r="AI427" i="4"/>
  <c r="AA615" i="4"/>
  <c r="V615" i="4"/>
  <c r="W615" i="4" s="1"/>
  <c r="AH427" i="4" l="1"/>
  <c r="AJ427" i="4"/>
  <c r="AO427" i="4" s="1"/>
  <c r="AP427" i="4" s="1"/>
  <c r="AJ32" i="14" s="1"/>
  <c r="BS421" i="4"/>
  <c r="BG422" i="4"/>
  <c r="BM422" i="4" s="1"/>
  <c r="BN422" i="4" s="1"/>
  <c r="BO422" i="4" s="1"/>
  <c r="BK422" i="4"/>
  <c r="AL427" i="4"/>
  <c r="AM427" i="4" s="1"/>
  <c r="AW561" i="4"/>
  <c r="AZ561" i="4" s="1"/>
  <c r="U616" i="4"/>
  <c r="S616" i="4" s="1"/>
  <c r="E596" i="12"/>
  <c r="F596" i="12" s="1"/>
  <c r="H596" i="12" s="1"/>
  <c r="BH422" i="4" l="1"/>
  <c r="BI422" i="4" s="1"/>
  <c r="BL422" i="4" s="1"/>
  <c r="AN427" i="4"/>
  <c r="AD428" i="4"/>
  <c r="BA561" i="4"/>
  <c r="BC561" i="4" s="1"/>
  <c r="AU561" i="4"/>
  <c r="X616" i="4"/>
  <c r="Y616" i="4" s="1"/>
  <c r="V616" i="4"/>
  <c r="AQ427" i="4" l="1"/>
  <c r="AD52" i="14"/>
  <c r="BJ422" i="4"/>
  <c r="BF423" i="4" s="1"/>
  <c r="BK423" i="4" s="1"/>
  <c r="BQ422" i="4"/>
  <c r="BR422" i="4" s="1"/>
  <c r="AL428" i="14" s="1"/>
  <c r="AE428" i="4"/>
  <c r="AF428" i="4" s="1"/>
  <c r="AX561" i="4"/>
  <c r="AY561" i="4" s="1"/>
  <c r="AA616" i="4"/>
  <c r="W616" i="4"/>
  <c r="U617" i="4"/>
  <c r="BP422" i="4" l="1"/>
  <c r="BG423" i="4"/>
  <c r="BH423" i="4" s="1"/>
  <c r="AG428" i="4"/>
  <c r="AW562" i="4"/>
  <c r="AI428" i="4"/>
  <c r="S617" i="4"/>
  <c r="X617" i="4"/>
  <c r="Y617" i="4" s="1"/>
  <c r="E597" i="12"/>
  <c r="F597" i="12" s="1"/>
  <c r="H597" i="12" s="1"/>
  <c r="BS422" i="4" l="1"/>
  <c r="AF172" i="14"/>
  <c r="AH428" i="4"/>
  <c r="AD429" i="4" s="1"/>
  <c r="AJ428" i="4"/>
  <c r="AO428" i="4" s="1"/>
  <c r="AP428" i="4" s="1"/>
  <c r="AJ34" i="14" s="1"/>
  <c r="BM423" i="4"/>
  <c r="BN423" i="4" s="1"/>
  <c r="BO423" i="4" s="1"/>
  <c r="BI423" i="4"/>
  <c r="BL423" i="4" s="1"/>
  <c r="AU562" i="4"/>
  <c r="AX562" i="4" s="1"/>
  <c r="AY562" i="4" s="1"/>
  <c r="AZ562" i="4"/>
  <c r="AK428" i="4"/>
  <c r="V617" i="4"/>
  <c r="BJ423" i="4" l="1"/>
  <c r="AE429" i="4"/>
  <c r="AF429" i="4" s="1"/>
  <c r="BA562" i="4"/>
  <c r="AL428" i="4"/>
  <c r="AM428" i="4" s="1"/>
  <c r="AN428" i="4" s="1"/>
  <c r="AD55" i="14" s="1"/>
  <c r="AW563" i="4"/>
  <c r="AU563" i="4" s="1"/>
  <c r="AA617" i="4"/>
  <c r="W617" i="4"/>
  <c r="U618" i="4"/>
  <c r="BF424" i="4" l="1"/>
  <c r="BK424" i="4" s="1"/>
  <c r="BP423" i="4"/>
  <c r="AF158" i="14" s="1"/>
  <c r="BQ423" i="4"/>
  <c r="BR423" i="4" s="1"/>
  <c r="AL429" i="14" s="1"/>
  <c r="AG429" i="4"/>
  <c r="BC562" i="4"/>
  <c r="AZ563" i="4"/>
  <c r="AQ428" i="4"/>
  <c r="AK429" i="4"/>
  <c r="S618" i="4"/>
  <c r="X618" i="4"/>
  <c r="E598" i="12"/>
  <c r="F598" i="12" s="1"/>
  <c r="H598" i="12" s="1"/>
  <c r="Y618" i="4" l="1"/>
  <c r="AA618" i="4" s="1"/>
  <c r="AH429" i="4"/>
  <c r="AJ429" i="4"/>
  <c r="AO429" i="4" s="1"/>
  <c r="AP429" i="4" s="1"/>
  <c r="AJ434" i="14" s="1"/>
  <c r="BS423" i="4"/>
  <c r="BG424" i="4"/>
  <c r="BM424" i="4" s="1"/>
  <c r="BN424" i="4" s="1"/>
  <c r="BO424" i="4" s="1"/>
  <c r="BA563" i="4"/>
  <c r="BC563" i="4" s="1"/>
  <c r="AL429" i="4"/>
  <c r="AM429" i="4" s="1"/>
  <c r="AI429" i="4"/>
  <c r="V618" i="4"/>
  <c r="W618" i="4" s="1"/>
  <c r="BH424" i="4" l="1"/>
  <c r="BI424" i="4" s="1"/>
  <c r="AD430" i="4"/>
  <c r="AN429" i="4"/>
  <c r="AX563" i="4"/>
  <c r="AY563" i="4" s="1"/>
  <c r="U619" i="4"/>
  <c r="S619" i="4" s="1"/>
  <c r="V619" i="4" s="1"/>
  <c r="AQ429" i="4" l="1"/>
  <c r="AD72" i="14"/>
  <c r="BJ424" i="4"/>
  <c r="BF425" i="4" s="1"/>
  <c r="BK425" i="4" s="1"/>
  <c r="BL424" i="4"/>
  <c r="BQ424" i="4" s="1"/>
  <c r="BR424" i="4" s="1"/>
  <c r="AL430" i="14" s="1"/>
  <c r="AE430" i="4"/>
  <c r="AF430" i="4" s="1"/>
  <c r="AW564" i="4"/>
  <c r="AZ564" i="4" s="1"/>
  <c r="AI430" i="4"/>
  <c r="X619" i="4"/>
  <c r="Y619" i="4" s="1"/>
  <c r="W619" i="4"/>
  <c r="U620" i="4"/>
  <c r="E599" i="12"/>
  <c r="F599" i="12" s="1"/>
  <c r="H599" i="12" s="1"/>
  <c r="BP424" i="4" l="1"/>
  <c r="BG425" i="4"/>
  <c r="BM425" i="4" s="1"/>
  <c r="BN425" i="4" s="1"/>
  <c r="BO425" i="4" s="1"/>
  <c r="AK430" i="4"/>
  <c r="AL430" i="4" s="1"/>
  <c r="AM430" i="4" s="1"/>
  <c r="AG430" i="4"/>
  <c r="AU564" i="4"/>
  <c r="AA619" i="4"/>
  <c r="X620" i="4"/>
  <c r="Y620" i="4" s="1"/>
  <c r="S620" i="4"/>
  <c r="BS424" i="4" l="1"/>
  <c r="AF134" i="14"/>
  <c r="AH430" i="4"/>
  <c r="AD431" i="4" s="1"/>
  <c r="AE431" i="4" s="1"/>
  <c r="AF431" i="4" s="1"/>
  <c r="AG431" i="4" s="1"/>
  <c r="AJ430" i="4"/>
  <c r="AO430" i="4" s="1"/>
  <c r="AP430" i="4" s="1"/>
  <c r="AJ435" i="14" s="1"/>
  <c r="BH425" i="4"/>
  <c r="BI425" i="4" s="1"/>
  <c r="BL425" i="4" s="1"/>
  <c r="BA564" i="4"/>
  <c r="AX564" i="4"/>
  <c r="AY564" i="4" s="1"/>
  <c r="AA620" i="4"/>
  <c r="V620" i="4"/>
  <c r="AH431" i="4" l="1"/>
  <c r="AJ431" i="4"/>
  <c r="AO431" i="4" s="1"/>
  <c r="AP431" i="4" s="1"/>
  <c r="AJ436" i="14" s="1"/>
  <c r="AN430" i="4"/>
  <c r="BJ425" i="4"/>
  <c r="BC564" i="4"/>
  <c r="AW565" i="4"/>
  <c r="AU565" i="4" s="1"/>
  <c r="W620" i="4"/>
  <c r="U621" i="4"/>
  <c r="E600" i="12"/>
  <c r="F600" i="12" s="1"/>
  <c r="H600" i="12" s="1"/>
  <c r="AQ430" i="4" l="1"/>
  <c r="AD82" i="14"/>
  <c r="BP425" i="4"/>
  <c r="AF10" i="14" s="1"/>
  <c r="BQ425" i="4"/>
  <c r="BR425" i="4" s="1"/>
  <c r="AL11" i="14" s="1"/>
  <c r="BF426" i="4"/>
  <c r="AZ565" i="4"/>
  <c r="BA565" i="4" s="1"/>
  <c r="BC565" i="4" s="1"/>
  <c r="AX565" i="4"/>
  <c r="AY565" i="4" s="1"/>
  <c r="AI431" i="4"/>
  <c r="AK431" i="4"/>
  <c r="S621" i="4"/>
  <c r="X621" i="4"/>
  <c r="Y621" i="4" s="1"/>
  <c r="BS425" i="4" l="1"/>
  <c r="BG426" i="4"/>
  <c r="BM426" i="4" s="1"/>
  <c r="BN426" i="4" s="1"/>
  <c r="BO426" i="4" s="1"/>
  <c r="BK426" i="4"/>
  <c r="AD432" i="4"/>
  <c r="AL431" i="4"/>
  <c r="AM431" i="4" s="1"/>
  <c r="AN431" i="4" s="1"/>
  <c r="AD73" i="14" s="1"/>
  <c r="AW566" i="4"/>
  <c r="AU566" i="4" s="1"/>
  <c r="V621" i="4"/>
  <c r="U622" i="4" s="1"/>
  <c r="BH426" i="4" l="1"/>
  <c r="BI426" i="4" s="1"/>
  <c r="BL426" i="4" s="1"/>
  <c r="AZ566" i="4"/>
  <c r="AE432" i="4"/>
  <c r="AF432" i="4" s="1"/>
  <c r="AQ431" i="4"/>
  <c r="AA621" i="4"/>
  <c r="W621" i="4"/>
  <c r="S622" i="4"/>
  <c r="X622" i="4"/>
  <c r="Y622" i="4" s="1"/>
  <c r="E601" i="12"/>
  <c r="F601" i="12" s="1"/>
  <c r="H601" i="12" s="1"/>
  <c r="BJ426" i="4" l="1"/>
  <c r="AG432" i="4"/>
  <c r="BA566" i="4"/>
  <c r="AX566" i="4"/>
  <c r="AY566" i="4" s="1"/>
  <c r="AA622" i="4"/>
  <c r="V622" i="4"/>
  <c r="W622" i="4" s="1"/>
  <c r="AH432" i="4" l="1"/>
  <c r="AJ432" i="4"/>
  <c r="AO432" i="4" s="1"/>
  <c r="AP432" i="4" s="1"/>
  <c r="AJ437" i="14" s="1"/>
  <c r="BP426" i="4"/>
  <c r="AF92" i="14" s="1"/>
  <c r="BQ426" i="4"/>
  <c r="BR426" i="4" s="1"/>
  <c r="AL431" i="14" s="1"/>
  <c r="BF427" i="4"/>
  <c r="BK427" i="4" s="1"/>
  <c r="BC566" i="4"/>
  <c r="AW567" i="4"/>
  <c r="AZ567" i="4" s="1"/>
  <c r="AI432" i="4"/>
  <c r="AK432" i="4"/>
  <c r="U623" i="4"/>
  <c r="S623" i="4" s="1"/>
  <c r="BS426" i="4" l="1"/>
  <c r="BG427" i="4"/>
  <c r="BM427" i="4" s="1"/>
  <c r="BN427" i="4" s="1"/>
  <c r="BO427" i="4" s="1"/>
  <c r="AD433" i="4"/>
  <c r="AL432" i="4"/>
  <c r="AM432" i="4" s="1"/>
  <c r="AN432" i="4" s="1"/>
  <c r="AD74" i="14" s="1"/>
  <c r="AU567" i="4"/>
  <c r="X623" i="4"/>
  <c r="Y623" i="4" s="1"/>
  <c r="V623" i="4"/>
  <c r="E602" i="12"/>
  <c r="F602" i="12" s="1"/>
  <c r="H602" i="12" s="1"/>
  <c r="AE433" i="4" l="1"/>
  <c r="AF433" i="4" s="1"/>
  <c r="BH427" i="4"/>
  <c r="BI427" i="4" s="1"/>
  <c r="BL427" i="4" s="1"/>
  <c r="BA567" i="4"/>
  <c r="AQ432" i="4"/>
  <c r="AX567" i="4"/>
  <c r="AY567" i="4" s="1"/>
  <c r="AA623" i="4"/>
  <c r="W623" i="4"/>
  <c r="U624" i="4"/>
  <c r="AG433" i="4" l="1"/>
  <c r="BJ427" i="4"/>
  <c r="BF428" i="4" s="1"/>
  <c r="BK428" i="4" s="1"/>
  <c r="BP427" i="4"/>
  <c r="AF77" i="14" s="1"/>
  <c r="BC567" i="4"/>
  <c r="AW568" i="4"/>
  <c r="AZ568" i="4" s="1"/>
  <c r="AI433" i="4"/>
  <c r="S624" i="4"/>
  <c r="X624" i="4"/>
  <c r="Y624" i="4" s="1"/>
  <c r="AH433" i="4" l="1"/>
  <c r="AJ433" i="4"/>
  <c r="AO433" i="4" s="1"/>
  <c r="AP433" i="4" s="1"/>
  <c r="AJ438" i="14" s="1"/>
  <c r="BQ427" i="4"/>
  <c r="BR427" i="4" s="1"/>
  <c r="BG428" i="4"/>
  <c r="BM428" i="4" s="1"/>
  <c r="BN428" i="4" s="1"/>
  <c r="BO428" i="4" s="1"/>
  <c r="BA568" i="4"/>
  <c r="BC568" i="4" s="1"/>
  <c r="AU568" i="4"/>
  <c r="AX568" i="4" s="1"/>
  <c r="AY568" i="4" s="1"/>
  <c r="AK433" i="4"/>
  <c r="V624" i="4"/>
  <c r="E603" i="12"/>
  <c r="F603" i="12" s="1"/>
  <c r="H603" i="12" s="1"/>
  <c r="BS427" i="4" l="1"/>
  <c r="AL432" i="14"/>
  <c r="BH428" i="4"/>
  <c r="BI428" i="4" s="1"/>
  <c r="BL428" i="4" s="1"/>
  <c r="AL433" i="4"/>
  <c r="AM433" i="4" s="1"/>
  <c r="AW569" i="4"/>
  <c r="AU569" i="4" s="1"/>
  <c r="AA624" i="4"/>
  <c r="W624" i="4"/>
  <c r="U625" i="4"/>
  <c r="BJ428" i="4" l="1"/>
  <c r="AZ569" i="4"/>
  <c r="BA569" i="4" s="1"/>
  <c r="BC569" i="4" s="1"/>
  <c r="AD434" i="4"/>
  <c r="AN433" i="4"/>
  <c r="AX569" i="4"/>
  <c r="AY569" i="4" s="1"/>
  <c r="S625" i="4"/>
  <c r="X625" i="4"/>
  <c r="Y625" i="4" s="1"/>
  <c r="AQ433" i="4" l="1"/>
  <c r="AD66" i="14"/>
  <c r="BP428" i="4"/>
  <c r="AF66" i="14" s="1"/>
  <c r="BQ428" i="4"/>
  <c r="BR428" i="4" s="1"/>
  <c r="AL27" i="14" s="1"/>
  <c r="BF429" i="4"/>
  <c r="BK429" i="4" s="1"/>
  <c r="AE434" i="4"/>
  <c r="AK434" i="4" s="1"/>
  <c r="AL434" i="4" s="1"/>
  <c r="AM434" i="4" s="1"/>
  <c r="AW570" i="4"/>
  <c r="AU570" i="4" s="1"/>
  <c r="AI434" i="4"/>
  <c r="AA625" i="4"/>
  <c r="V625" i="4"/>
  <c r="E604" i="12"/>
  <c r="F604" i="12" s="1"/>
  <c r="H604" i="12" s="1"/>
  <c r="BS428" i="4" l="1"/>
  <c r="AF434" i="4"/>
  <c r="AG434" i="4" s="1"/>
  <c r="AJ434" i="4" s="1"/>
  <c r="BG429" i="4"/>
  <c r="BM429" i="4" s="1"/>
  <c r="BN429" i="4" s="1"/>
  <c r="BO429" i="4" s="1"/>
  <c r="AZ570" i="4"/>
  <c r="W625" i="4"/>
  <c r="U626" i="4"/>
  <c r="BH429" i="4" l="1"/>
  <c r="BI429" i="4" s="1"/>
  <c r="BL429" i="4" s="1"/>
  <c r="AH434" i="4"/>
  <c r="AN434" i="4"/>
  <c r="AD10" i="14" s="1"/>
  <c r="BA570" i="4"/>
  <c r="S626" i="4"/>
  <c r="X626" i="4"/>
  <c r="Y626" i="4" s="1"/>
  <c r="AD435" i="4" l="1"/>
  <c r="AE435" i="4" s="1"/>
  <c r="AK435" i="4" s="1"/>
  <c r="AL435" i="4" s="1"/>
  <c r="AM435" i="4" s="1"/>
  <c r="BJ429" i="4"/>
  <c r="AO434" i="4"/>
  <c r="AP434" i="4" s="1"/>
  <c r="BC570" i="4"/>
  <c r="AX570" i="4"/>
  <c r="AY570" i="4" s="1"/>
  <c r="V626" i="4"/>
  <c r="W626" i="4" s="1"/>
  <c r="E605" i="12"/>
  <c r="F605" i="12" s="1"/>
  <c r="H605" i="12" s="1"/>
  <c r="AQ434" i="4" l="1"/>
  <c r="AJ13" i="14"/>
  <c r="AI435" i="4"/>
  <c r="AF435" i="4"/>
  <c r="AG435" i="4" s="1"/>
  <c r="BF430" i="4"/>
  <c r="BK430" i="4" s="1"/>
  <c r="BP429" i="4"/>
  <c r="AF76" i="14" s="1"/>
  <c r="BQ429" i="4"/>
  <c r="BR429" i="4" s="1"/>
  <c r="AL433" i="14" s="1"/>
  <c r="AW571" i="4"/>
  <c r="AZ571" i="4" s="1"/>
  <c r="AA626" i="4"/>
  <c r="U627" i="4"/>
  <c r="S627" i="4" s="1"/>
  <c r="AJ435" i="4" l="1"/>
  <c r="AO435" i="4" s="1"/>
  <c r="AP435" i="4" s="1"/>
  <c r="AJ439" i="14" s="1"/>
  <c r="AH435" i="4"/>
  <c r="AD436" i="4" s="1"/>
  <c r="BG430" i="4"/>
  <c r="BM430" i="4" s="1"/>
  <c r="BN430" i="4" s="1"/>
  <c r="BO430" i="4" s="1"/>
  <c r="BS429" i="4"/>
  <c r="BA571" i="4"/>
  <c r="AU571" i="4"/>
  <c r="X627" i="4"/>
  <c r="Y627" i="4" s="1"/>
  <c r="V627" i="4"/>
  <c r="AN435" i="4" l="1"/>
  <c r="AE436" i="4"/>
  <c r="AF436" i="4" s="1"/>
  <c r="BH430" i="4"/>
  <c r="BI430" i="4" s="1"/>
  <c r="BC571" i="4"/>
  <c r="AX571" i="4"/>
  <c r="AY571" i="4" s="1"/>
  <c r="AI436" i="4"/>
  <c r="AA627" i="4"/>
  <c r="W627" i="4"/>
  <c r="U628" i="4"/>
  <c r="E606" i="12"/>
  <c r="F606" i="12" s="1"/>
  <c r="H606" i="12" s="1"/>
  <c r="AQ435" i="4" l="1"/>
  <c r="AD45" i="14"/>
  <c r="BJ430" i="4"/>
  <c r="BF431" i="4" s="1"/>
  <c r="BK431" i="4" s="1"/>
  <c r="BL430" i="4"/>
  <c r="BQ430" i="4" s="1"/>
  <c r="BR430" i="4" s="1"/>
  <c r="AL434" i="14" s="1"/>
  <c r="AG436" i="4"/>
  <c r="AW572" i="4"/>
  <c r="AK436" i="4"/>
  <c r="X628" i="4"/>
  <c r="S628" i="4"/>
  <c r="Y628" i="4" l="1"/>
  <c r="AA628" i="4" s="1"/>
  <c r="AH436" i="4"/>
  <c r="AD437" i="4" s="1"/>
  <c r="AE437" i="4" s="1"/>
  <c r="AJ436" i="4"/>
  <c r="AO436" i="4" s="1"/>
  <c r="AP436" i="4" s="1"/>
  <c r="AJ440" i="14" s="1"/>
  <c r="BP430" i="4"/>
  <c r="BG431" i="4"/>
  <c r="BM431" i="4" s="1"/>
  <c r="BN431" i="4" s="1"/>
  <c r="BO431" i="4" s="1"/>
  <c r="AU572" i="4"/>
  <c r="AX572" i="4" s="1"/>
  <c r="AY572" i="4" s="1"/>
  <c r="AZ572" i="4"/>
  <c r="BA572" i="4" s="1"/>
  <c r="AL436" i="4"/>
  <c r="AM436" i="4" s="1"/>
  <c r="V628" i="4"/>
  <c r="E607" i="12"/>
  <c r="F607" i="12" s="1"/>
  <c r="H607" i="12" s="1"/>
  <c r="BS430" i="4" l="1"/>
  <c r="AF88" i="14"/>
  <c r="AN436" i="4"/>
  <c r="AF437" i="4"/>
  <c r="AG437" i="4" s="1"/>
  <c r="BH431" i="4"/>
  <c r="BI431" i="4" s="1"/>
  <c r="BL431" i="4" s="1"/>
  <c r="BC572" i="4"/>
  <c r="AW573" i="4"/>
  <c r="AU573" i="4" s="1"/>
  <c r="AI437" i="4"/>
  <c r="W628" i="4"/>
  <c r="U629" i="4"/>
  <c r="E608" i="12"/>
  <c r="F608" i="12" s="1"/>
  <c r="H608" i="12" s="1"/>
  <c r="AQ436" i="4" l="1"/>
  <c r="AD51" i="14"/>
  <c r="AH437" i="4"/>
  <c r="AJ437" i="4"/>
  <c r="AO437" i="4" s="1"/>
  <c r="AP437" i="4" s="1"/>
  <c r="AJ441" i="14" s="1"/>
  <c r="BJ431" i="4"/>
  <c r="AZ573" i="4"/>
  <c r="BA573" i="4" s="1"/>
  <c r="BC573" i="4" s="1"/>
  <c r="AK437" i="4"/>
  <c r="S629" i="4"/>
  <c r="X629" i="4"/>
  <c r="Y629" i="4" s="1"/>
  <c r="BP431" i="4" l="1"/>
  <c r="AF74" i="14" s="1"/>
  <c r="BQ431" i="4"/>
  <c r="BR431" i="4" s="1"/>
  <c r="AL435" i="14" s="1"/>
  <c r="BF432" i="4"/>
  <c r="BK432" i="4" s="1"/>
  <c r="AL437" i="4"/>
  <c r="AM437" i="4" s="1"/>
  <c r="AN437" i="4" s="1"/>
  <c r="AD58" i="14" s="1"/>
  <c r="AX573" i="4"/>
  <c r="AY573" i="4" s="1"/>
  <c r="V629" i="4"/>
  <c r="E609" i="12"/>
  <c r="F609" i="12" s="1"/>
  <c r="H609" i="12" s="1"/>
  <c r="BS431" i="4" l="1"/>
  <c r="BG432" i="4"/>
  <c r="BH432" i="4" s="1"/>
  <c r="AD438" i="4"/>
  <c r="AQ437" i="4"/>
  <c r="AW574" i="4"/>
  <c r="AA629" i="4"/>
  <c r="W629" i="4"/>
  <c r="U630" i="4"/>
  <c r="BM432" i="4" l="1"/>
  <c r="BN432" i="4" s="1"/>
  <c r="BO432" i="4" s="1"/>
  <c r="BI432" i="4"/>
  <c r="BL432" i="4" s="1"/>
  <c r="AE438" i="4"/>
  <c r="AF438" i="4" s="1"/>
  <c r="AU574" i="4"/>
  <c r="AZ574" i="4"/>
  <c r="AI438" i="4"/>
  <c r="S630" i="4"/>
  <c r="V630" i="4" s="1"/>
  <c r="X630" i="4"/>
  <c r="Y630" i="4" s="1"/>
  <c r="BJ432" i="4" l="1"/>
  <c r="AG438" i="4"/>
  <c r="BA574" i="4"/>
  <c r="AX574" i="4"/>
  <c r="AY574" i="4" s="1"/>
  <c r="AK438" i="4"/>
  <c r="AA630" i="4"/>
  <c r="W630" i="4"/>
  <c r="U631" i="4"/>
  <c r="E610" i="12"/>
  <c r="F610" i="12" s="1"/>
  <c r="H610" i="12" s="1"/>
  <c r="AH438" i="4" l="1"/>
  <c r="AJ438" i="4"/>
  <c r="BP432" i="4"/>
  <c r="AF75" i="14" s="1"/>
  <c r="BQ432" i="4"/>
  <c r="BR432" i="4" s="1"/>
  <c r="AL436" i="14" s="1"/>
  <c r="BF433" i="4"/>
  <c r="BK433" i="4" s="1"/>
  <c r="BC574" i="4"/>
  <c r="AL438" i="4"/>
  <c r="AM438" i="4" s="1"/>
  <c r="AW575" i="4"/>
  <c r="AZ575" i="4" s="1"/>
  <c r="X631" i="4"/>
  <c r="Y631" i="4" s="1"/>
  <c r="S631" i="4"/>
  <c r="BS432" i="4" l="1"/>
  <c r="BG433" i="4"/>
  <c r="BH433" i="4" s="1"/>
  <c r="AD439" i="4"/>
  <c r="AO438" i="4"/>
  <c r="AP438" i="4" s="1"/>
  <c r="AJ442" i="14" s="1"/>
  <c r="AN438" i="4"/>
  <c r="AD65" i="14" s="1"/>
  <c r="AU575" i="4"/>
  <c r="AA631" i="4"/>
  <c r="V631" i="4"/>
  <c r="E611" i="12"/>
  <c r="F611" i="12" s="1"/>
  <c r="H611" i="12" s="1"/>
  <c r="BM433" i="4" l="1"/>
  <c r="BN433" i="4" s="1"/>
  <c r="BO433" i="4" s="1"/>
  <c r="BI433" i="4"/>
  <c r="BL433" i="4" s="1"/>
  <c r="AE439" i="4"/>
  <c r="AF439" i="4" s="1"/>
  <c r="AQ438" i="4"/>
  <c r="BA575" i="4"/>
  <c r="AX575" i="4"/>
  <c r="AY575" i="4" s="1"/>
  <c r="AI439" i="4"/>
  <c r="W631" i="4"/>
  <c r="U632" i="4"/>
  <c r="BJ433" i="4" l="1"/>
  <c r="AG439" i="4"/>
  <c r="BC575" i="4"/>
  <c r="AK439" i="4"/>
  <c r="AL439" i="4" s="1"/>
  <c r="AM439" i="4" s="1"/>
  <c r="AW576" i="4"/>
  <c r="AZ576" i="4" s="1"/>
  <c r="X632" i="4"/>
  <c r="Y632" i="4" s="1"/>
  <c r="S632" i="4"/>
  <c r="E612" i="12"/>
  <c r="F612" i="12" s="1"/>
  <c r="H612" i="12" s="1"/>
  <c r="AH439" i="4" l="1"/>
  <c r="AJ439" i="4"/>
  <c r="AN439" i="4" s="1"/>
  <c r="AD76" i="14" s="1"/>
  <c r="BQ433" i="4"/>
  <c r="BR433" i="4" s="1"/>
  <c r="AL437" i="14" s="1"/>
  <c r="BP433" i="4"/>
  <c r="AF68" i="14" s="1"/>
  <c r="BF434" i="4"/>
  <c r="BK434" i="4" s="1"/>
  <c r="BA576" i="4"/>
  <c r="BC576" i="4" s="1"/>
  <c r="AU576" i="4"/>
  <c r="V632" i="4"/>
  <c r="BG434" i="4" l="1"/>
  <c r="BM434" i="4" s="1"/>
  <c r="BN434" i="4" s="1"/>
  <c r="BO434" i="4" s="1"/>
  <c r="BS433" i="4"/>
  <c r="AD440" i="4"/>
  <c r="AX576" i="4"/>
  <c r="AY576" i="4" s="1"/>
  <c r="AO439" i="4"/>
  <c r="AP439" i="4" s="1"/>
  <c r="AJ443" i="14" s="1"/>
  <c r="AA632" i="4"/>
  <c r="W632" i="4"/>
  <c r="U633" i="4"/>
  <c r="E613" i="12"/>
  <c r="F613" i="12" s="1"/>
  <c r="H613" i="12" s="1"/>
  <c r="BH434" i="4" l="1"/>
  <c r="BI434" i="4" s="1"/>
  <c r="BL434" i="4" s="1"/>
  <c r="AE440" i="4"/>
  <c r="AF440" i="4" s="1"/>
  <c r="AW577" i="4"/>
  <c r="AQ439" i="4"/>
  <c r="AI440" i="4"/>
  <c r="S633" i="4"/>
  <c r="X633" i="4"/>
  <c r="Y633" i="4" l="1"/>
  <c r="AA633" i="4" s="1"/>
  <c r="BJ434" i="4"/>
  <c r="AK440" i="4"/>
  <c r="AL440" i="4" s="1"/>
  <c r="AM440" i="4" s="1"/>
  <c r="AG440" i="4"/>
  <c r="AU577" i="4"/>
  <c r="AZ577" i="4"/>
  <c r="V633" i="4"/>
  <c r="AH440" i="4" l="1"/>
  <c r="AJ440" i="4"/>
  <c r="AN440" i="4" s="1"/>
  <c r="AD87" i="14" s="1"/>
  <c r="BP434" i="4"/>
  <c r="AF12" i="14" s="1"/>
  <c r="BQ434" i="4"/>
  <c r="BR434" i="4" s="1"/>
  <c r="AL13" i="14" s="1"/>
  <c r="BF435" i="4"/>
  <c r="BK435" i="4" s="1"/>
  <c r="BA577" i="4"/>
  <c r="AX577" i="4"/>
  <c r="AY577" i="4" s="1"/>
  <c r="W633" i="4"/>
  <c r="U634" i="4"/>
  <c r="E614" i="12"/>
  <c r="F614" i="12" s="1"/>
  <c r="H614" i="12" s="1"/>
  <c r="BS434" i="4" l="1"/>
  <c r="BG435" i="4"/>
  <c r="BM435" i="4" s="1"/>
  <c r="BN435" i="4" s="1"/>
  <c r="BO435" i="4" s="1"/>
  <c r="BC577" i="4"/>
  <c r="AD441" i="4"/>
  <c r="AW578" i="4"/>
  <c r="AZ578" i="4" s="1"/>
  <c r="AO440" i="4"/>
  <c r="AP440" i="4" s="1"/>
  <c r="AJ444" i="14" s="1"/>
  <c r="S634" i="4"/>
  <c r="X634" i="4"/>
  <c r="Y634" i="4" l="1"/>
  <c r="AA634" i="4" s="1"/>
  <c r="BH435" i="4"/>
  <c r="BI435" i="4" s="1"/>
  <c r="BL435" i="4" s="1"/>
  <c r="AE441" i="4"/>
  <c r="AF441" i="4" s="1"/>
  <c r="AU578" i="4"/>
  <c r="AI441" i="4"/>
  <c r="AQ440" i="4"/>
  <c r="V634" i="4"/>
  <c r="E615" i="12"/>
  <c r="F615" i="12" s="1"/>
  <c r="H615" i="12" s="1"/>
  <c r="AK441" i="4" l="1"/>
  <c r="AL441" i="4" s="1"/>
  <c r="AM441" i="4" s="1"/>
  <c r="BJ435" i="4"/>
  <c r="AG441" i="4"/>
  <c r="BA578" i="4"/>
  <c r="AX578" i="4"/>
  <c r="AY578" i="4" s="1"/>
  <c r="W634" i="4"/>
  <c r="U635" i="4"/>
  <c r="AH441" i="4" l="1"/>
  <c r="AJ441" i="4"/>
  <c r="AN441" i="4" s="1"/>
  <c r="AD16" i="14" s="1"/>
  <c r="BQ435" i="4"/>
  <c r="BR435" i="4" s="1"/>
  <c r="AL438" i="14" s="1"/>
  <c r="BP435" i="4"/>
  <c r="AF45" i="14" s="1"/>
  <c r="BF436" i="4"/>
  <c r="BK436" i="4" s="1"/>
  <c r="BC578" i="4"/>
  <c r="AW579" i="4"/>
  <c r="AU579" i="4" s="1"/>
  <c r="S635" i="4"/>
  <c r="X635" i="4"/>
  <c r="E616" i="12"/>
  <c r="F616" i="12" s="1"/>
  <c r="H616" i="12" s="1"/>
  <c r="Y635" i="4" l="1"/>
  <c r="AA635" i="4" s="1"/>
  <c r="BG436" i="4"/>
  <c r="BM436" i="4" s="1"/>
  <c r="BN436" i="4" s="1"/>
  <c r="BO436" i="4" s="1"/>
  <c r="BS435" i="4"/>
  <c r="AZ579" i="4"/>
  <c r="BA579" i="4" s="1"/>
  <c r="BC579" i="4" s="1"/>
  <c r="AD442" i="4"/>
  <c r="AX579" i="4"/>
  <c r="AY579" i="4" s="1"/>
  <c r="AO441" i="4"/>
  <c r="AP441" i="4" s="1"/>
  <c r="AJ17" i="14" s="1"/>
  <c r="V635" i="4"/>
  <c r="BH436" i="4" l="1"/>
  <c r="BI436" i="4" s="1"/>
  <c r="BL436" i="4" s="1"/>
  <c r="AE442" i="4"/>
  <c r="AK442" i="4" s="1"/>
  <c r="AW580" i="4"/>
  <c r="AU580" i="4" s="1"/>
  <c r="AQ441" i="4"/>
  <c r="AI442" i="4"/>
  <c r="W635" i="4"/>
  <c r="U636" i="4"/>
  <c r="E617" i="12"/>
  <c r="F617" i="12" s="1"/>
  <c r="H617" i="12" s="1"/>
  <c r="AF442" i="4" l="1"/>
  <c r="AG442" i="4" s="1"/>
  <c r="BJ436" i="4"/>
  <c r="AZ580" i="4"/>
  <c r="AL442" i="4"/>
  <c r="AM442" i="4" s="1"/>
  <c r="S636" i="4"/>
  <c r="X636" i="4"/>
  <c r="Y636" i="4" l="1"/>
  <c r="AA636" i="4" s="1"/>
  <c r="AH442" i="4"/>
  <c r="AJ442" i="4"/>
  <c r="AO442" i="4" s="1"/>
  <c r="AP442" i="4" s="1"/>
  <c r="AJ24" i="14" s="1"/>
  <c r="BP436" i="4"/>
  <c r="AF51" i="14" s="1"/>
  <c r="BQ436" i="4"/>
  <c r="BR436" i="4" s="1"/>
  <c r="AL439" i="14" s="1"/>
  <c r="BF437" i="4"/>
  <c r="BA580" i="4"/>
  <c r="AX580" i="4"/>
  <c r="AY580" i="4" s="1"/>
  <c r="V636" i="4"/>
  <c r="E618" i="12"/>
  <c r="F618" i="12" s="1"/>
  <c r="H618" i="12" s="1"/>
  <c r="AN442" i="4" l="1"/>
  <c r="BS436" i="4"/>
  <c r="BG437" i="4"/>
  <c r="BM437" i="4" s="1"/>
  <c r="BN437" i="4" s="1"/>
  <c r="BO437" i="4" s="1"/>
  <c r="BK437" i="4"/>
  <c r="BC580" i="4"/>
  <c r="AD443" i="4"/>
  <c r="AW581" i="4"/>
  <c r="AZ581" i="4" s="1"/>
  <c r="W636" i="4"/>
  <c r="U637" i="4"/>
  <c r="AQ442" i="4" l="1"/>
  <c r="AD23" i="14"/>
  <c r="BH437" i="4"/>
  <c r="BI437" i="4" s="1"/>
  <c r="AE443" i="4"/>
  <c r="AK443" i="4" s="1"/>
  <c r="AL443" i="4" s="1"/>
  <c r="AM443" i="4" s="1"/>
  <c r="AI443" i="4"/>
  <c r="AU581" i="4"/>
  <c r="S637" i="4"/>
  <c r="X637" i="4"/>
  <c r="Y637" i="4" l="1"/>
  <c r="AA637" i="4" s="1"/>
  <c r="BJ437" i="4"/>
  <c r="BF438" i="4" s="1"/>
  <c r="BK438" i="4" s="1"/>
  <c r="BL437" i="4"/>
  <c r="BP437" i="4" s="1"/>
  <c r="AF58" i="14" s="1"/>
  <c r="AF443" i="4"/>
  <c r="AG443" i="4" s="1"/>
  <c r="BA581" i="4"/>
  <c r="V637" i="4"/>
  <c r="E619" i="12"/>
  <c r="F619" i="12" s="1"/>
  <c r="H619" i="12" s="1"/>
  <c r="AH443" i="4" l="1"/>
  <c r="AD444" i="4" s="1"/>
  <c r="AJ443" i="4"/>
  <c r="AO443" i="4" s="1"/>
  <c r="AP443" i="4" s="1"/>
  <c r="AJ445" i="14" s="1"/>
  <c r="BQ437" i="4"/>
  <c r="BR437" i="4" s="1"/>
  <c r="BG438" i="4"/>
  <c r="BM438" i="4" s="1"/>
  <c r="BN438" i="4" s="1"/>
  <c r="BO438" i="4" s="1"/>
  <c r="BC581" i="4"/>
  <c r="AX581" i="4"/>
  <c r="AY581" i="4" s="1"/>
  <c r="W637" i="4"/>
  <c r="U638" i="4"/>
  <c r="BS437" i="4" l="1"/>
  <c r="AL440" i="14"/>
  <c r="BH438" i="4"/>
  <c r="BI438" i="4" s="1"/>
  <c r="BL438" i="4" s="1"/>
  <c r="AN443" i="4"/>
  <c r="AI444" i="4"/>
  <c r="AE444" i="4"/>
  <c r="AK444" i="4" s="1"/>
  <c r="AL444" i="4" s="1"/>
  <c r="AM444" i="4" s="1"/>
  <c r="AW582" i="4"/>
  <c r="AZ582" i="4" s="1"/>
  <c r="S638" i="4"/>
  <c r="X638" i="4"/>
  <c r="Y638" i="4" s="1"/>
  <c r="E620" i="12"/>
  <c r="F620" i="12" s="1"/>
  <c r="H620" i="12" s="1"/>
  <c r="AQ443" i="4" l="1"/>
  <c r="AD43" i="14"/>
  <c r="AF444" i="4"/>
  <c r="AG444" i="4" s="1"/>
  <c r="BJ438" i="4"/>
  <c r="BA582" i="4"/>
  <c r="AU582" i="4"/>
  <c r="AX582" i="4" s="1"/>
  <c r="AY582" i="4" s="1"/>
  <c r="AA638" i="4"/>
  <c r="V638" i="4"/>
  <c r="W638" i="4" s="1"/>
  <c r="AH444" i="4" l="1"/>
  <c r="AD445" i="4" s="1"/>
  <c r="AI445" i="4" s="1"/>
  <c r="AJ444" i="4"/>
  <c r="AO444" i="4" s="1"/>
  <c r="AP444" i="4" s="1"/>
  <c r="AJ446" i="14" s="1"/>
  <c r="BQ438" i="4"/>
  <c r="BR438" i="4" s="1"/>
  <c r="AL441" i="14" s="1"/>
  <c r="BP438" i="4"/>
  <c r="AF65" i="14" s="1"/>
  <c r="BF439" i="4"/>
  <c r="BK439" i="4" s="1"/>
  <c r="BC582" i="4"/>
  <c r="AW583" i="4"/>
  <c r="AU583" i="4" s="1"/>
  <c r="U639" i="4"/>
  <c r="X639" i="4" s="1"/>
  <c r="Y639" i="4" s="1"/>
  <c r="E621" i="12"/>
  <c r="F621" i="12" s="1"/>
  <c r="H621" i="12" s="1"/>
  <c r="BG439" i="4" l="1"/>
  <c r="BM439" i="4" s="1"/>
  <c r="BN439" i="4" s="1"/>
  <c r="BO439" i="4" s="1"/>
  <c r="BS438" i="4"/>
  <c r="AN444" i="4"/>
  <c r="AZ583" i="4"/>
  <c r="AE445" i="4"/>
  <c r="AK445" i="4" s="1"/>
  <c r="AX583" i="4"/>
  <c r="AY583" i="4" s="1"/>
  <c r="AA639" i="4"/>
  <c r="S639" i="4"/>
  <c r="V639" i="4" s="1"/>
  <c r="AQ444" i="4" l="1"/>
  <c r="AD47" i="14"/>
  <c r="AF445" i="4"/>
  <c r="AG445" i="4" s="1"/>
  <c r="BH439" i="4"/>
  <c r="BI439" i="4" s="1"/>
  <c r="BL439" i="4" s="1"/>
  <c r="BA583" i="4"/>
  <c r="AL445" i="4"/>
  <c r="AM445" i="4" s="1"/>
  <c r="AW584" i="4"/>
  <c r="AU584" i="4" s="1"/>
  <c r="W639" i="4"/>
  <c r="U640" i="4"/>
  <c r="AH445" i="4" l="1"/>
  <c r="AD446" i="4" s="1"/>
  <c r="AE446" i="4" s="1"/>
  <c r="AJ445" i="4"/>
  <c r="AO445" i="4" s="1"/>
  <c r="AP445" i="4" s="1"/>
  <c r="AJ447" i="14" s="1"/>
  <c r="BJ439" i="4"/>
  <c r="BC583" i="4"/>
  <c r="AZ584" i="4"/>
  <c r="S640" i="4"/>
  <c r="X640" i="4"/>
  <c r="Y640" i="4" s="1"/>
  <c r="E622" i="12"/>
  <c r="F622" i="12" s="1"/>
  <c r="H622" i="12" s="1"/>
  <c r="AF446" i="4" l="1"/>
  <c r="AG446" i="4" s="1"/>
  <c r="BQ439" i="4"/>
  <c r="BR439" i="4" s="1"/>
  <c r="AL442" i="14" s="1"/>
  <c r="BP439" i="4"/>
  <c r="AF78" i="14" s="1"/>
  <c r="BF440" i="4"/>
  <c r="BK440" i="4" s="1"/>
  <c r="AN445" i="4"/>
  <c r="AI446" i="4"/>
  <c r="BA584" i="4"/>
  <c r="BC584" i="4" s="1"/>
  <c r="AX584" i="4"/>
  <c r="AY584" i="4" s="1"/>
  <c r="AK446" i="4"/>
  <c r="AA640" i="4"/>
  <c r="V640" i="4"/>
  <c r="W640" i="4" s="1"/>
  <c r="AQ445" i="4" l="1"/>
  <c r="AD57" i="14"/>
  <c r="AH446" i="4"/>
  <c r="AJ446" i="4"/>
  <c r="AO446" i="4" s="1"/>
  <c r="AP446" i="4" s="1"/>
  <c r="AJ448" i="14" s="1"/>
  <c r="BG440" i="4"/>
  <c r="BM440" i="4" s="1"/>
  <c r="BN440" i="4" s="1"/>
  <c r="BO440" i="4" s="1"/>
  <c r="BS439" i="4"/>
  <c r="AL446" i="4"/>
  <c r="AM446" i="4" s="1"/>
  <c r="AW585" i="4"/>
  <c r="AZ585" i="4" s="1"/>
  <c r="U641" i="4"/>
  <c r="S641" i="4" s="1"/>
  <c r="V641" i="4" s="1"/>
  <c r="E623" i="12"/>
  <c r="F623" i="12" s="1"/>
  <c r="H623" i="12" s="1"/>
  <c r="BH440" i="4" l="1"/>
  <c r="BI440" i="4" s="1"/>
  <c r="BL440" i="4" s="1"/>
  <c r="AN446" i="4"/>
  <c r="AD447" i="4"/>
  <c r="BA585" i="4"/>
  <c r="BC585" i="4" s="1"/>
  <c r="AU585" i="4"/>
  <c r="X641" i="4"/>
  <c r="Y641" i="4" s="1"/>
  <c r="W641" i="4"/>
  <c r="U642" i="4"/>
  <c r="AQ446" i="4" l="1"/>
  <c r="AD54" i="14"/>
  <c r="BJ440" i="4"/>
  <c r="AE447" i="4"/>
  <c r="AF447" i="4" s="1"/>
  <c r="AX585" i="4"/>
  <c r="AY585" i="4" s="1"/>
  <c r="AI447" i="4"/>
  <c r="AA641" i="4"/>
  <c r="X642" i="4"/>
  <c r="Y642" i="4" s="1"/>
  <c r="S642" i="4"/>
  <c r="BP440" i="4" l="1"/>
  <c r="AF90" i="14" s="1"/>
  <c r="BQ440" i="4"/>
  <c r="BR440" i="4" s="1"/>
  <c r="AL443" i="14" s="1"/>
  <c r="BF441" i="4"/>
  <c r="BK441" i="4" s="1"/>
  <c r="AG447" i="4"/>
  <c r="AW586" i="4"/>
  <c r="AK447" i="4"/>
  <c r="AA642" i="4"/>
  <c r="V642" i="4"/>
  <c r="E624" i="12"/>
  <c r="F624" i="12" s="1"/>
  <c r="H624" i="12" s="1"/>
  <c r="AH447" i="4" l="1"/>
  <c r="AJ447" i="4"/>
  <c r="AO447" i="4" s="1"/>
  <c r="AP447" i="4" s="1"/>
  <c r="AJ449" i="14" s="1"/>
  <c r="BS440" i="4"/>
  <c r="BG441" i="4"/>
  <c r="BM441" i="4" s="1"/>
  <c r="BN441" i="4" s="1"/>
  <c r="BO441" i="4" s="1"/>
  <c r="AU586" i="4"/>
  <c r="AZ586" i="4"/>
  <c r="AL447" i="4"/>
  <c r="AM447" i="4" s="1"/>
  <c r="W642" i="4"/>
  <c r="U643" i="4"/>
  <c r="BH441" i="4" l="1"/>
  <c r="BI441" i="4" s="1"/>
  <c r="BL441" i="4" s="1"/>
  <c r="AN447" i="4"/>
  <c r="AD448" i="4"/>
  <c r="BA586" i="4"/>
  <c r="AX586" i="4"/>
  <c r="AY586" i="4" s="1"/>
  <c r="S643" i="4"/>
  <c r="V643" i="4" s="1"/>
  <c r="X643" i="4"/>
  <c r="Y643" i="4" s="1"/>
  <c r="E625" i="12"/>
  <c r="F625" i="12" s="1"/>
  <c r="H625" i="12" s="1"/>
  <c r="AQ447" i="4" l="1"/>
  <c r="AD53" i="14"/>
  <c r="AE448" i="4"/>
  <c r="AF448" i="4" s="1"/>
  <c r="AG448" i="4" s="1"/>
  <c r="BJ441" i="4"/>
  <c r="BC586" i="4"/>
  <c r="AW587" i="4"/>
  <c r="AZ587" i="4" s="1"/>
  <c r="AI448" i="4"/>
  <c r="W643" i="4"/>
  <c r="U644" i="4"/>
  <c r="AH448" i="4" l="1"/>
  <c r="AJ448" i="4"/>
  <c r="AO448" i="4" s="1"/>
  <c r="AP448" i="4" s="1"/>
  <c r="AJ450" i="14" s="1"/>
  <c r="AK448" i="4"/>
  <c r="AL448" i="4" s="1"/>
  <c r="AM448" i="4" s="1"/>
  <c r="BP441" i="4"/>
  <c r="AF16" i="14" s="1"/>
  <c r="BQ441" i="4"/>
  <c r="BR441" i="4" s="1"/>
  <c r="AL18" i="14" s="1"/>
  <c r="BF442" i="4"/>
  <c r="BK442" i="4" s="1"/>
  <c r="BA587" i="4"/>
  <c r="BC587" i="4" s="1"/>
  <c r="AU587" i="4"/>
  <c r="AA643" i="4"/>
  <c r="S644" i="4"/>
  <c r="X644" i="4"/>
  <c r="Y644" i="4" l="1"/>
  <c r="AA644" i="4" s="1"/>
  <c r="BS441" i="4"/>
  <c r="BG442" i="4"/>
  <c r="BM442" i="4" s="1"/>
  <c r="BN442" i="4" s="1"/>
  <c r="BO442" i="4" s="1"/>
  <c r="AN448" i="4"/>
  <c r="AD449" i="4"/>
  <c r="AX587" i="4"/>
  <c r="AY587" i="4" s="1"/>
  <c r="V644" i="4"/>
  <c r="U645" i="4" s="1"/>
  <c r="E626" i="12"/>
  <c r="F626" i="12" s="1"/>
  <c r="H626" i="12" s="1"/>
  <c r="AQ448" i="4" l="1"/>
  <c r="AD41" i="14"/>
  <c r="BH442" i="4"/>
  <c r="BI442" i="4" s="1"/>
  <c r="BL442" i="4" s="1"/>
  <c r="AE449" i="4"/>
  <c r="AW588" i="4"/>
  <c r="W644" i="4"/>
  <c r="S645" i="4"/>
  <c r="X645" i="4"/>
  <c r="Y645" i="4" l="1"/>
  <c r="AA645" i="4" s="1"/>
  <c r="AF449" i="4"/>
  <c r="AG449" i="4" s="1"/>
  <c r="AJ449" i="4" s="1"/>
  <c r="BJ442" i="4"/>
  <c r="BF443" i="4" s="1"/>
  <c r="BK443" i="4" s="1"/>
  <c r="BP442" i="4"/>
  <c r="AF20" i="14" s="1"/>
  <c r="BQ442" i="4"/>
  <c r="BR442" i="4" s="1"/>
  <c r="AL23" i="14" s="1"/>
  <c r="AK449" i="4"/>
  <c r="AL449" i="4" s="1"/>
  <c r="AM449" i="4" s="1"/>
  <c r="AU588" i="4"/>
  <c r="AZ588" i="4"/>
  <c r="AI449" i="4"/>
  <c r="V645" i="4"/>
  <c r="W645" i="4" s="1"/>
  <c r="BS442" i="4" l="1"/>
  <c r="AH449" i="4"/>
  <c r="AD450" i="4" s="1"/>
  <c r="AO449" i="4"/>
  <c r="AP449" i="4" s="1"/>
  <c r="AJ7" i="14" s="1"/>
  <c r="BG443" i="4"/>
  <c r="BM443" i="4" s="1"/>
  <c r="BN443" i="4" s="1"/>
  <c r="BO443" i="4" s="1"/>
  <c r="BA588" i="4"/>
  <c r="AX588" i="4"/>
  <c r="AY588" i="4" s="1"/>
  <c r="U646" i="4"/>
  <c r="X646" i="4" s="1"/>
  <c r="Y646" i="4" s="1"/>
  <c r="E627" i="12"/>
  <c r="F627" i="12" s="1"/>
  <c r="H627" i="12" s="1"/>
  <c r="AN449" i="4" l="1"/>
  <c r="BH443" i="4"/>
  <c r="BI443" i="4" s="1"/>
  <c r="BL443" i="4" s="1"/>
  <c r="AE450" i="4"/>
  <c r="AF450" i="4" s="1"/>
  <c r="BC588" i="4"/>
  <c r="AW589" i="4"/>
  <c r="AU589" i="4" s="1"/>
  <c r="AI450" i="4"/>
  <c r="AA646" i="4"/>
  <c r="S646" i="4"/>
  <c r="V646" i="4" s="1"/>
  <c r="AQ449" i="4" l="1"/>
  <c r="AD6" i="14"/>
  <c r="BJ443" i="4"/>
  <c r="AK450" i="4"/>
  <c r="AL450" i="4" s="1"/>
  <c r="AM450" i="4" s="1"/>
  <c r="AG450" i="4"/>
  <c r="AZ589" i="4"/>
  <c r="W646" i="4"/>
  <c r="U647" i="4"/>
  <c r="E628" i="12"/>
  <c r="F628" i="12" s="1"/>
  <c r="H628" i="12" s="1"/>
  <c r="AH450" i="4" l="1"/>
  <c r="AD451" i="4" s="1"/>
  <c r="AJ450" i="4"/>
  <c r="AO450" i="4" s="1"/>
  <c r="AP450" i="4" s="1"/>
  <c r="AJ9" i="14" s="1"/>
  <c r="BF444" i="4"/>
  <c r="BK444" i="4" s="1"/>
  <c r="BP443" i="4"/>
  <c r="AF43" i="14" s="1"/>
  <c r="BQ443" i="4"/>
  <c r="BR443" i="4" s="1"/>
  <c r="AL444" i="14" s="1"/>
  <c r="BA589" i="4"/>
  <c r="AX589" i="4"/>
  <c r="AY589" i="4" s="1"/>
  <c r="S647" i="4"/>
  <c r="X647" i="4"/>
  <c r="E629" i="12"/>
  <c r="F629" i="12" s="1"/>
  <c r="H629" i="12" s="1"/>
  <c r="Y647" i="4" l="1"/>
  <c r="AA647" i="4" s="1"/>
  <c r="AN450" i="4"/>
  <c r="BS443" i="4"/>
  <c r="BG444" i="4"/>
  <c r="BH444" i="4" s="1"/>
  <c r="AE451" i="4"/>
  <c r="AF451" i="4" s="1"/>
  <c r="BC589" i="4"/>
  <c r="AW590" i="4"/>
  <c r="AU590" i="4" s="1"/>
  <c r="V647" i="4"/>
  <c r="AQ450" i="4" l="1"/>
  <c r="AD8" i="14"/>
  <c r="BM444" i="4"/>
  <c r="BN444" i="4" s="1"/>
  <c r="BO444" i="4" s="1"/>
  <c r="BI444" i="4"/>
  <c r="BL444" i="4" s="1"/>
  <c r="AG451" i="4"/>
  <c r="AZ590" i="4"/>
  <c r="AX590" i="4"/>
  <c r="AY590" i="4" s="1"/>
  <c r="AI451" i="4"/>
  <c r="W647" i="4"/>
  <c r="U648" i="4"/>
  <c r="AH451" i="4" l="1"/>
  <c r="AD452" i="4" s="1"/>
  <c r="AJ451" i="4"/>
  <c r="AO451" i="4" s="1"/>
  <c r="AP451" i="4" s="1"/>
  <c r="AJ451" i="14" s="1"/>
  <c r="BJ444" i="4"/>
  <c r="BA590" i="4"/>
  <c r="AW591" i="4"/>
  <c r="AK451" i="4"/>
  <c r="S648" i="4"/>
  <c r="X648" i="4"/>
  <c r="Y648" i="4" s="1"/>
  <c r="E630" i="12"/>
  <c r="F630" i="12" s="1"/>
  <c r="H630" i="12" s="1"/>
  <c r="BP444" i="4" l="1"/>
  <c r="AF47" i="14" s="1"/>
  <c r="BQ444" i="4"/>
  <c r="BR444" i="4" s="1"/>
  <c r="AL445" i="14" s="1"/>
  <c r="BF445" i="4"/>
  <c r="BK445" i="4" s="1"/>
  <c r="AE452" i="4"/>
  <c r="AF452" i="4" s="1"/>
  <c r="BC590" i="4"/>
  <c r="AZ591" i="4"/>
  <c r="AL451" i="4"/>
  <c r="AM451" i="4" s="1"/>
  <c r="AU591" i="4"/>
  <c r="AX591" i="4" s="1"/>
  <c r="AY591" i="4" s="1"/>
  <c r="V648" i="4"/>
  <c r="BS444" i="4" l="1"/>
  <c r="BG445" i="4"/>
  <c r="BM445" i="4" s="1"/>
  <c r="BN445" i="4" s="1"/>
  <c r="BO445" i="4" s="1"/>
  <c r="AG452" i="4"/>
  <c r="BA591" i="4"/>
  <c r="BC591" i="4" s="1"/>
  <c r="AN451" i="4"/>
  <c r="AW592" i="4"/>
  <c r="AU592" i="4" s="1"/>
  <c r="AA648" i="4"/>
  <c r="W648" i="4"/>
  <c r="U649" i="4"/>
  <c r="AQ451" i="4" l="1"/>
  <c r="AD24" i="14"/>
  <c r="AH452" i="4"/>
  <c r="AJ452" i="4"/>
  <c r="AO452" i="4" s="1"/>
  <c r="AP452" i="4" s="1"/>
  <c r="AJ452" i="14" s="1"/>
  <c r="BH445" i="4"/>
  <c r="BI445" i="4" s="1"/>
  <c r="BL445" i="4" s="1"/>
  <c r="AZ592" i="4"/>
  <c r="BA592" i="4" s="1"/>
  <c r="BC592" i="4" s="1"/>
  <c r="AX592" i="4"/>
  <c r="AY592" i="4" s="1"/>
  <c r="AI452" i="4"/>
  <c r="AK452" i="4"/>
  <c r="S649" i="4"/>
  <c r="X649" i="4"/>
  <c r="E631" i="12"/>
  <c r="F631" i="12" s="1"/>
  <c r="H631" i="12" s="1"/>
  <c r="Y649" i="4" l="1"/>
  <c r="AA649" i="4" s="1"/>
  <c r="BJ445" i="4"/>
  <c r="AL452" i="4"/>
  <c r="AM452" i="4" s="1"/>
  <c r="AN452" i="4" s="1"/>
  <c r="AD26" i="14" s="1"/>
  <c r="AW593" i="4"/>
  <c r="AU593" i="4" s="1"/>
  <c r="V649" i="4"/>
  <c r="BP445" i="4" l="1"/>
  <c r="AF55" i="14" s="1"/>
  <c r="BQ445" i="4"/>
  <c r="BR445" i="4" s="1"/>
  <c r="AL446" i="14" s="1"/>
  <c r="BF446" i="4"/>
  <c r="BK446" i="4" s="1"/>
  <c r="AZ593" i="4"/>
  <c r="AD453" i="4"/>
  <c r="AQ452" i="4"/>
  <c r="AX593" i="4"/>
  <c r="AY593" i="4" s="1"/>
  <c r="W649" i="4"/>
  <c r="U650" i="4"/>
  <c r="E632" i="12"/>
  <c r="F632" i="12" s="1"/>
  <c r="H632" i="12" s="1"/>
  <c r="BS445" i="4" l="1"/>
  <c r="BG446" i="4"/>
  <c r="BM446" i="4" s="1"/>
  <c r="BN446" i="4" s="1"/>
  <c r="BO446" i="4" s="1"/>
  <c r="AE453" i="4"/>
  <c r="AF453" i="4" s="1"/>
  <c r="BA593" i="4"/>
  <c r="AW594" i="4"/>
  <c r="AI453" i="4"/>
  <c r="S650" i="4"/>
  <c r="X650" i="4"/>
  <c r="Y650" i="4" l="1"/>
  <c r="AA650" i="4" s="1"/>
  <c r="BH446" i="4"/>
  <c r="BI446" i="4" s="1"/>
  <c r="BL446" i="4" s="1"/>
  <c r="AG453" i="4"/>
  <c r="BC593" i="4"/>
  <c r="AZ594" i="4"/>
  <c r="AU594" i="4"/>
  <c r="AK453" i="4"/>
  <c r="V650" i="4"/>
  <c r="E633" i="12"/>
  <c r="F633" i="12" s="1"/>
  <c r="H633" i="12" s="1"/>
  <c r="AH453" i="4" l="1"/>
  <c r="AJ453" i="4"/>
  <c r="AO453" i="4" s="1"/>
  <c r="AP453" i="4" s="1"/>
  <c r="AJ28" i="14" s="1"/>
  <c r="BJ446" i="4"/>
  <c r="BA594" i="4"/>
  <c r="BC594" i="4" s="1"/>
  <c r="AL453" i="4"/>
  <c r="AM453" i="4" s="1"/>
  <c r="AX594" i="4"/>
  <c r="AY594" i="4" s="1"/>
  <c r="W650" i="4"/>
  <c r="U651" i="4"/>
  <c r="BP446" i="4" l="1"/>
  <c r="AF52" i="14" s="1"/>
  <c r="BQ446" i="4"/>
  <c r="BR446" i="4" s="1"/>
  <c r="AL447" i="14" s="1"/>
  <c r="BF447" i="4"/>
  <c r="BK447" i="4" s="1"/>
  <c r="AN453" i="4"/>
  <c r="AD454" i="4"/>
  <c r="AW595" i="4"/>
  <c r="AZ595" i="4" s="1"/>
  <c r="S651" i="4"/>
  <c r="X651" i="4"/>
  <c r="AQ453" i="4" l="1"/>
  <c r="AD20" i="14"/>
  <c r="Y651" i="4"/>
  <c r="AA651" i="4" s="1"/>
  <c r="BS446" i="4"/>
  <c r="BG447" i="4"/>
  <c r="BM447" i="4" s="1"/>
  <c r="BN447" i="4" s="1"/>
  <c r="BO447" i="4" s="1"/>
  <c r="AE454" i="4"/>
  <c r="AF454" i="4" s="1"/>
  <c r="BA595" i="4"/>
  <c r="BC595" i="4" s="1"/>
  <c r="AU595" i="4"/>
  <c r="AX595" i="4" s="1"/>
  <c r="AY595" i="4" s="1"/>
  <c r="AI454" i="4"/>
  <c r="V651" i="4"/>
  <c r="E634" i="12"/>
  <c r="F634" i="12" s="1"/>
  <c r="H634" i="12" s="1"/>
  <c r="BH447" i="4" l="1"/>
  <c r="BI447" i="4" s="1"/>
  <c r="BL447" i="4" s="1"/>
  <c r="AK454" i="4"/>
  <c r="AL454" i="4" s="1"/>
  <c r="AM454" i="4" s="1"/>
  <c r="AG454" i="4"/>
  <c r="AW596" i="4"/>
  <c r="AU596" i="4" s="1"/>
  <c r="W651" i="4"/>
  <c r="U652" i="4"/>
  <c r="AH454" i="4" l="1"/>
  <c r="AD455" i="4" s="1"/>
  <c r="AJ454" i="4"/>
  <c r="AO454" i="4" s="1"/>
  <c r="AP454" i="4" s="1"/>
  <c r="AJ453" i="14" s="1"/>
  <c r="BJ447" i="4"/>
  <c r="AZ596" i="4"/>
  <c r="S652" i="4"/>
  <c r="X652" i="4"/>
  <c r="Y652" i="4" s="1"/>
  <c r="BP447" i="4" l="1"/>
  <c r="AF50" i="14" s="1"/>
  <c r="BQ447" i="4"/>
  <c r="BR447" i="4" s="1"/>
  <c r="AL448" i="14" s="1"/>
  <c r="BF448" i="4"/>
  <c r="AN454" i="4"/>
  <c r="AE455" i="4"/>
  <c r="AF455" i="4" s="1"/>
  <c r="BA596" i="4"/>
  <c r="AX596" i="4"/>
  <c r="AY596" i="4" s="1"/>
  <c r="AI455" i="4"/>
  <c r="V652" i="4"/>
  <c r="E635" i="12"/>
  <c r="F635" i="12" s="1"/>
  <c r="H635" i="12" s="1"/>
  <c r="AQ454" i="4" l="1"/>
  <c r="AD25" i="14"/>
  <c r="BS447" i="4"/>
  <c r="BG448" i="4"/>
  <c r="BK448" i="4"/>
  <c r="AG455" i="4"/>
  <c r="BC596" i="4"/>
  <c r="AW597" i="4"/>
  <c r="AZ597" i="4" s="1"/>
  <c r="AK455" i="4"/>
  <c r="AA652" i="4"/>
  <c r="W652" i="4"/>
  <c r="U653" i="4"/>
  <c r="AH455" i="4" l="1"/>
  <c r="AJ455" i="4"/>
  <c r="AO455" i="4" s="1"/>
  <c r="AP455" i="4" s="1"/>
  <c r="AJ454" i="14" s="1"/>
  <c r="BM448" i="4"/>
  <c r="BN448" i="4" s="1"/>
  <c r="BO448" i="4" s="1"/>
  <c r="BH448" i="4"/>
  <c r="BI448" i="4" s="1"/>
  <c r="BL448" i="4" s="1"/>
  <c r="BA597" i="4"/>
  <c r="BC597" i="4" s="1"/>
  <c r="AL455" i="4"/>
  <c r="AM455" i="4" s="1"/>
  <c r="AU597" i="4"/>
  <c r="AX597" i="4" s="1"/>
  <c r="AY597" i="4" s="1"/>
  <c r="X653" i="4"/>
  <c r="Y653" i="4" s="1"/>
  <c r="S653" i="4"/>
  <c r="BJ448" i="4" l="1"/>
  <c r="AD456" i="4"/>
  <c r="AN455" i="4"/>
  <c r="AW598" i="4"/>
  <c r="AU598" i="4" s="1"/>
  <c r="V653" i="4"/>
  <c r="E636" i="12"/>
  <c r="F636" i="12" s="1"/>
  <c r="H636" i="12" s="1"/>
  <c r="AQ455" i="4" l="1"/>
  <c r="AD27" i="14"/>
  <c r="BP448" i="4"/>
  <c r="AF41" i="14" s="1"/>
  <c r="BQ448" i="4"/>
  <c r="BR448" i="4" s="1"/>
  <c r="AL449" i="14" s="1"/>
  <c r="BF449" i="4"/>
  <c r="BK449" i="4" s="1"/>
  <c r="AE456" i="4"/>
  <c r="AF456" i="4" s="1"/>
  <c r="AZ598" i="4"/>
  <c r="BA598" i="4" s="1"/>
  <c r="BC598" i="4" s="1"/>
  <c r="AX598" i="4"/>
  <c r="AY598" i="4" s="1"/>
  <c r="AI456" i="4"/>
  <c r="AA653" i="4"/>
  <c r="W653" i="4"/>
  <c r="U654" i="4"/>
  <c r="BS448" i="4" l="1"/>
  <c r="BG449" i="4"/>
  <c r="BH449" i="4" s="1"/>
  <c r="AG456" i="4"/>
  <c r="AW599" i="4"/>
  <c r="AZ599" i="4" s="1"/>
  <c r="AK456" i="4"/>
  <c r="X654" i="4"/>
  <c r="Y654" i="4" s="1"/>
  <c r="S654" i="4"/>
  <c r="E637" i="12"/>
  <c r="F637" i="12" s="1"/>
  <c r="H637" i="12" s="1"/>
  <c r="AH456" i="4" l="1"/>
  <c r="AD457" i="4" s="1"/>
  <c r="AJ456" i="4"/>
  <c r="AO456" i="4" s="1"/>
  <c r="AP456" i="4" s="1"/>
  <c r="AJ455" i="14" s="1"/>
  <c r="BM449" i="4"/>
  <c r="BN449" i="4" s="1"/>
  <c r="BO449" i="4" s="1"/>
  <c r="BI449" i="4"/>
  <c r="BL449" i="4" s="1"/>
  <c r="BA599" i="4"/>
  <c r="BC599" i="4" s="1"/>
  <c r="AL456" i="4"/>
  <c r="AM456" i="4" s="1"/>
  <c r="AU599" i="4"/>
  <c r="AA654" i="4"/>
  <c r="V654" i="4"/>
  <c r="BJ449" i="4" l="1"/>
  <c r="AE457" i="4"/>
  <c r="AF457" i="4" s="1"/>
  <c r="AN456" i="4"/>
  <c r="AX599" i="4"/>
  <c r="AY599" i="4" s="1"/>
  <c r="W654" i="4"/>
  <c r="U655" i="4"/>
  <c r="AQ456" i="4" l="1"/>
  <c r="AD28" i="14"/>
  <c r="BQ449" i="4"/>
  <c r="BR449" i="4" s="1"/>
  <c r="AL9" i="14" s="1"/>
  <c r="BP449" i="4"/>
  <c r="AF8" i="14" s="1"/>
  <c r="BF450" i="4"/>
  <c r="AG457" i="4"/>
  <c r="AW600" i="4"/>
  <c r="AK457" i="4"/>
  <c r="AI457" i="4"/>
  <c r="S655" i="4"/>
  <c r="X655" i="4"/>
  <c r="Y655" i="4" s="1"/>
  <c r="E638" i="12"/>
  <c r="F638" i="12" s="1"/>
  <c r="H638" i="12" s="1"/>
  <c r="AH457" i="4" l="1"/>
  <c r="AJ457" i="4"/>
  <c r="AO457" i="4" s="1"/>
  <c r="AP457" i="4" s="1"/>
  <c r="AJ456" i="14" s="1"/>
  <c r="BG450" i="4"/>
  <c r="BM450" i="4" s="1"/>
  <c r="BN450" i="4" s="1"/>
  <c r="BO450" i="4" s="1"/>
  <c r="BK450" i="4"/>
  <c r="BS449" i="4"/>
  <c r="AU600" i="4"/>
  <c r="AX600" i="4" s="1"/>
  <c r="AY600" i="4" s="1"/>
  <c r="AZ600" i="4"/>
  <c r="BA600" i="4" s="1"/>
  <c r="AL457" i="4"/>
  <c r="AM457" i="4" s="1"/>
  <c r="V655" i="4"/>
  <c r="W655" i="4" s="1"/>
  <c r="BH450" i="4" l="1"/>
  <c r="BI450" i="4" s="1"/>
  <c r="BL450" i="4" s="1"/>
  <c r="AN457" i="4"/>
  <c r="BC600" i="4"/>
  <c r="AD458" i="4"/>
  <c r="AW601" i="4"/>
  <c r="AZ601" i="4" s="1"/>
  <c r="AA655" i="4"/>
  <c r="U656" i="4"/>
  <c r="S656" i="4" s="1"/>
  <c r="V656" i="4" s="1"/>
  <c r="AQ457" i="4" l="1"/>
  <c r="AD30" i="14"/>
  <c r="BJ450" i="4"/>
  <c r="AE458" i="4"/>
  <c r="AF458" i="4" s="1"/>
  <c r="AU601" i="4"/>
  <c r="AI458" i="4"/>
  <c r="X656" i="4"/>
  <c r="Y656" i="4" s="1"/>
  <c r="W656" i="4"/>
  <c r="U657" i="4"/>
  <c r="E639" i="12"/>
  <c r="F639" i="12" s="1"/>
  <c r="H639" i="12" s="1"/>
  <c r="BP450" i="4" l="1"/>
  <c r="AF6" i="14" s="1"/>
  <c r="BQ450" i="4"/>
  <c r="BR450" i="4" s="1"/>
  <c r="AL7" i="14" s="1"/>
  <c r="BF451" i="4"/>
  <c r="BK451" i="4" s="1"/>
  <c r="AG458" i="4"/>
  <c r="AK458" i="4"/>
  <c r="AL458" i="4" s="1"/>
  <c r="AM458" i="4" s="1"/>
  <c r="BA601" i="4"/>
  <c r="AA656" i="4"/>
  <c r="X657" i="4"/>
  <c r="Y657" i="4" s="1"/>
  <c r="S657" i="4"/>
  <c r="AH458" i="4" l="1"/>
  <c r="AD459" i="4" s="1"/>
  <c r="AJ458" i="4"/>
  <c r="AO458" i="4" s="1"/>
  <c r="AP458" i="4" s="1"/>
  <c r="AJ457" i="14" s="1"/>
  <c r="BS450" i="4"/>
  <c r="BG451" i="4"/>
  <c r="BH451" i="4" s="1"/>
  <c r="BC601" i="4"/>
  <c r="AX601" i="4"/>
  <c r="AY601" i="4" s="1"/>
  <c r="V657" i="4"/>
  <c r="AN458" i="4" l="1"/>
  <c r="BM451" i="4"/>
  <c r="BN451" i="4" s="1"/>
  <c r="BO451" i="4" s="1"/>
  <c r="BI451" i="4"/>
  <c r="BL451" i="4" s="1"/>
  <c r="AE459" i="4"/>
  <c r="AF459" i="4" s="1"/>
  <c r="AW602" i="4"/>
  <c r="AI459" i="4"/>
  <c r="AA657" i="4"/>
  <c r="W657" i="4"/>
  <c r="U658" i="4"/>
  <c r="E640" i="12"/>
  <c r="F640" i="12" s="1"/>
  <c r="H640" i="12" s="1"/>
  <c r="AQ458" i="4" l="1"/>
  <c r="AD33" i="14"/>
  <c r="BJ451" i="4"/>
  <c r="AG459" i="4"/>
  <c r="AU602" i="4"/>
  <c r="AZ602" i="4"/>
  <c r="AK459" i="4"/>
  <c r="S658" i="4"/>
  <c r="V658" i="4" s="1"/>
  <c r="X658" i="4"/>
  <c r="Y658" i="4" s="1"/>
  <c r="AH459" i="4" l="1"/>
  <c r="AD460" i="4" s="1"/>
  <c r="AE460" i="4" s="1"/>
  <c r="AJ459" i="4"/>
  <c r="AO459" i="4" s="1"/>
  <c r="AP459" i="4" s="1"/>
  <c r="AJ458" i="14" s="1"/>
  <c r="BP451" i="4"/>
  <c r="AF24" i="14" s="1"/>
  <c r="BQ451" i="4"/>
  <c r="BR451" i="4" s="1"/>
  <c r="AL450" i="14" s="1"/>
  <c r="BF452" i="4"/>
  <c r="BK452" i="4" s="1"/>
  <c r="BA602" i="4"/>
  <c r="AL459" i="4"/>
  <c r="AM459" i="4" s="1"/>
  <c r="AX602" i="4"/>
  <c r="AY602" i="4" s="1"/>
  <c r="W658" i="4"/>
  <c r="U659" i="4"/>
  <c r="E641" i="12"/>
  <c r="F641" i="12" s="1"/>
  <c r="H641" i="12" s="1"/>
  <c r="AF460" i="4" l="1"/>
  <c r="AG460" i="4" s="1"/>
  <c r="BS451" i="4"/>
  <c r="BG452" i="4"/>
  <c r="BM452" i="4" s="1"/>
  <c r="BN452" i="4" s="1"/>
  <c r="BO452" i="4" s="1"/>
  <c r="BC602" i="4"/>
  <c r="AN459" i="4"/>
  <c r="AW603" i="4"/>
  <c r="AZ603" i="4" s="1"/>
  <c r="AK460" i="4"/>
  <c r="AI460" i="4"/>
  <c r="AA658" i="4"/>
  <c r="S659" i="4"/>
  <c r="V659" i="4" s="1"/>
  <c r="X659" i="4"/>
  <c r="Y659" i="4" s="1"/>
  <c r="AQ459" i="4" l="1"/>
  <c r="AD36" i="14"/>
  <c r="AH460" i="4"/>
  <c r="AJ460" i="4"/>
  <c r="BH452" i="4"/>
  <c r="BI452" i="4" s="1"/>
  <c r="BL452" i="4" s="1"/>
  <c r="BA603" i="4"/>
  <c r="BC603" i="4" s="1"/>
  <c r="AL460" i="4"/>
  <c r="AM460" i="4" s="1"/>
  <c r="AU603" i="4"/>
  <c r="AA659" i="4"/>
  <c r="W659" i="4"/>
  <c r="U660" i="4"/>
  <c r="BJ452" i="4" l="1"/>
  <c r="AX603" i="4"/>
  <c r="AY603" i="4" s="1"/>
  <c r="S660" i="4"/>
  <c r="X660" i="4"/>
  <c r="Y660" i="4" s="1"/>
  <c r="E642" i="12"/>
  <c r="F642" i="12" s="1"/>
  <c r="H642" i="12" s="1"/>
  <c r="BP452" i="4" l="1"/>
  <c r="AF26" i="14" s="1"/>
  <c r="BQ452" i="4"/>
  <c r="BR452" i="4" s="1"/>
  <c r="AL451" i="14" s="1"/>
  <c r="BF453" i="4"/>
  <c r="BK453" i="4" s="1"/>
  <c r="AD461" i="4"/>
  <c r="AO460" i="4"/>
  <c r="AP460" i="4" s="1"/>
  <c r="AJ459" i="14" s="1"/>
  <c r="AN460" i="4"/>
  <c r="AD38" i="14" s="1"/>
  <c r="AW604" i="4"/>
  <c r="V660" i="4"/>
  <c r="BS452" i="4" l="1"/>
  <c r="BG453" i="4"/>
  <c r="BM453" i="4" s="1"/>
  <c r="BN453" i="4" s="1"/>
  <c r="BO453" i="4" s="1"/>
  <c r="AI461" i="4"/>
  <c r="AU604" i="4"/>
  <c r="AX604" i="4" s="1"/>
  <c r="AY604" i="4" s="1"/>
  <c r="AZ604" i="4"/>
  <c r="AE461" i="4"/>
  <c r="AF461" i="4" s="1"/>
  <c r="AQ460" i="4"/>
  <c r="AA660" i="4"/>
  <c r="W660" i="4"/>
  <c r="U661" i="4"/>
  <c r="BH453" i="4" l="1"/>
  <c r="BI453" i="4" s="1"/>
  <c r="BL453" i="4" s="1"/>
  <c r="AG461" i="4"/>
  <c r="AK461" i="4"/>
  <c r="AL461" i="4" s="1"/>
  <c r="AM461" i="4" s="1"/>
  <c r="BA604" i="4"/>
  <c r="AW605" i="4"/>
  <c r="X661" i="4"/>
  <c r="Y661" i="4" s="1"/>
  <c r="S661" i="4"/>
  <c r="E643" i="12"/>
  <c r="F643" i="12" s="1"/>
  <c r="H643" i="12" s="1"/>
  <c r="AH461" i="4" l="1"/>
  <c r="AJ461" i="4"/>
  <c r="AN461" i="4" s="1"/>
  <c r="AD40" i="14" s="1"/>
  <c r="BJ453" i="4"/>
  <c r="BC604" i="4"/>
  <c r="AZ605" i="4"/>
  <c r="BA605" i="4" s="1"/>
  <c r="BC605" i="4" s="1"/>
  <c r="AU605" i="4"/>
  <c r="AX605" i="4" s="1"/>
  <c r="AY605" i="4" s="1"/>
  <c r="V661" i="4"/>
  <c r="BF454" i="4" l="1"/>
  <c r="BK454" i="4" s="1"/>
  <c r="BQ453" i="4"/>
  <c r="BR453" i="4" s="1"/>
  <c r="AL452" i="14" s="1"/>
  <c r="BP453" i="4"/>
  <c r="AF22" i="14" s="1"/>
  <c r="AD462" i="4"/>
  <c r="AW606" i="4"/>
  <c r="AU606" i="4" s="1"/>
  <c r="AO461" i="4"/>
  <c r="AP461" i="4" s="1"/>
  <c r="AJ460" i="14" s="1"/>
  <c r="AA661" i="4"/>
  <c r="W661" i="4"/>
  <c r="U662" i="4"/>
  <c r="E644" i="12"/>
  <c r="F644" i="12" s="1"/>
  <c r="H644" i="12" s="1"/>
  <c r="BG454" i="4" l="1"/>
  <c r="BM454" i="4" s="1"/>
  <c r="BN454" i="4" s="1"/>
  <c r="BO454" i="4" s="1"/>
  <c r="BS453" i="4"/>
  <c r="AI462" i="4"/>
  <c r="AE462" i="4"/>
  <c r="AK462" i="4" s="1"/>
  <c r="AZ606" i="4"/>
  <c r="AX606" i="4"/>
  <c r="AY606" i="4" s="1"/>
  <c r="AQ461" i="4"/>
  <c r="S662" i="4"/>
  <c r="X662" i="4"/>
  <c r="Y662" i="4" s="1"/>
  <c r="AF462" i="4" l="1"/>
  <c r="AG462" i="4" s="1"/>
  <c r="BH454" i="4"/>
  <c r="BI454" i="4" s="1"/>
  <c r="BA606" i="4"/>
  <c r="AL462" i="4"/>
  <c r="AM462" i="4" s="1"/>
  <c r="AW607" i="4"/>
  <c r="AU607" i="4" s="1"/>
  <c r="AA662" i="4"/>
  <c r="V662" i="4"/>
  <c r="W662" i="4" s="1"/>
  <c r="E645" i="12"/>
  <c r="F645" i="12" s="1"/>
  <c r="H645" i="12" s="1"/>
  <c r="BL454" i="4" l="1"/>
  <c r="BP454" i="4" s="1"/>
  <c r="AF25" i="14" s="1"/>
  <c r="AH462" i="4"/>
  <c r="AJ462" i="4"/>
  <c r="AN462" i="4" s="1"/>
  <c r="AD46" i="14" s="1"/>
  <c r="BJ454" i="4"/>
  <c r="BF455" i="4" s="1"/>
  <c r="BC606" i="4"/>
  <c r="AZ607" i="4"/>
  <c r="U663" i="4"/>
  <c r="X663" i="4" s="1"/>
  <c r="Y663" i="4" s="1"/>
  <c r="BQ454" i="4" l="1"/>
  <c r="BR454" i="4" s="1"/>
  <c r="AL453" i="14" s="1"/>
  <c r="BG455" i="4"/>
  <c r="BM455" i="4" s="1"/>
  <c r="BN455" i="4" s="1"/>
  <c r="BO455" i="4" s="1"/>
  <c r="BK455" i="4"/>
  <c r="AO462" i="4"/>
  <c r="AP462" i="4" s="1"/>
  <c r="AD463" i="4"/>
  <c r="BA607" i="4"/>
  <c r="BC607" i="4" s="1"/>
  <c r="AX607" i="4"/>
  <c r="AY607" i="4" s="1"/>
  <c r="AA663" i="4"/>
  <c r="S663" i="4"/>
  <c r="V663" i="4" s="1"/>
  <c r="BS454" i="4" l="1"/>
  <c r="AQ462" i="4"/>
  <c r="AJ461" i="14"/>
  <c r="BH455" i="4"/>
  <c r="BI455" i="4" s="1"/>
  <c r="BL455" i="4" s="1"/>
  <c r="AI463" i="4"/>
  <c r="AE463" i="4"/>
  <c r="AF463" i="4" s="1"/>
  <c r="AW608" i="4"/>
  <c r="AZ608" i="4" s="1"/>
  <c r="W663" i="4"/>
  <c r="U664" i="4"/>
  <c r="E646" i="12"/>
  <c r="F646" i="12" s="1"/>
  <c r="H646" i="12" s="1"/>
  <c r="BJ455" i="4" l="1"/>
  <c r="BF456" i="4" s="1"/>
  <c r="BK456" i="4" s="1"/>
  <c r="BP455" i="4"/>
  <c r="AF27" i="14" s="1"/>
  <c r="BQ455" i="4"/>
  <c r="BR455" i="4" s="1"/>
  <c r="AL454" i="14" s="1"/>
  <c r="AK463" i="4"/>
  <c r="AL463" i="4" s="1"/>
  <c r="AM463" i="4" s="1"/>
  <c r="AG463" i="4"/>
  <c r="AU608" i="4"/>
  <c r="X664" i="4"/>
  <c r="Y664" i="4" s="1"/>
  <c r="S664" i="4"/>
  <c r="AH463" i="4" l="1"/>
  <c r="AD464" i="4" s="1"/>
  <c r="AE464" i="4" s="1"/>
  <c r="AJ463" i="4"/>
  <c r="AN463" i="4" s="1"/>
  <c r="AD49" i="14" s="1"/>
  <c r="BS455" i="4"/>
  <c r="BG456" i="4"/>
  <c r="BM456" i="4" s="1"/>
  <c r="BN456" i="4" s="1"/>
  <c r="BO456" i="4" s="1"/>
  <c r="BA608" i="4"/>
  <c r="AX608" i="4"/>
  <c r="AY608" i="4" s="1"/>
  <c r="V664" i="4"/>
  <c r="AF464" i="4" l="1"/>
  <c r="AG464" i="4" s="1"/>
  <c r="AO463" i="4"/>
  <c r="AP463" i="4" s="1"/>
  <c r="BH456" i="4"/>
  <c r="BI456" i="4" s="1"/>
  <c r="BL456" i="4" s="1"/>
  <c r="BC608" i="4"/>
  <c r="AW609" i="4"/>
  <c r="AU609" i="4" s="1"/>
  <c r="AK464" i="4"/>
  <c r="AI464" i="4"/>
  <c r="AA664" i="4"/>
  <c r="W664" i="4"/>
  <c r="U665" i="4"/>
  <c r="E647" i="12"/>
  <c r="F647" i="12" s="1"/>
  <c r="H647" i="12" s="1"/>
  <c r="AQ463" i="4" l="1"/>
  <c r="AJ462" i="14"/>
  <c r="AH464" i="4"/>
  <c r="AJ464" i="4"/>
  <c r="BJ456" i="4"/>
  <c r="AZ609" i="4"/>
  <c r="BA609" i="4" s="1"/>
  <c r="BC609" i="4" s="1"/>
  <c r="AL464" i="4"/>
  <c r="AM464" i="4" s="1"/>
  <c r="AX609" i="4"/>
  <c r="AY609" i="4" s="1"/>
  <c r="S665" i="4"/>
  <c r="X665" i="4"/>
  <c r="Y665" i="4" s="1"/>
  <c r="BQ456" i="4" l="1"/>
  <c r="BR456" i="4" s="1"/>
  <c r="AL455" i="14" s="1"/>
  <c r="BP456" i="4"/>
  <c r="AF28" i="14" s="1"/>
  <c r="BF457" i="4"/>
  <c r="AN464" i="4"/>
  <c r="AD60" i="14" s="1"/>
  <c r="AW610" i="4"/>
  <c r="AZ610" i="4" s="1"/>
  <c r="V665" i="4"/>
  <c r="E648" i="12"/>
  <c r="F648" i="12" s="1"/>
  <c r="H648" i="12" s="1"/>
  <c r="BG457" i="4" l="1"/>
  <c r="BM457" i="4" s="1"/>
  <c r="BN457" i="4" s="1"/>
  <c r="BO457" i="4" s="1"/>
  <c r="BK457" i="4"/>
  <c r="BS456" i="4"/>
  <c r="AD465" i="4"/>
  <c r="AU610" i="4"/>
  <c r="AO464" i="4"/>
  <c r="AP464" i="4" s="1"/>
  <c r="AJ463" i="14" s="1"/>
  <c r="AA665" i="4"/>
  <c r="W665" i="4"/>
  <c r="U666" i="4"/>
  <c r="BH457" i="4" l="1"/>
  <c r="BI457" i="4" s="1"/>
  <c r="AE465" i="4"/>
  <c r="AF465" i="4" s="1"/>
  <c r="AI465" i="4"/>
  <c r="BA610" i="4"/>
  <c r="AX610" i="4"/>
  <c r="AY610" i="4" s="1"/>
  <c r="AQ464" i="4"/>
  <c r="S666" i="4"/>
  <c r="X666" i="4"/>
  <c r="Y666" i="4" s="1"/>
  <c r="E649" i="12"/>
  <c r="F649" i="12" s="1"/>
  <c r="H649" i="12" s="1"/>
  <c r="BJ457" i="4" l="1"/>
  <c r="BF458" i="4" s="1"/>
  <c r="BK458" i="4" s="1"/>
  <c r="BL457" i="4"/>
  <c r="BP457" i="4" s="1"/>
  <c r="AF29" i="14" s="1"/>
  <c r="AK465" i="4"/>
  <c r="AL465" i="4" s="1"/>
  <c r="AM465" i="4" s="1"/>
  <c r="AG465" i="4"/>
  <c r="BC610" i="4"/>
  <c r="AW611" i="4"/>
  <c r="AZ611" i="4" s="1"/>
  <c r="V666" i="4"/>
  <c r="AH465" i="4" l="1"/>
  <c r="AJ465" i="4"/>
  <c r="AN465" i="4" s="1"/>
  <c r="AD63" i="14" s="1"/>
  <c r="BQ457" i="4"/>
  <c r="BR457" i="4" s="1"/>
  <c r="BG458" i="4"/>
  <c r="BM458" i="4" s="1"/>
  <c r="BN458" i="4" s="1"/>
  <c r="BO458" i="4" s="1"/>
  <c r="AU611" i="4"/>
  <c r="AA666" i="4"/>
  <c r="W666" i="4"/>
  <c r="U667" i="4"/>
  <c r="BS457" i="4" l="1"/>
  <c r="AL456" i="14"/>
  <c r="BH458" i="4"/>
  <c r="BI458" i="4" s="1"/>
  <c r="BL458" i="4" s="1"/>
  <c r="AD466" i="4"/>
  <c r="BA611" i="4"/>
  <c r="AX611" i="4"/>
  <c r="AY611" i="4" s="1"/>
  <c r="AO465" i="4"/>
  <c r="AP465" i="4" s="1"/>
  <c r="AJ464" i="14" s="1"/>
  <c r="S667" i="4"/>
  <c r="X667" i="4"/>
  <c r="E650" i="12"/>
  <c r="F650" i="12" s="1"/>
  <c r="H650" i="12" s="1"/>
  <c r="Y667" i="4" l="1"/>
  <c r="AA667" i="4" s="1"/>
  <c r="BJ458" i="4"/>
  <c r="AE466" i="4"/>
  <c r="AF466" i="4" s="1"/>
  <c r="BC611" i="4"/>
  <c r="AW612" i="4"/>
  <c r="AZ612" i="4" s="1"/>
  <c r="AI466" i="4"/>
  <c r="AQ465" i="4"/>
  <c r="V667" i="4"/>
  <c r="BP458" i="4" l="1"/>
  <c r="AF32" i="14" s="1"/>
  <c r="BQ458" i="4"/>
  <c r="BR458" i="4" s="1"/>
  <c r="AL457" i="14" s="1"/>
  <c r="BF459" i="4"/>
  <c r="BK459" i="4" s="1"/>
  <c r="AG466" i="4"/>
  <c r="AK466" i="4"/>
  <c r="AL466" i="4" s="1"/>
  <c r="AM466" i="4" s="1"/>
  <c r="BA612" i="4"/>
  <c r="BC612" i="4" s="1"/>
  <c r="AU612" i="4"/>
  <c r="AX612" i="4" s="1"/>
  <c r="AY612" i="4" s="1"/>
  <c r="W667" i="4"/>
  <c r="U668" i="4"/>
  <c r="AH466" i="4" l="1"/>
  <c r="AJ466" i="4"/>
  <c r="AN466" i="4" s="1"/>
  <c r="AD67" i="14" s="1"/>
  <c r="BS458" i="4"/>
  <c r="BG459" i="4"/>
  <c r="BM459" i="4" s="1"/>
  <c r="BN459" i="4" s="1"/>
  <c r="BO459" i="4" s="1"/>
  <c r="AW613" i="4"/>
  <c r="AU613" i="4" s="1"/>
  <c r="X668" i="4"/>
  <c r="Y668" i="4" s="1"/>
  <c r="S668" i="4"/>
  <c r="E651" i="12"/>
  <c r="F651" i="12" s="1"/>
  <c r="H651" i="12" s="1"/>
  <c r="BH459" i="4" l="1"/>
  <c r="BI459" i="4" s="1"/>
  <c r="BL459" i="4" s="1"/>
  <c r="AZ613" i="4"/>
  <c r="BA613" i="4" s="1"/>
  <c r="BC613" i="4" s="1"/>
  <c r="AD467" i="4"/>
  <c r="AX613" i="4"/>
  <c r="AY613" i="4" s="1"/>
  <c r="AO466" i="4"/>
  <c r="AP466" i="4" s="1"/>
  <c r="AJ465" i="14" s="1"/>
  <c r="V668" i="4"/>
  <c r="BJ459" i="4" l="1"/>
  <c r="AE467" i="4"/>
  <c r="AF467" i="4" s="1"/>
  <c r="AW614" i="4"/>
  <c r="AU614" i="4" s="1"/>
  <c r="AQ466" i="4"/>
  <c r="AI467" i="4"/>
  <c r="AA668" i="4"/>
  <c r="W668" i="4"/>
  <c r="U669" i="4"/>
  <c r="E652" i="12"/>
  <c r="F652" i="12" s="1"/>
  <c r="H652" i="12" s="1"/>
  <c r="BP459" i="4" l="1"/>
  <c r="AF35" i="14" s="1"/>
  <c r="BQ459" i="4"/>
  <c r="BR459" i="4" s="1"/>
  <c r="AL458" i="14" s="1"/>
  <c r="BF460" i="4"/>
  <c r="BK460" i="4" s="1"/>
  <c r="AG467" i="4"/>
  <c r="AK467" i="4"/>
  <c r="AL467" i="4" s="1"/>
  <c r="AM467" i="4" s="1"/>
  <c r="AZ614" i="4"/>
  <c r="S669" i="4"/>
  <c r="V669" i="4" s="1"/>
  <c r="X669" i="4"/>
  <c r="Y669" i="4" s="1"/>
  <c r="AH467" i="4" l="1"/>
  <c r="AJ467" i="4"/>
  <c r="AN467" i="4" s="1"/>
  <c r="AD70" i="14" s="1"/>
  <c r="BS459" i="4"/>
  <c r="BG460" i="4"/>
  <c r="BM460" i="4" s="1"/>
  <c r="BN460" i="4" s="1"/>
  <c r="BO460" i="4" s="1"/>
  <c r="BA614" i="4"/>
  <c r="AX614" i="4"/>
  <c r="AY614" i="4" s="1"/>
  <c r="AA669" i="4"/>
  <c r="W669" i="4"/>
  <c r="U670" i="4"/>
  <c r="E653" i="12"/>
  <c r="F653" i="12" s="1"/>
  <c r="H653" i="12" s="1"/>
  <c r="AO467" i="4" l="1"/>
  <c r="AP467" i="4" s="1"/>
  <c r="BH460" i="4"/>
  <c r="BI460" i="4" s="1"/>
  <c r="BL460" i="4" s="1"/>
  <c r="BC614" i="4"/>
  <c r="AD468" i="4"/>
  <c r="AW615" i="4"/>
  <c r="AZ615" i="4" s="1"/>
  <c r="X670" i="4"/>
  <c r="Y670" i="4" s="1"/>
  <c r="S670" i="4"/>
  <c r="AQ467" i="4" l="1"/>
  <c r="AJ466" i="14"/>
  <c r="BJ460" i="4"/>
  <c r="AE468" i="4"/>
  <c r="AK468" i="4" s="1"/>
  <c r="AL468" i="4" s="1"/>
  <c r="AM468" i="4" s="1"/>
  <c r="AI468" i="4"/>
  <c r="BA615" i="4"/>
  <c r="BC615" i="4" s="1"/>
  <c r="AU615" i="4"/>
  <c r="AA670" i="4"/>
  <c r="V670" i="4"/>
  <c r="AF468" i="4" l="1"/>
  <c r="AG468" i="4" s="1"/>
  <c r="BP460" i="4"/>
  <c r="AF37" i="14" s="1"/>
  <c r="BQ460" i="4"/>
  <c r="BR460" i="4" s="1"/>
  <c r="AL459" i="14" s="1"/>
  <c r="BF461" i="4"/>
  <c r="BK461" i="4" s="1"/>
  <c r="AX615" i="4"/>
  <c r="AY615" i="4" s="1"/>
  <c r="W670" i="4"/>
  <c r="U671" i="4"/>
  <c r="E654" i="12"/>
  <c r="F654" i="12" s="1"/>
  <c r="H654" i="12" s="1"/>
  <c r="AH468" i="4" l="1"/>
  <c r="AD469" i="4" s="1"/>
  <c r="AJ468" i="4"/>
  <c r="AN468" i="4" s="1"/>
  <c r="AD62" i="14" s="1"/>
  <c r="BS460" i="4"/>
  <c r="BG461" i="4"/>
  <c r="BM461" i="4" s="1"/>
  <c r="BN461" i="4" s="1"/>
  <c r="BO461" i="4" s="1"/>
  <c r="AW616" i="4"/>
  <c r="X671" i="4"/>
  <c r="Y671" i="4" s="1"/>
  <c r="S671" i="4"/>
  <c r="BH461" i="4" l="1"/>
  <c r="BI461" i="4" s="1"/>
  <c r="BL461" i="4" s="1"/>
  <c r="AO468" i="4"/>
  <c r="AP468" i="4" s="1"/>
  <c r="AE469" i="4"/>
  <c r="AK469" i="4" s="1"/>
  <c r="AL469" i="4" s="1"/>
  <c r="AM469" i="4" s="1"/>
  <c r="AU616" i="4"/>
  <c r="AX616" i="4" s="1"/>
  <c r="AY616" i="4" s="1"/>
  <c r="AZ616" i="4"/>
  <c r="BA616" i="4" s="1"/>
  <c r="AI469" i="4"/>
  <c r="V671" i="4"/>
  <c r="AQ468" i="4" l="1"/>
  <c r="AJ467" i="14"/>
  <c r="AF469" i="4"/>
  <c r="AG469" i="4" s="1"/>
  <c r="BJ461" i="4"/>
  <c r="BC616" i="4"/>
  <c r="AW617" i="4"/>
  <c r="AU617" i="4" s="1"/>
  <c r="AA671" i="4"/>
  <c r="W671" i="4"/>
  <c r="U672" i="4"/>
  <c r="E655" i="12"/>
  <c r="F655" i="12" s="1"/>
  <c r="H655" i="12" s="1"/>
  <c r="AH469" i="4" l="1"/>
  <c r="AD470" i="4" s="1"/>
  <c r="AJ469" i="4"/>
  <c r="AN469" i="4" s="1"/>
  <c r="AD56" i="14" s="1"/>
  <c r="BP461" i="4"/>
  <c r="AF39" i="14" s="1"/>
  <c r="BQ461" i="4"/>
  <c r="BR461" i="4" s="1"/>
  <c r="AL460" i="14" s="1"/>
  <c r="BF462" i="4"/>
  <c r="BK462" i="4" s="1"/>
  <c r="AZ617" i="4"/>
  <c r="AX617" i="4"/>
  <c r="AY617" i="4" s="1"/>
  <c r="S672" i="4"/>
  <c r="X672" i="4"/>
  <c r="Y672" i="4" l="1"/>
  <c r="AA672" i="4" s="1"/>
  <c r="BG462" i="4"/>
  <c r="BS461" i="4"/>
  <c r="AO469" i="4"/>
  <c r="AP469" i="4" s="1"/>
  <c r="AE470" i="4"/>
  <c r="AK470" i="4" s="1"/>
  <c r="AL470" i="4" s="1"/>
  <c r="AM470" i="4" s="1"/>
  <c r="AI470" i="4"/>
  <c r="BA617" i="4"/>
  <c r="AW618" i="4"/>
  <c r="V672" i="4"/>
  <c r="E656" i="12"/>
  <c r="F656" i="12" s="1"/>
  <c r="H656" i="12" s="1"/>
  <c r="AQ469" i="4" l="1"/>
  <c r="AJ468" i="14"/>
  <c r="AF470" i="4"/>
  <c r="AG470" i="4" s="1"/>
  <c r="AJ470" i="4" s="1"/>
  <c r="BM462" i="4"/>
  <c r="BN462" i="4" s="1"/>
  <c r="BO462" i="4" s="1"/>
  <c r="BH462" i="4"/>
  <c r="BI462" i="4" s="1"/>
  <c r="BL462" i="4" s="1"/>
  <c r="BC617" i="4"/>
  <c r="AZ618" i="4"/>
  <c r="AU618" i="4"/>
  <c r="W672" i="4"/>
  <c r="U673" i="4"/>
  <c r="BJ462" i="4" l="1"/>
  <c r="BF463" i="4" s="1"/>
  <c r="BP462" i="4"/>
  <c r="AF42" i="14" s="1"/>
  <c r="BQ462" i="4"/>
  <c r="BR462" i="4" s="1"/>
  <c r="AL461" i="14" s="1"/>
  <c r="AN470" i="4"/>
  <c r="AD61" i="14" s="1"/>
  <c r="AH470" i="4"/>
  <c r="BA618" i="4"/>
  <c r="BC618" i="4" s="1"/>
  <c r="S673" i="4"/>
  <c r="X673" i="4"/>
  <c r="Y673" i="4" s="1"/>
  <c r="E657" i="12"/>
  <c r="F657" i="12" s="1"/>
  <c r="H657" i="12" s="1"/>
  <c r="BS462" i="4" l="1"/>
  <c r="BG463" i="4"/>
  <c r="BM463" i="4" s="1"/>
  <c r="BN463" i="4" s="1"/>
  <c r="BO463" i="4" s="1"/>
  <c r="BK463" i="4"/>
  <c r="AO470" i="4"/>
  <c r="AP470" i="4" s="1"/>
  <c r="AD471" i="4"/>
  <c r="AE471" i="4" s="1"/>
  <c r="AX618" i="4"/>
  <c r="AY618" i="4" s="1"/>
  <c r="V673" i="4"/>
  <c r="AQ470" i="4" l="1"/>
  <c r="AJ469" i="14"/>
  <c r="AF471" i="4"/>
  <c r="AG471" i="4" s="1"/>
  <c r="AJ471" i="4" s="1"/>
  <c r="AI471" i="4"/>
  <c r="BH463" i="4"/>
  <c r="BI463" i="4" s="1"/>
  <c r="AK471" i="4"/>
  <c r="AL471" i="4" s="1"/>
  <c r="AM471" i="4" s="1"/>
  <c r="AW619" i="4"/>
  <c r="AZ619" i="4" s="1"/>
  <c r="AA673" i="4"/>
  <c r="W673" i="4"/>
  <c r="U674" i="4"/>
  <c r="BJ463" i="4" l="1"/>
  <c r="BF464" i="4" s="1"/>
  <c r="BK464" i="4" s="1"/>
  <c r="BL463" i="4"/>
  <c r="BP463" i="4" s="1"/>
  <c r="AF46" i="14" s="1"/>
  <c r="AH471" i="4"/>
  <c r="AN471" i="4"/>
  <c r="AD71" i="14" s="1"/>
  <c r="AU619" i="4"/>
  <c r="S674" i="4"/>
  <c r="V674" i="4" s="1"/>
  <c r="X674" i="4"/>
  <c r="Y674" i="4" s="1"/>
  <c r="E658" i="12"/>
  <c r="F658" i="12" s="1"/>
  <c r="H658" i="12" s="1"/>
  <c r="AO471" i="4" l="1"/>
  <c r="AP471" i="4" s="1"/>
  <c r="BQ463" i="4"/>
  <c r="BR463" i="4" s="1"/>
  <c r="BG464" i="4"/>
  <c r="BH464" i="4" s="1"/>
  <c r="AD472" i="4"/>
  <c r="BA619" i="4"/>
  <c r="AA674" i="4"/>
  <c r="W674" i="4"/>
  <c r="U675" i="4"/>
  <c r="BS463" i="4" l="1"/>
  <c r="AL462" i="14"/>
  <c r="AQ471" i="4"/>
  <c r="AJ470" i="14"/>
  <c r="BM464" i="4"/>
  <c r="BN464" i="4" s="1"/>
  <c r="BO464" i="4" s="1"/>
  <c r="BI464" i="4"/>
  <c r="BL464" i="4" s="1"/>
  <c r="AE472" i="4"/>
  <c r="AK472" i="4" s="1"/>
  <c r="AL472" i="4" s="1"/>
  <c r="AM472" i="4" s="1"/>
  <c r="BC619" i="4"/>
  <c r="AI472" i="4"/>
  <c r="AX619" i="4"/>
  <c r="AY619" i="4" s="1"/>
  <c r="X675" i="4"/>
  <c r="Y675" i="4" s="1"/>
  <c r="S675" i="4"/>
  <c r="AF472" i="4" l="1"/>
  <c r="AG472" i="4" s="1"/>
  <c r="BJ464" i="4"/>
  <c r="AW620" i="4"/>
  <c r="AA675" i="4"/>
  <c r="V675" i="4"/>
  <c r="W675" i="4" s="1"/>
  <c r="E659" i="12"/>
  <c r="F659" i="12" s="1"/>
  <c r="H659" i="12" s="1"/>
  <c r="AH472" i="4" l="1"/>
  <c r="AD473" i="4" s="1"/>
  <c r="AJ472" i="4"/>
  <c r="AN472" i="4" s="1"/>
  <c r="AD79" i="14" s="1"/>
  <c r="BP464" i="4"/>
  <c r="AF53" i="14" s="1"/>
  <c r="BQ464" i="4"/>
  <c r="BR464" i="4" s="1"/>
  <c r="AL463" i="14" s="1"/>
  <c r="BF465" i="4"/>
  <c r="BK465" i="4" s="1"/>
  <c r="AU620" i="4"/>
  <c r="AZ620" i="4"/>
  <c r="U676" i="4"/>
  <c r="X676" i="4" s="1"/>
  <c r="Y676" i="4" s="1"/>
  <c r="BS464" i="4" l="1"/>
  <c r="AO472" i="4"/>
  <c r="AP472" i="4" s="1"/>
  <c r="BG465" i="4"/>
  <c r="BM465" i="4" s="1"/>
  <c r="BN465" i="4" s="1"/>
  <c r="BO465" i="4" s="1"/>
  <c r="AE473" i="4"/>
  <c r="AK473" i="4" s="1"/>
  <c r="AL473" i="4" s="1"/>
  <c r="AM473" i="4" s="1"/>
  <c r="AI473" i="4"/>
  <c r="BA620" i="4"/>
  <c r="AX620" i="4"/>
  <c r="AY620" i="4" s="1"/>
  <c r="AA676" i="4"/>
  <c r="S676" i="4"/>
  <c r="V676" i="4" s="1"/>
  <c r="AQ472" i="4" l="1"/>
  <c r="AJ471" i="14"/>
  <c r="AF473" i="4"/>
  <c r="AG473" i="4" s="1"/>
  <c r="BH465" i="4"/>
  <c r="BI465" i="4" s="1"/>
  <c r="BL465" i="4" s="1"/>
  <c r="BC620" i="4"/>
  <c r="AW621" i="4"/>
  <c r="AU621" i="4" s="1"/>
  <c r="W676" i="4"/>
  <c r="U677" i="4"/>
  <c r="E660" i="12"/>
  <c r="F660" i="12" s="1"/>
  <c r="H660" i="12" s="1"/>
  <c r="AH473" i="4" l="1"/>
  <c r="AJ473" i="4"/>
  <c r="AN473" i="4" s="1"/>
  <c r="AD90" i="14" s="1"/>
  <c r="BJ465" i="4"/>
  <c r="AZ621" i="4"/>
  <c r="AD474" i="4"/>
  <c r="S677" i="4"/>
  <c r="X677" i="4"/>
  <c r="Y677" i="4" s="1"/>
  <c r="AO473" i="4" l="1"/>
  <c r="AP473" i="4" s="1"/>
  <c r="BP465" i="4"/>
  <c r="AF59" i="14" s="1"/>
  <c r="BQ465" i="4"/>
  <c r="BR465" i="4" s="1"/>
  <c r="AL464" i="14" s="1"/>
  <c r="BF466" i="4"/>
  <c r="BK466" i="4" s="1"/>
  <c r="AI474" i="4"/>
  <c r="AE474" i="4"/>
  <c r="AF474" i="4" s="1"/>
  <c r="BA621" i="4"/>
  <c r="V677" i="4"/>
  <c r="E661" i="12"/>
  <c r="F661" i="12" s="1"/>
  <c r="H661" i="12" s="1"/>
  <c r="AQ473" i="4" l="1"/>
  <c r="AJ472" i="14"/>
  <c r="BS465" i="4"/>
  <c r="BG466" i="4"/>
  <c r="BM466" i="4" s="1"/>
  <c r="BN466" i="4" s="1"/>
  <c r="BO466" i="4" s="1"/>
  <c r="AG474" i="4"/>
  <c r="AK474" i="4"/>
  <c r="AL474" i="4" s="1"/>
  <c r="AM474" i="4" s="1"/>
  <c r="BC621" i="4"/>
  <c r="AX621" i="4"/>
  <c r="AY621" i="4" s="1"/>
  <c r="AA677" i="4"/>
  <c r="W677" i="4"/>
  <c r="U678" i="4"/>
  <c r="AH474" i="4" l="1"/>
  <c r="AJ474" i="4"/>
  <c r="AN474" i="4" s="1"/>
  <c r="AD97" i="14" s="1"/>
  <c r="BH466" i="4"/>
  <c r="BI466" i="4" s="1"/>
  <c r="AW622" i="4"/>
  <c r="AZ622" i="4" s="1"/>
  <c r="S678" i="4"/>
  <c r="X678" i="4"/>
  <c r="Y678" i="4" s="1"/>
  <c r="BJ466" i="4" l="1"/>
  <c r="BF467" i="4" s="1"/>
  <c r="BL466" i="4"/>
  <c r="BP466" i="4" s="1"/>
  <c r="AF61" i="14" s="1"/>
  <c r="AD475" i="4"/>
  <c r="AU622" i="4"/>
  <c r="AO474" i="4"/>
  <c r="AP474" i="4" s="1"/>
  <c r="AJ473" i="14" s="1"/>
  <c r="V678" i="4"/>
  <c r="E662" i="12"/>
  <c r="F662" i="12" s="1"/>
  <c r="H662" i="12" s="1"/>
  <c r="BQ466" i="4" l="1"/>
  <c r="BR466" i="4" s="1"/>
  <c r="BG467" i="4"/>
  <c r="BM467" i="4" s="1"/>
  <c r="BN467" i="4" s="1"/>
  <c r="BO467" i="4" s="1"/>
  <c r="BK467" i="4"/>
  <c r="AE475" i="4"/>
  <c r="AK475" i="4" s="1"/>
  <c r="BA622" i="4"/>
  <c r="AI475" i="4"/>
  <c r="AQ474" i="4"/>
  <c r="AA678" i="4"/>
  <c r="W678" i="4"/>
  <c r="U679" i="4"/>
  <c r="BS466" i="4" l="1"/>
  <c r="AL465" i="14"/>
  <c r="AF475" i="4"/>
  <c r="AG475" i="4" s="1"/>
  <c r="AJ475" i="4" s="1"/>
  <c r="BH467" i="4"/>
  <c r="BI467" i="4" s="1"/>
  <c r="BC622" i="4"/>
  <c r="AL475" i="4"/>
  <c r="AM475" i="4" s="1"/>
  <c r="AX622" i="4"/>
  <c r="AY622" i="4" s="1"/>
  <c r="S679" i="4"/>
  <c r="X679" i="4"/>
  <c r="Y679" i="4" l="1"/>
  <c r="AA679" i="4" s="1"/>
  <c r="BJ467" i="4"/>
  <c r="BF468" i="4" s="1"/>
  <c r="BK468" i="4" s="1"/>
  <c r="BL467" i="4"/>
  <c r="BP467" i="4" s="1"/>
  <c r="AF64" i="14" s="1"/>
  <c r="AH475" i="4"/>
  <c r="AN475" i="4"/>
  <c r="AD103" i="14" s="1"/>
  <c r="AW623" i="4"/>
  <c r="V679" i="4"/>
  <c r="E663" i="12"/>
  <c r="F663" i="12" s="1"/>
  <c r="H663" i="12" s="1"/>
  <c r="AO475" i="4" l="1"/>
  <c r="AP475" i="4" s="1"/>
  <c r="BQ467" i="4"/>
  <c r="BR467" i="4" s="1"/>
  <c r="BG468" i="4"/>
  <c r="BH468" i="4" s="1"/>
  <c r="AU623" i="4"/>
  <c r="AX623" i="4" s="1"/>
  <c r="AY623" i="4" s="1"/>
  <c r="AZ623" i="4"/>
  <c r="AD476" i="4"/>
  <c r="W679" i="4"/>
  <c r="U680" i="4"/>
  <c r="E664" i="12"/>
  <c r="F664" i="12" s="1"/>
  <c r="H664" i="12" s="1"/>
  <c r="BS467" i="4" l="1"/>
  <c r="AL466" i="14"/>
  <c r="AQ475" i="4"/>
  <c r="AJ474" i="14"/>
  <c r="BM468" i="4"/>
  <c r="BN468" i="4" s="1"/>
  <c r="BO468" i="4" s="1"/>
  <c r="BI468" i="4"/>
  <c r="BL468" i="4" s="1"/>
  <c r="AI476" i="4"/>
  <c r="AE476" i="4"/>
  <c r="AK476" i="4" s="1"/>
  <c r="AL476" i="4" s="1"/>
  <c r="AM476" i="4" s="1"/>
  <c r="BA623" i="4"/>
  <c r="AW624" i="4"/>
  <c r="S680" i="4"/>
  <c r="X680" i="4"/>
  <c r="Y680" i="4" s="1"/>
  <c r="E665" i="12"/>
  <c r="F665" i="12" s="1"/>
  <c r="H665" i="12" s="1"/>
  <c r="AF476" i="4" l="1"/>
  <c r="AG476" i="4" s="1"/>
  <c r="BJ468" i="4"/>
  <c r="BC623" i="4"/>
  <c r="AZ624" i="4"/>
  <c r="AU624" i="4"/>
  <c r="V680" i="4"/>
  <c r="AH476" i="4" l="1"/>
  <c r="AJ476" i="4"/>
  <c r="BP468" i="4"/>
  <c r="AF57" i="14" s="1"/>
  <c r="BQ468" i="4"/>
  <c r="BR468" i="4" s="1"/>
  <c r="AL467" i="14" s="1"/>
  <c r="BF469" i="4"/>
  <c r="BK469" i="4" s="1"/>
  <c r="AD477" i="4"/>
  <c r="AI477" i="4" s="1"/>
  <c r="BA624" i="4"/>
  <c r="BC624" i="4" s="1"/>
  <c r="AX624" i="4"/>
  <c r="AY624" i="4" s="1"/>
  <c r="AA680" i="4"/>
  <c r="W680" i="4"/>
  <c r="U681" i="4"/>
  <c r="BS468" i="4" l="1"/>
  <c r="BG469" i="4"/>
  <c r="BM469" i="4" s="1"/>
  <c r="BN469" i="4" s="1"/>
  <c r="BO469" i="4" s="1"/>
  <c r="AO476" i="4"/>
  <c r="AP476" i="4" s="1"/>
  <c r="AJ475" i="14" s="1"/>
  <c r="AN476" i="4"/>
  <c r="AD109" i="14" s="1"/>
  <c r="AE477" i="4"/>
  <c r="AF477" i="4" s="1"/>
  <c r="AW625" i="4"/>
  <c r="AZ625" i="4" s="1"/>
  <c r="S681" i="4"/>
  <c r="X681" i="4"/>
  <c r="Y681" i="4" s="1"/>
  <c r="E666" i="12"/>
  <c r="F666" i="12" s="1"/>
  <c r="H666" i="12" s="1"/>
  <c r="BH469" i="4" l="1"/>
  <c r="BI469" i="4" s="1"/>
  <c r="BL469" i="4" s="1"/>
  <c r="AG477" i="4"/>
  <c r="AQ476" i="4"/>
  <c r="AK477" i="4"/>
  <c r="AL477" i="4" s="1"/>
  <c r="AM477" i="4" s="1"/>
  <c r="BA625" i="4"/>
  <c r="BC625" i="4" s="1"/>
  <c r="AU625" i="4"/>
  <c r="AX625" i="4" s="1"/>
  <c r="AY625" i="4" s="1"/>
  <c r="V681" i="4"/>
  <c r="AH477" i="4" l="1"/>
  <c r="AD478" i="4" s="1"/>
  <c r="AE478" i="4" s="1"/>
  <c r="AK478" i="4" s="1"/>
  <c r="AJ477" i="4"/>
  <c r="AN477" i="4" s="1"/>
  <c r="AD113" i="14" s="1"/>
  <c r="BJ469" i="4"/>
  <c r="AW626" i="4"/>
  <c r="AU626" i="4" s="1"/>
  <c r="AA681" i="4"/>
  <c r="W681" i="4"/>
  <c r="U682" i="4"/>
  <c r="AF478" i="4" l="1"/>
  <c r="AG478" i="4" s="1"/>
  <c r="BP469" i="4"/>
  <c r="AF49" i="14" s="1"/>
  <c r="BQ469" i="4"/>
  <c r="BR469" i="4" s="1"/>
  <c r="AL468" i="14" s="1"/>
  <c r="BF470" i="4"/>
  <c r="BK470" i="4" s="1"/>
  <c r="AZ626" i="4"/>
  <c r="AO477" i="4"/>
  <c r="AP477" i="4" s="1"/>
  <c r="AI478" i="4"/>
  <c r="AL478" i="4"/>
  <c r="AM478" i="4" s="1"/>
  <c r="X682" i="4"/>
  <c r="S682" i="4"/>
  <c r="E667" i="12"/>
  <c r="F667" i="12" s="1"/>
  <c r="H667" i="12" s="1"/>
  <c r="AQ477" i="4" l="1"/>
  <c r="AJ476" i="14"/>
  <c r="Y682" i="4"/>
  <c r="AA682" i="4" s="1"/>
  <c r="AH478" i="4"/>
  <c r="AJ478" i="4"/>
  <c r="AN478" i="4" s="1"/>
  <c r="AD116" i="14" s="1"/>
  <c r="BS469" i="4"/>
  <c r="BG470" i="4"/>
  <c r="BM470" i="4" s="1"/>
  <c r="BN470" i="4" s="1"/>
  <c r="BO470" i="4" s="1"/>
  <c r="BA626" i="4"/>
  <c r="AX626" i="4"/>
  <c r="AY626" i="4" s="1"/>
  <c r="V682" i="4"/>
  <c r="BH470" i="4" l="1"/>
  <c r="BI470" i="4" s="1"/>
  <c r="BL470" i="4" s="1"/>
  <c r="BC626" i="4"/>
  <c r="AD479" i="4"/>
  <c r="AW627" i="4"/>
  <c r="AZ627" i="4" s="1"/>
  <c r="AO478" i="4"/>
  <c r="AP478" i="4" s="1"/>
  <c r="AJ477" i="14" s="1"/>
  <c r="W682" i="4"/>
  <c r="U683" i="4"/>
  <c r="E668" i="12"/>
  <c r="F668" i="12" s="1"/>
  <c r="H668" i="12" s="1"/>
  <c r="AE479" i="4" l="1"/>
  <c r="AF479" i="4" s="1"/>
  <c r="AG479" i="4" s="1"/>
  <c r="BJ470" i="4"/>
  <c r="AU627" i="4"/>
  <c r="AQ478" i="4"/>
  <c r="AI479" i="4"/>
  <c r="X683" i="4"/>
  <c r="Y683" i="4" s="1"/>
  <c r="S683" i="4"/>
  <c r="AH479" i="4" l="1"/>
  <c r="AJ479" i="4"/>
  <c r="AK479" i="4"/>
  <c r="AL479" i="4" s="1"/>
  <c r="AM479" i="4" s="1"/>
  <c r="BP470" i="4"/>
  <c r="AF56" i="14" s="1"/>
  <c r="BQ470" i="4"/>
  <c r="BR470" i="4" s="1"/>
  <c r="AL469" i="14" s="1"/>
  <c r="BF471" i="4"/>
  <c r="BK471" i="4" s="1"/>
  <c r="BA627" i="4"/>
  <c r="V683" i="4"/>
  <c r="E669" i="12"/>
  <c r="F669" i="12" s="1"/>
  <c r="H669" i="12" s="1"/>
  <c r="BS470" i="4" l="1"/>
  <c r="BG471" i="4"/>
  <c r="BM471" i="4" s="1"/>
  <c r="BN471" i="4" s="1"/>
  <c r="BO471" i="4" s="1"/>
  <c r="BC627" i="4"/>
  <c r="AN479" i="4"/>
  <c r="AD120" i="14" s="1"/>
  <c r="AX627" i="4"/>
  <c r="AY627" i="4" s="1"/>
  <c r="AO479" i="4"/>
  <c r="AP479" i="4" s="1"/>
  <c r="AJ478" i="14" s="1"/>
  <c r="AA683" i="4"/>
  <c r="W683" i="4"/>
  <c r="U684" i="4"/>
  <c r="BH471" i="4" l="1"/>
  <c r="BI471" i="4" s="1"/>
  <c r="BL471" i="4" s="1"/>
  <c r="AD480" i="4"/>
  <c r="AW628" i="4"/>
  <c r="AZ628" i="4" s="1"/>
  <c r="AQ479" i="4"/>
  <c r="S684" i="4"/>
  <c r="X684" i="4"/>
  <c r="Y684" i="4" l="1"/>
  <c r="AA684" i="4" s="1"/>
  <c r="BJ471" i="4"/>
  <c r="AI480" i="4"/>
  <c r="AE480" i="4"/>
  <c r="AK480" i="4" s="1"/>
  <c r="AL480" i="4" s="1"/>
  <c r="AM480" i="4" s="1"/>
  <c r="AU628" i="4"/>
  <c r="V684" i="4"/>
  <c r="E670" i="12"/>
  <c r="F670" i="12" s="1"/>
  <c r="H670" i="12" s="1"/>
  <c r="AF480" i="4" l="1"/>
  <c r="AG480" i="4" s="1"/>
  <c r="BP471" i="4"/>
  <c r="AF63" i="14" s="1"/>
  <c r="BQ471" i="4"/>
  <c r="BR471" i="4" s="1"/>
  <c r="AL470" i="14" s="1"/>
  <c r="BF472" i="4"/>
  <c r="BK472" i="4" s="1"/>
  <c r="BA628" i="4"/>
  <c r="AX628" i="4"/>
  <c r="AY628" i="4" s="1"/>
  <c r="W684" i="4"/>
  <c r="U685" i="4"/>
  <c r="AH480" i="4" l="1"/>
  <c r="AJ480" i="4"/>
  <c r="AO480" i="4" s="1"/>
  <c r="AP480" i="4" s="1"/>
  <c r="AJ479" i="14" s="1"/>
  <c r="BS471" i="4"/>
  <c r="BG472" i="4"/>
  <c r="BM472" i="4" s="1"/>
  <c r="BN472" i="4" s="1"/>
  <c r="BO472" i="4" s="1"/>
  <c r="BC628" i="4"/>
  <c r="AW629" i="4"/>
  <c r="AU629" i="4" s="1"/>
  <c r="S685" i="4"/>
  <c r="X685" i="4"/>
  <c r="Y685" i="4" s="1"/>
  <c r="BH472" i="4" l="1"/>
  <c r="BI472" i="4" s="1"/>
  <c r="BL472" i="4" s="1"/>
  <c r="AZ629" i="4"/>
  <c r="AN480" i="4"/>
  <c r="AD481" i="4"/>
  <c r="AX629" i="4"/>
  <c r="AY629" i="4" s="1"/>
  <c r="V685" i="4"/>
  <c r="E671" i="12"/>
  <c r="AQ480" i="4" l="1"/>
  <c r="AD124" i="14"/>
  <c r="BJ472" i="4"/>
  <c r="AI481" i="4"/>
  <c r="AE481" i="4"/>
  <c r="AK481" i="4" s="1"/>
  <c r="AL481" i="4" s="1"/>
  <c r="AM481" i="4" s="1"/>
  <c r="BA629" i="4"/>
  <c r="AW630" i="4"/>
  <c r="AU630" i="4" s="1"/>
  <c r="AA685" i="4"/>
  <c r="W685" i="4"/>
  <c r="U686" i="4"/>
  <c r="F671" i="12"/>
  <c r="H671" i="12" s="1"/>
  <c r="AF481" i="4" l="1"/>
  <c r="AG481" i="4" s="1"/>
  <c r="BF473" i="4"/>
  <c r="BK473" i="4" s="1"/>
  <c r="BP472" i="4"/>
  <c r="AF71" i="14" s="1"/>
  <c r="BQ472" i="4"/>
  <c r="BR472" i="4" s="1"/>
  <c r="AL471" i="14" s="1"/>
  <c r="BC629" i="4"/>
  <c r="AZ630" i="4"/>
  <c r="S686" i="4"/>
  <c r="X686" i="4"/>
  <c r="E672" i="12"/>
  <c r="Y686" i="4" l="1"/>
  <c r="AA686" i="4" s="1"/>
  <c r="AH481" i="4"/>
  <c r="AJ481" i="4"/>
  <c r="AO481" i="4" s="1"/>
  <c r="AP481" i="4" s="1"/>
  <c r="AJ480" i="14" s="1"/>
  <c r="BS472" i="4"/>
  <c r="BG473" i="4"/>
  <c r="BM473" i="4" s="1"/>
  <c r="BN473" i="4" s="1"/>
  <c r="BO473" i="4" s="1"/>
  <c r="AD482" i="4"/>
  <c r="AE482" i="4" s="1"/>
  <c r="AK482" i="4" s="1"/>
  <c r="AL482" i="4" s="1"/>
  <c r="AM482" i="4" s="1"/>
  <c r="BA630" i="4"/>
  <c r="BC630" i="4" s="1"/>
  <c r="AX630" i="4"/>
  <c r="AY630" i="4" s="1"/>
  <c r="V686" i="4"/>
  <c r="W686" i="4" s="1"/>
  <c r="F672" i="12"/>
  <c r="H672" i="12" s="1"/>
  <c r="AF482" i="4" l="1"/>
  <c r="AG482" i="4" s="1"/>
  <c r="BH473" i="4"/>
  <c r="BI473" i="4" s="1"/>
  <c r="AN481" i="4"/>
  <c r="AI482" i="4"/>
  <c r="AW631" i="4"/>
  <c r="AZ631" i="4" s="1"/>
  <c r="U687" i="4"/>
  <c r="S687" i="4" s="1"/>
  <c r="E673" i="12"/>
  <c r="AQ481" i="4" l="1"/>
  <c r="AD128" i="14"/>
  <c r="BJ473" i="4"/>
  <c r="BF474" i="4" s="1"/>
  <c r="BK474" i="4" s="1"/>
  <c r="BL473" i="4"/>
  <c r="BP473" i="4" s="1"/>
  <c r="AF83" i="14" s="1"/>
  <c r="AH482" i="4"/>
  <c r="AJ482" i="4"/>
  <c r="BA631" i="4"/>
  <c r="BC631" i="4" s="1"/>
  <c r="AU631" i="4"/>
  <c r="X687" i="4"/>
  <c r="Y687" i="4" s="1"/>
  <c r="V687" i="4"/>
  <c r="F673" i="12"/>
  <c r="H673" i="12" s="1"/>
  <c r="BQ473" i="4" l="1"/>
  <c r="BR473" i="4" s="1"/>
  <c r="BG474" i="4"/>
  <c r="BH474" i="4" s="1"/>
  <c r="AO482" i="4"/>
  <c r="AP482" i="4" s="1"/>
  <c r="AJ481" i="14" s="1"/>
  <c r="AN482" i="4"/>
  <c r="AD133" i="14" s="1"/>
  <c r="AD483" i="4"/>
  <c r="AX631" i="4"/>
  <c r="AY631" i="4" s="1"/>
  <c r="AA687" i="4"/>
  <c r="W687" i="4"/>
  <c r="U688" i="4"/>
  <c r="BS473" i="4" l="1"/>
  <c r="AL472" i="14"/>
  <c r="BM474" i="4"/>
  <c r="BN474" i="4" s="1"/>
  <c r="BO474" i="4" s="1"/>
  <c r="BI474" i="4"/>
  <c r="BL474" i="4" s="1"/>
  <c r="AI483" i="4"/>
  <c r="AE483" i="4"/>
  <c r="AK483" i="4" s="1"/>
  <c r="AL483" i="4" s="1"/>
  <c r="AM483" i="4" s="1"/>
  <c r="AQ482" i="4"/>
  <c r="AW632" i="4"/>
  <c r="AZ632" i="4" s="1"/>
  <c r="X688" i="4"/>
  <c r="Y688" i="4" s="1"/>
  <c r="S688" i="4"/>
  <c r="E674" i="12"/>
  <c r="AF483" i="4" l="1"/>
  <c r="AG483" i="4" s="1"/>
  <c r="BJ474" i="4"/>
  <c r="BA632" i="4"/>
  <c r="AU632" i="4"/>
  <c r="AX632" i="4" s="1"/>
  <c r="AY632" i="4" s="1"/>
  <c r="V688" i="4"/>
  <c r="F674" i="12"/>
  <c r="H674" i="12" s="1"/>
  <c r="AH483" i="4" l="1"/>
  <c r="AJ483" i="4"/>
  <c r="BF475" i="4"/>
  <c r="BK475" i="4" s="1"/>
  <c r="BP474" i="4"/>
  <c r="AF89" i="14" s="1"/>
  <c r="BQ474" i="4"/>
  <c r="BR474" i="4" s="1"/>
  <c r="AL473" i="14" s="1"/>
  <c r="BC632" i="4"/>
  <c r="AW633" i="4"/>
  <c r="AZ633" i="4" s="1"/>
  <c r="AA688" i="4"/>
  <c r="W688" i="4"/>
  <c r="U689" i="4"/>
  <c r="BG475" i="4" l="1"/>
  <c r="BH475" i="4" s="1"/>
  <c r="BS474" i="4"/>
  <c r="AD484" i="4"/>
  <c r="AO483" i="4"/>
  <c r="AP483" i="4" s="1"/>
  <c r="AJ482" i="14" s="1"/>
  <c r="AN483" i="4"/>
  <c r="AD138" i="14" s="1"/>
  <c r="BA633" i="4"/>
  <c r="BC633" i="4" s="1"/>
  <c r="AU633" i="4"/>
  <c r="AX633" i="4" s="1"/>
  <c r="AY633" i="4" s="1"/>
  <c r="S689" i="4"/>
  <c r="X689" i="4"/>
  <c r="Y689" i="4" s="1"/>
  <c r="E675" i="12"/>
  <c r="BM475" i="4" l="1"/>
  <c r="BN475" i="4" s="1"/>
  <c r="BO475" i="4" s="1"/>
  <c r="BI475" i="4"/>
  <c r="AQ483" i="4"/>
  <c r="AE484" i="4"/>
  <c r="AK484" i="4" s="1"/>
  <c r="AI484" i="4"/>
  <c r="AW634" i="4"/>
  <c r="AU634" i="4" s="1"/>
  <c r="V689" i="4"/>
  <c r="U690" i="4" s="1"/>
  <c r="F675" i="12"/>
  <c r="H675" i="12" s="1"/>
  <c r="BJ475" i="4" l="1"/>
  <c r="BF476" i="4" s="1"/>
  <c r="BK476" i="4" s="1"/>
  <c r="BL475" i="4"/>
  <c r="BP475" i="4" s="1"/>
  <c r="AF94" i="14" s="1"/>
  <c r="AF484" i="4"/>
  <c r="AG484" i="4" s="1"/>
  <c r="AZ634" i="4"/>
  <c r="AL484" i="4"/>
  <c r="AM484" i="4" s="1"/>
  <c r="AA689" i="4"/>
  <c r="W689" i="4"/>
  <c r="S690" i="4"/>
  <c r="X690" i="4"/>
  <c r="Y690" i="4" l="1"/>
  <c r="AA690" i="4" s="1"/>
  <c r="AH484" i="4"/>
  <c r="AD485" i="4" s="1"/>
  <c r="AE485" i="4" s="1"/>
  <c r="AK485" i="4" s="1"/>
  <c r="AJ484" i="4"/>
  <c r="AO484" i="4" s="1"/>
  <c r="AP484" i="4" s="1"/>
  <c r="AJ483" i="14" s="1"/>
  <c r="BQ475" i="4"/>
  <c r="BR475" i="4" s="1"/>
  <c r="BG476" i="4"/>
  <c r="BH476" i="4" s="1"/>
  <c r="BA634" i="4"/>
  <c r="AX634" i="4"/>
  <c r="AY634" i="4" s="1"/>
  <c r="V690" i="4"/>
  <c r="U691" i="4" s="1"/>
  <c r="E676" i="12"/>
  <c r="BS475" i="4" l="1"/>
  <c r="AL474" i="14"/>
  <c r="AF485" i="4"/>
  <c r="AG485" i="4" s="1"/>
  <c r="BM476" i="4"/>
  <c r="BN476" i="4" s="1"/>
  <c r="BO476" i="4" s="1"/>
  <c r="BI476" i="4"/>
  <c r="BL476" i="4" s="1"/>
  <c r="AI485" i="4"/>
  <c r="BC634" i="4"/>
  <c r="AN484" i="4"/>
  <c r="AW635" i="4"/>
  <c r="AU635" i="4" s="1"/>
  <c r="AL485" i="4"/>
  <c r="AM485" i="4" s="1"/>
  <c r="W690" i="4"/>
  <c r="S691" i="4"/>
  <c r="X691" i="4"/>
  <c r="Y691" i="4" s="1"/>
  <c r="E677" i="12"/>
  <c r="F676" i="12"/>
  <c r="H676" i="12" s="1"/>
  <c r="AQ484" i="4" l="1"/>
  <c r="AD140" i="14"/>
  <c r="AH485" i="4"/>
  <c r="AD486" i="4" s="1"/>
  <c r="AJ485" i="4"/>
  <c r="AO485" i="4" s="1"/>
  <c r="AP485" i="4" s="1"/>
  <c r="AJ484" i="14" s="1"/>
  <c r="BJ476" i="4"/>
  <c r="AZ635" i="4"/>
  <c r="BA635" i="4" s="1"/>
  <c r="BC635" i="4" s="1"/>
  <c r="AX635" i="4"/>
  <c r="AY635" i="4" s="1"/>
  <c r="AA691" i="4"/>
  <c r="V691" i="4"/>
  <c r="U692" i="4" s="1"/>
  <c r="F677" i="12"/>
  <c r="H677" i="12" s="1"/>
  <c r="BF477" i="4" l="1"/>
  <c r="BK477" i="4" s="1"/>
  <c r="BQ476" i="4"/>
  <c r="BR476" i="4" s="1"/>
  <c r="AL475" i="14" s="1"/>
  <c r="BP476" i="4"/>
  <c r="AF100" i="14" s="1"/>
  <c r="AN485" i="4"/>
  <c r="AE486" i="4"/>
  <c r="AF486" i="4" s="1"/>
  <c r="AW636" i="4"/>
  <c r="AZ636" i="4" s="1"/>
  <c r="W691" i="4"/>
  <c r="S692" i="4"/>
  <c r="X692" i="4"/>
  <c r="Y692" i="4" s="1"/>
  <c r="E678" i="12"/>
  <c r="AQ485" i="4" l="1"/>
  <c r="AD81" i="14"/>
  <c r="BG477" i="4"/>
  <c r="BM477" i="4" s="1"/>
  <c r="BN477" i="4" s="1"/>
  <c r="BO477" i="4" s="1"/>
  <c r="BS476" i="4"/>
  <c r="AG486" i="4"/>
  <c r="BA636" i="4"/>
  <c r="BC636" i="4" s="1"/>
  <c r="AU636" i="4"/>
  <c r="AI486" i="4"/>
  <c r="AK486" i="4"/>
  <c r="V692" i="4"/>
  <c r="U693" i="4" s="1"/>
  <c r="F678" i="12"/>
  <c r="H678" i="12" s="1"/>
  <c r="AH486" i="4" l="1"/>
  <c r="AJ486" i="4"/>
  <c r="AO486" i="4" s="1"/>
  <c r="AP486" i="4" s="1"/>
  <c r="AJ485" i="14" s="1"/>
  <c r="BH477" i="4"/>
  <c r="BI477" i="4" s="1"/>
  <c r="BL477" i="4" s="1"/>
  <c r="AL486" i="4"/>
  <c r="AM486" i="4" s="1"/>
  <c r="AX636" i="4"/>
  <c r="AY636" i="4" s="1"/>
  <c r="AA692" i="4"/>
  <c r="W692" i="4"/>
  <c r="X693" i="4"/>
  <c r="Y693" i="4" s="1"/>
  <c r="S693" i="4"/>
  <c r="BJ477" i="4" l="1"/>
  <c r="BP477" i="4"/>
  <c r="AF104" i="14" s="1"/>
  <c r="BQ477" i="4"/>
  <c r="BR477" i="4" s="1"/>
  <c r="AL476" i="14" s="1"/>
  <c r="AN486" i="4"/>
  <c r="AD487" i="4"/>
  <c r="AW637" i="4"/>
  <c r="V693" i="4"/>
  <c r="E679" i="12"/>
  <c r="AQ486" i="4" l="1"/>
  <c r="AD92" i="14"/>
  <c r="BS477" i="4"/>
  <c r="BF478" i="4"/>
  <c r="BK478" i="4" s="1"/>
  <c r="AE487" i="4"/>
  <c r="AF487" i="4" s="1"/>
  <c r="AU637" i="4"/>
  <c r="AZ637" i="4"/>
  <c r="AA693" i="4"/>
  <c r="W693" i="4"/>
  <c r="U694" i="4"/>
  <c r="F679" i="12"/>
  <c r="H679" i="12" s="1"/>
  <c r="E680" i="12"/>
  <c r="BG478" i="4" l="1"/>
  <c r="BM478" i="4" s="1"/>
  <c r="BN478" i="4" s="1"/>
  <c r="BO478" i="4" s="1"/>
  <c r="AG487" i="4"/>
  <c r="BA637" i="4"/>
  <c r="AX637" i="4"/>
  <c r="AY637" i="4" s="1"/>
  <c r="AI487" i="4"/>
  <c r="AK487" i="4"/>
  <c r="S694" i="4"/>
  <c r="X694" i="4"/>
  <c r="Y694" i="4" s="1"/>
  <c r="F680" i="12"/>
  <c r="H680" i="12" s="1"/>
  <c r="AH487" i="4" l="1"/>
  <c r="AJ487" i="4"/>
  <c r="AO487" i="4" s="1"/>
  <c r="AP487" i="4" s="1"/>
  <c r="AJ486" i="14" s="1"/>
  <c r="BH478" i="4"/>
  <c r="BI478" i="4" s="1"/>
  <c r="BL478" i="4" s="1"/>
  <c r="BC637" i="4"/>
  <c r="AL487" i="4"/>
  <c r="AM487" i="4" s="1"/>
  <c r="AW638" i="4"/>
  <c r="AZ638" i="4" s="1"/>
  <c r="V694" i="4"/>
  <c r="E681" i="12"/>
  <c r="BP478" i="4" l="1"/>
  <c r="AF107" i="14" s="1"/>
  <c r="BJ478" i="4"/>
  <c r="BF479" i="4" s="1"/>
  <c r="BK479" i="4" s="1"/>
  <c r="AN487" i="4"/>
  <c r="AD488" i="4"/>
  <c r="AU638" i="4"/>
  <c r="AA694" i="4"/>
  <c r="U695" i="4"/>
  <c r="W694" i="4"/>
  <c r="F681" i="12"/>
  <c r="H681" i="12" s="1"/>
  <c r="AQ487" i="4" l="1"/>
  <c r="AD98" i="14"/>
  <c r="BQ478" i="4"/>
  <c r="BR478" i="4" s="1"/>
  <c r="BG479" i="4"/>
  <c r="BM479" i="4" s="1"/>
  <c r="BN479" i="4" s="1"/>
  <c r="BO479" i="4" s="1"/>
  <c r="AE488" i="4"/>
  <c r="AF488" i="4" s="1"/>
  <c r="BA638" i="4"/>
  <c r="AI488" i="4"/>
  <c r="S695" i="4"/>
  <c r="X695" i="4"/>
  <c r="Y695" i="4" s="1"/>
  <c r="BS478" i="4" l="1"/>
  <c r="AL477" i="14"/>
  <c r="BH479" i="4"/>
  <c r="BI479" i="4" s="1"/>
  <c r="BL479" i="4" s="1"/>
  <c r="AK488" i="4"/>
  <c r="AL488" i="4" s="1"/>
  <c r="AM488" i="4" s="1"/>
  <c r="AG488" i="4"/>
  <c r="BC638" i="4"/>
  <c r="AX638" i="4"/>
  <c r="AY638" i="4" s="1"/>
  <c r="V695" i="4"/>
  <c r="E682" i="12"/>
  <c r="AH488" i="4" l="1"/>
  <c r="AD489" i="4" s="1"/>
  <c r="AJ488" i="4"/>
  <c r="AO488" i="4" s="1"/>
  <c r="AP488" i="4" s="1"/>
  <c r="AJ487" i="14" s="1"/>
  <c r="BJ479" i="4"/>
  <c r="BF480" i="4" s="1"/>
  <c r="BP479" i="4"/>
  <c r="AF113" i="14" s="1"/>
  <c r="BQ479" i="4"/>
  <c r="BR479" i="4" s="1"/>
  <c r="AL478" i="14" s="1"/>
  <c r="AW639" i="4"/>
  <c r="AZ639" i="4" s="1"/>
  <c r="AA695" i="4"/>
  <c r="U696" i="4"/>
  <c r="W695" i="4"/>
  <c r="F682" i="12"/>
  <c r="H682" i="12" s="1"/>
  <c r="AN488" i="4" l="1"/>
  <c r="BS479" i="4"/>
  <c r="BG480" i="4"/>
  <c r="BM480" i="4" s="1"/>
  <c r="BN480" i="4" s="1"/>
  <c r="BO480" i="4" s="1"/>
  <c r="BK480" i="4"/>
  <c r="AE489" i="4"/>
  <c r="AF489" i="4" s="1"/>
  <c r="AU639" i="4"/>
  <c r="AI489" i="4"/>
  <c r="S696" i="4"/>
  <c r="X696" i="4"/>
  <c r="Y696" i="4" s="1"/>
  <c r="AQ488" i="4" l="1"/>
  <c r="AD112" i="14"/>
  <c r="BH480" i="4"/>
  <c r="BI480" i="4" s="1"/>
  <c r="BL480" i="4" s="1"/>
  <c r="AG489" i="4"/>
  <c r="AK489" i="4"/>
  <c r="AL489" i="4" s="1"/>
  <c r="AM489" i="4" s="1"/>
  <c r="BA639" i="4"/>
  <c r="AX639" i="4"/>
  <c r="AY639" i="4" s="1"/>
  <c r="V696" i="4"/>
  <c r="E683" i="12"/>
  <c r="AH489" i="4" l="1"/>
  <c r="AD490" i="4" s="1"/>
  <c r="AJ489" i="4"/>
  <c r="AO489" i="4" s="1"/>
  <c r="AP489" i="4" s="1"/>
  <c r="AJ488" i="14" s="1"/>
  <c r="BP480" i="4"/>
  <c r="AF117" i="14" s="1"/>
  <c r="BJ480" i="4"/>
  <c r="BF481" i="4" s="1"/>
  <c r="BK481" i="4" s="1"/>
  <c r="BC639" i="4"/>
  <c r="AW640" i="4"/>
  <c r="AU640" i="4" s="1"/>
  <c r="AA696" i="4"/>
  <c r="W696" i="4"/>
  <c r="U697" i="4"/>
  <c r="F683" i="12"/>
  <c r="H683" i="12" s="1"/>
  <c r="BQ480" i="4" l="1"/>
  <c r="BR480" i="4" s="1"/>
  <c r="BG481" i="4"/>
  <c r="BM481" i="4" s="1"/>
  <c r="BN481" i="4" s="1"/>
  <c r="BO481" i="4" s="1"/>
  <c r="AN489" i="4"/>
  <c r="AE490" i="4"/>
  <c r="AF490" i="4" s="1"/>
  <c r="AZ640" i="4"/>
  <c r="AX640" i="4"/>
  <c r="AY640" i="4" s="1"/>
  <c r="AI490" i="4"/>
  <c r="S697" i="4"/>
  <c r="X697" i="4"/>
  <c r="AQ489" i="4" l="1"/>
  <c r="AD68" i="14"/>
  <c r="BS480" i="4"/>
  <c r="AL479" i="14"/>
  <c r="Y697" i="4"/>
  <c r="AA697" i="4" s="1"/>
  <c r="BH481" i="4"/>
  <c r="BI481" i="4" s="1"/>
  <c r="BL481" i="4" s="1"/>
  <c r="AG490" i="4"/>
  <c r="AK490" i="4"/>
  <c r="AL490" i="4" s="1"/>
  <c r="AM490" i="4" s="1"/>
  <c r="BA640" i="4"/>
  <c r="AW641" i="4"/>
  <c r="AU641" i="4" s="1"/>
  <c r="V697" i="4"/>
  <c r="E684" i="12"/>
  <c r="AH490" i="4" l="1"/>
  <c r="AD491" i="4" s="1"/>
  <c r="AE491" i="4" s="1"/>
  <c r="AJ490" i="4"/>
  <c r="AN490" i="4" s="1"/>
  <c r="AD78" i="14" s="1"/>
  <c r="BJ481" i="4"/>
  <c r="BC640" i="4"/>
  <c r="AZ641" i="4"/>
  <c r="BA641" i="4" s="1"/>
  <c r="BC641" i="4" s="1"/>
  <c r="AX641" i="4"/>
  <c r="AY641" i="4" s="1"/>
  <c r="W697" i="4"/>
  <c r="U698" i="4"/>
  <c r="F684" i="12"/>
  <c r="H684" i="12" s="1"/>
  <c r="AO490" i="4" l="1"/>
  <c r="AP490" i="4" s="1"/>
  <c r="AF491" i="4"/>
  <c r="AG491" i="4" s="1"/>
  <c r="BP481" i="4"/>
  <c r="AF121" i="14" s="1"/>
  <c r="BQ481" i="4"/>
  <c r="BR481" i="4" s="1"/>
  <c r="AL480" i="14" s="1"/>
  <c r="BF482" i="4"/>
  <c r="BK482" i="4" s="1"/>
  <c r="AW642" i="4"/>
  <c r="AZ642" i="4" s="1"/>
  <c r="S698" i="4"/>
  <c r="X698" i="4"/>
  <c r="Y698" i="4" s="1"/>
  <c r="E685" i="12"/>
  <c r="AQ490" i="4" l="1"/>
  <c r="AJ489" i="14"/>
  <c r="AH491" i="4"/>
  <c r="AJ491" i="4"/>
  <c r="AO491" i="4" s="1"/>
  <c r="AP491" i="4" s="1"/>
  <c r="AJ490" i="14" s="1"/>
  <c r="BS481" i="4"/>
  <c r="BG482" i="4"/>
  <c r="BM482" i="4" s="1"/>
  <c r="BN482" i="4" s="1"/>
  <c r="BO482" i="4" s="1"/>
  <c r="BA642" i="4"/>
  <c r="BC642" i="4" s="1"/>
  <c r="AU642" i="4"/>
  <c r="AI491" i="4"/>
  <c r="AK491" i="4"/>
  <c r="V698" i="4"/>
  <c r="F685" i="12"/>
  <c r="H685" i="12" s="1"/>
  <c r="BH482" i="4" l="1"/>
  <c r="BI482" i="4" s="1"/>
  <c r="BL482" i="4" s="1"/>
  <c r="AL491" i="4"/>
  <c r="AM491" i="4" s="1"/>
  <c r="AN491" i="4" s="1"/>
  <c r="AD86" i="14" s="1"/>
  <c r="AX642" i="4"/>
  <c r="AY642" i="4" s="1"/>
  <c r="AA698" i="4"/>
  <c r="W698" i="4"/>
  <c r="U699" i="4"/>
  <c r="E686" i="12"/>
  <c r="BJ482" i="4" l="1"/>
  <c r="AD492" i="4"/>
  <c r="AQ491" i="4"/>
  <c r="AW643" i="4"/>
  <c r="S699" i="4"/>
  <c r="X699" i="4"/>
  <c r="F686" i="12"/>
  <c r="H686" i="12" s="1"/>
  <c r="Y699" i="4" l="1"/>
  <c r="AA699" i="4" s="1"/>
  <c r="BP482" i="4"/>
  <c r="AF123" i="14" s="1"/>
  <c r="BQ482" i="4"/>
  <c r="BR482" i="4" s="1"/>
  <c r="AL481" i="14" s="1"/>
  <c r="BF483" i="4"/>
  <c r="BK483" i="4" s="1"/>
  <c r="AE492" i="4"/>
  <c r="AF492" i="4" s="1"/>
  <c r="AU643" i="4"/>
  <c r="AZ643" i="4"/>
  <c r="AI492" i="4"/>
  <c r="V699" i="4"/>
  <c r="BS482" i="4" l="1"/>
  <c r="BG483" i="4"/>
  <c r="BM483" i="4" s="1"/>
  <c r="BN483" i="4" s="1"/>
  <c r="BO483" i="4" s="1"/>
  <c r="AG492" i="4"/>
  <c r="BA643" i="4"/>
  <c r="AX643" i="4"/>
  <c r="AY643" i="4" s="1"/>
  <c r="AK492" i="4"/>
  <c r="W699" i="4"/>
  <c r="U700" i="4"/>
  <c r="E687" i="12"/>
  <c r="AH492" i="4" l="1"/>
  <c r="AJ492" i="4"/>
  <c r="AO492" i="4" s="1"/>
  <c r="AP492" i="4" s="1"/>
  <c r="AJ491" i="14" s="1"/>
  <c r="BH483" i="4"/>
  <c r="BI483" i="4" s="1"/>
  <c r="BL483" i="4" s="1"/>
  <c r="BC643" i="4"/>
  <c r="AL492" i="4"/>
  <c r="AM492" i="4" s="1"/>
  <c r="AW644" i="4"/>
  <c r="AU644" i="4" s="1"/>
  <c r="S700" i="4"/>
  <c r="X700" i="4"/>
  <c r="F687" i="12"/>
  <c r="H687" i="12" s="1"/>
  <c r="E688" i="12"/>
  <c r="Y700" i="4" l="1"/>
  <c r="AA700" i="4" s="1"/>
  <c r="BJ483" i="4"/>
  <c r="AN492" i="4"/>
  <c r="AZ644" i="4"/>
  <c r="AD493" i="4"/>
  <c r="V700" i="4"/>
  <c r="F688" i="12"/>
  <c r="H688" i="12" s="1"/>
  <c r="AQ492" i="4" l="1"/>
  <c r="AD94" i="14"/>
  <c r="BP483" i="4"/>
  <c r="AF125" i="14" s="1"/>
  <c r="BQ483" i="4"/>
  <c r="BR483" i="4" s="1"/>
  <c r="AL482" i="14" s="1"/>
  <c r="BF484" i="4"/>
  <c r="BK484" i="4" s="1"/>
  <c r="AE493" i="4"/>
  <c r="AK493" i="4" s="1"/>
  <c r="AL493" i="4" s="1"/>
  <c r="AM493" i="4" s="1"/>
  <c r="BA644" i="4"/>
  <c r="AX644" i="4"/>
  <c r="AY644" i="4" s="1"/>
  <c r="AI493" i="4"/>
  <c r="W700" i="4"/>
  <c r="U701" i="4"/>
  <c r="BS483" i="4" l="1"/>
  <c r="AF493" i="4"/>
  <c r="AG493" i="4" s="1"/>
  <c r="BG484" i="4"/>
  <c r="BH484" i="4" s="1"/>
  <c r="BC644" i="4"/>
  <c r="AW645" i="4"/>
  <c r="AU645" i="4" s="1"/>
  <c r="S701" i="4"/>
  <c r="X701" i="4"/>
  <c r="E689" i="12"/>
  <c r="Y701" i="4" l="1"/>
  <c r="AA701" i="4" s="1"/>
  <c r="AH493" i="4"/>
  <c r="AD494" i="4" s="1"/>
  <c r="AJ493" i="4"/>
  <c r="AO493" i="4" s="1"/>
  <c r="AP493" i="4" s="1"/>
  <c r="AJ492" i="14" s="1"/>
  <c r="BM484" i="4"/>
  <c r="BN484" i="4" s="1"/>
  <c r="BO484" i="4" s="1"/>
  <c r="BI484" i="4"/>
  <c r="BL484" i="4" s="1"/>
  <c r="AZ645" i="4"/>
  <c r="V701" i="4"/>
  <c r="F689" i="12"/>
  <c r="H689" i="12" s="1"/>
  <c r="AN493" i="4" l="1"/>
  <c r="BJ484" i="4"/>
  <c r="AE494" i="4"/>
  <c r="AF494" i="4" s="1"/>
  <c r="BA645" i="4"/>
  <c r="AX645" i="4"/>
  <c r="AY645" i="4" s="1"/>
  <c r="AI494" i="4"/>
  <c r="W701" i="4"/>
  <c r="U702" i="4"/>
  <c r="E690" i="12"/>
  <c r="AQ493" i="4" l="1"/>
  <c r="AD110" i="14"/>
  <c r="AK494" i="4"/>
  <c r="AL494" i="4" s="1"/>
  <c r="AM494" i="4" s="1"/>
  <c r="BP484" i="4"/>
  <c r="AF129" i="14" s="1"/>
  <c r="BQ484" i="4"/>
  <c r="BR484" i="4" s="1"/>
  <c r="AL483" i="14" s="1"/>
  <c r="BF485" i="4"/>
  <c r="BK485" i="4" s="1"/>
  <c r="AG494" i="4"/>
  <c r="BC645" i="4"/>
  <c r="AW646" i="4"/>
  <c r="AZ646" i="4" s="1"/>
  <c r="S702" i="4"/>
  <c r="X702" i="4"/>
  <c r="F690" i="12"/>
  <c r="H690" i="12" s="1"/>
  <c r="Y702" i="4" l="1"/>
  <c r="AA702" i="4" s="1"/>
  <c r="AH494" i="4"/>
  <c r="AJ494" i="4"/>
  <c r="AO494" i="4" s="1"/>
  <c r="AP494" i="4" s="1"/>
  <c r="AJ493" i="14" s="1"/>
  <c r="BS484" i="4"/>
  <c r="BG485" i="4"/>
  <c r="BH485" i="4" s="1"/>
  <c r="AD495" i="4"/>
  <c r="AU646" i="4"/>
  <c r="V702" i="4"/>
  <c r="AN494" i="4" l="1"/>
  <c r="BM485" i="4"/>
  <c r="BN485" i="4" s="1"/>
  <c r="BO485" i="4" s="1"/>
  <c r="BI485" i="4"/>
  <c r="BL485" i="4" s="1"/>
  <c r="AE495" i="4"/>
  <c r="AF495" i="4" s="1"/>
  <c r="BA646" i="4"/>
  <c r="AX646" i="4"/>
  <c r="AY646" i="4" s="1"/>
  <c r="W702" i="4"/>
  <c r="U703" i="4"/>
  <c r="E691" i="12"/>
  <c r="AQ494" i="4" l="1"/>
  <c r="AD119" i="14"/>
  <c r="AK495" i="4"/>
  <c r="AL495" i="4" s="1"/>
  <c r="AM495" i="4" s="1"/>
  <c r="BJ485" i="4"/>
  <c r="AG495" i="4"/>
  <c r="BC646" i="4"/>
  <c r="AW647" i="4"/>
  <c r="AU647" i="4" s="1"/>
  <c r="AI495" i="4"/>
  <c r="S703" i="4"/>
  <c r="X703" i="4"/>
  <c r="Y703" i="4" s="1"/>
  <c r="F691" i="12"/>
  <c r="H691" i="12" s="1"/>
  <c r="AH495" i="4" l="1"/>
  <c r="AD496" i="4" s="1"/>
  <c r="AJ495" i="4"/>
  <c r="AO495" i="4" s="1"/>
  <c r="AP495" i="4" s="1"/>
  <c r="AJ494" i="14" s="1"/>
  <c r="BP485" i="4"/>
  <c r="AF72" i="14" s="1"/>
  <c r="BQ485" i="4"/>
  <c r="BR485" i="4" s="1"/>
  <c r="AL484" i="14" s="1"/>
  <c r="BF486" i="4"/>
  <c r="BK486" i="4" s="1"/>
  <c r="AZ647" i="4"/>
  <c r="AX647" i="4"/>
  <c r="AY647" i="4" s="1"/>
  <c r="V703" i="4"/>
  <c r="U704" i="4" s="1"/>
  <c r="E692" i="12"/>
  <c r="AN495" i="4" l="1"/>
  <c r="BS485" i="4"/>
  <c r="BG486" i="4"/>
  <c r="BM486" i="4" s="1"/>
  <c r="BN486" i="4" s="1"/>
  <c r="BO486" i="4" s="1"/>
  <c r="AE496" i="4"/>
  <c r="AF496" i="4" s="1"/>
  <c r="BA647" i="4"/>
  <c r="AW648" i="4"/>
  <c r="AA703" i="4"/>
  <c r="W703" i="4"/>
  <c r="S704" i="4"/>
  <c r="X704" i="4"/>
  <c r="Y704" i="4" s="1"/>
  <c r="F692" i="12"/>
  <c r="H692" i="12" s="1"/>
  <c r="AQ495" i="4" l="1"/>
  <c r="AD131" i="14"/>
  <c r="BH486" i="4"/>
  <c r="BI486" i="4" s="1"/>
  <c r="BL486" i="4" s="1"/>
  <c r="AG496" i="4"/>
  <c r="BC647" i="4"/>
  <c r="AZ648" i="4"/>
  <c r="AU648" i="4"/>
  <c r="AX648" i="4" s="1"/>
  <c r="AY648" i="4" s="1"/>
  <c r="AA704" i="4"/>
  <c r="V704" i="4"/>
  <c r="W704" i="4" s="1"/>
  <c r="AI496" i="4"/>
  <c r="AK496" i="4"/>
  <c r="AL496" i="4" s="1"/>
  <c r="AH496" i="4" l="1"/>
  <c r="AD497" i="4" s="1"/>
  <c r="AJ496" i="4"/>
  <c r="AO496" i="4" s="1"/>
  <c r="AP496" i="4" s="1"/>
  <c r="AJ495" i="14" s="1"/>
  <c r="BJ486" i="4"/>
  <c r="BA648" i="4"/>
  <c r="BC648" i="4" s="1"/>
  <c r="AW649" i="4"/>
  <c r="AU649" i="4" s="1"/>
  <c r="U705" i="4"/>
  <c r="X705" i="4" s="1"/>
  <c r="Y705" i="4" s="1"/>
  <c r="AM496" i="4"/>
  <c r="E693" i="12"/>
  <c r="AN496" i="4" l="1"/>
  <c r="BP486" i="4"/>
  <c r="AF82" i="14" s="1"/>
  <c r="BQ486" i="4"/>
  <c r="BR486" i="4" s="1"/>
  <c r="AL485" i="14" s="1"/>
  <c r="BF487" i="4"/>
  <c r="BK487" i="4" s="1"/>
  <c r="AE497" i="4"/>
  <c r="AF497" i="4" s="1"/>
  <c r="AZ649" i="4"/>
  <c r="AX649" i="4"/>
  <c r="AY649" i="4" s="1"/>
  <c r="AA705" i="4"/>
  <c r="S705" i="4"/>
  <c r="V705" i="4" s="1"/>
  <c r="F693" i="12"/>
  <c r="H693" i="12" s="1"/>
  <c r="AQ496" i="4" l="1"/>
  <c r="AD126" i="14"/>
  <c r="BS486" i="4"/>
  <c r="BG487" i="4"/>
  <c r="BM487" i="4" s="1"/>
  <c r="BN487" i="4" s="1"/>
  <c r="BO487" i="4" s="1"/>
  <c r="AG497" i="4"/>
  <c r="BA649" i="4"/>
  <c r="BC649" i="4" s="1"/>
  <c r="AW650" i="4"/>
  <c r="AU650" i="4" s="1"/>
  <c r="AX650" i="4" s="1"/>
  <c r="AY650" i="4" s="1"/>
  <c r="W705" i="4"/>
  <c r="U706" i="4"/>
  <c r="E694" i="12"/>
  <c r="AH497" i="4" l="1"/>
  <c r="AJ497" i="4"/>
  <c r="AO497" i="4" s="1"/>
  <c r="AP497" i="4" s="1"/>
  <c r="AJ496" i="14" s="1"/>
  <c r="BH487" i="4"/>
  <c r="BI487" i="4" s="1"/>
  <c r="BL487" i="4" s="1"/>
  <c r="AZ650" i="4"/>
  <c r="AW651" i="4"/>
  <c r="AU651" i="4" s="1"/>
  <c r="AI497" i="4"/>
  <c r="AK497" i="4"/>
  <c r="S706" i="4"/>
  <c r="X706" i="4"/>
  <c r="Y706" i="4" s="1"/>
  <c r="F694" i="12"/>
  <c r="H694" i="12" s="1"/>
  <c r="BJ487" i="4" l="1"/>
  <c r="BA650" i="4"/>
  <c r="BC650" i="4" s="1"/>
  <c r="AL497" i="4"/>
  <c r="AM497" i="4" s="1"/>
  <c r="AN497" i="4" s="1"/>
  <c r="AD136" i="14" s="1"/>
  <c r="V706" i="4"/>
  <c r="U707" i="4" s="1"/>
  <c r="E695" i="12"/>
  <c r="BF488" i="4" l="1"/>
  <c r="BK488" i="4" s="1"/>
  <c r="BP487" i="4"/>
  <c r="AF87" i="14" s="1"/>
  <c r="BQ487" i="4"/>
  <c r="BR487" i="4" s="1"/>
  <c r="AL486" i="14" s="1"/>
  <c r="AZ651" i="4"/>
  <c r="BA651" i="4" s="1"/>
  <c r="BC651" i="4" s="1"/>
  <c r="AD498" i="4"/>
  <c r="AQ497" i="4"/>
  <c r="AA706" i="4"/>
  <c r="W706" i="4"/>
  <c r="X707" i="4"/>
  <c r="Y707" i="4" s="1"/>
  <c r="S707" i="4"/>
  <c r="F695" i="12"/>
  <c r="H695" i="12" s="1"/>
  <c r="BS487" i="4" l="1"/>
  <c r="BG488" i="4"/>
  <c r="BM488" i="4" s="1"/>
  <c r="BN488" i="4" s="1"/>
  <c r="BO488" i="4" s="1"/>
  <c r="AE498" i="4"/>
  <c r="AF498" i="4" s="1"/>
  <c r="AX651" i="4"/>
  <c r="AY651" i="4" s="1"/>
  <c r="AI498" i="4"/>
  <c r="AA707" i="4"/>
  <c r="V707" i="4"/>
  <c r="U708" i="4" s="1"/>
  <c r="BH488" i="4" l="1"/>
  <c r="BI488" i="4" s="1"/>
  <c r="BL488" i="4" s="1"/>
  <c r="AG498" i="4"/>
  <c r="AK498" i="4"/>
  <c r="AL498" i="4" s="1"/>
  <c r="AM498" i="4" s="1"/>
  <c r="AW652" i="4"/>
  <c r="AZ652" i="4" s="1"/>
  <c r="W707" i="4"/>
  <c r="S708" i="4"/>
  <c r="X708" i="4"/>
  <c r="E696" i="12"/>
  <c r="Y708" i="4" l="1"/>
  <c r="AA708" i="4" s="1"/>
  <c r="AH498" i="4"/>
  <c r="AJ498" i="4"/>
  <c r="AO498" i="4" s="1"/>
  <c r="AP498" i="4" s="1"/>
  <c r="AJ497" i="14" s="1"/>
  <c r="BJ488" i="4"/>
  <c r="AU652" i="4"/>
  <c r="V708" i="4"/>
  <c r="F696" i="12"/>
  <c r="H696" i="12" s="1"/>
  <c r="AN498" i="4" l="1"/>
  <c r="BP488" i="4"/>
  <c r="AF101" i="14" s="1"/>
  <c r="BQ488" i="4"/>
  <c r="BR488" i="4" s="1"/>
  <c r="AL487" i="14" s="1"/>
  <c r="BF489" i="4"/>
  <c r="AD499" i="4"/>
  <c r="BA652" i="4"/>
  <c r="W708" i="4"/>
  <c r="U709" i="4"/>
  <c r="AQ498" i="4" l="1"/>
  <c r="AD147" i="14"/>
  <c r="BS488" i="4"/>
  <c r="BG489" i="4"/>
  <c r="BM489" i="4" s="1"/>
  <c r="BN489" i="4" s="1"/>
  <c r="BO489" i="4" s="1"/>
  <c r="BK489" i="4"/>
  <c r="AE499" i="4"/>
  <c r="AK499" i="4" s="1"/>
  <c r="AL499" i="4" s="1"/>
  <c r="AM499" i="4" s="1"/>
  <c r="AI499" i="4"/>
  <c r="BC652" i="4"/>
  <c r="AX652" i="4"/>
  <c r="AY652" i="4" s="1"/>
  <c r="S709" i="4"/>
  <c r="X709" i="4"/>
  <c r="Y709" i="4" s="1"/>
  <c r="E697" i="12"/>
  <c r="AF499" i="4" l="1"/>
  <c r="AG499" i="4" s="1"/>
  <c r="AJ499" i="4" s="1"/>
  <c r="BH489" i="4"/>
  <c r="BI489" i="4" s="1"/>
  <c r="BL489" i="4" s="1"/>
  <c r="AW653" i="4"/>
  <c r="AZ653" i="4" s="1"/>
  <c r="AA709" i="4"/>
  <c r="V709" i="4"/>
  <c r="F697" i="12"/>
  <c r="H697" i="12" s="1"/>
  <c r="AH499" i="4" l="1"/>
  <c r="AD500" i="4" s="1"/>
  <c r="AO499" i="4"/>
  <c r="AP499" i="4" s="1"/>
  <c r="AJ498" i="14" s="1"/>
  <c r="BJ489" i="4"/>
  <c r="AU653" i="4"/>
  <c r="W709" i="4"/>
  <c r="U710" i="4"/>
  <c r="AN499" i="4" l="1"/>
  <c r="BP489" i="4"/>
  <c r="AF60" i="14" s="1"/>
  <c r="BQ489" i="4"/>
  <c r="BR489" i="4" s="1"/>
  <c r="AL488" i="14" s="1"/>
  <c r="BF490" i="4"/>
  <c r="BK490" i="4" s="1"/>
  <c r="AE500" i="4"/>
  <c r="BA653" i="4"/>
  <c r="AX653" i="4"/>
  <c r="AY653" i="4" s="1"/>
  <c r="AI500" i="4"/>
  <c r="X710" i="4"/>
  <c r="Y710" i="4" s="1"/>
  <c r="S710" i="4"/>
  <c r="E698" i="12"/>
  <c r="AQ499" i="4" l="1"/>
  <c r="AD154" i="14"/>
  <c r="AF500" i="4"/>
  <c r="AG500" i="4" s="1"/>
  <c r="AJ500" i="4" s="1"/>
  <c r="BG490" i="4"/>
  <c r="BM490" i="4" s="1"/>
  <c r="BN490" i="4" s="1"/>
  <c r="BO490" i="4" s="1"/>
  <c r="BS489" i="4"/>
  <c r="AK500" i="4"/>
  <c r="AL500" i="4" s="1"/>
  <c r="AM500" i="4" s="1"/>
  <c r="BC653" i="4"/>
  <c r="AW654" i="4"/>
  <c r="AZ654" i="4" s="1"/>
  <c r="V710" i="4"/>
  <c r="F698" i="12"/>
  <c r="H698" i="12" s="1"/>
  <c r="AH500" i="4" l="1"/>
  <c r="AO500" i="4"/>
  <c r="AP500" i="4" s="1"/>
  <c r="AJ499" i="14" s="1"/>
  <c r="BH490" i="4"/>
  <c r="BI490" i="4" s="1"/>
  <c r="BL490" i="4" s="1"/>
  <c r="BA654" i="4"/>
  <c r="BC654" i="4" s="1"/>
  <c r="AU654" i="4"/>
  <c r="AA710" i="4"/>
  <c r="W710" i="4"/>
  <c r="U711" i="4"/>
  <c r="AN500" i="4" l="1"/>
  <c r="AD501" i="4"/>
  <c r="AE501" i="4" s="1"/>
  <c r="BJ490" i="4"/>
  <c r="AX654" i="4"/>
  <c r="AY654" i="4" s="1"/>
  <c r="X711" i="4"/>
  <c r="Y711" i="4" s="1"/>
  <c r="S711" i="4"/>
  <c r="E699" i="12"/>
  <c r="AQ500" i="4" l="1"/>
  <c r="AD162" i="14"/>
  <c r="AF501" i="4"/>
  <c r="AG501" i="4" s="1"/>
  <c r="AJ501" i="4" s="1"/>
  <c r="BP490" i="4"/>
  <c r="AF67" i="14" s="1"/>
  <c r="BQ490" i="4"/>
  <c r="BR490" i="4" s="1"/>
  <c r="AL489" i="14" s="1"/>
  <c r="BF491" i="4"/>
  <c r="BK491" i="4" s="1"/>
  <c r="AW655" i="4"/>
  <c r="AI501" i="4"/>
  <c r="V711" i="4"/>
  <c r="F699" i="12"/>
  <c r="H699" i="12" s="1"/>
  <c r="BS490" i="4" l="1"/>
  <c r="AH501" i="4"/>
  <c r="AD502" i="4" s="1"/>
  <c r="AO501" i="4"/>
  <c r="AP501" i="4" s="1"/>
  <c r="AJ500" i="14" s="1"/>
  <c r="BG491" i="4"/>
  <c r="BM491" i="4" s="1"/>
  <c r="BN491" i="4" s="1"/>
  <c r="BO491" i="4" s="1"/>
  <c r="AU655" i="4"/>
  <c r="AX655" i="4" s="1"/>
  <c r="AY655" i="4" s="1"/>
  <c r="AZ655" i="4"/>
  <c r="BA655" i="4" s="1"/>
  <c r="AK501" i="4"/>
  <c r="AA711" i="4"/>
  <c r="W711" i="4"/>
  <c r="U712" i="4"/>
  <c r="E700" i="12"/>
  <c r="BH491" i="4" l="1"/>
  <c r="BI491" i="4" s="1"/>
  <c r="BL491" i="4" s="1"/>
  <c r="AE502" i="4"/>
  <c r="AF502" i="4" s="1"/>
  <c r="BC655" i="4"/>
  <c r="AL501" i="4"/>
  <c r="AM501" i="4" s="1"/>
  <c r="AN501" i="4" s="1"/>
  <c r="AD168" i="14" s="1"/>
  <c r="AW656" i="4"/>
  <c r="AZ656" i="4" s="1"/>
  <c r="S712" i="4"/>
  <c r="V712" i="4" s="1"/>
  <c r="X712" i="4"/>
  <c r="Y712" i="4" s="1"/>
  <c r="F700" i="12"/>
  <c r="H700" i="12" s="1"/>
  <c r="BJ491" i="4" l="1"/>
  <c r="AG502" i="4"/>
  <c r="AQ501" i="4"/>
  <c r="AU656" i="4"/>
  <c r="AI502" i="4"/>
  <c r="AA712" i="4"/>
  <c r="W712" i="4"/>
  <c r="U713" i="4"/>
  <c r="AH502" i="4" l="1"/>
  <c r="AJ502" i="4"/>
  <c r="AO502" i="4" s="1"/>
  <c r="AP502" i="4" s="1"/>
  <c r="AJ501" i="14" s="1"/>
  <c r="BP491" i="4"/>
  <c r="AF73" i="14" s="1"/>
  <c r="BQ491" i="4"/>
  <c r="BR491" i="4" s="1"/>
  <c r="AL490" i="14" s="1"/>
  <c r="BF492" i="4"/>
  <c r="BK492" i="4" s="1"/>
  <c r="BA656" i="4"/>
  <c r="AX656" i="4"/>
  <c r="AY656" i="4" s="1"/>
  <c r="AK502" i="4"/>
  <c r="X713" i="4"/>
  <c r="Y713" i="4" s="1"/>
  <c r="S713" i="4"/>
  <c r="E701" i="12"/>
  <c r="BS491" i="4" l="1"/>
  <c r="BG492" i="4"/>
  <c r="BM492" i="4" s="1"/>
  <c r="BN492" i="4" s="1"/>
  <c r="BO492" i="4" s="1"/>
  <c r="BC656" i="4"/>
  <c r="AL502" i="4"/>
  <c r="AM502" i="4" s="1"/>
  <c r="AN502" i="4" s="1"/>
  <c r="AD173" i="14" s="1"/>
  <c r="AW657" i="4"/>
  <c r="AZ657" i="4" s="1"/>
  <c r="AA713" i="4"/>
  <c r="V713" i="4"/>
  <c r="F701" i="12"/>
  <c r="H701" i="12" s="1"/>
  <c r="BH492" i="4" l="1"/>
  <c r="BI492" i="4" s="1"/>
  <c r="BL492" i="4" s="1"/>
  <c r="AD503" i="4"/>
  <c r="BA657" i="4"/>
  <c r="BC657" i="4" s="1"/>
  <c r="AQ502" i="4"/>
  <c r="AU657" i="4"/>
  <c r="W713" i="4"/>
  <c r="U714" i="4"/>
  <c r="BJ492" i="4" l="1"/>
  <c r="AE503" i="4"/>
  <c r="AF503" i="4" s="1"/>
  <c r="AX657" i="4"/>
  <c r="AY657" i="4" s="1"/>
  <c r="S714" i="4"/>
  <c r="X714" i="4"/>
  <c r="Y714" i="4" s="1"/>
  <c r="E702" i="12"/>
  <c r="BP492" i="4" l="1"/>
  <c r="AF85" i="14" s="1"/>
  <c r="BQ492" i="4"/>
  <c r="BR492" i="4" s="1"/>
  <c r="AL491" i="14" s="1"/>
  <c r="BF493" i="4"/>
  <c r="BK493" i="4" s="1"/>
  <c r="AG503" i="4"/>
  <c r="AW658" i="4"/>
  <c r="AK503" i="4"/>
  <c r="AI503" i="4"/>
  <c r="AA714" i="4"/>
  <c r="V714" i="4"/>
  <c r="W714" i="4" s="1"/>
  <c r="F702" i="12"/>
  <c r="H702" i="12" s="1"/>
  <c r="AH503" i="4" l="1"/>
  <c r="AJ503" i="4"/>
  <c r="AO503" i="4" s="1"/>
  <c r="AP503" i="4" s="1"/>
  <c r="AJ502" i="14" s="1"/>
  <c r="BS492" i="4"/>
  <c r="BG493" i="4"/>
  <c r="BH493" i="4" s="1"/>
  <c r="AU658" i="4"/>
  <c r="AZ658" i="4"/>
  <c r="AL503" i="4"/>
  <c r="AM503" i="4" s="1"/>
  <c r="U715" i="4"/>
  <c r="X715" i="4" s="1"/>
  <c r="Y715" i="4" s="1"/>
  <c r="AN503" i="4" l="1"/>
  <c r="BM493" i="4"/>
  <c r="BN493" i="4" s="1"/>
  <c r="BO493" i="4" s="1"/>
  <c r="BI493" i="4"/>
  <c r="BL493" i="4" s="1"/>
  <c r="AD504" i="4"/>
  <c r="BA658" i="4"/>
  <c r="AX658" i="4"/>
  <c r="AY658" i="4" s="1"/>
  <c r="AA715" i="4"/>
  <c r="S715" i="4"/>
  <c r="V715" i="4" s="1"/>
  <c r="W715" i="4" s="1"/>
  <c r="E703" i="12"/>
  <c r="AQ503" i="4" l="1"/>
  <c r="AD176" i="14"/>
  <c r="BJ493" i="4"/>
  <c r="AE504" i="4"/>
  <c r="AF504" i="4" s="1"/>
  <c r="BC658" i="4"/>
  <c r="AW659" i="4"/>
  <c r="AZ659" i="4" s="1"/>
  <c r="AI504" i="4"/>
  <c r="U716" i="4"/>
  <c r="X716" i="4" s="1"/>
  <c r="Y716" i="4" s="1"/>
  <c r="F703" i="12"/>
  <c r="H703" i="12" s="1"/>
  <c r="BP493" i="4" l="1"/>
  <c r="AF96" i="14" s="1"/>
  <c r="BQ493" i="4"/>
  <c r="BR493" i="4" s="1"/>
  <c r="AL492" i="14" s="1"/>
  <c r="BF494" i="4"/>
  <c r="BK494" i="4" s="1"/>
  <c r="AG504" i="4"/>
  <c r="AK504" i="4"/>
  <c r="AL504" i="4" s="1"/>
  <c r="AM504" i="4" s="1"/>
  <c r="AU659" i="4"/>
  <c r="AA716" i="4"/>
  <c r="S716" i="4"/>
  <c r="V716" i="4" s="1"/>
  <c r="E704" i="12"/>
  <c r="AH504" i="4" l="1"/>
  <c r="AD505" i="4" s="1"/>
  <c r="AJ504" i="4"/>
  <c r="AN504" i="4" s="1"/>
  <c r="AD180" i="14" s="1"/>
  <c r="BS493" i="4"/>
  <c r="BG494" i="4"/>
  <c r="BM494" i="4" s="1"/>
  <c r="BN494" i="4" s="1"/>
  <c r="BO494" i="4" s="1"/>
  <c r="BA659" i="4"/>
  <c r="AX659" i="4"/>
  <c r="AY659" i="4" s="1"/>
  <c r="W716" i="4"/>
  <c r="U717" i="4"/>
  <c r="F704" i="12"/>
  <c r="H704" i="12" s="1"/>
  <c r="BH494" i="4" l="1"/>
  <c r="BI494" i="4" s="1"/>
  <c r="BL494" i="4" s="1"/>
  <c r="AO504" i="4"/>
  <c r="AP504" i="4" s="1"/>
  <c r="AE505" i="4"/>
  <c r="AF505" i="4" s="1"/>
  <c r="BC659" i="4"/>
  <c r="AW660" i="4"/>
  <c r="AU660" i="4" s="1"/>
  <c r="AI505" i="4"/>
  <c r="S717" i="4"/>
  <c r="X717" i="4"/>
  <c r="Y717" i="4" s="1"/>
  <c r="E705" i="12"/>
  <c r="AQ504" i="4" l="1"/>
  <c r="AJ503" i="14"/>
  <c r="BJ494" i="4"/>
  <c r="AG505" i="4"/>
  <c r="AZ660" i="4"/>
  <c r="BA660" i="4" s="1"/>
  <c r="BC660" i="4" s="1"/>
  <c r="AK505" i="4"/>
  <c r="V717" i="4"/>
  <c r="U718" i="4" s="1"/>
  <c r="F705" i="12"/>
  <c r="H705" i="12" s="1"/>
  <c r="AH505" i="4" l="1"/>
  <c r="AJ505" i="4"/>
  <c r="AO505" i="4" s="1"/>
  <c r="AP505" i="4" s="1"/>
  <c r="AJ504" i="14" s="1"/>
  <c r="BP494" i="4"/>
  <c r="AF110" i="14" s="1"/>
  <c r="BQ494" i="4"/>
  <c r="BR494" i="4" s="1"/>
  <c r="AL493" i="14" s="1"/>
  <c r="BF495" i="4"/>
  <c r="BK495" i="4" s="1"/>
  <c r="AL505" i="4"/>
  <c r="AM505" i="4" s="1"/>
  <c r="AX660" i="4"/>
  <c r="AY660" i="4" s="1"/>
  <c r="AA717" i="4"/>
  <c r="W717" i="4"/>
  <c r="X718" i="4"/>
  <c r="Y718" i="4" s="1"/>
  <c r="S718" i="4"/>
  <c r="AN505" i="4" l="1"/>
  <c r="BS494" i="4"/>
  <c r="BG495" i="4"/>
  <c r="BH495" i="4" s="1"/>
  <c r="AD506" i="4"/>
  <c r="AW661" i="4"/>
  <c r="AA718" i="4"/>
  <c r="V718" i="4"/>
  <c r="E706" i="12"/>
  <c r="AQ505" i="4" l="1"/>
  <c r="AD183" i="14"/>
  <c r="BM495" i="4"/>
  <c r="BN495" i="4" s="1"/>
  <c r="BO495" i="4" s="1"/>
  <c r="BI495" i="4"/>
  <c r="BL495" i="4" s="1"/>
  <c r="AE506" i="4"/>
  <c r="AK506" i="4" s="1"/>
  <c r="AL506" i="4" s="1"/>
  <c r="AM506" i="4" s="1"/>
  <c r="AI506" i="4"/>
  <c r="AU661" i="4"/>
  <c r="AX661" i="4" s="1"/>
  <c r="AY661" i="4" s="1"/>
  <c r="AZ661" i="4"/>
  <c r="W718" i="4"/>
  <c r="U719" i="4"/>
  <c r="F706" i="12"/>
  <c r="H706" i="12" s="1"/>
  <c r="AF506" i="4" l="1"/>
  <c r="AG506" i="4" s="1"/>
  <c r="BJ495" i="4"/>
  <c r="BA661" i="4"/>
  <c r="AW662" i="4"/>
  <c r="S719" i="4"/>
  <c r="V719" i="4" s="1"/>
  <c r="X719" i="4"/>
  <c r="Y719" i="4" s="1"/>
  <c r="AH506" i="4" l="1"/>
  <c r="AD507" i="4" s="1"/>
  <c r="AJ506" i="4"/>
  <c r="AO506" i="4" s="1"/>
  <c r="AP506" i="4" s="1"/>
  <c r="AJ505" i="14" s="1"/>
  <c r="BP495" i="4"/>
  <c r="AF120" i="14" s="1"/>
  <c r="BQ495" i="4"/>
  <c r="BR495" i="4" s="1"/>
  <c r="AL494" i="14" s="1"/>
  <c r="BF496" i="4"/>
  <c r="BK496" i="4" s="1"/>
  <c r="BC661" i="4"/>
  <c r="AZ662" i="4"/>
  <c r="BA662" i="4" s="1"/>
  <c r="BC662" i="4" s="1"/>
  <c r="AU662" i="4"/>
  <c r="W719" i="4"/>
  <c r="U720" i="4"/>
  <c r="E707" i="12"/>
  <c r="AN506" i="4" l="1"/>
  <c r="AE507" i="4"/>
  <c r="AF507" i="4" s="1"/>
  <c r="BS495" i="4"/>
  <c r="BG496" i="4"/>
  <c r="BH496" i="4" s="1"/>
  <c r="AX662" i="4"/>
  <c r="AY662" i="4" s="1"/>
  <c r="AI507" i="4"/>
  <c r="AA719" i="4"/>
  <c r="S720" i="4"/>
  <c r="X720" i="4"/>
  <c r="Y720" i="4" s="1"/>
  <c r="F707" i="12"/>
  <c r="H707" i="12" s="1"/>
  <c r="AQ506" i="4" l="1"/>
  <c r="AD189" i="14"/>
  <c r="AK507" i="4"/>
  <c r="AL507" i="4" s="1"/>
  <c r="AM507" i="4" s="1"/>
  <c r="AG507" i="4"/>
  <c r="BM496" i="4"/>
  <c r="BN496" i="4" s="1"/>
  <c r="BO496" i="4" s="1"/>
  <c r="BI496" i="4"/>
  <c r="BL496" i="4" s="1"/>
  <c r="AW663" i="4"/>
  <c r="AZ663" i="4" s="1"/>
  <c r="AA720" i="4"/>
  <c r="V720" i="4"/>
  <c r="W720" i="4" s="1"/>
  <c r="E708" i="12"/>
  <c r="AH507" i="4" l="1"/>
  <c r="AD508" i="4" s="1"/>
  <c r="AE508" i="4" s="1"/>
  <c r="AJ507" i="4"/>
  <c r="AO507" i="4" s="1"/>
  <c r="AP507" i="4" s="1"/>
  <c r="AJ506" i="14" s="1"/>
  <c r="BJ496" i="4"/>
  <c r="BA663" i="4"/>
  <c r="AU663" i="4"/>
  <c r="AX663" i="4" s="1"/>
  <c r="AY663" i="4" s="1"/>
  <c r="U721" i="4"/>
  <c r="S721" i="4" s="1"/>
  <c r="F708" i="12"/>
  <c r="H708" i="12" s="1"/>
  <c r="AF508" i="4" l="1"/>
  <c r="AG508" i="4" s="1"/>
  <c r="AN507" i="4"/>
  <c r="BF497" i="4"/>
  <c r="BK497" i="4" s="1"/>
  <c r="BP496" i="4"/>
  <c r="AF116" i="14" s="1"/>
  <c r="BQ496" i="4"/>
  <c r="BR496" i="4" s="1"/>
  <c r="AL495" i="14" s="1"/>
  <c r="BC663" i="4"/>
  <c r="AW664" i="4"/>
  <c r="AU664" i="4" s="1"/>
  <c r="X721" i="4"/>
  <c r="Y721" i="4" s="1"/>
  <c r="AI508" i="4"/>
  <c r="AK508" i="4"/>
  <c r="AL508" i="4" s="1"/>
  <c r="V721" i="4"/>
  <c r="U722" i="4" s="1"/>
  <c r="E709" i="12"/>
  <c r="AQ507" i="4" l="1"/>
  <c r="AD196" i="14"/>
  <c r="AH508" i="4"/>
  <c r="AD509" i="4" s="1"/>
  <c r="AJ508" i="4"/>
  <c r="AO508" i="4" s="1"/>
  <c r="AP508" i="4" s="1"/>
  <c r="AJ507" i="14" s="1"/>
  <c r="BG497" i="4"/>
  <c r="BM497" i="4" s="1"/>
  <c r="BN497" i="4" s="1"/>
  <c r="BO497" i="4" s="1"/>
  <c r="BS496" i="4"/>
  <c r="AZ664" i="4"/>
  <c r="AX664" i="4"/>
  <c r="AY664" i="4" s="1"/>
  <c r="AA721" i="4"/>
  <c r="X722" i="4"/>
  <c r="Y722" i="4" s="1"/>
  <c r="AM508" i="4"/>
  <c r="W721" i="4"/>
  <c r="S722" i="4"/>
  <c r="F709" i="12"/>
  <c r="H709" i="12" s="1"/>
  <c r="AN508" i="4" l="1"/>
  <c r="BH497" i="4"/>
  <c r="BI497" i="4" s="1"/>
  <c r="AE509" i="4"/>
  <c r="AF509" i="4" s="1"/>
  <c r="BA664" i="4"/>
  <c r="AW665" i="4"/>
  <c r="AA722" i="4"/>
  <c r="V722" i="4"/>
  <c r="W722" i="4" s="1"/>
  <c r="AQ508" i="4" l="1"/>
  <c r="AD198" i="14"/>
  <c r="BJ497" i="4"/>
  <c r="BF498" i="4" s="1"/>
  <c r="BK498" i="4" s="1"/>
  <c r="BL497" i="4"/>
  <c r="BQ497" i="4" s="1"/>
  <c r="BR497" i="4" s="1"/>
  <c r="AL496" i="14" s="1"/>
  <c r="AG509" i="4"/>
  <c r="BC664" i="4"/>
  <c r="AZ665" i="4"/>
  <c r="AU665" i="4"/>
  <c r="U723" i="4"/>
  <c r="S723" i="4" s="1"/>
  <c r="E710" i="12"/>
  <c r="AH509" i="4" l="1"/>
  <c r="AJ509" i="4"/>
  <c r="AO509" i="4" s="1"/>
  <c r="AP509" i="4" s="1"/>
  <c r="AJ508" i="14" s="1"/>
  <c r="BP497" i="4"/>
  <c r="BG498" i="4"/>
  <c r="BM498" i="4" s="1"/>
  <c r="BN498" i="4" s="1"/>
  <c r="BO498" i="4" s="1"/>
  <c r="BA665" i="4"/>
  <c r="BC665" i="4" s="1"/>
  <c r="AX665" i="4"/>
  <c r="AY665" i="4" s="1"/>
  <c r="X723" i="4"/>
  <c r="Y723" i="4" s="1"/>
  <c r="AI509" i="4"/>
  <c r="AK509" i="4"/>
  <c r="AL509" i="4" s="1"/>
  <c r="V723" i="4"/>
  <c r="W723" i="4" s="1"/>
  <c r="F710" i="12"/>
  <c r="H710" i="12" s="1"/>
  <c r="BS497" i="4" l="1"/>
  <c r="AF124" i="14"/>
  <c r="BH498" i="4"/>
  <c r="BI498" i="4" s="1"/>
  <c r="BL498" i="4" s="1"/>
  <c r="AD510" i="4"/>
  <c r="AW666" i="4"/>
  <c r="AZ666" i="4" s="1"/>
  <c r="AA723" i="4"/>
  <c r="U724" i="4"/>
  <c r="S724" i="4" s="1"/>
  <c r="V724" i="4" s="1"/>
  <c r="AM509" i="4"/>
  <c r="AN509" i="4" s="1"/>
  <c r="AD201" i="14" s="1"/>
  <c r="BJ498" i="4" l="1"/>
  <c r="AE510" i="4"/>
  <c r="AF510" i="4" s="1"/>
  <c r="AU666" i="4"/>
  <c r="AQ509" i="4"/>
  <c r="X724" i="4"/>
  <c r="Y724" i="4" s="1"/>
  <c r="W724" i="4"/>
  <c r="U725" i="4"/>
  <c r="E711" i="12"/>
  <c r="BP498" i="4" l="1"/>
  <c r="AF135" i="14" s="1"/>
  <c r="BQ498" i="4"/>
  <c r="BR498" i="4" s="1"/>
  <c r="AL497" i="14" s="1"/>
  <c r="BF499" i="4"/>
  <c r="BK499" i="4" s="1"/>
  <c r="AG510" i="4"/>
  <c r="BA666" i="4"/>
  <c r="AX666" i="4"/>
  <c r="AY666" i="4" s="1"/>
  <c r="AA724" i="4"/>
  <c r="X725" i="4"/>
  <c r="Y725" i="4" s="1"/>
  <c r="S725" i="4"/>
  <c r="E712" i="12"/>
  <c r="F711" i="12"/>
  <c r="H711" i="12" s="1"/>
  <c r="AH510" i="4" l="1"/>
  <c r="AJ510" i="4"/>
  <c r="AO510" i="4" s="1"/>
  <c r="AP510" i="4" s="1"/>
  <c r="AJ509" i="14" s="1"/>
  <c r="BS498" i="4"/>
  <c r="BG499" i="4"/>
  <c r="BH499" i="4" s="1"/>
  <c r="BC666" i="4"/>
  <c r="AW667" i="4"/>
  <c r="AZ667" i="4" s="1"/>
  <c r="AI510" i="4"/>
  <c r="AK510" i="4"/>
  <c r="AA725" i="4"/>
  <c r="V725" i="4"/>
  <c r="W725" i="4" s="1"/>
  <c r="F712" i="12"/>
  <c r="H712" i="12" s="1"/>
  <c r="BM499" i="4" l="1"/>
  <c r="BN499" i="4" s="1"/>
  <c r="BO499" i="4" s="1"/>
  <c r="BI499" i="4"/>
  <c r="BL499" i="4" s="1"/>
  <c r="AL510" i="4"/>
  <c r="AM510" i="4" s="1"/>
  <c r="AN510" i="4" s="1"/>
  <c r="AD205" i="14" s="1"/>
  <c r="AU667" i="4"/>
  <c r="U726" i="4"/>
  <c r="S726" i="4" s="1"/>
  <c r="BJ499" i="4" l="1"/>
  <c r="AD511" i="4"/>
  <c r="BA667" i="4"/>
  <c r="AQ510" i="4"/>
  <c r="AX667" i="4"/>
  <c r="AY667" i="4" s="1"/>
  <c r="X726" i="4"/>
  <c r="Y726" i="4" s="1"/>
  <c r="V726" i="4"/>
  <c r="E713" i="12"/>
  <c r="BP499" i="4" l="1"/>
  <c r="AF145" i="14" s="1"/>
  <c r="BQ499" i="4"/>
  <c r="BR499" i="4" s="1"/>
  <c r="AL498" i="14" s="1"/>
  <c r="BF500" i="4"/>
  <c r="BK500" i="4" s="1"/>
  <c r="AE511" i="4"/>
  <c r="AF511" i="4" s="1"/>
  <c r="BC667" i="4"/>
  <c r="AW668" i="4"/>
  <c r="AZ668" i="4" s="1"/>
  <c r="AI511" i="4"/>
  <c r="AA726" i="4"/>
  <c r="W726" i="4"/>
  <c r="U727" i="4"/>
  <c r="F713" i="12"/>
  <c r="H713" i="12" s="1"/>
  <c r="BS499" i="4" l="1"/>
  <c r="BG500" i="4"/>
  <c r="BH500" i="4" s="1"/>
  <c r="AK511" i="4"/>
  <c r="AL511" i="4" s="1"/>
  <c r="AM511" i="4" s="1"/>
  <c r="AG511" i="4"/>
  <c r="AU668" i="4"/>
  <c r="S727" i="4"/>
  <c r="X727" i="4"/>
  <c r="Y727" i="4" s="1"/>
  <c r="AH511" i="4" l="1"/>
  <c r="AD512" i="4" s="1"/>
  <c r="AJ511" i="4"/>
  <c r="AN511" i="4" s="1"/>
  <c r="AD207" i="14" s="1"/>
  <c r="BM500" i="4"/>
  <c r="BN500" i="4" s="1"/>
  <c r="BO500" i="4" s="1"/>
  <c r="BI500" i="4"/>
  <c r="BL500" i="4" s="1"/>
  <c r="BA668" i="4"/>
  <c r="AX668" i="4"/>
  <c r="AY668" i="4" s="1"/>
  <c r="V727" i="4"/>
  <c r="E714" i="12"/>
  <c r="AO511" i="4" l="1"/>
  <c r="AP511" i="4" s="1"/>
  <c r="BJ500" i="4"/>
  <c r="AE512" i="4"/>
  <c r="AF512" i="4" s="1"/>
  <c r="BC668" i="4"/>
  <c r="AW669" i="4"/>
  <c r="AZ669" i="4" s="1"/>
  <c r="AA727" i="4"/>
  <c r="W727" i="4"/>
  <c r="U728" i="4"/>
  <c r="F714" i="12"/>
  <c r="H714" i="12" s="1"/>
  <c r="AQ511" i="4" l="1"/>
  <c r="AJ510" i="14"/>
  <c r="BQ500" i="4"/>
  <c r="BR500" i="4" s="1"/>
  <c r="AL499" i="14" s="1"/>
  <c r="BP500" i="4"/>
  <c r="AF153" i="14" s="1"/>
  <c r="BF501" i="4"/>
  <c r="BK501" i="4" s="1"/>
  <c r="AG512" i="4"/>
  <c r="BA669" i="4"/>
  <c r="BC669" i="4" s="1"/>
  <c r="AU669" i="4"/>
  <c r="AI512" i="4"/>
  <c r="AK512" i="4"/>
  <c r="S728" i="4"/>
  <c r="X728" i="4"/>
  <c r="Y728" i="4" s="1"/>
  <c r="AH512" i="4" l="1"/>
  <c r="AJ512" i="4"/>
  <c r="AO512" i="4" s="1"/>
  <c r="AP512" i="4" s="1"/>
  <c r="AJ511" i="14" s="1"/>
  <c r="BG501" i="4"/>
  <c r="BM501" i="4" s="1"/>
  <c r="BN501" i="4" s="1"/>
  <c r="BO501" i="4" s="1"/>
  <c r="BS500" i="4"/>
  <c r="AL512" i="4"/>
  <c r="AM512" i="4" s="1"/>
  <c r="AX669" i="4"/>
  <c r="AY669" i="4" s="1"/>
  <c r="AA728" i="4"/>
  <c r="V728" i="4"/>
  <c r="W728" i="4" s="1"/>
  <c r="E715" i="12"/>
  <c r="AN512" i="4" l="1"/>
  <c r="BH501" i="4"/>
  <c r="BI501" i="4" s="1"/>
  <c r="BL501" i="4" s="1"/>
  <c r="AD513" i="4"/>
  <c r="AW670" i="4"/>
  <c r="U729" i="4"/>
  <c r="X729" i="4" s="1"/>
  <c r="Y729" i="4" s="1"/>
  <c r="F715" i="12"/>
  <c r="H715" i="12" s="1"/>
  <c r="AQ512" i="4" l="1"/>
  <c r="AD211" i="14"/>
  <c r="BJ501" i="4"/>
  <c r="AE513" i="4"/>
  <c r="AF513" i="4" s="1"/>
  <c r="AU670" i="4"/>
  <c r="AZ670" i="4"/>
  <c r="AA729" i="4"/>
  <c r="S729" i="4"/>
  <c r="V729" i="4" s="1"/>
  <c r="W729" i="4" s="1"/>
  <c r="E716" i="12"/>
  <c r="BF502" i="4" l="1"/>
  <c r="BP501" i="4"/>
  <c r="AF162" i="14" s="1"/>
  <c r="BQ501" i="4"/>
  <c r="BR501" i="4" s="1"/>
  <c r="AL500" i="14" s="1"/>
  <c r="AG513" i="4"/>
  <c r="AK513" i="4"/>
  <c r="AL513" i="4" s="1"/>
  <c r="AM513" i="4" s="1"/>
  <c r="BA670" i="4"/>
  <c r="AX670" i="4"/>
  <c r="AY670" i="4" s="1"/>
  <c r="AI513" i="4"/>
  <c r="U730" i="4"/>
  <c r="X730" i="4" s="1"/>
  <c r="Y730" i="4" s="1"/>
  <c r="F716" i="12"/>
  <c r="H716" i="12" s="1"/>
  <c r="AH513" i="4" l="1"/>
  <c r="AD514" i="4" s="1"/>
  <c r="AE514" i="4" s="1"/>
  <c r="AJ513" i="4"/>
  <c r="AO513" i="4" s="1"/>
  <c r="AP513" i="4" s="1"/>
  <c r="AJ512" i="14" s="1"/>
  <c r="BG502" i="4"/>
  <c r="BH502" i="4" s="1"/>
  <c r="BK502" i="4"/>
  <c r="BS501" i="4"/>
  <c r="BC670" i="4"/>
  <c r="AW671" i="4"/>
  <c r="AZ671" i="4" s="1"/>
  <c r="S730" i="4"/>
  <c r="V730" i="4" s="1"/>
  <c r="AF514" i="4" l="1"/>
  <c r="AG514" i="4" s="1"/>
  <c r="AN513" i="4"/>
  <c r="BM502" i="4"/>
  <c r="BN502" i="4" s="1"/>
  <c r="BO502" i="4" s="1"/>
  <c r="BI502" i="4"/>
  <c r="BL502" i="4" s="1"/>
  <c r="BA671" i="4"/>
  <c r="BC671" i="4" s="1"/>
  <c r="AU671" i="4"/>
  <c r="AX671" i="4" s="1"/>
  <c r="AY671" i="4" s="1"/>
  <c r="AK514" i="4"/>
  <c r="AA730" i="4"/>
  <c r="AI514" i="4"/>
  <c r="W730" i="4"/>
  <c r="U731" i="4"/>
  <c r="E717" i="12"/>
  <c r="AQ513" i="4" l="1"/>
  <c r="AD215" i="14"/>
  <c r="AH514" i="4"/>
  <c r="AJ514" i="4"/>
  <c r="BJ502" i="4"/>
  <c r="AL514" i="4"/>
  <c r="AM514" i="4" s="1"/>
  <c r="AW672" i="4"/>
  <c r="AU672" i="4" s="1"/>
  <c r="S731" i="4"/>
  <c r="X731" i="4"/>
  <c r="Y731" i="4" s="1"/>
  <c r="F717" i="12"/>
  <c r="H717" i="12" s="1"/>
  <c r="BQ502" i="4" l="1"/>
  <c r="BR502" i="4" s="1"/>
  <c r="AL501" i="14" s="1"/>
  <c r="BP502" i="4"/>
  <c r="AF170" i="14" s="1"/>
  <c r="BF503" i="4"/>
  <c r="BK503" i="4" s="1"/>
  <c r="AZ672" i="4"/>
  <c r="V731" i="4"/>
  <c r="U732" i="4" s="1"/>
  <c r="BG503" i="4" l="1"/>
  <c r="BH503" i="4" s="1"/>
  <c r="BS502" i="4"/>
  <c r="AD515" i="4"/>
  <c r="BA672" i="4"/>
  <c r="AO514" i="4"/>
  <c r="AP514" i="4" s="1"/>
  <c r="AJ513" i="14" s="1"/>
  <c r="AN514" i="4"/>
  <c r="AD217" i="14" s="1"/>
  <c r="AX672" i="4"/>
  <c r="AY672" i="4" s="1"/>
  <c r="AA731" i="4"/>
  <c r="W731" i="4"/>
  <c r="S732" i="4"/>
  <c r="X732" i="4"/>
  <c r="Y732" i="4" s="1"/>
  <c r="E718" i="12"/>
  <c r="BM503" i="4" l="1"/>
  <c r="BN503" i="4" s="1"/>
  <c r="BO503" i="4" s="1"/>
  <c r="BI503" i="4"/>
  <c r="BL503" i="4" s="1"/>
  <c r="AI515" i="4"/>
  <c r="BC672" i="4"/>
  <c r="AE515" i="4"/>
  <c r="AK515" i="4" s="1"/>
  <c r="AL515" i="4" s="1"/>
  <c r="AM515" i="4" s="1"/>
  <c r="AQ514" i="4"/>
  <c r="AW673" i="4"/>
  <c r="AU673" i="4" s="1"/>
  <c r="V732" i="4"/>
  <c r="W732" i="4" s="1"/>
  <c r="F718" i="12"/>
  <c r="H718" i="12" s="1"/>
  <c r="AF515" i="4" l="1"/>
  <c r="AG515" i="4" s="1"/>
  <c r="BJ503" i="4"/>
  <c r="AZ673" i="4"/>
  <c r="AA732" i="4"/>
  <c r="U733" i="4"/>
  <c r="AH515" i="4" l="1"/>
  <c r="AJ515" i="4"/>
  <c r="BP503" i="4"/>
  <c r="AF174" i="14" s="1"/>
  <c r="BQ503" i="4"/>
  <c r="BR503" i="4" s="1"/>
  <c r="AL502" i="14" s="1"/>
  <c r="BF504" i="4"/>
  <c r="BA673" i="4"/>
  <c r="AX673" i="4"/>
  <c r="AY673" i="4" s="1"/>
  <c r="S733" i="4"/>
  <c r="X733" i="4"/>
  <c r="Y733" i="4" s="1"/>
  <c r="E719" i="12"/>
  <c r="BS503" i="4" l="1"/>
  <c r="BG504" i="4"/>
  <c r="BH504" i="4" s="1"/>
  <c r="BK504" i="4"/>
  <c r="BC673" i="4"/>
  <c r="AD516" i="4"/>
  <c r="AO515" i="4"/>
  <c r="AP515" i="4" s="1"/>
  <c r="AJ514" i="14" s="1"/>
  <c r="AN515" i="4"/>
  <c r="AD219" i="14" s="1"/>
  <c r="AW674" i="4"/>
  <c r="AU674" i="4" s="1"/>
  <c r="AA733" i="4"/>
  <c r="V733" i="4"/>
  <c r="W733" i="4" s="1"/>
  <c r="F719" i="12"/>
  <c r="H719" i="12" s="1"/>
  <c r="BI504" i="4" l="1"/>
  <c r="BL504" i="4" s="1"/>
  <c r="BM504" i="4"/>
  <c r="BN504" i="4" s="1"/>
  <c r="BO504" i="4" s="1"/>
  <c r="AE516" i="4"/>
  <c r="AK516" i="4" s="1"/>
  <c r="AL516" i="4" s="1"/>
  <c r="AM516" i="4" s="1"/>
  <c r="AZ674" i="4"/>
  <c r="AI516" i="4"/>
  <c r="AQ515" i="4"/>
  <c r="U734" i="4"/>
  <c r="S734" i="4" s="1"/>
  <c r="E720" i="12"/>
  <c r="AF516" i="4" l="1"/>
  <c r="AG516" i="4" s="1"/>
  <c r="BJ504" i="4"/>
  <c r="BA674" i="4"/>
  <c r="AX674" i="4"/>
  <c r="AY674" i="4" s="1"/>
  <c r="X734" i="4"/>
  <c r="Y734" i="4" s="1"/>
  <c r="V734" i="4"/>
  <c r="W734" i="4" s="1"/>
  <c r="F720" i="12"/>
  <c r="H720" i="12" s="1"/>
  <c r="AH516" i="4" l="1"/>
  <c r="AD517" i="4" s="1"/>
  <c r="AE517" i="4" s="1"/>
  <c r="AJ516" i="4"/>
  <c r="AO516" i="4" s="1"/>
  <c r="AP516" i="4" s="1"/>
  <c r="AJ515" i="14" s="1"/>
  <c r="BP504" i="4"/>
  <c r="AF177" i="14" s="1"/>
  <c r="BQ504" i="4"/>
  <c r="BR504" i="4" s="1"/>
  <c r="AL503" i="14" s="1"/>
  <c r="BF505" i="4"/>
  <c r="BK505" i="4" s="1"/>
  <c r="BC674" i="4"/>
  <c r="AW675" i="4"/>
  <c r="AZ675" i="4" s="1"/>
  <c r="AA734" i="4"/>
  <c r="U735" i="4"/>
  <c r="S735" i="4" s="1"/>
  <c r="E721" i="12"/>
  <c r="BS504" i="4" l="1"/>
  <c r="AF517" i="4"/>
  <c r="AG517" i="4" s="1"/>
  <c r="AJ517" i="4" s="1"/>
  <c r="BG505" i="4"/>
  <c r="AN516" i="4"/>
  <c r="AU675" i="4"/>
  <c r="AI517" i="4"/>
  <c r="X735" i="4"/>
  <c r="Y735" i="4" s="1"/>
  <c r="V735" i="4"/>
  <c r="W735" i="4" s="1"/>
  <c r="F721" i="12"/>
  <c r="H721" i="12" s="1"/>
  <c r="AQ516" i="4" l="1"/>
  <c r="AD222" i="14"/>
  <c r="AO517" i="4"/>
  <c r="AP517" i="4" s="1"/>
  <c r="AJ516" i="14" s="1"/>
  <c r="AH517" i="4"/>
  <c r="BM505" i="4"/>
  <c r="BN505" i="4" s="1"/>
  <c r="BO505" i="4" s="1"/>
  <c r="BH505" i="4"/>
  <c r="BI505" i="4" s="1"/>
  <c r="BL505" i="4" s="1"/>
  <c r="BA675" i="4"/>
  <c r="AX675" i="4"/>
  <c r="AY675" i="4" s="1"/>
  <c r="AK517" i="4"/>
  <c r="AA735" i="4"/>
  <c r="U736" i="4"/>
  <c r="S736" i="4" s="1"/>
  <c r="AD518" i="4" l="1"/>
  <c r="BJ505" i="4"/>
  <c r="BC675" i="4"/>
  <c r="AL517" i="4"/>
  <c r="AM517" i="4" s="1"/>
  <c r="AN517" i="4" s="1"/>
  <c r="AD224" i="14" s="1"/>
  <c r="AW676" i="4"/>
  <c r="AZ676" i="4" s="1"/>
  <c r="X736" i="4"/>
  <c r="Y736" i="4" s="1"/>
  <c r="V736" i="4"/>
  <c r="W736" i="4" s="1"/>
  <c r="E722" i="12"/>
  <c r="AE518" i="4" l="1"/>
  <c r="AF518" i="4" s="1"/>
  <c r="BP505" i="4"/>
  <c r="AF180" i="14" s="1"/>
  <c r="BQ505" i="4"/>
  <c r="BR505" i="4" s="1"/>
  <c r="AL504" i="14" s="1"/>
  <c r="BF506" i="4"/>
  <c r="BK506" i="4" s="1"/>
  <c r="AQ517" i="4"/>
  <c r="AU676" i="4"/>
  <c r="AA736" i="4"/>
  <c r="AI518" i="4"/>
  <c r="F722" i="12"/>
  <c r="H722" i="12" s="1"/>
  <c r="AK518" i="4" l="1"/>
  <c r="AL518" i="4" s="1"/>
  <c r="AM518" i="4" s="1"/>
  <c r="AG518" i="4"/>
  <c r="BS505" i="4"/>
  <c r="BG506" i="4"/>
  <c r="BM506" i="4" s="1"/>
  <c r="BN506" i="4" s="1"/>
  <c r="BO506" i="4" s="1"/>
  <c r="BA676" i="4"/>
  <c r="AX676" i="4"/>
  <c r="AY676" i="4" s="1"/>
  <c r="AH518" i="4" l="1"/>
  <c r="AD519" i="4" s="1"/>
  <c r="AE519" i="4" s="1"/>
  <c r="AF519" i="4" s="1"/>
  <c r="AJ518" i="4"/>
  <c r="AO518" i="4" s="1"/>
  <c r="AP518" i="4" s="1"/>
  <c r="AJ517" i="14" s="1"/>
  <c r="BH506" i="4"/>
  <c r="BI506" i="4" s="1"/>
  <c r="BL506" i="4" s="1"/>
  <c r="BC676" i="4"/>
  <c r="AW677" i="4"/>
  <c r="AU677" i="4" s="1"/>
  <c r="E723" i="12"/>
  <c r="AN518" i="4" l="1"/>
  <c r="BJ506" i="4"/>
  <c r="AG519" i="4"/>
  <c r="AZ677" i="4"/>
  <c r="F723" i="12"/>
  <c r="H723" i="12" s="1"/>
  <c r="AQ518" i="4" l="1"/>
  <c r="AD226" i="14"/>
  <c r="AH519" i="4"/>
  <c r="AJ519" i="4"/>
  <c r="AO519" i="4" s="1"/>
  <c r="AP519" i="4" s="1"/>
  <c r="AJ518" i="14" s="1"/>
  <c r="BP506" i="4"/>
  <c r="AF186" i="14" s="1"/>
  <c r="BQ506" i="4"/>
  <c r="BR506" i="4" s="1"/>
  <c r="AL505" i="14" s="1"/>
  <c r="BF507" i="4"/>
  <c r="BK507" i="4" s="1"/>
  <c r="BA677" i="4"/>
  <c r="AX677" i="4"/>
  <c r="AY677" i="4" s="1"/>
  <c r="AI519" i="4"/>
  <c r="AK519" i="4"/>
  <c r="E724" i="12"/>
  <c r="BS506" i="4" l="1"/>
  <c r="BG507" i="4"/>
  <c r="BM507" i="4" s="1"/>
  <c r="BN507" i="4" s="1"/>
  <c r="BO507" i="4" s="1"/>
  <c r="BC677" i="4"/>
  <c r="AD520" i="4"/>
  <c r="AL519" i="4"/>
  <c r="AM519" i="4" s="1"/>
  <c r="AN519" i="4" s="1"/>
  <c r="AD231" i="14" s="1"/>
  <c r="AW678" i="4"/>
  <c r="AZ678" i="4" s="1"/>
  <c r="F724" i="12"/>
  <c r="H724" i="12" s="1"/>
  <c r="BH507" i="4" l="1"/>
  <c r="BI507" i="4" s="1"/>
  <c r="BL507" i="4" s="1"/>
  <c r="AE520" i="4"/>
  <c r="AF520" i="4" s="1"/>
  <c r="BA678" i="4"/>
  <c r="BC678" i="4" s="1"/>
  <c r="AQ519" i="4"/>
  <c r="AU678" i="4"/>
  <c r="AX678" i="4" s="1"/>
  <c r="AY678" i="4" s="1"/>
  <c r="E725" i="12"/>
  <c r="AK520" i="4" l="1"/>
  <c r="AL520" i="4" s="1"/>
  <c r="AM520" i="4" s="1"/>
  <c r="BJ507" i="4"/>
  <c r="AG520" i="4"/>
  <c r="AW679" i="4"/>
  <c r="AU679" i="4" s="1"/>
  <c r="AI520" i="4"/>
  <c r="F725" i="12"/>
  <c r="H725" i="12" s="1"/>
  <c r="AH520" i="4" l="1"/>
  <c r="AD521" i="4" s="1"/>
  <c r="AE521" i="4" s="1"/>
  <c r="AJ520" i="4"/>
  <c r="AO520" i="4" s="1"/>
  <c r="AP520" i="4" s="1"/>
  <c r="AJ519" i="14" s="1"/>
  <c r="BP507" i="4"/>
  <c r="AF188" i="14" s="1"/>
  <c r="BQ507" i="4"/>
  <c r="BR507" i="4" s="1"/>
  <c r="AL506" i="14" s="1"/>
  <c r="BF508" i="4"/>
  <c r="BK508" i="4" s="1"/>
  <c r="AZ679" i="4"/>
  <c r="E726" i="12"/>
  <c r="BS507" i="4" l="1"/>
  <c r="AF521" i="4"/>
  <c r="AG521" i="4" s="1"/>
  <c r="BG508" i="4"/>
  <c r="BH508" i="4" s="1"/>
  <c r="AN520" i="4"/>
  <c r="BA679" i="4"/>
  <c r="AX679" i="4"/>
  <c r="AY679" i="4" s="1"/>
  <c r="F726" i="12"/>
  <c r="H726" i="12" s="1"/>
  <c r="AQ520" i="4" l="1"/>
  <c r="AD233" i="14"/>
  <c r="AH521" i="4"/>
  <c r="AJ521" i="4"/>
  <c r="BM508" i="4"/>
  <c r="BN508" i="4" s="1"/>
  <c r="BO508" i="4" s="1"/>
  <c r="BI508" i="4"/>
  <c r="BL508" i="4" s="1"/>
  <c r="BC679" i="4"/>
  <c r="AW680" i="4"/>
  <c r="AU680" i="4" s="1"/>
  <c r="AI521" i="4"/>
  <c r="AK521" i="4"/>
  <c r="E727" i="12"/>
  <c r="BJ508" i="4" l="1"/>
  <c r="AZ680" i="4"/>
  <c r="AD522" i="4"/>
  <c r="AO521" i="4"/>
  <c r="AP521" i="4" s="1"/>
  <c r="AJ520" i="14" s="1"/>
  <c r="AL521" i="4"/>
  <c r="AM521" i="4" s="1"/>
  <c r="AN521" i="4" s="1"/>
  <c r="AD237" i="14" s="1"/>
  <c r="AX680" i="4"/>
  <c r="AY680" i="4" s="1"/>
  <c r="F727" i="12"/>
  <c r="H727" i="12" s="1"/>
  <c r="BF509" i="4" l="1"/>
  <c r="BK509" i="4" s="1"/>
  <c r="BP508" i="4"/>
  <c r="AF192" i="14" s="1"/>
  <c r="BQ508" i="4"/>
  <c r="BR508" i="4" s="1"/>
  <c r="AL507" i="14" s="1"/>
  <c r="AE522" i="4"/>
  <c r="AF522" i="4" s="1"/>
  <c r="BA680" i="4"/>
  <c r="AQ521" i="4"/>
  <c r="AW681" i="4"/>
  <c r="E728" i="12"/>
  <c r="BG509" i="4" l="1"/>
  <c r="BH509" i="4" s="1"/>
  <c r="BS508" i="4"/>
  <c r="AG522" i="4"/>
  <c r="BC680" i="4"/>
  <c r="AZ681" i="4"/>
  <c r="AU681" i="4"/>
  <c r="AX681" i="4" s="1"/>
  <c r="AY681" i="4" s="1"/>
  <c r="F728" i="12"/>
  <c r="H728" i="12" s="1"/>
  <c r="AH522" i="4" l="1"/>
  <c r="AJ522" i="4"/>
  <c r="AO522" i="4" s="1"/>
  <c r="AP522" i="4" s="1"/>
  <c r="AJ521" i="14" s="1"/>
  <c r="BM509" i="4"/>
  <c r="BN509" i="4" s="1"/>
  <c r="BO509" i="4" s="1"/>
  <c r="BI509" i="4"/>
  <c r="BA681" i="4"/>
  <c r="BC681" i="4" s="1"/>
  <c r="AW682" i="4"/>
  <c r="AU682" i="4" s="1"/>
  <c r="AK522" i="4"/>
  <c r="AI522" i="4"/>
  <c r="E729" i="12"/>
  <c r="BJ509" i="4" l="1"/>
  <c r="BF510" i="4" s="1"/>
  <c r="BK510" i="4" s="1"/>
  <c r="BL509" i="4"/>
  <c r="BP509" i="4" s="1"/>
  <c r="AF194" i="14" s="1"/>
  <c r="AZ682" i="4"/>
  <c r="AL522" i="4"/>
  <c r="AM522" i="4" s="1"/>
  <c r="AN522" i="4" s="1"/>
  <c r="AD241" i="14" s="1"/>
  <c r="F729" i="12"/>
  <c r="H729" i="12" s="1"/>
  <c r="BQ509" i="4" l="1"/>
  <c r="BR509" i="4" s="1"/>
  <c r="BG510" i="4"/>
  <c r="BM510" i="4" s="1"/>
  <c r="BN510" i="4" s="1"/>
  <c r="BO510" i="4" s="1"/>
  <c r="AD523" i="4"/>
  <c r="BA682" i="4"/>
  <c r="BC682" i="4" s="1"/>
  <c r="AQ522" i="4"/>
  <c r="AX682" i="4"/>
  <c r="AY682" i="4" s="1"/>
  <c r="E730" i="12"/>
  <c r="BS509" i="4" l="1"/>
  <c r="AL508" i="14"/>
  <c r="BH510" i="4"/>
  <c r="BI510" i="4" s="1"/>
  <c r="BL510" i="4" s="1"/>
  <c r="AE523" i="4"/>
  <c r="AF523" i="4" s="1"/>
  <c r="AW683" i="4"/>
  <c r="AZ683" i="4" s="1"/>
  <c r="AI523" i="4"/>
  <c r="F730" i="12"/>
  <c r="H730" i="12" s="1"/>
  <c r="BJ510" i="4" l="1"/>
  <c r="AG523" i="4"/>
  <c r="BA683" i="4"/>
  <c r="BC683" i="4" s="1"/>
  <c r="AU683" i="4"/>
  <c r="AX683" i="4" s="1"/>
  <c r="AY683" i="4" s="1"/>
  <c r="AK523" i="4"/>
  <c r="AH523" i="4" l="1"/>
  <c r="AD524" i="4" s="1"/>
  <c r="AJ523" i="4"/>
  <c r="AO523" i="4" s="1"/>
  <c r="AP523" i="4" s="1"/>
  <c r="AJ522" i="14" s="1"/>
  <c r="BF511" i="4"/>
  <c r="BK511" i="4" s="1"/>
  <c r="BQ510" i="4"/>
  <c r="BR510" i="4" s="1"/>
  <c r="AL509" i="14" s="1"/>
  <c r="BP510" i="4"/>
  <c r="AF196" i="14" s="1"/>
  <c r="AL523" i="4"/>
  <c r="AM523" i="4" s="1"/>
  <c r="AW684" i="4"/>
  <c r="AU684" i="4" s="1"/>
  <c r="E731" i="12"/>
  <c r="BS510" i="4" l="1"/>
  <c r="BG511" i="4"/>
  <c r="BM511" i="4" s="1"/>
  <c r="BN511" i="4" s="1"/>
  <c r="BO511" i="4" s="1"/>
  <c r="AN523" i="4"/>
  <c r="AE524" i="4"/>
  <c r="AF524" i="4" s="1"/>
  <c r="AZ684" i="4"/>
  <c r="AX684" i="4"/>
  <c r="AY684" i="4" s="1"/>
  <c r="AI524" i="4"/>
  <c r="F731" i="12"/>
  <c r="H731" i="12" s="1"/>
  <c r="AQ523" i="4" l="1"/>
  <c r="AD246" i="14"/>
  <c r="BH511" i="4"/>
  <c r="BI511" i="4" s="1"/>
  <c r="BL511" i="4" s="1"/>
  <c r="AG524" i="4"/>
  <c r="BA684" i="4"/>
  <c r="AW685" i="4"/>
  <c r="AU685" i="4" s="1"/>
  <c r="AK524" i="4"/>
  <c r="AH524" i="4" l="1"/>
  <c r="AJ524" i="4"/>
  <c r="AO524" i="4" s="1"/>
  <c r="AP524" i="4" s="1"/>
  <c r="AJ523" i="14" s="1"/>
  <c r="BJ511" i="4"/>
  <c r="BF512" i="4" s="1"/>
  <c r="BK512" i="4" s="1"/>
  <c r="BP511" i="4"/>
  <c r="AF200" i="14" s="1"/>
  <c r="BC684" i="4"/>
  <c r="AZ685" i="4"/>
  <c r="AL524" i="4"/>
  <c r="AM524" i="4" s="1"/>
  <c r="E732" i="12"/>
  <c r="BQ511" i="4" l="1"/>
  <c r="BR511" i="4" s="1"/>
  <c r="BG512" i="4"/>
  <c r="BH512" i="4" s="1"/>
  <c r="AD525" i="4"/>
  <c r="BA685" i="4"/>
  <c r="BC685" i="4" s="1"/>
  <c r="AN524" i="4"/>
  <c r="AX685" i="4"/>
  <c r="AY685" i="4" s="1"/>
  <c r="F732" i="12"/>
  <c r="H732" i="12" s="1"/>
  <c r="AQ524" i="4" l="1"/>
  <c r="AD249" i="14"/>
  <c r="BS511" i="4"/>
  <c r="AL510" i="14"/>
  <c r="AE525" i="4"/>
  <c r="AF525" i="4" s="1"/>
  <c r="AG525" i="4" s="1"/>
  <c r="BM512" i="4"/>
  <c r="BN512" i="4" s="1"/>
  <c r="BO512" i="4" s="1"/>
  <c r="BI512" i="4"/>
  <c r="BL512" i="4" s="1"/>
  <c r="AW686" i="4"/>
  <c r="AZ686" i="4" s="1"/>
  <c r="AI525" i="4"/>
  <c r="AK525" i="4" l="1"/>
  <c r="AL525" i="4" s="1"/>
  <c r="AM525" i="4" s="1"/>
  <c r="AH525" i="4"/>
  <c r="AJ525" i="4"/>
  <c r="AO525" i="4" s="1"/>
  <c r="AP525" i="4" s="1"/>
  <c r="AJ524" i="14" s="1"/>
  <c r="BJ512" i="4"/>
  <c r="AU686" i="4"/>
  <c r="E733" i="12"/>
  <c r="BQ512" i="4" l="1"/>
  <c r="BR512" i="4" s="1"/>
  <c r="AL511" i="14" s="1"/>
  <c r="BP512" i="4"/>
  <c r="AF203" i="14" s="1"/>
  <c r="BF513" i="4"/>
  <c r="AN525" i="4"/>
  <c r="AD526" i="4"/>
  <c r="BA686" i="4"/>
  <c r="AX686" i="4"/>
  <c r="AY686" i="4" s="1"/>
  <c r="F733" i="12"/>
  <c r="H733" i="12" s="1"/>
  <c r="AQ525" i="4" l="1"/>
  <c r="AD172" i="14"/>
  <c r="BS512" i="4"/>
  <c r="BG513" i="4"/>
  <c r="BH513" i="4" s="1"/>
  <c r="BK513" i="4"/>
  <c r="BC686" i="4"/>
  <c r="AE526" i="4"/>
  <c r="AF526" i="4" s="1"/>
  <c r="AW687" i="4"/>
  <c r="AZ687" i="4" s="1"/>
  <c r="AI526" i="4"/>
  <c r="K9" i="8"/>
  <c r="K11" i="8"/>
  <c r="K7" i="8"/>
  <c r="K35" i="8" s="1"/>
  <c r="K34" i="8" l="1"/>
  <c r="BM513" i="4"/>
  <c r="BN513" i="4" s="1"/>
  <c r="BO513" i="4" s="1"/>
  <c r="BI513" i="4"/>
  <c r="BL513" i="4" s="1"/>
  <c r="AG526" i="4"/>
  <c r="AU687" i="4"/>
  <c r="AK526" i="4"/>
  <c r="E734" i="12"/>
  <c r="AH526" i="4" l="1"/>
  <c r="AJ526" i="4"/>
  <c r="AO526" i="4" s="1"/>
  <c r="AP526" i="4" s="1"/>
  <c r="AJ525" i="14" s="1"/>
  <c r="BJ513" i="4"/>
  <c r="BA687" i="4"/>
  <c r="AL526" i="4"/>
  <c r="AM526" i="4" s="1"/>
  <c r="AX687" i="4"/>
  <c r="AY687" i="4" s="1"/>
  <c r="F734" i="12"/>
  <c r="H734" i="12" s="1"/>
  <c r="AN526" i="4" l="1"/>
  <c r="BF514" i="4"/>
  <c r="BK514" i="4" s="1"/>
  <c r="BQ513" i="4"/>
  <c r="BR513" i="4" s="1"/>
  <c r="AL512" i="14" s="1"/>
  <c r="BP513" i="4"/>
  <c r="AF207" i="14" s="1"/>
  <c r="AD527" i="4"/>
  <c r="BC687" i="4"/>
  <c r="AW688" i="4"/>
  <c r="AU688" i="4" s="1"/>
  <c r="E735" i="12"/>
  <c r="K13" i="8"/>
  <c r="K10" i="8"/>
  <c r="K32" i="8" l="1"/>
  <c r="K33" i="8"/>
  <c r="AQ526" i="4"/>
  <c r="AD174" i="14"/>
  <c r="BG514" i="4"/>
  <c r="BM514" i="4" s="1"/>
  <c r="BN514" i="4" s="1"/>
  <c r="BO514" i="4" s="1"/>
  <c r="BS513" i="4"/>
  <c r="AE527" i="4"/>
  <c r="AF527" i="4" s="1"/>
  <c r="AZ688" i="4"/>
  <c r="AX688" i="4"/>
  <c r="AY688" i="4" s="1"/>
  <c r="AI527" i="4"/>
  <c r="J26" i="12"/>
  <c r="J22" i="12"/>
  <c r="J8" i="12"/>
  <c r="J14" i="12"/>
  <c r="J16" i="12"/>
  <c r="J12" i="12"/>
  <c r="J9" i="12"/>
  <c r="J10" i="12"/>
  <c r="J24" i="12"/>
  <c r="J20" i="12"/>
  <c r="J7" i="12"/>
  <c r="J30" i="12"/>
  <c r="J34" i="12"/>
  <c r="J18" i="12"/>
  <c r="J33" i="12"/>
  <c r="J21" i="12"/>
  <c r="J25" i="12"/>
  <c r="J32" i="12"/>
  <c r="J17" i="12"/>
  <c r="J29" i="12"/>
  <c r="J23" i="12"/>
  <c r="J15" i="12"/>
  <c r="J31" i="12"/>
  <c r="J13" i="12"/>
  <c r="J6" i="12"/>
  <c r="J28" i="12"/>
  <c r="J19" i="12"/>
  <c r="J35" i="12"/>
  <c r="J27" i="12"/>
  <c r="J11" i="12"/>
  <c r="J50" i="12"/>
  <c r="J42" i="12"/>
  <c r="J54" i="12"/>
  <c r="J55" i="12"/>
  <c r="J63" i="12"/>
  <c r="J62" i="12"/>
  <c r="J38" i="12"/>
  <c r="J58" i="12"/>
  <c r="J47" i="12"/>
  <c r="J39" i="12"/>
  <c r="J59" i="12"/>
  <c r="J51" i="12"/>
  <c r="J36" i="12"/>
  <c r="J43" i="12"/>
  <c r="J46" i="12"/>
  <c r="J61" i="12"/>
  <c r="J57" i="12"/>
  <c r="J56" i="12"/>
  <c r="J53" i="12"/>
  <c r="J40" i="12"/>
  <c r="J52" i="12"/>
  <c r="J37" i="12"/>
  <c r="J65" i="12"/>
  <c r="J44" i="12"/>
  <c r="J41" i="12"/>
  <c r="J64" i="12"/>
  <c r="J49" i="12"/>
  <c r="J45" i="12"/>
  <c r="J60" i="12"/>
  <c r="J48" i="12"/>
  <c r="F735" i="12"/>
  <c r="H735" i="12" s="1"/>
  <c r="D57" i="6" s="1"/>
  <c r="J735" i="12"/>
  <c r="J221" i="12"/>
  <c r="J660" i="12"/>
  <c r="J523" i="12"/>
  <c r="J353" i="12"/>
  <c r="J222" i="12"/>
  <c r="J671" i="12"/>
  <c r="J517" i="12"/>
  <c r="J369" i="12"/>
  <c r="J196" i="12"/>
  <c r="J571" i="12"/>
  <c r="J402" i="12"/>
  <c r="J269" i="12"/>
  <c r="J112" i="12"/>
  <c r="J566" i="12"/>
  <c r="J417" i="12"/>
  <c r="J243" i="12"/>
  <c r="J107" i="12"/>
  <c r="J565" i="12"/>
  <c r="J408" i="12"/>
  <c r="J606" i="12"/>
  <c r="J441" i="12"/>
  <c r="J300" i="12"/>
  <c r="J132" i="12"/>
  <c r="J605" i="12"/>
  <c r="J449" i="12"/>
  <c r="J295" i="12"/>
  <c r="J142" i="12"/>
  <c r="J580" i="12"/>
  <c r="J282" i="12"/>
  <c r="J133" i="12"/>
  <c r="J583" i="12"/>
  <c r="J430" i="12"/>
  <c r="J265" i="12"/>
  <c r="J125" i="12"/>
  <c r="J563" i="12"/>
  <c r="J429" i="12"/>
  <c r="J272" i="12"/>
  <c r="J119" i="12"/>
  <c r="J250" i="12"/>
  <c r="J82" i="12"/>
  <c r="J552" i="12"/>
  <c r="J399" i="12"/>
  <c r="J246" i="12"/>
  <c r="J98" i="12"/>
  <c r="J531" i="12"/>
  <c r="J394" i="12"/>
  <c r="J245" i="12"/>
  <c r="J87" i="12"/>
  <c r="J447" i="12"/>
  <c r="J294" i="12"/>
  <c r="J144" i="12"/>
  <c r="J579" i="12"/>
  <c r="J442" i="12"/>
  <c r="J293" i="12"/>
  <c r="J136" i="12"/>
  <c r="J590" i="12"/>
  <c r="J425" i="12"/>
  <c r="J635" i="12"/>
  <c r="J466" i="12"/>
  <c r="J333" i="12"/>
  <c r="J176" i="12"/>
  <c r="J630" i="12"/>
  <c r="J481" i="12"/>
  <c r="J308" i="12"/>
  <c r="J171" i="12"/>
  <c r="J629" i="12"/>
  <c r="J472" i="12"/>
  <c r="J158" i="12"/>
  <c r="J596" i="12"/>
  <c r="J460" i="12"/>
  <c r="J290" i="12"/>
  <c r="J157" i="12"/>
  <c r="J607" i="12"/>
  <c r="J454" i="12"/>
  <c r="J304" i="12"/>
  <c r="J131" i="12"/>
  <c r="J90" i="12"/>
  <c r="J544" i="12"/>
  <c r="J391" i="12"/>
  <c r="J238" i="12"/>
  <c r="J72" i="12"/>
  <c r="J539" i="12"/>
  <c r="J370" i="12"/>
  <c r="J237" i="12"/>
  <c r="J80" i="12"/>
  <c r="J534" i="12"/>
  <c r="J286" i="12"/>
  <c r="J121" i="12"/>
  <c r="J587" i="12"/>
  <c r="J418" i="12"/>
  <c r="J285" i="12"/>
  <c r="J128" i="12"/>
  <c r="J582" i="12"/>
  <c r="J433" i="12"/>
  <c r="J259" i="12"/>
  <c r="J474" i="12"/>
  <c r="J325" i="12"/>
  <c r="J168" i="12"/>
  <c r="J622" i="12"/>
  <c r="J457" i="12"/>
  <c r="J316" i="12"/>
  <c r="J147" i="12"/>
  <c r="J621" i="12"/>
  <c r="J464" i="12"/>
  <c r="J312" i="12"/>
  <c r="J604" i="12"/>
  <c r="J435" i="12"/>
  <c r="J298" i="12"/>
  <c r="J149" i="12"/>
  <c r="J599" i="12"/>
  <c r="J446" i="12"/>
  <c r="J281" i="12"/>
  <c r="J140" i="12"/>
  <c r="J578" i="12"/>
  <c r="J577" i="12"/>
  <c r="J404" i="12"/>
  <c r="J268" i="12"/>
  <c r="J97" i="12"/>
  <c r="J568" i="12"/>
  <c r="J415" i="12"/>
  <c r="J262" i="12"/>
  <c r="J114" i="12"/>
  <c r="J547" i="12"/>
  <c r="J315" i="12"/>
  <c r="J146" i="12"/>
  <c r="J616" i="12"/>
  <c r="J463" i="12"/>
  <c r="J310" i="12"/>
  <c r="J161" i="12"/>
  <c r="J595" i="12"/>
  <c r="J458" i="12"/>
  <c r="J309" i="12"/>
  <c r="J152" i="12"/>
  <c r="J350" i="12"/>
  <c r="J185" i="12"/>
  <c r="J651" i="12"/>
  <c r="J482" i="12"/>
  <c r="J349" i="12"/>
  <c r="J192" i="12"/>
  <c r="J646" i="12"/>
  <c r="J497" i="12"/>
  <c r="J323" i="12"/>
  <c r="J480" i="12"/>
  <c r="J327" i="12"/>
  <c r="J174" i="12"/>
  <c r="J612" i="12"/>
  <c r="J475" i="12"/>
  <c r="J306" i="12"/>
  <c r="J173" i="12"/>
  <c r="J623" i="12"/>
  <c r="J470" i="12"/>
  <c r="J639" i="12"/>
  <c r="J486" i="12"/>
  <c r="J337" i="12"/>
  <c r="J164" i="12"/>
  <c r="J634" i="12"/>
  <c r="J485" i="12"/>
  <c r="J328" i="12"/>
  <c r="J175" i="12"/>
  <c r="J617" i="12"/>
  <c r="J385" i="12"/>
  <c r="J212" i="12"/>
  <c r="J75" i="12"/>
  <c r="J533" i="12"/>
  <c r="J375" i="12"/>
  <c r="J224" i="12"/>
  <c r="J70" i="12"/>
  <c r="J524" i="12"/>
  <c r="J355" i="12"/>
  <c r="J253" i="12"/>
  <c r="J416" i="12"/>
  <c r="J263" i="12"/>
  <c r="J110" i="12"/>
  <c r="J548" i="12"/>
  <c r="J411" i="12"/>
  <c r="J242" i="12"/>
  <c r="J109" i="12"/>
  <c r="J559" i="12"/>
  <c r="J406" i="12"/>
  <c r="J92" i="12"/>
  <c r="J530" i="12"/>
  <c r="J397" i="12"/>
  <c r="J239" i="12"/>
  <c r="J88" i="12"/>
  <c r="J545" i="12"/>
  <c r="J372" i="12"/>
  <c r="J235" i="12"/>
  <c r="J66" i="12"/>
  <c r="J536" i="12"/>
  <c r="J668" i="12"/>
  <c r="J499" i="12"/>
  <c r="J362" i="12"/>
  <c r="J213" i="12"/>
  <c r="J663" i="12"/>
  <c r="J510" i="12"/>
  <c r="J345" i="12"/>
  <c r="J205" i="12"/>
  <c r="J642" i="12"/>
  <c r="J410" i="12"/>
  <c r="J261" i="12"/>
  <c r="J104" i="12"/>
  <c r="J558" i="12"/>
  <c r="J393" i="12"/>
  <c r="J252" i="12"/>
  <c r="J83" i="12"/>
  <c r="J557" i="12"/>
  <c r="J400" i="12"/>
  <c r="J247" i="12"/>
  <c r="J448" i="12"/>
  <c r="J275" i="12"/>
  <c r="J138" i="12"/>
  <c r="J597" i="12"/>
  <c r="J440" i="12"/>
  <c r="J287" i="12"/>
  <c r="J134" i="12"/>
  <c r="J588" i="12"/>
  <c r="J419" i="12"/>
  <c r="J189" i="12"/>
  <c r="J575" i="12"/>
  <c r="J422" i="12"/>
  <c r="J274" i="12"/>
  <c r="J100" i="12"/>
  <c r="J570" i="12"/>
  <c r="J421" i="12"/>
  <c r="J264" i="12"/>
  <c r="J111" i="12"/>
  <c r="J553" i="12"/>
  <c r="J507" i="12"/>
  <c r="J338" i="12"/>
  <c r="J204" i="12"/>
  <c r="J655" i="12"/>
  <c r="J501" i="12"/>
  <c r="J354" i="12"/>
  <c r="J180" i="12"/>
  <c r="J650" i="12"/>
  <c r="J502" i="12"/>
  <c r="J343" i="12"/>
  <c r="J96" i="12"/>
  <c r="J550" i="12"/>
  <c r="J401" i="12"/>
  <c r="J228" i="12"/>
  <c r="J91" i="12"/>
  <c r="J549" i="12"/>
  <c r="J392" i="12"/>
  <c r="J240" i="12"/>
  <c r="J86" i="12"/>
  <c r="J284" i="12"/>
  <c r="J115" i="12"/>
  <c r="J589" i="12"/>
  <c r="J432" i="12"/>
  <c r="J279" i="12"/>
  <c r="J126" i="12"/>
  <c r="J564" i="12"/>
  <c r="J427" i="12"/>
  <c r="J258" i="12"/>
  <c r="J124" i="12"/>
  <c r="J414" i="12"/>
  <c r="J251" i="12"/>
  <c r="J108" i="12"/>
  <c r="J546" i="12"/>
  <c r="J413" i="12"/>
  <c r="J256" i="12"/>
  <c r="J103" i="12"/>
  <c r="J561" i="12"/>
  <c r="J388" i="12"/>
  <c r="J383" i="12"/>
  <c r="J230" i="12"/>
  <c r="J79" i="12"/>
  <c r="J514" i="12"/>
  <c r="J378" i="12"/>
  <c r="J229" i="12"/>
  <c r="J73" i="12"/>
  <c r="J526" i="12"/>
  <c r="J361" i="12"/>
  <c r="J129" i="12"/>
  <c r="J562" i="12"/>
  <c r="J426" i="12"/>
  <c r="J277" i="12"/>
  <c r="J120" i="12"/>
  <c r="J574" i="12"/>
  <c r="J409" i="12"/>
  <c r="J267" i="12"/>
  <c r="J99" i="12"/>
  <c r="J573" i="12"/>
  <c r="J160" i="12"/>
  <c r="J614" i="12"/>
  <c r="J465" i="12"/>
  <c r="J292" i="12"/>
  <c r="J155" i="12"/>
  <c r="J613" i="12"/>
  <c r="J456" i="12"/>
  <c r="J303" i="12"/>
  <c r="J150" i="12"/>
  <c r="J443" i="12"/>
  <c r="J273" i="12"/>
  <c r="J141" i="12"/>
  <c r="J591" i="12"/>
  <c r="J438" i="12"/>
  <c r="J289" i="12"/>
  <c r="J116" i="12"/>
  <c r="J586" i="12"/>
  <c r="J437" i="12"/>
  <c r="J280" i="12"/>
  <c r="J602" i="12"/>
  <c r="J453" i="12"/>
  <c r="J296" i="12"/>
  <c r="J145" i="12"/>
  <c r="J585" i="12"/>
  <c r="J444" i="12"/>
  <c r="J276" i="12"/>
  <c r="J139" i="12"/>
  <c r="J592" i="12"/>
  <c r="J439" i="12"/>
  <c r="J191" i="12"/>
  <c r="J633" i="12"/>
  <c r="J492" i="12"/>
  <c r="J324" i="12"/>
  <c r="J186" i="12"/>
  <c r="J640" i="12"/>
  <c r="J487" i="12"/>
  <c r="J335" i="12"/>
  <c r="J169" i="12"/>
  <c r="J379" i="12"/>
  <c r="J211" i="12"/>
  <c r="J77" i="12"/>
  <c r="J527" i="12"/>
  <c r="J376" i="12"/>
  <c r="J225" i="12"/>
  <c r="J659" i="12"/>
  <c r="J522" i="12"/>
  <c r="J373" i="12"/>
  <c r="J216" i="12"/>
  <c r="J513" i="12"/>
  <c r="J341" i="12"/>
  <c r="J203" i="12"/>
  <c r="J661" i="12"/>
  <c r="J504" i="12"/>
  <c r="J351" i="12"/>
  <c r="J198" i="12"/>
  <c r="J652" i="12"/>
  <c r="J483" i="12"/>
  <c r="J215" i="12"/>
  <c r="J478" i="12"/>
  <c r="J313" i="12"/>
  <c r="J172" i="12"/>
  <c r="J610" i="12"/>
  <c r="J477" i="12"/>
  <c r="J320" i="12"/>
  <c r="J166" i="12"/>
  <c r="J625" i="12"/>
  <c r="J452" i="12"/>
  <c r="J219" i="12"/>
  <c r="J658" i="12"/>
  <c r="J525" i="12"/>
  <c r="J368" i="12"/>
  <c r="J214" i="12"/>
  <c r="J665" i="12"/>
  <c r="J500" i="12"/>
  <c r="J363" i="12"/>
  <c r="J194" i="12"/>
  <c r="J664" i="12"/>
  <c r="J255" i="12"/>
  <c r="J102" i="12"/>
  <c r="J556" i="12"/>
  <c r="J387" i="12"/>
  <c r="J249" i="12"/>
  <c r="J101" i="12"/>
  <c r="J551" i="12"/>
  <c r="J398" i="12"/>
  <c r="J233" i="12"/>
  <c r="J538" i="12"/>
  <c r="J389" i="12"/>
  <c r="J232" i="12"/>
  <c r="J81" i="12"/>
  <c r="J521" i="12"/>
  <c r="J380" i="12"/>
  <c r="J210" i="12"/>
  <c r="J74" i="12"/>
  <c r="J528" i="12"/>
  <c r="J374" i="12"/>
  <c r="J321" i="12"/>
  <c r="J148" i="12"/>
  <c r="J618" i="12"/>
  <c r="J469" i="12"/>
  <c r="J311" i="12"/>
  <c r="J159" i="12"/>
  <c r="J601" i="12"/>
  <c r="J459" i="12"/>
  <c r="J291" i="12"/>
  <c r="J666" i="12"/>
  <c r="J518" i="12"/>
  <c r="J360" i="12"/>
  <c r="J207" i="12"/>
  <c r="J669" i="12"/>
  <c r="J508" i="12"/>
  <c r="J339" i="12"/>
  <c r="J202" i="12"/>
  <c r="J656" i="12"/>
  <c r="J503" i="12"/>
  <c r="J94" i="12"/>
  <c r="J532" i="12"/>
  <c r="J395" i="12"/>
  <c r="J226" i="12"/>
  <c r="J93" i="12"/>
  <c r="J543" i="12"/>
  <c r="J390" i="12"/>
  <c r="J241" i="12"/>
  <c r="J68" i="12"/>
  <c r="J509" i="12"/>
  <c r="J223" i="12"/>
  <c r="J71" i="12"/>
  <c r="J529" i="12"/>
  <c r="J356" i="12"/>
  <c r="J220" i="12"/>
  <c r="J649" i="12"/>
  <c r="J520" i="12"/>
  <c r="J367" i="12"/>
  <c r="J346" i="12"/>
  <c r="J197" i="12"/>
  <c r="J647" i="12"/>
  <c r="J494" i="12"/>
  <c r="J329" i="12"/>
  <c r="J188" i="12"/>
  <c r="J626" i="12"/>
  <c r="J493" i="12"/>
  <c r="J336" i="12"/>
  <c r="J183" i="12"/>
  <c r="J542" i="12"/>
  <c r="J377" i="12"/>
  <c r="J236" i="12"/>
  <c r="J67" i="12"/>
  <c r="J541" i="12"/>
  <c r="J384" i="12"/>
  <c r="J231" i="12"/>
  <c r="J78" i="12"/>
  <c r="J516" i="12"/>
  <c r="J123" i="12"/>
  <c r="J581" i="12"/>
  <c r="J424" i="12"/>
  <c r="J271" i="12"/>
  <c r="J118" i="12"/>
  <c r="J572" i="12"/>
  <c r="J403" i="12"/>
  <c r="J266" i="12"/>
  <c r="J117" i="12"/>
  <c r="J567" i="12"/>
  <c r="J257" i="12"/>
  <c r="J85" i="12"/>
  <c r="J554" i="12"/>
  <c r="J405" i="12"/>
  <c r="J248" i="12"/>
  <c r="J95" i="12"/>
  <c r="J537" i="12"/>
  <c r="J396" i="12"/>
  <c r="J227" i="12"/>
  <c r="J631" i="12"/>
  <c r="J412" i="12"/>
  <c r="J244" i="12"/>
  <c r="J106" i="12"/>
  <c r="J560" i="12"/>
  <c r="J407" i="12"/>
  <c r="J254" i="12"/>
  <c r="J89" i="12"/>
  <c r="J555" i="12"/>
  <c r="J386" i="12"/>
  <c r="J154" i="12"/>
  <c r="J608" i="12"/>
  <c r="J455" i="12"/>
  <c r="J301" i="12"/>
  <c r="J137" i="12"/>
  <c r="J603" i="12"/>
  <c r="J434" i="12"/>
  <c r="J302" i="12"/>
  <c r="J143" i="12"/>
  <c r="J598" i="12"/>
  <c r="J193" i="12"/>
  <c r="J627" i="12"/>
  <c r="J490" i="12"/>
  <c r="J340" i="12"/>
  <c r="J184" i="12"/>
  <c r="J638" i="12"/>
  <c r="J473" i="12"/>
  <c r="J332" i="12"/>
  <c r="J163" i="12"/>
  <c r="J637" i="12"/>
  <c r="J318" i="12"/>
  <c r="J165" i="12"/>
  <c r="J620" i="12"/>
  <c r="J451" i="12"/>
  <c r="J314" i="12"/>
  <c r="J167" i="12"/>
  <c r="J615" i="12"/>
  <c r="J462" i="12"/>
  <c r="J297" i="12"/>
  <c r="J288" i="12"/>
  <c r="J135" i="12"/>
  <c r="J593" i="12"/>
  <c r="J420" i="12"/>
  <c r="J283" i="12"/>
  <c r="J113" i="12"/>
  <c r="J584" i="12"/>
  <c r="J431" i="12"/>
  <c r="J278" i="12"/>
  <c r="J641" i="12"/>
  <c r="J467" i="12"/>
  <c r="J331" i="12"/>
  <c r="J162" i="12"/>
  <c r="J632" i="12"/>
  <c r="J479" i="12"/>
  <c r="J326" i="12"/>
  <c r="J177" i="12"/>
  <c r="J611" i="12"/>
  <c r="J218" i="12"/>
  <c r="J69" i="12"/>
  <c r="J519" i="12"/>
  <c r="J366" i="12"/>
  <c r="J201" i="12"/>
  <c r="J667" i="12"/>
  <c r="J498" i="12"/>
  <c r="J365" i="12"/>
  <c r="J208" i="12"/>
  <c r="J662" i="12"/>
  <c r="J348" i="12"/>
  <c r="J179" i="12"/>
  <c r="J653" i="12"/>
  <c r="J496" i="12"/>
  <c r="J344" i="12"/>
  <c r="J190" i="12"/>
  <c r="J628" i="12"/>
  <c r="J491" i="12"/>
  <c r="J322" i="12"/>
  <c r="J445" i="12"/>
  <c r="J127" i="12"/>
  <c r="J569" i="12"/>
  <c r="J428" i="12"/>
  <c r="J260" i="12"/>
  <c r="J122" i="12"/>
  <c r="J576" i="12"/>
  <c r="J423" i="12"/>
  <c r="J270" i="12"/>
  <c r="J105" i="12"/>
  <c r="J476" i="12"/>
  <c r="J307" i="12"/>
  <c r="J170" i="12"/>
  <c r="J624" i="12"/>
  <c r="J471" i="12"/>
  <c r="J317" i="12"/>
  <c r="J153" i="12"/>
  <c r="J619" i="12"/>
  <c r="J450" i="12"/>
  <c r="J319" i="12"/>
  <c r="J511" i="12"/>
  <c r="J359" i="12"/>
  <c r="J209" i="12"/>
  <c r="J643" i="12"/>
  <c r="J506" i="12"/>
  <c r="J357" i="12"/>
  <c r="J199" i="12"/>
  <c r="J654" i="12"/>
  <c r="J489" i="12"/>
  <c r="J187" i="12"/>
  <c r="J645" i="12"/>
  <c r="J488" i="12"/>
  <c r="J334" i="12"/>
  <c r="J182" i="12"/>
  <c r="J636" i="12"/>
  <c r="J468" i="12"/>
  <c r="J330" i="12"/>
  <c r="J181" i="12"/>
  <c r="J156" i="12"/>
  <c r="J594" i="12"/>
  <c r="J461" i="12"/>
  <c r="J305" i="12"/>
  <c r="J151" i="12"/>
  <c r="J609" i="12"/>
  <c r="J436" i="12"/>
  <c r="J299" i="12"/>
  <c r="J130" i="12"/>
  <c r="J600" i="12"/>
  <c r="J352" i="12"/>
  <c r="J200" i="12"/>
  <c r="J657" i="12"/>
  <c r="J484" i="12"/>
  <c r="J347" i="12"/>
  <c r="J178" i="12"/>
  <c r="J648" i="12"/>
  <c r="J495" i="12"/>
  <c r="J342" i="12"/>
  <c r="J540" i="12"/>
  <c r="J371" i="12"/>
  <c r="J234" i="12"/>
  <c r="J84" i="12"/>
  <c r="J535" i="12"/>
  <c r="J382" i="12"/>
  <c r="J217" i="12"/>
  <c r="J76" i="12"/>
  <c r="J515" i="12"/>
  <c r="J381" i="12"/>
  <c r="J670" i="12"/>
  <c r="J505" i="12"/>
  <c r="J364" i="12"/>
  <c r="J195" i="12"/>
  <c r="J512" i="12"/>
  <c r="J358" i="12"/>
  <c r="J206" i="12"/>
  <c r="J644" i="12"/>
  <c r="J672" i="12"/>
  <c r="J673" i="12"/>
  <c r="J674" i="12"/>
  <c r="J675" i="12"/>
  <c r="J676" i="12"/>
  <c r="J679" i="12"/>
  <c r="J678" i="12"/>
  <c r="J677" i="12"/>
  <c r="J680" i="12"/>
  <c r="J681" i="12"/>
  <c r="J682" i="12"/>
  <c r="J683" i="12"/>
  <c r="J685" i="12"/>
  <c r="J684"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2" i="12"/>
  <c r="J711" i="12"/>
  <c r="J713" i="12"/>
  <c r="J714" i="12"/>
  <c r="J715" i="12"/>
  <c r="J716" i="12"/>
  <c r="J717" i="12"/>
  <c r="J718" i="12"/>
  <c r="J719" i="12"/>
  <c r="J720" i="12"/>
  <c r="J721" i="12"/>
  <c r="J722" i="12"/>
  <c r="J723" i="12"/>
  <c r="J724" i="12"/>
  <c r="J725" i="12"/>
  <c r="J726" i="12"/>
  <c r="J727" i="12"/>
  <c r="J728" i="12"/>
  <c r="J729" i="12"/>
  <c r="J731" i="12"/>
  <c r="J734" i="12"/>
  <c r="J732" i="12"/>
  <c r="J730" i="12"/>
  <c r="J733" i="12"/>
  <c r="BH514" i="4" l="1"/>
  <c r="BI514" i="4" s="1"/>
  <c r="AG527" i="4"/>
  <c r="BA688" i="4"/>
  <c r="AW689" i="4"/>
  <c r="AU689" i="4" s="1"/>
  <c r="AK527" i="4"/>
  <c r="K35" i="12"/>
  <c r="L35" i="12"/>
  <c r="K13" i="12"/>
  <c r="L13" i="12"/>
  <c r="K29" i="12"/>
  <c r="L29" i="12"/>
  <c r="K21" i="12"/>
  <c r="L21" i="12"/>
  <c r="K30" i="12"/>
  <c r="L30" i="12"/>
  <c r="K10" i="12"/>
  <c r="L10" i="12"/>
  <c r="K14" i="12"/>
  <c r="L14" i="12"/>
  <c r="K19" i="12"/>
  <c r="L19" i="12"/>
  <c r="K31" i="12"/>
  <c r="L31" i="12"/>
  <c r="K17" i="12"/>
  <c r="L17" i="12"/>
  <c r="K33" i="12"/>
  <c r="L33" i="12"/>
  <c r="K7" i="12"/>
  <c r="L7" i="12"/>
  <c r="K9" i="12"/>
  <c r="L9" i="12"/>
  <c r="K8" i="12"/>
  <c r="L8" i="12"/>
  <c r="K11" i="12"/>
  <c r="L11" i="12"/>
  <c r="K28" i="12"/>
  <c r="L28" i="12"/>
  <c r="K15" i="12"/>
  <c r="L15" i="12"/>
  <c r="K32" i="12"/>
  <c r="L32" i="12"/>
  <c r="K18" i="12"/>
  <c r="L18" i="12"/>
  <c r="K20" i="12"/>
  <c r="L20" i="12"/>
  <c r="K12" i="12"/>
  <c r="L12" i="12"/>
  <c r="K22" i="12"/>
  <c r="L22" i="12"/>
  <c r="K27" i="12"/>
  <c r="L27" i="12"/>
  <c r="K6" i="12"/>
  <c r="L6" i="12"/>
  <c r="K23" i="12"/>
  <c r="L23" i="12"/>
  <c r="K25" i="12"/>
  <c r="L25" i="12"/>
  <c r="K34" i="12"/>
  <c r="L34" i="12"/>
  <c r="K24" i="12"/>
  <c r="L24" i="12"/>
  <c r="K16" i="12"/>
  <c r="L16" i="12"/>
  <c r="K26" i="12"/>
  <c r="L26" i="12"/>
  <c r="K45" i="12"/>
  <c r="L45" i="12"/>
  <c r="K44" i="12"/>
  <c r="L44" i="12"/>
  <c r="K40" i="12"/>
  <c r="L40" i="12"/>
  <c r="K61" i="12"/>
  <c r="L61" i="12"/>
  <c r="K51" i="12"/>
  <c r="L51" i="12"/>
  <c r="K58" i="12"/>
  <c r="L58" i="12"/>
  <c r="K55" i="12"/>
  <c r="L55" i="12"/>
  <c r="K49" i="12"/>
  <c r="L49" i="12"/>
  <c r="K65" i="12"/>
  <c r="L65" i="12"/>
  <c r="K53" i="12"/>
  <c r="L53" i="12"/>
  <c r="K46" i="12"/>
  <c r="L46" i="12"/>
  <c r="K59" i="12"/>
  <c r="L59" i="12"/>
  <c r="K38" i="12"/>
  <c r="L38" i="12"/>
  <c r="K54" i="12"/>
  <c r="L54" i="12"/>
  <c r="K48" i="12"/>
  <c r="L48" i="12"/>
  <c r="K64" i="12"/>
  <c r="L64" i="12"/>
  <c r="K37" i="12"/>
  <c r="L37" i="12"/>
  <c r="K56" i="12"/>
  <c r="L56" i="12"/>
  <c r="K43" i="12"/>
  <c r="L43" i="12"/>
  <c r="K39" i="12"/>
  <c r="L39" i="12"/>
  <c r="K62" i="12"/>
  <c r="L62" i="12"/>
  <c r="K42" i="12"/>
  <c r="L42" i="12"/>
  <c r="K60" i="12"/>
  <c r="L60" i="12"/>
  <c r="K41" i="12"/>
  <c r="L41" i="12"/>
  <c r="K52" i="12"/>
  <c r="L52" i="12"/>
  <c r="K57" i="12"/>
  <c r="L57" i="12"/>
  <c r="K36" i="12"/>
  <c r="L36" i="12"/>
  <c r="K47" i="12"/>
  <c r="L47" i="12"/>
  <c r="K63" i="12"/>
  <c r="L63" i="12"/>
  <c r="K50" i="12"/>
  <c r="L50" i="12"/>
  <c r="L706" i="12"/>
  <c r="K706" i="12"/>
  <c r="K702" i="12"/>
  <c r="L702" i="12"/>
  <c r="L698" i="12"/>
  <c r="K698" i="12"/>
  <c r="K694" i="12"/>
  <c r="L694" i="12"/>
  <c r="L690" i="12"/>
  <c r="K690" i="12"/>
  <c r="K686" i="12"/>
  <c r="L686" i="12"/>
  <c r="L682" i="12"/>
  <c r="K682" i="12"/>
  <c r="K678" i="12"/>
  <c r="L678" i="12"/>
  <c r="L674" i="12"/>
  <c r="K674" i="12"/>
  <c r="L206" i="12"/>
  <c r="K206" i="12"/>
  <c r="K364" i="12"/>
  <c r="L364" i="12"/>
  <c r="L515" i="12"/>
  <c r="K515" i="12"/>
  <c r="K535" i="12"/>
  <c r="L535" i="12"/>
  <c r="K540" i="12"/>
  <c r="L540" i="12"/>
  <c r="L178" i="12"/>
  <c r="K178" i="12"/>
  <c r="L200" i="12"/>
  <c r="K200" i="12"/>
  <c r="K299" i="12"/>
  <c r="L299" i="12"/>
  <c r="L305" i="12"/>
  <c r="K305" i="12"/>
  <c r="K181" i="12"/>
  <c r="L181" i="12"/>
  <c r="K182" i="12"/>
  <c r="L182" i="12"/>
  <c r="K187" i="12"/>
  <c r="L187" i="12"/>
  <c r="K357" i="12"/>
  <c r="L357" i="12"/>
  <c r="K359" i="12"/>
  <c r="L359" i="12"/>
  <c r="K619" i="12"/>
  <c r="L619" i="12"/>
  <c r="K624" i="12"/>
  <c r="L624" i="12"/>
  <c r="L105" i="12"/>
  <c r="K105" i="12"/>
  <c r="L122" i="12"/>
  <c r="K122" i="12"/>
  <c r="K127" i="12"/>
  <c r="L127" i="12"/>
  <c r="K628" i="12"/>
  <c r="L628" i="12"/>
  <c r="K653" i="12"/>
  <c r="L653" i="12"/>
  <c r="K208" i="12"/>
  <c r="L208" i="12"/>
  <c r="L201" i="12"/>
  <c r="K201" i="12"/>
  <c r="L218" i="12"/>
  <c r="K218" i="12"/>
  <c r="K479" i="12"/>
  <c r="L479" i="12"/>
  <c r="L467" i="12"/>
  <c r="K467" i="12"/>
  <c r="K584" i="12"/>
  <c r="L584" i="12"/>
  <c r="L593" i="12"/>
  <c r="K593" i="12"/>
  <c r="K462" i="12"/>
  <c r="L462" i="12"/>
  <c r="K451" i="12"/>
  <c r="L451" i="12"/>
  <c r="K637" i="12"/>
  <c r="L637" i="12"/>
  <c r="K638" i="12"/>
  <c r="L638" i="12"/>
  <c r="K627" i="12"/>
  <c r="L627" i="12"/>
  <c r="K302" i="12"/>
  <c r="L302" i="12"/>
  <c r="K301" i="12"/>
  <c r="L301" i="12"/>
  <c r="L386" i="12"/>
  <c r="K386" i="12"/>
  <c r="K407" i="12"/>
  <c r="L407" i="12"/>
  <c r="K412" i="12"/>
  <c r="L412" i="12"/>
  <c r="L537" i="12"/>
  <c r="K537" i="12"/>
  <c r="K554" i="12"/>
  <c r="L554" i="12"/>
  <c r="K117" i="12"/>
  <c r="L117" i="12"/>
  <c r="K118" i="12"/>
  <c r="L118" i="12"/>
  <c r="K123" i="12"/>
  <c r="L123" i="12"/>
  <c r="K384" i="12"/>
  <c r="L384" i="12"/>
  <c r="L377" i="12"/>
  <c r="K377" i="12"/>
  <c r="K493" i="12"/>
  <c r="L493" i="12"/>
  <c r="K494" i="12"/>
  <c r="L494" i="12"/>
  <c r="K367" i="12"/>
  <c r="L367" i="12"/>
  <c r="K356" i="12"/>
  <c r="L356" i="12"/>
  <c r="K509" i="12"/>
  <c r="L509" i="12"/>
  <c r="K543" i="12"/>
  <c r="L543" i="12"/>
  <c r="K532" i="12"/>
  <c r="L532" i="12"/>
  <c r="L202" i="12"/>
  <c r="K202" i="12"/>
  <c r="K207" i="12"/>
  <c r="L207" i="12"/>
  <c r="K291" i="12"/>
  <c r="L291" i="12"/>
  <c r="K311" i="12"/>
  <c r="L311" i="12"/>
  <c r="L321" i="12"/>
  <c r="K321" i="12"/>
  <c r="K210" i="12"/>
  <c r="L210" i="12"/>
  <c r="K232" i="12"/>
  <c r="L232" i="12"/>
  <c r="K398" i="12"/>
  <c r="L398" i="12"/>
  <c r="K387" i="12"/>
  <c r="L387" i="12"/>
  <c r="K664" i="12"/>
  <c r="L664" i="12"/>
  <c r="L665" i="12"/>
  <c r="K665" i="12"/>
  <c r="L658" i="12"/>
  <c r="K658" i="12"/>
  <c r="K166" i="12"/>
  <c r="L166" i="12"/>
  <c r="K172" i="12"/>
  <c r="L172" i="12"/>
  <c r="K483" i="12"/>
  <c r="L483" i="12"/>
  <c r="K504" i="12"/>
  <c r="L504" i="12"/>
  <c r="L513" i="12"/>
  <c r="K513" i="12"/>
  <c r="K659" i="12"/>
  <c r="L659" i="12"/>
  <c r="K77" i="12"/>
  <c r="L77" i="12"/>
  <c r="K335" i="12"/>
  <c r="L335" i="12"/>
  <c r="K324" i="12"/>
  <c r="L324" i="12"/>
  <c r="K439" i="12"/>
  <c r="L439" i="12"/>
  <c r="K444" i="12"/>
  <c r="L444" i="12"/>
  <c r="K453" i="12"/>
  <c r="L453" i="12"/>
  <c r="L586" i="12"/>
  <c r="K586" i="12"/>
  <c r="K591" i="12"/>
  <c r="L591" i="12"/>
  <c r="K150" i="12"/>
  <c r="L150" i="12"/>
  <c r="K155" i="12"/>
  <c r="L155" i="12"/>
  <c r="K160" i="12"/>
  <c r="L160" i="12"/>
  <c r="L409" i="12"/>
  <c r="K409" i="12"/>
  <c r="L426" i="12"/>
  <c r="K426" i="12"/>
  <c r="L526" i="12"/>
  <c r="K526" i="12"/>
  <c r="K514" i="12"/>
  <c r="L514" i="12"/>
  <c r="K388" i="12"/>
  <c r="L388" i="12"/>
  <c r="K413" i="12"/>
  <c r="L413" i="12"/>
  <c r="K414" i="12"/>
  <c r="L414" i="12"/>
  <c r="K564" i="12"/>
  <c r="L564" i="12"/>
  <c r="K589" i="12"/>
  <c r="L589" i="12"/>
  <c r="K240" i="12"/>
  <c r="L240" i="12"/>
  <c r="K228" i="12"/>
  <c r="L228" i="12"/>
  <c r="L343" i="12"/>
  <c r="K343" i="12"/>
  <c r="L354" i="12"/>
  <c r="K354" i="12"/>
  <c r="L338" i="12"/>
  <c r="K338" i="12"/>
  <c r="L264" i="12"/>
  <c r="K264" i="12"/>
  <c r="L274" i="12"/>
  <c r="K274" i="12"/>
  <c r="K419" i="12"/>
  <c r="L419" i="12"/>
  <c r="K440" i="12"/>
  <c r="L440" i="12"/>
  <c r="L448" i="12"/>
  <c r="K448" i="12"/>
  <c r="K83" i="12"/>
  <c r="L83" i="12"/>
  <c r="K104" i="12"/>
  <c r="L104" i="12"/>
  <c r="K205" i="12"/>
  <c r="L205" i="12"/>
  <c r="K213" i="12"/>
  <c r="L213" i="12"/>
  <c r="L536" i="12"/>
  <c r="K536" i="12"/>
  <c r="L545" i="12"/>
  <c r="K545" i="12"/>
  <c r="L530" i="12"/>
  <c r="K530" i="12"/>
  <c r="K109" i="12"/>
  <c r="L109" i="12"/>
  <c r="K110" i="12"/>
  <c r="L110" i="12"/>
  <c r="L355" i="12"/>
  <c r="K355" i="12"/>
  <c r="K375" i="12"/>
  <c r="L375" i="12"/>
  <c r="L385" i="12"/>
  <c r="K385" i="12"/>
  <c r="K485" i="12"/>
  <c r="L485" i="12"/>
  <c r="K486" i="12"/>
  <c r="L486" i="12"/>
  <c r="L173" i="12"/>
  <c r="K173" i="12"/>
  <c r="K174" i="12"/>
  <c r="L174" i="12"/>
  <c r="L497" i="12"/>
  <c r="K497" i="12"/>
  <c r="L482" i="12"/>
  <c r="K482" i="12"/>
  <c r="K152" i="12"/>
  <c r="L152" i="12"/>
  <c r="L161" i="12"/>
  <c r="K161" i="12"/>
  <c r="L146" i="12"/>
  <c r="K146" i="12"/>
  <c r="K262" i="12"/>
  <c r="L262" i="12"/>
  <c r="L268" i="12"/>
  <c r="K268" i="12"/>
  <c r="L140" i="12"/>
  <c r="K140" i="12"/>
  <c r="K149" i="12"/>
  <c r="L149" i="12"/>
  <c r="K312" i="12"/>
  <c r="L312" i="12"/>
  <c r="K316" i="12"/>
  <c r="L316" i="12"/>
  <c r="K325" i="12"/>
  <c r="L325" i="12"/>
  <c r="K582" i="12"/>
  <c r="L582" i="12"/>
  <c r="K587" i="12"/>
  <c r="L587" i="12"/>
  <c r="L80" i="12"/>
  <c r="K80" i="12"/>
  <c r="L72" i="12"/>
  <c r="K72" i="12"/>
  <c r="L90" i="12"/>
  <c r="K90" i="12"/>
  <c r="K607" i="12"/>
  <c r="L607" i="12"/>
  <c r="K596" i="12"/>
  <c r="L596" i="12"/>
  <c r="K171" i="12"/>
  <c r="L171" i="12"/>
  <c r="K176" i="12"/>
  <c r="L176" i="12"/>
  <c r="K425" i="12"/>
  <c r="L425" i="12"/>
  <c r="L442" i="12"/>
  <c r="K442" i="12"/>
  <c r="K447" i="12"/>
  <c r="L447" i="12"/>
  <c r="K531" i="12"/>
  <c r="L531" i="12"/>
  <c r="K552" i="12"/>
  <c r="L552" i="12"/>
  <c r="K272" i="12"/>
  <c r="L272" i="12"/>
  <c r="L265" i="12"/>
  <c r="K265" i="12"/>
  <c r="L282" i="12"/>
  <c r="K282" i="12"/>
  <c r="K449" i="12"/>
  <c r="L449" i="12"/>
  <c r="L441" i="12"/>
  <c r="K441" i="12"/>
  <c r="K107" i="12"/>
  <c r="L107" i="12"/>
  <c r="K112" i="12"/>
  <c r="L112" i="12"/>
  <c r="L196" i="12"/>
  <c r="K196" i="12"/>
  <c r="L222" i="12"/>
  <c r="K222" i="12"/>
  <c r="K221" i="12"/>
  <c r="L221" i="12"/>
  <c r="K731" i="12"/>
  <c r="L731" i="12"/>
  <c r="K710" i="12"/>
  <c r="L710" i="12"/>
  <c r="K729" i="12"/>
  <c r="L729" i="12"/>
  <c r="K717" i="12"/>
  <c r="L717" i="12"/>
  <c r="L713" i="12"/>
  <c r="K713" i="12"/>
  <c r="K709" i="12"/>
  <c r="L709" i="12"/>
  <c r="L705" i="12"/>
  <c r="K705" i="12"/>
  <c r="K701" i="12"/>
  <c r="L701" i="12"/>
  <c r="K697" i="12"/>
  <c r="L697" i="12"/>
  <c r="K693" i="12"/>
  <c r="L693" i="12"/>
  <c r="L689" i="12"/>
  <c r="K689" i="12"/>
  <c r="L684" i="12"/>
  <c r="K684" i="12"/>
  <c r="L681" i="12"/>
  <c r="K681" i="12"/>
  <c r="K679" i="12"/>
  <c r="L679" i="12"/>
  <c r="L673" i="12"/>
  <c r="K673" i="12"/>
  <c r="K358" i="12"/>
  <c r="L358" i="12"/>
  <c r="L505" i="12"/>
  <c r="K505" i="12"/>
  <c r="K76" i="12"/>
  <c r="L76" i="12"/>
  <c r="L84" i="12"/>
  <c r="K84" i="12"/>
  <c r="K342" i="12"/>
  <c r="L342" i="12"/>
  <c r="K347" i="12"/>
  <c r="L347" i="12"/>
  <c r="K352" i="12"/>
  <c r="L352" i="12"/>
  <c r="K436" i="12"/>
  <c r="L436" i="12"/>
  <c r="K461" i="12"/>
  <c r="L461" i="12"/>
  <c r="L330" i="12"/>
  <c r="K330" i="12"/>
  <c r="K334" i="12"/>
  <c r="L334" i="12"/>
  <c r="L489" i="12"/>
  <c r="K489" i="12"/>
  <c r="L506" i="12"/>
  <c r="K506" i="12"/>
  <c r="K511" i="12"/>
  <c r="L511" i="12"/>
  <c r="L153" i="12"/>
  <c r="K153" i="12"/>
  <c r="L170" i="12"/>
  <c r="K170" i="12"/>
  <c r="K270" i="12"/>
  <c r="L270" i="12"/>
  <c r="K260" i="12"/>
  <c r="L260" i="12"/>
  <c r="K445" i="12"/>
  <c r="L445" i="12"/>
  <c r="K190" i="12"/>
  <c r="L190" i="12"/>
  <c r="K179" i="12"/>
  <c r="L179" i="12"/>
  <c r="K365" i="12"/>
  <c r="L365" i="12"/>
  <c r="K366" i="12"/>
  <c r="L366" i="12"/>
  <c r="K611" i="12"/>
  <c r="L611" i="12"/>
  <c r="K632" i="12"/>
  <c r="L632" i="12"/>
  <c r="L641" i="12"/>
  <c r="K641" i="12"/>
  <c r="L113" i="12"/>
  <c r="K113" i="12"/>
  <c r="K135" i="12"/>
  <c r="L135" i="12"/>
  <c r="K615" i="12"/>
  <c r="L615" i="12"/>
  <c r="K620" i="12"/>
  <c r="L620" i="12"/>
  <c r="K163" i="12"/>
  <c r="L163" i="12"/>
  <c r="K184" i="12"/>
  <c r="L184" i="12"/>
  <c r="L193" i="12"/>
  <c r="K193" i="12"/>
  <c r="K434" i="12"/>
  <c r="L434" i="12"/>
  <c r="K455" i="12"/>
  <c r="L455" i="12"/>
  <c r="K555" i="12"/>
  <c r="L555" i="12"/>
  <c r="K560" i="12"/>
  <c r="L560" i="12"/>
  <c r="K631" i="12"/>
  <c r="L631" i="12"/>
  <c r="K95" i="12"/>
  <c r="L95" i="12"/>
  <c r="K85" i="12"/>
  <c r="L85" i="12"/>
  <c r="L266" i="12"/>
  <c r="K266" i="12"/>
  <c r="K271" i="12"/>
  <c r="L271" i="12"/>
  <c r="K516" i="12"/>
  <c r="L516" i="12"/>
  <c r="K541" i="12"/>
  <c r="L541" i="12"/>
  <c r="K542" i="12"/>
  <c r="L542" i="12"/>
  <c r="L626" i="12"/>
  <c r="K626" i="12"/>
  <c r="K647" i="12"/>
  <c r="L647" i="12"/>
  <c r="K520" i="12"/>
  <c r="L520" i="12"/>
  <c r="K529" i="12"/>
  <c r="L529" i="12"/>
  <c r="K68" i="12"/>
  <c r="L68" i="12"/>
  <c r="K93" i="12"/>
  <c r="L93" i="12"/>
  <c r="K94" i="12"/>
  <c r="L94" i="12"/>
  <c r="K339" i="12"/>
  <c r="L339" i="12"/>
  <c r="L360" i="12"/>
  <c r="K360" i="12"/>
  <c r="K459" i="12"/>
  <c r="L459" i="12"/>
  <c r="K469" i="12"/>
  <c r="L469" i="12"/>
  <c r="L374" i="12"/>
  <c r="K374" i="12"/>
  <c r="K380" i="12"/>
  <c r="L380" i="12"/>
  <c r="K389" i="12"/>
  <c r="L389" i="12"/>
  <c r="K551" i="12"/>
  <c r="L551" i="12"/>
  <c r="K556" i="12"/>
  <c r="L556" i="12"/>
  <c r="L194" i="12"/>
  <c r="K194" i="12"/>
  <c r="L214" i="12"/>
  <c r="K214" i="12"/>
  <c r="K219" i="12"/>
  <c r="L219" i="12"/>
  <c r="K320" i="12"/>
  <c r="L320" i="12"/>
  <c r="L313" i="12"/>
  <c r="K313" i="12"/>
  <c r="K652" i="12"/>
  <c r="L652" i="12"/>
  <c r="K661" i="12"/>
  <c r="L661" i="12"/>
  <c r="K216" i="12"/>
  <c r="L216" i="12"/>
  <c r="L225" i="12"/>
  <c r="K225" i="12"/>
  <c r="L211" i="12"/>
  <c r="K211" i="12"/>
  <c r="K487" i="12"/>
  <c r="L487" i="12"/>
  <c r="K492" i="12"/>
  <c r="L492" i="12"/>
  <c r="K592" i="12"/>
  <c r="L592" i="12"/>
  <c r="L585" i="12"/>
  <c r="K585" i="12"/>
  <c r="L602" i="12"/>
  <c r="K602" i="12"/>
  <c r="K116" i="12"/>
  <c r="L116" i="12"/>
  <c r="K141" i="12"/>
  <c r="L141" i="12"/>
  <c r="K303" i="12"/>
  <c r="L303" i="12"/>
  <c r="K292" i="12"/>
  <c r="L292" i="12"/>
  <c r="K573" i="12"/>
  <c r="L573" i="12"/>
  <c r="K574" i="12"/>
  <c r="L574" i="12"/>
  <c r="K562" i="12"/>
  <c r="L562" i="12"/>
  <c r="K73" i="12"/>
  <c r="L73" i="12"/>
  <c r="L79" i="12"/>
  <c r="K79" i="12"/>
  <c r="L561" i="12"/>
  <c r="K561" i="12"/>
  <c r="L546" i="12"/>
  <c r="K546" i="12"/>
  <c r="K124" i="12"/>
  <c r="L124" i="12"/>
  <c r="K126" i="12"/>
  <c r="L126" i="12"/>
  <c r="K115" i="12"/>
  <c r="L115" i="12"/>
  <c r="K392" i="12"/>
  <c r="L392" i="12"/>
  <c r="L401" i="12"/>
  <c r="K401" i="12"/>
  <c r="K502" i="12"/>
  <c r="L502" i="12"/>
  <c r="K501" i="12"/>
  <c r="L501" i="12"/>
  <c r="K507" i="12"/>
  <c r="L507" i="12"/>
  <c r="K421" i="12"/>
  <c r="L421" i="12"/>
  <c r="K422" i="12"/>
  <c r="L422" i="12"/>
  <c r="K588" i="12"/>
  <c r="L588" i="12"/>
  <c r="K597" i="12"/>
  <c r="L597" i="12"/>
  <c r="K247" i="12"/>
  <c r="L247" i="12"/>
  <c r="K252" i="12"/>
  <c r="L252" i="12"/>
  <c r="K261" i="12"/>
  <c r="L261" i="12"/>
  <c r="K345" i="12"/>
  <c r="L345" i="12"/>
  <c r="L362" i="12"/>
  <c r="K362" i="12"/>
  <c r="L66" i="12"/>
  <c r="K66" i="12"/>
  <c r="K88" i="12"/>
  <c r="L88" i="12"/>
  <c r="K92" i="12"/>
  <c r="L92" i="12"/>
  <c r="L242" i="12"/>
  <c r="K242" i="12"/>
  <c r="K263" i="12"/>
  <c r="L263" i="12"/>
  <c r="K524" i="12"/>
  <c r="L524" i="12"/>
  <c r="K533" i="12"/>
  <c r="L533" i="12"/>
  <c r="L617" i="12"/>
  <c r="K617" i="12"/>
  <c r="L634" i="12"/>
  <c r="K634" i="12"/>
  <c r="K639" i="12"/>
  <c r="L639" i="12"/>
  <c r="L306" i="12"/>
  <c r="K306" i="12"/>
  <c r="K327" i="12"/>
  <c r="L327" i="12"/>
  <c r="K646" i="12"/>
  <c r="L646" i="12"/>
  <c r="K651" i="12"/>
  <c r="L651" i="12"/>
  <c r="K309" i="12"/>
  <c r="L309" i="12"/>
  <c r="K310" i="12"/>
  <c r="L310" i="12"/>
  <c r="L315" i="12"/>
  <c r="K315" i="12"/>
  <c r="K415" i="12"/>
  <c r="L415" i="12"/>
  <c r="K404" i="12"/>
  <c r="L404" i="12"/>
  <c r="L281" i="12"/>
  <c r="K281" i="12"/>
  <c r="L298" i="12"/>
  <c r="K298" i="12"/>
  <c r="K464" i="12"/>
  <c r="L464" i="12"/>
  <c r="L457" i="12"/>
  <c r="K457" i="12"/>
  <c r="L474" i="12"/>
  <c r="K474" i="12"/>
  <c r="K128" i="12"/>
  <c r="L128" i="12"/>
  <c r="L121" i="12"/>
  <c r="K121" i="12"/>
  <c r="K237" i="12"/>
  <c r="L237" i="12"/>
  <c r="K238" i="12"/>
  <c r="L238" i="12"/>
  <c r="L131" i="12"/>
  <c r="K131" i="12"/>
  <c r="K157" i="12"/>
  <c r="L157" i="12"/>
  <c r="K158" i="12"/>
  <c r="L158" i="12"/>
  <c r="K308" i="12"/>
  <c r="L308" i="12"/>
  <c r="K333" i="12"/>
  <c r="L333" i="12"/>
  <c r="K590" i="12"/>
  <c r="L590" i="12"/>
  <c r="K579" i="12"/>
  <c r="L579" i="12"/>
  <c r="K87" i="12"/>
  <c r="L87" i="12"/>
  <c r="L98" i="12"/>
  <c r="K98" i="12"/>
  <c r="L82" i="12"/>
  <c r="K82" i="12"/>
  <c r="K429" i="12"/>
  <c r="L429" i="12"/>
  <c r="K430" i="12"/>
  <c r="L430" i="12"/>
  <c r="K580" i="12"/>
  <c r="L580" i="12"/>
  <c r="K605" i="12"/>
  <c r="L605" i="12"/>
  <c r="K606" i="12"/>
  <c r="L606" i="12"/>
  <c r="K243" i="12"/>
  <c r="L243" i="12"/>
  <c r="K269" i="12"/>
  <c r="L269" i="12"/>
  <c r="L369" i="12"/>
  <c r="K369" i="12"/>
  <c r="L353" i="12"/>
  <c r="K353" i="12"/>
  <c r="K735" i="12"/>
  <c r="L735" i="12"/>
  <c r="L733" i="12"/>
  <c r="K733" i="12"/>
  <c r="K726" i="12"/>
  <c r="L726" i="12"/>
  <c r="L722" i="12"/>
  <c r="K722" i="12"/>
  <c r="K718" i="12"/>
  <c r="L718" i="12"/>
  <c r="L714" i="12"/>
  <c r="K714" i="12"/>
  <c r="K730" i="12"/>
  <c r="L730" i="12"/>
  <c r="K725" i="12"/>
  <c r="L725" i="12"/>
  <c r="L721" i="12"/>
  <c r="K721" i="12"/>
  <c r="L732" i="12"/>
  <c r="K732" i="12"/>
  <c r="L728" i="12"/>
  <c r="K728" i="12"/>
  <c r="L724" i="12"/>
  <c r="K724" i="12"/>
  <c r="K720" i="12"/>
  <c r="L720" i="12"/>
  <c r="K716" i="12"/>
  <c r="L716" i="12"/>
  <c r="L711" i="12"/>
  <c r="K711" i="12"/>
  <c r="K708" i="12"/>
  <c r="L708" i="12"/>
  <c r="K704" i="12"/>
  <c r="L704" i="12"/>
  <c r="K700" i="12"/>
  <c r="L700" i="12"/>
  <c r="K696" i="12"/>
  <c r="L696" i="12"/>
  <c r="L692" i="12"/>
  <c r="K692" i="12"/>
  <c r="L688" i="12"/>
  <c r="K688" i="12"/>
  <c r="K685" i="12"/>
  <c r="L685" i="12"/>
  <c r="K680" i="12"/>
  <c r="L680" i="12"/>
  <c r="K676" i="12"/>
  <c r="L676" i="12"/>
  <c r="K672" i="12"/>
  <c r="L672" i="12"/>
  <c r="K512" i="12"/>
  <c r="L512" i="12"/>
  <c r="K670" i="12"/>
  <c r="L670" i="12"/>
  <c r="K217" i="12"/>
  <c r="L217" i="12"/>
  <c r="L234" i="12"/>
  <c r="K234" i="12"/>
  <c r="K495" i="12"/>
  <c r="L495" i="12"/>
  <c r="K484" i="12"/>
  <c r="L484" i="12"/>
  <c r="K600" i="12"/>
  <c r="L600" i="12"/>
  <c r="L609" i="12"/>
  <c r="K609" i="12"/>
  <c r="L594" i="12"/>
  <c r="K594" i="12"/>
  <c r="K468" i="12"/>
  <c r="L468" i="12"/>
  <c r="K488" i="12"/>
  <c r="L488" i="12"/>
  <c r="K654" i="12"/>
  <c r="L654" i="12"/>
  <c r="K643" i="12"/>
  <c r="L643" i="12"/>
  <c r="K319" i="12"/>
  <c r="L319" i="12"/>
  <c r="K317" i="12"/>
  <c r="L317" i="12"/>
  <c r="L307" i="12"/>
  <c r="K307" i="12"/>
  <c r="K423" i="12"/>
  <c r="L423" i="12"/>
  <c r="K428" i="12"/>
  <c r="L428" i="12"/>
  <c r="K322" i="12"/>
  <c r="L322" i="12"/>
  <c r="K344" i="12"/>
  <c r="L344" i="12"/>
  <c r="K348" i="12"/>
  <c r="L348" i="12"/>
  <c r="L498" i="12"/>
  <c r="K498" i="12"/>
  <c r="K519" i="12"/>
  <c r="L519" i="12"/>
  <c r="L177" i="12"/>
  <c r="K177" i="12"/>
  <c r="K162" i="12"/>
  <c r="L162" i="12"/>
  <c r="K278" i="12"/>
  <c r="L278" i="12"/>
  <c r="K283" i="12"/>
  <c r="L283" i="12"/>
  <c r="K288" i="12"/>
  <c r="L288" i="12"/>
  <c r="L167" i="12"/>
  <c r="K167" i="12"/>
  <c r="K165" i="12"/>
  <c r="L165" i="12"/>
  <c r="K332" i="12"/>
  <c r="L332" i="12"/>
  <c r="K340" i="12"/>
  <c r="L340" i="12"/>
  <c r="K598" i="12"/>
  <c r="L598" i="12"/>
  <c r="K603" i="12"/>
  <c r="L603" i="12"/>
  <c r="K608" i="12"/>
  <c r="L608" i="12"/>
  <c r="K89" i="12"/>
  <c r="L89" i="12"/>
  <c r="L106" i="12"/>
  <c r="K106" i="12"/>
  <c r="K227" i="12"/>
  <c r="L227" i="12"/>
  <c r="K248" i="12"/>
  <c r="L248" i="12"/>
  <c r="L257" i="12"/>
  <c r="K257" i="12"/>
  <c r="K403" i="12"/>
  <c r="L403" i="12"/>
  <c r="K424" i="12"/>
  <c r="L424" i="12"/>
  <c r="K78" i="12"/>
  <c r="L78" i="12"/>
  <c r="K67" i="12"/>
  <c r="L67" i="12"/>
  <c r="K183" i="12"/>
  <c r="L183" i="12"/>
  <c r="K188" i="12"/>
  <c r="L188" i="12"/>
  <c r="L197" i="12"/>
  <c r="K197" i="12"/>
  <c r="L649" i="12"/>
  <c r="K649" i="12"/>
  <c r="K71" i="12"/>
  <c r="L71" i="12"/>
  <c r="L241" i="12"/>
  <c r="K241" i="12"/>
  <c r="L226" i="12"/>
  <c r="K226" i="12"/>
  <c r="K503" i="12"/>
  <c r="L503" i="12"/>
  <c r="K508" i="12"/>
  <c r="L508" i="12"/>
  <c r="K518" i="12"/>
  <c r="L518" i="12"/>
  <c r="L601" i="12"/>
  <c r="K601" i="12"/>
  <c r="L618" i="12"/>
  <c r="K618" i="12"/>
  <c r="K528" i="12"/>
  <c r="L528" i="12"/>
  <c r="L521" i="12"/>
  <c r="K521" i="12"/>
  <c r="L538" i="12"/>
  <c r="K538" i="12"/>
  <c r="K101" i="12"/>
  <c r="L101" i="12"/>
  <c r="K102" i="12"/>
  <c r="L102" i="12"/>
  <c r="K363" i="12"/>
  <c r="L363" i="12"/>
  <c r="K368" i="12"/>
  <c r="L368" i="12"/>
  <c r="K452" i="12"/>
  <c r="L452" i="12"/>
  <c r="K477" i="12"/>
  <c r="L477" i="12"/>
  <c r="K478" i="12"/>
  <c r="L478" i="12"/>
  <c r="K198" i="12"/>
  <c r="L198" i="12"/>
  <c r="K203" i="12"/>
  <c r="L203" i="12"/>
  <c r="K373" i="12"/>
  <c r="L373" i="12"/>
  <c r="K376" i="12"/>
  <c r="L376" i="12"/>
  <c r="K379" i="12"/>
  <c r="L379" i="12"/>
  <c r="K640" i="12"/>
  <c r="L640" i="12"/>
  <c r="L633" i="12"/>
  <c r="K633" i="12"/>
  <c r="K139" i="12"/>
  <c r="L139" i="12"/>
  <c r="K145" i="12"/>
  <c r="L145" i="12"/>
  <c r="K280" i="12"/>
  <c r="L280" i="12"/>
  <c r="L289" i="12"/>
  <c r="K289" i="12"/>
  <c r="L273" i="12"/>
  <c r="K273" i="12"/>
  <c r="K456" i="12"/>
  <c r="L456" i="12"/>
  <c r="L465" i="12"/>
  <c r="K465" i="12"/>
  <c r="K99" i="12"/>
  <c r="L99" i="12"/>
  <c r="K120" i="12"/>
  <c r="L120" i="12"/>
  <c r="L129" i="12"/>
  <c r="K129" i="12"/>
  <c r="K229" i="12"/>
  <c r="L229" i="12"/>
  <c r="K230" i="12"/>
  <c r="L230" i="12"/>
  <c r="L103" i="12"/>
  <c r="K103" i="12"/>
  <c r="L108" i="12"/>
  <c r="K108" i="12"/>
  <c r="L258" i="12"/>
  <c r="K258" i="12"/>
  <c r="K279" i="12"/>
  <c r="L279" i="12"/>
  <c r="K284" i="12"/>
  <c r="L284" i="12"/>
  <c r="K549" i="12"/>
  <c r="L549" i="12"/>
  <c r="K550" i="12"/>
  <c r="L550" i="12"/>
  <c r="L650" i="12"/>
  <c r="K650" i="12"/>
  <c r="K655" i="12"/>
  <c r="L655" i="12"/>
  <c r="K553" i="12"/>
  <c r="L553" i="12"/>
  <c r="L570" i="12"/>
  <c r="K570" i="12"/>
  <c r="K575" i="12"/>
  <c r="L575" i="12"/>
  <c r="K134" i="12"/>
  <c r="L134" i="12"/>
  <c r="K138" i="12"/>
  <c r="L138" i="12"/>
  <c r="K400" i="12"/>
  <c r="L400" i="12"/>
  <c r="L393" i="12"/>
  <c r="K393" i="12"/>
  <c r="L410" i="12"/>
  <c r="K410" i="12"/>
  <c r="L510" i="12"/>
  <c r="K510" i="12"/>
  <c r="K499" i="12"/>
  <c r="L499" i="12"/>
  <c r="K235" i="12"/>
  <c r="L235" i="12"/>
  <c r="K239" i="12"/>
  <c r="L239" i="12"/>
  <c r="K406" i="12"/>
  <c r="L406" i="12"/>
  <c r="K411" i="12"/>
  <c r="L411" i="12"/>
  <c r="K416" i="12"/>
  <c r="L416" i="12"/>
  <c r="K70" i="12"/>
  <c r="L70" i="12"/>
  <c r="K75" i="12"/>
  <c r="L75" i="12"/>
  <c r="K175" i="12"/>
  <c r="L175" i="12"/>
  <c r="K164" i="12"/>
  <c r="L164" i="12"/>
  <c r="K470" i="12"/>
  <c r="L470" i="12"/>
  <c r="K475" i="12"/>
  <c r="L475" i="12"/>
  <c r="K480" i="12"/>
  <c r="L480" i="12"/>
  <c r="K192" i="12"/>
  <c r="L192" i="12"/>
  <c r="K185" i="12"/>
  <c r="L185" i="12"/>
  <c r="L458" i="12"/>
  <c r="K458" i="12"/>
  <c r="K463" i="12"/>
  <c r="L463" i="12"/>
  <c r="K547" i="12"/>
  <c r="L547" i="12"/>
  <c r="K568" i="12"/>
  <c r="L568" i="12"/>
  <c r="L577" i="12"/>
  <c r="K577" i="12"/>
  <c r="K446" i="12"/>
  <c r="L446" i="12"/>
  <c r="K435" i="12"/>
  <c r="L435" i="12"/>
  <c r="K621" i="12"/>
  <c r="L621" i="12"/>
  <c r="L622" i="12"/>
  <c r="K622" i="12"/>
  <c r="L259" i="12"/>
  <c r="K259" i="12"/>
  <c r="K285" i="12"/>
  <c r="L285" i="12"/>
  <c r="K286" i="12"/>
  <c r="L286" i="12"/>
  <c r="K370" i="12"/>
  <c r="L370" i="12"/>
  <c r="K391" i="12"/>
  <c r="L391" i="12"/>
  <c r="L304" i="12"/>
  <c r="K304" i="12"/>
  <c r="L290" i="12"/>
  <c r="K290" i="12"/>
  <c r="K472" i="12"/>
  <c r="L472" i="12"/>
  <c r="L481" i="12"/>
  <c r="K481" i="12"/>
  <c r="L466" i="12"/>
  <c r="K466" i="12"/>
  <c r="K136" i="12"/>
  <c r="L136" i="12"/>
  <c r="L144" i="12"/>
  <c r="K144" i="12"/>
  <c r="K245" i="12"/>
  <c r="L245" i="12"/>
  <c r="K246" i="12"/>
  <c r="L246" i="12"/>
  <c r="K250" i="12"/>
  <c r="L250" i="12"/>
  <c r="L563" i="12"/>
  <c r="K563" i="12"/>
  <c r="K583" i="12"/>
  <c r="L583" i="12"/>
  <c r="K142" i="12"/>
  <c r="L142" i="12"/>
  <c r="K132" i="12"/>
  <c r="L132" i="12"/>
  <c r="K408" i="12"/>
  <c r="L408" i="12"/>
  <c r="L417" i="12"/>
  <c r="K417" i="12"/>
  <c r="L402" i="12"/>
  <c r="K402" i="12"/>
  <c r="K517" i="12"/>
  <c r="L517" i="12"/>
  <c r="K523" i="12"/>
  <c r="L523" i="12"/>
  <c r="D60" i="6"/>
  <c r="F60" i="6" s="1"/>
  <c r="K734" i="12"/>
  <c r="L734" i="12"/>
  <c r="K727" i="12"/>
  <c r="L727" i="12"/>
  <c r="K723" i="12"/>
  <c r="L723" i="12"/>
  <c r="K719" i="12"/>
  <c r="L719" i="12"/>
  <c r="K715" i="12"/>
  <c r="L715" i="12"/>
  <c r="L712" i="12"/>
  <c r="K712" i="12"/>
  <c r="K707" i="12"/>
  <c r="L707" i="12"/>
  <c r="K703" i="12"/>
  <c r="L703" i="12"/>
  <c r="K699" i="12"/>
  <c r="L699" i="12"/>
  <c r="K695" i="12"/>
  <c r="L695" i="12"/>
  <c r="K691" i="12"/>
  <c r="L691" i="12"/>
  <c r="K687" i="12"/>
  <c r="L687" i="12"/>
  <c r="K683" i="12"/>
  <c r="L683" i="12"/>
  <c r="L677" i="12"/>
  <c r="K677" i="12"/>
  <c r="K675" i="12"/>
  <c r="L675" i="12"/>
  <c r="K644" i="12"/>
  <c r="L644" i="12"/>
  <c r="K195" i="12"/>
  <c r="L195" i="12"/>
  <c r="K381" i="12"/>
  <c r="L381" i="12"/>
  <c r="K382" i="12"/>
  <c r="L382" i="12"/>
  <c r="K371" i="12"/>
  <c r="L371" i="12"/>
  <c r="K648" i="12"/>
  <c r="L648" i="12"/>
  <c r="L657" i="12"/>
  <c r="K657" i="12"/>
  <c r="K130" i="12"/>
  <c r="L130" i="12"/>
  <c r="K151" i="12"/>
  <c r="L151" i="12"/>
  <c r="K156" i="12"/>
  <c r="L156" i="12"/>
  <c r="K636" i="12"/>
  <c r="L636" i="12"/>
  <c r="L645" i="12"/>
  <c r="K645" i="12"/>
  <c r="K199" i="12"/>
  <c r="L199" i="12"/>
  <c r="L209" i="12"/>
  <c r="K209" i="12"/>
  <c r="L450" i="12"/>
  <c r="K450" i="12"/>
  <c r="L471" i="12"/>
  <c r="K471" i="12"/>
  <c r="K476" i="12"/>
  <c r="L476" i="12"/>
  <c r="K576" i="12"/>
  <c r="L576" i="12"/>
  <c r="L569" i="12"/>
  <c r="K569" i="12"/>
  <c r="K491" i="12"/>
  <c r="L491" i="12"/>
  <c r="K496" i="12"/>
  <c r="L496" i="12"/>
  <c r="K662" i="12"/>
  <c r="L662" i="12"/>
  <c r="K667" i="12"/>
  <c r="L667" i="12"/>
  <c r="K69" i="12"/>
  <c r="L69" i="12"/>
  <c r="K326" i="12"/>
  <c r="L326" i="12"/>
  <c r="L331" i="12"/>
  <c r="K331" i="12"/>
  <c r="K431" i="12"/>
  <c r="L431" i="12"/>
  <c r="K420" i="12"/>
  <c r="L420" i="12"/>
  <c r="L297" i="12"/>
  <c r="K297" i="12"/>
  <c r="L314" i="12"/>
  <c r="K314" i="12"/>
  <c r="L318" i="12"/>
  <c r="K318" i="12"/>
  <c r="L473" i="12"/>
  <c r="K473" i="12"/>
  <c r="L490" i="12"/>
  <c r="K490" i="12"/>
  <c r="K143" i="12"/>
  <c r="L143" i="12"/>
  <c r="K137" i="12"/>
  <c r="L137" i="12"/>
  <c r="L154" i="12"/>
  <c r="K154" i="12"/>
  <c r="L254" i="12"/>
  <c r="K254" i="12"/>
  <c r="K244" i="12"/>
  <c r="L244" i="12"/>
  <c r="K396" i="12"/>
  <c r="L396" i="12"/>
  <c r="K405" i="12"/>
  <c r="L405" i="12"/>
  <c r="K567" i="12"/>
  <c r="L567" i="12"/>
  <c r="K572" i="12"/>
  <c r="L572" i="12"/>
  <c r="K581" i="12"/>
  <c r="L581" i="12"/>
  <c r="L231" i="12"/>
  <c r="K231" i="12"/>
  <c r="K236" i="12"/>
  <c r="L236" i="12"/>
  <c r="K336" i="12"/>
  <c r="L336" i="12"/>
  <c r="L329" i="12"/>
  <c r="K329" i="12"/>
  <c r="L346" i="12"/>
  <c r="K346" i="12"/>
  <c r="K220" i="12"/>
  <c r="L220" i="12"/>
  <c r="K223" i="12"/>
  <c r="L223" i="12"/>
  <c r="K390" i="12"/>
  <c r="L390" i="12"/>
  <c r="K395" i="12"/>
  <c r="L395" i="12"/>
  <c r="K656" i="12"/>
  <c r="L656" i="12"/>
  <c r="K669" i="12"/>
  <c r="L669" i="12"/>
  <c r="L666" i="12"/>
  <c r="K666" i="12"/>
  <c r="K159" i="12"/>
  <c r="L159" i="12"/>
  <c r="K148" i="12"/>
  <c r="L148" i="12"/>
  <c r="L74" i="12"/>
  <c r="K74" i="12"/>
  <c r="K81" i="12"/>
  <c r="L81" i="12"/>
  <c r="L233" i="12"/>
  <c r="K233" i="12"/>
  <c r="L249" i="12"/>
  <c r="K249" i="12"/>
  <c r="K255" i="12"/>
  <c r="L255" i="12"/>
  <c r="L500" i="12"/>
  <c r="K500" i="12"/>
  <c r="K525" i="12"/>
  <c r="L525" i="12"/>
  <c r="L625" i="12"/>
  <c r="K625" i="12"/>
  <c r="L610" i="12"/>
  <c r="K610" i="12"/>
  <c r="K215" i="12"/>
  <c r="L215" i="12"/>
  <c r="K351" i="12"/>
  <c r="L351" i="12"/>
  <c r="K341" i="12"/>
  <c r="L341" i="12"/>
  <c r="L522" i="12"/>
  <c r="K522" i="12"/>
  <c r="K527" i="12"/>
  <c r="L527" i="12"/>
  <c r="L169" i="12"/>
  <c r="K169" i="12"/>
  <c r="L186" i="12"/>
  <c r="K186" i="12"/>
  <c r="L191" i="12"/>
  <c r="K191" i="12"/>
  <c r="L276" i="12"/>
  <c r="K276" i="12"/>
  <c r="K296" i="12"/>
  <c r="L296" i="12"/>
  <c r="K437" i="12"/>
  <c r="L437" i="12"/>
  <c r="L438" i="12"/>
  <c r="K438" i="12"/>
  <c r="K443" i="12"/>
  <c r="L443" i="12"/>
  <c r="K613" i="12"/>
  <c r="L613" i="12"/>
  <c r="K614" i="12"/>
  <c r="L614" i="12"/>
  <c r="L267" i="12"/>
  <c r="K267" i="12"/>
  <c r="L277" i="12"/>
  <c r="K277" i="12"/>
  <c r="L361" i="12"/>
  <c r="K361" i="12"/>
  <c r="L378" i="12"/>
  <c r="K378" i="12"/>
  <c r="L383" i="12"/>
  <c r="K383" i="12"/>
  <c r="K256" i="12"/>
  <c r="L256" i="12"/>
  <c r="L251" i="12"/>
  <c r="K251" i="12"/>
  <c r="K427" i="12"/>
  <c r="L427" i="12"/>
  <c r="K432" i="12"/>
  <c r="L432" i="12"/>
  <c r="K86" i="12"/>
  <c r="L86" i="12"/>
  <c r="K91" i="12"/>
  <c r="L91" i="12"/>
  <c r="K96" i="12"/>
  <c r="L96" i="12"/>
  <c r="K180" i="12"/>
  <c r="L180" i="12"/>
  <c r="K204" i="12"/>
  <c r="L204" i="12"/>
  <c r="K111" i="12"/>
  <c r="L111" i="12"/>
  <c r="L100" i="12"/>
  <c r="K100" i="12"/>
  <c r="K189" i="12"/>
  <c r="L189" i="12"/>
  <c r="K287" i="12"/>
  <c r="L287" i="12"/>
  <c r="K275" i="12"/>
  <c r="L275" i="12"/>
  <c r="K557" i="12"/>
  <c r="L557" i="12"/>
  <c r="K558" i="12"/>
  <c r="L558" i="12"/>
  <c r="K642" i="12"/>
  <c r="L642" i="12"/>
  <c r="K663" i="12"/>
  <c r="L663" i="12"/>
  <c r="K668" i="12"/>
  <c r="L668" i="12"/>
  <c r="K372" i="12"/>
  <c r="L372" i="12"/>
  <c r="K397" i="12"/>
  <c r="L397" i="12"/>
  <c r="K559" i="12"/>
  <c r="L559" i="12"/>
  <c r="K548" i="12"/>
  <c r="L548" i="12"/>
  <c r="K253" i="12"/>
  <c r="L253" i="12"/>
  <c r="K224" i="12"/>
  <c r="L224" i="12"/>
  <c r="K212" i="12"/>
  <c r="L212" i="12"/>
  <c r="K328" i="12"/>
  <c r="L328" i="12"/>
  <c r="L337" i="12"/>
  <c r="K337" i="12"/>
  <c r="K623" i="12"/>
  <c r="L623" i="12"/>
  <c r="L612" i="12"/>
  <c r="K612" i="12"/>
  <c r="K323" i="12"/>
  <c r="L323" i="12"/>
  <c r="K349" i="12"/>
  <c r="L349" i="12"/>
  <c r="K350" i="12"/>
  <c r="L350" i="12"/>
  <c r="K595" i="12"/>
  <c r="L595" i="12"/>
  <c r="K616" i="12"/>
  <c r="L616" i="12"/>
  <c r="K114" i="12"/>
  <c r="L114" i="12"/>
  <c r="L97" i="12"/>
  <c r="K97" i="12"/>
  <c r="L578" i="12"/>
  <c r="K578" i="12"/>
  <c r="K599" i="12"/>
  <c r="L599" i="12"/>
  <c r="K604" i="12"/>
  <c r="L604" i="12"/>
  <c r="K147" i="12"/>
  <c r="L147" i="12"/>
  <c r="K168" i="12"/>
  <c r="L168" i="12"/>
  <c r="L433" i="12"/>
  <c r="K433" i="12"/>
  <c r="L418" i="12"/>
  <c r="K418" i="12"/>
  <c r="K534" i="12"/>
  <c r="L534" i="12"/>
  <c r="K539" i="12"/>
  <c r="L539" i="12"/>
  <c r="K544" i="12"/>
  <c r="L544" i="12"/>
  <c r="K454" i="12"/>
  <c r="L454" i="12"/>
  <c r="K460" i="12"/>
  <c r="L460" i="12"/>
  <c r="K629" i="12"/>
  <c r="L629" i="12"/>
  <c r="K630" i="12"/>
  <c r="L630" i="12"/>
  <c r="K635" i="12"/>
  <c r="L635" i="12"/>
  <c r="L293" i="12"/>
  <c r="K293" i="12"/>
  <c r="K294" i="12"/>
  <c r="L294" i="12"/>
  <c r="L394" i="12"/>
  <c r="K394" i="12"/>
  <c r="K399" i="12"/>
  <c r="L399" i="12"/>
  <c r="K119" i="12"/>
  <c r="L119" i="12"/>
  <c r="K125" i="12"/>
  <c r="L125" i="12"/>
  <c r="K133" i="12"/>
  <c r="L133" i="12"/>
  <c r="K295" i="12"/>
  <c r="L295" i="12"/>
  <c r="L300" i="12"/>
  <c r="K300" i="12"/>
  <c r="K565" i="12"/>
  <c r="L565" i="12"/>
  <c r="L566" i="12"/>
  <c r="K566" i="12"/>
  <c r="K571" i="12"/>
  <c r="L571" i="12"/>
  <c r="K671" i="12"/>
  <c r="L671" i="12"/>
  <c r="K660" i="12"/>
  <c r="L660" i="12"/>
  <c r="BJ514" i="4" l="1"/>
  <c r="BF515" i="4" s="1"/>
  <c r="BK515" i="4" s="1"/>
  <c r="BL514" i="4"/>
  <c r="BP514" i="4" s="1"/>
  <c r="AF210" i="14" s="1"/>
  <c r="AH527" i="4"/>
  <c r="AD528" i="4" s="1"/>
  <c r="AJ527" i="4"/>
  <c r="AO527" i="4" s="1"/>
  <c r="AP527" i="4" s="1"/>
  <c r="AJ526" i="14" s="1"/>
  <c r="BC688" i="4"/>
  <c r="AZ689" i="4"/>
  <c r="BA689" i="4" s="1"/>
  <c r="BC689" i="4" s="1"/>
  <c r="AL527" i="4"/>
  <c r="AM527" i="4" s="1"/>
  <c r="AX689" i="4"/>
  <c r="AY689" i="4" s="1"/>
  <c r="D58" i="6"/>
  <c r="F58" i="6" s="1"/>
  <c r="D59" i="6"/>
  <c r="F59" i="6" s="1"/>
  <c r="D61" i="6"/>
  <c r="F61" i="6" s="1"/>
  <c r="BQ514" i="4" l="1"/>
  <c r="BR514" i="4" s="1"/>
  <c r="BG515" i="4"/>
  <c r="BM515" i="4" s="1"/>
  <c r="BN515" i="4" s="1"/>
  <c r="BO515" i="4" s="1"/>
  <c r="AE528" i="4"/>
  <c r="AF528" i="4" s="1"/>
  <c r="AN527" i="4"/>
  <c r="AW690" i="4"/>
  <c r="AU690" i="4" s="1"/>
  <c r="AI528" i="4"/>
  <c r="F57" i="6"/>
  <c r="D62" i="6"/>
  <c r="F62" i="6" s="1"/>
  <c r="AQ527" i="4" l="1"/>
  <c r="AD178" i="14"/>
  <c r="BS514" i="4"/>
  <c r="AL513" i="14"/>
  <c r="BH515" i="4"/>
  <c r="BI515" i="4" s="1"/>
  <c r="BL515" i="4" s="1"/>
  <c r="AK528" i="4"/>
  <c r="AL528" i="4" s="1"/>
  <c r="AM528" i="4" s="1"/>
  <c r="AZ690" i="4"/>
  <c r="AG528" i="4"/>
  <c r="AH528" i="4" l="1"/>
  <c r="AD529" i="4" s="1"/>
  <c r="AJ528" i="4"/>
  <c r="AN528" i="4" s="1"/>
  <c r="AD184" i="14" s="1"/>
  <c r="BJ515" i="4"/>
  <c r="BA690" i="4"/>
  <c r="AX690" i="4"/>
  <c r="AY690" i="4" s="1"/>
  <c r="BP515" i="4" l="1"/>
  <c r="AF215" i="14" s="1"/>
  <c r="BQ515" i="4"/>
  <c r="BR515" i="4" s="1"/>
  <c r="AL514" i="14" s="1"/>
  <c r="BF516" i="4"/>
  <c r="BK516" i="4" s="1"/>
  <c r="BC690" i="4"/>
  <c r="AE529" i="4"/>
  <c r="AF529" i="4" s="1"/>
  <c r="AW691" i="4"/>
  <c r="AU691" i="4" s="1"/>
  <c r="AO528" i="4"/>
  <c r="AP528" i="4" s="1"/>
  <c r="AI529" i="4"/>
  <c r="AQ528" i="4" l="1"/>
  <c r="AJ527" i="14"/>
  <c r="BS515" i="4"/>
  <c r="BG516" i="4"/>
  <c r="BM516" i="4" s="1"/>
  <c r="BN516" i="4" s="1"/>
  <c r="BO516" i="4" s="1"/>
  <c r="AG529" i="4"/>
  <c r="AZ691" i="4"/>
  <c r="AK529" i="4"/>
  <c r="AL529" i="4" s="1"/>
  <c r="AM529" i="4" s="1"/>
  <c r="AX691" i="4"/>
  <c r="AY691" i="4" s="1"/>
  <c r="AH529" i="4" l="1"/>
  <c r="AD530" i="4" s="1"/>
  <c r="AJ529" i="4"/>
  <c r="AN529" i="4" s="1"/>
  <c r="AD190" i="14" s="1"/>
  <c r="BH516" i="4"/>
  <c r="BI516" i="4" s="1"/>
  <c r="BL516" i="4" s="1"/>
  <c r="AW692" i="4"/>
  <c r="AU692" i="4" s="1"/>
  <c r="BA691" i="4"/>
  <c r="BJ516" i="4" l="1"/>
  <c r="AO529" i="4"/>
  <c r="AP529" i="4" s="1"/>
  <c r="AE530" i="4"/>
  <c r="AF530" i="4" s="1"/>
  <c r="BC691" i="4"/>
  <c r="AZ692" i="4"/>
  <c r="AX692" i="4"/>
  <c r="AY692" i="4" s="1"/>
  <c r="AI530" i="4"/>
  <c r="AQ529" i="4" l="1"/>
  <c r="AJ528" i="14"/>
  <c r="BQ516" i="4"/>
  <c r="BR516" i="4" s="1"/>
  <c r="AL515" i="14" s="1"/>
  <c r="BP516" i="4"/>
  <c r="AF218" i="14" s="1"/>
  <c r="BF517" i="4"/>
  <c r="BK517" i="4" s="1"/>
  <c r="AG530" i="4"/>
  <c r="AK530" i="4"/>
  <c r="AL530" i="4" s="1"/>
  <c r="AM530" i="4" s="1"/>
  <c r="BA692" i="4"/>
  <c r="BC692" i="4" s="1"/>
  <c r="AW693" i="4"/>
  <c r="AH530" i="4" l="1"/>
  <c r="AD531" i="4" s="1"/>
  <c r="AE531" i="4" s="1"/>
  <c r="AJ530" i="4"/>
  <c r="AO530" i="4" s="1"/>
  <c r="AP530" i="4" s="1"/>
  <c r="AJ529" i="14" s="1"/>
  <c r="BG517" i="4"/>
  <c r="BH517" i="4" s="1"/>
  <c r="BS516" i="4"/>
  <c r="AZ693" i="4"/>
  <c r="BA693" i="4" s="1"/>
  <c r="BC693" i="4" s="1"/>
  <c r="AU693" i="4"/>
  <c r="AX693" i="4" s="1"/>
  <c r="AY693" i="4" s="1"/>
  <c r="AF531" i="4" l="1"/>
  <c r="AG531" i="4" s="1"/>
  <c r="BI517" i="4"/>
  <c r="BL517" i="4" s="1"/>
  <c r="BM517" i="4"/>
  <c r="BN517" i="4" s="1"/>
  <c r="BO517" i="4" s="1"/>
  <c r="AN530" i="4"/>
  <c r="AW694" i="4"/>
  <c r="AU694" i="4" s="1"/>
  <c r="AQ530" i="4" l="1"/>
  <c r="AD181" i="14"/>
  <c r="AH531" i="4"/>
  <c r="AJ531" i="4"/>
  <c r="AO531" i="4" s="1"/>
  <c r="AP531" i="4" s="1"/>
  <c r="AJ530" i="14" s="1"/>
  <c r="BJ517" i="4"/>
  <c r="BF518" i="4" s="1"/>
  <c r="BK518" i="4" s="1"/>
  <c r="BP517" i="4"/>
  <c r="AF222" i="14" s="1"/>
  <c r="BQ517" i="4"/>
  <c r="BR517" i="4" s="1"/>
  <c r="AL516" i="14" s="1"/>
  <c r="AZ694" i="4"/>
  <c r="AX694" i="4"/>
  <c r="AY694" i="4" s="1"/>
  <c r="AI531" i="4"/>
  <c r="AK531" i="4"/>
  <c r="AL531" i="4" s="1"/>
  <c r="BS517" i="4" l="1"/>
  <c r="BG518" i="4"/>
  <c r="BM518" i="4" s="1"/>
  <c r="BN518" i="4" s="1"/>
  <c r="BO518" i="4" s="1"/>
  <c r="AD532" i="4"/>
  <c r="BA694" i="4"/>
  <c r="AW695" i="4"/>
  <c r="AM531" i="4"/>
  <c r="AN531" i="4" s="1"/>
  <c r="AD188" i="14" s="1"/>
  <c r="AE532" i="4" l="1"/>
  <c r="AF532" i="4" s="1"/>
  <c r="BH518" i="4"/>
  <c r="BI518" i="4" s="1"/>
  <c r="BL518" i="4" s="1"/>
  <c r="BC694" i="4"/>
  <c r="AZ695" i="4"/>
  <c r="AU695" i="4"/>
  <c r="AX695" i="4" s="1"/>
  <c r="AY695" i="4" s="1"/>
  <c r="AQ531" i="4"/>
  <c r="AG532" i="4" l="1"/>
  <c r="BJ518" i="4"/>
  <c r="BA695" i="4"/>
  <c r="BC695" i="4" s="1"/>
  <c r="AW696" i="4"/>
  <c r="AH532" i="4" l="1"/>
  <c r="AJ532" i="4"/>
  <c r="AO532" i="4" s="1"/>
  <c r="AP532" i="4" s="1"/>
  <c r="AJ531" i="14" s="1"/>
  <c r="BP518" i="4"/>
  <c r="AF223" i="14" s="1"/>
  <c r="BQ518" i="4"/>
  <c r="BR518" i="4" s="1"/>
  <c r="AL517" i="14" s="1"/>
  <c r="BF519" i="4"/>
  <c r="BK519" i="4" s="1"/>
  <c r="AZ696" i="4"/>
  <c r="AU696" i="4"/>
  <c r="AI532" i="4"/>
  <c r="AK532" i="4"/>
  <c r="AL532" i="4" s="1"/>
  <c r="BG519" i="4" l="1"/>
  <c r="BM519" i="4" s="1"/>
  <c r="BN519" i="4" s="1"/>
  <c r="BO519" i="4" s="1"/>
  <c r="BS518" i="4"/>
  <c r="AD533" i="4"/>
  <c r="BA696" i="4"/>
  <c r="BC696" i="4" s="1"/>
  <c r="AM532" i="4"/>
  <c r="AN532" i="4" s="1"/>
  <c r="AD197" i="14" s="1"/>
  <c r="BH519" i="4" l="1"/>
  <c r="BI519" i="4" s="1"/>
  <c r="AE533" i="4"/>
  <c r="AF533" i="4" s="1"/>
  <c r="AX696" i="4"/>
  <c r="AY696" i="4" s="1"/>
  <c r="AQ532" i="4"/>
  <c r="BJ519" i="4" l="1"/>
  <c r="BF520" i="4" s="1"/>
  <c r="BK520" i="4" s="1"/>
  <c r="BL519" i="4"/>
  <c r="BP519" i="4" s="1"/>
  <c r="AF227" i="14" s="1"/>
  <c r="AG533" i="4"/>
  <c r="AW697" i="4"/>
  <c r="AZ697" i="4" s="1"/>
  <c r="AH533" i="4" l="1"/>
  <c r="AJ533" i="4"/>
  <c r="AO533" i="4" s="1"/>
  <c r="AP533" i="4" s="1"/>
  <c r="AJ532" i="14" s="1"/>
  <c r="BQ519" i="4"/>
  <c r="BR519" i="4" s="1"/>
  <c r="BG520" i="4"/>
  <c r="BH520" i="4" s="1"/>
  <c r="AU697" i="4"/>
  <c r="AI533" i="4"/>
  <c r="AK533" i="4"/>
  <c r="AL533" i="4" s="1"/>
  <c r="BS519" i="4" l="1"/>
  <c r="AL518" i="14"/>
  <c r="BM520" i="4"/>
  <c r="BN520" i="4" s="1"/>
  <c r="BO520" i="4" s="1"/>
  <c r="BI520" i="4"/>
  <c r="BL520" i="4" s="1"/>
  <c r="AD534" i="4"/>
  <c r="BA697" i="4"/>
  <c r="BJ520" i="4" l="1"/>
  <c r="AE534" i="4"/>
  <c r="AF534" i="4" s="1"/>
  <c r="BC697" i="4"/>
  <c r="AX697" i="4"/>
  <c r="AY697" i="4" s="1"/>
  <c r="AM533" i="4"/>
  <c r="AN533" i="4" s="1"/>
  <c r="AD204" i="14" s="1"/>
  <c r="BF521" i="4" l="1"/>
  <c r="BK521" i="4" s="1"/>
  <c r="BQ520" i="4"/>
  <c r="BR520" i="4" s="1"/>
  <c r="AL519" i="14" s="1"/>
  <c r="BP520" i="4"/>
  <c r="AF230" i="14" s="1"/>
  <c r="AG534" i="4"/>
  <c r="AW698" i="4"/>
  <c r="AZ698" i="4" s="1"/>
  <c r="AH534" i="4" l="1"/>
  <c r="AJ534" i="4"/>
  <c r="AO534" i="4" s="1"/>
  <c r="AP534" i="4" s="1"/>
  <c r="AJ533" i="14" s="1"/>
  <c r="BG521" i="4"/>
  <c r="BM521" i="4" s="1"/>
  <c r="BN521" i="4" s="1"/>
  <c r="BO521" i="4" s="1"/>
  <c r="BS520" i="4"/>
  <c r="AU698" i="4"/>
  <c r="AI534" i="4"/>
  <c r="AK534" i="4"/>
  <c r="AL534" i="4" s="1"/>
  <c r="AQ533" i="4"/>
  <c r="BH521" i="4" l="1"/>
  <c r="BI521" i="4" s="1"/>
  <c r="BL521" i="4" s="1"/>
  <c r="BA698" i="4"/>
  <c r="AX698" i="4"/>
  <c r="AY698" i="4" s="1"/>
  <c r="AM534" i="4"/>
  <c r="AN534" i="4" s="1"/>
  <c r="AD210" i="14" s="1"/>
  <c r="BJ521" i="4" l="1"/>
  <c r="BF522" i="4" s="1"/>
  <c r="BK522" i="4" s="1"/>
  <c r="BP521" i="4"/>
  <c r="AF232" i="14" s="1"/>
  <c r="BQ521" i="4"/>
  <c r="BR521" i="4" s="1"/>
  <c r="AL520" i="14" s="1"/>
  <c r="BC698" i="4"/>
  <c r="AD535" i="4"/>
  <c r="AW699" i="4"/>
  <c r="AZ699" i="4" s="1"/>
  <c r="BS521" i="4" l="1"/>
  <c r="BG522" i="4"/>
  <c r="BH522" i="4" s="1"/>
  <c r="AE535" i="4"/>
  <c r="AF535" i="4" s="1"/>
  <c r="AU699" i="4"/>
  <c r="AI535" i="4"/>
  <c r="AQ534" i="4"/>
  <c r="BM522" i="4" l="1"/>
  <c r="BN522" i="4" s="1"/>
  <c r="BO522" i="4" s="1"/>
  <c r="BI522" i="4"/>
  <c r="BL522" i="4" s="1"/>
  <c r="AG535" i="4"/>
  <c r="BA699" i="4"/>
  <c r="AX699" i="4"/>
  <c r="AY699" i="4" s="1"/>
  <c r="AK535" i="4"/>
  <c r="AH535" i="4" l="1"/>
  <c r="AD536" i="4" s="1"/>
  <c r="AJ535" i="4"/>
  <c r="AO535" i="4" s="1"/>
  <c r="AP535" i="4" s="1"/>
  <c r="AJ534" i="14" s="1"/>
  <c r="BJ522" i="4"/>
  <c r="BC699" i="4"/>
  <c r="AL535" i="4"/>
  <c r="AM535" i="4" s="1"/>
  <c r="AW700" i="4"/>
  <c r="AZ700" i="4" s="1"/>
  <c r="BP522" i="4" l="1"/>
  <c r="AF236" i="14" s="1"/>
  <c r="BQ522" i="4"/>
  <c r="BR522" i="4" s="1"/>
  <c r="AL521" i="14" s="1"/>
  <c r="BF523" i="4"/>
  <c r="BK523" i="4" s="1"/>
  <c r="AE536" i="4"/>
  <c r="AF536" i="4" s="1"/>
  <c r="BA700" i="4"/>
  <c r="BC700" i="4" s="1"/>
  <c r="AN535" i="4"/>
  <c r="AU700" i="4"/>
  <c r="AQ535" i="4" l="1"/>
  <c r="AD214" i="14"/>
  <c r="BS522" i="4"/>
  <c r="BG523" i="4"/>
  <c r="BH523" i="4" s="1"/>
  <c r="AG536" i="4"/>
  <c r="AK536" i="4"/>
  <c r="AL536" i="4" s="1"/>
  <c r="AX700" i="4"/>
  <c r="AY700" i="4" s="1"/>
  <c r="AI536" i="4"/>
  <c r="AH536" i="4" l="1"/>
  <c r="AD537" i="4" s="1"/>
  <c r="AJ536" i="4"/>
  <c r="AO536" i="4" s="1"/>
  <c r="AP536" i="4" s="1"/>
  <c r="AJ535" i="14" s="1"/>
  <c r="BM523" i="4"/>
  <c r="BN523" i="4" s="1"/>
  <c r="BO523" i="4" s="1"/>
  <c r="BI523" i="4"/>
  <c r="BL523" i="4" s="1"/>
  <c r="AW701" i="4"/>
  <c r="AM536" i="4"/>
  <c r="BJ523" i="4" l="1"/>
  <c r="AN536" i="4"/>
  <c r="AD221" i="14" s="1"/>
  <c r="AE537" i="4"/>
  <c r="AF537" i="4" s="1"/>
  <c r="AU701" i="4"/>
  <c r="AZ701" i="4"/>
  <c r="BF524" i="4" l="1"/>
  <c r="BK524" i="4" s="1"/>
  <c r="BQ523" i="4"/>
  <c r="BR523" i="4" s="1"/>
  <c r="AL522" i="14" s="1"/>
  <c r="BP523" i="4"/>
  <c r="AF239" i="14" s="1"/>
  <c r="AG537" i="4"/>
  <c r="BA701" i="4"/>
  <c r="AX701" i="4"/>
  <c r="AY701" i="4" s="1"/>
  <c r="AI537" i="4"/>
  <c r="AK537" i="4"/>
  <c r="AQ536" i="4"/>
  <c r="AH537" i="4" l="1"/>
  <c r="AD538" i="4" s="1"/>
  <c r="AJ537" i="4"/>
  <c r="AO537" i="4" s="1"/>
  <c r="AP537" i="4" s="1"/>
  <c r="AJ536" i="14" s="1"/>
  <c r="BS523" i="4"/>
  <c r="BG524" i="4"/>
  <c r="BH524" i="4" s="1"/>
  <c r="BC701" i="4"/>
  <c r="AL537" i="4"/>
  <c r="AM537" i="4" s="1"/>
  <c r="AW702" i="4"/>
  <c r="AU702" i="4" s="1"/>
  <c r="BM524" i="4" l="1"/>
  <c r="BN524" i="4" s="1"/>
  <c r="BO524" i="4" s="1"/>
  <c r="BI524" i="4"/>
  <c r="AN537" i="4"/>
  <c r="AE538" i="4"/>
  <c r="AF538" i="4" s="1"/>
  <c r="AZ702" i="4"/>
  <c r="BA702" i="4" s="1"/>
  <c r="BC702" i="4" s="1"/>
  <c r="AQ537" i="4" l="1"/>
  <c r="AD227" i="14"/>
  <c r="BJ524" i="4"/>
  <c r="BF525" i="4" s="1"/>
  <c r="BK525" i="4" s="1"/>
  <c r="BL524" i="4"/>
  <c r="BP524" i="4" s="1"/>
  <c r="AF242" i="14" s="1"/>
  <c r="AG538" i="4"/>
  <c r="AX702" i="4"/>
  <c r="AY702" i="4" s="1"/>
  <c r="AH538" i="4" l="1"/>
  <c r="AJ538" i="4"/>
  <c r="AO538" i="4" s="1"/>
  <c r="AP538" i="4" s="1"/>
  <c r="AJ537" i="14" s="1"/>
  <c r="BQ524" i="4"/>
  <c r="BR524" i="4" s="1"/>
  <c r="BG525" i="4"/>
  <c r="BM525" i="4" s="1"/>
  <c r="BN525" i="4" s="1"/>
  <c r="BO525" i="4" s="1"/>
  <c r="AW703" i="4"/>
  <c r="AI538" i="4"/>
  <c r="AK538" i="4"/>
  <c r="BS524" i="4" l="1"/>
  <c r="AL523" i="14"/>
  <c r="BH525" i="4"/>
  <c r="BI525" i="4" s="1"/>
  <c r="BL525" i="4" s="1"/>
  <c r="AU703" i="4"/>
  <c r="AZ703" i="4"/>
  <c r="AL538" i="4"/>
  <c r="AM538" i="4" s="1"/>
  <c r="AN538" i="4" s="1"/>
  <c r="AD238" i="14" s="1"/>
  <c r="BJ525" i="4" l="1"/>
  <c r="AD539" i="4"/>
  <c r="BA703" i="4"/>
  <c r="AQ538" i="4"/>
  <c r="AX703" i="4"/>
  <c r="AY703" i="4" s="1"/>
  <c r="BQ525" i="4" l="1"/>
  <c r="BR525" i="4" s="1"/>
  <c r="AL524" i="14" s="1"/>
  <c r="BP525" i="4"/>
  <c r="AF168" i="14" s="1"/>
  <c r="BF526" i="4"/>
  <c r="BK526" i="4" s="1"/>
  <c r="AE539" i="4"/>
  <c r="AF539" i="4" s="1"/>
  <c r="BC703" i="4"/>
  <c r="AW704" i="4"/>
  <c r="AU704" i="4" s="1"/>
  <c r="BG526" i="4" l="1"/>
  <c r="BM526" i="4" s="1"/>
  <c r="BN526" i="4" s="1"/>
  <c r="BO526" i="4" s="1"/>
  <c r="BS525" i="4"/>
  <c r="AG539" i="4"/>
  <c r="AK539" i="4"/>
  <c r="AL539" i="4" s="1"/>
  <c r="AM539" i="4" s="1"/>
  <c r="AZ704" i="4"/>
  <c r="AI539" i="4"/>
  <c r="AH539" i="4" l="1"/>
  <c r="AD540" i="4" s="1"/>
  <c r="AE540" i="4" s="1"/>
  <c r="AJ539" i="4"/>
  <c r="AN539" i="4" s="1"/>
  <c r="AD248" i="14" s="1"/>
  <c r="BH526" i="4"/>
  <c r="BI526" i="4" s="1"/>
  <c r="BL526" i="4" s="1"/>
  <c r="BA704" i="4"/>
  <c r="AX704" i="4"/>
  <c r="AY704" i="4" s="1"/>
  <c r="AF540" i="4" l="1"/>
  <c r="AG540" i="4" s="1"/>
  <c r="BJ526" i="4"/>
  <c r="AO539" i="4"/>
  <c r="AP539" i="4" s="1"/>
  <c r="BC704" i="4"/>
  <c r="AW705" i="4"/>
  <c r="AZ705" i="4" s="1"/>
  <c r="AQ539" i="4" l="1"/>
  <c r="AJ538" i="14"/>
  <c r="AH540" i="4"/>
  <c r="AJ540" i="4"/>
  <c r="BF527" i="4"/>
  <c r="BK527" i="4" s="1"/>
  <c r="BP526" i="4"/>
  <c r="AF173" i="14" s="1"/>
  <c r="BQ526" i="4"/>
  <c r="BR526" i="4" s="1"/>
  <c r="AL525" i="14" s="1"/>
  <c r="BA705" i="4"/>
  <c r="BC705" i="4" s="1"/>
  <c r="AU705" i="4"/>
  <c r="AI540" i="4"/>
  <c r="BG527" i="4" l="1"/>
  <c r="BM527" i="4" s="1"/>
  <c r="BN527" i="4" s="1"/>
  <c r="BO527" i="4" s="1"/>
  <c r="BS526" i="4"/>
  <c r="AD541" i="4"/>
  <c r="AO540" i="4"/>
  <c r="AP540" i="4" s="1"/>
  <c r="AJ539" i="14" s="1"/>
  <c r="AX705" i="4"/>
  <c r="AY705" i="4" s="1"/>
  <c r="AK540" i="4"/>
  <c r="BH527" i="4" l="1"/>
  <c r="BI527" i="4" s="1"/>
  <c r="AE541" i="4"/>
  <c r="AF541" i="4" s="1"/>
  <c r="AL540" i="4"/>
  <c r="AM540" i="4" s="1"/>
  <c r="AW706" i="4"/>
  <c r="AZ706" i="4" s="1"/>
  <c r="BJ527" i="4" l="1"/>
  <c r="BF528" i="4" s="1"/>
  <c r="BK528" i="4" s="1"/>
  <c r="BL527" i="4"/>
  <c r="BP527" i="4" s="1"/>
  <c r="AF176" i="14" s="1"/>
  <c r="AG541" i="4"/>
  <c r="BA706" i="4"/>
  <c r="AN540" i="4"/>
  <c r="AU706" i="4"/>
  <c r="AQ540" i="4" l="1"/>
  <c r="AD256" i="14"/>
  <c r="AH541" i="4"/>
  <c r="AJ541" i="4"/>
  <c r="AO541" i="4" s="1"/>
  <c r="AP541" i="4" s="1"/>
  <c r="AJ540" i="14" s="1"/>
  <c r="BQ527" i="4"/>
  <c r="BR527" i="4" s="1"/>
  <c r="BG528" i="4"/>
  <c r="BH528" i="4" s="1"/>
  <c r="BC706" i="4"/>
  <c r="AX706" i="4"/>
  <c r="AY706" i="4" s="1"/>
  <c r="AI541" i="4"/>
  <c r="AK541" i="4"/>
  <c r="BS527" i="4" l="1"/>
  <c r="AL526" i="14"/>
  <c r="BM528" i="4"/>
  <c r="BN528" i="4" s="1"/>
  <c r="BO528" i="4" s="1"/>
  <c r="BI528" i="4"/>
  <c r="BL528" i="4" s="1"/>
  <c r="AD542" i="4"/>
  <c r="AW707" i="4"/>
  <c r="AZ707" i="4" s="1"/>
  <c r="AL541" i="4"/>
  <c r="AM541" i="4" s="1"/>
  <c r="BJ528" i="4" l="1"/>
  <c r="AE542" i="4"/>
  <c r="AF542" i="4" s="1"/>
  <c r="BA707" i="4"/>
  <c r="AN541" i="4"/>
  <c r="AU707" i="4"/>
  <c r="AX707" i="4" s="1"/>
  <c r="AY707" i="4" s="1"/>
  <c r="AQ541" i="4" l="1"/>
  <c r="AD266" i="14"/>
  <c r="BF529" i="4"/>
  <c r="BK529" i="4" s="1"/>
  <c r="BP528" i="4"/>
  <c r="AF181" i="14" s="1"/>
  <c r="BQ528" i="4"/>
  <c r="BR528" i="4" s="1"/>
  <c r="AL527" i="14" s="1"/>
  <c r="AG542" i="4"/>
  <c r="BC707" i="4"/>
  <c r="AW708" i="4"/>
  <c r="AU708" i="4" s="1"/>
  <c r="AH542" i="4" l="1"/>
  <c r="AJ542" i="4"/>
  <c r="AO542" i="4" s="1"/>
  <c r="AP542" i="4" s="1"/>
  <c r="AJ541" i="14" s="1"/>
  <c r="BS528" i="4"/>
  <c r="BG529" i="4"/>
  <c r="BM529" i="4" s="1"/>
  <c r="BN529" i="4" s="1"/>
  <c r="BO529" i="4" s="1"/>
  <c r="AZ708" i="4"/>
  <c r="AI542" i="4"/>
  <c r="AK542" i="4"/>
  <c r="BH529" i="4" l="1"/>
  <c r="BI529" i="4" s="1"/>
  <c r="BL529" i="4" s="1"/>
  <c r="AD543" i="4"/>
  <c r="BA708" i="4"/>
  <c r="AL542" i="4"/>
  <c r="AM542" i="4" s="1"/>
  <c r="AN542" i="4" s="1"/>
  <c r="AD276" i="14" s="1"/>
  <c r="AX708" i="4"/>
  <c r="AY708" i="4" s="1"/>
  <c r="BJ529" i="4" l="1"/>
  <c r="AE543" i="4"/>
  <c r="AF543" i="4" s="1"/>
  <c r="BC708" i="4"/>
  <c r="AQ542" i="4"/>
  <c r="AW709" i="4"/>
  <c r="AZ709" i="4" s="1"/>
  <c r="BP529" i="4" l="1"/>
  <c r="AF187" i="14" s="1"/>
  <c r="BQ529" i="4"/>
  <c r="BR529" i="4" s="1"/>
  <c r="AL528" i="14" s="1"/>
  <c r="BF530" i="4"/>
  <c r="BK530" i="4" s="1"/>
  <c r="AG543" i="4"/>
  <c r="BA709" i="4"/>
  <c r="BC709" i="4" s="1"/>
  <c r="AU709" i="4"/>
  <c r="AH543" i="4" l="1"/>
  <c r="AJ543" i="4"/>
  <c r="AO543" i="4" s="1"/>
  <c r="AP543" i="4" s="1"/>
  <c r="AJ542" i="14" s="1"/>
  <c r="BS529" i="4"/>
  <c r="BG530" i="4"/>
  <c r="BH530" i="4" s="1"/>
  <c r="AX709" i="4"/>
  <c r="AY709" i="4" s="1"/>
  <c r="AI543" i="4"/>
  <c r="AK543" i="4"/>
  <c r="BM530" i="4" l="1"/>
  <c r="BN530" i="4" s="1"/>
  <c r="BO530" i="4" s="1"/>
  <c r="BI530" i="4"/>
  <c r="BL530" i="4" s="1"/>
  <c r="AD544" i="4"/>
  <c r="AL543" i="4"/>
  <c r="AM543" i="4" s="1"/>
  <c r="AN543" i="4" s="1"/>
  <c r="AD283" i="14" s="1"/>
  <c r="AW710" i="4"/>
  <c r="AZ710" i="4" s="1"/>
  <c r="BJ530" i="4" l="1"/>
  <c r="AE544" i="4"/>
  <c r="AF544" i="4" s="1"/>
  <c r="BA710" i="4"/>
  <c r="AQ543" i="4"/>
  <c r="AU710" i="4"/>
  <c r="BP530" i="4" l="1"/>
  <c r="AF179" i="14" s="1"/>
  <c r="BQ530" i="4"/>
  <c r="BR530" i="4" s="1"/>
  <c r="AL529" i="14" s="1"/>
  <c r="BF531" i="4"/>
  <c r="BK531" i="4" s="1"/>
  <c r="AG544" i="4"/>
  <c r="BC710" i="4"/>
  <c r="AX710" i="4"/>
  <c r="AY710" i="4" s="1"/>
  <c r="AH544" i="4" l="1"/>
  <c r="AJ544" i="4"/>
  <c r="AO544" i="4" s="1"/>
  <c r="AP544" i="4" s="1"/>
  <c r="AJ543" i="14" s="1"/>
  <c r="BS530" i="4"/>
  <c r="BG531" i="4"/>
  <c r="BH531" i="4" s="1"/>
  <c r="AW711" i="4"/>
  <c r="AI544" i="4"/>
  <c r="AK544" i="4"/>
  <c r="BM531" i="4" l="1"/>
  <c r="BN531" i="4" s="1"/>
  <c r="BO531" i="4" s="1"/>
  <c r="BI531" i="4"/>
  <c r="BL531" i="4" s="1"/>
  <c r="AU711" i="4"/>
  <c r="AZ711" i="4"/>
  <c r="AD545" i="4"/>
  <c r="AL544" i="4"/>
  <c r="AM544" i="4" s="1"/>
  <c r="AN544" i="4" s="1"/>
  <c r="AD287" i="14" s="1"/>
  <c r="BJ531" i="4" l="1"/>
  <c r="AE545" i="4"/>
  <c r="AF545" i="4" s="1"/>
  <c r="BA711" i="4"/>
  <c r="AQ544" i="4"/>
  <c r="AX711" i="4"/>
  <c r="AY711" i="4" s="1"/>
  <c r="BQ531" i="4" l="1"/>
  <c r="BR531" i="4" s="1"/>
  <c r="AL530" i="14" s="1"/>
  <c r="BP531" i="4"/>
  <c r="AF184" i="14" s="1"/>
  <c r="BF532" i="4"/>
  <c r="BK532" i="4" s="1"/>
  <c r="AG545" i="4"/>
  <c r="BC711" i="4"/>
  <c r="AW712" i="4"/>
  <c r="AZ712" i="4" s="1"/>
  <c r="AH545" i="4" l="1"/>
  <c r="AJ545" i="4"/>
  <c r="AO545" i="4" s="1"/>
  <c r="AP545" i="4" s="1"/>
  <c r="AJ544" i="14" s="1"/>
  <c r="BG532" i="4"/>
  <c r="BH532" i="4" s="1"/>
  <c r="BS531" i="4"/>
  <c r="AU712" i="4"/>
  <c r="BA712" i="4"/>
  <c r="BC712" i="4" s="1"/>
  <c r="AI545" i="4"/>
  <c r="AK545" i="4"/>
  <c r="BM532" i="4" l="1"/>
  <c r="BN532" i="4" s="1"/>
  <c r="BO532" i="4" s="1"/>
  <c r="BI532" i="4"/>
  <c r="BL532" i="4" s="1"/>
  <c r="AL545" i="4"/>
  <c r="AM545" i="4" s="1"/>
  <c r="AN545" i="4" s="1"/>
  <c r="AD293" i="14" s="1"/>
  <c r="AX712" i="4"/>
  <c r="AY712" i="4" s="1"/>
  <c r="BJ532" i="4" l="1"/>
  <c r="AD546" i="4"/>
  <c r="AQ545" i="4"/>
  <c r="AW713" i="4"/>
  <c r="AZ713" i="4" s="1"/>
  <c r="BQ532" i="4" l="1"/>
  <c r="BR532" i="4" s="1"/>
  <c r="AL531" i="14" s="1"/>
  <c r="BP532" i="4"/>
  <c r="AF190" i="14" s="1"/>
  <c r="BF533" i="4"/>
  <c r="BK533" i="4" s="1"/>
  <c r="AE546" i="4"/>
  <c r="AF546" i="4" s="1"/>
  <c r="BA713" i="4"/>
  <c r="AU713" i="4"/>
  <c r="AX713" i="4" s="1"/>
  <c r="AY713" i="4" s="1"/>
  <c r="AI546" i="4"/>
  <c r="BG533" i="4" l="1"/>
  <c r="BM533" i="4" s="1"/>
  <c r="BN533" i="4" s="1"/>
  <c r="BO533" i="4" s="1"/>
  <c r="BS532" i="4"/>
  <c r="AG546" i="4"/>
  <c r="BC713" i="4"/>
  <c r="AW714" i="4"/>
  <c r="AU714" i="4" s="1"/>
  <c r="AK546" i="4"/>
  <c r="AH546" i="4" l="1"/>
  <c r="AJ546" i="4"/>
  <c r="AO546" i="4" s="1"/>
  <c r="AP546" i="4" s="1"/>
  <c r="AJ545" i="14" s="1"/>
  <c r="BH533" i="4"/>
  <c r="BI533" i="4" s="1"/>
  <c r="BL533" i="4" s="1"/>
  <c r="AZ714" i="4"/>
  <c r="AL546" i="4"/>
  <c r="AM546" i="4" s="1"/>
  <c r="AX714" i="4"/>
  <c r="AY714" i="4" s="1"/>
  <c r="AN546" i="4" l="1"/>
  <c r="BJ533" i="4"/>
  <c r="AD547" i="4"/>
  <c r="BA714" i="4"/>
  <c r="AW715" i="4"/>
  <c r="AQ546" i="4" l="1"/>
  <c r="AD298" i="14"/>
  <c r="BQ533" i="4"/>
  <c r="BR533" i="4" s="1"/>
  <c r="AL532" i="14" s="1"/>
  <c r="BP533" i="4"/>
  <c r="AF195" i="14" s="1"/>
  <c r="BF534" i="4"/>
  <c r="BK534" i="4" s="1"/>
  <c r="BC714" i="4"/>
  <c r="AZ715" i="4"/>
  <c r="AE547" i="4"/>
  <c r="AF547" i="4" s="1"/>
  <c r="AU715" i="4"/>
  <c r="BG534" i="4" l="1"/>
  <c r="BH534" i="4" s="1"/>
  <c r="BS533" i="4"/>
  <c r="AG547" i="4"/>
  <c r="BA715" i="4"/>
  <c r="BC715" i="4" s="1"/>
  <c r="AX715" i="4"/>
  <c r="AY715" i="4" s="1"/>
  <c r="AK547" i="4"/>
  <c r="AI547" i="4"/>
  <c r="AH547" i="4" l="1"/>
  <c r="AJ547" i="4"/>
  <c r="AO547" i="4" s="1"/>
  <c r="AP547" i="4" s="1"/>
  <c r="AJ546" i="14" s="1"/>
  <c r="BM534" i="4"/>
  <c r="BN534" i="4" s="1"/>
  <c r="BO534" i="4" s="1"/>
  <c r="BI534" i="4"/>
  <c r="BL534" i="4" s="1"/>
  <c r="AL547" i="4"/>
  <c r="AM547" i="4" s="1"/>
  <c r="AW716" i="4"/>
  <c r="AU716" i="4" s="1"/>
  <c r="AN547" i="4" l="1"/>
  <c r="BJ534" i="4"/>
  <c r="BQ534" i="4"/>
  <c r="BR534" i="4" s="1"/>
  <c r="AL533" i="14" s="1"/>
  <c r="AZ716" i="4"/>
  <c r="BA716" i="4" s="1"/>
  <c r="BC716" i="4" s="1"/>
  <c r="AD548" i="4"/>
  <c r="AQ547" i="4" l="1"/>
  <c r="AD304" i="14"/>
  <c r="BP534" i="4"/>
  <c r="BF535" i="4"/>
  <c r="BK535" i="4" s="1"/>
  <c r="AE548" i="4"/>
  <c r="AF548" i="4" s="1"/>
  <c r="AX716" i="4"/>
  <c r="AY716" i="4" s="1"/>
  <c r="AI548" i="4"/>
  <c r="BS534" i="4" l="1"/>
  <c r="AF204" i="14"/>
  <c r="BG535" i="4"/>
  <c r="BM535" i="4" s="1"/>
  <c r="BN535" i="4" s="1"/>
  <c r="BO535" i="4" s="1"/>
  <c r="AG548" i="4"/>
  <c r="AK548" i="4"/>
  <c r="AL548" i="4" s="1"/>
  <c r="AM548" i="4" s="1"/>
  <c r="AW717" i="4"/>
  <c r="AH548" i="4" l="1"/>
  <c r="AD549" i="4" s="1"/>
  <c r="AJ548" i="4"/>
  <c r="AO548" i="4" s="1"/>
  <c r="AP548" i="4" s="1"/>
  <c r="AJ547" i="14" s="1"/>
  <c r="BH535" i="4"/>
  <c r="BI535" i="4" s="1"/>
  <c r="BL535" i="4" s="1"/>
  <c r="AU717" i="4"/>
  <c r="AX717" i="4" s="1"/>
  <c r="AY717" i="4" s="1"/>
  <c r="AZ717" i="4"/>
  <c r="BA717" i="4" s="1"/>
  <c r="AW718" i="4" l="1"/>
  <c r="AU718" i="4" s="1"/>
  <c r="BJ535" i="4"/>
  <c r="AN548" i="4"/>
  <c r="AE549" i="4"/>
  <c r="AF549" i="4" s="1"/>
  <c r="BC717" i="4"/>
  <c r="AI549" i="4"/>
  <c r="AQ548" i="4" l="1"/>
  <c r="AD308" i="14"/>
  <c r="AZ718" i="4"/>
  <c r="BA718" i="4" s="1"/>
  <c r="BC718" i="4" s="1"/>
  <c r="BF536" i="4"/>
  <c r="BP535" i="4"/>
  <c r="AF208" i="14" s="1"/>
  <c r="BQ535" i="4"/>
  <c r="BR535" i="4" s="1"/>
  <c r="AL534" i="14" s="1"/>
  <c r="AG549" i="4"/>
  <c r="AX718" i="4"/>
  <c r="AY718" i="4" s="1"/>
  <c r="AK549" i="4"/>
  <c r="AH549" i="4" l="1"/>
  <c r="AD550" i="4" s="1"/>
  <c r="AE550" i="4" s="1"/>
  <c r="AJ549" i="4"/>
  <c r="AO549" i="4" s="1"/>
  <c r="AP549" i="4" s="1"/>
  <c r="AJ548" i="14" s="1"/>
  <c r="BS535" i="4"/>
  <c r="BG536" i="4"/>
  <c r="BH536" i="4" s="1"/>
  <c r="BK536" i="4"/>
  <c r="AL549" i="4"/>
  <c r="AM549" i="4" s="1"/>
  <c r="AW719" i="4"/>
  <c r="AZ719" i="4" s="1"/>
  <c r="AF550" i="4" l="1"/>
  <c r="AG550" i="4" s="1"/>
  <c r="BI536" i="4"/>
  <c r="BL536" i="4" s="1"/>
  <c r="BM536" i="4"/>
  <c r="BN536" i="4" s="1"/>
  <c r="BO536" i="4" s="1"/>
  <c r="AN549" i="4"/>
  <c r="AU719" i="4"/>
  <c r="AQ549" i="4" l="1"/>
  <c r="AD311" i="14"/>
  <c r="AH550" i="4"/>
  <c r="AJ550" i="4"/>
  <c r="BJ536" i="4"/>
  <c r="BA719" i="4"/>
  <c r="AX719" i="4"/>
  <c r="AY719" i="4" s="1"/>
  <c r="AK550" i="4"/>
  <c r="AI550" i="4"/>
  <c r="BP536" i="4" l="1"/>
  <c r="AF217" i="14" s="1"/>
  <c r="BQ536" i="4"/>
  <c r="BR536" i="4" s="1"/>
  <c r="AL535" i="14" s="1"/>
  <c r="BF537" i="4"/>
  <c r="BK537" i="4" s="1"/>
  <c r="BC719" i="4"/>
  <c r="AO550" i="4"/>
  <c r="AP550" i="4" s="1"/>
  <c r="AJ549" i="14" s="1"/>
  <c r="AL550" i="4"/>
  <c r="AM550" i="4" s="1"/>
  <c r="AN550" i="4" s="1"/>
  <c r="AD314" i="14" s="1"/>
  <c r="AW720" i="4"/>
  <c r="AU720" i="4" s="1"/>
  <c r="BS536" i="4" l="1"/>
  <c r="BG537" i="4"/>
  <c r="BH537" i="4" s="1"/>
  <c r="AZ720" i="4"/>
  <c r="AD551" i="4"/>
  <c r="AQ550" i="4"/>
  <c r="BM537" i="4" l="1"/>
  <c r="BN537" i="4" s="1"/>
  <c r="BO537" i="4" s="1"/>
  <c r="BI537" i="4"/>
  <c r="BL537" i="4" s="1"/>
  <c r="AE551" i="4"/>
  <c r="AF551" i="4" s="1"/>
  <c r="BA720" i="4"/>
  <c r="BJ537" i="4" l="1"/>
  <c r="AG551" i="4"/>
  <c r="BC720" i="4"/>
  <c r="AX720" i="4"/>
  <c r="AY720" i="4" s="1"/>
  <c r="AI551" i="4"/>
  <c r="AH551" i="4" l="1"/>
  <c r="AJ551" i="4"/>
  <c r="AO551" i="4" s="1"/>
  <c r="AP551" i="4" s="1"/>
  <c r="AJ550" i="14" s="1"/>
  <c r="BP537" i="4"/>
  <c r="AF226" i="14" s="1"/>
  <c r="BQ537" i="4"/>
  <c r="BR537" i="4" s="1"/>
  <c r="AL536" i="14" s="1"/>
  <c r="BF538" i="4"/>
  <c r="BK538" i="4" s="1"/>
  <c r="AW721" i="4"/>
  <c r="AZ721" i="4" s="1"/>
  <c r="AK551" i="4"/>
  <c r="BS537" i="4" l="1"/>
  <c r="BG538" i="4"/>
  <c r="BM538" i="4" s="1"/>
  <c r="BN538" i="4" s="1"/>
  <c r="BO538" i="4" s="1"/>
  <c r="AD552" i="4"/>
  <c r="AL551" i="4"/>
  <c r="AM551" i="4" s="1"/>
  <c r="AN551" i="4" s="1"/>
  <c r="AD319" i="14" s="1"/>
  <c r="AU721" i="4"/>
  <c r="BH538" i="4" l="1"/>
  <c r="BI538" i="4" s="1"/>
  <c r="BL538" i="4" s="1"/>
  <c r="AE552" i="4"/>
  <c r="AF552" i="4" s="1"/>
  <c r="BA721" i="4"/>
  <c r="AQ551" i="4"/>
  <c r="BJ538" i="4" l="1"/>
  <c r="AG552" i="4"/>
  <c r="BC721" i="4"/>
  <c r="AK552" i="4"/>
  <c r="AL552" i="4" s="1"/>
  <c r="AM552" i="4" s="1"/>
  <c r="AX721" i="4"/>
  <c r="AY721" i="4" s="1"/>
  <c r="AI552" i="4"/>
  <c r="AH552" i="4" l="1"/>
  <c r="AD553" i="4" s="1"/>
  <c r="AE553" i="4" s="1"/>
  <c r="AJ552" i="4"/>
  <c r="AO552" i="4" s="1"/>
  <c r="AP552" i="4" s="1"/>
  <c r="AJ551" i="14" s="1"/>
  <c r="BQ538" i="4"/>
  <c r="BR538" i="4" s="1"/>
  <c r="AL537" i="14" s="1"/>
  <c r="BP538" i="4"/>
  <c r="AF233" i="14" s="1"/>
  <c r="BF539" i="4"/>
  <c r="BK539" i="4" s="1"/>
  <c r="AW722" i="4"/>
  <c r="AZ722" i="4" s="1"/>
  <c r="AF553" i="4" l="1"/>
  <c r="AG553" i="4" s="1"/>
  <c r="AN552" i="4"/>
  <c r="BG539" i="4"/>
  <c r="BH539" i="4" s="1"/>
  <c r="BS538" i="4"/>
  <c r="AU722" i="4"/>
  <c r="AI553" i="4"/>
  <c r="AK553" i="4"/>
  <c r="AQ552" i="4" l="1"/>
  <c r="AD323" i="14"/>
  <c r="AH553" i="4"/>
  <c r="AJ553" i="4"/>
  <c r="BM539" i="4"/>
  <c r="BN539" i="4" s="1"/>
  <c r="BO539" i="4" s="1"/>
  <c r="BI539" i="4"/>
  <c r="BL539" i="4" s="1"/>
  <c r="BA722" i="4"/>
  <c r="AL553" i="4"/>
  <c r="AM553" i="4" s="1"/>
  <c r="AX722" i="4"/>
  <c r="AY722" i="4" s="1"/>
  <c r="BJ539" i="4" l="1"/>
  <c r="BC722" i="4"/>
  <c r="AD554" i="4"/>
  <c r="AO553" i="4"/>
  <c r="AP553" i="4" s="1"/>
  <c r="AJ552" i="14" s="1"/>
  <c r="AN553" i="4"/>
  <c r="AD326" i="14" s="1"/>
  <c r="AW723" i="4"/>
  <c r="AZ723" i="4" s="1"/>
  <c r="BP539" i="4" l="1"/>
  <c r="AF241" i="14" s="1"/>
  <c r="BQ539" i="4"/>
  <c r="BR539" i="4" s="1"/>
  <c r="AL538" i="14" s="1"/>
  <c r="BF540" i="4"/>
  <c r="BK540" i="4" s="1"/>
  <c r="AE554" i="4"/>
  <c r="AF554" i="4" s="1"/>
  <c r="AQ553" i="4"/>
  <c r="AU723" i="4"/>
  <c r="AI554" i="4"/>
  <c r="BS539" i="4" l="1"/>
  <c r="BG540" i="4"/>
  <c r="BH540" i="4" s="1"/>
  <c r="AK554" i="4"/>
  <c r="AL554" i="4" s="1"/>
  <c r="AM554" i="4" s="1"/>
  <c r="AG554" i="4"/>
  <c r="BA723" i="4"/>
  <c r="AX723" i="4"/>
  <c r="AY723" i="4" s="1"/>
  <c r="AH554" i="4" l="1"/>
  <c r="AD555" i="4" s="1"/>
  <c r="AJ554" i="4"/>
  <c r="AO554" i="4" s="1"/>
  <c r="AP554" i="4" s="1"/>
  <c r="AJ553" i="14" s="1"/>
  <c r="BM540" i="4"/>
  <c r="BN540" i="4" s="1"/>
  <c r="BO540" i="4" s="1"/>
  <c r="BI540" i="4"/>
  <c r="BL540" i="4" s="1"/>
  <c r="BC723" i="4"/>
  <c r="AW724" i="4"/>
  <c r="AZ724" i="4" s="1"/>
  <c r="AN554" i="4" l="1"/>
  <c r="BJ540" i="4"/>
  <c r="AE555" i="4"/>
  <c r="AF555" i="4" s="1"/>
  <c r="AU724" i="4"/>
  <c r="AI555" i="4"/>
  <c r="AQ554" i="4" l="1"/>
  <c r="AD329" i="14"/>
  <c r="BQ540" i="4"/>
  <c r="BR540" i="4" s="1"/>
  <c r="AL539" i="14" s="1"/>
  <c r="BP540" i="4"/>
  <c r="AF247" i="14" s="1"/>
  <c r="BF541" i="4"/>
  <c r="AG555" i="4"/>
  <c r="AK555" i="4"/>
  <c r="AL555" i="4" s="1"/>
  <c r="AM555" i="4" s="1"/>
  <c r="BA724" i="4"/>
  <c r="AH555" i="4" l="1"/>
  <c r="AJ555" i="4"/>
  <c r="AO555" i="4" s="1"/>
  <c r="AP555" i="4" s="1"/>
  <c r="AJ554" i="14" s="1"/>
  <c r="BG541" i="4"/>
  <c r="BM541" i="4" s="1"/>
  <c r="BN541" i="4" s="1"/>
  <c r="BO541" i="4" s="1"/>
  <c r="BK541" i="4"/>
  <c r="BS540" i="4"/>
  <c r="BC724" i="4"/>
  <c r="AX724" i="4"/>
  <c r="AY724" i="4" s="1"/>
  <c r="BH541" i="4" l="1"/>
  <c r="BI541" i="4" s="1"/>
  <c r="BL541" i="4" s="1"/>
  <c r="AN555" i="4"/>
  <c r="AD556" i="4"/>
  <c r="AW725" i="4"/>
  <c r="AQ555" i="4" l="1"/>
  <c r="AD333" i="14"/>
  <c r="AI556" i="4"/>
  <c r="BJ541" i="4"/>
  <c r="AE556" i="4"/>
  <c r="AK556" i="4" s="1"/>
  <c r="AL556" i="4" s="1"/>
  <c r="AM556" i="4" s="1"/>
  <c r="AU725" i="4"/>
  <c r="AZ725" i="4"/>
  <c r="AF556" i="4" l="1"/>
  <c r="AG556" i="4" s="1"/>
  <c r="BP541" i="4"/>
  <c r="AF252" i="14" s="1"/>
  <c r="BQ541" i="4"/>
  <c r="BR541" i="4" s="1"/>
  <c r="AL540" i="14" s="1"/>
  <c r="BF542" i="4"/>
  <c r="BK542" i="4" s="1"/>
  <c r="BA725" i="4"/>
  <c r="AH556" i="4" l="1"/>
  <c r="AD557" i="4" s="1"/>
  <c r="AI557" i="4" s="1"/>
  <c r="AJ556" i="4"/>
  <c r="AO556" i="4" s="1"/>
  <c r="AP556" i="4" s="1"/>
  <c r="AJ555" i="14" s="1"/>
  <c r="BS541" i="4"/>
  <c r="BG542" i="4"/>
  <c r="BC725" i="4"/>
  <c r="AX725" i="4"/>
  <c r="AY725" i="4" s="1"/>
  <c r="AN556" i="4" l="1"/>
  <c r="AE557" i="4"/>
  <c r="AF557" i="4" s="1"/>
  <c r="BM542" i="4"/>
  <c r="BN542" i="4" s="1"/>
  <c r="BO542" i="4" s="1"/>
  <c r="BH542" i="4"/>
  <c r="BI542" i="4" s="1"/>
  <c r="BL542" i="4" s="1"/>
  <c r="AW726" i="4"/>
  <c r="AZ726" i="4" s="1"/>
  <c r="AQ556" i="4" l="1"/>
  <c r="AD337" i="14"/>
  <c r="AG557" i="4"/>
  <c r="AK557" i="4"/>
  <c r="AL557" i="4" s="1"/>
  <c r="AM557" i="4" s="1"/>
  <c r="BJ542" i="4"/>
  <c r="BA726" i="4"/>
  <c r="AU726" i="4"/>
  <c r="AH557" i="4" l="1"/>
  <c r="AD558" i="4" s="1"/>
  <c r="AE558" i="4" s="1"/>
  <c r="AJ557" i="4"/>
  <c r="AO557" i="4" s="1"/>
  <c r="AP557" i="4" s="1"/>
  <c r="AJ556" i="14" s="1"/>
  <c r="BQ542" i="4"/>
  <c r="BR542" i="4" s="1"/>
  <c r="AL541" i="14" s="1"/>
  <c r="BP542" i="4"/>
  <c r="AF260" i="14" s="1"/>
  <c r="BF543" i="4"/>
  <c r="BK543" i="4" s="1"/>
  <c r="BC726" i="4"/>
  <c r="AX726" i="4"/>
  <c r="AY726" i="4" s="1"/>
  <c r="AN557" i="4" l="1"/>
  <c r="AF558" i="4"/>
  <c r="AG558" i="4" s="1"/>
  <c r="BG543" i="4"/>
  <c r="BM543" i="4" s="1"/>
  <c r="BN543" i="4" s="1"/>
  <c r="BO543" i="4" s="1"/>
  <c r="BS542" i="4"/>
  <c r="AW727" i="4"/>
  <c r="AI558" i="4"/>
  <c r="AK558" i="4"/>
  <c r="AQ557" i="4" l="1"/>
  <c r="AD340" i="14"/>
  <c r="AH558" i="4"/>
  <c r="AD559" i="4" s="1"/>
  <c r="AJ558" i="4"/>
  <c r="AO558" i="4" s="1"/>
  <c r="AP558" i="4" s="1"/>
  <c r="AJ557" i="14" s="1"/>
  <c r="BH543" i="4"/>
  <c r="BI543" i="4" s="1"/>
  <c r="BL543" i="4" s="1"/>
  <c r="AU727" i="4"/>
  <c r="AZ727" i="4"/>
  <c r="AL558" i="4"/>
  <c r="AM558" i="4" s="1"/>
  <c r="AN558" i="4" l="1"/>
  <c r="BJ543" i="4"/>
  <c r="BF544" i="4" s="1"/>
  <c r="BK544" i="4" s="1"/>
  <c r="BP543" i="4"/>
  <c r="AF270" i="14" s="1"/>
  <c r="BQ543" i="4"/>
  <c r="BR543" i="4" s="1"/>
  <c r="AL542" i="14" s="1"/>
  <c r="AE559" i="4"/>
  <c r="AF559" i="4" s="1"/>
  <c r="BA727" i="4"/>
  <c r="AX727" i="4"/>
  <c r="AY727" i="4" s="1"/>
  <c r="AQ558" i="4" l="1"/>
  <c r="AD341" i="14"/>
  <c r="BS543" i="4"/>
  <c r="BG544" i="4"/>
  <c r="BM544" i="4" s="1"/>
  <c r="BN544" i="4" s="1"/>
  <c r="BO544" i="4" s="1"/>
  <c r="AG559" i="4"/>
  <c r="BC727" i="4"/>
  <c r="AW728" i="4"/>
  <c r="AZ728" i="4" s="1"/>
  <c r="AH559" i="4" l="1"/>
  <c r="AJ559" i="4"/>
  <c r="AO559" i="4" s="1"/>
  <c r="AP559" i="4" s="1"/>
  <c r="AJ558" i="14" s="1"/>
  <c r="BH544" i="4"/>
  <c r="BI544" i="4" s="1"/>
  <c r="BL544" i="4" s="1"/>
  <c r="AU728" i="4"/>
  <c r="AI559" i="4"/>
  <c r="AK559" i="4"/>
  <c r="BP544" i="4" l="1"/>
  <c r="AF277" i="14" s="1"/>
  <c r="BJ544" i="4"/>
  <c r="AD560" i="4"/>
  <c r="BA728" i="4"/>
  <c r="AL559" i="4"/>
  <c r="AM559" i="4" s="1"/>
  <c r="AN559" i="4" s="1"/>
  <c r="AD344" i="14" s="1"/>
  <c r="AX728" i="4"/>
  <c r="AY728" i="4" s="1"/>
  <c r="BQ544" i="4" l="1"/>
  <c r="BR544" i="4" s="1"/>
  <c r="BF545" i="4"/>
  <c r="BK545" i="4" s="1"/>
  <c r="BC728" i="4"/>
  <c r="AE560" i="4"/>
  <c r="AF560" i="4" s="1"/>
  <c r="AQ559" i="4"/>
  <c r="AW729" i="4"/>
  <c r="AU729" i="4" s="1"/>
  <c r="BS544" i="4" l="1"/>
  <c r="AL543" i="14"/>
  <c r="BG545" i="4"/>
  <c r="BM545" i="4" s="1"/>
  <c r="BN545" i="4" s="1"/>
  <c r="BO545" i="4" s="1"/>
  <c r="AG560" i="4"/>
  <c r="AZ729" i="4"/>
  <c r="BA729" i="4" s="1"/>
  <c r="BC729" i="4" s="1"/>
  <c r="AX729" i="4"/>
  <c r="AY729" i="4" s="1"/>
  <c r="AH560" i="4" l="1"/>
  <c r="AJ560" i="4"/>
  <c r="AO560" i="4" s="1"/>
  <c r="AP560" i="4" s="1"/>
  <c r="AJ559" i="14" s="1"/>
  <c r="BH545" i="4"/>
  <c r="BI545" i="4" s="1"/>
  <c r="BL545" i="4" s="1"/>
  <c r="AW730" i="4"/>
  <c r="AZ730" i="4" s="1"/>
  <c r="AI560" i="4"/>
  <c r="AK560" i="4"/>
  <c r="BJ545" i="4" l="1"/>
  <c r="BF546" i="4" s="1"/>
  <c r="BK546" i="4" s="1"/>
  <c r="BP545" i="4"/>
  <c r="AF286" i="14" s="1"/>
  <c r="BQ545" i="4"/>
  <c r="BR545" i="4" s="1"/>
  <c r="AL544" i="14" s="1"/>
  <c r="AD561" i="4"/>
  <c r="BA730" i="4"/>
  <c r="BC730" i="4" s="1"/>
  <c r="AL560" i="4"/>
  <c r="AM560" i="4" s="1"/>
  <c r="AN560" i="4" s="1"/>
  <c r="AD347" i="14" s="1"/>
  <c r="AU730" i="4"/>
  <c r="BS545" i="4" l="1"/>
  <c r="BG546" i="4"/>
  <c r="BM546" i="4" s="1"/>
  <c r="BN546" i="4" s="1"/>
  <c r="BO546" i="4" s="1"/>
  <c r="AE561" i="4"/>
  <c r="AF561" i="4" s="1"/>
  <c r="AQ560" i="4"/>
  <c r="AX730" i="4"/>
  <c r="AY730" i="4" s="1"/>
  <c r="BH546" i="4" l="1"/>
  <c r="BI546" i="4" s="1"/>
  <c r="AG561" i="4"/>
  <c r="AW731" i="4"/>
  <c r="BJ546" i="4" l="1"/>
  <c r="BL546" i="4"/>
  <c r="BQ546" i="4" s="1"/>
  <c r="BR546" i="4" s="1"/>
  <c r="AL545" i="14" s="1"/>
  <c r="AH561" i="4"/>
  <c r="AJ561" i="4"/>
  <c r="AO561" i="4" s="1"/>
  <c r="AP561" i="4" s="1"/>
  <c r="AJ560" i="14" s="1"/>
  <c r="BF547" i="4"/>
  <c r="BK547" i="4" s="1"/>
  <c r="AU731" i="4"/>
  <c r="AX731" i="4" s="1"/>
  <c r="AY731" i="4" s="1"/>
  <c r="AZ731" i="4"/>
  <c r="BA731" i="4" s="1"/>
  <c r="AI561" i="4"/>
  <c r="AK561" i="4"/>
  <c r="BP546" i="4" l="1"/>
  <c r="BG547" i="4"/>
  <c r="BM547" i="4" s="1"/>
  <c r="BN547" i="4" s="1"/>
  <c r="BO547" i="4" s="1"/>
  <c r="BC731" i="4"/>
  <c r="AD562" i="4"/>
  <c r="AL561" i="4"/>
  <c r="AM561" i="4" s="1"/>
  <c r="AN561" i="4" s="1"/>
  <c r="AD352" i="14" s="1"/>
  <c r="AW732" i="4"/>
  <c r="AZ732" i="4" s="1"/>
  <c r="BS546" i="4" l="1"/>
  <c r="AF291" i="14"/>
  <c r="BH547" i="4"/>
  <c r="BI547" i="4" s="1"/>
  <c r="BL547" i="4" s="1"/>
  <c r="AE562" i="4"/>
  <c r="AF562" i="4" s="1"/>
  <c r="AQ561" i="4"/>
  <c r="AU732" i="4"/>
  <c r="BJ547" i="4" l="1"/>
  <c r="AG562" i="4"/>
  <c r="BA732" i="4"/>
  <c r="AX732" i="4"/>
  <c r="AY732" i="4" s="1"/>
  <c r="AH562" i="4" l="1"/>
  <c r="AJ562" i="4"/>
  <c r="AO562" i="4" s="1"/>
  <c r="AP562" i="4" s="1"/>
  <c r="AJ561" i="14" s="1"/>
  <c r="BF548" i="4"/>
  <c r="BK548" i="4" s="1"/>
  <c r="BP547" i="4"/>
  <c r="AF297" i="14" s="1"/>
  <c r="BQ547" i="4"/>
  <c r="BR547" i="4" s="1"/>
  <c r="AL546" i="14" s="1"/>
  <c r="BC732" i="4"/>
  <c r="AW733" i="4"/>
  <c r="AZ733" i="4" s="1"/>
  <c r="AI562" i="4"/>
  <c r="AK562" i="4"/>
  <c r="BS547" i="4" l="1"/>
  <c r="BG548" i="4"/>
  <c r="BM548" i="4" s="1"/>
  <c r="BN548" i="4" s="1"/>
  <c r="BO548" i="4" s="1"/>
  <c r="AD563" i="4"/>
  <c r="BA733" i="4"/>
  <c r="BC733" i="4" s="1"/>
  <c r="AL562" i="4"/>
  <c r="AM562" i="4" s="1"/>
  <c r="AU733" i="4"/>
  <c r="AX733" i="4" s="1"/>
  <c r="AY733" i="4" s="1"/>
  <c r="BH548" i="4" l="1"/>
  <c r="BI548" i="4" s="1"/>
  <c r="BL548" i="4" s="1"/>
  <c r="AE563" i="4"/>
  <c r="AF563" i="4" s="1"/>
  <c r="AN562" i="4"/>
  <c r="AW734" i="4"/>
  <c r="AU734" i="4" s="1"/>
  <c r="AQ562" i="4" l="1"/>
  <c r="AD356" i="14"/>
  <c r="BJ548" i="4"/>
  <c r="AG563" i="4"/>
  <c r="AZ734" i="4"/>
  <c r="AH563" i="4" l="1"/>
  <c r="AJ563" i="4"/>
  <c r="AO563" i="4" s="1"/>
  <c r="AP563" i="4" s="1"/>
  <c r="AJ562" i="14" s="1"/>
  <c r="BF549" i="4"/>
  <c r="BP548" i="4"/>
  <c r="AF300" i="14" s="1"/>
  <c r="BQ548" i="4"/>
  <c r="BR548" i="4" s="1"/>
  <c r="AL547" i="14" s="1"/>
  <c r="BA734" i="4"/>
  <c r="AX734" i="4"/>
  <c r="AY734" i="4" s="1"/>
  <c r="AI563" i="4"/>
  <c r="AK563" i="4"/>
  <c r="BG549" i="4" l="1"/>
  <c r="BM549" i="4" s="1"/>
  <c r="BN549" i="4" s="1"/>
  <c r="BO549" i="4" s="1"/>
  <c r="BK549" i="4"/>
  <c r="BS548" i="4"/>
  <c r="BC734" i="4"/>
  <c r="AD564" i="4"/>
  <c r="AL563" i="4"/>
  <c r="AW735" i="4"/>
  <c r="AZ735" i="4" s="1"/>
  <c r="BH549" i="4" l="1"/>
  <c r="BI549" i="4" s="1"/>
  <c r="AE564" i="4"/>
  <c r="AF564" i="4" s="1"/>
  <c r="AM563" i="4"/>
  <c r="AU735" i="4"/>
  <c r="BJ549" i="4" l="1"/>
  <c r="BF550" i="4" s="1"/>
  <c r="BK550" i="4" s="1"/>
  <c r="BL549" i="4"/>
  <c r="BP549" i="4" s="1"/>
  <c r="AF303" i="14" s="1"/>
  <c r="AG564" i="4"/>
  <c r="BA735" i="4"/>
  <c r="AN563" i="4"/>
  <c r="AX735" i="4"/>
  <c r="AY735" i="4" s="1"/>
  <c r="AQ563" i="4" l="1"/>
  <c r="AD358" i="14"/>
  <c r="AH564" i="4"/>
  <c r="AJ564" i="4"/>
  <c r="AO564" i="4" s="1"/>
  <c r="AP564" i="4" s="1"/>
  <c r="AJ563" i="14" s="1"/>
  <c r="BQ549" i="4"/>
  <c r="BR549" i="4" s="1"/>
  <c r="BG550" i="4"/>
  <c r="BH550" i="4" s="1"/>
  <c r="BC735" i="4"/>
  <c r="AW736" i="4"/>
  <c r="AZ736" i="4" s="1"/>
  <c r="AI564" i="4"/>
  <c r="AK564" i="4"/>
  <c r="BS549" i="4" l="1"/>
  <c r="AL548" i="14"/>
  <c r="BM550" i="4"/>
  <c r="BN550" i="4" s="1"/>
  <c r="BO550" i="4" s="1"/>
  <c r="BI550" i="4"/>
  <c r="BL550" i="4" s="1"/>
  <c r="AL564" i="4"/>
  <c r="AM564" i="4" s="1"/>
  <c r="AN564" i="4" s="1"/>
  <c r="AD363" i="14" s="1"/>
  <c r="AU736" i="4"/>
  <c r="BA736" i="4"/>
  <c r="BJ550" i="4" l="1"/>
  <c r="AD565" i="4"/>
  <c r="AQ564" i="4"/>
  <c r="BC736" i="4"/>
  <c r="BQ550" i="4" l="1"/>
  <c r="BR550" i="4" s="1"/>
  <c r="AL549" i="14" s="1"/>
  <c r="BP550" i="4"/>
  <c r="AF305" i="14" s="1"/>
  <c r="BF551" i="4"/>
  <c r="BK551" i="4" s="1"/>
  <c r="AE565" i="4"/>
  <c r="AF565" i="4" s="1"/>
  <c r="AX736" i="4"/>
  <c r="AY736" i="4" s="1"/>
  <c r="BG551" i="4" l="1"/>
  <c r="BH551" i="4" s="1"/>
  <c r="BS550" i="4"/>
  <c r="AG565" i="4"/>
  <c r="AK565" i="4"/>
  <c r="AI565" i="4"/>
  <c r="AH565" i="4" l="1"/>
  <c r="AD566" i="4" s="1"/>
  <c r="AJ565" i="4"/>
  <c r="AO565" i="4" s="1"/>
  <c r="AP565" i="4" s="1"/>
  <c r="AJ564" i="14" s="1"/>
  <c r="BM551" i="4"/>
  <c r="BN551" i="4" s="1"/>
  <c r="BO551" i="4" s="1"/>
  <c r="BI551" i="4"/>
  <c r="BL551" i="4" s="1"/>
  <c r="AL565" i="4"/>
  <c r="AM565" i="4" s="1"/>
  <c r="BJ551" i="4" l="1"/>
  <c r="AE566" i="4"/>
  <c r="AF566" i="4" s="1"/>
  <c r="AN565" i="4"/>
  <c r="AQ565" i="4" l="1"/>
  <c r="AD366" i="14"/>
  <c r="BQ551" i="4"/>
  <c r="BR551" i="4" s="1"/>
  <c r="AL550" i="14" s="1"/>
  <c r="BP551" i="4"/>
  <c r="AF307" i="14" s="1"/>
  <c r="BF552" i="4"/>
  <c r="BK552" i="4" s="1"/>
  <c r="AG566" i="4"/>
  <c r="AI566" i="4"/>
  <c r="AK566" i="4"/>
  <c r="AL566" i="4" s="1"/>
  <c r="AH566" i="4" l="1"/>
  <c r="AD567" i="4" s="1"/>
  <c r="AJ566" i="4"/>
  <c r="AO566" i="4" s="1"/>
  <c r="AP566" i="4" s="1"/>
  <c r="AJ565" i="14" s="1"/>
  <c r="BG552" i="4"/>
  <c r="BH552" i="4" s="1"/>
  <c r="BS551" i="4"/>
  <c r="AM566" i="4"/>
  <c r="AN566" i="4" l="1"/>
  <c r="BM552" i="4"/>
  <c r="BN552" i="4" s="1"/>
  <c r="BO552" i="4" s="1"/>
  <c r="BI552" i="4"/>
  <c r="BL552" i="4" s="1"/>
  <c r="AE567" i="4"/>
  <c r="AF567" i="4" s="1"/>
  <c r="AQ566" i="4" l="1"/>
  <c r="AD368" i="14"/>
  <c r="BJ552" i="4"/>
  <c r="AG567" i="4"/>
  <c r="AH567" i="4" l="1"/>
  <c r="AJ567" i="4"/>
  <c r="AO567" i="4" s="1"/>
  <c r="AP567" i="4" s="1"/>
  <c r="AJ566" i="14" s="1"/>
  <c r="BP552" i="4"/>
  <c r="AF310" i="14" s="1"/>
  <c r="BQ552" i="4"/>
  <c r="BR552" i="4" s="1"/>
  <c r="AL551" i="14" s="1"/>
  <c r="BF553" i="4"/>
  <c r="BK553" i="4" s="1"/>
  <c r="AI567" i="4"/>
  <c r="AK567" i="4"/>
  <c r="AL567" i="4" s="1"/>
  <c r="BS552" i="4" l="1"/>
  <c r="BG553" i="4"/>
  <c r="BH553" i="4" s="1"/>
  <c r="AD568" i="4"/>
  <c r="AM567" i="4"/>
  <c r="AN567" i="4" s="1"/>
  <c r="AD372" i="14" s="1"/>
  <c r="BM553" i="4" l="1"/>
  <c r="BN553" i="4" s="1"/>
  <c r="BO553" i="4" s="1"/>
  <c r="BI553" i="4"/>
  <c r="BL553" i="4" s="1"/>
  <c r="AE568" i="4"/>
  <c r="AF568" i="4" s="1"/>
  <c r="AQ567" i="4"/>
  <c r="BJ553" i="4" l="1"/>
  <c r="AG568" i="4"/>
  <c r="AH568" i="4" l="1"/>
  <c r="AJ568" i="4"/>
  <c r="AO568" i="4" s="1"/>
  <c r="AP568" i="4" s="1"/>
  <c r="AJ567" i="14" s="1"/>
  <c r="BP553" i="4"/>
  <c r="AF313" i="14" s="1"/>
  <c r="BQ553" i="4"/>
  <c r="BR553" i="4" s="1"/>
  <c r="AL552" i="14" s="1"/>
  <c r="BF554" i="4"/>
  <c r="BK554" i="4" s="1"/>
  <c r="AI568" i="4"/>
  <c r="AK568" i="4"/>
  <c r="BS553" i="4" l="1"/>
  <c r="BG554" i="4"/>
  <c r="BH554" i="4" s="1"/>
  <c r="AD569" i="4"/>
  <c r="AL568" i="4"/>
  <c r="AM568" i="4" s="1"/>
  <c r="AN568" i="4" s="1"/>
  <c r="AD375" i="14" s="1"/>
  <c r="BM554" i="4" l="1"/>
  <c r="BN554" i="4" s="1"/>
  <c r="BO554" i="4" s="1"/>
  <c r="BI554" i="4"/>
  <c r="BL554" i="4" s="1"/>
  <c r="AE569" i="4"/>
  <c r="AF569" i="4" s="1"/>
  <c r="AQ568" i="4"/>
  <c r="BJ554" i="4" l="1"/>
  <c r="AG569" i="4"/>
  <c r="AH569" i="4" l="1"/>
  <c r="AJ569" i="4"/>
  <c r="AO569" i="4" s="1"/>
  <c r="AP569" i="4" s="1"/>
  <c r="AJ568" i="14" s="1"/>
  <c r="BQ554" i="4"/>
  <c r="BR554" i="4" s="1"/>
  <c r="AL553" i="14" s="1"/>
  <c r="BP554" i="4"/>
  <c r="AF316" i="14" s="1"/>
  <c r="BF555" i="4"/>
  <c r="BK555" i="4" s="1"/>
  <c r="AI569" i="4"/>
  <c r="AK569" i="4"/>
  <c r="AL569" i="4" s="1"/>
  <c r="BG555" i="4" l="1"/>
  <c r="BH555" i="4" s="1"/>
  <c r="BS554" i="4"/>
  <c r="AD570" i="4"/>
  <c r="AM569" i="4"/>
  <c r="AN569" i="4" s="1"/>
  <c r="AD377" i="14" s="1"/>
  <c r="BM555" i="4" l="1"/>
  <c r="BN555" i="4" s="1"/>
  <c r="BO555" i="4" s="1"/>
  <c r="BI555" i="4"/>
  <c r="BL555" i="4" s="1"/>
  <c r="AE570" i="4"/>
  <c r="AF570" i="4" s="1"/>
  <c r="AQ569" i="4"/>
  <c r="BJ555" i="4" l="1"/>
  <c r="AG570" i="4"/>
  <c r="AH570" i="4" l="1"/>
  <c r="AJ570" i="4"/>
  <c r="AO570" i="4" s="1"/>
  <c r="AP570" i="4" s="1"/>
  <c r="AJ569" i="14" s="1"/>
  <c r="BQ555" i="4"/>
  <c r="BR555" i="4" s="1"/>
  <c r="AL554" i="14" s="1"/>
  <c r="BP555" i="4"/>
  <c r="AF319" i="14" s="1"/>
  <c r="BF556" i="4"/>
  <c r="BK556" i="4" s="1"/>
  <c r="AI570" i="4"/>
  <c r="AK570" i="4"/>
  <c r="AL570" i="4" s="1"/>
  <c r="BG556" i="4" l="1"/>
  <c r="BM556" i="4" s="1"/>
  <c r="BN556" i="4" s="1"/>
  <c r="BO556" i="4" s="1"/>
  <c r="BS555" i="4"/>
  <c r="AD571" i="4"/>
  <c r="AM570" i="4"/>
  <c r="AN570" i="4" s="1"/>
  <c r="AD381" i="14" s="1"/>
  <c r="BH556" i="4" l="1"/>
  <c r="BI556" i="4" s="1"/>
  <c r="BL556" i="4" s="1"/>
  <c r="AE571" i="4"/>
  <c r="AF571" i="4" s="1"/>
  <c r="AQ570" i="4"/>
  <c r="BJ556" i="4" l="1"/>
  <c r="AG571" i="4"/>
  <c r="AH571" i="4" l="1"/>
  <c r="AJ571" i="4"/>
  <c r="AO571" i="4" s="1"/>
  <c r="AP571" i="4" s="1"/>
  <c r="AJ570" i="14" s="1"/>
  <c r="BP556" i="4"/>
  <c r="AF321" i="14" s="1"/>
  <c r="BQ556" i="4"/>
  <c r="BR556" i="4" s="1"/>
  <c r="AL555" i="14" s="1"/>
  <c r="BF557" i="4"/>
  <c r="BK557" i="4" s="1"/>
  <c r="AI571" i="4"/>
  <c r="AK571" i="4"/>
  <c r="AL571" i="4" s="1"/>
  <c r="BS556" i="4" l="1"/>
  <c r="BG557" i="4"/>
  <c r="BM557" i="4" s="1"/>
  <c r="BN557" i="4" s="1"/>
  <c r="BO557" i="4" s="1"/>
  <c r="AD572" i="4"/>
  <c r="AM571" i="4"/>
  <c r="AN571" i="4" s="1"/>
  <c r="AD324" i="14" s="1"/>
  <c r="BH557" i="4" l="1"/>
  <c r="BI557" i="4" s="1"/>
  <c r="AE572" i="4"/>
  <c r="AF572" i="4" s="1"/>
  <c r="AQ571" i="4"/>
  <c r="BJ557" i="4" l="1"/>
  <c r="BF558" i="4" s="1"/>
  <c r="BK558" i="4" s="1"/>
  <c r="BL557" i="4"/>
  <c r="BP557" i="4" s="1"/>
  <c r="AF324" i="14" s="1"/>
  <c r="AG572" i="4"/>
  <c r="AH572" i="4" l="1"/>
  <c r="AJ572" i="4"/>
  <c r="AO572" i="4" s="1"/>
  <c r="AP572" i="4" s="1"/>
  <c r="AJ571" i="14" s="1"/>
  <c r="BQ557" i="4"/>
  <c r="BR557" i="4" s="1"/>
  <c r="BG558" i="4"/>
  <c r="BH558" i="4" s="1"/>
  <c r="AI572" i="4"/>
  <c r="AK572" i="4"/>
  <c r="AL572" i="4" s="1"/>
  <c r="BS557" i="4" l="1"/>
  <c r="AL556" i="14"/>
  <c r="BM558" i="4"/>
  <c r="BN558" i="4" s="1"/>
  <c r="BO558" i="4" s="1"/>
  <c r="BI558" i="4"/>
  <c r="BL558" i="4" s="1"/>
  <c r="AD573" i="4"/>
  <c r="AM572" i="4"/>
  <c r="AN572" i="4" s="1"/>
  <c r="AD315" i="14" s="1"/>
  <c r="BJ558" i="4" l="1"/>
  <c r="AE573" i="4"/>
  <c r="AF573" i="4" s="1"/>
  <c r="AQ572" i="4"/>
  <c r="BP558" i="4" l="1"/>
  <c r="AF327" i="14" s="1"/>
  <c r="BQ558" i="4"/>
  <c r="BR558" i="4" s="1"/>
  <c r="AL557" i="14" s="1"/>
  <c r="BF559" i="4"/>
  <c r="BK559" i="4" s="1"/>
  <c r="AG573" i="4"/>
  <c r="AH573" i="4" l="1"/>
  <c r="AJ573" i="4"/>
  <c r="AO573" i="4" s="1"/>
  <c r="AP573" i="4" s="1"/>
  <c r="AJ572" i="14" s="1"/>
  <c r="BS558" i="4"/>
  <c r="BG559" i="4"/>
  <c r="BH559" i="4" s="1"/>
  <c r="AI573" i="4"/>
  <c r="AK573" i="4"/>
  <c r="AL573" i="4" s="1"/>
  <c r="BM559" i="4" l="1"/>
  <c r="BN559" i="4" s="1"/>
  <c r="BO559" i="4" s="1"/>
  <c r="BI559" i="4"/>
  <c r="BL559" i="4" s="1"/>
  <c r="AD574" i="4"/>
  <c r="AM573" i="4"/>
  <c r="AN573" i="4" s="1"/>
  <c r="AD268" i="14" s="1"/>
  <c r="BJ559" i="4" l="1"/>
  <c r="AE574" i="4"/>
  <c r="AF574" i="4" s="1"/>
  <c r="AQ573" i="4"/>
  <c r="BQ559" i="4" l="1"/>
  <c r="BR559" i="4" s="1"/>
  <c r="AL558" i="14" s="1"/>
  <c r="BP559" i="4"/>
  <c r="AF330" i="14" s="1"/>
  <c r="BF560" i="4"/>
  <c r="BK560" i="4" s="1"/>
  <c r="AG574" i="4"/>
  <c r="AH574" i="4" l="1"/>
  <c r="AJ574" i="4"/>
  <c r="AO574" i="4" s="1"/>
  <c r="AP574" i="4" s="1"/>
  <c r="AJ573" i="14" s="1"/>
  <c r="BG560" i="4"/>
  <c r="BM560" i="4" s="1"/>
  <c r="BN560" i="4" s="1"/>
  <c r="BO560" i="4" s="1"/>
  <c r="BS559" i="4"/>
  <c r="AI574" i="4"/>
  <c r="AK574" i="4"/>
  <c r="AL574" i="4" s="1"/>
  <c r="BH560" i="4" l="1"/>
  <c r="BI560" i="4" s="1"/>
  <c r="BL560" i="4" s="1"/>
  <c r="AD575" i="4"/>
  <c r="AM574" i="4"/>
  <c r="AN574" i="4" s="1"/>
  <c r="AD272" i="14" s="1"/>
  <c r="BJ560" i="4" l="1"/>
  <c r="AE575" i="4"/>
  <c r="AF575" i="4" s="1"/>
  <c r="AQ574" i="4"/>
  <c r="BF561" i="4" l="1"/>
  <c r="BQ560" i="4"/>
  <c r="BR560" i="4" s="1"/>
  <c r="AL559" i="14" s="1"/>
  <c r="BP560" i="4"/>
  <c r="AF333" i="14" s="1"/>
  <c r="AG575" i="4"/>
  <c r="AH575" i="4" l="1"/>
  <c r="AJ575" i="4"/>
  <c r="AO575" i="4" s="1"/>
  <c r="AP575" i="4" s="1"/>
  <c r="AJ574" i="14" s="1"/>
  <c r="BS560" i="4"/>
  <c r="BG561" i="4"/>
  <c r="BH561" i="4" s="1"/>
  <c r="BK561" i="4"/>
  <c r="AI575" i="4"/>
  <c r="AK575" i="4"/>
  <c r="BM561" i="4" l="1"/>
  <c r="BN561" i="4" s="1"/>
  <c r="BO561" i="4" s="1"/>
  <c r="BI561" i="4"/>
  <c r="BL561" i="4" s="1"/>
  <c r="AD576" i="4"/>
  <c r="AL575" i="4"/>
  <c r="AM575" i="4" s="1"/>
  <c r="BJ561" i="4" l="1"/>
  <c r="AE576" i="4"/>
  <c r="AF576" i="4" s="1"/>
  <c r="AN575" i="4"/>
  <c r="AQ575" i="4" l="1"/>
  <c r="AD277" i="14"/>
  <c r="BQ561" i="4"/>
  <c r="BR561" i="4" s="1"/>
  <c r="AL560" i="14" s="1"/>
  <c r="BP561" i="4"/>
  <c r="AF336" i="14" s="1"/>
  <c r="BF562" i="4"/>
  <c r="BK562" i="4" s="1"/>
  <c r="AG576" i="4"/>
  <c r="AH576" i="4" l="1"/>
  <c r="AJ576" i="4"/>
  <c r="AO576" i="4" s="1"/>
  <c r="AP576" i="4" s="1"/>
  <c r="AJ575" i="14" s="1"/>
  <c r="BG562" i="4"/>
  <c r="BM562" i="4" s="1"/>
  <c r="BN562" i="4" s="1"/>
  <c r="BO562" i="4" s="1"/>
  <c r="BS561" i="4"/>
  <c r="AI576" i="4"/>
  <c r="AK576" i="4"/>
  <c r="AL576" i="4" s="1"/>
  <c r="BH562" i="4" l="1"/>
  <c r="BI562" i="4" s="1"/>
  <c r="BL562" i="4" s="1"/>
  <c r="AD577" i="4"/>
  <c r="AM576" i="4"/>
  <c r="AN576" i="4" s="1"/>
  <c r="AD284" i="14" s="1"/>
  <c r="BJ562" i="4" l="1"/>
  <c r="AE577" i="4"/>
  <c r="AF577" i="4" s="1"/>
  <c r="AQ576" i="4"/>
  <c r="BP562" i="4" l="1"/>
  <c r="AF341" i="14" s="1"/>
  <c r="BQ562" i="4"/>
  <c r="BR562" i="4" s="1"/>
  <c r="AL561" i="14" s="1"/>
  <c r="BF563" i="4"/>
  <c r="BK563" i="4" s="1"/>
  <c r="AG577" i="4"/>
  <c r="AK577" i="4"/>
  <c r="AH577" i="4" l="1"/>
  <c r="AJ577" i="4"/>
  <c r="AO577" i="4" s="1"/>
  <c r="AP577" i="4" s="1"/>
  <c r="AJ576" i="14" s="1"/>
  <c r="BS562" i="4"/>
  <c r="BG563" i="4"/>
  <c r="BM563" i="4" s="1"/>
  <c r="BN563" i="4" s="1"/>
  <c r="BO563" i="4" s="1"/>
  <c r="AL577" i="4"/>
  <c r="AM577" i="4" s="1"/>
  <c r="AI577" i="4"/>
  <c r="BH563" i="4" l="1"/>
  <c r="BI563" i="4" s="1"/>
  <c r="BL563" i="4" s="1"/>
  <c r="AD578" i="4"/>
  <c r="AN577" i="4"/>
  <c r="AQ577" i="4" l="1"/>
  <c r="AD289" i="14"/>
  <c r="BJ563" i="4"/>
  <c r="AE578" i="4"/>
  <c r="AF578" i="4" s="1"/>
  <c r="BP563" i="4" l="1"/>
  <c r="AF343" i="14" s="1"/>
  <c r="BQ563" i="4"/>
  <c r="BR563" i="4" s="1"/>
  <c r="AL562" i="14" s="1"/>
  <c r="BF564" i="4"/>
  <c r="BK564" i="4" s="1"/>
  <c r="AG578" i="4"/>
  <c r="AI578" i="4"/>
  <c r="AK578" i="4"/>
  <c r="AL578" i="4" s="1"/>
  <c r="AH578" i="4" l="1"/>
  <c r="AD579" i="4" s="1"/>
  <c r="AJ578" i="4"/>
  <c r="AO578" i="4" s="1"/>
  <c r="AP578" i="4" s="1"/>
  <c r="AJ577" i="14" s="1"/>
  <c r="BS563" i="4"/>
  <c r="BG564" i="4"/>
  <c r="BM564" i="4" s="1"/>
  <c r="BN564" i="4" s="1"/>
  <c r="BO564" i="4" s="1"/>
  <c r="AM578" i="4"/>
  <c r="AN578" i="4" l="1"/>
  <c r="BH564" i="4"/>
  <c r="BI564" i="4" s="1"/>
  <c r="BL564" i="4" s="1"/>
  <c r="AE579" i="4"/>
  <c r="AF579" i="4" s="1"/>
  <c r="AQ578" i="4" l="1"/>
  <c r="AD296" i="14"/>
  <c r="BJ564" i="4"/>
  <c r="AG579" i="4"/>
  <c r="AH579" i="4" l="1"/>
  <c r="AJ579" i="4"/>
  <c r="AO579" i="4" s="1"/>
  <c r="AP579" i="4" s="1"/>
  <c r="AJ578" i="14" s="1"/>
  <c r="BQ564" i="4"/>
  <c r="BR564" i="4" s="1"/>
  <c r="AL563" i="14" s="1"/>
  <c r="BP564" i="4"/>
  <c r="AF349" i="14" s="1"/>
  <c r="BF565" i="4"/>
  <c r="BK565" i="4" s="1"/>
  <c r="AI579" i="4"/>
  <c r="AK579" i="4"/>
  <c r="BS564" i="4" l="1"/>
  <c r="BG565" i="4"/>
  <c r="BH565" i="4" s="1"/>
  <c r="AD580" i="4"/>
  <c r="AL579" i="4"/>
  <c r="AM579" i="4" s="1"/>
  <c r="AN579" i="4" s="1"/>
  <c r="AD303" i="14" s="1"/>
  <c r="BM565" i="4" l="1"/>
  <c r="BN565" i="4" s="1"/>
  <c r="BO565" i="4" s="1"/>
  <c r="BI565" i="4"/>
  <c r="BL565" i="4" s="1"/>
  <c r="AE580" i="4"/>
  <c r="AF580" i="4" s="1"/>
  <c r="AQ579" i="4"/>
  <c r="BJ565" i="4" l="1"/>
  <c r="BP565" i="4"/>
  <c r="AF352" i="14" s="1"/>
  <c r="AG580" i="4"/>
  <c r="AK580" i="4"/>
  <c r="AH580" i="4" l="1"/>
  <c r="AJ580" i="4"/>
  <c r="AO580" i="4" s="1"/>
  <c r="AP580" i="4" s="1"/>
  <c r="AJ579" i="14" s="1"/>
  <c r="BF566" i="4"/>
  <c r="BK566" i="4" s="1"/>
  <c r="BQ565" i="4"/>
  <c r="BR565" i="4" s="1"/>
  <c r="AL580" i="4"/>
  <c r="AI580" i="4"/>
  <c r="BS565" i="4" l="1"/>
  <c r="AL564" i="14"/>
  <c r="BG566" i="4"/>
  <c r="BM566" i="4" s="1"/>
  <c r="BN566" i="4" s="1"/>
  <c r="BO566" i="4" s="1"/>
  <c r="AD581" i="4"/>
  <c r="AM580" i="4"/>
  <c r="BH566" i="4" l="1"/>
  <c r="BI566" i="4" s="1"/>
  <c r="AE581" i="4"/>
  <c r="AF581" i="4" s="1"/>
  <c r="AN580" i="4"/>
  <c r="AQ580" i="4" l="1"/>
  <c r="AD310" i="14"/>
  <c r="BJ566" i="4"/>
  <c r="BF567" i="4" s="1"/>
  <c r="BK567" i="4" s="1"/>
  <c r="BL566" i="4"/>
  <c r="BQ566" i="4" s="1"/>
  <c r="BR566" i="4" s="1"/>
  <c r="AL565" i="14" s="1"/>
  <c r="AG581" i="4"/>
  <c r="AI581" i="4"/>
  <c r="AK581" i="4"/>
  <c r="BG567" i="4" l="1"/>
  <c r="BM567" i="4" s="1"/>
  <c r="BN567" i="4" s="1"/>
  <c r="BO567" i="4" s="1"/>
  <c r="BP566" i="4"/>
  <c r="AH581" i="4"/>
  <c r="AD582" i="4" s="1"/>
  <c r="AJ581" i="4"/>
  <c r="AO581" i="4" s="1"/>
  <c r="AP581" i="4" s="1"/>
  <c r="AJ580" i="14" s="1"/>
  <c r="AL581" i="4"/>
  <c r="AM581" i="4" s="1"/>
  <c r="BS566" i="4" l="1"/>
  <c r="AF355" i="14"/>
  <c r="BH567" i="4"/>
  <c r="BI567" i="4" s="1"/>
  <c r="BL567" i="4" s="1"/>
  <c r="AE582" i="4"/>
  <c r="AF582" i="4" s="1"/>
  <c r="AN581" i="4"/>
  <c r="AQ581" i="4" l="1"/>
  <c r="AD322" i="14"/>
  <c r="BJ567" i="4"/>
  <c r="BF568" i="4" s="1"/>
  <c r="BP567" i="4"/>
  <c r="AF361" i="14" s="1"/>
  <c r="BQ567" i="4"/>
  <c r="BR567" i="4" s="1"/>
  <c r="AL566" i="14" s="1"/>
  <c r="AG582" i="4"/>
  <c r="AH582" i="4" l="1"/>
  <c r="AJ582" i="4"/>
  <c r="AO582" i="4" s="1"/>
  <c r="AP582" i="4" s="1"/>
  <c r="AJ581" i="14" s="1"/>
  <c r="BG568" i="4"/>
  <c r="BH568" i="4" s="1"/>
  <c r="BK568" i="4"/>
  <c r="BS567" i="4"/>
  <c r="AI582" i="4"/>
  <c r="AK582" i="4"/>
  <c r="AL582" i="4" s="1"/>
  <c r="BM568" i="4" l="1"/>
  <c r="BN568" i="4" s="1"/>
  <c r="BO568" i="4" s="1"/>
  <c r="BI568" i="4"/>
  <c r="BL568" i="4" s="1"/>
  <c r="AD583" i="4"/>
  <c r="AM582" i="4"/>
  <c r="AN582" i="4" s="1"/>
  <c r="AD334" i="14" s="1"/>
  <c r="BJ568" i="4" l="1"/>
  <c r="AE583" i="4"/>
  <c r="AF583" i="4" s="1"/>
  <c r="AQ582" i="4"/>
  <c r="BP568" i="4" l="1"/>
  <c r="AF364" i="14" s="1"/>
  <c r="BQ568" i="4"/>
  <c r="BR568" i="4" s="1"/>
  <c r="AL567" i="14" s="1"/>
  <c r="BF569" i="4"/>
  <c r="BK569" i="4" s="1"/>
  <c r="AG583" i="4"/>
  <c r="AH583" i="4" l="1"/>
  <c r="AJ583" i="4"/>
  <c r="AO583" i="4" s="1"/>
  <c r="AP583" i="4" s="1"/>
  <c r="AJ582" i="14" s="1"/>
  <c r="BS568" i="4"/>
  <c r="BG569" i="4"/>
  <c r="BM569" i="4" s="1"/>
  <c r="BN569" i="4" s="1"/>
  <c r="BO569" i="4" s="1"/>
  <c r="AI583" i="4"/>
  <c r="AK583" i="4"/>
  <c r="BH569" i="4" l="1"/>
  <c r="BI569" i="4" s="1"/>
  <c r="BL569" i="4" s="1"/>
  <c r="AL583" i="4"/>
  <c r="AM583" i="4" s="1"/>
  <c r="AN583" i="4" s="1"/>
  <c r="AD343" i="14" s="1"/>
  <c r="BJ569" i="4" l="1"/>
  <c r="AD584" i="4"/>
  <c r="AQ583" i="4"/>
  <c r="BP569" i="4" l="1"/>
  <c r="AF367" i="14" s="1"/>
  <c r="BQ569" i="4"/>
  <c r="BR569" i="4" s="1"/>
  <c r="AL568" i="14" s="1"/>
  <c r="BF570" i="4"/>
  <c r="AE584" i="4"/>
  <c r="AF584" i="4" s="1"/>
  <c r="BS569" i="4" l="1"/>
  <c r="BG570" i="4"/>
  <c r="BM570" i="4" s="1"/>
  <c r="BN570" i="4" s="1"/>
  <c r="BO570" i="4" s="1"/>
  <c r="BK570" i="4"/>
  <c r="AG584" i="4"/>
  <c r="AK584" i="4"/>
  <c r="AL584" i="4" s="1"/>
  <c r="AM584" i="4" s="1"/>
  <c r="AI584" i="4"/>
  <c r="AH584" i="4" l="1"/>
  <c r="AD585" i="4" s="1"/>
  <c r="AJ584" i="4"/>
  <c r="AO584" i="4" s="1"/>
  <c r="AP584" i="4" s="1"/>
  <c r="AJ583" i="14" s="1"/>
  <c r="BH570" i="4"/>
  <c r="BI570" i="4" s="1"/>
  <c r="BJ570" i="4" l="1"/>
  <c r="BF571" i="4" s="1"/>
  <c r="BK571" i="4" s="1"/>
  <c r="BL570" i="4"/>
  <c r="BP570" i="4" s="1"/>
  <c r="AF371" i="14" s="1"/>
  <c r="AN584" i="4"/>
  <c r="AE585" i="4"/>
  <c r="AF585" i="4" s="1"/>
  <c r="AQ584" i="4" l="1"/>
  <c r="AD355" i="14"/>
  <c r="BQ570" i="4"/>
  <c r="BR570" i="4" s="1"/>
  <c r="BG571" i="4"/>
  <c r="BM571" i="4" s="1"/>
  <c r="BN571" i="4" s="1"/>
  <c r="BO571" i="4" s="1"/>
  <c r="AG585" i="4"/>
  <c r="AI585" i="4"/>
  <c r="AK585" i="4"/>
  <c r="AL585" i="4" s="1"/>
  <c r="BS570" i="4" l="1"/>
  <c r="AL569" i="14"/>
  <c r="AH585" i="4"/>
  <c r="AD586" i="4" s="1"/>
  <c r="AJ585" i="4"/>
  <c r="AO585" i="4" s="1"/>
  <c r="AP585" i="4" s="1"/>
  <c r="AJ584" i="14" s="1"/>
  <c r="BH571" i="4"/>
  <c r="BI571" i="4" s="1"/>
  <c r="BL571" i="4" s="1"/>
  <c r="AM585" i="4"/>
  <c r="AN585" i="4" l="1"/>
  <c r="BJ571" i="4"/>
  <c r="AE586" i="4"/>
  <c r="AF586" i="4" s="1"/>
  <c r="AQ585" i="4" l="1"/>
  <c r="AD370" i="14"/>
  <c r="BP571" i="4"/>
  <c r="AF315" i="14" s="1"/>
  <c r="BQ571" i="4"/>
  <c r="BR571" i="4" s="1"/>
  <c r="AL570" i="14" s="1"/>
  <c r="BF572" i="4"/>
  <c r="BK572" i="4" s="1"/>
  <c r="AG586" i="4"/>
  <c r="AH586" i="4" l="1"/>
  <c r="AJ586" i="4"/>
  <c r="AO586" i="4" s="1"/>
  <c r="AP586" i="4" s="1"/>
  <c r="AJ585" i="14" s="1"/>
  <c r="BS571" i="4"/>
  <c r="BG572" i="4"/>
  <c r="BM572" i="4" s="1"/>
  <c r="BN572" i="4" s="1"/>
  <c r="BO572" i="4" s="1"/>
  <c r="AI586" i="4"/>
  <c r="AK586" i="4"/>
  <c r="BH572" i="4" l="1"/>
  <c r="BI572" i="4" s="1"/>
  <c r="BL572" i="4" s="1"/>
  <c r="AD587" i="4"/>
  <c r="AL586" i="4"/>
  <c r="AM586" i="4" s="1"/>
  <c r="AN586" i="4" s="1"/>
  <c r="AD378" i="14" s="1"/>
  <c r="BJ572" i="4" l="1"/>
  <c r="AE587" i="4"/>
  <c r="AF587" i="4" s="1"/>
  <c r="AQ586" i="4"/>
  <c r="BP572" i="4" l="1"/>
  <c r="AF309" i="14" s="1"/>
  <c r="BQ572" i="4"/>
  <c r="BR572" i="4" s="1"/>
  <c r="AL571" i="14" s="1"/>
  <c r="BF573" i="4"/>
  <c r="BK573" i="4" s="1"/>
  <c r="AG587" i="4"/>
  <c r="AH587" i="4" l="1"/>
  <c r="AJ587" i="4"/>
  <c r="AO587" i="4" s="1"/>
  <c r="AP587" i="4" s="1"/>
  <c r="AJ586" i="14" s="1"/>
  <c r="BG573" i="4"/>
  <c r="BM573" i="4" s="1"/>
  <c r="BN573" i="4" s="1"/>
  <c r="BO573" i="4" s="1"/>
  <c r="BS572" i="4"/>
  <c r="AK587" i="4"/>
  <c r="AI587" i="4"/>
  <c r="BH573" i="4" l="1"/>
  <c r="BI573" i="4" s="1"/>
  <c r="BL573" i="4" s="1"/>
  <c r="AL587" i="4"/>
  <c r="AM587" i="4" s="1"/>
  <c r="AN587" i="4" s="1"/>
  <c r="AD387" i="14" s="1"/>
  <c r="BJ573" i="4" l="1"/>
  <c r="BF574" i="4" s="1"/>
  <c r="BK574" i="4" s="1"/>
  <c r="BP573" i="4"/>
  <c r="AF258" i="14" s="1"/>
  <c r="BQ573" i="4"/>
  <c r="BR573" i="4" s="1"/>
  <c r="AL572" i="14" s="1"/>
  <c r="AD588" i="4"/>
  <c r="AQ587" i="4"/>
  <c r="BS573" i="4" l="1"/>
  <c r="BG574" i="4"/>
  <c r="BM574" i="4" s="1"/>
  <c r="BN574" i="4" s="1"/>
  <c r="BO574" i="4" s="1"/>
  <c r="AE588" i="4"/>
  <c r="AF588" i="4" s="1"/>
  <c r="AI588" i="4"/>
  <c r="BH574" i="4" l="1"/>
  <c r="BI574" i="4" s="1"/>
  <c r="BL574" i="4" s="1"/>
  <c r="AK588" i="4"/>
  <c r="AL588" i="4" s="1"/>
  <c r="AM588" i="4" s="1"/>
  <c r="AG588" i="4"/>
  <c r="AH588" i="4" l="1"/>
  <c r="AD589" i="4" s="1"/>
  <c r="AJ588" i="4"/>
  <c r="AO588" i="4" s="1"/>
  <c r="AP588" i="4" s="1"/>
  <c r="AJ587" i="14" s="1"/>
  <c r="BJ574" i="4"/>
  <c r="BF575" i="4" s="1"/>
  <c r="BP574" i="4"/>
  <c r="AF263" i="14" s="1"/>
  <c r="BQ574" i="4"/>
  <c r="BR574" i="4" s="1"/>
  <c r="AL573" i="14" s="1"/>
  <c r="BS574" i="4" l="1"/>
  <c r="BG575" i="4"/>
  <c r="BM575" i="4" s="1"/>
  <c r="BN575" i="4" s="1"/>
  <c r="BO575" i="4" s="1"/>
  <c r="BK575" i="4"/>
  <c r="AN588" i="4"/>
  <c r="AE589" i="4"/>
  <c r="AF589" i="4" s="1"/>
  <c r="AI589" i="4"/>
  <c r="AQ588" i="4" l="1"/>
  <c r="AD389" i="14"/>
  <c r="BH575" i="4"/>
  <c r="BI575" i="4" s="1"/>
  <c r="BL575" i="4" s="1"/>
  <c r="AG589" i="4"/>
  <c r="AK589" i="4"/>
  <c r="AL589" i="4" s="1"/>
  <c r="AM589" i="4" s="1"/>
  <c r="AH589" i="4" l="1"/>
  <c r="AD590" i="4" s="1"/>
  <c r="AJ589" i="4"/>
  <c r="AO589" i="4" s="1"/>
  <c r="AP589" i="4" s="1"/>
  <c r="AJ588" i="14" s="1"/>
  <c r="BJ575" i="4"/>
  <c r="BF576" i="4" s="1"/>
  <c r="BK576" i="4" s="1"/>
  <c r="BQ575" i="4"/>
  <c r="BR575" i="4" s="1"/>
  <c r="AL574" i="14" s="1"/>
  <c r="BP575" i="4" l="1"/>
  <c r="BG576" i="4"/>
  <c r="BH576" i="4" s="1"/>
  <c r="AN589" i="4"/>
  <c r="AE590" i="4"/>
  <c r="AF590" i="4" s="1"/>
  <c r="AI590" i="4"/>
  <c r="BS575" i="4" l="1"/>
  <c r="AF266" i="14"/>
  <c r="AQ589" i="4"/>
  <c r="AD392" i="14"/>
  <c r="BM576" i="4"/>
  <c r="BN576" i="4" s="1"/>
  <c r="BO576" i="4" s="1"/>
  <c r="BI576" i="4"/>
  <c r="BL576" i="4" s="1"/>
  <c r="AK590" i="4"/>
  <c r="AL590" i="4" s="1"/>
  <c r="AM590" i="4" s="1"/>
  <c r="AG590" i="4"/>
  <c r="AH590" i="4" l="1"/>
  <c r="AJ590" i="4"/>
  <c r="AN590" i="4" s="1"/>
  <c r="AD400" i="14" s="1"/>
  <c r="BJ576" i="4"/>
  <c r="BP576" i="4" l="1"/>
  <c r="AF276" i="14" s="1"/>
  <c r="BQ576" i="4"/>
  <c r="BR576" i="4" s="1"/>
  <c r="AL575" i="14" s="1"/>
  <c r="BF577" i="4"/>
  <c r="BK577" i="4" s="1"/>
  <c r="AO590" i="4"/>
  <c r="AP590" i="4" s="1"/>
  <c r="AD591" i="4"/>
  <c r="AQ590" i="4" l="1"/>
  <c r="AJ589" i="14"/>
  <c r="BS576" i="4"/>
  <c r="BG577" i="4"/>
  <c r="BH577" i="4" s="1"/>
  <c r="AE591" i="4"/>
  <c r="AK591" i="4" s="1"/>
  <c r="AL591" i="4" s="1"/>
  <c r="AM591" i="4" s="1"/>
  <c r="AI591" i="4"/>
  <c r="AF591" i="4" l="1"/>
  <c r="AG591" i="4" s="1"/>
  <c r="AJ591" i="4" s="1"/>
  <c r="BM577" i="4"/>
  <c r="BN577" i="4" s="1"/>
  <c r="BO577" i="4" s="1"/>
  <c r="BI577" i="4"/>
  <c r="BL577" i="4" s="1"/>
  <c r="BJ577" i="4" l="1"/>
  <c r="AH591" i="4"/>
  <c r="AD592" i="4" l="1"/>
  <c r="AE592" i="4" s="1"/>
  <c r="AF592" i="4" s="1"/>
  <c r="BP577" i="4"/>
  <c r="AF285" i="14" s="1"/>
  <c r="BQ577" i="4"/>
  <c r="BR577" i="4" s="1"/>
  <c r="AL576" i="14" s="1"/>
  <c r="BF578" i="4"/>
  <c r="BK578" i="4" s="1"/>
  <c r="AO591" i="4"/>
  <c r="AP591" i="4" s="1"/>
  <c r="AJ590" i="14" s="1"/>
  <c r="AN591" i="4"/>
  <c r="AD405" i="14" s="1"/>
  <c r="BS577" i="4" l="1"/>
  <c r="AI592" i="4"/>
  <c r="AG592" i="4"/>
  <c r="BG578" i="4"/>
  <c r="BM578" i="4" s="1"/>
  <c r="BN578" i="4" s="1"/>
  <c r="BO578" i="4" s="1"/>
  <c r="AQ591" i="4"/>
  <c r="AK592" i="4"/>
  <c r="AJ592" i="4" l="1"/>
  <c r="AO592" i="4" s="1"/>
  <c r="AP592" i="4" s="1"/>
  <c r="AJ591" i="14" s="1"/>
  <c r="AH592" i="4"/>
  <c r="AD593" i="4" s="1"/>
  <c r="BH578" i="4"/>
  <c r="BI578" i="4" s="1"/>
  <c r="BL578" i="4" s="1"/>
  <c r="AL592" i="4"/>
  <c r="AM592" i="4" s="1"/>
  <c r="AN592" i="4" l="1"/>
  <c r="AE593" i="4"/>
  <c r="AF593" i="4" s="1"/>
  <c r="BJ578" i="4"/>
  <c r="AI593" i="4"/>
  <c r="AQ592" i="4" l="1"/>
  <c r="AD409" i="14"/>
  <c r="AG593" i="4"/>
  <c r="BP578" i="4"/>
  <c r="AF292" i="14" s="1"/>
  <c r="BQ578" i="4"/>
  <c r="BR578" i="4" s="1"/>
  <c r="AL577" i="14" s="1"/>
  <c r="BF579" i="4"/>
  <c r="BK579" i="4" s="1"/>
  <c r="AK593" i="4"/>
  <c r="AH593" i="4" l="1"/>
  <c r="AJ593" i="4"/>
  <c r="AO593" i="4" s="1"/>
  <c r="AP593" i="4" s="1"/>
  <c r="AJ592" i="14" s="1"/>
  <c r="BS578" i="4"/>
  <c r="BG579" i="4"/>
  <c r="BM579" i="4" s="1"/>
  <c r="BN579" i="4" s="1"/>
  <c r="BO579" i="4" s="1"/>
  <c r="AL593" i="4"/>
  <c r="AM593" i="4" s="1"/>
  <c r="AN593" i="4" l="1"/>
  <c r="BH579" i="4"/>
  <c r="BI579" i="4" s="1"/>
  <c r="BL579" i="4" s="1"/>
  <c r="AD594" i="4"/>
  <c r="AQ593" i="4" l="1"/>
  <c r="AD412" i="14"/>
  <c r="BJ579" i="4"/>
  <c r="AE594" i="4"/>
  <c r="AF594" i="4" s="1"/>
  <c r="AI594" i="4"/>
  <c r="BP579" i="4" l="1"/>
  <c r="AF299" i="14" s="1"/>
  <c r="BQ579" i="4"/>
  <c r="BR579" i="4" s="1"/>
  <c r="AL578" i="14" s="1"/>
  <c r="BF580" i="4"/>
  <c r="AG594" i="4"/>
  <c r="AK594" i="4"/>
  <c r="AL594" i="4" s="1"/>
  <c r="AM594" i="4" s="1"/>
  <c r="AH594" i="4" l="1"/>
  <c r="AJ594" i="4"/>
  <c r="AO594" i="4" s="1"/>
  <c r="AP594" i="4" s="1"/>
  <c r="AJ593" i="14" s="1"/>
  <c r="BS579" i="4"/>
  <c r="BG580" i="4"/>
  <c r="BM580" i="4" s="1"/>
  <c r="BN580" i="4" s="1"/>
  <c r="BO580" i="4" s="1"/>
  <c r="BK580" i="4"/>
  <c r="BH580" i="4" l="1"/>
  <c r="BI580" i="4" s="1"/>
  <c r="BL580" i="4" s="1"/>
  <c r="AN594" i="4"/>
  <c r="AD595" i="4"/>
  <c r="AQ594" i="4" l="1"/>
  <c r="AD413" i="14"/>
  <c r="AE595" i="4"/>
  <c r="AF595" i="4" s="1"/>
  <c r="BJ580" i="4"/>
  <c r="AI595" i="4"/>
  <c r="AK595" i="4" l="1"/>
  <c r="AL595" i="4" s="1"/>
  <c r="AM595" i="4" s="1"/>
  <c r="AG595" i="4"/>
  <c r="BP580" i="4"/>
  <c r="AF306" i="14" s="1"/>
  <c r="BQ580" i="4"/>
  <c r="BR580" i="4" s="1"/>
  <c r="AL579" i="14" s="1"/>
  <c r="BF581" i="4"/>
  <c r="BK581" i="4" s="1"/>
  <c r="AH595" i="4" l="1"/>
  <c r="AD596" i="4" s="1"/>
  <c r="AJ595" i="4"/>
  <c r="AO595" i="4" s="1"/>
  <c r="AP595" i="4" s="1"/>
  <c r="AJ594" i="14" s="1"/>
  <c r="BS580" i="4"/>
  <c r="BG581" i="4"/>
  <c r="BH581" i="4" s="1"/>
  <c r="AN595" i="4" l="1"/>
  <c r="BM581" i="4"/>
  <c r="BN581" i="4" s="1"/>
  <c r="BO581" i="4" s="1"/>
  <c r="BI581" i="4"/>
  <c r="BL581" i="4" s="1"/>
  <c r="AE596" i="4"/>
  <c r="AK596" i="4" s="1"/>
  <c r="AI596" i="4"/>
  <c r="AQ595" i="4" l="1"/>
  <c r="AD415" i="14"/>
  <c r="AF596" i="4"/>
  <c r="AG596" i="4" s="1"/>
  <c r="BJ581" i="4"/>
  <c r="AL596" i="4"/>
  <c r="AM596" i="4" s="1"/>
  <c r="AH596" i="4" l="1"/>
  <c r="AD597" i="4" s="1"/>
  <c r="AJ596" i="4"/>
  <c r="AO596" i="4" s="1"/>
  <c r="AP596" i="4" s="1"/>
  <c r="AJ595" i="14" s="1"/>
  <c r="BP581" i="4"/>
  <c r="AF314" i="14" s="1"/>
  <c r="BQ581" i="4"/>
  <c r="BR581" i="4" s="1"/>
  <c r="AL580" i="14" s="1"/>
  <c r="BF582" i="4"/>
  <c r="BK582" i="4" s="1"/>
  <c r="AN596" i="4" l="1"/>
  <c r="BS581" i="4"/>
  <c r="BG582" i="4"/>
  <c r="BH582" i="4" s="1"/>
  <c r="AE597" i="4"/>
  <c r="AK597" i="4" s="1"/>
  <c r="AL597" i="4" s="1"/>
  <c r="AQ596" i="4" l="1"/>
  <c r="AD416" i="14"/>
  <c r="AF597" i="4"/>
  <c r="AG597" i="4" s="1"/>
  <c r="AJ597" i="4" s="1"/>
  <c r="BM582" i="4"/>
  <c r="BN582" i="4" s="1"/>
  <c r="BO582" i="4" s="1"/>
  <c r="BI582" i="4"/>
  <c r="BL582" i="4" s="1"/>
  <c r="AI597" i="4"/>
  <c r="AM597" i="4"/>
  <c r="BJ582" i="4" l="1"/>
  <c r="AO597" i="4"/>
  <c r="AP597" i="4" s="1"/>
  <c r="AJ596" i="14" s="1"/>
  <c r="AH597" i="4"/>
  <c r="AD598" i="4" l="1"/>
  <c r="AE598" i="4" s="1"/>
  <c r="BP582" i="4"/>
  <c r="AF322" i="14" s="1"/>
  <c r="BQ582" i="4"/>
  <c r="BR582" i="4" s="1"/>
  <c r="AL581" i="14" s="1"/>
  <c r="BF583" i="4"/>
  <c r="BK583" i="4" s="1"/>
  <c r="AN597" i="4"/>
  <c r="AQ597" i="4" l="1"/>
  <c r="AD418" i="14"/>
  <c r="AF598" i="4"/>
  <c r="AG598" i="4" s="1"/>
  <c r="AJ598" i="4" s="1"/>
  <c r="BS582" i="4"/>
  <c r="BG583" i="4"/>
  <c r="BM583" i="4" s="1"/>
  <c r="BN583" i="4" s="1"/>
  <c r="BO583" i="4" s="1"/>
  <c r="AI598" i="4"/>
  <c r="AK598" i="4"/>
  <c r="AH598" i="4" l="1"/>
  <c r="AD599" i="4" s="1"/>
  <c r="AO598" i="4"/>
  <c r="AP598" i="4" s="1"/>
  <c r="AJ597" i="14" s="1"/>
  <c r="BH583" i="4"/>
  <c r="BI583" i="4" s="1"/>
  <c r="BL583" i="4" s="1"/>
  <c r="AL598" i="4"/>
  <c r="AM598" i="4" s="1"/>
  <c r="AN598" i="4" l="1"/>
  <c r="BJ583" i="4"/>
  <c r="AE599" i="4"/>
  <c r="AF599" i="4" s="1"/>
  <c r="AQ598" i="4" l="1"/>
  <c r="AD419" i="14"/>
  <c r="BP583" i="4"/>
  <c r="AF331" i="14" s="1"/>
  <c r="BQ583" i="4"/>
  <c r="BR583" i="4" s="1"/>
  <c r="AL582" i="14" s="1"/>
  <c r="BF584" i="4"/>
  <c r="BK584" i="4" s="1"/>
  <c r="AG599" i="4"/>
  <c r="AH599" i="4" l="1"/>
  <c r="AJ599" i="4"/>
  <c r="AO599" i="4" s="1"/>
  <c r="AP599" i="4" s="1"/>
  <c r="AJ598" i="14" s="1"/>
  <c r="BS583" i="4"/>
  <c r="BG584" i="4"/>
  <c r="BH584" i="4" s="1"/>
  <c r="AI599" i="4"/>
  <c r="AK599" i="4"/>
  <c r="BM584" i="4" l="1"/>
  <c r="BN584" i="4" s="1"/>
  <c r="BO584" i="4" s="1"/>
  <c r="BI584" i="4"/>
  <c r="BL584" i="4" s="1"/>
  <c r="AL599" i="4"/>
  <c r="AM599" i="4" s="1"/>
  <c r="BJ584" i="4" l="1"/>
  <c r="AD600" i="4"/>
  <c r="AN599" i="4"/>
  <c r="AQ599" i="4" l="1"/>
  <c r="AD420" i="14"/>
  <c r="BP584" i="4"/>
  <c r="AF347" i="14" s="1"/>
  <c r="BQ584" i="4"/>
  <c r="BR584" i="4" s="1"/>
  <c r="AL583" i="14" s="1"/>
  <c r="BF585" i="4"/>
  <c r="BK585" i="4" s="1"/>
  <c r="AE600" i="4"/>
  <c r="AF600" i="4" s="1"/>
  <c r="BS584" i="4" l="1"/>
  <c r="BG585" i="4"/>
  <c r="BM585" i="4" s="1"/>
  <c r="BN585" i="4" s="1"/>
  <c r="BO585" i="4" s="1"/>
  <c r="AG600" i="4"/>
  <c r="AK600" i="4"/>
  <c r="AI600" i="4"/>
  <c r="AH600" i="4" l="1"/>
  <c r="AD601" i="4" s="1"/>
  <c r="AJ600" i="4"/>
  <c r="AO600" i="4" s="1"/>
  <c r="AP600" i="4" s="1"/>
  <c r="AJ599" i="14" s="1"/>
  <c r="BH585" i="4"/>
  <c r="BI585" i="4" s="1"/>
  <c r="BL585" i="4" s="1"/>
  <c r="AL600" i="4"/>
  <c r="AM600" i="4" s="1"/>
  <c r="AN600" i="4" l="1"/>
  <c r="BJ585" i="4"/>
  <c r="AE601" i="4"/>
  <c r="AF601" i="4" s="1"/>
  <c r="AQ600" i="4" l="1"/>
  <c r="AD421" i="14"/>
  <c r="BP585" i="4"/>
  <c r="AF359" i="14" s="1"/>
  <c r="BQ585" i="4"/>
  <c r="BR585" i="4" s="1"/>
  <c r="AL584" i="14" s="1"/>
  <c r="BF586" i="4"/>
  <c r="BK586" i="4" s="1"/>
  <c r="AG601" i="4"/>
  <c r="AI601" i="4"/>
  <c r="AK601" i="4"/>
  <c r="AL601" i="4" s="1"/>
  <c r="AH601" i="4" l="1"/>
  <c r="AD602" i="4" s="1"/>
  <c r="AE602" i="4" s="1"/>
  <c r="AJ601" i="4"/>
  <c r="AO601" i="4" s="1"/>
  <c r="AP601" i="4" s="1"/>
  <c r="AJ600" i="14" s="1"/>
  <c r="BS585" i="4"/>
  <c r="BG586" i="4"/>
  <c r="BH586" i="4" s="1"/>
  <c r="AM601" i="4"/>
  <c r="AF602" i="4" l="1"/>
  <c r="AG602" i="4" s="1"/>
  <c r="BM586" i="4"/>
  <c r="BN586" i="4" s="1"/>
  <c r="BO586" i="4" s="1"/>
  <c r="BI586" i="4"/>
  <c r="BL586" i="4" s="1"/>
  <c r="AN601" i="4"/>
  <c r="AQ601" i="4" l="1"/>
  <c r="AD424" i="14"/>
  <c r="AH602" i="4"/>
  <c r="AJ602" i="4"/>
  <c r="AO602" i="4" s="1"/>
  <c r="AP602" i="4" s="1"/>
  <c r="AJ601" i="14" s="1"/>
  <c r="BJ586" i="4"/>
  <c r="BP586" i="4" l="1"/>
  <c r="AF372" i="14" s="1"/>
  <c r="BQ586" i="4"/>
  <c r="BR586" i="4" s="1"/>
  <c r="AL585" i="14" s="1"/>
  <c r="BF587" i="4"/>
  <c r="BK587" i="4" s="1"/>
  <c r="AI602" i="4"/>
  <c r="AK602" i="4"/>
  <c r="AL602" i="4" s="1"/>
  <c r="BS586" i="4" l="1"/>
  <c r="BG587" i="4"/>
  <c r="BM587" i="4" s="1"/>
  <c r="BN587" i="4" s="1"/>
  <c r="BO587" i="4" s="1"/>
  <c r="AD603" i="4"/>
  <c r="AM602" i="4"/>
  <c r="AN602" i="4" s="1"/>
  <c r="AD425" i="14" s="1"/>
  <c r="BH587" i="4" l="1"/>
  <c r="BI587" i="4" s="1"/>
  <c r="AE603" i="4"/>
  <c r="AF603" i="4" s="1"/>
  <c r="AQ602" i="4"/>
  <c r="BJ587" i="4" l="1"/>
  <c r="BF588" i="4" s="1"/>
  <c r="BK588" i="4" s="1"/>
  <c r="BL587" i="4"/>
  <c r="BP587" i="4" s="1"/>
  <c r="AF380" i="14" s="1"/>
  <c r="AG603" i="4"/>
  <c r="AK603" i="4"/>
  <c r="AL603" i="4" s="1"/>
  <c r="AH603" i="4" l="1"/>
  <c r="AJ603" i="4"/>
  <c r="AO603" i="4" s="1"/>
  <c r="AP603" i="4" s="1"/>
  <c r="AJ602" i="14" s="1"/>
  <c r="BQ587" i="4"/>
  <c r="BR587" i="4" s="1"/>
  <c r="BG588" i="4"/>
  <c r="BM588" i="4" s="1"/>
  <c r="BN588" i="4" s="1"/>
  <c r="BO588" i="4" s="1"/>
  <c r="AI603" i="4"/>
  <c r="AM603" i="4"/>
  <c r="BS587" i="4" l="1"/>
  <c r="AL586" i="14"/>
  <c r="AN603" i="4"/>
  <c r="BH588" i="4"/>
  <c r="BI588" i="4" s="1"/>
  <c r="BL588" i="4" s="1"/>
  <c r="AD604" i="4"/>
  <c r="AQ603" i="4" l="1"/>
  <c r="AD427" i="14"/>
  <c r="BJ588" i="4"/>
  <c r="AE604" i="4"/>
  <c r="AF604" i="4" s="1"/>
  <c r="BP588" i="4" l="1"/>
  <c r="AF382" i="14" s="1"/>
  <c r="BQ588" i="4"/>
  <c r="BR588" i="4" s="1"/>
  <c r="AL587" i="14" s="1"/>
  <c r="BF589" i="4"/>
  <c r="BK589" i="4" s="1"/>
  <c r="AG604" i="4"/>
  <c r="AI604" i="4"/>
  <c r="AK604" i="4"/>
  <c r="AL604" i="4" s="1"/>
  <c r="AH604" i="4" l="1"/>
  <c r="AD605" i="4" s="1"/>
  <c r="AE605" i="4" s="1"/>
  <c r="AJ604" i="4"/>
  <c r="AO604" i="4" s="1"/>
  <c r="AP604" i="4" s="1"/>
  <c r="AJ603" i="14" s="1"/>
  <c r="BS588" i="4"/>
  <c r="BG589" i="4"/>
  <c r="BH589" i="4" s="1"/>
  <c r="AM604" i="4"/>
  <c r="AF605" i="4" l="1"/>
  <c r="AG605" i="4" s="1"/>
  <c r="AN604" i="4"/>
  <c r="BI589" i="4"/>
  <c r="BL589" i="4" s="1"/>
  <c r="BM589" i="4"/>
  <c r="BN589" i="4" s="1"/>
  <c r="BO589" i="4" s="1"/>
  <c r="AQ604" i="4" l="1"/>
  <c r="AD428" i="14"/>
  <c r="AH605" i="4"/>
  <c r="AJ605" i="4"/>
  <c r="AO605" i="4" s="1"/>
  <c r="AP605" i="4" s="1"/>
  <c r="AJ604" i="14" s="1"/>
  <c r="BJ589" i="4"/>
  <c r="BP589" i="4" l="1"/>
  <c r="AF384" i="14" s="1"/>
  <c r="BQ589" i="4"/>
  <c r="BR589" i="4" s="1"/>
  <c r="AL588" i="14" s="1"/>
  <c r="BF590" i="4"/>
  <c r="BK590" i="4" s="1"/>
  <c r="AI605" i="4"/>
  <c r="AK605" i="4"/>
  <c r="AL605" i="4" s="1"/>
  <c r="BS589" i="4" l="1"/>
  <c r="BG590" i="4"/>
  <c r="BM590" i="4" s="1"/>
  <c r="BN590" i="4" s="1"/>
  <c r="BO590" i="4" s="1"/>
  <c r="AD606" i="4"/>
  <c r="AM605" i="4"/>
  <c r="AN605" i="4" s="1"/>
  <c r="AD431" i="14" s="1"/>
  <c r="BH590" i="4" l="1"/>
  <c r="BI590" i="4" s="1"/>
  <c r="BL590" i="4" s="1"/>
  <c r="AE606" i="4"/>
  <c r="AF606" i="4" s="1"/>
  <c r="AQ605" i="4"/>
  <c r="BJ590" i="4" l="1"/>
  <c r="AG606" i="4"/>
  <c r="AH606" i="4" l="1"/>
  <c r="AJ606" i="4"/>
  <c r="AO606" i="4" s="1"/>
  <c r="AP606" i="4" s="1"/>
  <c r="AJ605" i="14" s="1"/>
  <c r="BP590" i="4"/>
  <c r="AF393" i="14" s="1"/>
  <c r="BQ590" i="4"/>
  <c r="BR590" i="4" s="1"/>
  <c r="AL589" i="14" s="1"/>
  <c r="BF591" i="4"/>
  <c r="AI606" i="4"/>
  <c r="AK606" i="4"/>
  <c r="AL606" i="4" s="1"/>
  <c r="BS590" i="4" l="1"/>
  <c r="BG591" i="4"/>
  <c r="BM591" i="4" s="1"/>
  <c r="BN591" i="4" s="1"/>
  <c r="BO591" i="4" s="1"/>
  <c r="BK591" i="4"/>
  <c r="AD607" i="4"/>
  <c r="AM606" i="4"/>
  <c r="AN606" i="4" s="1"/>
  <c r="AD433" i="14" s="1"/>
  <c r="BH591" i="4" l="1"/>
  <c r="BI591" i="4" s="1"/>
  <c r="BL591" i="4" s="1"/>
  <c r="AE607" i="4"/>
  <c r="AF607" i="4" s="1"/>
  <c r="AQ606" i="4"/>
  <c r="BJ591" i="4" l="1"/>
  <c r="BP591" i="4"/>
  <c r="AF399" i="14" s="1"/>
  <c r="BQ591" i="4"/>
  <c r="BR591" i="4" s="1"/>
  <c r="AL590" i="14" s="1"/>
  <c r="AG607" i="4"/>
  <c r="AH607" i="4" l="1"/>
  <c r="AJ607" i="4"/>
  <c r="AO607" i="4" s="1"/>
  <c r="AP607" i="4" s="1"/>
  <c r="AJ606" i="14" s="1"/>
  <c r="BF592" i="4"/>
  <c r="BS591" i="4"/>
  <c r="AI607" i="4"/>
  <c r="AK607" i="4"/>
  <c r="AL607" i="4" s="1"/>
  <c r="BG592" i="4" l="1"/>
  <c r="BM592" i="4" s="1"/>
  <c r="BN592" i="4" s="1"/>
  <c r="BO592" i="4" s="1"/>
  <c r="BK592" i="4"/>
  <c r="AD608" i="4"/>
  <c r="AM607" i="4"/>
  <c r="AN607" i="4" s="1"/>
  <c r="AD436" i="14" s="1"/>
  <c r="BH592" i="4" l="1"/>
  <c r="BI592" i="4" s="1"/>
  <c r="BL592" i="4" s="1"/>
  <c r="AE608" i="4"/>
  <c r="AF608" i="4" s="1"/>
  <c r="AQ607" i="4"/>
  <c r="BJ592" i="4" l="1"/>
  <c r="AG608" i="4"/>
  <c r="AH608" i="4" l="1"/>
  <c r="AJ608" i="4"/>
  <c r="AO608" i="4" s="1"/>
  <c r="AP608" i="4" s="1"/>
  <c r="AJ607" i="14" s="1"/>
  <c r="BF593" i="4"/>
  <c r="BQ592" i="4"/>
  <c r="BR592" i="4" s="1"/>
  <c r="AL591" i="14" s="1"/>
  <c r="BP592" i="4"/>
  <c r="AF405" i="14" s="1"/>
  <c r="AI608" i="4"/>
  <c r="AK608" i="4"/>
  <c r="BK593" i="4" l="1"/>
  <c r="BG593" i="4"/>
  <c r="BS592" i="4"/>
  <c r="AD609" i="4"/>
  <c r="AL608" i="4"/>
  <c r="AM608" i="4" s="1"/>
  <c r="AN608" i="4" s="1"/>
  <c r="AQ608" i="4" l="1"/>
  <c r="AD439" i="14"/>
  <c r="BH593" i="4"/>
  <c r="BI593" i="4" s="1"/>
  <c r="BL593" i="4" s="1"/>
  <c r="BM593" i="4"/>
  <c r="BN593" i="4" s="1"/>
  <c r="BO593" i="4" s="1"/>
  <c r="AE609" i="4"/>
  <c r="AF609" i="4" s="1"/>
  <c r="BJ593" i="4" l="1"/>
  <c r="AG609" i="4"/>
  <c r="AH609" i="4" l="1"/>
  <c r="AJ609" i="4"/>
  <c r="AO609" i="4" s="1"/>
  <c r="AP609" i="4" s="1"/>
  <c r="AJ608" i="14" s="1"/>
  <c r="BF594" i="4"/>
  <c r="BG594" i="4" s="1"/>
  <c r="BM594" i="4" s="1"/>
  <c r="BN594" i="4" s="1"/>
  <c r="BO594" i="4" s="1"/>
  <c r="BP593" i="4"/>
  <c r="AF406" i="14" s="1"/>
  <c r="BQ593" i="4"/>
  <c r="BR593" i="4" s="1"/>
  <c r="AL592" i="14" s="1"/>
  <c r="AI609" i="4"/>
  <c r="AK609" i="4"/>
  <c r="AL609" i="4" s="1"/>
  <c r="BK594" i="4" l="1"/>
  <c r="BS593" i="4"/>
  <c r="BH594" i="4"/>
  <c r="BI594" i="4" s="1"/>
  <c r="BL594" i="4" s="1"/>
  <c r="AD610" i="4"/>
  <c r="AM609" i="4"/>
  <c r="AN609" i="4" s="1"/>
  <c r="AD441" i="14" s="1"/>
  <c r="BJ594" i="4" l="1"/>
  <c r="AE610" i="4"/>
  <c r="AF610" i="4" s="1"/>
  <c r="AQ609" i="4"/>
  <c r="BP594" i="4" l="1"/>
  <c r="AF408" i="14" s="1"/>
  <c r="BQ594" i="4"/>
  <c r="BR594" i="4" s="1"/>
  <c r="AL593" i="14" s="1"/>
  <c r="BF595" i="4"/>
  <c r="AG610" i="4"/>
  <c r="AH610" i="4" l="1"/>
  <c r="AJ610" i="4"/>
  <c r="AO610" i="4" s="1"/>
  <c r="AP610" i="4" s="1"/>
  <c r="AJ609" i="14" s="1"/>
  <c r="BS594" i="4"/>
  <c r="BG595" i="4"/>
  <c r="BM595" i="4" s="1"/>
  <c r="BN595" i="4" s="1"/>
  <c r="BO595" i="4" s="1"/>
  <c r="BK595" i="4"/>
  <c r="AI610" i="4"/>
  <c r="AK610" i="4"/>
  <c r="BH595" i="4" l="1"/>
  <c r="BI595" i="4" s="1"/>
  <c r="AD611" i="4"/>
  <c r="AL610" i="4"/>
  <c r="AM610" i="4" s="1"/>
  <c r="BJ595" i="4" l="1"/>
  <c r="BF596" i="4" s="1"/>
  <c r="BK596" i="4" s="1"/>
  <c r="BL595" i="4"/>
  <c r="BP595" i="4" s="1"/>
  <c r="AF411" i="14" s="1"/>
  <c r="AE611" i="4"/>
  <c r="AN610" i="4"/>
  <c r="AQ610" i="4" l="1"/>
  <c r="AD443" i="14"/>
  <c r="BG596" i="4"/>
  <c r="BH596" i="4" s="1"/>
  <c r="BI596" i="4" s="1"/>
  <c r="BL596" i="4" s="1"/>
  <c r="BQ595" i="4"/>
  <c r="BR595" i="4" s="1"/>
  <c r="AF611" i="4"/>
  <c r="AG611" i="4" s="1"/>
  <c r="AJ611" i="4" s="1"/>
  <c r="BS595" i="4" l="1"/>
  <c r="AL594" i="14"/>
  <c r="BJ596" i="4"/>
  <c r="BF597" i="4" s="1"/>
  <c r="BK597" i="4" s="1"/>
  <c r="BM596" i="4"/>
  <c r="BN596" i="4" s="1"/>
  <c r="BO596" i="4" s="1"/>
  <c r="BP596" i="4" s="1"/>
  <c r="AF412" i="14" s="1"/>
  <c r="AH611" i="4"/>
  <c r="AO611" i="4"/>
  <c r="AP611" i="4" s="1"/>
  <c r="AJ610" i="14" s="1"/>
  <c r="BQ596" i="4"/>
  <c r="BR596" i="4" s="1"/>
  <c r="AL595" i="14" s="1"/>
  <c r="AI611" i="4"/>
  <c r="AK611" i="4"/>
  <c r="BS596" i="4" l="1"/>
  <c r="BG597" i="4"/>
  <c r="BM597" i="4" s="1"/>
  <c r="BN597" i="4" s="1"/>
  <c r="BO597" i="4" s="1"/>
  <c r="AL611" i="4"/>
  <c r="AM611" i="4" s="1"/>
  <c r="BH597" i="4" l="1"/>
  <c r="BI597" i="4" s="1"/>
  <c r="BL597" i="4" s="1"/>
  <c r="AD612" i="4"/>
  <c r="AN611" i="4"/>
  <c r="AQ611" i="4" l="1"/>
  <c r="AD445" i="14"/>
  <c r="BJ597" i="4"/>
  <c r="AE612" i="4"/>
  <c r="AF612" i="4" s="1"/>
  <c r="BP597" i="4" l="1"/>
  <c r="AF414" i="14" s="1"/>
  <c r="BQ597" i="4"/>
  <c r="BR597" i="4" s="1"/>
  <c r="AL596" i="14" s="1"/>
  <c r="BF598" i="4"/>
  <c r="BK598" i="4" s="1"/>
  <c r="AG612" i="4"/>
  <c r="AI612" i="4"/>
  <c r="AK612" i="4"/>
  <c r="AH612" i="4" l="1"/>
  <c r="AJ612" i="4"/>
  <c r="AO612" i="4" s="1"/>
  <c r="AP612" i="4" s="1"/>
  <c r="AJ611" i="14" s="1"/>
  <c r="BS597" i="4"/>
  <c r="BG598" i="4"/>
  <c r="BM598" i="4" s="1"/>
  <c r="BN598" i="4" s="1"/>
  <c r="BO598" i="4" s="1"/>
  <c r="AL612" i="4"/>
  <c r="AM612" i="4" s="1"/>
  <c r="BH598" i="4" l="1"/>
  <c r="BI598" i="4" s="1"/>
  <c r="BL598" i="4" s="1"/>
  <c r="AD613" i="4"/>
  <c r="AN612" i="4"/>
  <c r="AQ612" i="4" l="1"/>
  <c r="AD447" i="14"/>
  <c r="BJ598" i="4"/>
  <c r="AE613" i="4"/>
  <c r="AF613" i="4" s="1"/>
  <c r="AI613" i="4"/>
  <c r="BQ598" i="4" l="1"/>
  <c r="BR598" i="4" s="1"/>
  <c r="AL597" i="14" s="1"/>
  <c r="BP598" i="4"/>
  <c r="AF415" i="14" s="1"/>
  <c r="BF599" i="4"/>
  <c r="BK599" i="4" s="1"/>
  <c r="AK613" i="4"/>
  <c r="AL613" i="4" s="1"/>
  <c r="AM613" i="4" s="1"/>
  <c r="AG613" i="4"/>
  <c r="AH613" i="4" l="1"/>
  <c r="AD614" i="4" s="1"/>
  <c r="AE614" i="4" s="1"/>
  <c r="AJ613" i="4"/>
  <c r="AN613" i="4" s="1"/>
  <c r="AD449" i="14" s="1"/>
  <c r="BG599" i="4"/>
  <c r="BM599" i="4" s="1"/>
  <c r="BN599" i="4" s="1"/>
  <c r="BO599" i="4" s="1"/>
  <c r="BS598" i="4"/>
  <c r="AF614" i="4" l="1"/>
  <c r="AG614" i="4" s="1"/>
  <c r="BH599" i="4"/>
  <c r="BI599" i="4" s="1"/>
  <c r="BL599" i="4" s="1"/>
  <c r="AO613" i="4"/>
  <c r="AP613" i="4" s="1"/>
  <c r="AQ613" i="4" l="1"/>
  <c r="AJ612" i="14"/>
  <c r="AH614" i="4"/>
  <c r="AJ614" i="4"/>
  <c r="AO614" i="4" s="1"/>
  <c r="AP614" i="4" s="1"/>
  <c r="AJ613" i="14" s="1"/>
  <c r="BJ599" i="4"/>
  <c r="AI614" i="4"/>
  <c r="AK614" i="4"/>
  <c r="AL614" i="4" s="1"/>
  <c r="BP599" i="4" l="1"/>
  <c r="AF416" i="14" s="1"/>
  <c r="BQ599" i="4"/>
  <c r="BR599" i="4" s="1"/>
  <c r="AL598" i="14" s="1"/>
  <c r="BF600" i="4"/>
  <c r="AD615" i="4"/>
  <c r="AM614" i="4"/>
  <c r="AN614" i="4" s="1"/>
  <c r="AD453" i="14" s="1"/>
  <c r="BS599" i="4" l="1"/>
  <c r="BG600" i="4"/>
  <c r="BK600" i="4"/>
  <c r="AE615" i="4"/>
  <c r="AF615" i="4" s="1"/>
  <c r="AQ614" i="4"/>
  <c r="BM600" i="4" l="1"/>
  <c r="BN600" i="4" s="1"/>
  <c r="BO600" i="4" s="1"/>
  <c r="BH600" i="4"/>
  <c r="BI600" i="4" s="1"/>
  <c r="BL600" i="4" s="1"/>
  <c r="AG615" i="4"/>
  <c r="AH615" i="4" l="1"/>
  <c r="AJ615" i="4"/>
  <c r="AO615" i="4" s="1"/>
  <c r="AP615" i="4" s="1"/>
  <c r="AJ614" i="14" s="1"/>
  <c r="BJ600" i="4"/>
  <c r="AI615" i="4"/>
  <c r="AK615" i="4"/>
  <c r="AL615" i="4" s="1"/>
  <c r="BP600" i="4" l="1"/>
  <c r="AF417" i="14" s="1"/>
  <c r="BQ600" i="4"/>
  <c r="BR600" i="4" s="1"/>
  <c r="AL599" i="14" s="1"/>
  <c r="BF601" i="4"/>
  <c r="BK601" i="4" s="1"/>
  <c r="AD616" i="4"/>
  <c r="AM615" i="4"/>
  <c r="AN615" i="4" s="1"/>
  <c r="AD455" i="14" s="1"/>
  <c r="BS600" i="4" l="1"/>
  <c r="BG601" i="4"/>
  <c r="BH601" i="4" s="1"/>
  <c r="AE616" i="4"/>
  <c r="AF616" i="4" s="1"/>
  <c r="AQ615" i="4"/>
  <c r="BM601" i="4" l="1"/>
  <c r="BN601" i="4" s="1"/>
  <c r="BO601" i="4" s="1"/>
  <c r="BI601" i="4"/>
  <c r="BL601" i="4" s="1"/>
  <c r="AG616" i="4"/>
  <c r="AH616" i="4" l="1"/>
  <c r="AJ616" i="4"/>
  <c r="AO616" i="4" s="1"/>
  <c r="AP616" i="4" s="1"/>
  <c r="AJ615" i="14" s="1"/>
  <c r="BJ601" i="4"/>
  <c r="AI616" i="4"/>
  <c r="AK616" i="4"/>
  <c r="AL616" i="4" s="1"/>
  <c r="BQ601" i="4" l="1"/>
  <c r="BR601" i="4" s="1"/>
  <c r="AL600" i="14" s="1"/>
  <c r="BP601" i="4"/>
  <c r="AF420" i="14" s="1"/>
  <c r="BF602" i="4"/>
  <c r="BK602" i="4" s="1"/>
  <c r="AD617" i="4"/>
  <c r="AM616" i="4"/>
  <c r="AN616" i="4" s="1"/>
  <c r="AD457" i="14" s="1"/>
  <c r="BG602" i="4" l="1"/>
  <c r="BM602" i="4" s="1"/>
  <c r="BN602" i="4" s="1"/>
  <c r="BO602" i="4" s="1"/>
  <c r="BS601" i="4"/>
  <c r="AE617" i="4"/>
  <c r="AF617" i="4" s="1"/>
  <c r="AQ616" i="4"/>
  <c r="BH602" i="4" l="1"/>
  <c r="BI602" i="4" s="1"/>
  <c r="BL602" i="4" s="1"/>
  <c r="AG617" i="4"/>
  <c r="AH617" i="4" l="1"/>
  <c r="AJ617" i="4"/>
  <c r="AO617" i="4" s="1"/>
  <c r="AP617" i="4" s="1"/>
  <c r="AJ616" i="14" s="1"/>
  <c r="BJ602" i="4"/>
  <c r="AI617" i="4"/>
  <c r="AK617" i="4"/>
  <c r="AL617" i="4" s="1"/>
  <c r="BP602" i="4" l="1"/>
  <c r="AF421" i="14" s="1"/>
  <c r="BQ602" i="4"/>
  <c r="BR602" i="4" s="1"/>
  <c r="AL601" i="14" s="1"/>
  <c r="BF603" i="4"/>
  <c r="BK603" i="4" s="1"/>
  <c r="AD618" i="4"/>
  <c r="AM617" i="4"/>
  <c r="AN617" i="4" s="1"/>
  <c r="AD459" i="14" s="1"/>
  <c r="BS602" i="4" l="1"/>
  <c r="BG603" i="4"/>
  <c r="BM603" i="4" s="1"/>
  <c r="BN603" i="4" s="1"/>
  <c r="BO603" i="4" s="1"/>
  <c r="AE618" i="4"/>
  <c r="AF618" i="4" s="1"/>
  <c r="AQ617" i="4"/>
  <c r="BH603" i="4" l="1"/>
  <c r="BI603" i="4" s="1"/>
  <c r="BL603" i="4" s="1"/>
  <c r="AG618" i="4"/>
  <c r="AH618" i="4" l="1"/>
  <c r="AJ618" i="4"/>
  <c r="AO618" i="4" s="1"/>
  <c r="AP618" i="4" s="1"/>
  <c r="AJ617" i="14" s="1"/>
  <c r="BJ603" i="4"/>
  <c r="AI618" i="4"/>
  <c r="AK618" i="4"/>
  <c r="AL618" i="4" s="1"/>
  <c r="BP603" i="4" l="1"/>
  <c r="AF423" i="14" s="1"/>
  <c r="BQ603" i="4"/>
  <c r="BR603" i="4" s="1"/>
  <c r="AL602" i="14" s="1"/>
  <c r="BF604" i="4"/>
  <c r="BK604" i="4" s="1"/>
  <c r="AD619" i="4"/>
  <c r="AM618" i="4"/>
  <c r="AN618" i="4" s="1"/>
  <c r="AD461" i="14" s="1"/>
  <c r="BS603" i="4" l="1"/>
  <c r="BG604" i="4"/>
  <c r="BM604" i="4" s="1"/>
  <c r="BN604" i="4" s="1"/>
  <c r="BO604" i="4" s="1"/>
  <c r="AE619" i="4"/>
  <c r="AF619" i="4" s="1"/>
  <c r="AQ618" i="4"/>
  <c r="BH604" i="4" l="1"/>
  <c r="BI604" i="4" s="1"/>
  <c r="BL604" i="4" s="1"/>
  <c r="AG619" i="4"/>
  <c r="AH619" i="4" l="1"/>
  <c r="AD620" i="4" s="1"/>
  <c r="AJ619" i="4"/>
  <c r="AO619" i="4" s="1"/>
  <c r="AP619" i="4" s="1"/>
  <c r="AJ618" i="14" s="1"/>
  <c r="BJ604" i="4"/>
  <c r="AI619" i="4"/>
  <c r="AK619" i="4"/>
  <c r="BP604" i="4" l="1"/>
  <c r="AF424" i="14" s="1"/>
  <c r="BQ604" i="4"/>
  <c r="BR604" i="4" s="1"/>
  <c r="AL603" i="14" s="1"/>
  <c r="BF605" i="4"/>
  <c r="BK605" i="4" s="1"/>
  <c r="AE620" i="4"/>
  <c r="AF620" i="4" s="1"/>
  <c r="AL619" i="4"/>
  <c r="AM619" i="4" s="1"/>
  <c r="BS604" i="4" l="1"/>
  <c r="BG605" i="4"/>
  <c r="BM605" i="4" s="1"/>
  <c r="BN605" i="4" s="1"/>
  <c r="BO605" i="4" s="1"/>
  <c r="AG620" i="4"/>
  <c r="AN619" i="4"/>
  <c r="AQ619" i="4" l="1"/>
  <c r="AD463" i="14"/>
  <c r="AH620" i="4"/>
  <c r="AJ620" i="4"/>
  <c r="AO620" i="4" s="1"/>
  <c r="AP620" i="4" s="1"/>
  <c r="AJ619" i="14" s="1"/>
  <c r="BH605" i="4"/>
  <c r="BI605" i="4" s="1"/>
  <c r="BL605" i="4" s="1"/>
  <c r="BJ605" i="4" l="1"/>
  <c r="AI620" i="4"/>
  <c r="AK620" i="4"/>
  <c r="AL620" i="4" s="1"/>
  <c r="BP605" i="4" l="1"/>
  <c r="AF426" i="14" s="1"/>
  <c r="BQ605" i="4"/>
  <c r="BR605" i="4" s="1"/>
  <c r="AL604" i="14" s="1"/>
  <c r="BF606" i="4"/>
  <c r="BK606" i="4" s="1"/>
  <c r="AD621" i="4"/>
  <c r="AM620" i="4"/>
  <c r="AN620" i="4" s="1"/>
  <c r="AD466" i="14" s="1"/>
  <c r="BS605" i="4" l="1"/>
  <c r="BG606" i="4"/>
  <c r="BM606" i="4" s="1"/>
  <c r="BN606" i="4" s="1"/>
  <c r="BO606" i="4" s="1"/>
  <c r="AE621" i="4"/>
  <c r="AF621" i="4" s="1"/>
  <c r="AQ620" i="4"/>
  <c r="BH606" i="4" l="1"/>
  <c r="BI606" i="4" s="1"/>
  <c r="BL606" i="4" s="1"/>
  <c r="AG621" i="4"/>
  <c r="AH621" i="4" l="1"/>
  <c r="AJ621" i="4"/>
  <c r="AO621" i="4" s="1"/>
  <c r="AP621" i="4" s="1"/>
  <c r="AJ620" i="14" s="1"/>
  <c r="BJ606" i="4"/>
  <c r="AI621" i="4"/>
  <c r="AK621" i="4"/>
  <c r="BP606" i="4" l="1"/>
  <c r="AF429" i="14" s="1"/>
  <c r="BQ606" i="4"/>
  <c r="BR606" i="4" s="1"/>
  <c r="AL605" i="14" s="1"/>
  <c r="BF607" i="4"/>
  <c r="AD622" i="4"/>
  <c r="AL621" i="4"/>
  <c r="AM621" i="4" s="1"/>
  <c r="AN621" i="4" s="1"/>
  <c r="AD468" i="14" s="1"/>
  <c r="BS606" i="4" l="1"/>
  <c r="BG607" i="4"/>
  <c r="BM607" i="4" s="1"/>
  <c r="BN607" i="4" s="1"/>
  <c r="BO607" i="4" s="1"/>
  <c r="BK607" i="4"/>
  <c r="AE622" i="4"/>
  <c r="AF622" i="4" s="1"/>
  <c r="AQ621" i="4"/>
  <c r="BH607" i="4" l="1"/>
  <c r="BI607" i="4" s="1"/>
  <c r="AG622" i="4"/>
  <c r="BJ607" i="4" l="1"/>
  <c r="BF608" i="4" s="1"/>
  <c r="BK608" i="4" s="1"/>
  <c r="BL607" i="4"/>
  <c r="BP607" i="4" s="1"/>
  <c r="AF432" i="14" s="1"/>
  <c r="AH622" i="4"/>
  <c r="AJ622" i="4"/>
  <c r="AO622" i="4" s="1"/>
  <c r="AP622" i="4" s="1"/>
  <c r="AJ621" i="14" s="1"/>
  <c r="AI622" i="4"/>
  <c r="AK622" i="4"/>
  <c r="BQ607" i="4" l="1"/>
  <c r="BR607" i="4" s="1"/>
  <c r="BG608" i="4"/>
  <c r="BM608" i="4" s="1"/>
  <c r="BN608" i="4" s="1"/>
  <c r="BO608" i="4" s="1"/>
  <c r="AL622" i="4"/>
  <c r="AM622" i="4" s="1"/>
  <c r="AN622" i="4" s="1"/>
  <c r="AD470" i="14" s="1"/>
  <c r="BS607" i="4" l="1"/>
  <c r="AL606" i="14"/>
  <c r="BH608" i="4"/>
  <c r="BI608" i="4" s="1"/>
  <c r="BL608" i="4" s="1"/>
  <c r="AD623" i="4"/>
  <c r="AQ622" i="4"/>
  <c r="BJ608" i="4" l="1"/>
  <c r="AE623" i="4"/>
  <c r="AF623" i="4" s="1"/>
  <c r="BP608" i="4" l="1"/>
  <c r="AF434" i="14" s="1"/>
  <c r="BQ608" i="4"/>
  <c r="BR608" i="4" s="1"/>
  <c r="AL607" i="14" s="1"/>
  <c r="BF609" i="4"/>
  <c r="BK609" i="4" s="1"/>
  <c r="AG623" i="4"/>
  <c r="AI623" i="4"/>
  <c r="AK623" i="4"/>
  <c r="AH623" i="4" l="1"/>
  <c r="AJ623" i="4"/>
  <c r="AO623" i="4" s="1"/>
  <c r="AP623" i="4" s="1"/>
  <c r="AJ622" i="14" s="1"/>
  <c r="BS608" i="4"/>
  <c r="BG609" i="4"/>
  <c r="BH609" i="4" s="1"/>
  <c r="AL623" i="4"/>
  <c r="AM623" i="4" s="1"/>
  <c r="BM609" i="4" l="1"/>
  <c r="BN609" i="4" s="1"/>
  <c r="BO609" i="4" s="1"/>
  <c r="BI609" i="4"/>
  <c r="BL609" i="4" s="1"/>
  <c r="AN623" i="4"/>
  <c r="AD624" i="4"/>
  <c r="AQ623" i="4" l="1"/>
  <c r="AD473" i="14"/>
  <c r="BJ609" i="4"/>
  <c r="AE624" i="4"/>
  <c r="AI624" i="4"/>
  <c r="AF624" i="4" l="1"/>
  <c r="AG624" i="4" s="1"/>
  <c r="AJ624" i="4" s="1"/>
  <c r="BP609" i="4"/>
  <c r="AF437" i="14" s="1"/>
  <c r="BQ609" i="4"/>
  <c r="BR609" i="4" s="1"/>
  <c r="AL608" i="14" s="1"/>
  <c r="BF610" i="4"/>
  <c r="BK610" i="4" s="1"/>
  <c r="AH624" i="4" l="1"/>
  <c r="AD625" i="4" s="1"/>
  <c r="AO624" i="4"/>
  <c r="AP624" i="4" s="1"/>
  <c r="AJ623" i="14" s="1"/>
  <c r="BS609" i="4"/>
  <c r="BG610" i="4"/>
  <c r="BH610" i="4" s="1"/>
  <c r="AK624" i="4"/>
  <c r="BM610" i="4" l="1"/>
  <c r="BN610" i="4" s="1"/>
  <c r="BO610" i="4" s="1"/>
  <c r="BI610" i="4"/>
  <c r="BL610" i="4" s="1"/>
  <c r="AE625" i="4"/>
  <c r="AF625" i="4" s="1"/>
  <c r="AL624" i="4"/>
  <c r="AM624" i="4" s="1"/>
  <c r="AN624" i="4" s="1"/>
  <c r="AD475" i="14" s="1"/>
  <c r="BJ610" i="4" l="1"/>
  <c r="AG625" i="4"/>
  <c r="AQ624" i="4"/>
  <c r="AI625" i="4"/>
  <c r="AH625" i="4" l="1"/>
  <c r="AD626" i="4" s="1"/>
  <c r="AJ625" i="4"/>
  <c r="AO625" i="4" s="1"/>
  <c r="AP625" i="4" s="1"/>
  <c r="AJ624" i="14" s="1"/>
  <c r="BP610" i="4"/>
  <c r="AF440" i="14" s="1"/>
  <c r="BQ610" i="4"/>
  <c r="BR610" i="4" s="1"/>
  <c r="AL609" i="14" s="1"/>
  <c r="BF611" i="4"/>
  <c r="BK611" i="4" s="1"/>
  <c r="AK625" i="4"/>
  <c r="BS610" i="4" l="1"/>
  <c r="BG611" i="4"/>
  <c r="BM611" i="4" s="1"/>
  <c r="BN611" i="4" s="1"/>
  <c r="BO611" i="4" s="1"/>
  <c r="AE626" i="4"/>
  <c r="AF626" i="4" s="1"/>
  <c r="AL625" i="4"/>
  <c r="AM625" i="4" s="1"/>
  <c r="AN625" i="4" s="1"/>
  <c r="AD478" i="14" s="1"/>
  <c r="BH611" i="4" l="1"/>
  <c r="BI611" i="4" s="1"/>
  <c r="BL611" i="4" s="1"/>
  <c r="AG626" i="4"/>
  <c r="AQ625" i="4"/>
  <c r="AK626" i="4"/>
  <c r="AI626" i="4"/>
  <c r="AH626" i="4" l="1"/>
  <c r="AD627" i="4" s="1"/>
  <c r="AJ626" i="4"/>
  <c r="AO626" i="4" s="1"/>
  <c r="AP626" i="4" s="1"/>
  <c r="AJ625" i="14" s="1"/>
  <c r="BJ611" i="4"/>
  <c r="AL626" i="4"/>
  <c r="AM626" i="4" s="1"/>
  <c r="AN626" i="4" l="1"/>
  <c r="BP611" i="4"/>
  <c r="AF442" i="14" s="1"/>
  <c r="BQ611" i="4"/>
  <c r="BR611" i="4" s="1"/>
  <c r="AL610" i="14" s="1"/>
  <c r="BF612" i="4"/>
  <c r="AE627" i="4"/>
  <c r="AF627" i="4" s="1"/>
  <c r="AQ626" i="4" l="1"/>
  <c r="AD480" i="14"/>
  <c r="BS611" i="4"/>
  <c r="BG612" i="4"/>
  <c r="BK612" i="4"/>
  <c r="AG627" i="4"/>
  <c r="AI627" i="4"/>
  <c r="AK627" i="4"/>
  <c r="AL627" i="4" s="1"/>
  <c r="AH627" i="4" l="1"/>
  <c r="AJ627" i="4"/>
  <c r="AO627" i="4" s="1"/>
  <c r="AP627" i="4" s="1"/>
  <c r="AJ626" i="14" s="1"/>
  <c r="BM612" i="4"/>
  <c r="BN612" i="4" s="1"/>
  <c r="BO612" i="4" s="1"/>
  <c r="BH612" i="4"/>
  <c r="BI612" i="4" s="1"/>
  <c r="BL612" i="4" s="1"/>
  <c r="AM627" i="4"/>
  <c r="BJ612" i="4" l="1"/>
  <c r="BF613" i="4" s="1"/>
  <c r="BK613" i="4" s="1"/>
  <c r="BP612" i="4"/>
  <c r="AF444" i="14" s="1"/>
  <c r="AD628" i="4"/>
  <c r="AN627" i="4"/>
  <c r="AQ627" i="4" l="1"/>
  <c r="AD482" i="14"/>
  <c r="AE628" i="4"/>
  <c r="AF628" i="4" s="1"/>
  <c r="BQ612" i="4"/>
  <c r="BR612" i="4" s="1"/>
  <c r="BG613" i="4"/>
  <c r="BM613" i="4" s="1"/>
  <c r="BN613" i="4" s="1"/>
  <c r="BO613" i="4" s="1"/>
  <c r="BS612" i="4" l="1"/>
  <c r="AL611" i="14"/>
  <c r="AG628" i="4"/>
  <c r="BH613" i="4"/>
  <c r="BI613" i="4" s="1"/>
  <c r="BL613" i="4" s="1"/>
  <c r="AI628" i="4"/>
  <c r="AK628" i="4"/>
  <c r="AH628" i="4" l="1"/>
  <c r="AD629" i="4" s="1"/>
  <c r="AE629" i="4" s="1"/>
  <c r="AJ628" i="4"/>
  <c r="AO628" i="4" s="1"/>
  <c r="AP628" i="4" s="1"/>
  <c r="AJ627" i="14" s="1"/>
  <c r="BJ613" i="4"/>
  <c r="AL628" i="4"/>
  <c r="AM628" i="4" s="1"/>
  <c r="AN628" i="4" l="1"/>
  <c r="AF629" i="4"/>
  <c r="AG629" i="4" s="1"/>
  <c r="BP613" i="4"/>
  <c r="AF446" i="14" s="1"/>
  <c r="BQ613" i="4"/>
  <c r="BR613" i="4" s="1"/>
  <c r="AL612" i="14" s="1"/>
  <c r="BF614" i="4"/>
  <c r="BK614" i="4" s="1"/>
  <c r="AQ628" i="4" l="1"/>
  <c r="AD484" i="14"/>
  <c r="AH629" i="4"/>
  <c r="AJ629" i="4"/>
  <c r="AO629" i="4" s="1"/>
  <c r="AP629" i="4" s="1"/>
  <c r="AJ628" i="14" s="1"/>
  <c r="BS613" i="4"/>
  <c r="BG614" i="4"/>
  <c r="BM614" i="4" s="1"/>
  <c r="BN614" i="4" s="1"/>
  <c r="BO614" i="4" s="1"/>
  <c r="BH614" i="4" l="1"/>
  <c r="BI614" i="4" s="1"/>
  <c r="BL614" i="4" s="1"/>
  <c r="AI629" i="4"/>
  <c r="AK629" i="4"/>
  <c r="AL629" i="4" s="1"/>
  <c r="BJ614" i="4" l="1"/>
  <c r="AD630" i="4"/>
  <c r="AM629" i="4"/>
  <c r="AN629" i="4" s="1"/>
  <c r="AD486" i="14" s="1"/>
  <c r="BQ614" i="4" l="1"/>
  <c r="BR614" i="4" s="1"/>
  <c r="AL613" i="14" s="1"/>
  <c r="BP614" i="4"/>
  <c r="AF448" i="14" s="1"/>
  <c r="BF615" i="4"/>
  <c r="BK615" i="4" s="1"/>
  <c r="AE630" i="4"/>
  <c r="AF630" i="4" s="1"/>
  <c r="AQ629" i="4"/>
  <c r="BG615" i="4" l="1"/>
  <c r="BS614" i="4"/>
  <c r="AG630" i="4"/>
  <c r="AH630" i="4" l="1"/>
  <c r="AJ630" i="4"/>
  <c r="AO630" i="4" s="1"/>
  <c r="AP630" i="4" s="1"/>
  <c r="AJ629" i="14" s="1"/>
  <c r="BM615" i="4"/>
  <c r="BN615" i="4" s="1"/>
  <c r="BO615" i="4" s="1"/>
  <c r="BH615" i="4"/>
  <c r="BI615" i="4" s="1"/>
  <c r="BL615" i="4" s="1"/>
  <c r="AI630" i="4"/>
  <c r="AK630" i="4"/>
  <c r="BJ615" i="4" l="1"/>
  <c r="AL630" i="4"/>
  <c r="AM630" i="4" s="1"/>
  <c r="AN630" i="4" s="1"/>
  <c r="AQ630" i="4" l="1"/>
  <c r="AD488" i="14"/>
  <c r="BF616" i="4"/>
  <c r="BK616" i="4" s="1"/>
  <c r="BP615" i="4"/>
  <c r="AF450" i="14" s="1"/>
  <c r="BQ615" i="4"/>
  <c r="BR615" i="4" s="1"/>
  <c r="AL614" i="14" s="1"/>
  <c r="AD631" i="4"/>
  <c r="BS615" i="4" l="1"/>
  <c r="BG616" i="4"/>
  <c r="BH616" i="4" s="1"/>
  <c r="AE631" i="4"/>
  <c r="AF631" i="4" s="1"/>
  <c r="BM616" i="4" l="1"/>
  <c r="BN616" i="4" s="1"/>
  <c r="BO616" i="4" s="1"/>
  <c r="BI616" i="4"/>
  <c r="BL616" i="4" s="1"/>
  <c r="AG631" i="4"/>
  <c r="AI631" i="4"/>
  <c r="AK631" i="4"/>
  <c r="AH631" i="4" l="1"/>
  <c r="AJ631" i="4"/>
  <c r="AO631" i="4" s="1"/>
  <c r="AP631" i="4" s="1"/>
  <c r="AJ630" i="14" s="1"/>
  <c r="BJ616" i="4"/>
  <c r="AL631" i="4"/>
  <c r="AM631" i="4" s="1"/>
  <c r="BP616" i="4" l="1"/>
  <c r="AF452" i="14" s="1"/>
  <c r="BQ616" i="4"/>
  <c r="BR616" i="4" s="1"/>
  <c r="AL615" i="14" s="1"/>
  <c r="BF617" i="4"/>
  <c r="AD632" i="4"/>
  <c r="AN631" i="4"/>
  <c r="AQ631" i="4" l="1"/>
  <c r="AD491" i="14"/>
  <c r="BS616" i="4"/>
  <c r="BG617" i="4"/>
  <c r="BM617" i="4" s="1"/>
  <c r="BN617" i="4" s="1"/>
  <c r="BO617" i="4" s="1"/>
  <c r="BK617" i="4"/>
  <c r="AE632" i="4"/>
  <c r="AF632" i="4" s="1"/>
  <c r="BH617" i="4" l="1"/>
  <c r="BI617" i="4" s="1"/>
  <c r="AG632" i="4"/>
  <c r="AK632" i="4"/>
  <c r="AL632" i="4" s="1"/>
  <c r="AM632" i="4" s="1"/>
  <c r="AI632" i="4"/>
  <c r="BJ617" i="4" l="1"/>
  <c r="BF618" i="4" s="1"/>
  <c r="BK618" i="4" s="1"/>
  <c r="BL617" i="4"/>
  <c r="BP617" i="4" s="1"/>
  <c r="AF455" i="14" s="1"/>
  <c r="AH632" i="4"/>
  <c r="AD633" i="4" s="1"/>
  <c r="AJ632" i="4"/>
  <c r="AO632" i="4" s="1"/>
  <c r="AP632" i="4" s="1"/>
  <c r="AJ631" i="14" s="1"/>
  <c r="AN632" i="4" l="1"/>
  <c r="BQ617" i="4"/>
  <c r="BR617" i="4" s="1"/>
  <c r="BG618" i="4"/>
  <c r="BM618" i="4" s="1"/>
  <c r="BN618" i="4" s="1"/>
  <c r="BO618" i="4" s="1"/>
  <c r="AE633" i="4"/>
  <c r="AF633" i="4" s="1"/>
  <c r="AQ632" i="4" l="1"/>
  <c r="AD493" i="14"/>
  <c r="BS617" i="4"/>
  <c r="AL616" i="14"/>
  <c r="BH618" i="4"/>
  <c r="BI618" i="4" s="1"/>
  <c r="BL618" i="4" s="1"/>
  <c r="AG633" i="4"/>
  <c r="AI633" i="4"/>
  <c r="AK633" i="4"/>
  <c r="AH633" i="4" l="1"/>
  <c r="AJ633" i="4"/>
  <c r="AO633" i="4" s="1"/>
  <c r="AP633" i="4" s="1"/>
  <c r="AJ632" i="14" s="1"/>
  <c r="BJ618" i="4"/>
  <c r="AL633" i="4"/>
  <c r="AM633" i="4" s="1"/>
  <c r="BQ618" i="4" l="1"/>
  <c r="BR618" i="4" s="1"/>
  <c r="AL617" i="14" s="1"/>
  <c r="BP618" i="4"/>
  <c r="AF457" i="14" s="1"/>
  <c r="BF619" i="4"/>
  <c r="BK619" i="4" s="1"/>
  <c r="AD634" i="4"/>
  <c r="AN633" i="4"/>
  <c r="AQ633" i="4" l="1"/>
  <c r="AD496" i="14"/>
  <c r="BG619" i="4"/>
  <c r="BM619" i="4" s="1"/>
  <c r="BN619" i="4" s="1"/>
  <c r="BO619" i="4" s="1"/>
  <c r="BS618" i="4"/>
  <c r="AE634" i="4"/>
  <c r="AF634" i="4" s="1"/>
  <c r="AI634" i="4"/>
  <c r="BH619" i="4" l="1"/>
  <c r="BI619" i="4" s="1"/>
  <c r="BL619" i="4" s="1"/>
  <c r="AK634" i="4"/>
  <c r="AL634" i="4" s="1"/>
  <c r="AM634" i="4" s="1"/>
  <c r="AG634" i="4"/>
  <c r="AH634" i="4" l="1"/>
  <c r="AD635" i="4" s="1"/>
  <c r="AJ634" i="4"/>
  <c r="AN634" i="4" s="1"/>
  <c r="AD498" i="14" s="1"/>
  <c r="BJ619" i="4"/>
  <c r="AO634" i="4" l="1"/>
  <c r="AP634" i="4" s="1"/>
  <c r="BP619" i="4"/>
  <c r="AF459" i="14" s="1"/>
  <c r="BQ619" i="4"/>
  <c r="BR619" i="4" s="1"/>
  <c r="AL618" i="14" s="1"/>
  <c r="BF620" i="4"/>
  <c r="BK620" i="4" s="1"/>
  <c r="AE635" i="4"/>
  <c r="AF635" i="4" s="1"/>
  <c r="AQ634" i="4" l="1"/>
  <c r="AJ633" i="14"/>
  <c r="BS619" i="4"/>
  <c r="BG620" i="4"/>
  <c r="BH620" i="4" s="1"/>
  <c r="AG635" i="4"/>
  <c r="AI635" i="4"/>
  <c r="AK635" i="4"/>
  <c r="AL635" i="4" s="1"/>
  <c r="AH635" i="4" l="1"/>
  <c r="AD636" i="4" s="1"/>
  <c r="AE636" i="4" s="1"/>
  <c r="AJ635" i="4"/>
  <c r="AO635" i="4" s="1"/>
  <c r="AP635" i="4" s="1"/>
  <c r="AJ634" i="14" s="1"/>
  <c r="BM620" i="4"/>
  <c r="BN620" i="4" s="1"/>
  <c r="BO620" i="4" s="1"/>
  <c r="BI620" i="4"/>
  <c r="BL620" i="4" s="1"/>
  <c r="AM635" i="4"/>
  <c r="AF636" i="4" l="1"/>
  <c r="AG636" i="4" s="1"/>
  <c r="AN635" i="4"/>
  <c r="BJ620" i="4"/>
  <c r="AQ635" i="4" l="1"/>
  <c r="AD500" i="14"/>
  <c r="AH636" i="4"/>
  <c r="AJ636" i="4"/>
  <c r="AO636" i="4" s="1"/>
  <c r="AP636" i="4" s="1"/>
  <c r="AJ635" i="14" s="1"/>
  <c r="BP620" i="4"/>
  <c r="AF461" i="14" s="1"/>
  <c r="BQ620" i="4"/>
  <c r="BR620" i="4" s="1"/>
  <c r="AL619" i="14" s="1"/>
  <c r="BF621" i="4"/>
  <c r="BK621" i="4" s="1"/>
  <c r="BS620" i="4" l="1"/>
  <c r="BG621" i="4"/>
  <c r="BM621" i="4" s="1"/>
  <c r="BN621" i="4" s="1"/>
  <c r="BO621" i="4" s="1"/>
  <c r="AI636" i="4"/>
  <c r="AK636" i="4"/>
  <c r="AL636" i="4" s="1"/>
  <c r="BH621" i="4" l="1"/>
  <c r="BI621" i="4" s="1"/>
  <c r="BL621" i="4" s="1"/>
  <c r="AD637" i="4"/>
  <c r="AM636" i="4"/>
  <c r="AN636" i="4" s="1"/>
  <c r="AD503" i="14" s="1"/>
  <c r="BJ621" i="4" l="1"/>
  <c r="AE637" i="4"/>
  <c r="AF637" i="4" s="1"/>
  <c r="AQ636" i="4"/>
  <c r="BP621" i="4" l="1"/>
  <c r="AF463" i="14" s="1"/>
  <c r="BQ621" i="4"/>
  <c r="BR621" i="4" s="1"/>
  <c r="AL620" i="14" s="1"/>
  <c r="BF622" i="4"/>
  <c r="BK622" i="4" s="1"/>
  <c r="AG637" i="4"/>
  <c r="AH637" i="4" l="1"/>
  <c r="AJ637" i="4"/>
  <c r="AO637" i="4" s="1"/>
  <c r="AP637" i="4" s="1"/>
  <c r="AJ636" i="14" s="1"/>
  <c r="BS621" i="4"/>
  <c r="BG622" i="4"/>
  <c r="BM622" i="4" s="1"/>
  <c r="BN622" i="4" s="1"/>
  <c r="BO622" i="4" s="1"/>
  <c r="AI637" i="4"/>
  <c r="AK637" i="4"/>
  <c r="AL637" i="4" s="1"/>
  <c r="BH622" i="4" l="1"/>
  <c r="BI622" i="4" s="1"/>
  <c r="BL622" i="4" s="1"/>
  <c r="AD638" i="4"/>
  <c r="AM637" i="4"/>
  <c r="AN637" i="4" s="1"/>
  <c r="AD505" i="14" s="1"/>
  <c r="BJ622" i="4" l="1"/>
  <c r="AE638" i="4"/>
  <c r="AF638" i="4" s="1"/>
  <c r="AQ637" i="4"/>
  <c r="BP622" i="4" l="1"/>
  <c r="AF466" i="14" s="1"/>
  <c r="BQ622" i="4"/>
  <c r="BR622" i="4" s="1"/>
  <c r="AL621" i="14" s="1"/>
  <c r="BF623" i="4"/>
  <c r="BK623" i="4" s="1"/>
  <c r="AG638" i="4"/>
  <c r="AH638" i="4" l="1"/>
  <c r="AJ638" i="4"/>
  <c r="AO638" i="4" s="1"/>
  <c r="AP638" i="4" s="1"/>
  <c r="AJ637" i="14" s="1"/>
  <c r="BS622" i="4"/>
  <c r="BG623" i="4"/>
  <c r="BH623" i="4" s="1"/>
  <c r="AI638" i="4"/>
  <c r="AK638" i="4"/>
  <c r="AL638" i="4" s="1"/>
  <c r="BM623" i="4" l="1"/>
  <c r="BN623" i="4" s="1"/>
  <c r="BO623" i="4" s="1"/>
  <c r="BI623" i="4"/>
  <c r="BL623" i="4" s="1"/>
  <c r="AD639" i="4"/>
  <c r="AM638" i="4"/>
  <c r="AN638" i="4" s="1"/>
  <c r="AD507" i="14" s="1"/>
  <c r="BJ623" i="4" l="1"/>
  <c r="AE639" i="4"/>
  <c r="AF639" i="4" s="1"/>
  <c r="AQ638" i="4"/>
  <c r="BP623" i="4" l="1"/>
  <c r="AF469" i="14" s="1"/>
  <c r="BQ623" i="4"/>
  <c r="BR623" i="4" s="1"/>
  <c r="AL622" i="14" s="1"/>
  <c r="BF624" i="4"/>
  <c r="BK624" i="4" s="1"/>
  <c r="AG639" i="4"/>
  <c r="AH639" i="4" l="1"/>
  <c r="AJ639" i="4"/>
  <c r="AO639" i="4" s="1"/>
  <c r="AP639" i="4" s="1"/>
  <c r="AJ638" i="14" s="1"/>
  <c r="BS623" i="4"/>
  <c r="BG624" i="4"/>
  <c r="BH624" i="4" s="1"/>
  <c r="AI639" i="4"/>
  <c r="AK639" i="4"/>
  <c r="AL639" i="4" s="1"/>
  <c r="BM624" i="4" l="1"/>
  <c r="BN624" i="4" s="1"/>
  <c r="BO624" i="4" s="1"/>
  <c r="BI624" i="4"/>
  <c r="BL624" i="4" s="1"/>
  <c r="AD640" i="4"/>
  <c r="AM639" i="4"/>
  <c r="AN639" i="4" s="1"/>
  <c r="AD511" i="14" s="1"/>
  <c r="BJ624" i="4" l="1"/>
  <c r="AE640" i="4"/>
  <c r="AF640" i="4" s="1"/>
  <c r="AQ639" i="4"/>
  <c r="BP624" i="4" l="1"/>
  <c r="AF471" i="14" s="1"/>
  <c r="BQ624" i="4"/>
  <c r="BR624" i="4" s="1"/>
  <c r="AL623" i="14" s="1"/>
  <c r="BF625" i="4"/>
  <c r="BK625" i="4" s="1"/>
  <c r="AG640" i="4"/>
  <c r="AH640" i="4" l="1"/>
  <c r="AJ640" i="4"/>
  <c r="AO640" i="4" s="1"/>
  <c r="AP640" i="4" s="1"/>
  <c r="AJ639" i="14" s="1"/>
  <c r="BS624" i="4"/>
  <c r="BG625" i="4"/>
  <c r="BM625" i="4" s="1"/>
  <c r="BN625" i="4" s="1"/>
  <c r="BO625" i="4" s="1"/>
  <c r="AI640" i="4"/>
  <c r="AK640" i="4"/>
  <c r="AL640" i="4" s="1"/>
  <c r="BH625" i="4" l="1"/>
  <c r="BI625" i="4" s="1"/>
  <c r="BL625" i="4" s="1"/>
  <c r="AD641" i="4"/>
  <c r="AM640" i="4"/>
  <c r="AN640" i="4" s="1"/>
  <c r="AD514" i="14" s="1"/>
  <c r="BJ625" i="4" l="1"/>
  <c r="AE641" i="4"/>
  <c r="AF641" i="4" s="1"/>
  <c r="AQ640" i="4"/>
  <c r="BP625" i="4" l="1"/>
  <c r="AF474" i="14" s="1"/>
  <c r="BQ625" i="4"/>
  <c r="BR625" i="4" s="1"/>
  <c r="AL624" i="14" s="1"/>
  <c r="BF626" i="4"/>
  <c r="BK626" i="4" s="1"/>
  <c r="AG641" i="4"/>
  <c r="AH641" i="4" l="1"/>
  <c r="AJ641" i="4"/>
  <c r="AO641" i="4" s="1"/>
  <c r="AP641" i="4" s="1"/>
  <c r="AJ640" i="14" s="1"/>
  <c r="BS625" i="4"/>
  <c r="BG626" i="4"/>
  <c r="BH626" i="4" s="1"/>
  <c r="AI641" i="4"/>
  <c r="BM626" i="4" l="1"/>
  <c r="BN626" i="4" s="1"/>
  <c r="BO626" i="4" s="1"/>
  <c r="BI626" i="4"/>
  <c r="BL626" i="4" s="1"/>
  <c r="AK641" i="4"/>
  <c r="BJ626" i="4" l="1"/>
  <c r="AD642" i="4"/>
  <c r="AL641" i="4"/>
  <c r="AM641" i="4" s="1"/>
  <c r="AN641" i="4" s="1"/>
  <c r="AD516" i="14" s="1"/>
  <c r="BP626" i="4" l="1"/>
  <c r="AF476" i="14" s="1"/>
  <c r="BQ626" i="4"/>
  <c r="BR626" i="4" s="1"/>
  <c r="AL625" i="14" s="1"/>
  <c r="BF627" i="4"/>
  <c r="BK627" i="4" s="1"/>
  <c r="AE642" i="4"/>
  <c r="AF642" i="4" s="1"/>
  <c r="AQ641" i="4"/>
  <c r="AI642" i="4"/>
  <c r="BS626" i="4" l="1"/>
  <c r="BG627" i="4"/>
  <c r="BM627" i="4" s="1"/>
  <c r="BN627" i="4" s="1"/>
  <c r="BO627" i="4" s="1"/>
  <c r="AG642" i="4"/>
  <c r="AK642" i="4"/>
  <c r="AH642" i="4" l="1"/>
  <c r="AJ642" i="4"/>
  <c r="AO642" i="4" s="1"/>
  <c r="AP642" i="4" s="1"/>
  <c r="AJ641" i="14" s="1"/>
  <c r="BH627" i="4"/>
  <c r="BI627" i="4" s="1"/>
  <c r="BL627" i="4" s="1"/>
  <c r="AL642" i="4"/>
  <c r="AM642" i="4" s="1"/>
  <c r="AN642" i="4" l="1"/>
  <c r="BJ627" i="4"/>
  <c r="AD643" i="4"/>
  <c r="AQ642" i="4" l="1"/>
  <c r="AD518" i="14"/>
  <c r="BP627" i="4"/>
  <c r="AF478" i="14" s="1"/>
  <c r="BQ627" i="4"/>
  <c r="BR627" i="4" s="1"/>
  <c r="AL626" i="14" s="1"/>
  <c r="BF628" i="4"/>
  <c r="BK628" i="4" s="1"/>
  <c r="AE643" i="4"/>
  <c r="AF643" i="4" s="1"/>
  <c r="AI643" i="4"/>
  <c r="BS627" i="4" l="1"/>
  <c r="BG628" i="4"/>
  <c r="BH628" i="4" s="1"/>
  <c r="AK643" i="4"/>
  <c r="AL643" i="4" s="1"/>
  <c r="AM643" i="4" s="1"/>
  <c r="AG643" i="4"/>
  <c r="AH643" i="4" l="1"/>
  <c r="AD644" i="4" s="1"/>
  <c r="AJ643" i="4"/>
  <c r="BM628" i="4"/>
  <c r="BN628" i="4" s="1"/>
  <c r="BO628" i="4" s="1"/>
  <c r="BI628" i="4"/>
  <c r="BL628" i="4" s="1"/>
  <c r="BJ628" i="4" l="1"/>
  <c r="AE644" i="4"/>
  <c r="AF644" i="4" s="1"/>
  <c r="AO643" i="4"/>
  <c r="AP643" i="4" s="1"/>
  <c r="AJ642" i="14" s="1"/>
  <c r="AN643" i="4"/>
  <c r="AD521" i="14" s="1"/>
  <c r="AI644" i="4"/>
  <c r="BP628" i="4" l="1"/>
  <c r="AF481" i="14" s="1"/>
  <c r="BQ628" i="4"/>
  <c r="BR628" i="4" s="1"/>
  <c r="AL627" i="14" s="1"/>
  <c r="BF629" i="4"/>
  <c r="BK629" i="4" s="1"/>
  <c r="AG644" i="4"/>
  <c r="AK644" i="4"/>
  <c r="AL644" i="4" s="1"/>
  <c r="AM644" i="4" s="1"/>
  <c r="AQ643" i="4"/>
  <c r="AH644" i="4" l="1"/>
  <c r="AJ644" i="4"/>
  <c r="AO644" i="4" s="1"/>
  <c r="AP644" i="4" s="1"/>
  <c r="AJ643" i="14" s="1"/>
  <c r="BS628" i="4"/>
  <c r="BG629" i="4"/>
  <c r="BM629" i="4" s="1"/>
  <c r="BN629" i="4" s="1"/>
  <c r="BO629" i="4" s="1"/>
  <c r="BH629" i="4" l="1"/>
  <c r="BI629" i="4" s="1"/>
  <c r="BL629" i="4" s="1"/>
  <c r="AN644" i="4"/>
  <c r="AD645" i="4"/>
  <c r="AQ644" i="4" l="1"/>
  <c r="AD525" i="14"/>
  <c r="BJ629" i="4"/>
  <c r="AE645" i="4"/>
  <c r="AK645" i="4" s="1"/>
  <c r="AL645" i="4" s="1"/>
  <c r="AI645" i="4"/>
  <c r="AF645" i="4" l="1"/>
  <c r="AG645" i="4" s="1"/>
  <c r="BP629" i="4"/>
  <c r="AF483" i="14" s="1"/>
  <c r="BQ629" i="4"/>
  <c r="BR629" i="4" s="1"/>
  <c r="AL628" i="14" s="1"/>
  <c r="BF630" i="4"/>
  <c r="BK630" i="4" s="1"/>
  <c r="AM645" i="4"/>
  <c r="AH645" i="4" l="1"/>
  <c r="AD646" i="4" s="1"/>
  <c r="AE646" i="4" s="1"/>
  <c r="AJ645" i="4"/>
  <c r="AO645" i="4" s="1"/>
  <c r="AP645" i="4" s="1"/>
  <c r="AJ644" i="14" s="1"/>
  <c r="BS629" i="4"/>
  <c r="BG630" i="4"/>
  <c r="BH630" i="4" s="1"/>
  <c r="AF646" i="4" l="1"/>
  <c r="AG646" i="4" s="1"/>
  <c r="BM630" i="4"/>
  <c r="BN630" i="4" s="1"/>
  <c r="BO630" i="4" s="1"/>
  <c r="BI630" i="4"/>
  <c r="BL630" i="4" s="1"/>
  <c r="AN645" i="4"/>
  <c r="AQ645" i="4" l="1"/>
  <c r="AD527" i="14"/>
  <c r="AH646" i="4"/>
  <c r="AJ646" i="4"/>
  <c r="AO646" i="4" s="1"/>
  <c r="AP646" i="4" s="1"/>
  <c r="AJ645" i="14" s="1"/>
  <c r="BJ630" i="4"/>
  <c r="AI646" i="4"/>
  <c r="AK646" i="4"/>
  <c r="AL646" i="4" s="1"/>
  <c r="BP630" i="4" l="1"/>
  <c r="AF486" i="14" s="1"/>
  <c r="BQ630" i="4"/>
  <c r="BR630" i="4" s="1"/>
  <c r="AL629" i="14" s="1"/>
  <c r="BF631" i="4"/>
  <c r="BK631" i="4" s="1"/>
  <c r="AD647" i="4"/>
  <c r="AM646" i="4"/>
  <c r="AN646" i="4" s="1"/>
  <c r="AD531" i="14" s="1"/>
  <c r="BS630" i="4" l="1"/>
  <c r="BG631" i="4"/>
  <c r="BM631" i="4" s="1"/>
  <c r="BN631" i="4" s="1"/>
  <c r="BO631" i="4" s="1"/>
  <c r="AE647" i="4"/>
  <c r="AF647" i="4" s="1"/>
  <c r="AQ646" i="4"/>
  <c r="BH631" i="4" l="1"/>
  <c r="BI631" i="4" s="1"/>
  <c r="BL631" i="4" s="1"/>
  <c r="AG647" i="4"/>
  <c r="AH647" i="4" l="1"/>
  <c r="AJ647" i="4"/>
  <c r="AO647" i="4" s="1"/>
  <c r="AP647" i="4" s="1"/>
  <c r="AJ646" i="14" s="1"/>
  <c r="BJ631" i="4"/>
  <c r="AI647" i="4"/>
  <c r="AK647" i="4"/>
  <c r="AL647" i="4" s="1"/>
  <c r="BP631" i="4" l="1"/>
  <c r="AF488" i="14" s="1"/>
  <c r="BQ631" i="4"/>
  <c r="BR631" i="4" s="1"/>
  <c r="AL630" i="14" s="1"/>
  <c r="BF632" i="4"/>
  <c r="BK632" i="4" s="1"/>
  <c r="AD648" i="4"/>
  <c r="AM647" i="4"/>
  <c r="AN647" i="4" s="1"/>
  <c r="AD535" i="14" s="1"/>
  <c r="BS631" i="4" l="1"/>
  <c r="BG632" i="4"/>
  <c r="BH632" i="4" s="1"/>
  <c r="AE648" i="4"/>
  <c r="AF648" i="4" s="1"/>
  <c r="AQ647" i="4"/>
  <c r="BM632" i="4" l="1"/>
  <c r="BN632" i="4" s="1"/>
  <c r="BO632" i="4" s="1"/>
  <c r="BI632" i="4"/>
  <c r="BL632" i="4" s="1"/>
  <c r="AG648" i="4"/>
  <c r="AJ648" i="4" s="1"/>
  <c r="BJ632" i="4" l="1"/>
  <c r="AO648" i="4"/>
  <c r="AP648" i="4" s="1"/>
  <c r="AJ647" i="14" s="1"/>
  <c r="AH648" i="4"/>
  <c r="AI648" i="4"/>
  <c r="AK648" i="4"/>
  <c r="AL648" i="4" s="1"/>
  <c r="BP632" i="4" l="1"/>
  <c r="AF491" i="14" s="1"/>
  <c r="BQ632" i="4"/>
  <c r="BR632" i="4" s="1"/>
  <c r="AL631" i="14" s="1"/>
  <c r="BF633" i="4"/>
  <c r="BK633" i="4" s="1"/>
  <c r="AD649" i="4"/>
  <c r="AE649" i="4" s="1"/>
  <c r="AM648" i="4"/>
  <c r="AN648" i="4" s="1"/>
  <c r="AD537" i="14" s="1"/>
  <c r="AF649" i="4" l="1"/>
  <c r="AG649" i="4" s="1"/>
  <c r="BS632" i="4"/>
  <c r="BG633" i="4"/>
  <c r="BH633" i="4" s="1"/>
  <c r="AQ648" i="4"/>
  <c r="AH649" i="4" l="1"/>
  <c r="AJ649" i="4"/>
  <c r="AO649" i="4" s="1"/>
  <c r="AP649" i="4" s="1"/>
  <c r="AJ648" i="14" s="1"/>
  <c r="BM633" i="4"/>
  <c r="BN633" i="4" s="1"/>
  <c r="BO633" i="4" s="1"/>
  <c r="BI633" i="4"/>
  <c r="BL633" i="4" s="1"/>
  <c r="BJ633" i="4" l="1"/>
  <c r="AI649" i="4"/>
  <c r="AK649" i="4"/>
  <c r="BP633" i="4" l="1"/>
  <c r="AF494" i="14" s="1"/>
  <c r="BQ633" i="4"/>
  <c r="BR633" i="4" s="1"/>
  <c r="AL632" i="14" s="1"/>
  <c r="BF634" i="4"/>
  <c r="BK634" i="4" s="1"/>
  <c r="AD650" i="4"/>
  <c r="AL649" i="4"/>
  <c r="AM649" i="4" s="1"/>
  <c r="AN649" i="4" s="1"/>
  <c r="AD539" i="14" s="1"/>
  <c r="BS633" i="4" l="1"/>
  <c r="BG634" i="4"/>
  <c r="BH634" i="4" s="1"/>
  <c r="AE650" i="4"/>
  <c r="AF650" i="4" s="1"/>
  <c r="AQ649" i="4"/>
  <c r="BM634" i="4" l="1"/>
  <c r="BN634" i="4" s="1"/>
  <c r="BO634" i="4" s="1"/>
  <c r="BI634" i="4"/>
  <c r="BL634" i="4" s="1"/>
  <c r="AG650" i="4"/>
  <c r="AH650" i="4" l="1"/>
  <c r="AJ650" i="4"/>
  <c r="AO650" i="4" s="1"/>
  <c r="AP650" i="4" s="1"/>
  <c r="AJ649" i="14" s="1"/>
  <c r="BJ634" i="4"/>
  <c r="AI650" i="4"/>
  <c r="AK650" i="4"/>
  <c r="BP634" i="4" l="1"/>
  <c r="AF496" i="14" s="1"/>
  <c r="BQ634" i="4"/>
  <c r="BR634" i="4" s="1"/>
  <c r="AL633" i="14" s="1"/>
  <c r="BF635" i="4"/>
  <c r="BK635" i="4" s="1"/>
  <c r="AL650" i="4"/>
  <c r="AM650" i="4" s="1"/>
  <c r="AN650" i="4" s="1"/>
  <c r="AD541" i="14" s="1"/>
  <c r="BS634" i="4" l="1"/>
  <c r="BG635" i="4"/>
  <c r="AD651" i="4"/>
  <c r="AQ650" i="4"/>
  <c r="BM635" i="4" l="1"/>
  <c r="BN635" i="4" s="1"/>
  <c r="BO635" i="4" s="1"/>
  <c r="BH635" i="4"/>
  <c r="BI635" i="4" s="1"/>
  <c r="BL635" i="4" s="1"/>
  <c r="AE651" i="4"/>
  <c r="AF651" i="4" s="1"/>
  <c r="AI651" i="4"/>
  <c r="BJ635" i="4" l="1"/>
  <c r="AG651" i="4"/>
  <c r="AK651" i="4"/>
  <c r="AH651" i="4" l="1"/>
  <c r="AJ651" i="4"/>
  <c r="AO651" i="4" s="1"/>
  <c r="AP651" i="4" s="1"/>
  <c r="AJ650" i="14" s="1"/>
  <c r="BP635" i="4"/>
  <c r="AF498" i="14" s="1"/>
  <c r="BQ635" i="4"/>
  <c r="BR635" i="4" s="1"/>
  <c r="AL634" i="14" s="1"/>
  <c r="BF636" i="4"/>
  <c r="BK636" i="4" s="1"/>
  <c r="AL651" i="4"/>
  <c r="AM651" i="4" s="1"/>
  <c r="BS635" i="4" l="1"/>
  <c r="BG636" i="4"/>
  <c r="BM636" i="4" s="1"/>
  <c r="BN636" i="4" s="1"/>
  <c r="BO636" i="4" s="1"/>
  <c r="AD652" i="4"/>
  <c r="AN651" i="4"/>
  <c r="AQ651" i="4" l="1"/>
  <c r="AD544" i="14"/>
  <c r="BH636" i="4"/>
  <c r="BI636" i="4" s="1"/>
  <c r="BL636" i="4" s="1"/>
  <c r="AE652" i="4"/>
  <c r="AF652" i="4" s="1"/>
  <c r="AI652" i="4"/>
  <c r="BJ636" i="4" l="1"/>
  <c r="AG652" i="4"/>
  <c r="AK652" i="4"/>
  <c r="AL652" i="4" s="1"/>
  <c r="AM652" i="4" s="1"/>
  <c r="AH652" i="4" l="1"/>
  <c r="AD653" i="4" s="1"/>
  <c r="AJ652" i="4"/>
  <c r="AN652" i="4" s="1"/>
  <c r="AD546" i="14" s="1"/>
  <c r="BP636" i="4"/>
  <c r="AF501" i="14" s="1"/>
  <c r="BQ636" i="4"/>
  <c r="BR636" i="4" s="1"/>
  <c r="AL635" i="14" s="1"/>
  <c r="BF637" i="4"/>
  <c r="BK637" i="4" s="1"/>
  <c r="BS636" i="4" l="1"/>
  <c r="BG637" i="4"/>
  <c r="AO652" i="4"/>
  <c r="AP652" i="4" s="1"/>
  <c r="AE653" i="4"/>
  <c r="AF653" i="4" s="1"/>
  <c r="AQ652" i="4" l="1"/>
  <c r="AJ651" i="14"/>
  <c r="BM637" i="4"/>
  <c r="BN637" i="4" s="1"/>
  <c r="BO637" i="4" s="1"/>
  <c r="BH637" i="4"/>
  <c r="BI637" i="4" s="1"/>
  <c r="BL637" i="4" s="1"/>
  <c r="AG653" i="4"/>
  <c r="AK653" i="4"/>
  <c r="AL653" i="4" s="1"/>
  <c r="AM653" i="4" s="1"/>
  <c r="AI653" i="4"/>
  <c r="AH653" i="4" l="1"/>
  <c r="AD654" i="4" s="1"/>
  <c r="AE654" i="4" s="1"/>
  <c r="AJ653" i="4"/>
  <c r="AO653" i="4" s="1"/>
  <c r="AP653" i="4" s="1"/>
  <c r="AJ652" i="14" s="1"/>
  <c r="BJ637" i="4"/>
  <c r="AF654" i="4" l="1"/>
  <c r="AG654" i="4" s="1"/>
  <c r="BP637" i="4"/>
  <c r="AF504" i="14" s="1"/>
  <c r="BQ637" i="4"/>
  <c r="BR637" i="4" s="1"/>
  <c r="AL636" i="14" s="1"/>
  <c r="BF638" i="4"/>
  <c r="AN653" i="4"/>
  <c r="AQ653" i="4" l="1"/>
  <c r="AD551" i="14"/>
  <c r="AH654" i="4"/>
  <c r="AJ654" i="4"/>
  <c r="BS637" i="4"/>
  <c r="BG638" i="4"/>
  <c r="BM638" i="4" s="1"/>
  <c r="BN638" i="4" s="1"/>
  <c r="BO638" i="4" s="1"/>
  <c r="BK638" i="4"/>
  <c r="AI654" i="4"/>
  <c r="AK654" i="4"/>
  <c r="AL654" i="4" s="1"/>
  <c r="BH638" i="4" l="1"/>
  <c r="BI638" i="4" s="1"/>
  <c r="BL638" i="4" s="1"/>
  <c r="AD655" i="4"/>
  <c r="AO654" i="4"/>
  <c r="AP654" i="4" s="1"/>
  <c r="AJ653" i="14" s="1"/>
  <c r="AM654" i="4"/>
  <c r="AN654" i="4" s="1"/>
  <c r="AD554" i="14" s="1"/>
  <c r="BJ638" i="4" l="1"/>
  <c r="BF639" i="4" s="1"/>
  <c r="BK639" i="4" s="1"/>
  <c r="BP638" i="4"/>
  <c r="AF506" i="14" s="1"/>
  <c r="BQ638" i="4"/>
  <c r="BR638" i="4" s="1"/>
  <c r="AL637" i="14" s="1"/>
  <c r="AE655" i="4"/>
  <c r="AF655" i="4" s="1"/>
  <c r="AQ654" i="4"/>
  <c r="BS638" i="4" l="1"/>
  <c r="BG639" i="4"/>
  <c r="BM639" i="4" s="1"/>
  <c r="BN639" i="4" s="1"/>
  <c r="BO639" i="4" s="1"/>
  <c r="AG655" i="4"/>
  <c r="AH655" i="4" l="1"/>
  <c r="AJ655" i="4"/>
  <c r="AO655" i="4" s="1"/>
  <c r="AP655" i="4" s="1"/>
  <c r="AJ654" i="14" s="1"/>
  <c r="BH639" i="4"/>
  <c r="BI639" i="4" s="1"/>
  <c r="BL639" i="4" s="1"/>
  <c r="AI655" i="4"/>
  <c r="AK655" i="4"/>
  <c r="AL655" i="4" s="1"/>
  <c r="BJ639" i="4" l="1"/>
  <c r="AD656" i="4"/>
  <c r="AM655" i="4"/>
  <c r="AN655" i="4" s="1"/>
  <c r="AD558" i="14" s="1"/>
  <c r="BP639" i="4" l="1"/>
  <c r="AF508" i="14" s="1"/>
  <c r="BQ639" i="4"/>
  <c r="BR639" i="4" s="1"/>
  <c r="AL638" i="14" s="1"/>
  <c r="BF640" i="4"/>
  <c r="BK640" i="4" s="1"/>
  <c r="AE656" i="4"/>
  <c r="AF656" i="4" s="1"/>
  <c r="AQ655" i="4"/>
  <c r="BS639" i="4" l="1"/>
  <c r="BG640" i="4"/>
  <c r="BM640" i="4" s="1"/>
  <c r="BN640" i="4" s="1"/>
  <c r="BO640" i="4" s="1"/>
  <c r="AG656" i="4"/>
  <c r="AH656" i="4" l="1"/>
  <c r="AJ656" i="4"/>
  <c r="AO656" i="4" s="1"/>
  <c r="AP656" i="4" s="1"/>
  <c r="AJ655" i="14" s="1"/>
  <c r="BH640" i="4"/>
  <c r="BI640" i="4" s="1"/>
  <c r="BL640" i="4" s="1"/>
  <c r="AI656" i="4"/>
  <c r="BJ640" i="4" l="1"/>
  <c r="AD657" i="4"/>
  <c r="AK656" i="4"/>
  <c r="BP640" i="4" l="1"/>
  <c r="AF510" i="14" s="1"/>
  <c r="BQ640" i="4"/>
  <c r="BR640" i="4" s="1"/>
  <c r="AL639" i="14" s="1"/>
  <c r="BF641" i="4"/>
  <c r="BK641" i="4" s="1"/>
  <c r="AE657" i="4"/>
  <c r="AF657" i="4" s="1"/>
  <c r="AL656" i="4"/>
  <c r="AM656" i="4" s="1"/>
  <c r="AN656" i="4" s="1"/>
  <c r="AD561" i="14" s="1"/>
  <c r="BS640" i="4" l="1"/>
  <c r="BG641" i="4"/>
  <c r="BH641" i="4" s="1"/>
  <c r="AG657" i="4"/>
  <c r="AQ656" i="4"/>
  <c r="AH657" i="4" l="1"/>
  <c r="AJ657" i="4"/>
  <c r="AO657" i="4" s="1"/>
  <c r="AP657" i="4" s="1"/>
  <c r="AJ656" i="14" s="1"/>
  <c r="BM641" i="4"/>
  <c r="BN641" i="4" s="1"/>
  <c r="BO641" i="4" s="1"/>
  <c r="BI641" i="4"/>
  <c r="BL641" i="4" s="1"/>
  <c r="AI657" i="4"/>
  <c r="AK657" i="4"/>
  <c r="BJ641" i="4" l="1"/>
  <c r="AD658" i="4"/>
  <c r="AL657" i="4"/>
  <c r="AM657" i="4" s="1"/>
  <c r="BP641" i="4" l="1"/>
  <c r="AF513" i="14" s="1"/>
  <c r="BQ641" i="4"/>
  <c r="BR641" i="4" s="1"/>
  <c r="AL640" i="14" s="1"/>
  <c r="BF642" i="4"/>
  <c r="BK642" i="4" s="1"/>
  <c r="AE658" i="4"/>
  <c r="AF658" i="4" s="1"/>
  <c r="AN657" i="4"/>
  <c r="AQ657" i="4" l="1"/>
  <c r="AD522" i="14"/>
  <c r="BS641" i="4"/>
  <c r="BG642" i="4"/>
  <c r="BH642" i="4" s="1"/>
  <c r="AG658" i="4"/>
  <c r="AH658" i="4" l="1"/>
  <c r="AJ658" i="4"/>
  <c r="AO658" i="4" s="1"/>
  <c r="AP658" i="4" s="1"/>
  <c r="AJ657" i="14" s="1"/>
  <c r="BM642" i="4"/>
  <c r="BN642" i="4" s="1"/>
  <c r="BO642" i="4" s="1"/>
  <c r="BI642" i="4"/>
  <c r="BL642" i="4" s="1"/>
  <c r="AI658" i="4"/>
  <c r="AK658" i="4"/>
  <c r="BJ642" i="4" l="1"/>
  <c r="AD659" i="4"/>
  <c r="AL658" i="4"/>
  <c r="AM658" i="4" s="1"/>
  <c r="AN658" i="4" s="1"/>
  <c r="AD477" i="14" s="1"/>
  <c r="BP642" i="4" l="1"/>
  <c r="AF516" i="14" s="1"/>
  <c r="BQ642" i="4"/>
  <c r="BR642" i="4" s="1"/>
  <c r="AL641" i="14" s="1"/>
  <c r="BF643" i="4"/>
  <c r="BK643" i="4" s="1"/>
  <c r="AE659" i="4"/>
  <c r="AF659" i="4" s="1"/>
  <c r="AQ658" i="4"/>
  <c r="BS642" i="4" l="1"/>
  <c r="BG643" i="4"/>
  <c r="BM643" i="4" s="1"/>
  <c r="BN643" i="4" s="1"/>
  <c r="BO643" i="4" s="1"/>
  <c r="AG659" i="4"/>
  <c r="AH659" i="4" l="1"/>
  <c r="AJ659" i="4"/>
  <c r="AO659" i="4" s="1"/>
  <c r="AP659" i="4" s="1"/>
  <c r="AJ658" i="14" s="1"/>
  <c r="BH643" i="4"/>
  <c r="BI643" i="4" s="1"/>
  <c r="BL643" i="4" s="1"/>
  <c r="AI659" i="4"/>
  <c r="AK659" i="4"/>
  <c r="BJ643" i="4" l="1"/>
  <c r="AL659" i="4"/>
  <c r="AM659" i="4" s="1"/>
  <c r="AN659" i="4" s="1"/>
  <c r="AQ659" i="4" l="1"/>
  <c r="AD490" i="14"/>
  <c r="BP643" i="4"/>
  <c r="AF518" i="14" s="1"/>
  <c r="BQ643" i="4"/>
  <c r="BR643" i="4" s="1"/>
  <c r="AL642" i="14" s="1"/>
  <c r="BF644" i="4"/>
  <c r="BK644" i="4" s="1"/>
  <c r="AD660" i="4"/>
  <c r="BS643" i="4" l="1"/>
  <c r="BG644" i="4"/>
  <c r="BH644" i="4" s="1"/>
  <c r="AE660" i="4"/>
  <c r="AF660" i="4" s="1"/>
  <c r="BM644" i="4" l="1"/>
  <c r="BN644" i="4" s="1"/>
  <c r="BO644" i="4" s="1"/>
  <c r="BI644" i="4"/>
  <c r="BL644" i="4" s="1"/>
  <c r="AG660" i="4"/>
  <c r="AK660" i="4"/>
  <c r="AL660" i="4" s="1"/>
  <c r="AM660" i="4" s="1"/>
  <c r="AI660" i="4"/>
  <c r="AH660" i="4" l="1"/>
  <c r="AD661" i="4" s="1"/>
  <c r="AJ660" i="4"/>
  <c r="AO660" i="4" s="1"/>
  <c r="AP660" i="4" s="1"/>
  <c r="AJ659" i="14" s="1"/>
  <c r="BJ644" i="4"/>
  <c r="BF645" i="4" l="1"/>
  <c r="BK645" i="4" s="1"/>
  <c r="BQ644" i="4"/>
  <c r="BR644" i="4" s="1"/>
  <c r="AL643" i="14" s="1"/>
  <c r="BP644" i="4"/>
  <c r="AF521" i="14" s="1"/>
  <c r="AN660" i="4"/>
  <c r="AE661" i="4"/>
  <c r="AF661" i="4" s="1"/>
  <c r="AQ660" i="4" l="1"/>
  <c r="AD508" i="14"/>
  <c r="BS644" i="4"/>
  <c r="BG645" i="4"/>
  <c r="BH645" i="4" s="1"/>
  <c r="AG661" i="4"/>
  <c r="AK661" i="4"/>
  <c r="AI661" i="4"/>
  <c r="AH661" i="4" l="1"/>
  <c r="AD662" i="4" s="1"/>
  <c r="AJ661" i="4"/>
  <c r="AO661" i="4" s="1"/>
  <c r="AP661" i="4" s="1"/>
  <c r="AJ660" i="14" s="1"/>
  <c r="BI645" i="4"/>
  <c r="BL645" i="4" s="1"/>
  <c r="BM645" i="4"/>
  <c r="BN645" i="4" s="1"/>
  <c r="BO645" i="4" s="1"/>
  <c r="AL661" i="4"/>
  <c r="AM661" i="4" s="1"/>
  <c r="BJ645" i="4" l="1"/>
  <c r="AN661" i="4"/>
  <c r="AE662" i="4"/>
  <c r="AF662" i="4" s="1"/>
  <c r="AQ661" i="4" l="1"/>
  <c r="AD529" i="14"/>
  <c r="BP645" i="4"/>
  <c r="AF523" i="14" s="1"/>
  <c r="BQ645" i="4"/>
  <c r="BR645" i="4" s="1"/>
  <c r="AL644" i="14" s="1"/>
  <c r="BF646" i="4"/>
  <c r="AG662" i="4"/>
  <c r="AI662" i="4"/>
  <c r="AH662" i="4" l="1"/>
  <c r="AD663" i="4" s="1"/>
  <c r="AJ662" i="4"/>
  <c r="AO662" i="4" s="1"/>
  <c r="AP662" i="4" s="1"/>
  <c r="AJ661" i="14" s="1"/>
  <c r="BS645" i="4"/>
  <c r="BG646" i="4"/>
  <c r="BM646" i="4" s="1"/>
  <c r="BN646" i="4" s="1"/>
  <c r="BO646" i="4" s="1"/>
  <c r="BK646" i="4"/>
  <c r="AK662" i="4"/>
  <c r="BH646" i="4" l="1"/>
  <c r="BI646" i="4" s="1"/>
  <c r="AE663" i="4"/>
  <c r="AF663" i="4" s="1"/>
  <c r="AL662" i="4"/>
  <c r="AM662" i="4" s="1"/>
  <c r="BJ646" i="4" l="1"/>
  <c r="BF647" i="4" s="1"/>
  <c r="BK647" i="4" s="1"/>
  <c r="BL646" i="4"/>
  <c r="BP646" i="4" s="1"/>
  <c r="AF526" i="14" s="1"/>
  <c r="AG663" i="4"/>
  <c r="AN662" i="4"/>
  <c r="AI663" i="4"/>
  <c r="AK663" i="4"/>
  <c r="AL663" i="4" s="1"/>
  <c r="AQ662" i="4" l="1"/>
  <c r="AD550" i="14"/>
  <c r="AH663" i="4"/>
  <c r="AD664" i="4" s="1"/>
  <c r="AJ663" i="4"/>
  <c r="AO663" i="4" s="1"/>
  <c r="AP663" i="4" s="1"/>
  <c r="AJ662" i="14" s="1"/>
  <c r="BQ646" i="4"/>
  <c r="BR646" i="4" s="1"/>
  <c r="BG647" i="4"/>
  <c r="BM647" i="4" s="1"/>
  <c r="BN647" i="4" s="1"/>
  <c r="BO647" i="4" s="1"/>
  <c r="AM663" i="4"/>
  <c r="BS646" i="4" l="1"/>
  <c r="AL645" i="14"/>
  <c r="BH647" i="4"/>
  <c r="BI647" i="4" s="1"/>
  <c r="BL647" i="4" s="1"/>
  <c r="AN663" i="4"/>
  <c r="AE664" i="4"/>
  <c r="AF664" i="4" s="1"/>
  <c r="AQ663" i="4" l="1"/>
  <c r="AD567" i="14"/>
  <c r="BJ647" i="4"/>
  <c r="AG664" i="4"/>
  <c r="AJ664" i="4" s="1"/>
  <c r="BP647" i="4" l="1"/>
  <c r="AF528" i="14" s="1"/>
  <c r="BQ647" i="4"/>
  <c r="BR647" i="4" s="1"/>
  <c r="AL646" i="14" s="1"/>
  <c r="BF648" i="4"/>
  <c r="BK648" i="4" s="1"/>
  <c r="AO664" i="4"/>
  <c r="AP664" i="4" s="1"/>
  <c r="AJ663" i="14" s="1"/>
  <c r="AH664" i="4"/>
  <c r="AD665" i="4" s="1"/>
  <c r="AE665" i="4" s="1"/>
  <c r="AI664" i="4"/>
  <c r="AK664" i="4"/>
  <c r="BS647" i="4" l="1"/>
  <c r="AF665" i="4"/>
  <c r="AG665" i="4" s="1"/>
  <c r="BG648" i="4"/>
  <c r="BH648" i="4" s="1"/>
  <c r="AL664" i="4"/>
  <c r="AM664" i="4" s="1"/>
  <c r="AN664" i="4" s="1"/>
  <c r="AD576" i="14" s="1"/>
  <c r="AH665" i="4" l="1"/>
  <c r="AJ665" i="4"/>
  <c r="BM648" i="4"/>
  <c r="BN648" i="4" s="1"/>
  <c r="BO648" i="4" s="1"/>
  <c r="BI648" i="4"/>
  <c r="BL648" i="4" s="1"/>
  <c r="AQ664" i="4"/>
  <c r="BJ648" i="4" l="1"/>
  <c r="BP648" i="4" l="1"/>
  <c r="AF531" i="14" s="1"/>
  <c r="BQ648" i="4"/>
  <c r="BR648" i="4" s="1"/>
  <c r="AL647" i="14" s="1"/>
  <c r="BF649" i="4"/>
  <c r="BK649" i="4" s="1"/>
  <c r="AO665" i="4"/>
  <c r="AP665" i="4" s="1"/>
  <c r="AJ664" i="14" s="1"/>
  <c r="AI665" i="4"/>
  <c r="AK665" i="4"/>
  <c r="AL665" i="4" s="1"/>
  <c r="BS648" i="4" l="1"/>
  <c r="BG649" i="4"/>
  <c r="BH649" i="4" s="1"/>
  <c r="AD666" i="4"/>
  <c r="AM665" i="4"/>
  <c r="AN665" i="4" s="1"/>
  <c r="AD578" i="14" s="1"/>
  <c r="BM649" i="4" l="1"/>
  <c r="BN649" i="4" s="1"/>
  <c r="BO649" i="4" s="1"/>
  <c r="BI649" i="4"/>
  <c r="BL649" i="4" s="1"/>
  <c r="AE666" i="4"/>
  <c r="AF666" i="4" s="1"/>
  <c r="AQ665" i="4"/>
  <c r="BJ649" i="4" l="1"/>
  <c r="AG666" i="4"/>
  <c r="AK666" i="4"/>
  <c r="AL666" i="4" s="1"/>
  <c r="AH666" i="4" l="1"/>
  <c r="AJ666" i="4"/>
  <c r="AO666" i="4" s="1"/>
  <c r="AP666" i="4" s="1"/>
  <c r="AJ665" i="14" s="1"/>
  <c r="BF650" i="4"/>
  <c r="BK650" i="4" s="1"/>
  <c r="BP649" i="4"/>
  <c r="AF533" i="14" s="1"/>
  <c r="BQ649" i="4"/>
  <c r="BR649" i="4" s="1"/>
  <c r="AL648" i="14" s="1"/>
  <c r="AI666" i="4"/>
  <c r="AM666" i="4"/>
  <c r="BS649" i="4" l="1"/>
  <c r="BG650" i="4"/>
  <c r="BM650" i="4" s="1"/>
  <c r="BN650" i="4" s="1"/>
  <c r="BO650" i="4" s="1"/>
  <c r="AN666" i="4"/>
  <c r="AD667" i="4"/>
  <c r="AQ666" i="4" l="1"/>
  <c r="AD580" i="14"/>
  <c r="BH650" i="4"/>
  <c r="BI650" i="4" s="1"/>
  <c r="BL650" i="4" s="1"/>
  <c r="AE667" i="4"/>
  <c r="AF667" i="4" s="1"/>
  <c r="BJ650" i="4" l="1"/>
  <c r="AG667" i="4"/>
  <c r="AI667" i="4"/>
  <c r="AK667" i="4"/>
  <c r="AL667" i="4" s="1"/>
  <c r="AH667" i="4" l="1"/>
  <c r="AD668" i="4" s="1"/>
  <c r="AJ667" i="4"/>
  <c r="AO667" i="4" s="1"/>
  <c r="AP667" i="4" s="1"/>
  <c r="AJ666" i="14" s="1"/>
  <c r="BF651" i="4"/>
  <c r="BK651" i="4" s="1"/>
  <c r="BP650" i="4"/>
  <c r="AF537" i="14" s="1"/>
  <c r="BQ650" i="4"/>
  <c r="BR650" i="4" s="1"/>
  <c r="AL649" i="14" s="1"/>
  <c r="AM667" i="4"/>
  <c r="BS650" i="4" l="1"/>
  <c r="BG651" i="4"/>
  <c r="BM651" i="4" s="1"/>
  <c r="BN651" i="4" s="1"/>
  <c r="BO651" i="4" s="1"/>
  <c r="AN667" i="4"/>
  <c r="AE668" i="4"/>
  <c r="AF668" i="4" s="1"/>
  <c r="AQ667" i="4" l="1"/>
  <c r="AD583" i="14"/>
  <c r="BH651" i="4"/>
  <c r="BI651" i="4" s="1"/>
  <c r="BL651" i="4" s="1"/>
  <c r="AG668" i="4"/>
  <c r="AH668" i="4" l="1"/>
  <c r="AJ668" i="4"/>
  <c r="AO668" i="4" s="1"/>
  <c r="AP668" i="4" s="1"/>
  <c r="AJ667" i="14" s="1"/>
  <c r="BJ651" i="4"/>
  <c r="BF652" i="4" s="1"/>
  <c r="BK652" i="4" s="1"/>
  <c r="BP651" i="4"/>
  <c r="AF540" i="14" s="1"/>
  <c r="AI668" i="4"/>
  <c r="AK668" i="4"/>
  <c r="BQ651" i="4" l="1"/>
  <c r="BR651" i="4" s="1"/>
  <c r="BG652" i="4"/>
  <c r="BM652" i="4" s="1"/>
  <c r="BN652" i="4" s="1"/>
  <c r="BO652" i="4" s="1"/>
  <c r="AD669" i="4"/>
  <c r="AL668" i="4"/>
  <c r="AM668" i="4" s="1"/>
  <c r="BS651" i="4" l="1"/>
  <c r="AL650" i="14"/>
  <c r="BH652" i="4"/>
  <c r="BI652" i="4" s="1"/>
  <c r="BL652" i="4" s="1"/>
  <c r="AE669" i="4"/>
  <c r="AF669" i="4" s="1"/>
  <c r="AN668" i="4"/>
  <c r="AQ668" i="4" l="1"/>
  <c r="AD584" i="14"/>
  <c r="BJ652" i="4"/>
  <c r="AG669" i="4"/>
  <c r="AH669" i="4" l="1"/>
  <c r="AJ669" i="4"/>
  <c r="AO669" i="4" s="1"/>
  <c r="AP669" i="4" s="1"/>
  <c r="AJ668" i="14" s="1"/>
  <c r="BP652" i="4"/>
  <c r="AF542" i="14" s="1"/>
  <c r="BQ652" i="4"/>
  <c r="BR652" i="4" s="1"/>
  <c r="AL651" i="14" s="1"/>
  <c r="BF653" i="4"/>
  <c r="AI669" i="4"/>
  <c r="AK669" i="4"/>
  <c r="BS652" i="4" l="1"/>
  <c r="BG653" i="4"/>
  <c r="BM653" i="4" s="1"/>
  <c r="BN653" i="4" s="1"/>
  <c r="BO653" i="4" s="1"/>
  <c r="BK653" i="4"/>
  <c r="AD670" i="4"/>
  <c r="AL669" i="4"/>
  <c r="AM669" i="4" s="1"/>
  <c r="BH653" i="4" l="1"/>
  <c r="BI653" i="4" s="1"/>
  <c r="BL653" i="4" s="1"/>
  <c r="AE670" i="4"/>
  <c r="AF670" i="4" s="1"/>
  <c r="AN669" i="4"/>
  <c r="AQ669" i="4" l="1"/>
  <c r="AD585" i="14"/>
  <c r="BJ653" i="4"/>
  <c r="AG670" i="4"/>
  <c r="AH670" i="4" l="1"/>
  <c r="AJ670" i="4"/>
  <c r="AO670" i="4" s="1"/>
  <c r="AP670" i="4" s="1"/>
  <c r="AJ669" i="14" s="1"/>
  <c r="BP653" i="4"/>
  <c r="AF544" i="14" s="1"/>
  <c r="BQ653" i="4"/>
  <c r="BR653" i="4" s="1"/>
  <c r="AL652" i="14" s="1"/>
  <c r="BF654" i="4"/>
  <c r="BK654" i="4" s="1"/>
  <c r="AK670" i="4"/>
  <c r="AI670" i="4"/>
  <c r="BS653" i="4" l="1"/>
  <c r="BG654" i="4"/>
  <c r="BH654" i="4" s="1"/>
  <c r="AL670" i="4"/>
  <c r="AM670" i="4" s="1"/>
  <c r="AN670" i="4" s="1"/>
  <c r="AD588" i="14" s="1"/>
  <c r="BM654" i="4" l="1"/>
  <c r="BN654" i="4" s="1"/>
  <c r="BO654" i="4" s="1"/>
  <c r="BI654" i="4"/>
  <c r="BL654" i="4" s="1"/>
  <c r="AD671" i="4"/>
  <c r="AQ670" i="4"/>
  <c r="BJ654" i="4" l="1"/>
  <c r="AE671" i="4"/>
  <c r="AK671" i="4" s="1"/>
  <c r="AI671" i="4"/>
  <c r="AF671" i="4" l="1"/>
  <c r="AG671" i="4" s="1"/>
  <c r="BF655" i="4"/>
  <c r="BK655" i="4" s="1"/>
  <c r="BP654" i="4"/>
  <c r="AF547" i="14" s="1"/>
  <c r="BQ654" i="4"/>
  <c r="BR654" i="4" s="1"/>
  <c r="AL653" i="14" s="1"/>
  <c r="AL671" i="4"/>
  <c r="AM671" i="4" s="1"/>
  <c r="AH671" i="4" l="1"/>
  <c r="AD672" i="4" s="1"/>
  <c r="AJ671" i="4"/>
  <c r="AO671" i="4" s="1"/>
  <c r="AP671" i="4" s="1"/>
  <c r="AJ670" i="14" s="1"/>
  <c r="BS654" i="4"/>
  <c r="BG655" i="4"/>
  <c r="BM655" i="4" s="1"/>
  <c r="BN655" i="4" s="1"/>
  <c r="BO655" i="4" s="1"/>
  <c r="AN671" i="4" l="1"/>
  <c r="BH655" i="4"/>
  <c r="BI655" i="4" s="1"/>
  <c r="AE672" i="4"/>
  <c r="AF672" i="4" s="1"/>
  <c r="AQ671" i="4" l="1"/>
  <c r="AD590" i="14"/>
  <c r="BJ655" i="4"/>
  <c r="BF656" i="4" s="1"/>
  <c r="BK656" i="4" s="1"/>
  <c r="BL655" i="4"/>
  <c r="BP655" i="4" s="1"/>
  <c r="AF550" i="14" s="1"/>
  <c r="AG672" i="4"/>
  <c r="AI672" i="4"/>
  <c r="AK672" i="4"/>
  <c r="AL672" i="4" s="1"/>
  <c r="AH672" i="4" l="1"/>
  <c r="AJ672" i="4"/>
  <c r="AO672" i="4" s="1"/>
  <c r="AP672" i="4" s="1"/>
  <c r="AJ671" i="14" s="1"/>
  <c r="BQ655" i="4"/>
  <c r="BR655" i="4" s="1"/>
  <c r="BG656" i="4"/>
  <c r="BM656" i="4" s="1"/>
  <c r="BN656" i="4" s="1"/>
  <c r="BO656" i="4" s="1"/>
  <c r="AM672" i="4"/>
  <c r="BS655" i="4" l="1"/>
  <c r="AL654" i="14"/>
  <c r="BH656" i="4"/>
  <c r="BI656" i="4" s="1"/>
  <c r="AD673" i="4"/>
  <c r="AN672" i="4"/>
  <c r="AQ672" i="4" l="1"/>
  <c r="AD591" i="14"/>
  <c r="BJ656" i="4"/>
  <c r="BF657" i="4" s="1"/>
  <c r="BK657" i="4" s="1"/>
  <c r="BL656" i="4"/>
  <c r="BP656" i="4" s="1"/>
  <c r="AF554" i="14" s="1"/>
  <c r="AE673" i="4"/>
  <c r="AF673" i="4" s="1"/>
  <c r="BQ656" i="4" l="1"/>
  <c r="BR656" i="4" s="1"/>
  <c r="AG673" i="4"/>
  <c r="BG657" i="4"/>
  <c r="BH657" i="4" s="1"/>
  <c r="AI673" i="4"/>
  <c r="AK673" i="4"/>
  <c r="BS656" i="4" l="1"/>
  <c r="AL655" i="14"/>
  <c r="AH673" i="4"/>
  <c r="AD674" i="4" s="1"/>
  <c r="AJ673" i="4"/>
  <c r="AO673" i="4" s="1"/>
  <c r="AP673" i="4" s="1"/>
  <c r="AJ672" i="14" s="1"/>
  <c r="BM657" i="4"/>
  <c r="BN657" i="4" s="1"/>
  <c r="BO657" i="4" s="1"/>
  <c r="BI657" i="4"/>
  <c r="BL657" i="4" s="1"/>
  <c r="AL673" i="4"/>
  <c r="AM673" i="4" s="1"/>
  <c r="AN673" i="4" l="1"/>
  <c r="BJ657" i="4"/>
  <c r="AE674" i="4"/>
  <c r="AF674" i="4" s="1"/>
  <c r="AQ673" i="4" l="1"/>
  <c r="AD593" i="14"/>
  <c r="BF658" i="4"/>
  <c r="BK658" i="4" s="1"/>
  <c r="BP657" i="4"/>
  <c r="AF525" i="14" s="1"/>
  <c r="BQ657" i="4"/>
  <c r="BR657" i="4" s="1"/>
  <c r="AL656" i="14" s="1"/>
  <c r="AG674" i="4"/>
  <c r="AH674" i="4" l="1"/>
  <c r="AJ674" i="4"/>
  <c r="AO674" i="4" s="1"/>
  <c r="AP674" i="4" s="1"/>
  <c r="AJ673" i="14" s="1"/>
  <c r="BS657" i="4"/>
  <c r="BG658" i="4"/>
  <c r="BM658" i="4" s="1"/>
  <c r="BN658" i="4" s="1"/>
  <c r="BO658" i="4" s="1"/>
  <c r="AI674" i="4"/>
  <c r="AK674" i="4"/>
  <c r="AL674" i="4" s="1"/>
  <c r="BH658" i="4" l="1"/>
  <c r="BI658" i="4" s="1"/>
  <c r="BL658" i="4" s="1"/>
  <c r="AD675" i="4"/>
  <c r="AM674" i="4"/>
  <c r="AN674" i="4" s="1"/>
  <c r="AD596" i="14" s="1"/>
  <c r="BJ658" i="4" l="1"/>
  <c r="AE675" i="4"/>
  <c r="AF675" i="4" s="1"/>
  <c r="AQ674" i="4"/>
  <c r="BP658" i="4" l="1"/>
  <c r="AF484" i="14" s="1"/>
  <c r="BQ658" i="4"/>
  <c r="BR658" i="4" s="1"/>
  <c r="AL657" i="14" s="1"/>
  <c r="BF659" i="4"/>
  <c r="BK659" i="4" s="1"/>
  <c r="AG675" i="4"/>
  <c r="AH675" i="4" l="1"/>
  <c r="AD676" i="4" s="1"/>
  <c r="AJ675" i="4"/>
  <c r="AO675" i="4" s="1"/>
  <c r="AP675" i="4" s="1"/>
  <c r="AJ674" i="14" s="1"/>
  <c r="BS658" i="4"/>
  <c r="BG659" i="4"/>
  <c r="BM659" i="4" s="1"/>
  <c r="BN659" i="4" s="1"/>
  <c r="BO659" i="4" s="1"/>
  <c r="AI675" i="4"/>
  <c r="AK675" i="4"/>
  <c r="BH659" i="4" l="1"/>
  <c r="BI659" i="4" s="1"/>
  <c r="BL659" i="4" s="1"/>
  <c r="AE676" i="4"/>
  <c r="AF676" i="4" s="1"/>
  <c r="AL675" i="4"/>
  <c r="AM675" i="4" s="1"/>
  <c r="AN675" i="4" s="1"/>
  <c r="AD598" i="14" s="1"/>
  <c r="BJ659" i="4" l="1"/>
  <c r="AG676" i="4"/>
  <c r="AQ675" i="4"/>
  <c r="AH676" i="4" l="1"/>
  <c r="AJ676" i="4"/>
  <c r="AO676" i="4" s="1"/>
  <c r="AP676" i="4" s="1"/>
  <c r="AJ675" i="14" s="1"/>
  <c r="BP659" i="4"/>
  <c r="AF499" i="14" s="1"/>
  <c r="BQ659" i="4"/>
  <c r="BR659" i="4" s="1"/>
  <c r="AL658" i="14" s="1"/>
  <c r="BF660" i="4"/>
  <c r="BK660" i="4" s="1"/>
  <c r="AI676" i="4"/>
  <c r="AK676" i="4"/>
  <c r="BS659" i="4" l="1"/>
  <c r="BG660" i="4"/>
  <c r="BH660" i="4" s="1"/>
  <c r="AD677" i="4"/>
  <c r="AL676" i="4"/>
  <c r="AM676" i="4" s="1"/>
  <c r="AN676" i="4" s="1"/>
  <c r="AD599" i="14" s="1"/>
  <c r="BM660" i="4" l="1"/>
  <c r="BN660" i="4" s="1"/>
  <c r="BO660" i="4" s="1"/>
  <c r="BI660" i="4"/>
  <c r="BL660" i="4" s="1"/>
  <c r="AE677" i="4"/>
  <c r="AF677" i="4" s="1"/>
  <c r="AQ676" i="4"/>
  <c r="BJ660" i="4" l="1"/>
  <c r="AG677" i="4"/>
  <c r="AI677" i="4"/>
  <c r="AK677" i="4"/>
  <c r="AL677" i="4" s="1"/>
  <c r="AH677" i="4" l="1"/>
  <c r="AD678" i="4" s="1"/>
  <c r="AJ677" i="4"/>
  <c r="AO677" i="4" s="1"/>
  <c r="AP677" i="4" s="1"/>
  <c r="AJ676" i="14" s="1"/>
  <c r="BP660" i="4"/>
  <c r="AF515" i="14" s="1"/>
  <c r="BQ660" i="4"/>
  <c r="BR660" i="4" s="1"/>
  <c r="AL659" i="14" s="1"/>
  <c r="BF661" i="4"/>
  <c r="BK661" i="4" s="1"/>
  <c r="AM677" i="4"/>
  <c r="BS660" i="4" l="1"/>
  <c r="BG661" i="4"/>
  <c r="BM661" i="4" s="1"/>
  <c r="BN661" i="4" s="1"/>
  <c r="BO661" i="4" s="1"/>
  <c r="AN677" i="4"/>
  <c r="AE678" i="4"/>
  <c r="AF678" i="4" s="1"/>
  <c r="AQ677" i="4" l="1"/>
  <c r="AD601" i="14"/>
  <c r="BH661" i="4"/>
  <c r="BI661" i="4" s="1"/>
  <c r="BL661" i="4" s="1"/>
  <c r="AG678" i="4"/>
  <c r="AH678" i="4" l="1"/>
  <c r="AJ678" i="4"/>
  <c r="AO678" i="4" s="1"/>
  <c r="AP678" i="4" s="1"/>
  <c r="AJ677" i="14" s="1"/>
  <c r="BJ661" i="4"/>
  <c r="BF662" i="4" s="1"/>
  <c r="BK662" i="4" s="1"/>
  <c r="BQ661" i="4"/>
  <c r="BR661" i="4" s="1"/>
  <c r="AL660" i="14" s="1"/>
  <c r="BP661" i="4"/>
  <c r="AF530" i="14" s="1"/>
  <c r="AI678" i="4"/>
  <c r="AK678" i="4"/>
  <c r="AL678" i="4" s="1"/>
  <c r="BS661" i="4" l="1"/>
  <c r="BG662" i="4"/>
  <c r="BM662" i="4" s="1"/>
  <c r="BN662" i="4" s="1"/>
  <c r="BO662" i="4" s="1"/>
  <c r="AD679" i="4"/>
  <c r="AM678" i="4"/>
  <c r="AN678" i="4" s="1"/>
  <c r="AD603" i="14" s="1"/>
  <c r="BH662" i="4" l="1"/>
  <c r="BI662" i="4" s="1"/>
  <c r="BL662" i="4" s="1"/>
  <c r="AE679" i="4"/>
  <c r="AF679" i="4" s="1"/>
  <c r="AQ678" i="4"/>
  <c r="BJ662" i="4" l="1"/>
  <c r="AG679" i="4"/>
  <c r="AH679" i="4" l="1"/>
  <c r="AJ679" i="4"/>
  <c r="AO679" i="4" s="1"/>
  <c r="AP679" i="4" s="1"/>
  <c r="AJ678" i="14" s="1"/>
  <c r="BP662" i="4"/>
  <c r="AF548" i="14" s="1"/>
  <c r="BQ662" i="4"/>
  <c r="BR662" i="4" s="1"/>
  <c r="AL661" i="14" s="1"/>
  <c r="BF663" i="4"/>
  <c r="AI679" i="4"/>
  <c r="AK679" i="4"/>
  <c r="AL679" i="4" s="1"/>
  <c r="BS662" i="4" l="1"/>
  <c r="BG663" i="4"/>
  <c r="BM663" i="4" s="1"/>
  <c r="BN663" i="4" s="1"/>
  <c r="BO663" i="4" s="1"/>
  <c r="BK663" i="4"/>
  <c r="AD680" i="4"/>
  <c r="AM679" i="4"/>
  <c r="AN679" i="4" s="1"/>
  <c r="AD606" i="14" s="1"/>
  <c r="BH663" i="4" l="1"/>
  <c r="BI663" i="4" s="1"/>
  <c r="BL663" i="4" s="1"/>
  <c r="AE680" i="4"/>
  <c r="AF680" i="4" s="1"/>
  <c r="AQ679" i="4"/>
  <c r="BJ663" i="4" l="1"/>
  <c r="BF664" i="4" s="1"/>
  <c r="BK664" i="4" s="1"/>
  <c r="BP663" i="4"/>
  <c r="AF563" i="14" s="1"/>
  <c r="AG680" i="4"/>
  <c r="AH680" i="4" l="1"/>
  <c r="AJ680" i="4"/>
  <c r="AO680" i="4" s="1"/>
  <c r="AP680" i="4" s="1"/>
  <c r="AJ679" i="14" s="1"/>
  <c r="BQ663" i="4"/>
  <c r="BR663" i="4" s="1"/>
  <c r="BG664" i="4"/>
  <c r="BM664" i="4" s="1"/>
  <c r="BN664" i="4" s="1"/>
  <c r="BO664" i="4" s="1"/>
  <c r="AI680" i="4"/>
  <c r="AK680" i="4"/>
  <c r="AL680" i="4" s="1"/>
  <c r="BS663" i="4" l="1"/>
  <c r="AL662" i="14"/>
  <c r="BH664" i="4"/>
  <c r="BI664" i="4" s="1"/>
  <c r="BL664" i="4" s="1"/>
  <c r="AD681" i="4"/>
  <c r="AM680" i="4"/>
  <c r="AN680" i="4" s="1"/>
  <c r="AD609" i="14" s="1"/>
  <c r="BJ664" i="4" l="1"/>
  <c r="AE681" i="4"/>
  <c r="AF681" i="4" s="1"/>
  <c r="AQ680" i="4"/>
  <c r="BP664" i="4" l="1"/>
  <c r="AF570" i="14" s="1"/>
  <c r="BQ664" i="4"/>
  <c r="BR664" i="4" s="1"/>
  <c r="AL663" i="14" s="1"/>
  <c r="BF665" i="4"/>
  <c r="BK665" i="4" s="1"/>
  <c r="AG681" i="4"/>
  <c r="AH681" i="4" l="1"/>
  <c r="AJ681" i="4"/>
  <c r="AO681" i="4" s="1"/>
  <c r="AP681" i="4" s="1"/>
  <c r="AJ680" i="14" s="1"/>
  <c r="BS664" i="4"/>
  <c r="BG665" i="4"/>
  <c r="BH665" i="4" s="1"/>
  <c r="AI681" i="4"/>
  <c r="AK681" i="4"/>
  <c r="AL681" i="4" s="1"/>
  <c r="BM665" i="4" l="1"/>
  <c r="BN665" i="4" s="1"/>
  <c r="BO665" i="4" s="1"/>
  <c r="BI665" i="4"/>
  <c r="BL665" i="4" s="1"/>
  <c r="AD682" i="4"/>
  <c r="AM681" i="4"/>
  <c r="AN681" i="4" s="1"/>
  <c r="AD613" i="14" s="1"/>
  <c r="BJ665" i="4" l="1"/>
  <c r="AE682" i="4"/>
  <c r="AF682" i="4" s="1"/>
  <c r="AQ681" i="4"/>
  <c r="BP665" i="4" l="1"/>
  <c r="AF573" i="14" s="1"/>
  <c r="BQ665" i="4"/>
  <c r="BR665" i="4" s="1"/>
  <c r="AL664" i="14" s="1"/>
  <c r="BF666" i="4"/>
  <c r="AG682" i="4"/>
  <c r="AH682" i="4" l="1"/>
  <c r="AJ682" i="4"/>
  <c r="AO682" i="4" s="1"/>
  <c r="AP682" i="4" s="1"/>
  <c r="AJ681" i="14" s="1"/>
  <c r="BS665" i="4"/>
  <c r="BG666" i="4"/>
  <c r="BM666" i="4" s="1"/>
  <c r="BN666" i="4" s="1"/>
  <c r="BO666" i="4" s="1"/>
  <c r="BK666" i="4"/>
  <c r="AI682" i="4"/>
  <c r="AK682" i="4"/>
  <c r="AL682" i="4" s="1"/>
  <c r="BH666" i="4" l="1"/>
  <c r="BI666" i="4" s="1"/>
  <c r="BL666" i="4" s="1"/>
  <c r="AD683" i="4"/>
  <c r="AM682" i="4"/>
  <c r="AN682" i="4" s="1"/>
  <c r="AD611" i="14" s="1"/>
  <c r="BQ666" i="4" l="1"/>
  <c r="BR666" i="4" s="1"/>
  <c r="AL665" i="14" s="1"/>
  <c r="BJ666" i="4"/>
  <c r="AE683" i="4"/>
  <c r="AF683" i="4" s="1"/>
  <c r="AQ682" i="4"/>
  <c r="BP666" i="4" l="1"/>
  <c r="BF667" i="4"/>
  <c r="BK667" i="4" s="1"/>
  <c r="AG683" i="4"/>
  <c r="BS666" i="4" l="1"/>
  <c r="AF576" i="14"/>
  <c r="AH683" i="4"/>
  <c r="AJ683" i="4"/>
  <c r="AO683" i="4" s="1"/>
  <c r="AP683" i="4" s="1"/>
  <c r="AJ682" i="14" s="1"/>
  <c r="BG667" i="4"/>
  <c r="BM667" i="4" s="1"/>
  <c r="BN667" i="4" s="1"/>
  <c r="BO667" i="4" s="1"/>
  <c r="AK683" i="4"/>
  <c r="AI683" i="4"/>
  <c r="BH667" i="4" l="1"/>
  <c r="BI667" i="4" s="1"/>
  <c r="BL667" i="4" s="1"/>
  <c r="AL683" i="4"/>
  <c r="AM683" i="4" s="1"/>
  <c r="AN683" i="4" s="1"/>
  <c r="AD616" i="14" s="1"/>
  <c r="BJ667" i="4" l="1"/>
  <c r="BF668" i="4" s="1"/>
  <c r="BP667" i="4"/>
  <c r="AF577" i="14" s="1"/>
  <c r="BQ667" i="4"/>
  <c r="BR667" i="4" s="1"/>
  <c r="AL666" i="14" s="1"/>
  <c r="AD684" i="4"/>
  <c r="AQ683" i="4"/>
  <c r="BS667" i="4" l="1"/>
  <c r="BG668" i="4"/>
  <c r="BM668" i="4" s="1"/>
  <c r="BN668" i="4" s="1"/>
  <c r="BO668" i="4" s="1"/>
  <c r="BK668" i="4"/>
  <c r="AE684" i="4"/>
  <c r="AF684" i="4" s="1"/>
  <c r="AI684" i="4"/>
  <c r="BH668" i="4" l="1"/>
  <c r="BI668" i="4" s="1"/>
  <c r="BL668" i="4" s="1"/>
  <c r="AG684" i="4"/>
  <c r="AJ684" i="4" s="1"/>
  <c r="AK684" i="4"/>
  <c r="AL684" i="4" s="1"/>
  <c r="AM684" i="4" s="1"/>
  <c r="BJ668" i="4" l="1"/>
  <c r="BP668" i="4"/>
  <c r="AF578" i="14" s="1"/>
  <c r="BQ668" i="4"/>
  <c r="BR668" i="4" s="1"/>
  <c r="AL667" i="14" s="1"/>
  <c r="AH684" i="4"/>
  <c r="AO684" i="4"/>
  <c r="AP684" i="4" s="1"/>
  <c r="AJ683" i="14" s="1"/>
  <c r="BF669" i="4" l="1"/>
  <c r="BK669" i="4" s="1"/>
  <c r="BS668" i="4"/>
  <c r="AN684" i="4"/>
  <c r="AD685" i="4"/>
  <c r="AQ684" i="4" l="1"/>
  <c r="AD618" i="14"/>
  <c r="BG669" i="4"/>
  <c r="BM669" i="4" s="1"/>
  <c r="BN669" i="4" s="1"/>
  <c r="BO669" i="4" s="1"/>
  <c r="AE685" i="4"/>
  <c r="AI685" i="4"/>
  <c r="BH669" i="4" l="1"/>
  <c r="BI669" i="4" s="1"/>
  <c r="AF685" i="4"/>
  <c r="AG685" i="4" s="1"/>
  <c r="AJ685" i="4" s="1"/>
  <c r="AK685" i="4"/>
  <c r="AL685" i="4" s="1"/>
  <c r="AM685" i="4" s="1"/>
  <c r="BJ669" i="4" l="1"/>
  <c r="BF670" i="4" s="1"/>
  <c r="BK670" i="4" s="1"/>
  <c r="BL669" i="4"/>
  <c r="BQ669" i="4" s="1"/>
  <c r="BR669" i="4" s="1"/>
  <c r="AL668" i="14" s="1"/>
  <c r="AO685" i="4"/>
  <c r="AP685" i="4" s="1"/>
  <c r="AJ684" i="14" s="1"/>
  <c r="AH685" i="4"/>
  <c r="BP669" i="4" l="1"/>
  <c r="AN685" i="4"/>
  <c r="AD686" i="4"/>
  <c r="AI686" i="4" s="1"/>
  <c r="BG670" i="4"/>
  <c r="BH670" i="4" s="1"/>
  <c r="BS669" i="4" l="1"/>
  <c r="AF579" i="14"/>
  <c r="AQ685" i="4"/>
  <c r="AD621" i="14"/>
  <c r="AE686" i="4"/>
  <c r="AF686" i="4" s="1"/>
  <c r="BI670" i="4"/>
  <c r="BL670" i="4" s="1"/>
  <c r="BM670" i="4"/>
  <c r="BN670" i="4" s="1"/>
  <c r="BO670" i="4" s="1"/>
  <c r="AK686" i="4" l="1"/>
  <c r="AL686" i="4" s="1"/>
  <c r="AM686" i="4" s="1"/>
  <c r="AG686" i="4"/>
  <c r="BJ670" i="4"/>
  <c r="AH686" i="4" l="1"/>
  <c r="AD687" i="4" s="1"/>
  <c r="AE687" i="4" s="1"/>
  <c r="AJ686" i="4"/>
  <c r="AN686" i="4" s="1"/>
  <c r="AD623" i="14" s="1"/>
  <c r="BP670" i="4"/>
  <c r="AF581" i="14" s="1"/>
  <c r="BQ670" i="4"/>
  <c r="BR670" i="4" s="1"/>
  <c r="AL669" i="14" s="1"/>
  <c r="BF671" i="4"/>
  <c r="AF687" i="4" l="1"/>
  <c r="AG687" i="4" s="1"/>
  <c r="AO686" i="4"/>
  <c r="AP686" i="4" s="1"/>
  <c r="BS670" i="4"/>
  <c r="BG671" i="4"/>
  <c r="BM671" i="4" s="1"/>
  <c r="BN671" i="4" s="1"/>
  <c r="BO671" i="4" s="1"/>
  <c r="BK671" i="4"/>
  <c r="AI687" i="4"/>
  <c r="AK687" i="4"/>
  <c r="AL687" i="4" s="1"/>
  <c r="AQ686" i="4" l="1"/>
  <c r="AJ685" i="14"/>
  <c r="AH687" i="4"/>
  <c r="AD688" i="4" s="1"/>
  <c r="AJ687" i="4"/>
  <c r="AO687" i="4" s="1"/>
  <c r="AP687" i="4" s="1"/>
  <c r="AJ686" i="14" s="1"/>
  <c r="BH671" i="4"/>
  <c r="BI671" i="4" s="1"/>
  <c r="AM687" i="4"/>
  <c r="AN687" i="4" l="1"/>
  <c r="BJ671" i="4"/>
  <c r="BF672" i="4" s="1"/>
  <c r="BK672" i="4" s="1"/>
  <c r="BL671" i="4"/>
  <c r="BP671" i="4" s="1"/>
  <c r="AF584" i="14" s="1"/>
  <c r="AE688" i="4"/>
  <c r="AF688" i="4" s="1"/>
  <c r="AQ687" i="4" l="1"/>
  <c r="AD625" i="14"/>
  <c r="BQ671" i="4"/>
  <c r="BR671" i="4" s="1"/>
  <c r="BG672" i="4"/>
  <c r="BH672" i="4" s="1"/>
  <c r="AG688" i="4"/>
  <c r="BS671" i="4" l="1"/>
  <c r="AL670" i="14"/>
  <c r="AH688" i="4"/>
  <c r="AJ688" i="4"/>
  <c r="AO688" i="4" s="1"/>
  <c r="AP688" i="4" s="1"/>
  <c r="AJ687" i="14" s="1"/>
  <c r="BM672" i="4"/>
  <c r="BN672" i="4" s="1"/>
  <c r="BO672" i="4" s="1"/>
  <c r="BI672" i="4"/>
  <c r="BL672" i="4" s="1"/>
  <c r="AI688" i="4"/>
  <c r="AK688" i="4"/>
  <c r="AL688" i="4" s="1"/>
  <c r="BJ672" i="4" l="1"/>
  <c r="AD689" i="4"/>
  <c r="AM688" i="4"/>
  <c r="AN688" i="4" s="1"/>
  <c r="AD627" i="14" s="1"/>
  <c r="BP672" i="4" l="1"/>
  <c r="AF586" i="14" s="1"/>
  <c r="BQ672" i="4"/>
  <c r="BR672" i="4" s="1"/>
  <c r="AL671" i="14" s="1"/>
  <c r="BF673" i="4"/>
  <c r="BK673" i="4" s="1"/>
  <c r="AE689" i="4"/>
  <c r="AF689" i="4" s="1"/>
  <c r="AQ688" i="4"/>
  <c r="BS672" i="4" l="1"/>
  <c r="BG673" i="4"/>
  <c r="BM673" i="4" s="1"/>
  <c r="BN673" i="4" s="1"/>
  <c r="BO673" i="4" s="1"/>
  <c r="AG689" i="4"/>
  <c r="AH689" i="4" l="1"/>
  <c r="AJ689" i="4"/>
  <c r="AO689" i="4" s="1"/>
  <c r="AP689" i="4" s="1"/>
  <c r="AJ688" i="14" s="1"/>
  <c r="BH673" i="4"/>
  <c r="BI673" i="4" s="1"/>
  <c r="BL673" i="4" s="1"/>
  <c r="AI689" i="4"/>
  <c r="AK689" i="4"/>
  <c r="AL689" i="4" s="1"/>
  <c r="BJ673" i="4" l="1"/>
  <c r="AD690" i="4"/>
  <c r="AM689" i="4"/>
  <c r="AN689" i="4" s="1"/>
  <c r="AD629" i="14" s="1"/>
  <c r="BP673" i="4" l="1"/>
  <c r="AF589" i="14" s="1"/>
  <c r="BQ673" i="4"/>
  <c r="BR673" i="4" s="1"/>
  <c r="AL672" i="14" s="1"/>
  <c r="BF674" i="4"/>
  <c r="BK674" i="4" s="1"/>
  <c r="AE690" i="4"/>
  <c r="AF690" i="4" s="1"/>
  <c r="AQ689" i="4"/>
  <c r="BS673" i="4" l="1"/>
  <c r="BG674" i="4"/>
  <c r="BH674" i="4" s="1"/>
  <c r="AG690" i="4"/>
  <c r="AJ690" i="4" s="1"/>
  <c r="BM674" i="4" l="1"/>
  <c r="BN674" i="4" s="1"/>
  <c r="BO674" i="4" s="1"/>
  <c r="BI674" i="4"/>
  <c r="BL674" i="4" s="1"/>
  <c r="AO690" i="4"/>
  <c r="AP690" i="4" s="1"/>
  <c r="AJ689" i="14" s="1"/>
  <c r="AH690" i="4"/>
  <c r="AI690" i="4"/>
  <c r="AK690" i="4"/>
  <c r="AL690" i="4" s="1"/>
  <c r="BJ674" i="4" l="1"/>
  <c r="AD691" i="4"/>
  <c r="AM690" i="4"/>
  <c r="AN690" i="4" s="1"/>
  <c r="AD632" i="14" s="1"/>
  <c r="BP674" i="4" l="1"/>
  <c r="AF590" i="14" s="1"/>
  <c r="BQ674" i="4"/>
  <c r="BR674" i="4" s="1"/>
  <c r="AL673" i="14" s="1"/>
  <c r="BF675" i="4"/>
  <c r="BK675" i="4" s="1"/>
  <c r="AE691" i="4"/>
  <c r="AF691" i="4" s="1"/>
  <c r="AQ690" i="4"/>
  <c r="BS674" i="4" l="1"/>
  <c r="BG675" i="4"/>
  <c r="BH675" i="4" s="1"/>
  <c r="AG691" i="4"/>
  <c r="AH691" i="4" l="1"/>
  <c r="AJ691" i="4"/>
  <c r="AO691" i="4" s="1"/>
  <c r="AP691" i="4" s="1"/>
  <c r="AJ690" i="14" s="1"/>
  <c r="BM675" i="4"/>
  <c r="BN675" i="4" s="1"/>
  <c r="BO675" i="4" s="1"/>
  <c r="BI675" i="4"/>
  <c r="BL675" i="4" s="1"/>
  <c r="AI691" i="4"/>
  <c r="AK691" i="4"/>
  <c r="AL691" i="4" s="1"/>
  <c r="BJ675" i="4" l="1"/>
  <c r="AD692" i="4"/>
  <c r="AM691" i="4"/>
  <c r="AN691" i="4" s="1"/>
  <c r="AD635" i="14" s="1"/>
  <c r="BF676" i="4" l="1"/>
  <c r="BK676" i="4" s="1"/>
  <c r="BP675" i="4"/>
  <c r="AF592" i="14" s="1"/>
  <c r="BQ675" i="4"/>
  <c r="BR675" i="4" s="1"/>
  <c r="AL674" i="14" s="1"/>
  <c r="AE692" i="4"/>
  <c r="AF692" i="4" s="1"/>
  <c r="AQ691" i="4"/>
  <c r="BG676" i="4" l="1"/>
  <c r="BM676" i="4" s="1"/>
  <c r="BN676" i="4" s="1"/>
  <c r="BO676" i="4" s="1"/>
  <c r="BS675" i="4"/>
  <c r="AG692" i="4"/>
  <c r="AH692" i="4" l="1"/>
  <c r="AJ692" i="4"/>
  <c r="AO692" i="4" s="1"/>
  <c r="AP692" i="4" s="1"/>
  <c r="AJ691" i="14" s="1"/>
  <c r="BH676" i="4"/>
  <c r="BI676" i="4" s="1"/>
  <c r="BL676" i="4" s="1"/>
  <c r="AI692" i="4"/>
  <c r="AK692" i="4"/>
  <c r="BJ676" i="4" l="1"/>
  <c r="BF677" i="4" s="1"/>
  <c r="BP676" i="4"/>
  <c r="AF595" i="14" s="1"/>
  <c r="BQ676" i="4"/>
  <c r="BR676" i="4" s="1"/>
  <c r="AL675" i="14" s="1"/>
  <c r="AD693" i="4"/>
  <c r="AL692" i="4"/>
  <c r="AM692" i="4" s="1"/>
  <c r="AN692" i="4" s="1"/>
  <c r="AD637" i="14" s="1"/>
  <c r="BS676" i="4" l="1"/>
  <c r="BG677" i="4"/>
  <c r="BM677" i="4" s="1"/>
  <c r="BN677" i="4" s="1"/>
  <c r="BO677" i="4" s="1"/>
  <c r="BK677" i="4"/>
  <c r="AE693" i="4"/>
  <c r="AF693" i="4" s="1"/>
  <c r="AQ692" i="4"/>
  <c r="BH677" i="4" l="1"/>
  <c r="BI677" i="4" s="1"/>
  <c r="BL677" i="4" s="1"/>
  <c r="AG693" i="4"/>
  <c r="AH693" i="4" l="1"/>
  <c r="AJ693" i="4"/>
  <c r="AO693" i="4" s="1"/>
  <c r="AP693" i="4" s="1"/>
  <c r="AJ692" i="14" s="1"/>
  <c r="BJ677" i="4"/>
  <c r="AI693" i="4"/>
  <c r="BP677" i="4" l="1"/>
  <c r="AF597" i="14" s="1"/>
  <c r="BQ677" i="4"/>
  <c r="BR677" i="4" s="1"/>
  <c r="AL676" i="14" s="1"/>
  <c r="BF678" i="4"/>
  <c r="BK678" i="4" s="1"/>
  <c r="AD694" i="4"/>
  <c r="AK693" i="4"/>
  <c r="BS677" i="4" l="1"/>
  <c r="BG678" i="4"/>
  <c r="BM678" i="4" s="1"/>
  <c r="BN678" i="4" s="1"/>
  <c r="BO678" i="4" s="1"/>
  <c r="AE694" i="4"/>
  <c r="AF694" i="4" s="1"/>
  <c r="AL693" i="4"/>
  <c r="AM693" i="4" s="1"/>
  <c r="AN693" i="4" s="1"/>
  <c r="AD641" i="14" s="1"/>
  <c r="BH678" i="4" l="1"/>
  <c r="BI678" i="4" s="1"/>
  <c r="BL678" i="4" s="1"/>
  <c r="AG694" i="4"/>
  <c r="AJ694" i="4" s="1"/>
  <c r="AQ693" i="4"/>
  <c r="AK694" i="4"/>
  <c r="AL694" i="4" s="1"/>
  <c r="BJ678" i="4" l="1"/>
  <c r="AO694" i="4"/>
  <c r="AP694" i="4" s="1"/>
  <c r="AJ693" i="14" s="1"/>
  <c r="AH694" i="4"/>
  <c r="AI694" i="4"/>
  <c r="AM694" i="4"/>
  <c r="AN694" i="4" l="1"/>
  <c r="BQ678" i="4"/>
  <c r="BR678" i="4" s="1"/>
  <c r="AL677" i="14" s="1"/>
  <c r="BP678" i="4"/>
  <c r="AF600" i="14" s="1"/>
  <c r="BF679" i="4"/>
  <c r="BK679" i="4" s="1"/>
  <c r="AD695" i="4"/>
  <c r="AQ694" i="4" l="1"/>
  <c r="AD644" i="14"/>
  <c r="BS678" i="4"/>
  <c r="BG679" i="4"/>
  <c r="BM679" i="4" s="1"/>
  <c r="BN679" i="4" s="1"/>
  <c r="BO679" i="4" s="1"/>
  <c r="AE695" i="4"/>
  <c r="AF695" i="4" s="1"/>
  <c r="BH679" i="4" l="1"/>
  <c r="BI679" i="4" s="1"/>
  <c r="BL679" i="4" s="1"/>
  <c r="AG695" i="4"/>
  <c r="AI695" i="4"/>
  <c r="AH695" i="4" l="1"/>
  <c r="AD696" i="4" s="1"/>
  <c r="AJ695" i="4"/>
  <c r="AO695" i="4" s="1"/>
  <c r="AP695" i="4" s="1"/>
  <c r="AJ694" i="14" s="1"/>
  <c r="BJ679" i="4"/>
  <c r="AK695" i="4"/>
  <c r="BP679" i="4" l="1"/>
  <c r="AF603" i="14" s="1"/>
  <c r="BQ679" i="4"/>
  <c r="BR679" i="4" s="1"/>
  <c r="AL678" i="14" s="1"/>
  <c r="BF680" i="4"/>
  <c r="BK680" i="4" s="1"/>
  <c r="AE696" i="4"/>
  <c r="AF696" i="4" s="1"/>
  <c r="AL695" i="4"/>
  <c r="AM695" i="4" s="1"/>
  <c r="AN695" i="4" s="1"/>
  <c r="AD646" i="14" s="1"/>
  <c r="BS679" i="4" l="1"/>
  <c r="BG680" i="4"/>
  <c r="BH680" i="4" s="1"/>
  <c r="AG696" i="4"/>
  <c r="AQ695" i="4"/>
  <c r="AH696" i="4" l="1"/>
  <c r="AJ696" i="4"/>
  <c r="AO696" i="4" s="1"/>
  <c r="AP696" i="4" s="1"/>
  <c r="AJ695" i="14" s="1"/>
  <c r="BM680" i="4"/>
  <c r="BN680" i="4" s="1"/>
  <c r="BO680" i="4" s="1"/>
  <c r="BI680" i="4"/>
  <c r="BL680" i="4" s="1"/>
  <c r="AI696" i="4"/>
  <c r="AK696" i="4"/>
  <c r="AL696" i="4" s="1"/>
  <c r="BJ680" i="4" l="1"/>
  <c r="AD697" i="4"/>
  <c r="AM696" i="4"/>
  <c r="AN696" i="4" s="1"/>
  <c r="AD647" i="14" s="1"/>
  <c r="BQ680" i="4" l="1"/>
  <c r="BR680" i="4" s="1"/>
  <c r="AL679" i="14" s="1"/>
  <c r="BP680" i="4"/>
  <c r="AF605" i="14" s="1"/>
  <c r="BF681" i="4"/>
  <c r="BK681" i="4" s="1"/>
  <c r="AE697" i="4"/>
  <c r="AF697" i="4" s="1"/>
  <c r="AQ696" i="4"/>
  <c r="BS680" i="4" l="1"/>
  <c r="BG681" i="4"/>
  <c r="BM681" i="4" s="1"/>
  <c r="BN681" i="4" s="1"/>
  <c r="BO681" i="4" s="1"/>
  <c r="AG697" i="4"/>
  <c r="AH697" i="4" l="1"/>
  <c r="AJ697" i="4"/>
  <c r="AO697" i="4" s="1"/>
  <c r="AP697" i="4" s="1"/>
  <c r="AJ696" i="14" s="1"/>
  <c r="BH681" i="4"/>
  <c r="BI681" i="4" s="1"/>
  <c r="BL681" i="4" s="1"/>
  <c r="AI697" i="4"/>
  <c r="AK697" i="4"/>
  <c r="BJ681" i="4" l="1"/>
  <c r="AL697" i="4"/>
  <c r="AM697" i="4" s="1"/>
  <c r="AN697" i="4" s="1"/>
  <c r="AD650" i="14" s="1"/>
  <c r="BP681" i="4" l="1"/>
  <c r="AF609" i="14" s="1"/>
  <c r="BQ681" i="4"/>
  <c r="BR681" i="4" s="1"/>
  <c r="AL680" i="14" s="1"/>
  <c r="BF682" i="4"/>
  <c r="BK682" i="4" s="1"/>
  <c r="AD698" i="4"/>
  <c r="AQ697" i="4"/>
  <c r="BS681" i="4" l="1"/>
  <c r="BG682" i="4"/>
  <c r="BM682" i="4" s="1"/>
  <c r="BN682" i="4" s="1"/>
  <c r="BO682" i="4" s="1"/>
  <c r="AE698" i="4"/>
  <c r="AF698" i="4" s="1"/>
  <c r="AI698" i="4"/>
  <c r="BH682" i="4" l="1"/>
  <c r="BI682" i="4" s="1"/>
  <c r="BL682" i="4" s="1"/>
  <c r="AG698" i="4"/>
  <c r="AK698" i="4"/>
  <c r="AL698" i="4" s="1"/>
  <c r="AM698" i="4" s="1"/>
  <c r="AH698" i="4" l="1"/>
  <c r="AD699" i="4" s="1"/>
  <c r="AJ698" i="4"/>
  <c r="AO698" i="4" s="1"/>
  <c r="AP698" i="4" s="1"/>
  <c r="AJ697" i="14" s="1"/>
  <c r="BJ682" i="4"/>
  <c r="BP682" i="4" l="1"/>
  <c r="AF608" i="14" s="1"/>
  <c r="BQ682" i="4"/>
  <c r="BR682" i="4" s="1"/>
  <c r="AL681" i="14" s="1"/>
  <c r="BF683" i="4"/>
  <c r="BK683" i="4" s="1"/>
  <c r="AN698" i="4"/>
  <c r="AE699" i="4"/>
  <c r="AF699" i="4" s="1"/>
  <c r="AQ698" i="4" l="1"/>
  <c r="AD653" i="14"/>
  <c r="BS682" i="4"/>
  <c r="BG683" i="4"/>
  <c r="BM683" i="4" s="1"/>
  <c r="BN683" i="4" s="1"/>
  <c r="BO683" i="4" s="1"/>
  <c r="AG699" i="4"/>
  <c r="AI699" i="4"/>
  <c r="AK699" i="4"/>
  <c r="AH699" i="4" l="1"/>
  <c r="AJ699" i="4"/>
  <c r="AO699" i="4" s="1"/>
  <c r="AP699" i="4" s="1"/>
  <c r="AJ698" i="14" s="1"/>
  <c r="BH683" i="4"/>
  <c r="BI683" i="4" s="1"/>
  <c r="BL683" i="4" s="1"/>
  <c r="AL699" i="4"/>
  <c r="AM699" i="4" s="1"/>
  <c r="BJ683" i="4" l="1"/>
  <c r="AD700" i="4"/>
  <c r="AN699" i="4"/>
  <c r="AQ699" i="4" l="1"/>
  <c r="AD655" i="14"/>
  <c r="AE700" i="4"/>
  <c r="AF700" i="4" s="1"/>
  <c r="AG700" i="4" s="1"/>
  <c r="BP683" i="4"/>
  <c r="AF613" i="14" s="1"/>
  <c r="BQ683" i="4"/>
  <c r="BR683" i="4" s="1"/>
  <c r="AL682" i="14" s="1"/>
  <c r="BF684" i="4"/>
  <c r="BK684" i="4" s="1"/>
  <c r="AI700" i="4"/>
  <c r="AH700" i="4" l="1"/>
  <c r="AD701" i="4" s="1"/>
  <c r="AJ700" i="4"/>
  <c r="AO700" i="4" s="1"/>
  <c r="AP700" i="4" s="1"/>
  <c r="AJ699" i="14" s="1"/>
  <c r="AK700" i="4"/>
  <c r="AL700" i="4" s="1"/>
  <c r="AM700" i="4" s="1"/>
  <c r="BS683" i="4"/>
  <c r="BG684" i="4"/>
  <c r="BM684" i="4" s="1"/>
  <c r="BN684" i="4" s="1"/>
  <c r="BO684" i="4" s="1"/>
  <c r="AN700" i="4" l="1"/>
  <c r="BH684" i="4"/>
  <c r="BI684" i="4" s="1"/>
  <c r="BL684" i="4" s="1"/>
  <c r="AE701" i="4"/>
  <c r="AF701" i="4" s="1"/>
  <c r="AQ700" i="4" l="1"/>
  <c r="AD659" i="14"/>
  <c r="BJ684" i="4"/>
  <c r="AG701" i="4"/>
  <c r="AH701" i="4" l="1"/>
  <c r="AJ701" i="4"/>
  <c r="AO701" i="4" s="1"/>
  <c r="AP701" i="4" s="1"/>
  <c r="AJ700" i="14" s="1"/>
  <c r="BP684" i="4"/>
  <c r="AF615" i="14" s="1"/>
  <c r="BQ684" i="4"/>
  <c r="BR684" i="4" s="1"/>
  <c r="AL683" i="14" s="1"/>
  <c r="BF685" i="4"/>
  <c r="BK685" i="4" s="1"/>
  <c r="AI701" i="4"/>
  <c r="AK701" i="4"/>
  <c r="AL701" i="4" s="1"/>
  <c r="BS684" i="4" l="1"/>
  <c r="BG685" i="4"/>
  <c r="BH685" i="4" s="1"/>
  <c r="AD702" i="4"/>
  <c r="AM701" i="4"/>
  <c r="AN701" i="4" s="1"/>
  <c r="AD664" i="14" s="1"/>
  <c r="BM685" i="4" l="1"/>
  <c r="BN685" i="4" s="1"/>
  <c r="BO685" i="4" s="1"/>
  <c r="BI685" i="4"/>
  <c r="BL685" i="4" s="1"/>
  <c r="AE702" i="4"/>
  <c r="AF702" i="4" s="1"/>
  <c r="AQ701" i="4"/>
  <c r="BJ685" i="4" l="1"/>
  <c r="AG702" i="4"/>
  <c r="AH702" i="4" l="1"/>
  <c r="AJ702" i="4"/>
  <c r="AO702" i="4" s="1"/>
  <c r="AP702" i="4" s="1"/>
  <c r="AJ701" i="14" s="1"/>
  <c r="BP685" i="4"/>
  <c r="AF618" i="14" s="1"/>
  <c r="BQ685" i="4"/>
  <c r="BR685" i="4" s="1"/>
  <c r="AL684" i="14" s="1"/>
  <c r="BF686" i="4"/>
  <c r="BK686" i="4" s="1"/>
  <c r="AI702" i="4"/>
  <c r="AK702" i="4"/>
  <c r="AL702" i="4" s="1"/>
  <c r="BS685" i="4" l="1"/>
  <c r="BG686" i="4"/>
  <c r="BM686" i="4" s="1"/>
  <c r="BN686" i="4" s="1"/>
  <c r="BO686" i="4" s="1"/>
  <c r="AD703" i="4"/>
  <c r="AM702" i="4"/>
  <c r="AN702" i="4" s="1"/>
  <c r="AD667" i="14" s="1"/>
  <c r="BH686" i="4" l="1"/>
  <c r="BI686" i="4" s="1"/>
  <c r="BL686" i="4" s="1"/>
  <c r="AE703" i="4"/>
  <c r="AF703" i="4" s="1"/>
  <c r="AQ702" i="4"/>
  <c r="BJ686" i="4" l="1"/>
  <c r="BF687" i="4" s="1"/>
  <c r="BK687" i="4" s="1"/>
  <c r="BQ686" i="4"/>
  <c r="BR686" i="4" s="1"/>
  <c r="AL685" i="14" s="1"/>
  <c r="AG703" i="4"/>
  <c r="AJ703" i="4" s="1"/>
  <c r="BP686" i="4" l="1"/>
  <c r="BG687" i="4"/>
  <c r="BH687" i="4" s="1"/>
  <c r="AO703" i="4"/>
  <c r="AP703" i="4" s="1"/>
  <c r="AJ702" i="14" s="1"/>
  <c r="AH703" i="4"/>
  <c r="AI703" i="4"/>
  <c r="AK703" i="4"/>
  <c r="AL703" i="4" s="1"/>
  <c r="BS686" i="4" l="1"/>
  <c r="AF621" i="14"/>
  <c r="BM687" i="4"/>
  <c r="BN687" i="4" s="1"/>
  <c r="BO687" i="4" s="1"/>
  <c r="BI687" i="4"/>
  <c r="BL687" i="4" s="1"/>
  <c r="AD704" i="4"/>
  <c r="AM703" i="4"/>
  <c r="AN703" i="4" s="1"/>
  <c r="AD669" i="14" s="1"/>
  <c r="BJ687" i="4" l="1"/>
  <c r="AE704" i="4"/>
  <c r="AF704" i="4" s="1"/>
  <c r="AQ703" i="4"/>
  <c r="BP687" i="4" l="1"/>
  <c r="AF624" i="14" s="1"/>
  <c r="BQ687" i="4"/>
  <c r="BR687" i="4" s="1"/>
  <c r="AL686" i="14" s="1"/>
  <c r="BF688" i="4"/>
  <c r="BK688" i="4" s="1"/>
  <c r="AG704" i="4"/>
  <c r="AH704" i="4" l="1"/>
  <c r="AJ704" i="4"/>
  <c r="AO704" i="4" s="1"/>
  <c r="AP704" i="4" s="1"/>
  <c r="AJ703" i="14" s="1"/>
  <c r="BS687" i="4"/>
  <c r="BG688" i="4"/>
  <c r="BH688" i="4" s="1"/>
  <c r="AI704" i="4"/>
  <c r="AK704" i="4"/>
  <c r="BM688" i="4" l="1"/>
  <c r="BN688" i="4" s="1"/>
  <c r="BO688" i="4" s="1"/>
  <c r="BI688" i="4"/>
  <c r="BL688" i="4" s="1"/>
  <c r="AD705" i="4"/>
  <c r="AL704" i="4"/>
  <c r="AM704" i="4" s="1"/>
  <c r="BJ688" i="4" l="1"/>
  <c r="AE705" i="4"/>
  <c r="AF705" i="4" s="1"/>
  <c r="AN704" i="4"/>
  <c r="AQ704" i="4" l="1"/>
  <c r="AD672" i="14"/>
  <c r="BP688" i="4"/>
  <c r="AF626" i="14" s="1"/>
  <c r="BQ688" i="4"/>
  <c r="BR688" i="4" s="1"/>
  <c r="AL687" i="14" s="1"/>
  <c r="BF689" i="4"/>
  <c r="BK689" i="4" s="1"/>
  <c r="AG705" i="4"/>
  <c r="AK705" i="4"/>
  <c r="AH705" i="4" l="1"/>
  <c r="AJ705" i="4"/>
  <c r="AO705" i="4" s="1"/>
  <c r="AP705" i="4" s="1"/>
  <c r="AJ704" i="14" s="1"/>
  <c r="BS688" i="4"/>
  <c r="BG689" i="4"/>
  <c r="AL705" i="4"/>
  <c r="AI705" i="4"/>
  <c r="BM689" i="4" l="1"/>
  <c r="BN689" i="4" s="1"/>
  <c r="BO689" i="4" s="1"/>
  <c r="BH689" i="4"/>
  <c r="BI689" i="4" s="1"/>
  <c r="BL689" i="4" s="1"/>
  <c r="AD706" i="4"/>
  <c r="AM705" i="4"/>
  <c r="BJ689" i="4" l="1"/>
  <c r="AE706" i="4"/>
  <c r="AF706" i="4" s="1"/>
  <c r="AN705" i="4"/>
  <c r="AI706" i="4"/>
  <c r="AQ705" i="4" l="1"/>
  <c r="AD674" i="14"/>
  <c r="BF690" i="4"/>
  <c r="BK690" i="4" s="1"/>
  <c r="BQ689" i="4"/>
  <c r="BR689" i="4" s="1"/>
  <c r="AL688" i="14" s="1"/>
  <c r="BP689" i="4"/>
  <c r="AF629" i="14" s="1"/>
  <c r="AG706" i="4"/>
  <c r="AK706" i="4"/>
  <c r="AL706" i="4" s="1"/>
  <c r="AM706" i="4" s="1"/>
  <c r="AH706" i="4" l="1"/>
  <c r="AJ706" i="4"/>
  <c r="AO706" i="4" s="1"/>
  <c r="AP706" i="4" s="1"/>
  <c r="AJ705" i="14" s="1"/>
  <c r="BG690" i="4"/>
  <c r="BM690" i="4" s="1"/>
  <c r="BN690" i="4" s="1"/>
  <c r="BO690" i="4" s="1"/>
  <c r="BS689" i="4"/>
  <c r="AN706" i="4" l="1"/>
  <c r="BH690" i="4"/>
  <c r="BI690" i="4" s="1"/>
  <c r="AD707" i="4"/>
  <c r="AQ706" i="4" l="1"/>
  <c r="AD677" i="14"/>
  <c r="BJ690" i="4"/>
  <c r="BF691" i="4" s="1"/>
  <c r="BK691" i="4" s="1"/>
  <c r="BL690" i="4"/>
  <c r="BP690" i="4" s="1"/>
  <c r="AF632" i="14" s="1"/>
  <c r="AE707" i="4"/>
  <c r="AK707" i="4" s="1"/>
  <c r="AL707" i="4" s="1"/>
  <c r="AI707" i="4"/>
  <c r="BQ690" i="4" l="1"/>
  <c r="BR690" i="4" s="1"/>
  <c r="AF707" i="4"/>
  <c r="AG707" i="4" s="1"/>
  <c r="AJ707" i="4" s="1"/>
  <c r="BG691" i="4"/>
  <c r="BH691" i="4" s="1"/>
  <c r="AM707" i="4"/>
  <c r="BS690" i="4" l="1"/>
  <c r="AL689" i="14"/>
  <c r="BM691" i="4"/>
  <c r="BN691" i="4" s="1"/>
  <c r="BO691" i="4" s="1"/>
  <c r="BI691" i="4"/>
  <c r="BL691" i="4" s="1"/>
  <c r="AO707" i="4"/>
  <c r="AP707" i="4" s="1"/>
  <c r="AJ706" i="14" s="1"/>
  <c r="AH707" i="4"/>
  <c r="BJ691" i="4" l="1"/>
  <c r="AN707" i="4"/>
  <c r="AD708" i="4"/>
  <c r="AE708" i="4" s="1"/>
  <c r="AQ707" i="4" l="1"/>
  <c r="AD679" i="14"/>
  <c r="AF708" i="4"/>
  <c r="AG708" i="4" s="1"/>
  <c r="BP691" i="4"/>
  <c r="AF633" i="14" s="1"/>
  <c r="BQ691" i="4"/>
  <c r="BR691" i="4" s="1"/>
  <c r="AL690" i="14" s="1"/>
  <c r="BF692" i="4"/>
  <c r="AI708" i="4"/>
  <c r="AK708" i="4"/>
  <c r="AL708" i="4" s="1"/>
  <c r="AH708" i="4" l="1"/>
  <c r="AD709" i="4" s="1"/>
  <c r="AJ708" i="4"/>
  <c r="AO708" i="4" s="1"/>
  <c r="AP708" i="4" s="1"/>
  <c r="AJ707" i="14" s="1"/>
  <c r="BS691" i="4"/>
  <c r="BG692" i="4"/>
  <c r="BH692" i="4" s="1"/>
  <c r="BK692" i="4"/>
  <c r="AM708" i="4"/>
  <c r="AN708" i="4" l="1"/>
  <c r="BI692" i="4"/>
  <c r="BL692" i="4" s="1"/>
  <c r="BM692" i="4"/>
  <c r="BN692" i="4" s="1"/>
  <c r="BO692" i="4" s="1"/>
  <c r="AE709" i="4"/>
  <c r="AF709" i="4" s="1"/>
  <c r="AQ708" i="4" l="1"/>
  <c r="AD681" i="14"/>
  <c r="BJ692" i="4"/>
  <c r="AG709" i="4"/>
  <c r="AH709" i="4" l="1"/>
  <c r="AJ709" i="4"/>
  <c r="AO709" i="4" s="1"/>
  <c r="AP709" i="4" s="1"/>
  <c r="AJ708" i="14" s="1"/>
  <c r="BP692" i="4"/>
  <c r="AF635" i="14" s="1"/>
  <c r="BQ692" i="4"/>
  <c r="BR692" i="4" s="1"/>
  <c r="AL691" i="14" s="1"/>
  <c r="BF693" i="4"/>
  <c r="BK693" i="4" s="1"/>
  <c r="AI709" i="4"/>
  <c r="AK709" i="4"/>
  <c r="AL709" i="4" s="1"/>
  <c r="BS692" i="4" l="1"/>
  <c r="BG693" i="4"/>
  <c r="BM693" i="4" s="1"/>
  <c r="BN693" i="4" s="1"/>
  <c r="BO693" i="4" s="1"/>
  <c r="AD710" i="4"/>
  <c r="AM709" i="4"/>
  <c r="AN709" i="4" s="1"/>
  <c r="AD684" i="14" s="1"/>
  <c r="BH693" i="4" l="1"/>
  <c r="BI693" i="4" s="1"/>
  <c r="BL693" i="4" s="1"/>
  <c r="AE710" i="4"/>
  <c r="AF710" i="4" s="1"/>
  <c r="AQ709" i="4"/>
  <c r="BJ693" i="4" l="1"/>
  <c r="BF694" i="4" s="1"/>
  <c r="BK694" i="4" s="1"/>
  <c r="BP693" i="4"/>
  <c r="AF638" i="14" s="1"/>
  <c r="AG710" i="4"/>
  <c r="AH710" i="4" l="1"/>
  <c r="AJ710" i="4"/>
  <c r="AO710" i="4" s="1"/>
  <c r="AP710" i="4" s="1"/>
  <c r="AJ709" i="14" s="1"/>
  <c r="BQ693" i="4"/>
  <c r="BR693" i="4" s="1"/>
  <c r="BG694" i="4"/>
  <c r="BH694" i="4" s="1"/>
  <c r="AI710" i="4"/>
  <c r="AK710" i="4"/>
  <c r="AL710" i="4" s="1"/>
  <c r="BS693" i="4" l="1"/>
  <c r="AL692" i="14"/>
  <c r="BM694" i="4"/>
  <c r="BN694" i="4" s="1"/>
  <c r="BO694" i="4" s="1"/>
  <c r="BI694" i="4"/>
  <c r="BL694" i="4" s="1"/>
  <c r="AD711" i="4"/>
  <c r="AM710" i="4"/>
  <c r="AN710" i="4" s="1"/>
  <c r="AD688" i="14" s="1"/>
  <c r="BJ694" i="4" l="1"/>
  <c r="AE711" i="4"/>
  <c r="AF711" i="4" s="1"/>
  <c r="AQ710" i="4"/>
  <c r="BP694" i="4" l="1"/>
  <c r="AF640" i="14" s="1"/>
  <c r="BQ694" i="4"/>
  <c r="BR694" i="4" s="1"/>
  <c r="AL693" i="14" s="1"/>
  <c r="BF695" i="4"/>
  <c r="BK695" i="4" s="1"/>
  <c r="AG711" i="4"/>
  <c r="AH711" i="4" l="1"/>
  <c r="AJ711" i="4"/>
  <c r="AO711" i="4" s="1"/>
  <c r="AP711" i="4" s="1"/>
  <c r="AJ710" i="14" s="1"/>
  <c r="BS694" i="4"/>
  <c r="BG695" i="4"/>
  <c r="BM695" i="4" s="1"/>
  <c r="BN695" i="4" s="1"/>
  <c r="BO695" i="4" s="1"/>
  <c r="AI711" i="4"/>
  <c r="AK711" i="4"/>
  <c r="BH695" i="4" l="1"/>
  <c r="BI695" i="4" s="1"/>
  <c r="BL695" i="4" s="1"/>
  <c r="AL711" i="4"/>
  <c r="AM711" i="4" s="1"/>
  <c r="AN711" i="4" s="1"/>
  <c r="AD690" i="14" s="1"/>
  <c r="BJ695" i="4" l="1"/>
  <c r="AD712" i="4"/>
  <c r="AQ711" i="4"/>
  <c r="BP695" i="4" l="1"/>
  <c r="AF642" i="14" s="1"/>
  <c r="BQ695" i="4"/>
  <c r="BR695" i="4" s="1"/>
  <c r="AL694" i="14" s="1"/>
  <c r="BF696" i="4"/>
  <c r="BK696" i="4" s="1"/>
  <c r="AE712" i="4"/>
  <c r="AF712" i="4" s="1"/>
  <c r="AI712" i="4"/>
  <c r="BS695" i="4" l="1"/>
  <c r="BG696" i="4"/>
  <c r="BH696" i="4" s="1"/>
  <c r="AG712" i="4"/>
  <c r="AK712" i="4"/>
  <c r="AH712" i="4" l="1"/>
  <c r="AJ712" i="4"/>
  <c r="BM696" i="4"/>
  <c r="BN696" i="4" s="1"/>
  <c r="BO696" i="4" s="1"/>
  <c r="BI696" i="4"/>
  <c r="BL696" i="4" s="1"/>
  <c r="AL712" i="4"/>
  <c r="AM712" i="4" s="1"/>
  <c r="BJ696" i="4" l="1"/>
  <c r="AD713" i="4"/>
  <c r="AO712" i="4"/>
  <c r="AP712" i="4" s="1"/>
  <c r="AJ711" i="14" s="1"/>
  <c r="AN712" i="4"/>
  <c r="AD693" i="14" s="1"/>
  <c r="BP696" i="4" l="1"/>
  <c r="AF644" i="14" s="1"/>
  <c r="BQ696" i="4"/>
  <c r="BR696" i="4" s="1"/>
  <c r="AL695" i="14" s="1"/>
  <c r="BF697" i="4"/>
  <c r="BK697" i="4" s="1"/>
  <c r="AE713" i="4"/>
  <c r="AF713" i="4" s="1"/>
  <c r="AQ712" i="4"/>
  <c r="AI713" i="4"/>
  <c r="BS696" i="4" l="1"/>
  <c r="BG697" i="4"/>
  <c r="BH697" i="4" s="1"/>
  <c r="AG713" i="4"/>
  <c r="AK713" i="4"/>
  <c r="AL713" i="4" s="1"/>
  <c r="AM713" i="4" s="1"/>
  <c r="AH713" i="4" l="1"/>
  <c r="AD714" i="4" s="1"/>
  <c r="AE714" i="4" s="1"/>
  <c r="AJ713" i="4"/>
  <c r="AO713" i="4" s="1"/>
  <c r="AP713" i="4" s="1"/>
  <c r="AJ712" i="14" s="1"/>
  <c r="BM697" i="4"/>
  <c r="BN697" i="4" s="1"/>
  <c r="BO697" i="4" s="1"/>
  <c r="BI697" i="4"/>
  <c r="BL697" i="4" s="1"/>
  <c r="AN713" i="4" l="1"/>
  <c r="AF714" i="4"/>
  <c r="AG714" i="4" s="1"/>
  <c r="BJ697" i="4"/>
  <c r="AI714" i="4"/>
  <c r="AK714" i="4"/>
  <c r="AQ713" i="4" l="1"/>
  <c r="AD696" i="14"/>
  <c r="AH714" i="4"/>
  <c r="AJ714" i="4"/>
  <c r="BP697" i="4"/>
  <c r="AF647" i="14" s="1"/>
  <c r="BQ697" i="4"/>
  <c r="BR697" i="4" s="1"/>
  <c r="AL696" i="14" s="1"/>
  <c r="BF698" i="4"/>
  <c r="BK698" i="4" s="1"/>
  <c r="AL714" i="4"/>
  <c r="AM714" i="4" s="1"/>
  <c r="BS697" i="4" l="1"/>
  <c r="BG698" i="4"/>
  <c r="BM698" i="4" s="1"/>
  <c r="BN698" i="4" s="1"/>
  <c r="BO698" i="4" s="1"/>
  <c r="AD715" i="4"/>
  <c r="AN714" i="4"/>
  <c r="AD698" i="14" s="1"/>
  <c r="AO714" i="4"/>
  <c r="AP714" i="4" s="1"/>
  <c r="AJ713" i="14" s="1"/>
  <c r="BH698" i="4" l="1"/>
  <c r="BI698" i="4" s="1"/>
  <c r="BL698" i="4" s="1"/>
  <c r="AI715" i="4"/>
  <c r="AE715" i="4"/>
  <c r="AF715" i="4" s="1"/>
  <c r="AQ714" i="4"/>
  <c r="BJ698" i="4" l="1"/>
  <c r="AG715" i="4"/>
  <c r="AK715" i="4"/>
  <c r="AL715" i="4" s="1"/>
  <c r="AM715" i="4" s="1"/>
  <c r="AH715" i="4" l="1"/>
  <c r="AJ715" i="4"/>
  <c r="BP698" i="4"/>
  <c r="AF650" i="14" s="1"/>
  <c r="BQ698" i="4"/>
  <c r="BR698" i="4" s="1"/>
  <c r="AL697" i="14" s="1"/>
  <c r="BF699" i="4"/>
  <c r="BK699" i="4" s="1"/>
  <c r="BS698" i="4" l="1"/>
  <c r="BG699" i="4"/>
  <c r="BH699" i="4" s="1"/>
  <c r="AD716" i="4"/>
  <c r="AO715" i="4"/>
  <c r="AP715" i="4" s="1"/>
  <c r="AJ714" i="14" s="1"/>
  <c r="AN715" i="4"/>
  <c r="AD700" i="14" s="1"/>
  <c r="BM699" i="4" l="1"/>
  <c r="BI699" i="4"/>
  <c r="BL699" i="4" s="1"/>
  <c r="AE716" i="4"/>
  <c r="AF716" i="4" s="1"/>
  <c r="AQ715" i="4"/>
  <c r="AI716" i="4"/>
  <c r="BN699" i="4" l="1"/>
  <c r="BO699" i="4" s="1"/>
  <c r="BJ699" i="4"/>
  <c r="AG716" i="4"/>
  <c r="AK716" i="4"/>
  <c r="AL716" i="4" s="1"/>
  <c r="AM716" i="4" s="1"/>
  <c r="AH716" i="4" l="1"/>
  <c r="AD717" i="4" s="1"/>
  <c r="AE717" i="4" s="1"/>
  <c r="AJ716" i="4"/>
  <c r="AO716" i="4" s="1"/>
  <c r="AP716" i="4" s="1"/>
  <c r="AJ715" i="14" s="1"/>
  <c r="BP699" i="4"/>
  <c r="AF655" i="14" s="1"/>
  <c r="BQ699" i="4"/>
  <c r="BR699" i="4" s="1"/>
  <c r="AL698" i="14" s="1"/>
  <c r="BF700" i="4"/>
  <c r="BK700" i="4" s="1"/>
  <c r="AF717" i="4" l="1"/>
  <c r="AG717" i="4" s="1"/>
  <c r="BG700" i="4"/>
  <c r="BM700" i="4" s="1"/>
  <c r="BN700" i="4" s="1"/>
  <c r="BO700" i="4" s="1"/>
  <c r="BS699" i="4"/>
  <c r="AN716" i="4"/>
  <c r="AI717" i="4"/>
  <c r="AK717" i="4"/>
  <c r="AQ716" i="4" l="1"/>
  <c r="AD702" i="14"/>
  <c r="AH717" i="4"/>
  <c r="AD718" i="4" s="1"/>
  <c r="AE718" i="4" s="1"/>
  <c r="AJ717" i="4"/>
  <c r="AO717" i="4" s="1"/>
  <c r="AP717" i="4" s="1"/>
  <c r="AJ716" i="14" s="1"/>
  <c r="BH700" i="4"/>
  <c r="BI700" i="4" s="1"/>
  <c r="BL700" i="4" s="1"/>
  <c r="AL717" i="4"/>
  <c r="AM717" i="4" s="1"/>
  <c r="AF718" i="4" l="1"/>
  <c r="AG718" i="4" s="1"/>
  <c r="BJ700" i="4"/>
  <c r="BF701" i="4" s="1"/>
  <c r="BP700" i="4"/>
  <c r="AF657" i="14" s="1"/>
  <c r="AN717" i="4"/>
  <c r="AQ717" i="4" l="1"/>
  <c r="AD704" i="14"/>
  <c r="AH718" i="4"/>
  <c r="AJ718" i="4"/>
  <c r="AO718" i="4" s="1"/>
  <c r="AP718" i="4" s="1"/>
  <c r="AJ717" i="14" s="1"/>
  <c r="BQ700" i="4"/>
  <c r="BR700" i="4" s="1"/>
  <c r="BG701" i="4"/>
  <c r="BM701" i="4" s="1"/>
  <c r="BK701" i="4"/>
  <c r="AI718" i="4"/>
  <c r="AK718" i="4"/>
  <c r="BS700" i="4" l="1"/>
  <c r="AL699" i="14"/>
  <c r="BH701" i="4"/>
  <c r="BI701" i="4" s="1"/>
  <c r="BL701" i="4" s="1"/>
  <c r="BN701" i="4"/>
  <c r="BO701" i="4" s="1"/>
  <c r="AL718" i="4"/>
  <c r="AM718" i="4" s="1"/>
  <c r="AN718" i="4" s="1"/>
  <c r="AD706" i="14" s="1"/>
  <c r="BJ701" i="4" l="1"/>
  <c r="BF702" i="4" s="1"/>
  <c r="BK702" i="4" s="1"/>
  <c r="BQ701" i="4"/>
  <c r="BR701" i="4" s="1"/>
  <c r="AL700" i="14" s="1"/>
  <c r="AD719" i="4"/>
  <c r="AQ718" i="4"/>
  <c r="BP701" i="4" l="1"/>
  <c r="BG702" i="4"/>
  <c r="BH702" i="4" s="1"/>
  <c r="AE719" i="4"/>
  <c r="AF719" i="4" s="1"/>
  <c r="AI719" i="4"/>
  <c r="BS701" i="4" l="1"/>
  <c r="AF659" i="14"/>
  <c r="BM702" i="4"/>
  <c r="BN702" i="4" s="1"/>
  <c r="BO702" i="4" s="1"/>
  <c r="AK719" i="4"/>
  <c r="AL719" i="4" s="1"/>
  <c r="AM719" i="4" s="1"/>
  <c r="BI702" i="4"/>
  <c r="BL702" i="4" s="1"/>
  <c r="AG719" i="4"/>
  <c r="AH719" i="4" l="1"/>
  <c r="AD720" i="4" s="1"/>
  <c r="AJ719" i="4"/>
  <c r="AN719" i="4" s="1"/>
  <c r="AD708" i="14" s="1"/>
  <c r="BJ702" i="4"/>
  <c r="BF703" i="4" s="1"/>
  <c r="BK703" i="4" s="1"/>
  <c r="BQ702" i="4"/>
  <c r="BR702" i="4" s="1"/>
  <c r="AL701" i="14" s="1"/>
  <c r="BP702" i="4"/>
  <c r="AF662" i="14" s="1"/>
  <c r="BS702" i="4" l="1"/>
  <c r="BG703" i="4"/>
  <c r="BM703" i="4" s="1"/>
  <c r="BN703" i="4" s="1"/>
  <c r="BO703" i="4" s="1"/>
  <c r="AO719" i="4"/>
  <c r="AP719" i="4" s="1"/>
  <c r="AE720" i="4"/>
  <c r="AI720" i="4"/>
  <c r="AQ719" i="4" l="1"/>
  <c r="AJ718" i="14"/>
  <c r="AF720" i="4"/>
  <c r="AG720" i="4" s="1"/>
  <c r="AJ720" i="4" s="1"/>
  <c r="BH703" i="4"/>
  <c r="BI703" i="4" s="1"/>
  <c r="BL703" i="4" s="1"/>
  <c r="AK720" i="4"/>
  <c r="AH720" i="4" l="1"/>
  <c r="AO720" i="4"/>
  <c r="AP720" i="4" s="1"/>
  <c r="AJ719" i="14" s="1"/>
  <c r="BJ703" i="4"/>
  <c r="BF704" i="4" s="1"/>
  <c r="BK704" i="4" s="1"/>
  <c r="BP703" i="4"/>
  <c r="AF664" i="14" s="1"/>
  <c r="BQ703" i="4"/>
  <c r="BR703" i="4" s="1"/>
  <c r="AL702" i="14" s="1"/>
  <c r="AL720" i="4"/>
  <c r="AM720" i="4" s="1"/>
  <c r="AN720" i="4" l="1"/>
  <c r="BS703" i="4"/>
  <c r="BG704" i="4"/>
  <c r="BM704" i="4" s="1"/>
  <c r="BN704" i="4" s="1"/>
  <c r="BO704" i="4" s="1"/>
  <c r="AD721" i="4"/>
  <c r="AQ720" i="4" l="1"/>
  <c r="AD582" i="14"/>
  <c r="BH704" i="4"/>
  <c r="BI704" i="4" s="1"/>
  <c r="BL704" i="4" s="1"/>
  <c r="AE721" i="4"/>
  <c r="AF721" i="4" s="1"/>
  <c r="AI721" i="4"/>
  <c r="BJ704" i="4" l="1"/>
  <c r="AG721" i="4"/>
  <c r="AK721" i="4"/>
  <c r="AL721" i="4" s="1"/>
  <c r="AM721" i="4" s="1"/>
  <c r="AH721" i="4" l="1"/>
  <c r="AD722" i="4" s="1"/>
  <c r="AJ721" i="4"/>
  <c r="AO721" i="4" s="1"/>
  <c r="AP721" i="4" s="1"/>
  <c r="AJ720" i="14" s="1"/>
  <c r="BF705" i="4"/>
  <c r="BK705" i="4" s="1"/>
  <c r="BP704" i="4"/>
  <c r="AF666" i="14" s="1"/>
  <c r="BQ704" i="4"/>
  <c r="BR704" i="4" s="1"/>
  <c r="AL703" i="14" s="1"/>
  <c r="AN721" i="4" l="1"/>
  <c r="BG705" i="4"/>
  <c r="BM705" i="4" s="1"/>
  <c r="BN705" i="4" s="1"/>
  <c r="BO705" i="4" s="1"/>
  <c r="BS704" i="4"/>
  <c r="AE722" i="4"/>
  <c r="AF722" i="4" s="1"/>
  <c r="AI722" i="4"/>
  <c r="AQ721" i="4" l="1"/>
  <c r="AD560" i="14"/>
  <c r="BH705" i="4"/>
  <c r="BI705" i="4" s="1"/>
  <c r="AG722" i="4"/>
  <c r="AK722" i="4"/>
  <c r="BL705" i="4" l="1"/>
  <c r="BP705" i="4" s="1"/>
  <c r="AF669" i="14" s="1"/>
  <c r="AH722" i="4"/>
  <c r="AJ722" i="4"/>
  <c r="AO722" i="4" s="1"/>
  <c r="AP722" i="4" s="1"/>
  <c r="AJ721" i="14" s="1"/>
  <c r="BJ705" i="4"/>
  <c r="BF706" i="4" s="1"/>
  <c r="BK706" i="4" s="1"/>
  <c r="AL722" i="4"/>
  <c r="AM722" i="4" s="1"/>
  <c r="BQ705" i="4" l="1"/>
  <c r="BR705" i="4" s="1"/>
  <c r="BG706" i="4"/>
  <c r="BM706" i="4" s="1"/>
  <c r="BN706" i="4" s="1"/>
  <c r="BO706" i="4" s="1"/>
  <c r="AN722" i="4"/>
  <c r="AD723" i="4"/>
  <c r="AQ722" i="4" l="1"/>
  <c r="AD510" i="14"/>
  <c r="BS705" i="4"/>
  <c r="AL704" i="14"/>
  <c r="BH706" i="4"/>
  <c r="BI706" i="4" s="1"/>
  <c r="AE723" i="4"/>
  <c r="AF723" i="4" s="1"/>
  <c r="AI723" i="4"/>
  <c r="BL706" i="4" l="1"/>
  <c r="BP706" i="4" s="1"/>
  <c r="AF676" i="14" s="1"/>
  <c r="BJ706" i="4"/>
  <c r="BF707" i="4" s="1"/>
  <c r="BK707" i="4" s="1"/>
  <c r="AG723" i="4"/>
  <c r="AK723" i="4"/>
  <c r="AL723" i="4" s="1"/>
  <c r="AM723" i="4" s="1"/>
  <c r="BQ706" i="4" l="1"/>
  <c r="BR706" i="4" s="1"/>
  <c r="AH723" i="4"/>
  <c r="AD724" i="4" s="1"/>
  <c r="AJ723" i="4"/>
  <c r="BG707" i="4"/>
  <c r="BM707" i="4" s="1"/>
  <c r="BN707" i="4" s="1"/>
  <c r="BO707" i="4" s="1"/>
  <c r="BS706" i="4" l="1"/>
  <c r="AL705" i="14"/>
  <c r="BH707" i="4"/>
  <c r="BI707" i="4" s="1"/>
  <c r="AE724" i="4"/>
  <c r="AF724" i="4" s="1"/>
  <c r="AO723" i="4"/>
  <c r="AP723" i="4" s="1"/>
  <c r="AJ722" i="14" s="1"/>
  <c r="AN723" i="4"/>
  <c r="AD533" i="14" s="1"/>
  <c r="AI724" i="4"/>
  <c r="BJ707" i="4" l="1"/>
  <c r="BF708" i="4" s="1"/>
  <c r="BK708" i="4" s="1"/>
  <c r="BL707" i="4"/>
  <c r="BQ707" i="4" s="1"/>
  <c r="BR707" i="4" s="1"/>
  <c r="AL706" i="14" s="1"/>
  <c r="AK724" i="4"/>
  <c r="AL724" i="4" s="1"/>
  <c r="AM724" i="4" s="1"/>
  <c r="AG724" i="4"/>
  <c r="AQ723" i="4"/>
  <c r="BP707" i="4" l="1"/>
  <c r="AH724" i="4"/>
  <c r="AD725" i="4" s="1"/>
  <c r="AJ724" i="4"/>
  <c r="AO724" i="4" s="1"/>
  <c r="AP724" i="4" s="1"/>
  <c r="AJ723" i="14" s="1"/>
  <c r="BG708" i="4"/>
  <c r="BH708" i="4" s="1"/>
  <c r="BS707" i="4" l="1"/>
  <c r="AF678" i="14"/>
  <c r="BM708" i="4"/>
  <c r="BN708" i="4" s="1"/>
  <c r="BO708" i="4" s="1"/>
  <c r="BI708" i="4"/>
  <c r="BL708" i="4" s="1"/>
  <c r="AN724" i="4"/>
  <c r="AE725" i="4"/>
  <c r="AK725" i="4" s="1"/>
  <c r="AI725" i="4"/>
  <c r="AQ724" i="4" l="1"/>
  <c r="AD557" i="14"/>
  <c r="AF725" i="4"/>
  <c r="AG725" i="4" s="1"/>
  <c r="BJ708" i="4"/>
  <c r="AL725" i="4"/>
  <c r="AM725" i="4" s="1"/>
  <c r="AH725" i="4" l="1"/>
  <c r="AD726" i="4" s="1"/>
  <c r="AJ725" i="4"/>
  <c r="BP708" i="4"/>
  <c r="AF681" i="14" s="1"/>
  <c r="BQ708" i="4"/>
  <c r="BR708" i="4" s="1"/>
  <c r="AL707" i="14" s="1"/>
  <c r="BF709" i="4"/>
  <c r="BK709" i="4" s="1"/>
  <c r="BS708" i="4" l="1"/>
  <c r="BG709" i="4"/>
  <c r="BH709" i="4" s="1"/>
  <c r="AI726" i="4"/>
  <c r="AE726" i="4"/>
  <c r="AF726" i="4" s="1"/>
  <c r="AO725" i="4"/>
  <c r="AP725" i="4" s="1"/>
  <c r="AJ724" i="14" s="1"/>
  <c r="AN725" i="4"/>
  <c r="AD575" i="14" s="1"/>
  <c r="BI709" i="4" l="1"/>
  <c r="BL709" i="4" s="1"/>
  <c r="BM709" i="4"/>
  <c r="BN709" i="4" s="1"/>
  <c r="BO709" i="4" s="1"/>
  <c r="AG726" i="4"/>
  <c r="AK726" i="4"/>
  <c r="AL726" i="4" s="1"/>
  <c r="AM726" i="4" s="1"/>
  <c r="AQ725" i="4"/>
  <c r="AH726" i="4" l="1"/>
  <c r="AD727" i="4" s="1"/>
  <c r="AJ726" i="4"/>
  <c r="AN726" i="4" s="1"/>
  <c r="AD592" i="14" s="1"/>
  <c r="BJ709" i="4"/>
  <c r="BF710" i="4" l="1"/>
  <c r="BK710" i="4" s="1"/>
  <c r="BQ709" i="4"/>
  <c r="BR709" i="4" s="1"/>
  <c r="AL708" i="14" s="1"/>
  <c r="BP709" i="4"/>
  <c r="AF683" i="14" s="1"/>
  <c r="AO726" i="4"/>
  <c r="AP726" i="4" s="1"/>
  <c r="AE727" i="4"/>
  <c r="AF727" i="4" s="1"/>
  <c r="AI727" i="4"/>
  <c r="AQ726" i="4" l="1"/>
  <c r="AJ725" i="14"/>
  <c r="BS709" i="4"/>
  <c r="BG710" i="4"/>
  <c r="BH710" i="4" s="1"/>
  <c r="AK727" i="4"/>
  <c r="AL727" i="4" s="1"/>
  <c r="AM727" i="4" s="1"/>
  <c r="AG727" i="4"/>
  <c r="AH727" i="4" l="1"/>
  <c r="AJ727" i="4"/>
  <c r="AO727" i="4" s="1"/>
  <c r="AP727" i="4" s="1"/>
  <c r="AJ726" i="14" s="1"/>
  <c r="BM710" i="4"/>
  <c r="BN710" i="4" s="1"/>
  <c r="BO710" i="4" s="1"/>
  <c r="BI710" i="4"/>
  <c r="BL710" i="4" s="1"/>
  <c r="AN727" i="4" l="1"/>
  <c r="BJ710" i="4"/>
  <c r="AD728" i="4"/>
  <c r="AQ727" i="4" l="1"/>
  <c r="AD614" i="14"/>
  <c r="BF711" i="4"/>
  <c r="BK711" i="4" s="1"/>
  <c r="BP710" i="4"/>
  <c r="AF685" i="14" s="1"/>
  <c r="BQ710" i="4"/>
  <c r="BR710" i="4" s="1"/>
  <c r="AL709" i="14" s="1"/>
  <c r="AE728" i="4"/>
  <c r="AF728" i="4" s="1"/>
  <c r="AI728" i="4"/>
  <c r="BS710" i="4" l="1"/>
  <c r="BG711" i="4"/>
  <c r="BM711" i="4" s="1"/>
  <c r="BN711" i="4" s="1"/>
  <c r="BO711" i="4" s="1"/>
  <c r="AK728" i="4"/>
  <c r="AL728" i="4" s="1"/>
  <c r="AM728" i="4" s="1"/>
  <c r="AG728" i="4"/>
  <c r="AJ728" i="4" s="1"/>
  <c r="BH711" i="4" l="1"/>
  <c r="BI711" i="4" s="1"/>
  <c r="BL711" i="4" s="1"/>
  <c r="AO728" i="4"/>
  <c r="AP728" i="4" s="1"/>
  <c r="AJ727" i="14" s="1"/>
  <c r="AH728" i="4"/>
  <c r="AN728" i="4" l="1"/>
  <c r="BJ711" i="4"/>
  <c r="AD729" i="4"/>
  <c r="AE729" i="4" s="1"/>
  <c r="AQ728" i="4" l="1"/>
  <c r="AD636" i="14"/>
  <c r="AF729" i="4"/>
  <c r="AG729" i="4" s="1"/>
  <c r="BQ711" i="4"/>
  <c r="BR711" i="4" s="1"/>
  <c r="AL710" i="14" s="1"/>
  <c r="BP711" i="4"/>
  <c r="AF687" i="14" s="1"/>
  <c r="BF712" i="4"/>
  <c r="BK712" i="4" s="1"/>
  <c r="AK729" i="4"/>
  <c r="AL729" i="4" s="1"/>
  <c r="AM729" i="4" s="1"/>
  <c r="AI729" i="4"/>
  <c r="AH729" i="4" l="1"/>
  <c r="AJ729" i="4"/>
  <c r="BG712" i="4"/>
  <c r="BM712" i="4" s="1"/>
  <c r="BN712" i="4" s="1"/>
  <c r="BO712" i="4" s="1"/>
  <c r="BS711" i="4"/>
  <c r="BH712" i="4" l="1"/>
  <c r="BI712" i="4" s="1"/>
  <c r="BL712" i="4" s="1"/>
  <c r="AD730" i="4"/>
  <c r="AN729" i="4"/>
  <c r="AD665" i="14" s="1"/>
  <c r="AO729" i="4"/>
  <c r="AP729" i="4" s="1"/>
  <c r="AJ728" i="14" s="1"/>
  <c r="AI730" i="4" l="1"/>
  <c r="BJ712" i="4"/>
  <c r="AE730" i="4"/>
  <c r="AK730" i="4" s="1"/>
  <c r="AL730" i="4" s="1"/>
  <c r="AM730" i="4" s="1"/>
  <c r="AQ729" i="4"/>
  <c r="AF730" i="4" l="1"/>
  <c r="AG730" i="4" s="1"/>
  <c r="BF713" i="4"/>
  <c r="BK713" i="4" s="1"/>
  <c r="BP712" i="4"/>
  <c r="AF689" i="14" s="1"/>
  <c r="BQ712" i="4"/>
  <c r="BR712" i="4" s="1"/>
  <c r="AL711" i="14" s="1"/>
  <c r="AH730" i="4" l="1"/>
  <c r="AD731" i="4" s="1"/>
  <c r="AE731" i="4" s="1"/>
  <c r="AJ730" i="4"/>
  <c r="AO730" i="4" s="1"/>
  <c r="AP730" i="4" s="1"/>
  <c r="AJ729" i="14" s="1"/>
  <c r="BS712" i="4"/>
  <c r="BG713" i="4"/>
  <c r="BM713" i="4" s="1"/>
  <c r="BN713" i="4" s="1"/>
  <c r="BO713" i="4" s="1"/>
  <c r="AF731" i="4" l="1"/>
  <c r="AG731" i="4" s="1"/>
  <c r="BH713" i="4"/>
  <c r="BI713" i="4" s="1"/>
  <c r="BL713" i="4" s="1"/>
  <c r="AI731" i="4"/>
  <c r="AN730" i="4"/>
  <c r="AK731" i="4"/>
  <c r="AL731" i="4" s="1"/>
  <c r="AM731" i="4" s="1"/>
  <c r="AQ730" i="4" l="1"/>
  <c r="AD694" i="14"/>
  <c r="AH731" i="4"/>
  <c r="AD732" i="4" s="1"/>
  <c r="AJ731" i="4"/>
  <c r="AO731" i="4" s="1"/>
  <c r="AP731" i="4" s="1"/>
  <c r="AJ730" i="14" s="1"/>
  <c r="BJ713" i="4"/>
  <c r="BP713" i="4"/>
  <c r="AF692" i="14" s="1"/>
  <c r="BQ713" i="4"/>
  <c r="BR713" i="4" s="1"/>
  <c r="AL712" i="14" s="1"/>
  <c r="BF714" i="4" l="1"/>
  <c r="BK714" i="4" s="1"/>
  <c r="BS713" i="4"/>
  <c r="AN731" i="4"/>
  <c r="AE732" i="4"/>
  <c r="AF732" i="4" s="1"/>
  <c r="AI732" i="4"/>
  <c r="AQ731" i="4" l="1"/>
  <c r="AD709" i="14"/>
  <c r="BG714" i="4"/>
  <c r="BM714" i="4" s="1"/>
  <c r="BN714" i="4" s="1"/>
  <c r="BO714" i="4" s="1"/>
  <c r="AK732" i="4"/>
  <c r="AL732" i="4" s="1"/>
  <c r="AM732" i="4" s="1"/>
  <c r="AG732" i="4"/>
  <c r="AH732" i="4" l="1"/>
  <c r="AD733" i="4" s="1"/>
  <c r="AJ732" i="4"/>
  <c r="AO732" i="4" s="1"/>
  <c r="AP732" i="4" s="1"/>
  <c r="AJ731" i="14" s="1"/>
  <c r="BH714" i="4"/>
  <c r="BI714" i="4" s="1"/>
  <c r="BL714" i="4" s="1"/>
  <c r="BP714" i="4" l="1"/>
  <c r="AF696" i="14" s="1"/>
  <c r="BJ714" i="4"/>
  <c r="AN732" i="4"/>
  <c r="AE733" i="4"/>
  <c r="AF733" i="4" s="1"/>
  <c r="AI733" i="4"/>
  <c r="AQ732" i="4" l="1"/>
  <c r="AD642" i="14"/>
  <c r="BQ714" i="4"/>
  <c r="BR714" i="4" s="1"/>
  <c r="BF715" i="4"/>
  <c r="AG733" i="4"/>
  <c r="AK733" i="4"/>
  <c r="AL733" i="4" s="1"/>
  <c r="AM733" i="4" s="1"/>
  <c r="BS714" i="4" l="1"/>
  <c r="AL713" i="14"/>
  <c r="AH733" i="4"/>
  <c r="AD734" i="4" s="1"/>
  <c r="AJ733" i="4"/>
  <c r="AN733" i="4" s="1"/>
  <c r="AD640" i="14" s="1"/>
  <c r="BG715" i="4"/>
  <c r="BM715" i="4" s="1"/>
  <c r="BN715" i="4" s="1"/>
  <c r="BO715" i="4" s="1"/>
  <c r="BK715" i="4"/>
  <c r="BH715" i="4" l="1"/>
  <c r="BI715" i="4" s="1"/>
  <c r="AO733" i="4"/>
  <c r="AP733" i="4" s="1"/>
  <c r="AE734" i="4"/>
  <c r="AF734" i="4" s="1"/>
  <c r="AI734" i="4"/>
  <c r="AQ733" i="4" l="1"/>
  <c r="AJ732" i="14"/>
  <c r="BJ715" i="4"/>
  <c r="BF716" i="4" s="1"/>
  <c r="BK716" i="4" s="1"/>
  <c r="BL715" i="4"/>
  <c r="BQ715" i="4" s="1"/>
  <c r="BR715" i="4" s="1"/>
  <c r="AL714" i="14" s="1"/>
  <c r="AG734" i="4"/>
  <c r="AK734" i="4"/>
  <c r="AL734" i="4" s="1"/>
  <c r="AM734" i="4" s="1"/>
  <c r="AH734" i="4" l="1"/>
  <c r="AD735" i="4" s="1"/>
  <c r="AJ734" i="4"/>
  <c r="AO734" i="4" s="1"/>
  <c r="AP734" i="4" s="1"/>
  <c r="AJ733" i="14" s="1"/>
  <c r="BP715" i="4"/>
  <c r="BG716" i="4"/>
  <c r="BM716" i="4" s="1"/>
  <c r="BN716" i="4" s="1"/>
  <c r="BO716" i="4" s="1"/>
  <c r="BS715" i="4" l="1"/>
  <c r="AF700" i="14"/>
  <c r="BH716" i="4"/>
  <c r="BI716" i="4" s="1"/>
  <c r="BL716" i="4" s="1"/>
  <c r="AN734" i="4"/>
  <c r="AE735" i="4"/>
  <c r="AF735" i="4" s="1"/>
  <c r="AQ734" i="4" l="1"/>
  <c r="AD670" i="14"/>
  <c r="BJ716" i="4"/>
  <c r="AG735" i="4"/>
  <c r="AI735" i="4"/>
  <c r="AK735" i="4"/>
  <c r="AL735" i="4" s="1"/>
  <c r="AH735" i="4" l="1"/>
  <c r="AJ735" i="4"/>
  <c r="AO735" i="4" s="1"/>
  <c r="AP735" i="4" s="1"/>
  <c r="AJ734" i="14" s="1"/>
  <c r="BP716" i="4"/>
  <c r="AF702" i="14" s="1"/>
  <c r="BQ716" i="4"/>
  <c r="BR716" i="4" s="1"/>
  <c r="AL715" i="14" s="1"/>
  <c r="BF717" i="4"/>
  <c r="BS716" i="4" l="1"/>
  <c r="BG717" i="4"/>
  <c r="BM717" i="4" s="1"/>
  <c r="BN717" i="4" s="1"/>
  <c r="BO717" i="4" s="1"/>
  <c r="BK717" i="4"/>
  <c r="AD736" i="4"/>
  <c r="AM735" i="4"/>
  <c r="AN735" i="4" s="1"/>
  <c r="AD661" i="14" s="1"/>
  <c r="BH717" i="4" l="1"/>
  <c r="BI717" i="4" s="1"/>
  <c r="AE736" i="4"/>
  <c r="AF736" i="4" s="1"/>
  <c r="AI736" i="4"/>
  <c r="L7" i="8" s="1"/>
  <c r="L46" i="8" l="1"/>
  <c r="L35" i="8"/>
  <c r="L72" i="8" s="1"/>
  <c r="BJ717" i="4"/>
  <c r="BF718" i="4" s="1"/>
  <c r="BK718" i="4" s="1"/>
  <c r="BL717" i="4"/>
  <c r="BP717" i="4" s="1"/>
  <c r="AF704" i="14" s="1"/>
  <c r="AG736" i="4"/>
  <c r="AK736" i="4"/>
  <c r="L9" i="8" s="1"/>
  <c r="AQ735" i="4"/>
  <c r="AH736" i="4" l="1"/>
  <c r="AJ736" i="4"/>
  <c r="L48" i="8"/>
  <c r="S48" i="8" s="1"/>
  <c r="BQ717" i="4"/>
  <c r="BR717" i="4" s="1"/>
  <c r="BG718" i="4"/>
  <c r="BM718" i="4" s="1"/>
  <c r="BN718" i="4" s="1"/>
  <c r="BO718" i="4" s="1"/>
  <c r="L8" i="8"/>
  <c r="AL736" i="4"/>
  <c r="AM736" i="4" s="1"/>
  <c r="BS717" i="4" l="1"/>
  <c r="AL716" i="14"/>
  <c r="L47" i="8"/>
  <c r="S47" i="8" s="1"/>
  <c r="AO736" i="4"/>
  <c r="AP736" i="4" s="1"/>
  <c r="AJ735" i="14" s="1"/>
  <c r="BH718" i="4"/>
  <c r="BI718" i="4" s="1"/>
  <c r="AN736" i="4"/>
  <c r="AD638" i="14" s="1"/>
  <c r="L11" i="8"/>
  <c r="L34" i="8" l="1"/>
  <c r="L71" i="8" s="1"/>
  <c r="L33" i="8"/>
  <c r="L70" i="8" s="1"/>
  <c r="L12" i="8"/>
  <c r="L51" i="8" s="1"/>
  <c r="S51" i="8" s="1"/>
  <c r="L25" i="8"/>
  <c r="L64" i="8" s="1"/>
  <c r="S64" i="8" s="1"/>
  <c r="L24" i="8"/>
  <c r="L63" i="8" s="1"/>
  <c r="S63" i="8" s="1"/>
  <c r="L27" i="8"/>
  <c r="L66" i="8" s="1"/>
  <c r="S66" i="8" s="1"/>
  <c r="L26" i="8"/>
  <c r="L65" i="8" s="1"/>
  <c r="S65" i="8" s="1"/>
  <c r="L22" i="8"/>
  <c r="L10" i="8"/>
  <c r="L16" i="8"/>
  <c r="L21" i="8"/>
  <c r="L60" i="8" s="1"/>
  <c r="S60" i="8" s="1"/>
  <c r="L18" i="8"/>
  <c r="L19" i="8"/>
  <c r="L58" i="8" s="1"/>
  <c r="S58" i="8" s="1"/>
  <c r="L20" i="8"/>
  <c r="L59" i="8" s="1"/>
  <c r="S59" i="8" s="1"/>
  <c r="BJ718" i="4"/>
  <c r="BF719" i="4" s="1"/>
  <c r="BK719" i="4" s="1"/>
  <c r="BL718" i="4"/>
  <c r="BQ718" i="4" s="1"/>
  <c r="BR718" i="4" s="1"/>
  <c r="AL717" i="14" s="1"/>
  <c r="L50" i="8"/>
  <c r="S50" i="8" s="1"/>
  <c r="AQ736" i="4"/>
  <c r="L13" i="8" s="1"/>
  <c r="L52" i="8" s="1"/>
  <c r="S52" i="8" s="1"/>
  <c r="L57" i="8" l="1"/>
  <c r="S57" i="8" s="1"/>
  <c r="L40" i="8"/>
  <c r="L77" i="8" s="1"/>
  <c r="L49" i="8"/>
  <c r="S49" i="8" s="1"/>
  <c r="L32" i="8"/>
  <c r="L69" i="8" s="1"/>
  <c r="L17" i="8"/>
  <c r="L56" i="8" s="1"/>
  <c r="S56" i="8" s="1"/>
  <c r="L55" i="8"/>
  <c r="S55" i="8" s="1"/>
  <c r="L23" i="8"/>
  <c r="L62" i="8" s="1"/>
  <c r="S62" i="8" s="1"/>
  <c r="L61" i="8"/>
  <c r="S61" i="8" s="1"/>
  <c r="BP718" i="4"/>
  <c r="BG719" i="4"/>
  <c r="BM719" i="4" s="1"/>
  <c r="BN719" i="4" s="1"/>
  <c r="BO719" i="4" s="1"/>
  <c r="BS718" i="4" l="1"/>
  <c r="AF706" i="14"/>
  <c r="BH719" i="4"/>
  <c r="BI719" i="4" s="1"/>
  <c r="BJ719" i="4" l="1"/>
  <c r="BF720" i="4" s="1"/>
  <c r="BK720" i="4" s="1"/>
  <c r="BL719" i="4"/>
  <c r="BP719" i="4" s="1"/>
  <c r="AF709" i="14" s="1"/>
  <c r="BG720" i="4" l="1"/>
  <c r="BM720" i="4" s="1"/>
  <c r="BN720" i="4" s="1"/>
  <c r="BO720" i="4" s="1"/>
  <c r="BQ719" i="4"/>
  <c r="BR719" i="4" s="1"/>
  <c r="BS719" i="4" l="1"/>
  <c r="AL718" i="14"/>
  <c r="BH720" i="4"/>
  <c r="BI720" i="4" s="1"/>
  <c r="BL720" i="4" s="1"/>
  <c r="BJ720" i="4" l="1"/>
  <c r="BF721" i="4" s="1"/>
  <c r="BK721" i="4" s="1"/>
  <c r="BQ720" i="4"/>
  <c r="BR720" i="4" s="1"/>
  <c r="AL719" i="14" s="1"/>
  <c r="BP720" i="4"/>
  <c r="AF593" i="14" s="1"/>
  <c r="BS720" i="4" l="1"/>
  <c r="BG721" i="4"/>
  <c r="BM721" i="4" s="1"/>
  <c r="BN721" i="4" s="1"/>
  <c r="BO721" i="4" s="1"/>
  <c r="BH721" i="4" l="1"/>
  <c r="BI721" i="4" s="1"/>
  <c r="BL721" i="4" s="1"/>
  <c r="BJ721" i="4" l="1"/>
  <c r="BP721" i="4" l="1"/>
  <c r="AF575" i="14" s="1"/>
  <c r="BQ721" i="4"/>
  <c r="BR721" i="4" s="1"/>
  <c r="AL720" i="14" s="1"/>
  <c r="BF722" i="4"/>
  <c r="BK722" i="4" s="1"/>
  <c r="BS721" i="4" l="1"/>
  <c r="BG722" i="4"/>
  <c r="BM722" i="4" s="1"/>
  <c r="BN722" i="4" s="1"/>
  <c r="BO722" i="4" s="1"/>
  <c r="BH722" i="4" l="1"/>
  <c r="BI722" i="4" s="1"/>
  <c r="BL722" i="4" s="1"/>
  <c r="BJ722" i="4" l="1"/>
  <c r="BP722" i="4" l="1"/>
  <c r="AF538" i="14" s="1"/>
  <c r="BQ722" i="4"/>
  <c r="BR722" i="4" s="1"/>
  <c r="AL721" i="14" s="1"/>
  <c r="BF723" i="4"/>
  <c r="BK723" i="4" s="1"/>
  <c r="BS722" i="4" l="1"/>
  <c r="BG723" i="4"/>
  <c r="BM723" i="4" s="1"/>
  <c r="BN723" i="4" s="1"/>
  <c r="BO723" i="4" s="1"/>
  <c r="BH723" i="4" l="1"/>
  <c r="BI723" i="4" s="1"/>
  <c r="BL723" i="4" s="1"/>
  <c r="BJ723" i="4" l="1"/>
  <c r="BP723" i="4" l="1"/>
  <c r="AF556" i="14" s="1"/>
  <c r="BQ723" i="4"/>
  <c r="BR723" i="4" s="1"/>
  <c r="AL722" i="14" s="1"/>
  <c r="BF724" i="4"/>
  <c r="BK724" i="4" s="1"/>
  <c r="BS723" i="4" l="1"/>
  <c r="BG724" i="4"/>
  <c r="BH724" i="4" s="1"/>
  <c r="BM724" i="4" l="1"/>
  <c r="BN724" i="4" s="1"/>
  <c r="BO724" i="4" s="1"/>
  <c r="BI724" i="4"/>
  <c r="BL724" i="4" s="1"/>
  <c r="BJ724" i="4" l="1"/>
  <c r="BQ724" i="4" l="1"/>
  <c r="BR724" i="4" s="1"/>
  <c r="AL723" i="14" s="1"/>
  <c r="BP724" i="4"/>
  <c r="AF572" i="14" s="1"/>
  <c r="BF725" i="4"/>
  <c r="BK725" i="4" s="1"/>
  <c r="BS724" i="4" l="1"/>
  <c r="BG725" i="4"/>
  <c r="BM725" i="4" s="1"/>
  <c r="BN725" i="4" s="1"/>
  <c r="BO725" i="4" s="1"/>
  <c r="BH725" i="4" l="1"/>
  <c r="BI725" i="4" s="1"/>
  <c r="BJ725" i="4" l="1"/>
  <c r="BF726" i="4" s="1"/>
  <c r="BL725" i="4"/>
  <c r="BP725" i="4" s="1"/>
  <c r="AF587" i="14" s="1"/>
  <c r="BQ725" i="4" l="1"/>
  <c r="BR725" i="4" s="1"/>
  <c r="BG726" i="4"/>
  <c r="BM726" i="4" s="1"/>
  <c r="BN726" i="4" s="1"/>
  <c r="BO726" i="4" s="1"/>
  <c r="BK726" i="4"/>
  <c r="BS725" i="4" l="1"/>
  <c r="AL724" i="14"/>
  <c r="BH726" i="4"/>
  <c r="BI726" i="4" s="1"/>
  <c r="BL726" i="4" s="1"/>
  <c r="BJ726" i="4" l="1"/>
  <c r="BF727" i="4" s="1"/>
  <c r="BK727" i="4" s="1"/>
  <c r="BP726" i="4"/>
  <c r="AF607" i="14" s="1"/>
  <c r="BQ726" i="4" l="1"/>
  <c r="BR726" i="4" s="1"/>
  <c r="BG727" i="4"/>
  <c r="BM727" i="4" s="1"/>
  <c r="BN727" i="4" s="1"/>
  <c r="BO727" i="4" s="1"/>
  <c r="BS726" i="4" l="1"/>
  <c r="AL725" i="14"/>
  <c r="BH727" i="4"/>
  <c r="BI727" i="4" s="1"/>
  <c r="BJ727" i="4" l="1"/>
  <c r="BF728" i="4" s="1"/>
  <c r="BK728" i="4" s="1"/>
  <c r="BL727" i="4"/>
  <c r="BP727" i="4" s="1"/>
  <c r="AF627" i="14" s="1"/>
  <c r="BQ727" i="4" l="1"/>
  <c r="BR727" i="4" s="1"/>
  <c r="BG728" i="4"/>
  <c r="BM728" i="4" s="1"/>
  <c r="BN728" i="4" s="1"/>
  <c r="BO728" i="4" s="1"/>
  <c r="BS727" i="4" l="1"/>
  <c r="AL726" i="14"/>
  <c r="BH728" i="4"/>
  <c r="BI728" i="4" s="1"/>
  <c r="BJ728" i="4" l="1"/>
  <c r="BF729" i="4" s="1"/>
  <c r="BK729" i="4" s="1"/>
  <c r="BL728" i="4"/>
  <c r="BP728" i="4" s="1"/>
  <c r="AF648" i="14" s="1"/>
  <c r="BQ728" i="4" l="1"/>
  <c r="BR728" i="4" s="1"/>
  <c r="BG729" i="4"/>
  <c r="BM729" i="4" s="1"/>
  <c r="BN729" i="4" s="1"/>
  <c r="BO729" i="4" s="1"/>
  <c r="BS728" i="4" l="1"/>
  <c r="AL727" i="14"/>
  <c r="BH729" i="4"/>
  <c r="BI729" i="4" s="1"/>
  <c r="BL729" i="4" s="1"/>
  <c r="BJ729" i="4" l="1"/>
  <c r="BP729" i="4" l="1"/>
  <c r="AF675" i="14" s="1"/>
  <c r="BQ729" i="4"/>
  <c r="BR729" i="4" s="1"/>
  <c r="AL728" i="14" s="1"/>
  <c r="BF730" i="4"/>
  <c r="BK730" i="4" s="1"/>
  <c r="BS729" i="4" l="1"/>
  <c r="BG730" i="4"/>
  <c r="BM730" i="4" s="1"/>
  <c r="BN730" i="4" s="1"/>
  <c r="BO730" i="4" s="1"/>
  <c r="BH730" i="4" l="1"/>
  <c r="BI730" i="4" s="1"/>
  <c r="BL730" i="4" s="1"/>
  <c r="BJ730" i="4" l="1"/>
  <c r="BP730" i="4" l="1"/>
  <c r="AF699" i="14" s="1"/>
  <c r="BQ730" i="4"/>
  <c r="BR730" i="4" s="1"/>
  <c r="AL729" i="14" s="1"/>
  <c r="BF731" i="4"/>
  <c r="BK731" i="4" s="1"/>
  <c r="BS730" i="4" l="1"/>
  <c r="BG731" i="4"/>
  <c r="BH731" i="4" s="1"/>
  <c r="BM731" i="4" l="1"/>
  <c r="BN731" i="4" s="1"/>
  <c r="BO731" i="4" s="1"/>
  <c r="BI731" i="4"/>
  <c r="BL731" i="4" s="1"/>
  <c r="BJ731" i="4" l="1"/>
  <c r="BP731" i="4" l="1"/>
  <c r="AF711" i="14" s="1"/>
  <c r="BQ731" i="4"/>
  <c r="BR731" i="4" s="1"/>
  <c r="AL730" i="14" s="1"/>
  <c r="BF732" i="4"/>
  <c r="BK732" i="4" s="1"/>
  <c r="BS731" i="4" l="1"/>
  <c r="BG732" i="4"/>
  <c r="BH732" i="4" s="1"/>
  <c r="BM732" i="4" l="1"/>
  <c r="BN732" i="4" s="1"/>
  <c r="BO732" i="4" s="1"/>
  <c r="BI732" i="4"/>
  <c r="BL732" i="4" s="1"/>
  <c r="BJ732" i="4" l="1"/>
  <c r="BP732" i="4" l="1"/>
  <c r="AF653" i="14" s="1"/>
  <c r="BQ732" i="4"/>
  <c r="BR732" i="4" s="1"/>
  <c r="AL731" i="14" s="1"/>
  <c r="BF733" i="4"/>
  <c r="BK733" i="4" s="1"/>
  <c r="BS732" i="4" l="1"/>
  <c r="BG733" i="4"/>
  <c r="BM733" i="4" s="1"/>
  <c r="BN733" i="4" s="1"/>
  <c r="BO733" i="4" s="1"/>
  <c r="BH733" i="4" l="1"/>
  <c r="BI733" i="4" s="1"/>
  <c r="BL733" i="4" s="1"/>
  <c r="BJ733" i="4" l="1"/>
  <c r="BP733" i="4" l="1"/>
  <c r="AF652" i="14" s="1"/>
  <c r="BQ733" i="4"/>
  <c r="BR733" i="4" s="1"/>
  <c r="AL732" i="14" s="1"/>
  <c r="BF734" i="4"/>
  <c r="BK734" i="4" s="1"/>
  <c r="BS733" i="4" l="1"/>
  <c r="BG734" i="4"/>
  <c r="BH734" i="4" s="1"/>
  <c r="BM734" i="4" l="1"/>
  <c r="BN734" i="4" s="1"/>
  <c r="BO734" i="4" s="1"/>
  <c r="BI734" i="4"/>
  <c r="BL734" i="4" s="1"/>
  <c r="BJ734" i="4" l="1"/>
  <c r="BP734" i="4" l="1"/>
  <c r="AF679" i="14" s="1"/>
  <c r="BQ734" i="4"/>
  <c r="BR734" i="4" s="1"/>
  <c r="AL733" i="14" s="1"/>
  <c r="BF735" i="4"/>
  <c r="BK735" i="4" s="1"/>
  <c r="BS734" i="4" l="1"/>
  <c r="BG735" i="4"/>
  <c r="BM735" i="4" s="1"/>
  <c r="BN735" i="4" s="1"/>
  <c r="BO735" i="4" s="1"/>
  <c r="BH735" i="4" l="1"/>
  <c r="BI735" i="4" s="1"/>
  <c r="BL735" i="4" s="1"/>
  <c r="BJ735" i="4" l="1"/>
  <c r="BP735" i="4" l="1"/>
  <c r="AF670" i="14" s="1"/>
  <c r="BQ735" i="4"/>
  <c r="BR735" i="4" s="1"/>
  <c r="AL734" i="14" s="1"/>
  <c r="BF736" i="4"/>
  <c r="BS735" i="4" l="1"/>
  <c r="BG736" i="4"/>
  <c r="BM736" i="4" s="1"/>
  <c r="BK736" i="4"/>
  <c r="M7" i="8" s="1"/>
  <c r="M46" i="8" l="1"/>
  <c r="M35" i="8"/>
  <c r="M72" i="8" s="1"/>
  <c r="BH736" i="4"/>
  <c r="BI736" i="4" s="1"/>
  <c r="BL736" i="4" s="1"/>
  <c r="BN736" i="4"/>
  <c r="BO736" i="4" s="1"/>
  <c r="M11" i="8" s="1"/>
  <c r="M9" i="8"/>
  <c r="M34" i="8" l="1"/>
  <c r="M71" i="8" s="1"/>
  <c r="M48" i="8"/>
  <c r="T48" i="8" s="1"/>
  <c r="M50" i="8"/>
  <c r="T50" i="8" s="1"/>
  <c r="BJ736" i="4"/>
  <c r="BP736" i="4"/>
  <c r="AF651" i="14" s="1"/>
  <c r="BQ736" i="4"/>
  <c r="BR736" i="4" s="1"/>
  <c r="AL735" i="14" s="1"/>
  <c r="M8" i="8"/>
  <c r="M10" i="8" l="1"/>
  <c r="M19" i="8"/>
  <c r="M58" i="8" s="1"/>
  <c r="T58" i="8" s="1"/>
  <c r="M20" i="8"/>
  <c r="M59" i="8" s="1"/>
  <c r="T59" i="8" s="1"/>
  <c r="M16" i="8"/>
  <c r="M21" i="8"/>
  <c r="M60" i="8" s="1"/>
  <c r="T60" i="8" s="1"/>
  <c r="M18" i="8"/>
  <c r="M27" i="8"/>
  <c r="M66" i="8" s="1"/>
  <c r="T66" i="8" s="1"/>
  <c r="M22" i="8"/>
  <c r="M24" i="8"/>
  <c r="M63" i="8" s="1"/>
  <c r="T63" i="8" s="1"/>
  <c r="M26" i="8"/>
  <c r="M65" i="8" s="1"/>
  <c r="T65" i="8" s="1"/>
  <c r="M25" i="8"/>
  <c r="M64" i="8" s="1"/>
  <c r="T64" i="8" s="1"/>
  <c r="M47" i="8"/>
  <c r="T47" i="8" s="1"/>
  <c r="M49" i="8"/>
  <c r="T49" i="8" s="1"/>
  <c r="BS736" i="4"/>
  <c r="M13" i="8" s="1"/>
  <c r="M52" i="8" s="1"/>
  <c r="T52" i="8" s="1"/>
  <c r="M12" i="8"/>
  <c r="M57" i="8" l="1"/>
  <c r="T57" i="8" s="1"/>
  <c r="M40" i="8"/>
  <c r="M77" i="8" s="1"/>
  <c r="M32" i="8"/>
  <c r="M69" i="8" s="1"/>
  <c r="M33" i="8"/>
  <c r="M70" i="8" s="1"/>
  <c r="M23" i="8"/>
  <c r="M62" i="8" s="1"/>
  <c r="T62" i="8" s="1"/>
  <c r="M61" i="8"/>
  <c r="T61" i="8" s="1"/>
  <c r="M55" i="8"/>
  <c r="T55" i="8" s="1"/>
  <c r="M17" i="8"/>
  <c r="M56" i="8" s="1"/>
  <c r="T56" i="8" s="1"/>
  <c r="M51" i="8"/>
  <c r="T51" i="8" s="1"/>
</calcChain>
</file>

<file path=xl/sharedStrings.xml><?xml version="1.0" encoding="utf-8"?>
<sst xmlns="http://schemas.openxmlformats.org/spreadsheetml/2006/main" count="537" uniqueCount="373">
  <si>
    <t>a</t>
  </si>
  <si>
    <t>b</t>
  </si>
  <si>
    <t>S</t>
  </si>
  <si>
    <t>CN</t>
  </si>
  <si>
    <t>d</t>
  </si>
  <si>
    <t>Sum R</t>
  </si>
  <si>
    <t>Ratio</t>
  </si>
  <si>
    <t>Arena</t>
  </si>
  <si>
    <t>Arena arcillosa</t>
  </si>
  <si>
    <t>Franco arenoso</t>
  </si>
  <si>
    <t>Franco arcilloso arenoso</t>
  </si>
  <si>
    <t>Marga</t>
  </si>
  <si>
    <t>Limo</t>
  </si>
  <si>
    <t>Franco arcilloso</t>
  </si>
  <si>
    <t>Arcilla limosa</t>
  </si>
  <si>
    <t>Arcilla</t>
  </si>
  <si>
    <t>Arcilla arenosa</t>
  </si>
  <si>
    <t>Franco limosa</t>
  </si>
  <si>
    <t>Franco arcillo limoso</t>
  </si>
  <si>
    <t>Valores para diferentes texturas de suelo</t>
  </si>
  <si>
    <t>Textura del suelo</t>
  </si>
  <si>
    <t>Valores para diferentes usos/condiciones de cobertura de suelo</t>
  </si>
  <si>
    <t>Vegetación</t>
  </si>
  <si>
    <t>Condición de la vegetación</t>
  </si>
  <si>
    <t>Suelo tipo B</t>
  </si>
  <si>
    <t>Suelo tipo C</t>
  </si>
  <si>
    <t>Entradas</t>
  </si>
  <si>
    <t>Línea base</t>
  </si>
  <si>
    <t>Escenario 1</t>
  </si>
  <si>
    <t>Escenario 2</t>
  </si>
  <si>
    <t>Coeficientes del modelo</t>
  </si>
  <si>
    <t>Profundidad del suelo (mm)</t>
  </si>
  <si>
    <t>Rango</t>
  </si>
  <si>
    <t>Día</t>
  </si>
  <si>
    <t>Erosión</t>
  </si>
  <si>
    <t>Escenario</t>
  </si>
  <si>
    <t>Pradera</t>
  </si>
  <si>
    <t>Matorral</t>
  </si>
  <si>
    <t>Pastizales arbolados</t>
  </si>
  <si>
    <t>Bosque</t>
  </si>
  <si>
    <t>Instrucciones:</t>
  </si>
  <si>
    <t>Ajuste del factor K</t>
  </si>
  <si>
    <t>NSE</t>
  </si>
  <si>
    <t>RSR</t>
  </si>
  <si>
    <t>KGE</t>
  </si>
  <si>
    <t>OF</t>
  </si>
  <si>
    <t>Calibración</t>
  </si>
  <si>
    <t>Indicador</t>
  </si>
  <si>
    <t>Coberturas de suelo</t>
  </si>
  <si>
    <t>Escenarios</t>
  </si>
  <si>
    <t>Aceptabilidad</t>
  </si>
  <si>
    <t>Umbral</t>
  </si>
  <si>
    <t>Precipitación observada (mm)</t>
  </si>
  <si>
    <t>Caudal total simulado (mm)</t>
  </si>
  <si>
    <t>Caudal base simulado (mm)</t>
  </si>
  <si>
    <t>Escorrentía simulada (mm)</t>
  </si>
  <si>
    <t>Percolación simulada (mm)</t>
  </si>
  <si>
    <t>Evapotranspiración real simulada (mm)</t>
  </si>
  <si>
    <t>Beneficios calculados con respecto a línea base</t>
  </si>
  <si>
    <t>Latitud (grados)</t>
  </si>
  <si>
    <t>Constantes</t>
  </si>
  <si>
    <t>Resultados hidrológicos</t>
  </si>
  <si>
    <t>Resultados económicos</t>
  </si>
  <si>
    <t>0.1 – 0.8</t>
  </si>
  <si>
    <t>1 – 10</t>
  </si>
  <si>
    <t>75 – 1000</t>
  </si>
  <si>
    <t>0 – 1</t>
  </si>
  <si>
    <t>0.1 – 0.5</t>
  </si>
  <si>
    <t>Evapotranspiración</t>
  </si>
  <si>
    <t>Evaluación de desempeño</t>
  </si>
  <si>
    <t>Variables meteorológicas ET</t>
  </si>
  <si>
    <t>Variables posición ET</t>
  </si>
  <si>
    <t>1 – 50</t>
  </si>
  <si>
    <t>20 – 100</t>
  </si>
  <si>
    <t>(-) Sur</t>
  </si>
  <si>
    <t>Altitud (m snm)</t>
  </si>
  <si>
    <t>Características del sitio</t>
  </si>
  <si>
    <t>Características del suelo</t>
  </si>
  <si>
    <t>Referencia</t>
  </si>
  <si>
    <t>(+) Norte</t>
  </si>
  <si>
    <t>Caudal subsuperficial</t>
  </si>
  <si>
    <t>Pobre</t>
  </si>
  <si>
    <t>Buena</t>
  </si>
  <si>
    <t>Regular</t>
  </si>
  <si>
    <t>Periodo de calentamiento (días)</t>
  </si>
  <si>
    <t>Indicadores de desempeño</t>
  </si>
  <si>
    <t>Costos de vegetación (USD/ha)</t>
  </si>
  <si>
    <t>Cobertura 1</t>
  </si>
  <si>
    <t>Cobertura 2</t>
  </si>
  <si>
    <t>Cobertura 3</t>
  </si>
  <si>
    <t>Costos de cambio de cobertura</t>
  </si>
  <si>
    <t>Total de área considerada (ha)</t>
  </si>
  <si>
    <t>Costos de escenario por cambio de cobertura (USD)</t>
  </si>
  <si>
    <t>LB</t>
  </si>
  <si>
    <t>Costo total de implementación (USD)</t>
  </si>
  <si>
    <t>QOCHAS</t>
  </si>
  <si>
    <t>Qochas 1</t>
  </si>
  <si>
    <t>Qochas 2</t>
  </si>
  <si>
    <t>QO1</t>
  </si>
  <si>
    <t>QO2</t>
  </si>
  <si>
    <t>Características de las qochas</t>
  </si>
  <si>
    <t>Costos de implementación de las qochas</t>
  </si>
  <si>
    <t>Costos de remoción de vegetación en las qochas (USD)</t>
  </si>
  <si>
    <t>Qochas</t>
  </si>
  <si>
    <t>0.305 – 305</t>
  </si>
  <si>
    <t>Características del acuífero</t>
  </si>
  <si>
    <t>Recarga</t>
  </si>
  <si>
    <t>Costos de excavación de las qochas (USD)</t>
  </si>
  <si>
    <t>Validación</t>
  </si>
  <si>
    <t>Los cuadros naranja pueden ser editados para ingresar variables de entradas, parámetros y configurar el modelo.</t>
  </si>
  <si>
    <t>Área equivalente de la qocha (ha)</t>
  </si>
  <si>
    <r>
      <t xml:space="preserve">Número de curva </t>
    </r>
    <r>
      <rPr>
        <i/>
        <sz val="11"/>
        <color theme="1"/>
        <rFont val="Gill Sans"/>
        <family val="2"/>
      </rPr>
      <t>CN</t>
    </r>
    <r>
      <rPr>
        <sz val="11"/>
        <color theme="1"/>
        <rFont val="Gill Sans"/>
        <family val="2"/>
      </rPr>
      <t xml:space="preserve"> (sin unidades)</t>
    </r>
  </si>
  <si>
    <r>
      <t xml:space="preserve">Factor </t>
    </r>
    <r>
      <rPr>
        <i/>
        <sz val="11"/>
        <color theme="1"/>
        <rFont val="Gill Sans"/>
        <family val="2"/>
      </rPr>
      <t>C</t>
    </r>
    <r>
      <rPr>
        <sz val="11"/>
        <color theme="1"/>
        <rFont val="Gill Sans"/>
        <family val="2"/>
      </rPr>
      <t xml:space="preserve"> de USLE (adimensional)</t>
    </r>
  </si>
  <si>
    <r>
      <t xml:space="preserve">Albedo </t>
    </r>
    <r>
      <rPr>
        <i/>
        <sz val="11"/>
        <color theme="1"/>
        <rFont val="Gill Sans"/>
        <family val="2"/>
      </rPr>
      <t>⍺</t>
    </r>
    <r>
      <rPr>
        <sz val="11"/>
        <color theme="1"/>
        <rFont val="Gill Sans"/>
        <family val="2"/>
      </rPr>
      <t xml:space="preserve"> (fracción)</t>
    </r>
  </si>
  <si>
    <r>
      <rPr>
        <i/>
        <sz val="11"/>
        <color theme="1"/>
        <rFont val="Gill Sans"/>
        <family val="2"/>
      </rPr>
      <t>LAI</t>
    </r>
    <r>
      <rPr>
        <sz val="11"/>
        <color theme="1"/>
        <rFont val="Gill Sans"/>
        <family val="2"/>
      </rPr>
      <t xml:space="preserve"> (m2/m2)</t>
    </r>
  </si>
  <si>
    <t>⍺ (fracción)</t>
  </si>
  <si>
    <r>
      <t xml:space="preserve">Factor </t>
    </r>
    <r>
      <rPr>
        <i/>
        <sz val="11"/>
        <color theme="1"/>
        <rFont val="Gill Sans"/>
        <family val="2"/>
      </rPr>
      <t>C</t>
    </r>
    <r>
      <rPr>
        <sz val="11"/>
        <color theme="1"/>
        <rFont val="Gill Sans"/>
        <family val="2"/>
      </rPr>
      <t xml:space="preserve"> de USLE</t>
    </r>
  </si>
  <si>
    <r>
      <rPr>
        <i/>
        <sz val="11"/>
        <color theme="1"/>
        <rFont val="Gill Sans"/>
        <family val="2"/>
      </rPr>
      <t>fc</t>
    </r>
    <r>
      <rPr>
        <sz val="11"/>
        <color theme="1"/>
        <rFont val="Gill Sans"/>
        <family val="2"/>
      </rPr>
      <t xml:space="preserve"> (mm/mm)</t>
    </r>
  </si>
  <si>
    <r>
      <rPr>
        <i/>
        <sz val="11"/>
        <color theme="1"/>
        <rFont val="Gill Sans"/>
        <family val="2"/>
      </rPr>
      <t>wp</t>
    </r>
    <r>
      <rPr>
        <sz val="11"/>
        <color theme="1"/>
        <rFont val="Gill Sans"/>
        <family val="2"/>
      </rPr>
      <t xml:space="preserve"> (mm/mm)</t>
    </r>
  </si>
  <si>
    <r>
      <t xml:space="preserve">Factor </t>
    </r>
    <r>
      <rPr>
        <i/>
        <sz val="11"/>
        <color theme="1"/>
        <rFont val="Gill Sans"/>
        <family val="2"/>
      </rPr>
      <t>K</t>
    </r>
    <r>
      <rPr>
        <sz val="11"/>
        <color theme="1"/>
        <rFont val="Gill Sans"/>
        <family val="2"/>
      </rPr>
      <t xml:space="preserve"> de USLE</t>
    </r>
  </si>
  <si>
    <r>
      <t xml:space="preserve">Pendiente </t>
    </r>
    <r>
      <rPr>
        <i/>
        <sz val="11"/>
        <color theme="1"/>
        <rFont val="Gill Sans"/>
        <family val="2"/>
      </rPr>
      <t>s</t>
    </r>
    <r>
      <rPr>
        <sz val="11"/>
        <color theme="1"/>
        <rFont val="Gill Sans"/>
        <family val="2"/>
      </rPr>
      <t xml:space="preserve"> (m/m)</t>
    </r>
  </si>
  <si>
    <r>
      <t xml:space="preserve">Capacidad de campo </t>
    </r>
    <r>
      <rPr>
        <i/>
        <sz val="11"/>
        <color theme="1"/>
        <rFont val="Gill Sans"/>
        <family val="2"/>
      </rPr>
      <t>fc</t>
    </r>
    <r>
      <rPr>
        <sz val="11"/>
        <color theme="1"/>
        <rFont val="Gill Sans"/>
        <family val="2"/>
      </rPr>
      <t xml:space="preserve"> (mm/mm)</t>
    </r>
  </si>
  <si>
    <r>
      <t xml:space="preserve">Punto de marchitez </t>
    </r>
    <r>
      <rPr>
        <i/>
        <sz val="11"/>
        <color theme="1"/>
        <rFont val="Gill Sans"/>
        <family val="2"/>
      </rPr>
      <t>wp</t>
    </r>
    <r>
      <rPr>
        <sz val="11"/>
        <color theme="1"/>
        <rFont val="Gill Sans"/>
        <family val="2"/>
      </rPr>
      <t xml:space="preserve"> (mm/mm)</t>
    </r>
  </si>
  <si>
    <r>
      <t xml:space="preserve">Factor </t>
    </r>
    <r>
      <rPr>
        <i/>
        <sz val="11"/>
        <color theme="1"/>
        <rFont val="Gill Sans"/>
        <family val="2"/>
      </rPr>
      <t>K</t>
    </r>
    <r>
      <rPr>
        <sz val="11"/>
        <color theme="1"/>
        <rFont val="Gill Sans"/>
        <family val="2"/>
      </rPr>
      <t xml:space="preserve"> de USLE (adimensional)</t>
    </r>
  </si>
  <si>
    <r>
      <t xml:space="preserve">Tiempo de residencia del interflujo </t>
    </r>
    <r>
      <rPr>
        <i/>
        <sz val="11"/>
        <color theme="1"/>
        <rFont val="Gill Sans"/>
        <family val="2"/>
      </rPr>
      <t>𝛕</t>
    </r>
    <r>
      <rPr>
        <i/>
        <vertAlign val="subscript"/>
        <sz val="11"/>
        <color theme="1"/>
        <rFont val="Gill Sans"/>
        <family val="2"/>
      </rPr>
      <t>i</t>
    </r>
    <r>
      <rPr>
        <sz val="11"/>
        <color theme="1"/>
        <rFont val="Gill Sans"/>
        <family val="2"/>
      </rPr>
      <t xml:space="preserve"> (día)</t>
    </r>
  </si>
  <si>
    <r>
      <t xml:space="preserve">Tiempo de residencia del caudal base </t>
    </r>
    <r>
      <rPr>
        <i/>
        <sz val="11"/>
        <color theme="1"/>
        <rFont val="Gill Sans"/>
        <family val="2"/>
      </rPr>
      <t>𝛕</t>
    </r>
    <r>
      <rPr>
        <i/>
        <vertAlign val="subscript"/>
        <sz val="11"/>
        <color theme="1"/>
        <rFont val="Gill Sans"/>
        <family val="2"/>
      </rPr>
      <t>b</t>
    </r>
    <r>
      <rPr>
        <sz val="11"/>
        <color theme="1"/>
        <rFont val="Gill Sans"/>
        <family val="2"/>
      </rPr>
      <t xml:space="preserve"> (día)</t>
    </r>
  </si>
  <si>
    <r>
      <t>Costos de remoción de vegetación (USD/m</t>
    </r>
    <r>
      <rPr>
        <vertAlign val="superscript"/>
        <sz val="11"/>
        <color theme="1"/>
        <rFont val="Gill Sans"/>
        <family val="2"/>
      </rPr>
      <t>2</t>
    </r>
    <r>
      <rPr>
        <sz val="11"/>
        <color theme="1"/>
        <rFont val="Gill Sans"/>
        <family val="2"/>
      </rPr>
      <t>)</t>
    </r>
  </si>
  <si>
    <r>
      <t>Costos de excavación (USD/m</t>
    </r>
    <r>
      <rPr>
        <vertAlign val="superscript"/>
        <sz val="11"/>
        <color theme="1"/>
        <rFont val="Gill Sans"/>
        <family val="2"/>
      </rPr>
      <t>3</t>
    </r>
    <r>
      <rPr>
        <sz val="11"/>
        <color theme="1"/>
        <rFont val="Gill Sans"/>
        <family val="2"/>
      </rPr>
      <t>)</t>
    </r>
  </si>
  <si>
    <r>
      <t xml:space="preserve">Coeficiente de nubosidad </t>
    </r>
    <r>
      <rPr>
        <i/>
        <sz val="11"/>
        <color theme="1"/>
        <rFont val="Gill Sans"/>
        <family val="2"/>
      </rPr>
      <t>c</t>
    </r>
  </si>
  <si>
    <r>
      <t xml:space="preserve">Ajuste factor USLE </t>
    </r>
    <r>
      <rPr>
        <i/>
        <sz val="11"/>
        <color theme="1"/>
        <rFont val="Gill Sans"/>
        <family val="2"/>
      </rPr>
      <t>K</t>
    </r>
  </si>
  <si>
    <r>
      <rPr>
        <i/>
        <sz val="11"/>
        <color theme="1"/>
        <rFont val="Gill Sans"/>
        <family val="2"/>
      </rPr>
      <t>RMSE</t>
    </r>
    <r>
      <rPr>
        <sz val="11"/>
        <color theme="1"/>
        <rFont val="Gill Sans"/>
        <family val="2"/>
      </rPr>
      <t xml:space="preserve"> (mm)</t>
    </r>
  </si>
  <si>
    <t>PBIAS (%)</t>
  </si>
  <si>
    <t>Salidas de variables hidrológicas</t>
  </si>
  <si>
    <t>Generación de sedimentos simulada (ton)</t>
  </si>
  <si>
    <r>
      <t>Concentración de sedimentos simulada (g/m</t>
    </r>
    <r>
      <rPr>
        <vertAlign val="superscript"/>
        <sz val="11"/>
        <color theme="1"/>
        <rFont val="Gill Sans"/>
        <family val="2"/>
      </rPr>
      <t>3</t>
    </r>
    <r>
      <rPr>
        <sz val="11"/>
        <color theme="1"/>
        <rFont val="Gill Sans"/>
        <family val="2"/>
      </rPr>
      <t>)</t>
    </r>
  </si>
  <si>
    <t>Costos de implementación de los escenarios</t>
  </si>
  <si>
    <r>
      <t>Volumen de excavación total de las qochas (m</t>
    </r>
    <r>
      <rPr>
        <vertAlign val="superscript"/>
        <sz val="11"/>
        <color theme="1"/>
        <rFont val="Gill Sans"/>
        <family val="2"/>
      </rPr>
      <t>3</t>
    </r>
    <r>
      <rPr>
        <sz val="11"/>
        <color theme="1"/>
        <rFont val="Gill Sans"/>
        <family val="2"/>
      </rPr>
      <t>)</t>
    </r>
  </si>
  <si>
    <t>Costo-eficiencia de los escenarios</t>
  </si>
  <si>
    <r>
      <t xml:space="preserve">Temperatura máxima - </t>
    </r>
    <r>
      <rPr>
        <b/>
        <i/>
        <sz val="11"/>
        <color theme="0"/>
        <rFont val="Gill Sans"/>
        <family val="2"/>
      </rPr>
      <t>T</t>
    </r>
    <r>
      <rPr>
        <b/>
        <i/>
        <vertAlign val="subscript"/>
        <sz val="11"/>
        <color theme="0"/>
        <rFont val="Gill Sans"/>
        <family val="2"/>
      </rPr>
      <t>max</t>
    </r>
    <r>
      <rPr>
        <b/>
        <sz val="11"/>
        <color theme="0"/>
        <rFont val="Gill Sans"/>
        <family val="2"/>
      </rPr>
      <t xml:space="preserve"> (ºC)</t>
    </r>
  </si>
  <si>
    <r>
      <t xml:space="preserve">Temperatura mínima - </t>
    </r>
    <r>
      <rPr>
        <b/>
        <i/>
        <sz val="11"/>
        <color theme="0"/>
        <rFont val="Gill Sans"/>
        <family val="2"/>
      </rPr>
      <t>T</t>
    </r>
    <r>
      <rPr>
        <b/>
        <i/>
        <vertAlign val="subscript"/>
        <sz val="11"/>
        <color theme="0"/>
        <rFont val="Gill Sans"/>
        <family val="2"/>
      </rPr>
      <t>min</t>
    </r>
    <r>
      <rPr>
        <b/>
        <sz val="11"/>
        <color theme="0"/>
        <rFont val="Gill Sans"/>
        <family val="2"/>
      </rPr>
      <t xml:space="preserve"> (ºC)</t>
    </r>
  </si>
  <si>
    <r>
      <t xml:space="preserve">Precipitación - </t>
    </r>
    <r>
      <rPr>
        <b/>
        <i/>
        <sz val="11"/>
        <color theme="0"/>
        <rFont val="Gill Sans"/>
        <family val="2"/>
      </rPr>
      <t>P</t>
    </r>
    <r>
      <rPr>
        <b/>
        <sz val="11"/>
        <color theme="0"/>
        <rFont val="Gill Sans"/>
        <family val="2"/>
      </rPr>
      <t xml:space="preserve"> (mm)</t>
    </r>
  </si>
  <si>
    <r>
      <t xml:space="preserve">Evapotranspiración - </t>
    </r>
    <r>
      <rPr>
        <b/>
        <i/>
        <sz val="11"/>
        <color theme="0"/>
        <rFont val="Gill Sans"/>
        <family val="2"/>
      </rPr>
      <t>ET</t>
    </r>
    <r>
      <rPr>
        <b/>
        <sz val="11"/>
        <color theme="0"/>
        <rFont val="Gill Sans"/>
        <family val="2"/>
      </rPr>
      <t xml:space="preserve"> (mm)</t>
    </r>
  </si>
  <si>
    <r>
      <t xml:space="preserve">Caudal observado - </t>
    </r>
    <r>
      <rPr>
        <b/>
        <i/>
        <sz val="11"/>
        <color theme="0"/>
        <rFont val="Gill Sans"/>
        <family val="2"/>
      </rPr>
      <t>Q</t>
    </r>
    <r>
      <rPr>
        <b/>
        <i/>
        <vertAlign val="subscript"/>
        <sz val="11"/>
        <color theme="0"/>
        <rFont val="Gill Sans"/>
        <family val="2"/>
      </rPr>
      <t>obs</t>
    </r>
    <r>
      <rPr>
        <b/>
        <sz val="11"/>
        <color theme="0"/>
        <rFont val="Gill Sans"/>
        <family val="2"/>
      </rPr>
      <t xml:space="preserve"> (mm)</t>
    </r>
  </si>
  <si>
    <t>Presión atmosférica (kPa)</t>
  </si>
  <si>
    <r>
      <t xml:space="preserve">Nubosidad </t>
    </r>
    <r>
      <rPr>
        <i/>
        <sz val="11"/>
        <color theme="1"/>
        <rFont val="Gill Sans"/>
        <family val="2"/>
      </rPr>
      <t>c</t>
    </r>
  </si>
  <si>
    <r>
      <t xml:space="preserve">Capacidad de campo </t>
    </r>
    <r>
      <rPr>
        <i/>
        <sz val="11"/>
        <color theme="1"/>
        <rFont val="Gill Sans"/>
        <family val="2"/>
      </rPr>
      <t>fc</t>
    </r>
    <r>
      <rPr>
        <sz val="11"/>
        <color theme="1"/>
        <rFont val="Gill Sans"/>
        <family val="2"/>
      </rPr>
      <t xml:space="preserve"> (mm)</t>
    </r>
  </si>
  <si>
    <r>
      <t xml:space="preserve">Punto de marchitez </t>
    </r>
    <r>
      <rPr>
        <i/>
        <sz val="11"/>
        <color theme="1"/>
        <rFont val="Gill Sans"/>
        <family val="2"/>
      </rPr>
      <t>wp</t>
    </r>
    <r>
      <rPr>
        <sz val="11"/>
        <color theme="1"/>
        <rFont val="Gill Sans"/>
        <family val="2"/>
      </rPr>
      <t xml:space="preserve"> (mm)</t>
    </r>
  </si>
  <si>
    <r>
      <t>Coeficiente r</t>
    </r>
    <r>
      <rPr>
        <sz val="11"/>
        <color theme="1"/>
        <rFont val="Gill Sans"/>
        <family val="2"/>
      </rPr>
      <t xml:space="preserve"> de </t>
    </r>
    <r>
      <rPr>
        <i/>
        <sz val="11"/>
        <color theme="1"/>
        <rFont val="Gill Sans"/>
        <family val="2"/>
      </rPr>
      <t>LAI</t>
    </r>
  </si>
  <si>
    <r>
      <t xml:space="preserve">Retención potencial </t>
    </r>
    <r>
      <rPr>
        <i/>
        <sz val="11"/>
        <color theme="1"/>
        <rFont val="Gill Sans"/>
        <family val="2"/>
      </rPr>
      <t>S</t>
    </r>
    <r>
      <rPr>
        <sz val="11"/>
        <color theme="1"/>
        <rFont val="Gill Sans"/>
        <family val="2"/>
      </rPr>
      <t xml:space="preserve"> (mm)</t>
    </r>
  </si>
  <si>
    <t>Albedo ⍺ (%)</t>
  </si>
  <si>
    <r>
      <t>⍺</t>
    </r>
    <r>
      <rPr>
        <vertAlign val="subscript"/>
        <sz val="11"/>
        <color theme="1"/>
        <rFont val="Gill Sans"/>
        <family val="2"/>
      </rPr>
      <t>i</t>
    </r>
    <r>
      <rPr>
        <sz val="11"/>
        <color theme="1"/>
        <rFont val="Gill Sans"/>
        <family val="2"/>
      </rPr>
      <t xml:space="preserve"> (interflujo) (1/día)</t>
    </r>
  </si>
  <si>
    <r>
      <t>⍺</t>
    </r>
    <r>
      <rPr>
        <vertAlign val="subscript"/>
        <sz val="11"/>
        <color theme="1"/>
        <rFont val="Gill Sans"/>
        <family val="2"/>
      </rPr>
      <t>b</t>
    </r>
    <r>
      <rPr>
        <sz val="11"/>
        <color theme="1"/>
        <rFont val="Gill Sans"/>
        <family val="2"/>
      </rPr>
      <t xml:space="preserve"> (caudal base) (1/día)</t>
    </r>
  </si>
  <si>
    <r>
      <rPr>
        <i/>
        <sz val="11"/>
        <color theme="1"/>
        <rFont val="Gill Sans"/>
        <family val="2"/>
      </rPr>
      <t>K</t>
    </r>
    <r>
      <rPr>
        <sz val="11"/>
        <color theme="1"/>
        <rFont val="Gill Sans"/>
        <family val="2"/>
      </rPr>
      <t xml:space="preserve"> (met)</t>
    </r>
  </si>
  <si>
    <t>θ</t>
  </si>
  <si>
    <t>L·S</t>
  </si>
  <si>
    <t>K·L·S·C</t>
  </si>
  <si>
    <r>
      <t xml:space="preserve">Temperatura promedio - </t>
    </r>
    <r>
      <rPr>
        <b/>
        <i/>
        <sz val="11"/>
        <color theme="0"/>
        <rFont val="Gill Sans"/>
        <family val="2"/>
      </rPr>
      <t>T</t>
    </r>
    <r>
      <rPr>
        <b/>
        <sz val="11"/>
        <color theme="0"/>
        <rFont val="Gill Sans"/>
        <family val="2"/>
      </rPr>
      <t xml:space="preserve"> (°C)</t>
    </r>
  </si>
  <si>
    <r>
      <t xml:space="preserve">Presión de vapor de saturación - </t>
    </r>
    <r>
      <rPr>
        <b/>
        <i/>
        <sz val="11"/>
        <color theme="0"/>
        <rFont val="Gill Sans"/>
        <family val="2"/>
      </rPr>
      <t>e</t>
    </r>
    <r>
      <rPr>
        <b/>
        <i/>
        <vertAlign val="subscript"/>
        <sz val="11"/>
        <color theme="0"/>
        <rFont val="Gill Sans"/>
        <family val="2"/>
      </rPr>
      <t>0</t>
    </r>
    <r>
      <rPr>
        <b/>
        <sz val="11"/>
        <color theme="0"/>
        <rFont val="Gill Sans"/>
        <family val="2"/>
      </rPr>
      <t xml:space="preserve"> (kPa)</t>
    </r>
  </si>
  <si>
    <r>
      <t xml:space="preserve">Pendiente de la curva Temperatura - Presión de saturación - </t>
    </r>
    <r>
      <rPr>
        <b/>
        <i/>
        <sz val="11"/>
        <color theme="0"/>
        <rFont val="Gill Sans"/>
        <family val="2"/>
      </rPr>
      <t>Δ</t>
    </r>
    <r>
      <rPr>
        <b/>
        <sz val="11"/>
        <color theme="0"/>
        <rFont val="Gill Sans"/>
        <family val="2"/>
      </rPr>
      <t xml:space="preserve"> (kPa/°C)</t>
    </r>
  </si>
  <si>
    <r>
      <t xml:space="preserve">Calor latente de vaporización - </t>
    </r>
    <r>
      <rPr>
        <b/>
        <i/>
        <sz val="11"/>
        <color theme="0"/>
        <rFont val="Gill Sans"/>
        <family val="2"/>
      </rPr>
      <t>λ</t>
    </r>
    <r>
      <rPr>
        <b/>
        <sz val="11"/>
        <color theme="0"/>
        <rFont val="Gill Sans"/>
        <family val="2"/>
      </rPr>
      <t xml:space="preserve"> (MJ/kg)</t>
    </r>
  </si>
  <si>
    <r>
      <t xml:space="preserve">Constante psicrométrica - </t>
    </r>
    <r>
      <rPr>
        <b/>
        <i/>
        <sz val="11"/>
        <color theme="0"/>
        <rFont val="Gill Sans"/>
        <family val="2"/>
      </rPr>
      <t>γ</t>
    </r>
    <r>
      <rPr>
        <b/>
        <sz val="11"/>
        <color theme="0"/>
        <rFont val="Gill Sans"/>
        <family val="2"/>
      </rPr>
      <t xml:space="preserve"> (kPa/°C)</t>
    </r>
  </si>
  <si>
    <r>
      <t>(α</t>
    </r>
    <r>
      <rPr>
        <b/>
        <vertAlign val="subscript"/>
        <sz val="11"/>
        <color theme="0"/>
        <rFont val="Gill Sans"/>
        <family val="2"/>
      </rPr>
      <t>etp</t>
    </r>
    <r>
      <rPr>
        <b/>
        <sz val="11"/>
        <color theme="0"/>
        <rFont val="Gill Sans"/>
        <family val="2"/>
      </rPr>
      <t>·Δ)/(λ(Δ+γ))</t>
    </r>
  </si>
  <si>
    <r>
      <t xml:space="preserve">Declinación solar - </t>
    </r>
    <r>
      <rPr>
        <b/>
        <i/>
        <sz val="11"/>
        <color theme="0"/>
        <rFont val="Gill Sans"/>
        <family val="2"/>
      </rPr>
      <t>δ</t>
    </r>
  </si>
  <si>
    <r>
      <t xml:space="preserve">Radiación de onda corta - </t>
    </r>
    <r>
      <rPr>
        <b/>
        <i/>
        <sz val="11"/>
        <color theme="0"/>
        <rFont val="Gill Sans"/>
        <family val="2"/>
      </rPr>
      <t>H</t>
    </r>
    <r>
      <rPr>
        <b/>
        <i/>
        <vertAlign val="subscript"/>
        <sz val="11"/>
        <color theme="0"/>
        <rFont val="Gill Sans"/>
        <family val="2"/>
      </rPr>
      <t>sw</t>
    </r>
  </si>
  <si>
    <r>
      <t xml:space="preserve">Radiación de onda larga - </t>
    </r>
    <r>
      <rPr>
        <b/>
        <i/>
        <sz val="11"/>
        <color theme="0"/>
        <rFont val="Gill Sans"/>
        <family val="2"/>
      </rPr>
      <t>H</t>
    </r>
    <r>
      <rPr>
        <b/>
        <i/>
        <vertAlign val="subscript"/>
        <sz val="11"/>
        <color theme="0"/>
        <rFont val="Gill Sans"/>
        <family val="2"/>
      </rPr>
      <t>lw</t>
    </r>
  </si>
  <si>
    <r>
      <t xml:space="preserve">Caudal simulado – </t>
    </r>
    <r>
      <rPr>
        <b/>
        <i/>
        <sz val="11"/>
        <color theme="0"/>
        <rFont val="Gill Sans"/>
        <family val="2"/>
      </rPr>
      <t>Q</t>
    </r>
    <r>
      <rPr>
        <b/>
        <i/>
        <vertAlign val="subscript"/>
        <sz val="11"/>
        <color theme="0"/>
        <rFont val="Gill Sans"/>
        <family val="2"/>
      </rPr>
      <t>sim</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</si>
  <si>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Q</t>
    </r>
    <r>
      <rPr>
        <b/>
        <i/>
        <vertAlign val="subscript"/>
        <sz val="11"/>
        <color theme="0"/>
        <rFont val="Gill Sans"/>
        <family val="2"/>
      </rPr>
      <t>sim</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</si>
  <si>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μ</t>
    </r>
    <r>
      <rPr>
        <b/>
        <vertAlign val="subscript"/>
        <sz val="11"/>
        <color theme="0"/>
        <rFont val="Gill Sans"/>
        <family val="2"/>
      </rPr>
      <t>obs</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</si>
  <si>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Q</t>
    </r>
    <r>
      <rPr>
        <b/>
        <i/>
        <vertAlign val="subscript"/>
        <sz val="11"/>
        <color theme="0"/>
        <rFont val="Gill Sans"/>
        <family val="2"/>
      </rPr>
      <t>sim</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</si>
  <si>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obs </t>
    </r>
    <r>
      <rPr>
        <b/>
        <sz val="11"/>
        <color theme="0"/>
        <rFont val="Gill Sans"/>
        <family val="2"/>
      </rPr>
      <t>– μ</t>
    </r>
    <r>
      <rPr>
        <b/>
        <i/>
        <vertAlign val="subscript"/>
        <sz val="11"/>
        <color theme="0"/>
        <rFont val="Gill Sans"/>
        <family val="2"/>
      </rPr>
      <t>obs</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</si>
  <si>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sim </t>
    </r>
    <r>
      <rPr>
        <b/>
        <sz val="11"/>
        <color theme="0"/>
        <rFont val="Gill Sans"/>
        <family val="2"/>
      </rPr>
      <t xml:space="preserve">– </t>
    </r>
    <r>
      <rPr>
        <b/>
        <i/>
        <sz val="11"/>
        <color theme="0"/>
        <rFont val="Gill Sans"/>
        <family val="2"/>
      </rPr>
      <t>μ</t>
    </r>
    <r>
      <rPr>
        <b/>
        <vertAlign val="subscript"/>
        <sz val="11"/>
        <color theme="0"/>
        <rFont val="Gill Sans"/>
        <family val="2"/>
      </rPr>
      <t>sim</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</si>
  <si>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sim </t>
    </r>
    <r>
      <rPr>
        <b/>
        <sz val="11"/>
        <color theme="0"/>
        <rFont val="Gill Sans"/>
        <family val="2"/>
      </rPr>
      <t>– μ</t>
    </r>
    <r>
      <rPr>
        <b/>
        <i/>
        <vertAlign val="subscript"/>
        <sz val="11"/>
        <color theme="0"/>
        <rFont val="Gill Sans"/>
        <family val="2"/>
      </rPr>
      <t>sim</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</si>
  <si>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μ</t>
    </r>
    <r>
      <rPr>
        <b/>
        <vertAlign val="subscript"/>
        <sz val="11"/>
        <color theme="0"/>
        <rFont val="Gill Sans"/>
        <family val="2"/>
      </rPr>
      <t>obs</t>
    </r>
    <r>
      <rPr>
        <b/>
        <sz val="11"/>
        <color theme="0"/>
        <rFont val="Gill Sans"/>
        <family val="2"/>
      </rPr>
      <t>) (Q</t>
    </r>
    <r>
      <rPr>
        <b/>
        <vertAlign val="subscript"/>
        <sz val="11"/>
        <color theme="0"/>
        <rFont val="Gill Sans"/>
        <family val="2"/>
      </rPr>
      <t>sim</t>
    </r>
    <r>
      <rPr>
        <b/>
        <sz val="11"/>
        <color theme="0"/>
        <rFont val="Gill Sans"/>
        <family val="2"/>
      </rPr>
      <t xml:space="preserve"> – μ</t>
    </r>
    <r>
      <rPr>
        <b/>
        <vertAlign val="subscript"/>
        <sz val="11"/>
        <color theme="0"/>
        <rFont val="Gill Sans"/>
        <family val="2"/>
      </rPr>
      <t>sim</t>
    </r>
    <r>
      <rPr>
        <b/>
        <sz val="11"/>
        <color theme="0"/>
        <rFont val="Gill Sans"/>
        <family val="2"/>
      </rPr>
      <t>) (mm</t>
    </r>
    <r>
      <rPr>
        <b/>
        <vertAlign val="superscript"/>
        <sz val="11"/>
        <color theme="0"/>
        <rFont val="Gill Sans"/>
        <family val="2"/>
      </rPr>
      <t>2</t>
    </r>
    <r>
      <rPr>
        <b/>
        <sz val="11"/>
        <color theme="0"/>
        <rFont val="Gill Sans"/>
        <family val="2"/>
      </rPr>
      <t>)</t>
    </r>
  </si>
  <si>
    <r>
      <t xml:space="preserve">Evapotranspiración potencial - </t>
    </r>
    <r>
      <rPr>
        <b/>
        <i/>
        <sz val="11"/>
        <color theme="0"/>
        <rFont val="Gill Sans"/>
        <family val="2"/>
      </rPr>
      <t>ET</t>
    </r>
    <r>
      <rPr>
        <b/>
        <i/>
        <vertAlign val="subscript"/>
        <sz val="11"/>
        <color theme="0"/>
        <rFont val="Gill Sans"/>
        <family val="2"/>
      </rPr>
      <t>P</t>
    </r>
    <r>
      <rPr>
        <b/>
        <sz val="11"/>
        <color theme="0"/>
        <rFont val="Gill Sans"/>
        <family val="2"/>
      </rPr>
      <t xml:space="preserve"> (mm/día)</t>
    </r>
  </si>
  <si>
    <r>
      <t xml:space="preserve">Evapotranspiración real - </t>
    </r>
    <r>
      <rPr>
        <b/>
        <i/>
        <sz val="11"/>
        <color theme="0"/>
        <rFont val="Gill Sans"/>
        <family val="2"/>
      </rPr>
      <t>ET</t>
    </r>
    <r>
      <rPr>
        <b/>
        <sz val="11"/>
        <color theme="0"/>
        <rFont val="Gill Sans"/>
        <family val="2"/>
      </rPr>
      <t xml:space="preserve"> (mm/día)</t>
    </r>
  </si>
  <si>
    <r>
      <t xml:space="preserve">Escorrentía - </t>
    </r>
    <r>
      <rPr>
        <b/>
        <i/>
        <sz val="11"/>
        <color theme="0"/>
        <rFont val="Gill Sans"/>
        <family val="2"/>
      </rPr>
      <t>q</t>
    </r>
    <r>
      <rPr>
        <b/>
        <i/>
        <vertAlign val="subscript"/>
        <sz val="11"/>
        <color theme="0"/>
        <rFont val="Gill Sans"/>
        <family val="2"/>
      </rPr>
      <t>o</t>
    </r>
    <r>
      <rPr>
        <b/>
        <sz val="11"/>
        <color theme="0"/>
        <rFont val="Gill Sans"/>
        <family val="2"/>
      </rPr>
      <t xml:space="preserve"> (mm)</t>
    </r>
  </si>
  <si>
    <r>
      <t xml:space="preserve">Percolación - </t>
    </r>
    <r>
      <rPr>
        <b/>
        <i/>
        <sz val="11"/>
        <color theme="0"/>
        <rFont val="Gill Sans"/>
        <family val="2"/>
      </rPr>
      <t>p</t>
    </r>
    <r>
      <rPr>
        <b/>
        <sz val="11"/>
        <color theme="0"/>
        <rFont val="Gill Sans"/>
        <family val="2"/>
      </rPr>
      <t xml:space="preserve"> (mm)</t>
    </r>
  </si>
  <si>
    <r>
      <t xml:space="preserve">Balance de agua - </t>
    </r>
    <r>
      <rPr>
        <b/>
        <i/>
        <sz val="11"/>
        <color theme="0"/>
        <rFont val="Gill Sans"/>
        <family val="2"/>
      </rPr>
      <t>R</t>
    </r>
    <r>
      <rPr>
        <b/>
        <i/>
        <vertAlign val="subscript"/>
        <sz val="11"/>
        <color theme="0"/>
        <rFont val="Gill Sans"/>
        <family val="2"/>
      </rPr>
      <t>s</t>
    </r>
    <r>
      <rPr>
        <b/>
        <sz val="11"/>
        <color theme="0"/>
        <rFont val="Gill Sans"/>
        <family val="2"/>
      </rPr>
      <t xml:space="preserve"> (mm)</t>
    </r>
  </si>
  <si>
    <r>
      <t xml:space="preserve">Interflujo - </t>
    </r>
    <r>
      <rPr>
        <b/>
        <i/>
        <sz val="11"/>
        <color theme="0"/>
        <rFont val="Gill Sans"/>
        <family val="2"/>
      </rPr>
      <t>q</t>
    </r>
    <r>
      <rPr>
        <b/>
        <i/>
        <vertAlign val="subscript"/>
        <sz val="11"/>
        <color theme="0"/>
        <rFont val="Gill Sans"/>
        <family val="2"/>
      </rPr>
      <t>i</t>
    </r>
    <r>
      <rPr>
        <b/>
        <sz val="11"/>
        <color theme="0"/>
        <rFont val="Gill Sans"/>
        <family val="2"/>
      </rPr>
      <t xml:space="preserve"> (mm)</t>
    </r>
  </si>
  <si>
    <r>
      <t xml:space="preserve">Reservorio subsuperficial - </t>
    </r>
    <r>
      <rPr>
        <b/>
        <i/>
        <sz val="11"/>
        <color theme="0"/>
        <rFont val="Gill Sans"/>
        <family val="2"/>
      </rPr>
      <t>R</t>
    </r>
    <r>
      <rPr>
        <b/>
        <i/>
        <vertAlign val="subscript"/>
        <sz val="11"/>
        <color theme="0"/>
        <rFont val="Gill Sans"/>
        <family val="2"/>
      </rPr>
      <t>b</t>
    </r>
    <r>
      <rPr>
        <b/>
        <sz val="11"/>
        <color theme="0"/>
        <rFont val="Gill Sans"/>
        <family val="2"/>
      </rPr>
      <t xml:space="preserve"> (mm)</t>
    </r>
  </si>
  <si>
    <r>
      <t xml:space="preserve">Factor </t>
    </r>
    <r>
      <rPr>
        <b/>
        <i/>
        <sz val="11"/>
        <color theme="0"/>
        <rFont val="Gill Sans"/>
        <family val="2"/>
      </rPr>
      <t>R</t>
    </r>
    <r>
      <rPr>
        <b/>
        <sz val="11"/>
        <color theme="0"/>
        <rFont val="Gill Sans"/>
        <family val="2"/>
      </rPr>
      <t xml:space="preserve"> de USLE - </t>
    </r>
    <r>
      <rPr>
        <b/>
        <i/>
        <sz val="11"/>
        <color theme="0"/>
        <rFont val="Gill Sans"/>
        <family val="2"/>
      </rPr>
      <t>R</t>
    </r>
    <r>
      <rPr>
        <b/>
        <i/>
        <vertAlign val="subscript"/>
        <sz val="11"/>
        <color theme="0"/>
        <rFont val="Gill Sans"/>
        <family val="2"/>
      </rPr>
      <t>UM</t>
    </r>
    <r>
      <rPr>
        <b/>
        <sz val="11"/>
        <color theme="0"/>
        <rFont val="Gill Sans"/>
        <family val="2"/>
      </rPr>
      <t xml:space="preserve"> (MJ·mm/ha·h)</t>
    </r>
  </si>
  <si>
    <r>
      <t xml:space="preserve">Pérdida de suelo - </t>
    </r>
    <r>
      <rPr>
        <b/>
        <i/>
        <sz val="11"/>
        <color theme="0"/>
        <rFont val="Gill Sans"/>
        <family val="2"/>
      </rPr>
      <t>A</t>
    </r>
    <r>
      <rPr>
        <b/>
        <sz val="11"/>
        <color theme="0"/>
        <rFont val="Gill Sans"/>
        <family val="2"/>
      </rPr>
      <t xml:space="preserve"> (t/ha)</t>
    </r>
  </si>
  <si>
    <r>
      <t xml:space="preserve">Concentración de sólidos - </t>
    </r>
    <r>
      <rPr>
        <b/>
        <i/>
        <sz val="11"/>
        <color theme="0"/>
        <rFont val="Gill Sans"/>
        <family val="2"/>
      </rPr>
      <t>c</t>
    </r>
    <r>
      <rPr>
        <b/>
        <i/>
        <vertAlign val="subscript"/>
        <sz val="11"/>
        <color theme="0"/>
        <rFont val="Gill Sans"/>
        <family val="2"/>
      </rPr>
      <t>sim</t>
    </r>
    <r>
      <rPr>
        <b/>
        <sz val="11"/>
        <color theme="0"/>
        <rFont val="Gill Sans"/>
        <family val="2"/>
      </rPr>
      <t xml:space="preserve"> (g/m3)</t>
    </r>
  </si>
  <si>
    <r>
      <t xml:space="preserve">Escorrentía pendiente arriba - </t>
    </r>
    <r>
      <rPr>
        <b/>
        <i/>
        <sz val="11"/>
        <color theme="0"/>
        <rFont val="Gill Sans"/>
        <family val="2"/>
      </rPr>
      <t>q</t>
    </r>
    <r>
      <rPr>
        <b/>
        <i/>
        <vertAlign val="subscript"/>
        <sz val="11"/>
        <color theme="0"/>
        <rFont val="Gill Sans"/>
        <family val="2"/>
      </rPr>
      <t>o</t>
    </r>
    <r>
      <rPr>
        <b/>
        <sz val="11"/>
        <color theme="0"/>
        <rFont val="Gill Sans"/>
        <family val="2"/>
      </rPr>
      <t xml:space="preserve"> (mm)</t>
    </r>
  </si>
  <si>
    <r>
      <t xml:space="preserve">Percolación antes de la qocha - </t>
    </r>
    <r>
      <rPr>
        <b/>
        <i/>
        <sz val="11"/>
        <color theme="0"/>
        <rFont val="Gill Sans"/>
        <family val="2"/>
      </rPr>
      <t>p</t>
    </r>
    <r>
      <rPr>
        <b/>
        <sz val="11"/>
        <color theme="0"/>
        <rFont val="Gill Sans"/>
        <family val="2"/>
      </rPr>
      <t xml:space="preserve"> (mm)</t>
    </r>
  </si>
  <si>
    <r>
      <t xml:space="preserve">Altura del nivel freático - </t>
    </r>
    <r>
      <rPr>
        <b/>
        <i/>
        <sz val="11"/>
        <color theme="0"/>
        <rFont val="Gill Sans"/>
        <family val="2"/>
      </rPr>
      <t>h</t>
    </r>
    <r>
      <rPr>
        <b/>
        <sz val="11"/>
        <color theme="0"/>
        <rFont val="Gill Sans"/>
        <family val="2"/>
      </rPr>
      <t xml:space="preserve"> (m)</t>
    </r>
  </si>
  <si>
    <r>
      <t>Flujo de agua subterránea - q</t>
    </r>
    <r>
      <rPr>
        <b/>
        <i/>
        <vertAlign val="subscript"/>
        <sz val="11"/>
        <color theme="0"/>
        <rFont val="Calibri"/>
        <family val="2"/>
        <scheme val="minor"/>
      </rPr>
      <t>gw</t>
    </r>
    <r>
      <rPr>
        <b/>
        <sz val="11"/>
        <color theme="0"/>
        <rFont val="Calibri"/>
        <family val="2"/>
        <scheme val="minor"/>
      </rPr>
      <t xml:space="preserve"> (mm)</t>
    </r>
  </si>
  <si>
    <r>
      <t xml:space="preserve">Factor </t>
    </r>
    <r>
      <rPr>
        <b/>
        <i/>
        <sz val="11"/>
        <color theme="0"/>
        <rFont val="Gill Sans"/>
        <family val="2"/>
      </rPr>
      <t>R</t>
    </r>
  </si>
  <si>
    <r>
      <t xml:space="preserve">Escorrentía - </t>
    </r>
    <r>
      <rPr>
        <b/>
        <i/>
        <sz val="11"/>
        <color theme="0"/>
        <rFont val="Gill Sans"/>
        <family val="2"/>
      </rPr>
      <t>q</t>
    </r>
    <r>
      <rPr>
        <b/>
        <i/>
        <vertAlign val="subscript"/>
        <sz val="11"/>
        <color theme="0"/>
        <rFont val="Gill Sans"/>
        <family val="2"/>
      </rPr>
      <t>o</t>
    </r>
    <r>
      <rPr>
        <b/>
        <i/>
        <sz val="11"/>
        <color theme="0"/>
        <rFont val="Gill Sans"/>
        <family val="2"/>
      </rPr>
      <t xml:space="preserve"> (mm)</t>
    </r>
  </si>
  <si>
    <r>
      <t xml:space="preserve">Factor </t>
    </r>
    <r>
      <rPr>
        <b/>
        <i/>
        <sz val="11"/>
        <color theme="0"/>
        <rFont val="Gill Sans"/>
        <family val="2"/>
      </rPr>
      <t>R</t>
    </r>
    <r>
      <rPr>
        <b/>
        <i/>
        <vertAlign val="subscript"/>
        <sz val="11"/>
        <color theme="0"/>
        <rFont val="Gill Sans"/>
        <family val="2"/>
      </rPr>
      <t>UM</t>
    </r>
  </si>
  <si>
    <r>
      <t>Sum R</t>
    </r>
    <r>
      <rPr>
        <vertAlign val="subscript"/>
        <sz val="11"/>
        <color theme="1"/>
        <rFont val="Gill Sans"/>
        <family val="2"/>
      </rPr>
      <t>UM</t>
    </r>
  </si>
  <si>
    <r>
      <t xml:space="preserve">Caudal simulado - </t>
    </r>
    <r>
      <rPr>
        <b/>
        <i/>
        <sz val="11"/>
        <color theme="0"/>
        <rFont val="Gill Sans"/>
        <family val="2"/>
      </rPr>
      <t>Q</t>
    </r>
    <r>
      <rPr>
        <b/>
        <i/>
        <vertAlign val="subscript"/>
        <sz val="11"/>
        <color theme="0"/>
        <rFont val="Gill Sans"/>
        <family val="2"/>
      </rPr>
      <t>sim</t>
    </r>
    <r>
      <rPr>
        <b/>
        <sz val="11"/>
        <color theme="0"/>
        <rFont val="Gill Sans"/>
        <family val="2"/>
      </rPr>
      <t xml:space="preserve"> (mm)</t>
    </r>
  </si>
  <si>
    <r>
      <t xml:space="preserve">Caudal base - </t>
    </r>
    <r>
      <rPr>
        <b/>
        <i/>
        <sz val="11"/>
        <color theme="0"/>
        <rFont val="Gill Sans"/>
        <family val="2"/>
      </rPr>
      <t>q</t>
    </r>
    <r>
      <rPr>
        <b/>
        <i/>
        <vertAlign val="subscript"/>
        <sz val="11"/>
        <color theme="0"/>
        <rFont val="Gill Sans"/>
        <family val="2"/>
      </rPr>
      <t>b</t>
    </r>
    <r>
      <rPr>
        <b/>
        <sz val="11"/>
        <color theme="0"/>
        <rFont val="Gill Sans"/>
        <family val="2"/>
      </rPr>
      <t xml:space="preserve"> (mm)</t>
    </r>
  </si>
  <si>
    <r>
      <t xml:space="preserve">Evapotranspiración antes de la qocha - </t>
    </r>
    <r>
      <rPr>
        <b/>
        <i/>
        <sz val="11"/>
        <color theme="0"/>
        <rFont val="Gill Sans"/>
        <family val="2"/>
      </rPr>
      <t>ET</t>
    </r>
    <r>
      <rPr>
        <b/>
        <sz val="11"/>
        <color theme="0"/>
        <rFont val="Gill Sans"/>
        <family val="2"/>
      </rPr>
      <t xml:space="preserve"> (mm/día)</t>
    </r>
  </si>
  <si>
    <r>
      <t xml:space="preserve">Evapotranspiración después de la qocha - </t>
    </r>
    <r>
      <rPr>
        <b/>
        <i/>
        <sz val="11"/>
        <color theme="0"/>
        <rFont val="Gill Sans"/>
        <family val="2"/>
      </rPr>
      <t>ET</t>
    </r>
    <r>
      <rPr>
        <b/>
        <i/>
        <vertAlign val="subscript"/>
        <sz val="11"/>
        <color theme="0"/>
        <rFont val="Gill Sans"/>
        <family val="2"/>
      </rPr>
      <t>qc</t>
    </r>
    <r>
      <rPr>
        <b/>
        <sz val="11"/>
        <color theme="0"/>
        <rFont val="Gill Sans"/>
        <family val="2"/>
      </rPr>
      <t xml:space="preserve"> (mm/día)</t>
    </r>
  </si>
  <si>
    <r>
      <t xml:space="preserve">Escorrentía después de la qocha - </t>
    </r>
    <r>
      <rPr>
        <b/>
        <i/>
        <sz val="11"/>
        <color theme="0"/>
        <rFont val="Gill Sans"/>
        <family val="2"/>
      </rPr>
      <t>q</t>
    </r>
    <r>
      <rPr>
        <b/>
        <i/>
        <vertAlign val="subscript"/>
        <sz val="11"/>
        <color theme="0"/>
        <rFont val="Gill Sans"/>
        <family val="2"/>
      </rPr>
      <t>0,qc</t>
    </r>
    <r>
      <rPr>
        <b/>
        <sz val="11"/>
        <color theme="0"/>
        <rFont val="Gill Sans"/>
        <family val="2"/>
      </rPr>
      <t xml:space="preserve"> (mm)</t>
    </r>
  </si>
  <si>
    <r>
      <t xml:space="preserve">Percolación después de la qocha - </t>
    </r>
    <r>
      <rPr>
        <b/>
        <i/>
        <sz val="11"/>
        <color theme="0"/>
        <rFont val="Gill Sans"/>
        <family val="2"/>
      </rPr>
      <t>p</t>
    </r>
    <r>
      <rPr>
        <b/>
        <i/>
        <vertAlign val="subscript"/>
        <sz val="11"/>
        <color theme="0"/>
        <rFont val="Gill Sans"/>
        <family val="2"/>
      </rPr>
      <t>qc</t>
    </r>
    <r>
      <rPr>
        <b/>
        <sz val="11"/>
        <color theme="0"/>
        <rFont val="Gill Sans"/>
        <family val="2"/>
      </rPr>
      <t xml:space="preserve"> (mm)</t>
    </r>
  </si>
  <si>
    <r>
      <t xml:space="preserve">Altura máxima de agua en la qocha </t>
    </r>
    <r>
      <rPr>
        <i/>
        <sz val="11"/>
        <color theme="1"/>
        <rFont val="Gill Sans"/>
        <family val="2"/>
      </rPr>
      <t>y</t>
    </r>
    <r>
      <rPr>
        <i/>
        <vertAlign val="subscript"/>
        <sz val="11"/>
        <color theme="1"/>
        <rFont val="Gill Sans"/>
        <family val="2"/>
      </rPr>
      <t>qc</t>
    </r>
    <r>
      <rPr>
        <sz val="11"/>
        <color theme="1"/>
        <rFont val="Gill Sans"/>
        <family val="2"/>
      </rPr>
      <t xml:space="preserve"> (m)</t>
    </r>
  </si>
  <si>
    <r>
      <t xml:space="preserve">Altura inicial de agua en la qocha </t>
    </r>
    <r>
      <rPr>
        <i/>
        <sz val="11"/>
        <color theme="1"/>
        <rFont val="Gill Sans"/>
        <family val="2"/>
      </rPr>
      <t>y</t>
    </r>
    <r>
      <rPr>
        <i/>
        <vertAlign val="subscript"/>
        <sz val="11"/>
        <color theme="1"/>
        <rFont val="Gill Sans"/>
        <family val="2"/>
      </rPr>
      <t>o</t>
    </r>
    <r>
      <rPr>
        <sz val="11"/>
        <color theme="1"/>
        <rFont val="Gill Sans"/>
        <family val="2"/>
      </rPr>
      <t xml:space="preserve"> (m)</t>
    </r>
  </si>
  <si>
    <r>
      <t xml:space="preserve">Conductividad hidráulica en la qocha </t>
    </r>
    <r>
      <rPr>
        <i/>
        <sz val="11"/>
        <color theme="1"/>
        <rFont val="Gill Sans"/>
        <family val="2"/>
      </rPr>
      <t>K</t>
    </r>
    <r>
      <rPr>
        <i/>
        <vertAlign val="subscript"/>
        <sz val="11"/>
        <color theme="1"/>
        <rFont val="Gill Sans"/>
        <family val="2"/>
      </rPr>
      <t>sat,qc</t>
    </r>
    <r>
      <rPr>
        <sz val="11"/>
        <color theme="1"/>
        <rFont val="Gill Sans"/>
        <family val="2"/>
      </rPr>
      <t xml:space="preserve"> (mm/día)</t>
    </r>
  </si>
  <si>
    <r>
      <t xml:space="preserve">Recarga </t>
    </r>
    <r>
      <rPr>
        <i/>
        <sz val="11"/>
        <color theme="1"/>
        <rFont val="Gill Sans"/>
        <family val="2"/>
      </rPr>
      <t>r</t>
    </r>
    <r>
      <rPr>
        <i/>
        <vertAlign val="subscript"/>
        <sz val="11"/>
        <color theme="1"/>
        <rFont val="Gill Sans"/>
        <family val="2"/>
      </rPr>
      <t>a</t>
    </r>
    <r>
      <rPr>
        <sz val="11"/>
        <color theme="1"/>
        <rFont val="Gill Sans"/>
        <family val="2"/>
      </rPr>
      <t xml:space="preserve"> (m</t>
    </r>
    <r>
      <rPr>
        <vertAlign val="superscript"/>
        <sz val="11"/>
        <color theme="1"/>
        <rFont val="Gill Sans"/>
        <family val="2"/>
      </rPr>
      <t>3</t>
    </r>
    <r>
      <rPr>
        <sz val="11"/>
        <color theme="1"/>
        <rFont val="Gill Sans"/>
        <family val="2"/>
      </rPr>
      <t>/m</t>
    </r>
    <r>
      <rPr>
        <vertAlign val="superscript"/>
        <sz val="11"/>
        <color theme="1"/>
        <rFont val="Gill Sans"/>
        <family val="2"/>
      </rPr>
      <t>3</t>
    </r>
    <r>
      <rPr>
        <sz val="11"/>
        <color theme="1"/>
        <rFont val="Gill Sans"/>
        <family val="2"/>
      </rPr>
      <t>) (aporte de agua subterránea)</t>
    </r>
  </si>
  <si>
    <r>
      <t xml:space="preserve">Área de la qocha </t>
    </r>
    <r>
      <rPr>
        <i/>
        <sz val="11"/>
        <color theme="1"/>
        <rFont val="Gill Sans"/>
        <family val="2"/>
      </rPr>
      <t>A</t>
    </r>
    <r>
      <rPr>
        <i/>
        <vertAlign val="subscript"/>
        <sz val="11"/>
        <color theme="1"/>
        <rFont val="Gill Sans"/>
        <family val="2"/>
      </rPr>
      <t>qc</t>
    </r>
    <r>
      <rPr>
        <sz val="11"/>
        <color theme="1"/>
        <rFont val="Gill Sans"/>
        <family val="2"/>
      </rPr>
      <t xml:space="preserve"> (m</t>
    </r>
    <r>
      <rPr>
        <vertAlign val="superscript"/>
        <sz val="11"/>
        <color theme="1"/>
        <rFont val="Gill Sans"/>
        <family val="2"/>
      </rPr>
      <t>2</t>
    </r>
    <r>
      <rPr>
        <sz val="11"/>
        <color theme="1"/>
        <rFont val="Gill Sans"/>
        <family val="2"/>
      </rPr>
      <t>)</t>
    </r>
  </si>
  <si>
    <r>
      <t xml:space="preserve">Área de contribución a la qocha </t>
    </r>
    <r>
      <rPr>
        <i/>
        <sz val="11"/>
        <color theme="1"/>
        <rFont val="Gill Sans"/>
        <family val="2"/>
      </rPr>
      <t>A</t>
    </r>
    <r>
      <rPr>
        <i/>
        <vertAlign val="subscript"/>
        <sz val="11"/>
        <color theme="1"/>
        <rFont val="Gill Sans"/>
        <family val="2"/>
      </rPr>
      <t>c</t>
    </r>
    <r>
      <rPr>
        <sz val="11"/>
        <color theme="1"/>
        <rFont val="Gill Sans"/>
        <family val="2"/>
      </rPr>
      <t xml:space="preserve"> (ha)</t>
    </r>
  </si>
  <si>
    <r>
      <t xml:space="preserve">Volumen de ingreso adicional - </t>
    </r>
    <r>
      <rPr>
        <b/>
        <i/>
        <sz val="11"/>
        <color theme="0"/>
        <rFont val="Gill Sans"/>
        <family val="2"/>
      </rPr>
      <t>V</t>
    </r>
    <r>
      <rPr>
        <b/>
        <i/>
        <vertAlign val="subscript"/>
        <sz val="11"/>
        <color theme="0"/>
        <rFont val="Gill Sans"/>
        <family val="2"/>
      </rPr>
      <t>in</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</si>
  <si>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Volumen de escorrentía  - </t>
    </r>
    <r>
      <rPr>
        <b/>
        <i/>
        <sz val="11"/>
        <color theme="0"/>
        <rFont val="Gill Sans"/>
        <family val="2"/>
      </rPr>
      <t>V</t>
    </r>
    <r>
      <rPr>
        <b/>
        <i/>
        <vertAlign val="subscript"/>
        <sz val="11"/>
        <color theme="0"/>
        <rFont val="Gill Sans"/>
        <family val="2"/>
      </rPr>
      <t>qo</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</si>
  <si>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Volumen de agua subterránea  - </t>
    </r>
    <r>
      <rPr>
        <b/>
        <i/>
        <sz val="11"/>
        <color theme="0"/>
        <rFont val="Gill Sans"/>
        <family val="2"/>
      </rPr>
      <t>V</t>
    </r>
    <r>
      <rPr>
        <b/>
        <i/>
        <vertAlign val="subscript"/>
        <sz val="11"/>
        <color theme="0"/>
        <rFont val="Gill Sans"/>
        <family val="2"/>
      </rPr>
      <t>gw</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</si>
  <si>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Volumen de precipitación - </t>
    </r>
    <r>
      <rPr>
        <b/>
        <i/>
        <sz val="11"/>
        <color theme="0"/>
        <rFont val="Gill Sans"/>
        <family val="2"/>
      </rPr>
      <t>V</t>
    </r>
    <r>
      <rPr>
        <b/>
        <i/>
        <vertAlign val="subscript"/>
        <sz val="11"/>
        <color theme="0"/>
        <rFont val="Gill Sans"/>
        <family val="2"/>
      </rPr>
      <t>P</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</si>
  <si>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Volumen de evaporación - </t>
    </r>
    <r>
      <rPr>
        <b/>
        <i/>
        <sz val="11"/>
        <color theme="0"/>
        <rFont val="Gill Sans"/>
        <family val="2"/>
      </rPr>
      <t>V</t>
    </r>
    <r>
      <rPr>
        <b/>
        <i/>
        <vertAlign val="subscript"/>
        <sz val="11"/>
        <color theme="0"/>
        <rFont val="Gill Sans"/>
        <family val="2"/>
      </rPr>
      <t>ET</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</si>
  <si>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Volumen de filtración - </t>
    </r>
    <r>
      <rPr>
        <b/>
        <i/>
        <sz val="11"/>
        <color theme="0"/>
        <rFont val="Gill Sans"/>
        <family val="2"/>
      </rPr>
      <t>V</t>
    </r>
    <r>
      <rPr>
        <b/>
        <i/>
        <vertAlign val="subscript"/>
        <sz val="11"/>
        <color theme="0"/>
        <rFont val="Gill Sans"/>
        <family val="2"/>
      </rPr>
      <t>s</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</si>
  <si>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Uso de agua directo - </t>
    </r>
    <r>
      <rPr>
        <b/>
        <i/>
        <sz val="11"/>
        <color theme="0"/>
        <rFont val="Gill Sans"/>
        <family val="2"/>
      </rPr>
      <t>V</t>
    </r>
    <r>
      <rPr>
        <b/>
        <i/>
        <vertAlign val="subscript"/>
        <sz val="11"/>
        <color theme="0"/>
        <rFont val="Gill Sans"/>
        <family val="2"/>
      </rPr>
      <t>wd</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</si>
  <si>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Volumen de salida - </t>
    </r>
    <r>
      <rPr>
        <b/>
        <i/>
        <sz val="11"/>
        <color theme="0"/>
        <rFont val="Gill Sans"/>
        <family val="2"/>
      </rPr>
      <t>V</t>
    </r>
    <r>
      <rPr>
        <b/>
        <i/>
        <vertAlign val="subscript"/>
        <sz val="11"/>
        <color theme="0"/>
        <rFont val="Gill Sans"/>
        <family val="2"/>
      </rPr>
      <t>out</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</si>
  <si>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Volumen total - </t>
    </r>
    <r>
      <rPr>
        <b/>
        <i/>
        <sz val="11"/>
        <color theme="0"/>
        <rFont val="Gill Sans"/>
        <family val="2"/>
      </rPr>
      <t>V</t>
    </r>
    <r>
      <rPr>
        <b/>
        <i/>
        <vertAlign val="subscript"/>
        <sz val="11"/>
        <color theme="0"/>
        <rFont val="Gill Sans"/>
        <family val="2"/>
      </rPr>
      <t>tot</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</si>
  <si>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Caudal adicional de ingreso a la qocha - </t>
    </r>
    <r>
      <rPr>
        <b/>
        <i/>
        <sz val="11"/>
        <color theme="0"/>
        <rFont val="Gill Sans"/>
        <family val="2"/>
      </rPr>
      <t>Q</t>
    </r>
    <r>
      <rPr>
        <b/>
        <i/>
        <vertAlign val="subscript"/>
        <sz val="11"/>
        <color theme="0"/>
        <rFont val="Gill Sans"/>
        <family val="2"/>
      </rPr>
      <t>in</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</si>
  <si>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Volumen total - </t>
    </r>
    <r>
      <rPr>
        <b/>
        <i/>
        <sz val="11"/>
        <color theme="0"/>
        <rFont val="Gill Sans"/>
        <family val="2"/>
      </rPr>
      <t>V</t>
    </r>
    <r>
      <rPr>
        <b/>
        <i/>
        <vertAlign val="subscript"/>
        <sz val="11"/>
        <color theme="0"/>
        <rFont val="Gill Sans"/>
        <family val="2"/>
      </rPr>
      <t>qc</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</si>
  <si>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Uso de agua directo de la qocha </t>
    </r>
    <r>
      <rPr>
        <i/>
        <sz val="11"/>
        <color theme="1"/>
        <rFont val="Gill Sans"/>
        <family val="2"/>
      </rPr>
      <t>Q</t>
    </r>
    <r>
      <rPr>
        <i/>
        <vertAlign val="subscript"/>
        <sz val="11"/>
        <color theme="1"/>
        <rFont val="Gill Sans"/>
        <family val="2"/>
      </rPr>
      <t>out</t>
    </r>
    <r>
      <rPr>
        <sz val="11"/>
        <color theme="1"/>
        <rFont val="Gill Sans"/>
        <family val="2"/>
      </rPr>
      <t xml:space="preserve"> (m</t>
    </r>
    <r>
      <rPr>
        <vertAlign val="superscript"/>
        <sz val="11"/>
        <color theme="1"/>
        <rFont val="Gill Sans"/>
        <family val="2"/>
      </rPr>
      <t>3</t>
    </r>
    <r>
      <rPr>
        <sz val="11"/>
        <color theme="1"/>
        <rFont val="Gill Sans"/>
        <family val="2"/>
      </rPr>
      <t>/día)</t>
    </r>
  </si>
  <si>
    <r>
      <t xml:space="preserve">Rendimiento del acuífero </t>
    </r>
    <r>
      <rPr>
        <i/>
        <sz val="11"/>
        <color theme="1"/>
        <rFont val="Gill Sans"/>
        <family val="2"/>
      </rPr>
      <t>Y</t>
    </r>
    <r>
      <rPr>
        <i/>
        <vertAlign val="subscript"/>
        <sz val="11"/>
        <color theme="1"/>
        <rFont val="Gill Sans"/>
        <family val="2"/>
      </rPr>
      <t>a</t>
    </r>
    <r>
      <rPr>
        <sz val="11"/>
        <color theme="1"/>
        <rFont val="Gill Sans"/>
        <family val="2"/>
      </rPr>
      <t xml:space="preserve"> (mm/mm)</t>
    </r>
  </si>
  <si>
    <r>
      <t xml:space="preserve">Conductividad hidráulica </t>
    </r>
    <r>
      <rPr>
        <i/>
        <sz val="11"/>
        <color theme="1"/>
        <rFont val="Gill Sans"/>
        <family val="2"/>
      </rPr>
      <t>K</t>
    </r>
    <r>
      <rPr>
        <i/>
        <vertAlign val="subscript"/>
        <sz val="11"/>
        <color theme="1"/>
        <rFont val="Gill Sans"/>
        <family val="2"/>
      </rPr>
      <t>sat,a</t>
    </r>
    <r>
      <rPr>
        <sz val="11"/>
        <color theme="1"/>
        <rFont val="Gill Sans"/>
        <family val="2"/>
      </rPr>
      <t xml:space="preserve"> (mm/día)</t>
    </r>
  </si>
  <si>
    <r>
      <t xml:space="preserve">Volumen de infiltración </t>
    </r>
    <r>
      <rPr>
        <i/>
        <sz val="11"/>
        <color theme="1"/>
        <rFont val="Gill Sans"/>
        <family val="2"/>
      </rPr>
      <t>V</t>
    </r>
    <r>
      <rPr>
        <i/>
        <vertAlign val="subscript"/>
        <sz val="11"/>
        <color theme="1"/>
        <rFont val="Gill Sans"/>
        <family val="2"/>
      </rPr>
      <t>qo</t>
    </r>
    <r>
      <rPr>
        <sz val="11"/>
        <color theme="1"/>
        <rFont val="Gill Sans"/>
        <family val="2"/>
      </rPr>
      <t xml:space="preserve"> (m</t>
    </r>
    <r>
      <rPr>
        <vertAlign val="superscript"/>
        <sz val="11"/>
        <color theme="1"/>
        <rFont val="Gill Sans"/>
        <family val="2"/>
      </rPr>
      <t>3</t>
    </r>
    <r>
      <rPr>
        <sz val="11"/>
        <color theme="1"/>
        <rFont val="Gill Sans"/>
        <family val="2"/>
      </rPr>
      <t>)</t>
    </r>
  </si>
  <si>
    <r>
      <t xml:space="preserve">Volumen máximo de retención de qocha </t>
    </r>
    <r>
      <rPr>
        <i/>
        <sz val="11"/>
        <color theme="1"/>
        <rFont val="Gill Sans"/>
        <family val="2"/>
      </rPr>
      <t>V</t>
    </r>
    <r>
      <rPr>
        <i/>
        <vertAlign val="subscript"/>
        <sz val="11"/>
        <color theme="1"/>
        <rFont val="Gill Sans"/>
        <family val="2"/>
      </rPr>
      <t>max</t>
    </r>
    <r>
      <rPr>
        <sz val="11"/>
        <color theme="1"/>
        <rFont val="Gill Sans"/>
        <family val="2"/>
      </rPr>
      <t xml:space="preserve"> (m</t>
    </r>
    <r>
      <rPr>
        <vertAlign val="superscript"/>
        <sz val="11"/>
        <color theme="1"/>
        <rFont val="Gill Sans"/>
        <family val="2"/>
      </rPr>
      <t>3</t>
    </r>
    <r>
      <rPr>
        <sz val="11"/>
        <color theme="1"/>
        <rFont val="Gill Sans"/>
        <family val="2"/>
      </rPr>
      <t>)</t>
    </r>
  </si>
  <si>
    <r>
      <t xml:space="preserve">Coeficiente de distancia de trayectoria del agua </t>
    </r>
    <r>
      <rPr>
        <i/>
        <sz val="11"/>
        <color theme="1"/>
        <rFont val="Gill Sans"/>
        <family val="2"/>
      </rPr>
      <t>L</t>
    </r>
    <r>
      <rPr>
        <sz val="11"/>
        <color theme="1"/>
        <rFont val="Gill Sans"/>
        <family val="2"/>
      </rPr>
      <t xml:space="preserve"> (m</t>
    </r>
    <r>
      <rPr>
        <vertAlign val="superscript"/>
        <sz val="11"/>
        <color theme="1"/>
        <rFont val="Gill Sans"/>
        <family val="2"/>
      </rPr>
      <t>2</t>
    </r>
    <r>
      <rPr>
        <sz val="11"/>
        <color theme="1"/>
        <rFont val="Gill Sans"/>
        <family val="2"/>
      </rPr>
      <t>)</t>
    </r>
  </si>
  <si>
    <r>
      <t xml:space="preserve">Coeficiente mínimo </t>
    </r>
    <r>
      <rPr>
        <i/>
        <sz val="11"/>
        <color theme="1"/>
        <rFont val="Gill Sans"/>
        <family val="2"/>
      </rPr>
      <t>L</t>
    </r>
    <r>
      <rPr>
        <i/>
        <vertAlign val="subscript"/>
        <sz val="11"/>
        <color theme="1"/>
        <rFont val="Gill Sans"/>
        <family val="2"/>
      </rPr>
      <t>min</t>
    </r>
    <r>
      <rPr>
        <sz val="11"/>
        <color theme="1"/>
        <rFont val="Gill Sans"/>
        <family val="2"/>
      </rPr>
      <t xml:space="preserve"> (m</t>
    </r>
    <r>
      <rPr>
        <vertAlign val="superscript"/>
        <sz val="11"/>
        <color theme="1"/>
        <rFont val="Gill Sans"/>
        <family val="2"/>
      </rPr>
      <t>2</t>
    </r>
    <r>
      <rPr>
        <sz val="11"/>
        <color theme="1"/>
        <rFont val="Gill Sans"/>
        <family val="2"/>
      </rPr>
      <t>)</t>
    </r>
  </si>
  <si>
    <r>
      <t xml:space="preserve">Coeficiente corregido </t>
    </r>
    <r>
      <rPr>
        <i/>
        <sz val="11"/>
        <color theme="1"/>
        <rFont val="Gill Sans"/>
        <family val="2"/>
      </rPr>
      <t>L*</t>
    </r>
    <r>
      <rPr>
        <sz val="11"/>
        <color theme="1"/>
        <rFont val="Gill Sans"/>
        <family val="2"/>
      </rPr>
      <t xml:space="preserve"> (m</t>
    </r>
    <r>
      <rPr>
        <vertAlign val="superscript"/>
        <sz val="11"/>
        <color theme="1"/>
        <rFont val="Gill Sans"/>
        <family val="2"/>
      </rPr>
      <t>2</t>
    </r>
    <r>
      <rPr>
        <sz val="11"/>
        <color theme="1"/>
        <rFont val="Gill Sans"/>
        <family val="2"/>
      </rPr>
      <t>)</t>
    </r>
  </si>
  <si>
    <r>
      <t xml:space="preserve">Índice de área foliar </t>
    </r>
    <r>
      <rPr>
        <i/>
        <sz val="11"/>
        <color theme="1"/>
        <rFont val="Gill Sans"/>
        <family val="2"/>
      </rPr>
      <t>LAI</t>
    </r>
    <r>
      <rPr>
        <sz val="11"/>
        <color theme="1"/>
        <rFont val="Gill Sans"/>
        <family val="2"/>
      </rPr>
      <t xml:space="preserve"> (m</t>
    </r>
    <r>
      <rPr>
        <vertAlign val="superscript"/>
        <sz val="11"/>
        <color theme="1"/>
        <rFont val="Gill Sans"/>
        <family val="2"/>
      </rPr>
      <t>2</t>
    </r>
    <r>
      <rPr>
        <sz val="11"/>
        <color theme="1"/>
        <rFont val="Gill Sans"/>
        <family val="2"/>
      </rPr>
      <t>/m</t>
    </r>
    <r>
      <rPr>
        <vertAlign val="superscript"/>
        <sz val="11"/>
        <color theme="1"/>
        <rFont val="Gill Sans"/>
        <family val="2"/>
      </rPr>
      <t>2</t>
    </r>
    <r>
      <rPr>
        <sz val="11"/>
        <color theme="1"/>
        <rFont val="Gill Sans"/>
        <family val="2"/>
      </rPr>
      <t>)</t>
    </r>
  </si>
  <si>
    <r>
      <t xml:space="preserve">Evapotranspiración potencial de la qocha - </t>
    </r>
    <r>
      <rPr>
        <b/>
        <i/>
        <sz val="11"/>
        <color theme="0"/>
        <rFont val="Gill Sans"/>
        <family val="2"/>
      </rPr>
      <t>ET</t>
    </r>
    <r>
      <rPr>
        <b/>
        <i/>
        <vertAlign val="subscript"/>
        <sz val="11"/>
        <color theme="0"/>
        <rFont val="Gill Sans"/>
        <family val="2"/>
      </rPr>
      <t>P,wl</t>
    </r>
  </si>
  <si>
    <r>
      <t>Coeficiente de ET de vegetación K</t>
    </r>
    <r>
      <rPr>
        <vertAlign val="subscript"/>
        <sz val="11"/>
        <color theme="1"/>
        <rFont val="Gill Sans"/>
        <family val="2"/>
      </rPr>
      <t>c</t>
    </r>
    <r>
      <rPr>
        <sz val="11"/>
        <color theme="1"/>
        <rFont val="Gill Sans"/>
        <family val="2"/>
      </rPr>
      <t xml:space="preserve"> (adimensional)</t>
    </r>
  </si>
  <si>
    <t>Umbrales de análisis de eventos extremos</t>
  </si>
  <si>
    <t>Valor ref.</t>
  </si>
  <si>
    <r>
      <t>Umbral alto de caudal a analizar U</t>
    </r>
    <r>
      <rPr>
        <vertAlign val="subscript"/>
        <sz val="11"/>
        <color theme="1"/>
        <rFont val="Gill Sans"/>
        <family val="2"/>
      </rPr>
      <t>Q,alto</t>
    </r>
    <r>
      <rPr>
        <sz val="11"/>
        <color theme="1"/>
        <rFont val="Gill Sans"/>
        <family val="2"/>
      </rPr>
      <t xml:space="preserve"> (mm)</t>
    </r>
  </si>
  <si>
    <t>3 veces la media</t>
  </si>
  <si>
    <r>
      <t>Umbral bajo de caudal a analizar U</t>
    </r>
    <r>
      <rPr>
        <vertAlign val="subscript"/>
        <sz val="11"/>
        <color theme="1"/>
        <rFont val="Gill Sans"/>
        <family val="2"/>
      </rPr>
      <t>Q,bajo</t>
    </r>
    <r>
      <rPr>
        <sz val="11"/>
        <color theme="1"/>
        <rFont val="Gill Sans"/>
        <family val="2"/>
      </rPr>
      <t xml:space="preserve"> (mm)</t>
    </r>
  </si>
  <si>
    <r>
      <t>Percentil 10% (Q</t>
    </r>
    <r>
      <rPr>
        <vertAlign val="subscript"/>
        <sz val="11"/>
        <color theme="1"/>
        <rFont val="Gill Sans"/>
        <family val="2"/>
      </rPr>
      <t>90</t>
    </r>
    <r>
      <rPr>
        <sz val="11"/>
        <color theme="1"/>
        <rFont val="Gill Sans"/>
        <family val="2"/>
      </rPr>
      <t>)</t>
    </r>
  </si>
  <si>
    <r>
      <t>Umbral alto de sedimentos a analizar UA</t>
    </r>
    <r>
      <rPr>
        <vertAlign val="subscript"/>
        <sz val="11"/>
        <color theme="1"/>
        <rFont val="Gill Sans"/>
        <family val="2"/>
      </rPr>
      <t>,alto</t>
    </r>
    <r>
      <rPr>
        <sz val="11"/>
        <color theme="1"/>
        <rFont val="Gill Sans"/>
        <family val="2"/>
      </rPr>
      <t xml:space="preserve"> (ton/ha)</t>
    </r>
  </si>
  <si>
    <r>
      <t>Umbral bajo de sedimentos a analizar UA</t>
    </r>
    <r>
      <rPr>
        <vertAlign val="subscript"/>
        <sz val="11"/>
        <color theme="1"/>
        <rFont val="Gill Sans"/>
        <family val="2"/>
      </rPr>
      <t>,bajo</t>
    </r>
    <r>
      <rPr>
        <sz val="11"/>
        <color theme="1"/>
        <rFont val="Gill Sans"/>
        <family val="2"/>
      </rPr>
      <t xml:space="preserve"> (ton/ha)</t>
    </r>
  </si>
  <si>
    <t>50% de la media</t>
  </si>
  <si>
    <t>*Los valores del acuífero afectan las entradas de agua subterránea a la qocha. Esto es opcional. Si desea incluir el agua subterránea,</t>
  </si>
  <si>
    <t>cambie el input de recarga a un valor entre 0 y 1. La recarga describe la fracción del acuífero poco profundo del área de aporte que contribuye a la qocha</t>
  </si>
  <si>
    <t>Umbrales</t>
  </si>
  <si>
    <t>Umbral alto de caudal</t>
  </si>
  <si>
    <t>Umbral bajo de caudal</t>
  </si>
  <si>
    <t>Umbral alto de sedimentos</t>
  </si>
  <si>
    <t>Umbral bajo de sedimentos</t>
  </si>
  <si>
    <t>Otros costos adicionales (USD)</t>
  </si>
  <si>
    <t>Análisis de umbrales para eventos extremos</t>
  </si>
  <si>
    <t>Número de días por encima del umbral alto de caudal (día)</t>
  </si>
  <si>
    <t>Volumen de caudal por encima del umbral alto (mm)</t>
  </si>
  <si>
    <t>Caudal máximo (mm)</t>
  </si>
  <si>
    <t>Número de días por debajo del umbral bajo de caudal (día)</t>
  </si>
  <si>
    <t>Volumen de caudal por debajo del umbral bajo (mm)</t>
  </si>
  <si>
    <t>Caudal mínimo (mm)</t>
  </si>
  <si>
    <t>Número de días por encima del umbral alto de sedimentos (día)</t>
  </si>
  <si>
    <t>Carga de sedimentos por encima del umbral alto (ton)</t>
  </si>
  <si>
    <t>Carga de sedimentos máxima (ton)</t>
  </si>
  <si>
    <t>Número de días por debajo del umbral bajo de sedimentos (día)</t>
  </si>
  <si>
    <t>Carga de sedimentos por debajo del umbral bajo (ton)</t>
  </si>
  <si>
    <t>Carga de sedimentos mínima (ton)</t>
  </si>
  <si>
    <t>Unidades</t>
  </si>
  <si>
    <t>Cambio en la evapotranspiración</t>
  </si>
  <si>
    <r>
      <t>(x1000 m</t>
    </r>
    <r>
      <rPr>
        <vertAlign val="superscript"/>
        <sz val="11"/>
        <color theme="1"/>
        <rFont val="Gill Sans"/>
        <family val="2"/>
      </rPr>
      <t>3</t>
    </r>
    <r>
      <rPr>
        <sz val="11"/>
        <color theme="1"/>
        <rFont val="Gill Sans"/>
        <family val="2"/>
      </rPr>
      <t>)</t>
    </r>
  </si>
  <si>
    <t>Cambio en la escorrentía</t>
  </si>
  <si>
    <t>Costo-eficiencia para la escorrentía</t>
  </si>
  <si>
    <r>
      <t>(USD por 1000 m</t>
    </r>
    <r>
      <rPr>
        <vertAlign val="superscript"/>
        <sz val="11"/>
        <color theme="1"/>
        <rFont val="Gill Sans"/>
        <family val="2"/>
      </rPr>
      <t>3</t>
    </r>
    <r>
      <rPr>
        <sz val="11"/>
        <color theme="1"/>
        <rFont val="Gill Sans"/>
        <family val="2"/>
      </rPr>
      <t>)</t>
    </r>
  </si>
  <si>
    <t>Cambio en la percolación</t>
  </si>
  <si>
    <t>Costo-eficiencia para la percolación</t>
  </si>
  <si>
    <t>Cambio en el caudal total</t>
  </si>
  <si>
    <t>Costo-eficiencia para el caudal total</t>
  </si>
  <si>
    <t>Cambio en el caudal base</t>
  </si>
  <si>
    <t>Costo-eficiencia para el caudal base</t>
  </si>
  <si>
    <t>Cambio en la carga de sedimentos</t>
  </si>
  <si>
    <t>(ton)</t>
  </si>
  <si>
    <t>Costo-eficiencia para la carga de sedimentos</t>
  </si>
  <si>
    <t>(USD por ton)</t>
  </si>
  <si>
    <t>Cambio en la concentración de sedimentos</t>
  </si>
  <si>
    <r>
      <t>(g/m</t>
    </r>
    <r>
      <rPr>
        <vertAlign val="superscript"/>
        <sz val="11"/>
        <color theme="1"/>
        <rFont val="Gill Sans"/>
        <family val="2"/>
      </rPr>
      <t>3</t>
    </r>
    <r>
      <rPr>
        <sz val="11"/>
        <color theme="1"/>
        <rFont val="Gill Sans"/>
        <family val="2"/>
      </rPr>
      <t>)</t>
    </r>
  </si>
  <si>
    <t>Costo-eficiencia para la concentración de sedimentos</t>
  </si>
  <si>
    <r>
      <t>(USD por g/m</t>
    </r>
    <r>
      <rPr>
        <vertAlign val="superscript"/>
        <sz val="11"/>
        <color theme="1"/>
        <rFont val="Gill Sans"/>
        <family val="2"/>
      </rPr>
      <t>3</t>
    </r>
    <r>
      <rPr>
        <sz val="11"/>
        <color theme="1"/>
        <rFont val="Gill Sans"/>
        <family val="2"/>
      </rPr>
      <t>)</t>
    </r>
  </si>
  <si>
    <t>Beneficios en eventos extremos con la línea base</t>
  </si>
  <si>
    <t>Costo-eficiencia para eventos extremos</t>
  </si>
  <si>
    <t>Cambio en el número de días por encima del umbral alto de caudal</t>
  </si>
  <si>
    <t>(día)</t>
  </si>
  <si>
    <t>Costo-eficiencia para el número de días por encima del umbral alto de caudal</t>
  </si>
  <si>
    <t>(USD por día)</t>
  </si>
  <si>
    <t>Cambio en el volumen de agua por encima del umbral alto de caudal</t>
  </si>
  <si>
    <t>Costo-eficiencia para el volumen de agua por encima del umbral alto de caudal</t>
  </si>
  <si>
    <t>Cambio en el caudal máximo</t>
  </si>
  <si>
    <t>Costo-eficiencia para el caudal máximo</t>
  </si>
  <si>
    <t>Cambio en el número de días por debajo del umbral bajo de caudal</t>
  </si>
  <si>
    <t>Costo-eficiencia para el número de días por debajo del umbral bajo de caudal</t>
  </si>
  <si>
    <t>Cambio en el volumen de agua por debajo del umbral bajo de caudal</t>
  </si>
  <si>
    <t>Costo-eficiencia para el volumen de agua por debajo del umbral bajo de caudal</t>
  </si>
  <si>
    <t>Cambio en el caudal mínimo</t>
  </si>
  <si>
    <t>Costo-eficiencia para el caudal mínimo</t>
  </si>
  <si>
    <t>Cambio en el número de días por encima del umbral alto de sedimentos</t>
  </si>
  <si>
    <t>Costo-eficiencia para el número de días por encima del umbral alto de sedimentos</t>
  </si>
  <si>
    <t>Cambio en la carga de sedimentos por encima del umbral alto</t>
  </si>
  <si>
    <t>Costo-eficiencia para la carga de sedimentos por encima del umbral alto</t>
  </si>
  <si>
    <t>Cambio en la carga de sedimentos máxima</t>
  </si>
  <si>
    <t>Costo-eficiencia para la carga de sedimentos máxima</t>
  </si>
  <si>
    <t>Cambio en el número de días por debajo del umbral bajo de sedimentos</t>
  </si>
  <si>
    <t>Costo-eficiencia para el número de días por debajo del umbral bajo de sedimentos</t>
  </si>
  <si>
    <t>Cambio en la carga de sedimentos por debajo del umbral bajo</t>
  </si>
  <si>
    <t>Costo-eficiencia para la carga de sedimentos por debajo del umbral bajo</t>
  </si>
  <si>
    <t>Cambio en la carga de sedimentos mínima</t>
  </si>
  <si>
    <t>Costo-eficiencia para la carga de sedimentos mínima</t>
  </si>
  <si>
    <t>Observaciones</t>
  </si>
  <si>
    <r>
      <t>Percentil 95% (A</t>
    </r>
    <r>
      <rPr>
        <vertAlign val="subscript"/>
        <sz val="11"/>
        <color theme="1"/>
        <rFont val="Gill Sans"/>
        <family val="2"/>
      </rPr>
      <t>5</t>
    </r>
    <r>
      <rPr>
        <sz val="11"/>
        <color theme="1"/>
        <rFont val="Gill Sans"/>
        <family val="2"/>
      </rPr>
      <t>)</t>
    </r>
  </si>
  <si>
    <t>Gráficos de simulaciones de caudal, carga de sedimentos y volumen de agua en las qochas</t>
  </si>
  <si>
    <t>Parámetros combinados de los escenarios</t>
  </si>
  <si>
    <t>Índice</t>
  </si>
  <si>
    <t>Curvas de duración de caudal y sedimentos</t>
  </si>
  <si>
    <t>Q LB (mm)</t>
  </si>
  <si>
    <t>Q E1 (mm)</t>
  </si>
  <si>
    <t>Q E2 (mm)</t>
  </si>
  <si>
    <t>A LB (ton/ha)</t>
  </si>
  <si>
    <t>A E1 (ton/ha)</t>
  </si>
  <si>
    <t>A E2 (ton/ha)</t>
  </si>
  <si>
    <t>*Los valores de la curva de duración de caudal se deben ordenar de mayor a menor manualmente para obtener los gráficos de las curvas deseados.</t>
  </si>
  <si>
    <r>
      <t xml:space="preserve">En la pestaña </t>
    </r>
    <r>
      <rPr>
        <b/>
        <sz val="12"/>
        <color theme="7"/>
        <rFont val="Gill Sans"/>
        <family val="2"/>
      </rPr>
      <t>Entradas</t>
    </r>
    <r>
      <rPr>
        <sz val="12"/>
        <color theme="0"/>
        <rFont val="Gill Sans"/>
        <family val="2"/>
      </rPr>
      <t>, ingrese los parámetros para las condiciones del sitio comunes en todos los escenarios. Aquí se pueden ingresar coberturas de la tierra que luego son combinadas en los escenarios. Las tablas de referencia contienen valores aproximados de la capacidad de campo (</t>
    </r>
    <r>
      <rPr>
        <i/>
        <sz val="12"/>
        <color theme="0"/>
        <rFont val="Gill Sans"/>
        <family val="2"/>
      </rPr>
      <t>fc</t>
    </r>
    <r>
      <rPr>
        <sz val="12"/>
        <color theme="0"/>
        <rFont val="Gill Sans"/>
        <family val="2"/>
      </rPr>
      <t>) y el punto de marchitez (</t>
    </r>
    <r>
      <rPr>
        <i/>
        <sz val="12"/>
        <color theme="0"/>
        <rFont val="Gill Sans"/>
        <family val="2"/>
      </rPr>
      <t>wp</t>
    </r>
    <r>
      <rPr>
        <sz val="12"/>
        <color theme="0"/>
        <rFont val="Gill Sans"/>
        <family val="2"/>
      </rPr>
      <t>) para texturas comunes de suelo. También se pueden ver valores de ejemplo para el número de curva (</t>
    </r>
    <r>
      <rPr>
        <i/>
        <sz val="12"/>
        <color theme="0"/>
        <rFont val="Gill Sans"/>
        <family val="2"/>
      </rPr>
      <t>CN</t>
    </r>
    <r>
      <rPr>
        <sz val="12"/>
        <color theme="0"/>
        <rFont val="Gill Sans"/>
        <family val="2"/>
      </rPr>
      <t>), el índice de área foliar (</t>
    </r>
    <r>
      <rPr>
        <i/>
        <sz val="12"/>
        <color theme="0"/>
        <rFont val="Gill Sans"/>
        <family val="2"/>
      </rPr>
      <t>LAI</t>
    </r>
    <r>
      <rPr>
        <sz val="12"/>
        <color theme="0"/>
        <rFont val="Gill Sans"/>
        <family val="2"/>
      </rPr>
      <t xml:space="preserve">), el factor </t>
    </r>
    <r>
      <rPr>
        <i/>
        <sz val="12"/>
        <color theme="0"/>
        <rFont val="Gill Sans"/>
        <family val="2"/>
      </rPr>
      <t>C</t>
    </r>
    <r>
      <rPr>
        <sz val="12"/>
        <color theme="0"/>
        <rFont val="Gill Sans"/>
        <family val="2"/>
      </rPr>
      <t xml:space="preserve"> para la ecuación USLE y el albedo (</t>
    </r>
    <r>
      <rPr>
        <i/>
        <sz val="12"/>
        <color theme="0"/>
        <rFont val="Gill Sans"/>
        <family val="2"/>
      </rPr>
      <t>⍺</t>
    </r>
    <r>
      <rPr>
        <sz val="12"/>
        <color theme="0"/>
        <rFont val="Gill Sans"/>
        <family val="2"/>
      </rPr>
      <t xml:space="preserve">). Aquí se definen las características de dos tipos de qochas. Además, se pueden ingresar los costos de implementación por cambio de cobertura de suelo y por implementación de las qochas (USD). En esta pestaña se puede </t>
    </r>
    <r>
      <rPr>
        <b/>
        <sz val="12"/>
        <color theme="0"/>
        <rFont val="Gill Sans"/>
        <family val="2"/>
      </rPr>
      <t xml:space="preserve">calibrar </t>
    </r>
    <r>
      <rPr>
        <sz val="12"/>
        <color theme="0"/>
        <rFont val="Gill Sans"/>
        <family val="2"/>
      </rPr>
      <t xml:space="preserve">el modelo hidrológico para el escenario de línea base utilizando los datos de caudal ingresados en la pestaña Clima. La calibración se puede realizar de manera manual cambiando los parámetros del modelo uno a uno, o de manera automática utilizando la herramienta Solver de Excel.
La pestaña </t>
    </r>
    <r>
      <rPr>
        <b/>
        <sz val="12"/>
        <color theme="7"/>
        <rFont val="Gill Sans"/>
        <family val="2"/>
      </rPr>
      <t>Observaciones</t>
    </r>
    <r>
      <rPr>
        <sz val="12"/>
        <color theme="0"/>
        <rFont val="Gill Sans"/>
        <family val="2"/>
      </rPr>
      <t xml:space="preserve"> contiene temperaturas máximas y mínimas (°C), precipitación diaria (mm), evapotranspiración (mm) y caudal observado (mm) para un periodo representativo de 365 días. Estos valores son automáticamente replicados en un año adicional consecutivo durante los cálculos del modelo. Los valores predeterminados son para Cusco (Perú) en el 2018. Se pueden ingresar datos alternativos en lugar de los datos predeterminados para una región o año diferente. Los datos de caudal se utilizan para calibrar el modelo (pestaña Entradas) con respecto al escenario de línea base. Los datos de evapotranspiración pueden ser calculados utilizando las ecuaciones de CUBHIC 2.0 Evapotranspiración, o pueden ser obtenidas de otras fuentes, por ejemplo, estaciones meteorológicas locales, bases de datos disponibles, o del producto PISCO Evapotranspiración. Si no se tienen datos confiables de temperatura local, se recomienda utilizar PISCO Temperatura y PISCO Evapotranspiración.
La pestaña </t>
    </r>
    <r>
      <rPr>
        <b/>
        <sz val="12"/>
        <color theme="7"/>
        <rFont val="Gill Sans"/>
        <family val="2"/>
      </rPr>
      <t>Escenarios</t>
    </r>
    <r>
      <rPr>
        <sz val="12"/>
        <color theme="0"/>
        <rFont val="Gill Sans"/>
        <family val="2"/>
      </rPr>
      <t xml:space="preserve"> se puede usar para cuantificar los beneficios calculados y la eficiencia de costos para diferentes escenarios de intervención. En esta pestaña, ingrese la condición de línea de base y hasta 2 escenarios de intervención. Los escenarios se configuran combinando las coberturas de vegetación ingresadas en la pestaña de Entradas. Esto se puede interpretar como ha de extensión de terreno o como % de cobertura. La extensión de la qocha se considera como parte del total del área analizada. Asegúrese de que los valores totales de los escenarios coincidan. También, aquí se pueden visualizar los resultados del modelo expresados en volúmenes de agua (mm). Un milímetro de agua equivale a un volumen de Un litro por cada metro cuadrado de superficie (1 mm = 1 l/m</t>
    </r>
    <r>
      <rPr>
        <vertAlign val="superscript"/>
        <sz val="12"/>
        <color theme="0"/>
        <rFont val="Gill Sans"/>
        <family val="2"/>
      </rPr>
      <t>2</t>
    </r>
    <r>
      <rPr>
        <sz val="12"/>
        <color theme="0"/>
        <rFont val="Gill Sans"/>
        <family val="2"/>
      </rPr>
      <t>). Los beneficios hídricos son calculados en unidades de megalitros (ML), en toneladas métricas de sedimentos (ton), y en gramos de sedimento por metro cúbico de agua (g/m</t>
    </r>
    <r>
      <rPr>
        <vertAlign val="superscript"/>
        <sz val="12"/>
        <color theme="0"/>
        <rFont val="Gill Sans"/>
        <family val="2"/>
      </rPr>
      <t>3</t>
    </r>
    <r>
      <rPr>
        <sz val="12"/>
        <color theme="0"/>
        <rFont val="Gill Sans"/>
        <family val="2"/>
      </rPr>
      <t>). Un megalitro equivale a un millón de litros o a mil metros cúbicos de agua (1 ML = 1000000 l = 1000 m</t>
    </r>
    <r>
      <rPr>
        <vertAlign val="superscript"/>
        <sz val="12"/>
        <color theme="0"/>
        <rFont val="Gill Sans"/>
        <family val="2"/>
      </rPr>
      <t>3</t>
    </r>
    <r>
      <rPr>
        <sz val="12"/>
        <color theme="0"/>
        <rFont val="Gill Sans"/>
        <family val="2"/>
      </rPr>
      <t>). Los beneficios económicos están expresados en términos dólar invertido por x1000 m</t>
    </r>
    <r>
      <rPr>
        <vertAlign val="superscript"/>
        <sz val="12"/>
        <color theme="0"/>
        <rFont val="Gill Sans"/>
        <family val="2"/>
      </rPr>
      <t>3</t>
    </r>
    <r>
      <rPr>
        <sz val="12"/>
        <color theme="0"/>
        <rFont val="Gill Sans"/>
        <family val="2"/>
      </rPr>
      <t xml:space="preserve"> (USD por 1000 m</t>
    </r>
    <r>
      <rPr>
        <vertAlign val="superscript"/>
        <sz val="12"/>
        <color theme="0"/>
        <rFont val="Gill Sans"/>
        <family val="2"/>
      </rPr>
      <t>3</t>
    </r>
    <r>
      <rPr>
        <sz val="12"/>
        <color theme="0"/>
        <rFont val="Gill Sans"/>
        <family val="2"/>
      </rPr>
      <t>), dólar invertido por tonelada de sedimentos (USD por ton), o dólar invertido por gramo de sedimentos por metro cúbico de agua (USD por g/m</t>
    </r>
    <r>
      <rPr>
        <vertAlign val="superscript"/>
        <sz val="12"/>
        <color theme="0"/>
        <rFont val="Gill Sans"/>
        <family val="2"/>
      </rPr>
      <t>3</t>
    </r>
    <r>
      <rPr>
        <sz val="12"/>
        <color theme="0"/>
        <rFont val="Gill Sans"/>
        <family val="2"/>
      </rPr>
      <t xml:space="preserve">). También se realiza un análisis de umbrales altos y bajos para eventos extremos.
Las pestañas de </t>
    </r>
    <r>
      <rPr>
        <b/>
        <sz val="12"/>
        <color theme="7"/>
        <rFont val="Gill Sans"/>
        <family val="2"/>
      </rPr>
      <t>Constantes</t>
    </r>
    <r>
      <rPr>
        <sz val="12"/>
        <color theme="0"/>
        <rFont val="Gill Sans"/>
        <family val="2"/>
      </rPr>
      <t xml:space="preserve">, </t>
    </r>
    <r>
      <rPr>
        <b/>
        <sz val="12"/>
        <color theme="7"/>
        <rFont val="Gill Sans"/>
        <family val="2"/>
      </rPr>
      <t>ETo</t>
    </r>
    <r>
      <rPr>
        <sz val="12"/>
        <color theme="0"/>
        <rFont val="Gill Sans"/>
        <family val="2"/>
      </rPr>
      <t xml:space="preserve">, </t>
    </r>
    <r>
      <rPr>
        <b/>
        <sz val="12"/>
        <color theme="7"/>
        <rFont val="Gill Sans"/>
        <family val="2"/>
      </rPr>
      <t>Cálculos</t>
    </r>
    <r>
      <rPr>
        <sz val="12"/>
        <color theme="0"/>
        <rFont val="Gill Sans"/>
        <family val="2"/>
      </rPr>
      <t xml:space="preserve"> y </t>
    </r>
    <r>
      <rPr>
        <b/>
        <sz val="12"/>
        <color theme="7"/>
        <rFont val="Gill Sans"/>
        <family val="2"/>
      </rPr>
      <t>Evaluación</t>
    </r>
    <r>
      <rPr>
        <sz val="12"/>
        <color theme="0"/>
        <rFont val="Gill Sans"/>
        <family val="2"/>
      </rPr>
      <t xml:space="preserve"> realizan los cálculos del modelo hidrológico y no requieren ser modificadas. Pueden ser visualizadas (</t>
    </r>
    <r>
      <rPr>
        <b/>
        <sz val="12"/>
        <color theme="7"/>
        <rFont val="Gill Sans"/>
        <family val="2"/>
      </rPr>
      <t>Gráficos</t>
    </r>
    <r>
      <rPr>
        <sz val="12"/>
        <color theme="0"/>
        <rFont val="Gill Sans"/>
        <family val="2"/>
      </rPr>
      <t>), consultadas y extraídas según convenga.</t>
    </r>
  </si>
  <si>
    <t>Indicadores hidrológicos</t>
  </si>
  <si>
    <r>
      <t>Índice de estacionalidad de lluvia</t>
    </r>
    <r>
      <rPr>
        <i/>
        <sz val="11"/>
        <color theme="1"/>
        <rFont val="Gill Sans"/>
        <family val="2"/>
      </rPr>
      <t xml:space="preserve"> SINDX = (6/11) SUM(abs(Pmes – Paño/12)) / Paño</t>
    </r>
    <r>
      <rPr>
        <sz val="11"/>
        <color theme="1"/>
        <rFont val="Gill Sans"/>
        <family val="2"/>
      </rPr>
      <t xml:space="preserve"> (%)</t>
    </r>
  </si>
  <si>
    <r>
      <t xml:space="preserve">Porcentaje de días con lluvia cero </t>
    </r>
    <r>
      <rPr>
        <i/>
        <sz val="11"/>
        <color theme="1"/>
        <rFont val="Gill Sans"/>
        <family val="2"/>
      </rPr>
      <t>PP0 = días P=0 / total días</t>
    </r>
    <r>
      <rPr>
        <sz val="11"/>
        <color theme="1"/>
        <rFont val="Gill Sans"/>
        <family val="2"/>
      </rPr>
      <t xml:space="preserve"> (%)</t>
    </r>
  </si>
  <si>
    <r>
      <t xml:space="preserve">Coeficiente de escorrentía </t>
    </r>
    <r>
      <rPr>
        <i/>
        <sz val="11"/>
        <color theme="1"/>
        <rFont val="Gill Sans"/>
        <family val="2"/>
      </rPr>
      <t xml:space="preserve">RR = caudal / precipitación anual </t>
    </r>
    <r>
      <rPr>
        <sz val="11"/>
        <color theme="1"/>
        <rFont val="Gill Sans"/>
        <family val="2"/>
      </rPr>
      <t>(%)</t>
    </r>
  </si>
  <si>
    <r>
      <t xml:space="preserve">Índice de caudal base </t>
    </r>
    <r>
      <rPr>
        <i/>
        <sz val="11"/>
        <color theme="1"/>
        <rFont val="Gill Sans"/>
        <family val="2"/>
      </rPr>
      <t>BFI</t>
    </r>
    <r>
      <rPr>
        <sz val="11"/>
        <color theme="1"/>
        <rFont val="Gill Sans"/>
        <family val="2"/>
      </rPr>
      <t xml:space="preserve"> = caudal base / caudal total (%)</t>
    </r>
  </si>
  <si>
    <r>
      <t xml:space="preserve">Coeficiente de rendimiento de caudal base </t>
    </r>
    <r>
      <rPr>
        <i/>
        <sz val="11"/>
        <color theme="1"/>
        <rFont val="Gill Sans"/>
        <family val="2"/>
      </rPr>
      <t xml:space="preserve">BYC = caudal base / precipitación </t>
    </r>
    <r>
      <rPr>
        <sz val="11"/>
        <color theme="1"/>
        <rFont val="Gill Sans"/>
        <family val="2"/>
      </rPr>
      <t>(%)</t>
    </r>
  </si>
  <si>
    <r>
      <t xml:space="preserve">Índice de humedad </t>
    </r>
    <r>
      <rPr>
        <i/>
        <sz val="11"/>
        <color theme="1"/>
        <rFont val="Gill Sans"/>
        <family val="2"/>
      </rPr>
      <t>RPPE = precipitación / evapotranspiración</t>
    </r>
    <r>
      <rPr>
        <sz val="11"/>
        <color theme="1"/>
        <rFont val="Gill Sans"/>
        <family val="2"/>
      </rPr>
      <t xml:space="preserve"> (%)</t>
    </r>
  </si>
  <si>
    <r>
      <t>Pendiente de la curva de duración de caudal</t>
    </r>
    <r>
      <rPr>
        <i/>
        <sz val="11"/>
        <color theme="1"/>
        <rFont val="Gill Sans"/>
        <family val="2"/>
      </rPr>
      <t xml:space="preserve"> R2FDC = abs(log(Q66) – log(Q33))/(0.33)</t>
    </r>
    <r>
      <rPr>
        <sz val="11"/>
        <color theme="1"/>
        <rFont val="Gill Sans"/>
        <family val="2"/>
      </rPr>
      <t xml:space="preserve"> (-)</t>
    </r>
  </si>
  <si>
    <r>
      <t>Índice de rapidez de respuesta Richards–Baker</t>
    </r>
    <r>
      <rPr>
        <i/>
        <sz val="11"/>
        <color theme="1"/>
        <rFont val="Gill Sans"/>
        <family val="2"/>
      </rPr>
      <t xml:space="preserve"> RBI = SUM(abs(Qi - Qi-1)) / SUM(Qi)</t>
    </r>
    <r>
      <rPr>
        <sz val="11"/>
        <color theme="1"/>
        <rFont val="Gill Sans"/>
        <family val="2"/>
      </rPr>
      <t xml:space="preserve"> (-)</t>
    </r>
  </si>
  <si>
    <r>
      <t>Índice de estacionalidad de caudal</t>
    </r>
    <r>
      <rPr>
        <i/>
        <sz val="11"/>
        <color theme="1"/>
        <rFont val="Gill Sans"/>
        <family val="2"/>
      </rPr>
      <t xml:space="preserve"> SINDQ = (6/11) SUM(abs(Qmes – Qaño/12)) / Qaño</t>
    </r>
    <r>
      <rPr>
        <sz val="11"/>
        <color theme="1"/>
        <rFont val="Gill Sans"/>
        <family val="2"/>
      </rPr>
      <t xml:space="preserve"> (%)</t>
    </r>
  </si>
  <si>
    <r>
      <t xml:space="preserve">Porcentaje de días con caudal cero </t>
    </r>
    <r>
      <rPr>
        <i/>
        <sz val="11"/>
        <color theme="1"/>
        <rFont val="Gill Sans"/>
        <family val="2"/>
      </rPr>
      <t>PQ0 = días Q=0 / total días</t>
    </r>
    <r>
      <rPr>
        <sz val="11"/>
        <color theme="1"/>
        <rFont val="Gill Sans"/>
        <family val="2"/>
      </rPr>
      <t xml:space="preserve"> (%)</t>
    </r>
  </si>
  <si>
    <r>
      <t xml:space="preserve">Rango de caudal </t>
    </r>
    <r>
      <rPr>
        <i/>
        <sz val="11"/>
        <color theme="1"/>
        <rFont val="Gill Sans"/>
        <family val="2"/>
      </rPr>
      <t>= Qmáx / Qmín</t>
    </r>
    <r>
      <rPr>
        <sz val="11"/>
        <color theme="1"/>
        <rFont val="Gill Sans"/>
        <family val="2"/>
      </rPr>
      <t xml:space="preserve"> (%)</t>
    </r>
  </si>
  <si>
    <r>
      <t xml:space="preserve">Coeficiente de variación de caudal </t>
    </r>
    <r>
      <rPr>
        <i/>
        <sz val="11"/>
        <color theme="1"/>
        <rFont val="Gill Sans"/>
        <family val="2"/>
      </rPr>
      <t>Qvar = Qstd / Qmedia</t>
    </r>
    <r>
      <rPr>
        <sz val="11"/>
        <color theme="1"/>
        <rFont val="Gill Sans"/>
        <family val="2"/>
      </rPr>
      <t xml:space="preserve"> (-)</t>
    </r>
  </si>
  <si>
    <t>Beneficios hidrológicos</t>
  </si>
  <si>
    <t>Costo-eficiencia</t>
  </si>
  <si>
    <t>Beneficios calculados en indicadores hidrológicos</t>
  </si>
  <si>
    <t>Costo-eficiencia para indicadores hidrológicos</t>
  </si>
  <si>
    <t>Cambio en el coeficiente de escorrentía</t>
  </si>
  <si>
    <t>(%)</t>
  </si>
  <si>
    <t>Costo-eficiencia para el coeficiente de escorrentía</t>
  </si>
  <si>
    <t>(USD por %)</t>
  </si>
  <si>
    <t>Cambio en el índide de caudal base</t>
  </si>
  <si>
    <t>Costo-eficiencia para el índide de caudal base</t>
  </si>
  <si>
    <t>Cambio en el coeficiente de rendimiento de caudal base</t>
  </si>
  <si>
    <t>Costo-eficiencia para el coeficiente de rendimiento de caudal base</t>
  </si>
  <si>
    <t>Cambio en el índice de humedad</t>
  </si>
  <si>
    <t>Costo-eficiencia para el índide de humedad</t>
  </si>
  <si>
    <t>Cambio en la pendiente de la curva de duración de caudal</t>
  </si>
  <si>
    <t>(mm/mm)</t>
  </si>
  <si>
    <t>Costo-eficiencia para la pendiente de la curva de duración de caudal</t>
  </si>
  <si>
    <t>(USD por mm/mm)</t>
  </si>
  <si>
    <t>Cambio en el índice de rapidez de respuesta de Richards-Baker</t>
  </si>
  <si>
    <t>Costo-eficiencia para el índice de rapidez de respuesta de Richards-Baker</t>
  </si>
  <si>
    <t>Cambio en el índide de estacionalidad de caudal</t>
  </si>
  <si>
    <t>Costo-eficiencia para el índice de estacionalidad de caudal</t>
  </si>
  <si>
    <t>Cambio en el número de días con caudal cero al año</t>
  </si>
  <si>
    <t>Costo-eficiencia para el número de días con caudal cero</t>
  </si>
  <si>
    <t>Cambio en el rango Qmáx / Qmín</t>
  </si>
  <si>
    <t>Costo-eficiencia para el rango de caudal Qmáx / Qmín</t>
  </si>
  <si>
    <t>Cambio en el coeficiente de variación de caudal</t>
  </si>
  <si>
    <t>Costo-eficiencia para el coeficiente de variación de caudal</t>
  </si>
  <si>
    <t>Cálculo de estacionalidad</t>
  </si>
  <si>
    <t>Cálculo de rapidez de respuesta de caudal</t>
  </si>
  <si>
    <t>Mes</t>
  </si>
  <si>
    <t>P (mm)</t>
  </si>
  <si>
    <t>Diff P (mm)</t>
  </si>
  <si>
    <t>Diff LB (mm)</t>
  </si>
  <si>
    <t>Diff E1 (mm)</t>
  </si>
  <si>
    <t>Diff E2 (mm)</t>
  </si>
  <si>
    <t>Qi - Qi-1 LB (mm)</t>
  </si>
  <si>
    <t>Qi - Qi-1 E1 (mm)</t>
  </si>
  <si>
    <t>Qi - Qi-1 E2 (mm)</t>
  </si>
  <si>
    <t>TOTAL</t>
  </si>
  <si>
    <t>PROMEDIO</t>
  </si>
  <si>
    <t>SINDX</t>
  </si>
  <si>
    <t>SUMA 365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</si>
</sst>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quot;$&quot;#,##0.00"/>
    <numFmt numFmtId="166" formatCode="0.0000"/>
    <numFmt numFmtId="167" formatCode="\+0.0;\ \-0.0;\ 0.0"/>
    <numFmt numFmtId="168" formatCode="\+&quot;$&quot;#,##0.00;\ \-&quot;$&quot;#,##0.00;\ &quot;$&quot;#,##0.00"/>
    <numFmt numFmtId="169" formatCode="[$$-409]#,##0.00"/>
    <numFmt numFmtId="170" formatCode="0.0%"/>
    <numFmt numFmtId="171" formatCode="\+0.00;\ \-0.00;\ 0.00"/>
  </numFmts>
  <fonts count="26" x14ac:knownFonts="1">
    <font>
      <sz val="11"/>
      <color theme="1"/>
      <name val="Calibri"/>
      <family val="2"/>
      <scheme val="minor"/>
    </font>
    <font>
      <sz val="11"/>
      <color rgb="FF3F3F76"/>
      <name val="Calibri"/>
      <family val="2"/>
      <scheme val="minor"/>
    </font>
    <font>
      <b/>
      <sz val="11"/>
      <color theme="3"/>
      <name val="Calibri"/>
      <family val="2"/>
      <scheme val="minor"/>
    </font>
    <font>
      <sz val="11"/>
      <color theme="1"/>
      <name val="Calibri"/>
      <family val="2"/>
      <scheme val="minor"/>
    </font>
    <font>
      <sz val="11"/>
      <color theme="1"/>
      <name val="Gill Sans"/>
      <family val="2"/>
    </font>
    <font>
      <sz val="11"/>
      <color rgb="FF3F3F76"/>
      <name val="Gill Sans"/>
      <family val="2"/>
    </font>
    <font>
      <b/>
      <sz val="20"/>
      <color theme="0"/>
      <name val="Gill Sans"/>
      <family val="2"/>
    </font>
    <font>
      <b/>
      <sz val="11"/>
      <color theme="0"/>
      <name val="Gill Sans"/>
      <family val="2"/>
    </font>
    <font>
      <b/>
      <vertAlign val="subscript"/>
      <sz val="11"/>
      <color theme="0"/>
      <name val="Gill Sans"/>
      <family val="2"/>
    </font>
    <font>
      <b/>
      <sz val="11"/>
      <color theme="1"/>
      <name val="Gill Sans"/>
      <family val="2"/>
    </font>
    <font>
      <sz val="12"/>
      <color theme="0"/>
      <name val="Gill Sans"/>
      <family val="2"/>
    </font>
    <font>
      <b/>
      <sz val="12"/>
      <color theme="0"/>
      <name val="Gill Sans"/>
      <family val="2"/>
    </font>
    <font>
      <b/>
      <sz val="48"/>
      <color theme="1"/>
      <name val="Gill Sans"/>
      <family val="2"/>
    </font>
    <font>
      <b/>
      <sz val="11"/>
      <color theme="0"/>
      <name val="Calibri"/>
      <family val="2"/>
      <scheme val="minor"/>
    </font>
    <font>
      <b/>
      <sz val="12"/>
      <color theme="7"/>
      <name val="Gill Sans"/>
      <family val="2"/>
    </font>
    <font>
      <vertAlign val="superscript"/>
      <sz val="12"/>
      <color theme="0"/>
      <name val="Gill Sans"/>
      <family val="2"/>
    </font>
    <font>
      <i/>
      <sz val="12"/>
      <color theme="0"/>
      <name val="Gill Sans"/>
      <family val="2"/>
    </font>
    <font>
      <i/>
      <sz val="11"/>
      <color theme="1"/>
      <name val="Gill Sans"/>
      <family val="2"/>
    </font>
    <font>
      <i/>
      <vertAlign val="subscript"/>
      <sz val="11"/>
      <color theme="1"/>
      <name val="Gill Sans"/>
      <family val="2"/>
    </font>
    <font>
      <vertAlign val="superscript"/>
      <sz val="11"/>
      <color theme="1"/>
      <name val="Gill Sans"/>
      <family val="2"/>
    </font>
    <font>
      <vertAlign val="subscript"/>
      <sz val="11"/>
      <color theme="1"/>
      <name val="Gill Sans"/>
      <family val="2"/>
    </font>
    <font>
      <b/>
      <i/>
      <sz val="11"/>
      <color theme="0"/>
      <name val="Gill Sans"/>
      <family val="2"/>
    </font>
    <font>
      <b/>
      <i/>
      <vertAlign val="subscript"/>
      <sz val="11"/>
      <color theme="0"/>
      <name val="Gill Sans"/>
      <family val="2"/>
    </font>
    <font>
      <b/>
      <i/>
      <vertAlign val="superscript"/>
      <sz val="11"/>
      <color theme="0"/>
      <name val="Gill Sans"/>
      <family val="2"/>
    </font>
    <font>
      <b/>
      <vertAlign val="superscript"/>
      <sz val="11"/>
      <color theme="0"/>
      <name val="Gill Sans"/>
      <family val="2"/>
    </font>
    <font>
      <b/>
      <i/>
      <vertAlign val="subscript"/>
      <sz val="11"/>
      <color theme="0"/>
      <name val="Calibri"/>
      <family val="2"/>
      <scheme val="minor"/>
    </font>
  </fonts>
  <fills count="12">
    <fill>
      <patternFill patternType="none"/>
    </fill>
    <fill>
      <patternFill patternType="gray125"/>
    </fill>
    <fill>
      <patternFill patternType="solid">
        <fgColor rgb="FFFFCC99"/>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193F57"/>
        <bgColor indexed="64"/>
      </patternFill>
    </fill>
    <fill>
      <patternFill patternType="solid">
        <fgColor theme="0"/>
        <bgColor indexed="64"/>
      </patternFill>
    </fill>
    <fill>
      <patternFill patternType="solid">
        <fgColor theme="2"/>
        <bgColor indexed="64"/>
      </patternFill>
    </fill>
    <fill>
      <patternFill patternType="solid">
        <fgColor rgb="FF7D7F43"/>
        <bgColor indexed="64"/>
      </patternFill>
    </fill>
    <fill>
      <patternFill patternType="solid">
        <fgColor rgb="FF184059"/>
        <bgColor indexed="64"/>
      </patternFill>
    </fill>
  </fills>
  <borders count="39">
    <border>
      <left/>
      <right/>
      <top/>
      <bottom/>
      <diagonal/>
    </border>
    <border>
      <left style="thin">
        <color rgb="FF7F7F7F"/>
      </left>
      <right style="thin">
        <color rgb="FF7F7F7F"/>
      </right>
      <top style="thin">
        <color rgb="FF7F7F7F"/>
      </top>
      <bottom style="thin">
        <color rgb="FF7F7F7F"/>
      </bottom>
      <diagonal/>
    </border>
    <border>
      <left/>
      <right/>
      <top/>
      <bottom style="medium">
        <color theme="4" tint="0.39997558519241921"/>
      </bottom>
      <diagonal/>
    </border>
    <border>
      <left style="thin">
        <color auto="1"/>
      </left>
      <right style="thin">
        <color auto="1"/>
      </right>
      <top style="thin">
        <color auto="1"/>
      </top>
      <bottom style="thin">
        <color auto="1"/>
      </bottom>
      <diagonal/>
    </border>
    <border>
      <left style="thin">
        <color rgb="FF193F57"/>
      </left>
      <right style="thin">
        <color rgb="FF193F57"/>
      </right>
      <top style="thin">
        <color rgb="FF193F57"/>
      </top>
      <bottom style="thin">
        <color rgb="FF193F57"/>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rgb="FF7F7F7F"/>
      </left>
      <right style="thin">
        <color rgb="FF7F7F7F"/>
      </right>
      <top/>
      <bottom style="thin">
        <color rgb="FF7F7F7F"/>
      </bottom>
      <diagonal/>
    </border>
    <border>
      <left style="thin">
        <color theme="1" tint="0.499984740745262"/>
      </left>
      <right style="thin">
        <color theme="1" tint="0.499984740745262"/>
      </right>
      <top/>
      <bottom style="thin">
        <color theme="1" tint="0.499984740745262"/>
      </bottom>
      <diagonal/>
    </border>
    <border>
      <left style="thin">
        <color rgb="FF193F57"/>
      </left>
      <right style="thin">
        <color rgb="FF193F57"/>
      </right>
      <top/>
      <bottom style="thin">
        <color rgb="FF193F57"/>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7F7F7F"/>
      </left>
      <right/>
      <top/>
      <bottom/>
      <diagonal/>
    </border>
    <border>
      <left/>
      <right/>
      <top/>
      <bottom style="thin">
        <color auto="1"/>
      </bottom>
      <diagonal/>
    </border>
  </borders>
  <cellStyleXfs count="4">
    <xf numFmtId="0" fontId="0" fillId="0" borderId="0"/>
    <xf numFmtId="0" fontId="1" fillId="2" borderId="1" applyNumberFormat="0" applyAlignment="0" applyProtection="0"/>
    <xf numFmtId="0" fontId="2" fillId="0" borderId="2" applyNumberFormat="0" applyFill="0" applyAlignment="0" applyProtection="0"/>
    <xf numFmtId="9" fontId="3" fillId="0" borderId="0" applyFont="0" applyFill="0" applyBorder="0" applyAlignment="0" applyProtection="0"/>
  </cellStyleXfs>
  <cellXfs count="213">
    <xf numFmtId="0" fontId="0" fillId="0" borderId="0" xfId="0"/>
    <xf numFmtId="0" fontId="4" fillId="8" borderId="23" xfId="0" applyFont="1" applyFill="1" applyBorder="1"/>
    <xf numFmtId="0" fontId="4" fillId="8" borderId="0" xfId="0" applyFont="1" applyFill="1"/>
    <xf numFmtId="0" fontId="4" fillId="0" borderId="0" xfId="0" applyFont="1"/>
    <xf numFmtId="0" fontId="4" fillId="9" borderId="8" xfId="0" applyFont="1" applyFill="1" applyBorder="1"/>
    <xf numFmtId="0" fontId="4" fillId="9" borderId="9" xfId="0" applyFont="1" applyFill="1" applyBorder="1"/>
    <xf numFmtId="0" fontId="5" fillId="9" borderId="9" xfId="1" applyFont="1" applyFill="1" applyBorder="1" applyAlignment="1">
      <alignment horizontal="center"/>
    </xf>
    <xf numFmtId="0" fontId="4" fillId="9" borderId="10" xfId="0" applyFont="1" applyFill="1" applyBorder="1"/>
    <xf numFmtId="0" fontId="4" fillId="8" borderId="17" xfId="0" applyFont="1" applyFill="1" applyBorder="1"/>
    <xf numFmtId="0" fontId="4" fillId="8" borderId="18" xfId="0" applyFont="1" applyFill="1" applyBorder="1"/>
    <xf numFmtId="0" fontId="4" fillId="8" borderId="19" xfId="0" applyFont="1" applyFill="1" applyBorder="1"/>
    <xf numFmtId="0" fontId="4" fillId="9" borderId="11" xfId="0" applyFont="1" applyFill="1" applyBorder="1"/>
    <xf numFmtId="0" fontId="4" fillId="9" borderId="12" xfId="0" applyFont="1" applyFill="1" applyBorder="1"/>
    <xf numFmtId="0" fontId="4" fillId="8" borderId="20" xfId="0" applyFont="1" applyFill="1" applyBorder="1"/>
    <xf numFmtId="0" fontId="4" fillId="8" borderId="21" xfId="0" applyFont="1" applyFill="1" applyBorder="1"/>
    <xf numFmtId="0" fontId="4" fillId="9" borderId="0" xfId="0" applyFont="1" applyFill="1" applyBorder="1"/>
    <xf numFmtId="0" fontId="5" fillId="9" borderId="0" xfId="1" applyFont="1" applyFill="1" applyBorder="1" applyAlignment="1">
      <alignment horizontal="center"/>
    </xf>
    <xf numFmtId="0" fontId="7" fillId="11" borderId="0" xfId="0" applyFont="1" applyFill="1" applyBorder="1"/>
    <xf numFmtId="0" fontId="7" fillId="11" borderId="0" xfId="2" applyFont="1" applyFill="1" applyBorder="1"/>
    <xf numFmtId="0" fontId="5" fillId="2" borderId="1" xfId="1" applyFont="1" applyBorder="1" applyAlignment="1" applyProtection="1">
      <alignment horizontal="center"/>
      <protection locked="0"/>
    </xf>
    <xf numFmtId="2" fontId="4" fillId="9" borderId="0" xfId="0" applyNumberFormat="1" applyFont="1" applyFill="1" applyBorder="1" applyAlignment="1">
      <alignment horizontal="center"/>
    </xf>
    <xf numFmtId="0" fontId="5" fillId="8" borderId="0" xfId="1" applyFont="1" applyFill="1" applyBorder="1" applyAlignment="1">
      <alignment horizontal="center"/>
    </xf>
    <xf numFmtId="9" fontId="4" fillId="4" borderId="0" xfId="3" applyFont="1" applyFill="1" applyBorder="1" applyAlignment="1">
      <alignment horizontal="center"/>
    </xf>
    <xf numFmtId="0" fontId="4" fillId="8" borderId="22" xfId="0" applyFont="1" applyFill="1" applyBorder="1"/>
    <xf numFmtId="0" fontId="4" fillId="8" borderId="24" xfId="0" applyFont="1" applyFill="1" applyBorder="1"/>
    <xf numFmtId="164" fontId="4" fillId="4" borderId="0" xfId="0" applyNumberFormat="1" applyFont="1" applyFill="1" applyBorder="1" applyAlignment="1">
      <alignment horizontal="center"/>
    </xf>
    <xf numFmtId="164" fontId="4" fillId="3" borderId="0" xfId="0" applyNumberFormat="1" applyFont="1" applyFill="1" applyBorder="1" applyAlignment="1">
      <alignment horizontal="center"/>
    </xf>
    <xf numFmtId="0" fontId="4" fillId="9" borderId="0" xfId="0" applyFont="1" applyFill="1" applyBorder="1" applyAlignment="1">
      <alignment horizontal="center"/>
    </xf>
    <xf numFmtId="165" fontId="4" fillId="3" borderId="0" xfId="0" applyNumberFormat="1" applyFont="1" applyFill="1" applyBorder="1" applyAlignment="1">
      <alignment horizontal="center"/>
    </xf>
    <xf numFmtId="0" fontId="4" fillId="9" borderId="0" xfId="0" applyFont="1" applyFill="1"/>
    <xf numFmtId="0" fontId="4" fillId="9" borderId="13" xfId="0" applyFont="1" applyFill="1" applyBorder="1"/>
    <xf numFmtId="0" fontId="4" fillId="9" borderId="14" xfId="0" applyFont="1" applyFill="1" applyBorder="1"/>
    <xf numFmtId="0" fontId="4" fillId="9" borderId="15" xfId="0" applyFont="1" applyFill="1" applyBorder="1"/>
    <xf numFmtId="0" fontId="4" fillId="9" borderId="17" xfId="0" applyFont="1" applyFill="1" applyBorder="1"/>
    <xf numFmtId="0" fontId="4" fillId="9" borderId="18" xfId="0" applyFont="1" applyFill="1" applyBorder="1"/>
    <xf numFmtId="0" fontId="4" fillId="9" borderId="19" xfId="0" applyFont="1" applyFill="1" applyBorder="1"/>
    <xf numFmtId="0" fontId="4" fillId="9" borderId="20" xfId="0" applyFont="1" applyFill="1" applyBorder="1"/>
    <xf numFmtId="0" fontId="4" fillId="9" borderId="21" xfId="0" applyFont="1" applyFill="1" applyBorder="1"/>
    <xf numFmtId="0" fontId="4" fillId="9" borderId="22" xfId="0" applyFont="1" applyFill="1" applyBorder="1"/>
    <xf numFmtId="0" fontId="4" fillId="9" borderId="23" xfId="0" applyFont="1" applyFill="1" applyBorder="1"/>
    <xf numFmtId="0" fontId="4" fillId="9" borderId="24" xfId="0" applyFont="1" applyFill="1" applyBorder="1"/>
    <xf numFmtId="0" fontId="5" fillId="2" borderId="30" xfId="1" applyFont="1" applyBorder="1" applyAlignment="1" applyProtection="1">
      <alignment horizontal="center"/>
      <protection locked="0"/>
    </xf>
    <xf numFmtId="0" fontId="5" fillId="2" borderId="30" xfId="1" applyNumberFormat="1" applyFont="1" applyBorder="1" applyAlignment="1" applyProtection="1">
      <alignment horizontal="center"/>
      <protection locked="0"/>
    </xf>
    <xf numFmtId="0" fontId="5" fillId="9" borderId="0" xfId="1" applyNumberFormat="1" applyFont="1" applyFill="1" applyBorder="1" applyAlignment="1">
      <alignment horizontal="center"/>
    </xf>
    <xf numFmtId="0" fontId="4" fillId="9" borderId="0" xfId="0" quotePrefix="1" applyFont="1" applyFill="1" applyBorder="1" applyAlignment="1">
      <alignment horizontal="center"/>
    </xf>
    <xf numFmtId="0" fontId="4" fillId="0" borderId="31" xfId="0" applyFont="1" applyBorder="1"/>
    <xf numFmtId="2" fontId="4" fillId="0" borderId="16" xfId="0" applyNumberFormat="1" applyFont="1" applyBorder="1"/>
    <xf numFmtId="0" fontId="4" fillId="0" borderId="16" xfId="0" applyFont="1" applyBorder="1"/>
    <xf numFmtId="0" fontId="4" fillId="8" borderId="0" xfId="0" applyFont="1" applyFill="1" applyAlignment="1">
      <alignment wrapText="1"/>
    </xf>
    <xf numFmtId="0" fontId="4" fillId="9" borderId="17" xfId="0" applyFont="1" applyFill="1" applyBorder="1" applyAlignment="1">
      <alignment wrapText="1"/>
    </xf>
    <xf numFmtId="0" fontId="4" fillId="9" borderId="18" xfId="0" applyFont="1" applyFill="1" applyBorder="1" applyAlignment="1">
      <alignment wrapText="1"/>
    </xf>
    <xf numFmtId="0" fontId="4" fillId="9" borderId="19" xfId="0" applyFont="1" applyFill="1" applyBorder="1" applyAlignment="1">
      <alignment wrapText="1"/>
    </xf>
    <xf numFmtId="0" fontId="4" fillId="9" borderId="20" xfId="0" applyFont="1" applyFill="1" applyBorder="1" applyAlignment="1">
      <alignment wrapText="1"/>
    </xf>
    <xf numFmtId="0" fontId="4" fillId="9" borderId="21" xfId="0" applyFont="1" applyFill="1" applyBorder="1" applyAlignment="1">
      <alignment wrapText="1"/>
    </xf>
    <xf numFmtId="0" fontId="4" fillId="9" borderId="0" xfId="0" applyFont="1" applyFill="1" applyBorder="1" applyAlignment="1">
      <alignment wrapText="1"/>
    </xf>
    <xf numFmtId="0" fontId="7" fillId="11" borderId="0" xfId="0" applyFont="1" applyFill="1" applyBorder="1" applyAlignment="1">
      <alignment wrapText="1"/>
    </xf>
    <xf numFmtId="0" fontId="4" fillId="0" borderId="0" xfId="0" applyFont="1" applyAlignment="1">
      <alignment wrapText="1"/>
    </xf>
    <xf numFmtId="0" fontId="4" fillId="0" borderId="4" xfId="0" applyFont="1" applyBorder="1" applyAlignment="1">
      <alignment horizontal="center" wrapText="1"/>
    </xf>
    <xf numFmtId="0" fontId="4" fillId="9" borderId="22" xfId="0" applyFont="1" applyFill="1" applyBorder="1" applyAlignment="1">
      <alignment wrapText="1"/>
    </xf>
    <xf numFmtId="0" fontId="4" fillId="9" borderId="23" xfId="0" applyFont="1" applyFill="1" applyBorder="1" applyAlignment="1">
      <alignment wrapText="1"/>
    </xf>
    <xf numFmtId="0" fontId="4" fillId="9" borderId="24" xfId="0" applyFont="1" applyFill="1" applyBorder="1" applyAlignment="1">
      <alignment wrapText="1"/>
    </xf>
    <xf numFmtId="0" fontId="7" fillId="11" borderId="0" xfId="0" applyFont="1" applyFill="1" applyBorder="1" applyAlignment="1">
      <alignment horizontal="center" vertical="center"/>
    </xf>
    <xf numFmtId="0" fontId="7" fillId="11" borderId="0" xfId="0" applyFont="1" applyFill="1" applyBorder="1" applyAlignment="1">
      <alignment horizontal="center" vertical="center" wrapText="1"/>
    </xf>
    <xf numFmtId="0" fontId="4" fillId="0" borderId="32" xfId="0" applyFont="1" applyBorder="1" applyAlignment="1">
      <alignment horizontal="center"/>
    </xf>
    <xf numFmtId="0" fontId="4" fillId="0" borderId="4" xfId="0" applyFont="1" applyBorder="1" applyAlignment="1">
      <alignment horizontal="center"/>
    </xf>
    <xf numFmtId="2" fontId="4" fillId="8" borderId="0" xfId="0" applyNumberFormat="1" applyFont="1" applyFill="1"/>
    <xf numFmtId="2" fontId="4" fillId="9" borderId="18" xfId="0" applyNumberFormat="1" applyFont="1" applyFill="1" applyBorder="1"/>
    <xf numFmtId="0" fontId="7" fillId="9" borderId="0" xfId="0" applyFont="1" applyFill="1" applyBorder="1"/>
    <xf numFmtId="0" fontId="9" fillId="8" borderId="0" xfId="0" applyFont="1" applyFill="1"/>
    <xf numFmtId="0" fontId="9" fillId="9" borderId="20" xfId="0" applyFont="1" applyFill="1" applyBorder="1"/>
    <xf numFmtId="0" fontId="7" fillId="7" borderId="0" xfId="0" applyFont="1" applyFill="1" applyBorder="1" applyAlignment="1">
      <alignment horizontal="center" vertical="center" wrapText="1"/>
    </xf>
    <xf numFmtId="0" fontId="9" fillId="9" borderId="0" xfId="0" applyFont="1" applyFill="1" applyBorder="1"/>
    <xf numFmtId="0" fontId="9" fillId="9" borderId="21" xfId="0" applyFont="1" applyFill="1" applyBorder="1"/>
    <xf numFmtId="0" fontId="9" fillId="0" borderId="0" xfId="0" applyFont="1"/>
    <xf numFmtId="0" fontId="4" fillId="8" borderId="28" xfId="0" applyFont="1" applyFill="1" applyBorder="1" applyAlignment="1">
      <alignment horizontal="center"/>
    </xf>
    <xf numFmtId="166" fontId="4" fillId="8" borderId="28" xfId="0" applyNumberFormat="1" applyFont="1" applyFill="1" applyBorder="1" applyAlignment="1">
      <alignment horizontal="center"/>
    </xf>
    <xf numFmtId="2" fontId="4" fillId="0" borderId="0" xfId="0" applyNumberFormat="1" applyFont="1"/>
    <xf numFmtId="0" fontId="4" fillId="8" borderId="29" xfId="0" applyFont="1" applyFill="1" applyBorder="1" applyAlignment="1">
      <alignment horizontal="center"/>
    </xf>
    <xf numFmtId="166" fontId="4" fillId="8" borderId="28" xfId="0" applyNumberFormat="1" applyFont="1" applyFill="1" applyBorder="1"/>
    <xf numFmtId="14" fontId="4" fillId="8" borderId="21" xfId="0" applyNumberFormat="1" applyFont="1" applyFill="1" applyBorder="1"/>
    <xf numFmtId="0" fontId="4" fillId="0" borderId="3" xfId="0" quotePrefix="1" applyFont="1" applyBorder="1" applyAlignment="1">
      <alignment horizontal="center" vertical="center" wrapText="1"/>
    </xf>
    <xf numFmtId="0" fontId="4" fillId="5" borderId="3" xfId="0" applyFont="1" applyFill="1" applyBorder="1" applyAlignment="1">
      <alignment horizontal="center"/>
    </xf>
    <xf numFmtId="0" fontId="4" fillId="5" borderId="7" xfId="0" applyFont="1" applyFill="1" applyBorder="1" applyAlignment="1">
      <alignment horizontal="center"/>
    </xf>
    <xf numFmtId="0" fontId="4" fillId="6" borderId="3" xfId="0" applyFont="1" applyFill="1" applyBorder="1" applyAlignment="1">
      <alignment horizontal="center"/>
    </xf>
    <xf numFmtId="0" fontId="4" fillId="6" borderId="7" xfId="0" applyFont="1" applyFill="1" applyBorder="1" applyAlignment="1">
      <alignment horizontal="center"/>
    </xf>
    <xf numFmtId="0" fontId="7" fillId="11" borderId="21" xfId="0" applyFont="1" applyFill="1" applyBorder="1"/>
    <xf numFmtId="9" fontId="5" fillId="2" borderId="1" xfId="3" applyFont="1" applyFill="1" applyBorder="1" applyAlignment="1" applyProtection="1">
      <alignment horizontal="center"/>
      <protection locked="0"/>
    </xf>
    <xf numFmtId="165" fontId="4" fillId="9" borderId="0" xfId="0" applyNumberFormat="1" applyFont="1" applyFill="1" applyBorder="1" applyAlignment="1">
      <alignment horizontal="center"/>
    </xf>
    <xf numFmtId="0" fontId="7" fillId="8" borderId="20" xfId="0" applyFont="1" applyFill="1" applyBorder="1" applyAlignment="1">
      <alignment horizontal="center"/>
    </xf>
    <xf numFmtId="0" fontId="7" fillId="8" borderId="21" xfId="0" applyFont="1" applyFill="1" applyBorder="1"/>
    <xf numFmtId="0" fontId="4" fillId="0" borderId="3" xfId="0" applyFont="1" applyBorder="1" applyAlignment="1">
      <alignment horizontal="center" vertical="center"/>
    </xf>
    <xf numFmtId="0" fontId="4" fillId="9" borderId="11" xfId="0" applyFont="1" applyFill="1" applyBorder="1" applyAlignment="1">
      <alignment wrapText="1"/>
    </xf>
    <xf numFmtId="0" fontId="4" fillId="9" borderId="12" xfId="0" applyFont="1" applyFill="1" applyBorder="1" applyAlignment="1">
      <alignment wrapText="1"/>
    </xf>
    <xf numFmtId="2" fontId="5" fillId="2" borderId="1" xfId="1" applyNumberFormat="1" applyFont="1" applyBorder="1" applyAlignment="1" applyProtection="1">
      <alignment horizontal="center"/>
      <protection locked="0"/>
    </xf>
    <xf numFmtId="164" fontId="4" fillId="8" borderId="0" xfId="0" applyNumberFormat="1" applyFont="1" applyFill="1" applyAlignment="1">
      <alignment wrapText="1"/>
    </xf>
    <xf numFmtId="164" fontId="4" fillId="9" borderId="18" xfId="0" applyNumberFormat="1" applyFont="1" applyFill="1" applyBorder="1" applyAlignment="1">
      <alignment wrapText="1"/>
    </xf>
    <xf numFmtId="164" fontId="4" fillId="9" borderId="0" xfId="0" applyNumberFormat="1" applyFont="1" applyFill="1" applyBorder="1" applyAlignment="1">
      <alignment wrapText="1"/>
    </xf>
    <xf numFmtId="164" fontId="4" fillId="9" borderId="23" xfId="0" applyNumberFormat="1" applyFont="1" applyFill="1" applyBorder="1" applyAlignment="1">
      <alignment wrapText="1"/>
    </xf>
    <xf numFmtId="164" fontId="4" fillId="0" borderId="0" xfId="0" applyNumberFormat="1" applyFont="1" applyAlignment="1">
      <alignment wrapText="1"/>
    </xf>
    <xf numFmtId="2" fontId="4" fillId="3" borderId="0" xfId="0" applyNumberFormat="1" applyFont="1" applyFill="1" applyAlignment="1">
      <alignment horizontal="center"/>
    </xf>
    <xf numFmtId="2" fontId="4" fillId="4" borderId="0" xfId="0" applyNumberFormat="1" applyFont="1" applyFill="1" applyAlignment="1">
      <alignment horizontal="center"/>
    </xf>
    <xf numFmtId="166" fontId="4" fillId="8" borderId="0" xfId="0" applyNumberFormat="1" applyFont="1" applyFill="1"/>
    <xf numFmtId="166" fontId="4" fillId="9" borderId="18" xfId="0" applyNumberFormat="1" applyFont="1" applyFill="1" applyBorder="1"/>
    <xf numFmtId="166" fontId="4" fillId="9" borderId="0" xfId="0" applyNumberFormat="1" applyFont="1" applyFill="1" applyBorder="1"/>
    <xf numFmtId="166" fontId="4" fillId="8" borderId="29" xfId="0" applyNumberFormat="1" applyFont="1" applyFill="1" applyBorder="1" applyAlignment="1">
      <alignment horizontal="center"/>
    </xf>
    <xf numFmtId="166" fontId="4" fillId="9" borderId="23" xfId="0" applyNumberFormat="1" applyFont="1" applyFill="1" applyBorder="1"/>
    <xf numFmtId="166" fontId="4" fillId="0" borderId="0" xfId="0" applyNumberFormat="1" applyFont="1"/>
    <xf numFmtId="166" fontId="4" fillId="9" borderId="0" xfId="0" applyNumberFormat="1" applyFont="1" applyFill="1" applyBorder="1" applyAlignment="1">
      <alignment horizontal="center"/>
    </xf>
    <xf numFmtId="166" fontId="7" fillId="9" borderId="0" xfId="0" applyNumberFormat="1" applyFont="1" applyFill="1" applyBorder="1"/>
    <xf numFmtId="166" fontId="4" fillId="9" borderId="0" xfId="0" applyNumberFormat="1" applyFont="1" applyFill="1"/>
    <xf numFmtId="0" fontId="7" fillId="11" borderId="0" xfId="0" applyFont="1" applyFill="1" applyAlignment="1">
      <alignment wrapText="1"/>
    </xf>
    <xf numFmtId="0" fontId="7" fillId="11" borderId="0" xfId="0" applyFont="1" applyFill="1"/>
    <xf numFmtId="0" fontId="5" fillId="2" borderId="1" xfId="1" applyFont="1" applyAlignment="1" applyProtection="1">
      <alignment horizontal="center"/>
      <protection locked="0"/>
    </xf>
    <xf numFmtId="165" fontId="4" fillId="9" borderId="0" xfId="0" applyNumberFormat="1" applyFont="1" applyFill="1" applyAlignment="1">
      <alignment horizontal="center"/>
    </xf>
    <xf numFmtId="165" fontId="4" fillId="4" borderId="0" xfId="0" applyNumberFormat="1" applyFont="1" applyFill="1" applyAlignment="1">
      <alignment horizontal="center"/>
    </xf>
    <xf numFmtId="166" fontId="4" fillId="0" borderId="16" xfId="0" applyNumberFormat="1" applyFont="1" applyBorder="1"/>
    <xf numFmtId="0" fontId="7" fillId="11" borderId="0" xfId="0" applyFont="1" applyFill="1" applyAlignment="1" applyProtection="1">
      <alignment wrapText="1"/>
      <protection locked="0"/>
    </xf>
    <xf numFmtId="0" fontId="7" fillId="11" borderId="0" xfId="0" applyFont="1" applyFill="1" applyProtection="1">
      <protection locked="0"/>
    </xf>
    <xf numFmtId="166" fontId="7" fillId="7" borderId="0" xfId="0" applyNumberFormat="1" applyFont="1" applyFill="1" applyBorder="1" applyAlignment="1">
      <alignment horizontal="center" vertical="center" wrapText="1"/>
    </xf>
    <xf numFmtId="166" fontId="0" fillId="0" borderId="3" xfId="0" applyNumberFormat="1" applyBorder="1" applyAlignment="1">
      <alignment horizontal="center"/>
    </xf>
    <xf numFmtId="0" fontId="4" fillId="8" borderId="3" xfId="0" applyFont="1" applyFill="1" applyBorder="1" applyAlignment="1">
      <alignment horizontal="center"/>
    </xf>
    <xf numFmtId="166" fontId="4" fillId="8" borderId="3" xfId="0" applyNumberFormat="1" applyFont="1" applyFill="1" applyBorder="1" applyAlignment="1">
      <alignment horizontal="center"/>
    </xf>
    <xf numFmtId="166" fontId="4" fillId="0" borderId="32" xfId="0" applyNumberFormat="1" applyFont="1" applyBorder="1" applyAlignment="1">
      <alignment horizontal="center"/>
    </xf>
    <xf numFmtId="166" fontId="4" fillId="0" borderId="4" xfId="0" applyNumberFormat="1" applyFont="1" applyBorder="1" applyAlignment="1">
      <alignment horizontal="center"/>
    </xf>
    <xf numFmtId="0" fontId="4" fillId="9" borderId="0" xfId="0" applyFont="1" applyFill="1" applyAlignment="1">
      <alignment horizontal="right"/>
    </xf>
    <xf numFmtId="0" fontId="7" fillId="8" borderId="0" xfId="0" applyFont="1" applyFill="1" applyAlignment="1">
      <alignment horizontal="center"/>
    </xf>
    <xf numFmtId="0" fontId="7" fillId="8" borderId="0" xfId="0" applyFont="1" applyFill="1"/>
    <xf numFmtId="0" fontId="10" fillId="11" borderId="0" xfId="0" applyFont="1" applyFill="1" applyAlignment="1">
      <alignment horizontal="left"/>
    </xf>
    <xf numFmtId="2" fontId="5" fillId="2" borderId="1" xfId="1" applyNumberFormat="1" applyFont="1" applyAlignment="1" applyProtection="1">
      <alignment horizontal="center"/>
      <protection locked="0"/>
    </xf>
    <xf numFmtId="164" fontId="5" fillId="2" borderId="1" xfId="1" applyNumberFormat="1" applyFont="1" applyAlignment="1" applyProtection="1">
      <alignment horizontal="center"/>
      <protection locked="0"/>
    </xf>
    <xf numFmtId="0" fontId="17" fillId="9" borderId="0" xfId="0" applyFont="1" applyFill="1"/>
    <xf numFmtId="167" fontId="4" fillId="4" borderId="0" xfId="0" applyNumberFormat="1" applyFont="1" applyFill="1" applyAlignment="1">
      <alignment horizontal="center"/>
    </xf>
    <xf numFmtId="167" fontId="4" fillId="3" borderId="0" xfId="0" applyNumberFormat="1" applyFont="1" applyFill="1" applyAlignment="1">
      <alignment horizontal="center"/>
    </xf>
    <xf numFmtId="168" fontId="4" fillId="3" borderId="0" xfId="0" applyNumberFormat="1" applyFont="1" applyFill="1" applyAlignment="1">
      <alignment horizontal="center"/>
    </xf>
    <xf numFmtId="168" fontId="4" fillId="4" borderId="0" xfId="0" applyNumberFormat="1" applyFont="1" applyFill="1" applyAlignment="1">
      <alignment horizontal="center"/>
    </xf>
    <xf numFmtId="164" fontId="7" fillId="11" borderId="0" xfId="0" applyNumberFormat="1" applyFont="1" applyFill="1" applyAlignment="1">
      <alignment horizontal="center" vertical="center" wrapText="1"/>
    </xf>
    <xf numFmtId="0" fontId="17" fillId="0" borderId="16" xfId="0" applyFont="1" applyBorder="1"/>
    <xf numFmtId="0" fontId="7" fillId="11" borderId="0" xfId="0" applyFont="1" applyFill="1" applyAlignment="1">
      <alignment horizontal="center" vertical="center"/>
    </xf>
    <xf numFmtId="0" fontId="7" fillId="11" borderId="0" xfId="0" applyFont="1" applyFill="1" applyAlignment="1">
      <alignment horizontal="center" vertical="center" wrapText="1"/>
    </xf>
    <xf numFmtId="0" fontId="7" fillId="7" borderId="0" xfId="0" applyFont="1" applyFill="1" applyAlignment="1">
      <alignment horizontal="center" vertical="center" wrapText="1"/>
    </xf>
    <xf numFmtId="166" fontId="7" fillId="11" borderId="0" xfId="0" applyNumberFormat="1" applyFont="1" applyFill="1" applyAlignment="1">
      <alignment horizontal="center" vertical="center" wrapText="1"/>
    </xf>
    <xf numFmtId="0" fontId="7" fillId="9" borderId="0" xfId="0" applyFont="1" applyFill="1"/>
    <xf numFmtId="0" fontId="21" fillId="11" borderId="0" xfId="0" applyFont="1" applyFill="1" applyAlignment="1">
      <alignment vertical="center"/>
    </xf>
    <xf numFmtId="1" fontId="7" fillId="11" borderId="0" xfId="0" applyNumberFormat="1" applyFont="1" applyFill="1" applyAlignment="1">
      <alignment vertical="center"/>
    </xf>
    <xf numFmtId="166" fontId="4" fillId="9" borderId="9" xfId="0" applyNumberFormat="1" applyFont="1" applyFill="1" applyBorder="1"/>
    <xf numFmtId="166" fontId="4" fillId="9" borderId="14" xfId="0" applyNumberFormat="1" applyFont="1" applyFill="1" applyBorder="1"/>
    <xf numFmtId="166" fontId="5" fillId="2" borderId="1" xfId="1" applyNumberFormat="1" applyFont="1" applyAlignment="1" applyProtection="1">
      <alignment horizontal="center"/>
      <protection locked="0"/>
    </xf>
    <xf numFmtId="166" fontId="4" fillId="9" borderId="0" xfId="0" applyNumberFormat="1" applyFont="1" applyFill="1" applyAlignment="1">
      <alignment horizontal="center"/>
    </xf>
    <xf numFmtId="0" fontId="4" fillId="9" borderId="0" xfId="0" applyFont="1" applyFill="1" applyAlignment="1">
      <alignment horizontal="left"/>
    </xf>
    <xf numFmtId="0" fontId="4" fillId="8" borderId="0" xfId="0" applyFont="1" applyFill="1" applyBorder="1"/>
    <xf numFmtId="0" fontId="0" fillId="8" borderId="0" xfId="0" applyFill="1"/>
    <xf numFmtId="0" fontId="0" fillId="9" borderId="9" xfId="0" applyFill="1" applyBorder="1"/>
    <xf numFmtId="0" fontId="0" fillId="9" borderId="10" xfId="0" applyFill="1" applyBorder="1"/>
    <xf numFmtId="0" fontId="0" fillId="9" borderId="8" xfId="0" applyFill="1" applyBorder="1"/>
    <xf numFmtId="0" fontId="0" fillId="9" borderId="12" xfId="0" applyFill="1" applyBorder="1"/>
    <xf numFmtId="0" fontId="0" fillId="9" borderId="11" xfId="0" applyFill="1" applyBorder="1"/>
    <xf numFmtId="0" fontId="0" fillId="9" borderId="0" xfId="0" applyFill="1"/>
    <xf numFmtId="0" fontId="0" fillId="9" borderId="13" xfId="0" applyFill="1" applyBorder="1"/>
    <xf numFmtId="0" fontId="0" fillId="9" borderId="14" xfId="0" applyFill="1" applyBorder="1"/>
    <xf numFmtId="0" fontId="0" fillId="9" borderId="15" xfId="0" applyFill="1" applyBorder="1"/>
    <xf numFmtId="2" fontId="4" fillId="9" borderId="9" xfId="0" applyNumberFormat="1" applyFont="1" applyFill="1" applyBorder="1" applyAlignment="1">
      <alignment horizontal="center"/>
    </xf>
    <xf numFmtId="164" fontId="4" fillId="4" borderId="0" xfId="0" applyNumberFormat="1" applyFont="1" applyFill="1" applyAlignment="1">
      <alignment horizontal="center"/>
    </xf>
    <xf numFmtId="164" fontId="4" fillId="3" borderId="0" xfId="0" applyNumberFormat="1" applyFont="1" applyFill="1" applyAlignment="1">
      <alignment horizontal="center"/>
    </xf>
    <xf numFmtId="169" fontId="5" fillId="2" borderId="1" xfId="1" applyNumberFormat="1" applyFont="1" applyAlignment="1" applyProtection="1">
      <alignment horizontal="center"/>
      <protection locked="0"/>
    </xf>
    <xf numFmtId="167" fontId="4" fillId="5" borderId="0" xfId="0" applyNumberFormat="1" applyFont="1" applyFill="1" applyAlignment="1">
      <alignment horizontal="center"/>
    </xf>
    <xf numFmtId="0" fontId="7" fillId="9" borderId="0" xfId="2" applyFont="1" applyFill="1" applyBorder="1"/>
    <xf numFmtId="0" fontId="0" fillId="9" borderId="0" xfId="0" applyFill="1" applyBorder="1"/>
    <xf numFmtId="0" fontId="7" fillId="7" borderId="0" xfId="0" applyFont="1" applyFill="1" applyAlignment="1" applyProtection="1">
      <alignment horizontal="center" vertical="center" wrapText="1"/>
      <protection locked="0"/>
    </xf>
    <xf numFmtId="0" fontId="7" fillId="9" borderId="0" xfId="0" applyFont="1" applyFill="1" applyAlignment="1" applyProtection="1">
      <alignment horizontal="center" vertical="center" wrapText="1"/>
      <protection locked="0"/>
    </xf>
    <xf numFmtId="0" fontId="0" fillId="9" borderId="0" xfId="0" applyFill="1" applyProtection="1">
      <protection locked="0"/>
    </xf>
    <xf numFmtId="166" fontId="4" fillId="8" borderId="28" xfId="0" applyNumberFormat="1" applyFont="1" applyFill="1" applyBorder="1" applyAlignment="1" applyProtection="1">
      <alignment horizontal="center"/>
      <protection locked="0"/>
    </xf>
    <xf numFmtId="170" fontId="4" fillId="4" borderId="0" xfId="3" applyNumberFormat="1" applyFont="1" applyFill="1" applyBorder="1" applyAlignment="1">
      <alignment horizontal="center"/>
    </xf>
    <xf numFmtId="170" fontId="4" fillId="3" borderId="0" xfId="3" applyNumberFormat="1" applyFont="1" applyFill="1" applyBorder="1" applyAlignment="1">
      <alignment horizontal="center"/>
    </xf>
    <xf numFmtId="10" fontId="4" fillId="9" borderId="0" xfId="3" applyNumberFormat="1" applyFont="1" applyFill="1" applyBorder="1"/>
    <xf numFmtId="2" fontId="4" fillId="4" borderId="0" xfId="3" applyNumberFormat="1" applyFont="1" applyFill="1" applyBorder="1" applyAlignment="1">
      <alignment horizontal="center"/>
    </xf>
    <xf numFmtId="2" fontId="4" fillId="3" borderId="0" xfId="3" applyNumberFormat="1" applyFont="1" applyFill="1" applyBorder="1" applyAlignment="1">
      <alignment horizontal="center"/>
    </xf>
    <xf numFmtId="170" fontId="4" fillId="5" borderId="0" xfId="3" applyNumberFormat="1" applyFont="1" applyFill="1" applyBorder="1" applyAlignment="1">
      <alignment horizontal="center"/>
    </xf>
    <xf numFmtId="171" fontId="4" fillId="5" borderId="0" xfId="0" applyNumberFormat="1" applyFont="1" applyFill="1" applyAlignment="1">
      <alignment horizontal="center"/>
    </xf>
    <xf numFmtId="2" fontId="4" fillId="8" borderId="28" xfId="0" applyNumberFormat="1" applyFont="1" applyFill="1" applyBorder="1" applyAlignment="1" applyProtection="1">
      <alignment horizontal="center"/>
      <protection locked="0"/>
    </xf>
    <xf numFmtId="0" fontId="9" fillId="8" borderId="28" xfId="0" applyFont="1" applyFill="1" applyBorder="1" applyAlignment="1">
      <alignment horizontal="center"/>
    </xf>
    <xf numFmtId="2" fontId="9" fillId="8" borderId="28" xfId="0" applyNumberFormat="1" applyFont="1" applyFill="1" applyBorder="1" applyAlignment="1" applyProtection="1">
      <alignment horizontal="center"/>
      <protection locked="0"/>
    </xf>
    <xf numFmtId="0" fontId="10" fillId="11" borderId="0" xfId="0" applyFont="1" applyFill="1" applyAlignment="1">
      <alignment horizontal="left" vertical="top" wrapText="1"/>
    </xf>
    <xf numFmtId="0" fontId="10" fillId="11" borderId="0" xfId="0" applyFont="1" applyFill="1" applyAlignment="1">
      <alignment horizontal="left" vertical="top"/>
    </xf>
    <xf numFmtId="0" fontId="7" fillId="11" borderId="20" xfId="0" applyFont="1" applyFill="1" applyBorder="1" applyAlignment="1">
      <alignment horizontal="center"/>
    </xf>
    <xf numFmtId="0" fontId="7" fillId="11" borderId="0" xfId="0" applyFont="1" applyFill="1" applyAlignment="1">
      <alignment horizontal="center"/>
    </xf>
    <xf numFmtId="0" fontId="12" fillId="8" borderId="0" xfId="0" applyFont="1" applyFill="1" applyBorder="1" applyAlignment="1">
      <alignment horizontal="center" vertical="center"/>
    </xf>
    <xf numFmtId="0" fontId="11" fillId="11" borderId="0" xfId="0" applyFont="1" applyFill="1" applyAlignment="1">
      <alignment horizontal="left"/>
    </xf>
    <xf numFmtId="0" fontId="10" fillId="11" borderId="0" xfId="0" applyFont="1" applyFill="1" applyAlignment="1">
      <alignment horizontal="left"/>
    </xf>
    <xf numFmtId="0" fontId="10" fillId="11" borderId="37" xfId="0" applyFont="1" applyFill="1" applyBorder="1" applyAlignment="1">
      <alignment horizontal="left"/>
    </xf>
    <xf numFmtId="0" fontId="6" fillId="10" borderId="25" xfId="0" applyFont="1" applyFill="1" applyBorder="1" applyAlignment="1">
      <alignment horizontal="center"/>
    </xf>
    <xf numFmtId="0" fontId="6" fillId="10" borderId="26" xfId="0" applyFont="1" applyFill="1" applyBorder="1" applyAlignment="1">
      <alignment horizontal="center"/>
    </xf>
    <xf numFmtId="0" fontId="6" fillId="10" borderId="27" xfId="0" applyFont="1" applyFill="1" applyBorder="1" applyAlignment="1">
      <alignment horizontal="center"/>
    </xf>
    <xf numFmtId="0" fontId="4" fillId="8" borderId="5" xfId="0" applyFont="1" applyFill="1" applyBorder="1" applyAlignment="1">
      <alignment horizontal="center" vertical="center" wrapText="1"/>
    </xf>
    <xf numFmtId="0" fontId="4" fillId="8" borderId="33"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0" borderId="3" xfId="0" applyFont="1" applyBorder="1" applyAlignment="1">
      <alignment horizontal="center" wrapText="1"/>
    </xf>
    <xf numFmtId="0" fontId="4" fillId="8" borderId="3" xfId="0" applyFont="1" applyFill="1" applyBorder="1" applyAlignment="1">
      <alignment horizontal="center" vertical="center" wrapText="1"/>
    </xf>
    <xf numFmtId="0" fontId="4" fillId="8" borderId="3" xfId="0" applyFont="1" applyFill="1" applyBorder="1" applyAlignment="1">
      <alignment horizontal="center" vertical="center"/>
    </xf>
    <xf numFmtId="0" fontId="17" fillId="0" borderId="3" xfId="0" applyFont="1" applyBorder="1" applyAlignment="1">
      <alignment horizontal="center"/>
    </xf>
    <xf numFmtId="0" fontId="4" fillId="0" borderId="3" xfId="0" applyFont="1" applyBorder="1" applyAlignment="1">
      <alignment horizontal="center"/>
    </xf>
    <xf numFmtId="0" fontId="4" fillId="0" borderId="3" xfId="0" applyFont="1" applyBorder="1" applyAlignment="1">
      <alignment horizontal="center" vertical="center" wrapText="1"/>
    </xf>
    <xf numFmtId="0" fontId="4" fillId="0" borderId="7" xfId="0" applyFont="1" applyBorder="1" applyAlignment="1">
      <alignment horizontal="center" wrapText="1"/>
    </xf>
    <xf numFmtId="0" fontId="4" fillId="0" borderId="3" xfId="0" applyFont="1" applyBorder="1" applyAlignment="1">
      <alignment horizontal="center" vertical="center"/>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7" fillId="11" borderId="38" xfId="0" applyFont="1" applyFill="1" applyBorder="1" applyAlignment="1">
      <alignment horizontal="center"/>
    </xf>
    <xf numFmtId="0" fontId="6" fillId="10" borderId="34" xfId="0" applyFont="1" applyFill="1" applyBorder="1" applyAlignment="1">
      <alignment horizontal="center" wrapText="1"/>
    </xf>
    <xf numFmtId="0" fontId="6" fillId="10" borderId="35" xfId="0" applyFont="1" applyFill="1" applyBorder="1" applyAlignment="1">
      <alignment horizontal="center" wrapText="1"/>
    </xf>
    <xf numFmtId="0" fontId="6" fillId="10" borderId="36" xfId="0" applyFont="1" applyFill="1" applyBorder="1" applyAlignment="1">
      <alignment horizontal="center" wrapText="1"/>
    </xf>
    <xf numFmtId="0" fontId="6" fillId="10" borderId="34" xfId="0" applyFont="1" applyFill="1" applyBorder="1" applyAlignment="1">
      <alignment horizontal="center"/>
    </xf>
    <xf numFmtId="0" fontId="6" fillId="10" borderId="35" xfId="0" applyFont="1" applyFill="1" applyBorder="1" applyAlignment="1">
      <alignment horizontal="center"/>
    </xf>
    <xf numFmtId="0" fontId="6" fillId="10" borderId="36" xfId="0" applyFont="1" applyFill="1" applyBorder="1" applyAlignment="1">
      <alignment horizontal="center"/>
    </xf>
    <xf numFmtId="0" fontId="0" fillId="8" borderId="0" xfId="0" applyFill="1" applyAlignment="1">
      <alignment vertical="top" wrapText="1"/>
    </xf>
  </cellXfs>
  <cellStyles count="4">
    <cellStyle name="Entrada" xfId="1" builtinId="20"/>
    <cellStyle name="Normal" xfId="0" builtinId="0"/>
    <cellStyle name="Porcentaje" xfId="3" builtinId="5"/>
    <cellStyle name="Título 3" xfId="2" builtinId="18"/>
  </cellStyles>
  <dxfs count="6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184059"/>
      <color rgb="FF7D7F43"/>
      <color rgb="FF193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Gráfico de calibración de caudal</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3"/>
          <c:order val="0"/>
          <c:tx>
            <c:strRef>
              <c:f>Observaciones!$H$5</c:f>
              <c:strCache>
                <c:ptCount val="1"/>
                <c:pt idx="0">
                  <c:v>Caudal observado - Qobs (mm)</c:v>
                </c:pt>
              </c:strCache>
            </c:strRef>
          </c:tx>
          <c:spPr>
            <a:ln w="12700" cap="rnd">
              <a:noFill/>
              <a:round/>
            </a:ln>
            <a:effectLst/>
          </c:spPr>
          <c:marker>
            <c:symbol val="circle"/>
            <c:size val="2"/>
            <c:spPr>
              <a:solidFill>
                <a:schemeClr val="tx1"/>
              </a:solidFill>
              <a:ln w="12700">
                <a:noFill/>
              </a:ln>
              <a:effectLst/>
            </c:spPr>
          </c:marker>
          <c:xVal>
            <c:strRef>
              <c:f>Observaciones!$C:$C</c:f>
              <c:strCache>
                <c:ptCount val="735"/>
                <c:pt idx="2">
                  <c:v>Observaciones</c:v>
                </c:pt>
                <c:pt idx="4">
                  <c:v>Día</c:v>
                </c:pt>
                <c:pt idx="5">
                  <c:v>1</c:v>
                </c:pt>
                <c:pt idx="6">
                  <c:v>2</c:v>
                </c:pt>
                <c:pt idx="7">
                  <c:v>3</c:v>
                </c:pt>
                <c:pt idx="8">
                  <c:v>4</c:v>
                </c:pt>
                <c:pt idx="9">
                  <c:v>5</c:v>
                </c:pt>
                <c:pt idx="10">
                  <c:v>6</c:v>
                </c:pt>
                <c:pt idx="11">
                  <c:v>7</c:v>
                </c:pt>
                <c:pt idx="12">
                  <c:v>8</c:v>
                </c:pt>
                <c:pt idx="13">
                  <c:v>9</c:v>
                </c:pt>
                <c:pt idx="14">
                  <c:v>10</c:v>
                </c:pt>
                <c:pt idx="15">
                  <c:v>11</c:v>
                </c:pt>
                <c:pt idx="16">
                  <c:v>12</c:v>
                </c:pt>
                <c:pt idx="17">
                  <c:v>13</c:v>
                </c:pt>
                <c:pt idx="18">
                  <c:v>14</c:v>
                </c:pt>
                <c:pt idx="19">
                  <c:v>15</c:v>
                </c:pt>
                <c:pt idx="20">
                  <c:v>16</c:v>
                </c:pt>
                <c:pt idx="21">
                  <c:v>17</c:v>
                </c:pt>
                <c:pt idx="22">
                  <c:v>18</c:v>
                </c:pt>
                <c:pt idx="23">
                  <c:v>19</c:v>
                </c:pt>
                <c:pt idx="24">
                  <c:v>20</c:v>
                </c:pt>
                <c:pt idx="25">
                  <c:v>21</c:v>
                </c:pt>
                <c:pt idx="26">
                  <c:v>22</c:v>
                </c:pt>
                <c:pt idx="27">
                  <c:v>23</c:v>
                </c:pt>
                <c:pt idx="28">
                  <c:v>24</c:v>
                </c:pt>
                <c:pt idx="29">
                  <c:v>25</c:v>
                </c:pt>
                <c:pt idx="30">
                  <c:v>26</c:v>
                </c:pt>
                <c:pt idx="31">
                  <c:v>27</c:v>
                </c:pt>
                <c:pt idx="32">
                  <c:v>28</c:v>
                </c:pt>
                <c:pt idx="33">
                  <c:v>29</c:v>
                </c:pt>
                <c:pt idx="34">
                  <c:v>30</c:v>
                </c:pt>
                <c:pt idx="35">
                  <c:v>31</c:v>
                </c:pt>
                <c:pt idx="36">
                  <c:v>32</c:v>
                </c:pt>
                <c:pt idx="37">
                  <c:v>33</c:v>
                </c:pt>
                <c:pt idx="38">
                  <c:v>34</c:v>
                </c:pt>
                <c:pt idx="39">
                  <c:v>35</c:v>
                </c:pt>
                <c:pt idx="40">
                  <c:v>36</c:v>
                </c:pt>
                <c:pt idx="41">
                  <c:v>37</c:v>
                </c:pt>
                <c:pt idx="42">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60</c:v>
                </c:pt>
                <c:pt idx="65">
                  <c:v>61</c:v>
                </c:pt>
                <c:pt idx="66">
                  <c:v>62</c:v>
                </c:pt>
                <c:pt idx="67">
                  <c:v>63</c:v>
                </c:pt>
                <c:pt idx="68">
                  <c:v>64</c:v>
                </c:pt>
                <c:pt idx="69">
                  <c:v>65</c:v>
                </c:pt>
                <c:pt idx="70">
                  <c:v>66</c:v>
                </c:pt>
                <c:pt idx="71">
                  <c:v>67</c:v>
                </c:pt>
                <c:pt idx="72">
                  <c:v>68</c:v>
                </c:pt>
                <c:pt idx="73">
                  <c:v>69</c:v>
                </c:pt>
                <c:pt idx="74">
                  <c:v>70</c:v>
                </c:pt>
                <c:pt idx="75">
                  <c:v>71</c:v>
                </c:pt>
                <c:pt idx="76">
                  <c:v>72</c:v>
                </c:pt>
                <c:pt idx="77">
                  <c:v>73</c:v>
                </c:pt>
                <c:pt idx="78">
                  <c:v>74</c:v>
                </c:pt>
                <c:pt idx="79">
                  <c:v>75</c:v>
                </c:pt>
                <c:pt idx="80">
                  <c:v>76</c:v>
                </c:pt>
                <c:pt idx="81">
                  <c:v>77</c:v>
                </c:pt>
                <c:pt idx="82">
                  <c:v>78</c:v>
                </c:pt>
                <c:pt idx="83">
                  <c:v>79</c:v>
                </c:pt>
                <c:pt idx="84">
                  <c:v>80</c:v>
                </c:pt>
                <c:pt idx="85">
                  <c:v>81</c:v>
                </c:pt>
                <c:pt idx="86">
                  <c:v>82</c:v>
                </c:pt>
                <c:pt idx="87">
                  <c:v>83</c:v>
                </c:pt>
                <c:pt idx="88">
                  <c:v>84</c:v>
                </c:pt>
                <c:pt idx="89">
                  <c:v>85</c:v>
                </c:pt>
                <c:pt idx="90">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38">
                  <c:v>134</c:v>
                </c:pt>
                <c:pt idx="139">
                  <c:v>135</c:v>
                </c:pt>
                <c:pt idx="140">
                  <c:v>136</c:v>
                </c:pt>
                <c:pt idx="141">
                  <c:v>137</c:v>
                </c:pt>
                <c:pt idx="142">
                  <c:v>138</c:v>
                </c:pt>
                <c:pt idx="143">
                  <c:v>139</c:v>
                </c:pt>
                <c:pt idx="144">
                  <c:v>140</c:v>
                </c:pt>
                <c:pt idx="145">
                  <c:v>141</c:v>
                </c:pt>
                <c:pt idx="146">
                  <c:v>142</c:v>
                </c:pt>
                <c:pt idx="147">
                  <c:v>143</c:v>
                </c:pt>
                <c:pt idx="148">
                  <c:v>144</c:v>
                </c:pt>
                <c:pt idx="149">
                  <c:v>145</c:v>
                </c:pt>
                <c:pt idx="150">
                  <c:v>146</c:v>
                </c:pt>
                <c:pt idx="151">
                  <c:v>147</c:v>
                </c:pt>
                <c:pt idx="152">
                  <c:v>148</c:v>
                </c:pt>
                <c:pt idx="153">
                  <c:v>149</c:v>
                </c:pt>
                <c:pt idx="154">
                  <c:v>150</c:v>
                </c:pt>
                <c:pt idx="155">
                  <c:v>151</c:v>
                </c:pt>
                <c:pt idx="156">
                  <c:v>152</c:v>
                </c:pt>
                <c:pt idx="157">
                  <c:v>153</c:v>
                </c:pt>
                <c:pt idx="158">
                  <c:v>154</c:v>
                </c:pt>
                <c:pt idx="159">
                  <c:v>155</c:v>
                </c:pt>
                <c:pt idx="160">
                  <c:v>156</c:v>
                </c:pt>
                <c:pt idx="161">
                  <c:v>157</c:v>
                </c:pt>
                <c:pt idx="162">
                  <c:v>158</c:v>
                </c:pt>
                <c:pt idx="163">
                  <c:v>159</c:v>
                </c:pt>
                <c:pt idx="164">
                  <c:v>160</c:v>
                </c:pt>
                <c:pt idx="165">
                  <c:v>161</c:v>
                </c:pt>
                <c:pt idx="166">
                  <c:v>162</c:v>
                </c:pt>
                <c:pt idx="167">
                  <c:v>163</c:v>
                </c:pt>
                <c:pt idx="168">
                  <c:v>164</c:v>
                </c:pt>
                <c:pt idx="169">
                  <c:v>165</c:v>
                </c:pt>
                <c:pt idx="170">
                  <c:v>166</c:v>
                </c:pt>
                <c:pt idx="171">
                  <c:v>167</c:v>
                </c:pt>
                <c:pt idx="172">
                  <c:v>168</c:v>
                </c:pt>
                <c:pt idx="173">
                  <c:v>169</c:v>
                </c:pt>
                <c:pt idx="174">
                  <c:v>170</c:v>
                </c:pt>
                <c:pt idx="175">
                  <c:v>171</c:v>
                </c:pt>
                <c:pt idx="176">
                  <c:v>172</c:v>
                </c:pt>
                <c:pt idx="177">
                  <c:v>173</c:v>
                </c:pt>
                <c:pt idx="178">
                  <c:v>174</c:v>
                </c:pt>
                <c:pt idx="179">
                  <c:v>175</c:v>
                </c:pt>
                <c:pt idx="180">
                  <c:v>176</c:v>
                </c:pt>
                <c:pt idx="181">
                  <c:v>177</c:v>
                </c:pt>
                <c:pt idx="182">
                  <c:v>178</c:v>
                </c:pt>
                <c:pt idx="183">
                  <c:v>179</c:v>
                </c:pt>
                <c:pt idx="184">
                  <c:v>180</c:v>
                </c:pt>
                <c:pt idx="185">
                  <c:v>181</c:v>
                </c:pt>
                <c:pt idx="186">
                  <c:v>182</c:v>
                </c:pt>
                <c:pt idx="187">
                  <c:v>183</c:v>
                </c:pt>
                <c:pt idx="188">
                  <c:v>184</c:v>
                </c:pt>
                <c:pt idx="189">
                  <c:v>185</c:v>
                </c:pt>
                <c:pt idx="190">
                  <c:v>186</c:v>
                </c:pt>
                <c:pt idx="191">
                  <c:v>187</c:v>
                </c:pt>
                <c:pt idx="192">
                  <c:v>188</c:v>
                </c:pt>
                <c:pt idx="193">
                  <c:v>189</c:v>
                </c:pt>
                <c:pt idx="194">
                  <c:v>190</c:v>
                </c:pt>
                <c:pt idx="195">
                  <c:v>191</c:v>
                </c:pt>
                <c:pt idx="196">
                  <c:v>192</c:v>
                </c:pt>
                <c:pt idx="197">
                  <c:v>193</c:v>
                </c:pt>
                <c:pt idx="198">
                  <c:v>194</c:v>
                </c:pt>
                <c:pt idx="199">
                  <c:v>195</c:v>
                </c:pt>
                <c:pt idx="200">
                  <c:v>196</c:v>
                </c:pt>
                <c:pt idx="201">
                  <c:v>197</c:v>
                </c:pt>
                <c:pt idx="202">
                  <c:v>198</c:v>
                </c:pt>
                <c:pt idx="203">
                  <c:v>199</c:v>
                </c:pt>
                <c:pt idx="204">
                  <c:v>200</c:v>
                </c:pt>
                <c:pt idx="205">
                  <c:v>201</c:v>
                </c:pt>
                <c:pt idx="206">
                  <c:v>202</c:v>
                </c:pt>
                <c:pt idx="207">
                  <c:v>203</c:v>
                </c:pt>
                <c:pt idx="208">
                  <c:v>204</c:v>
                </c:pt>
                <c:pt idx="209">
                  <c:v>205</c:v>
                </c:pt>
                <c:pt idx="210">
                  <c:v>206</c:v>
                </c:pt>
                <c:pt idx="211">
                  <c:v>207</c:v>
                </c:pt>
                <c:pt idx="212">
                  <c:v>208</c:v>
                </c:pt>
                <c:pt idx="213">
                  <c:v>209</c:v>
                </c:pt>
                <c:pt idx="214">
                  <c:v>210</c:v>
                </c:pt>
                <c:pt idx="215">
                  <c:v>211</c:v>
                </c:pt>
                <c:pt idx="216">
                  <c:v>212</c:v>
                </c:pt>
                <c:pt idx="217">
                  <c:v>213</c:v>
                </c:pt>
                <c:pt idx="218">
                  <c:v>214</c:v>
                </c:pt>
                <c:pt idx="219">
                  <c:v>215</c:v>
                </c:pt>
                <c:pt idx="220">
                  <c:v>216</c:v>
                </c:pt>
                <c:pt idx="221">
                  <c:v>217</c:v>
                </c:pt>
                <c:pt idx="222">
                  <c:v>218</c:v>
                </c:pt>
                <c:pt idx="223">
                  <c:v>219</c:v>
                </c:pt>
                <c:pt idx="224">
                  <c:v>220</c:v>
                </c:pt>
                <c:pt idx="225">
                  <c:v>221</c:v>
                </c:pt>
                <c:pt idx="226">
                  <c:v>222</c:v>
                </c:pt>
                <c:pt idx="227">
                  <c:v>223</c:v>
                </c:pt>
                <c:pt idx="228">
                  <c:v>224</c:v>
                </c:pt>
                <c:pt idx="229">
                  <c:v>225</c:v>
                </c:pt>
                <c:pt idx="230">
                  <c:v>226</c:v>
                </c:pt>
                <c:pt idx="231">
                  <c:v>227</c:v>
                </c:pt>
                <c:pt idx="232">
                  <c:v>228</c:v>
                </c:pt>
                <c:pt idx="233">
                  <c:v>229</c:v>
                </c:pt>
                <c:pt idx="234">
                  <c:v>230</c:v>
                </c:pt>
                <c:pt idx="235">
                  <c:v>231</c:v>
                </c:pt>
                <c:pt idx="236">
                  <c:v>232</c:v>
                </c:pt>
                <c:pt idx="237">
                  <c:v>233</c:v>
                </c:pt>
                <c:pt idx="238">
                  <c:v>234</c:v>
                </c:pt>
                <c:pt idx="239">
                  <c:v>235</c:v>
                </c:pt>
                <c:pt idx="240">
                  <c:v>236</c:v>
                </c:pt>
                <c:pt idx="241">
                  <c:v>237</c:v>
                </c:pt>
                <c:pt idx="242">
                  <c:v>238</c:v>
                </c:pt>
                <c:pt idx="243">
                  <c:v>239</c:v>
                </c:pt>
                <c:pt idx="244">
                  <c:v>240</c:v>
                </c:pt>
                <c:pt idx="245">
                  <c:v>241</c:v>
                </c:pt>
                <c:pt idx="246">
                  <c:v>242</c:v>
                </c:pt>
                <c:pt idx="247">
                  <c:v>243</c:v>
                </c:pt>
                <c:pt idx="248">
                  <c:v>244</c:v>
                </c:pt>
                <c:pt idx="249">
                  <c:v>245</c:v>
                </c:pt>
                <c:pt idx="250">
                  <c:v>246</c:v>
                </c:pt>
                <c:pt idx="251">
                  <c:v>247</c:v>
                </c:pt>
                <c:pt idx="252">
                  <c:v>248</c:v>
                </c:pt>
                <c:pt idx="253">
                  <c:v>249</c:v>
                </c:pt>
                <c:pt idx="254">
                  <c:v>250</c:v>
                </c:pt>
                <c:pt idx="255">
                  <c:v>251</c:v>
                </c:pt>
                <c:pt idx="256">
                  <c:v>252</c:v>
                </c:pt>
                <c:pt idx="257">
                  <c:v>253</c:v>
                </c:pt>
                <c:pt idx="258">
                  <c:v>254</c:v>
                </c:pt>
                <c:pt idx="259">
                  <c:v>255</c:v>
                </c:pt>
                <c:pt idx="260">
                  <c:v>256</c:v>
                </c:pt>
                <c:pt idx="261">
                  <c:v>257</c:v>
                </c:pt>
                <c:pt idx="262">
                  <c:v>258</c:v>
                </c:pt>
                <c:pt idx="263">
                  <c:v>259</c:v>
                </c:pt>
                <c:pt idx="264">
                  <c:v>260</c:v>
                </c:pt>
                <c:pt idx="265">
                  <c:v>261</c:v>
                </c:pt>
                <c:pt idx="266">
                  <c:v>262</c:v>
                </c:pt>
                <c:pt idx="267">
                  <c:v>263</c:v>
                </c:pt>
                <c:pt idx="268">
                  <c:v>264</c:v>
                </c:pt>
                <c:pt idx="269">
                  <c:v>265</c:v>
                </c:pt>
                <c:pt idx="270">
                  <c:v>266</c:v>
                </c:pt>
                <c:pt idx="271">
                  <c:v>267</c:v>
                </c:pt>
                <c:pt idx="272">
                  <c:v>268</c:v>
                </c:pt>
                <c:pt idx="273">
                  <c:v>269</c:v>
                </c:pt>
                <c:pt idx="274">
                  <c:v>270</c:v>
                </c:pt>
                <c:pt idx="275">
                  <c:v>271</c:v>
                </c:pt>
                <c:pt idx="276">
                  <c:v>272</c:v>
                </c:pt>
                <c:pt idx="277">
                  <c:v>273</c:v>
                </c:pt>
                <c:pt idx="278">
                  <c:v>274</c:v>
                </c:pt>
                <c:pt idx="279">
                  <c:v>275</c:v>
                </c:pt>
                <c:pt idx="280">
                  <c:v>276</c:v>
                </c:pt>
                <c:pt idx="281">
                  <c:v>277</c:v>
                </c:pt>
                <c:pt idx="282">
                  <c:v>278</c:v>
                </c:pt>
                <c:pt idx="283">
                  <c:v>279</c:v>
                </c:pt>
                <c:pt idx="284">
                  <c:v>280</c:v>
                </c:pt>
                <c:pt idx="285">
                  <c:v>281</c:v>
                </c:pt>
                <c:pt idx="286">
                  <c:v>282</c:v>
                </c:pt>
                <c:pt idx="287">
                  <c:v>283</c:v>
                </c:pt>
                <c:pt idx="288">
                  <c:v>284</c:v>
                </c:pt>
                <c:pt idx="289">
                  <c:v>285</c:v>
                </c:pt>
                <c:pt idx="290">
                  <c:v>286</c:v>
                </c:pt>
                <c:pt idx="291">
                  <c:v>287</c:v>
                </c:pt>
                <c:pt idx="292">
                  <c:v>288</c:v>
                </c:pt>
                <c:pt idx="293">
                  <c:v>289</c:v>
                </c:pt>
                <c:pt idx="294">
                  <c:v>290</c:v>
                </c:pt>
                <c:pt idx="295">
                  <c:v>291</c:v>
                </c:pt>
                <c:pt idx="296">
                  <c:v>292</c:v>
                </c:pt>
                <c:pt idx="297">
                  <c:v>293</c:v>
                </c:pt>
                <c:pt idx="298">
                  <c:v>294</c:v>
                </c:pt>
                <c:pt idx="299">
                  <c:v>295</c:v>
                </c:pt>
                <c:pt idx="300">
                  <c:v>296</c:v>
                </c:pt>
                <c:pt idx="301">
                  <c:v>297</c:v>
                </c:pt>
                <c:pt idx="302">
                  <c:v>298</c:v>
                </c:pt>
                <c:pt idx="303">
                  <c:v>299</c:v>
                </c:pt>
                <c:pt idx="304">
                  <c:v>300</c:v>
                </c:pt>
                <c:pt idx="305">
                  <c:v>301</c:v>
                </c:pt>
                <c:pt idx="306">
                  <c:v>302</c:v>
                </c:pt>
                <c:pt idx="307">
                  <c:v>303</c:v>
                </c:pt>
                <c:pt idx="308">
                  <c:v>304</c:v>
                </c:pt>
                <c:pt idx="309">
                  <c:v>305</c:v>
                </c:pt>
                <c:pt idx="310">
                  <c:v>306</c:v>
                </c:pt>
                <c:pt idx="311">
                  <c:v>307</c:v>
                </c:pt>
                <c:pt idx="312">
                  <c:v>308</c:v>
                </c:pt>
                <c:pt idx="313">
                  <c:v>309</c:v>
                </c:pt>
                <c:pt idx="314">
                  <c:v>310</c:v>
                </c:pt>
                <c:pt idx="315">
                  <c:v>311</c:v>
                </c:pt>
                <c:pt idx="316">
                  <c:v>312</c:v>
                </c:pt>
                <c:pt idx="317">
                  <c:v>313</c:v>
                </c:pt>
                <c:pt idx="318">
                  <c:v>314</c:v>
                </c:pt>
                <c:pt idx="319">
                  <c:v>315</c:v>
                </c:pt>
                <c:pt idx="320">
                  <c:v>316</c:v>
                </c:pt>
                <c:pt idx="321">
                  <c:v>317</c:v>
                </c:pt>
                <c:pt idx="322">
                  <c:v>318</c:v>
                </c:pt>
                <c:pt idx="323">
                  <c:v>319</c:v>
                </c:pt>
                <c:pt idx="324">
                  <c:v>320</c:v>
                </c:pt>
                <c:pt idx="325">
                  <c:v>321</c:v>
                </c:pt>
                <c:pt idx="326">
                  <c:v>322</c:v>
                </c:pt>
                <c:pt idx="327">
                  <c:v>323</c:v>
                </c:pt>
                <c:pt idx="328">
                  <c:v>324</c:v>
                </c:pt>
                <c:pt idx="329">
                  <c:v>325</c:v>
                </c:pt>
                <c:pt idx="330">
                  <c:v>326</c:v>
                </c:pt>
                <c:pt idx="331">
                  <c:v>327</c:v>
                </c:pt>
                <c:pt idx="332">
                  <c:v>328</c:v>
                </c:pt>
                <c:pt idx="333">
                  <c:v>329</c:v>
                </c:pt>
                <c:pt idx="334">
                  <c:v>330</c:v>
                </c:pt>
                <c:pt idx="335">
                  <c:v>331</c:v>
                </c:pt>
                <c:pt idx="336">
                  <c:v>332</c:v>
                </c:pt>
                <c:pt idx="337">
                  <c:v>333</c:v>
                </c:pt>
                <c:pt idx="338">
                  <c:v>334</c:v>
                </c:pt>
                <c:pt idx="339">
                  <c:v>335</c:v>
                </c:pt>
                <c:pt idx="340">
                  <c:v>336</c:v>
                </c:pt>
                <c:pt idx="341">
                  <c:v>337</c:v>
                </c:pt>
                <c:pt idx="342">
                  <c:v>338</c:v>
                </c:pt>
                <c:pt idx="343">
                  <c:v>339</c:v>
                </c:pt>
                <c:pt idx="344">
                  <c:v>340</c:v>
                </c:pt>
                <c:pt idx="345">
                  <c:v>341</c:v>
                </c:pt>
                <c:pt idx="346">
                  <c:v>342</c:v>
                </c:pt>
                <c:pt idx="347">
                  <c:v>343</c:v>
                </c:pt>
                <c:pt idx="348">
                  <c:v>344</c:v>
                </c:pt>
                <c:pt idx="349">
                  <c:v>345</c:v>
                </c:pt>
                <c:pt idx="350">
                  <c:v>346</c:v>
                </c:pt>
                <c:pt idx="351">
                  <c:v>347</c:v>
                </c:pt>
                <c:pt idx="352">
                  <c:v>348</c:v>
                </c:pt>
                <c:pt idx="353">
                  <c:v>349</c:v>
                </c:pt>
                <c:pt idx="354">
                  <c:v>350</c:v>
                </c:pt>
                <c:pt idx="355">
                  <c:v>351</c:v>
                </c:pt>
                <c:pt idx="356">
                  <c:v>352</c:v>
                </c:pt>
                <c:pt idx="357">
                  <c:v>353</c:v>
                </c:pt>
                <c:pt idx="358">
                  <c:v>354</c:v>
                </c:pt>
                <c:pt idx="359">
                  <c:v>355</c:v>
                </c:pt>
                <c:pt idx="360">
                  <c:v>356</c:v>
                </c:pt>
                <c:pt idx="361">
                  <c:v>357</c:v>
                </c:pt>
                <c:pt idx="362">
                  <c:v>358</c:v>
                </c:pt>
                <c:pt idx="363">
                  <c:v>359</c:v>
                </c:pt>
                <c:pt idx="364">
                  <c:v>360</c:v>
                </c:pt>
                <c:pt idx="365">
                  <c:v>361</c:v>
                </c:pt>
                <c:pt idx="366">
                  <c:v>362</c:v>
                </c:pt>
                <c:pt idx="367">
                  <c:v>363</c:v>
                </c:pt>
                <c:pt idx="368">
                  <c:v>364</c:v>
                </c:pt>
                <c:pt idx="369">
                  <c:v>365</c:v>
                </c:pt>
                <c:pt idx="370">
                  <c:v>366</c:v>
                </c:pt>
                <c:pt idx="371">
                  <c:v>367</c:v>
                </c:pt>
                <c:pt idx="372">
                  <c:v>368</c:v>
                </c:pt>
                <c:pt idx="373">
                  <c:v>369</c:v>
                </c:pt>
                <c:pt idx="374">
                  <c:v>370</c:v>
                </c:pt>
                <c:pt idx="375">
                  <c:v>371</c:v>
                </c:pt>
                <c:pt idx="376">
                  <c:v>372</c:v>
                </c:pt>
                <c:pt idx="377">
                  <c:v>373</c:v>
                </c:pt>
                <c:pt idx="378">
                  <c:v>374</c:v>
                </c:pt>
                <c:pt idx="379">
                  <c:v>375</c:v>
                </c:pt>
                <c:pt idx="380">
                  <c:v>376</c:v>
                </c:pt>
                <c:pt idx="381">
                  <c:v>377</c:v>
                </c:pt>
                <c:pt idx="382">
                  <c:v>378</c:v>
                </c:pt>
                <c:pt idx="383">
                  <c:v>379</c:v>
                </c:pt>
                <c:pt idx="384">
                  <c:v>380</c:v>
                </c:pt>
                <c:pt idx="385">
                  <c:v>381</c:v>
                </c:pt>
                <c:pt idx="386">
                  <c:v>382</c:v>
                </c:pt>
                <c:pt idx="387">
                  <c:v>383</c:v>
                </c:pt>
                <c:pt idx="388">
                  <c:v>384</c:v>
                </c:pt>
                <c:pt idx="389">
                  <c:v>385</c:v>
                </c:pt>
                <c:pt idx="390">
                  <c:v>386</c:v>
                </c:pt>
                <c:pt idx="391">
                  <c:v>387</c:v>
                </c:pt>
                <c:pt idx="392">
                  <c:v>388</c:v>
                </c:pt>
                <c:pt idx="393">
                  <c:v>389</c:v>
                </c:pt>
                <c:pt idx="394">
                  <c:v>390</c:v>
                </c:pt>
                <c:pt idx="395">
                  <c:v>391</c:v>
                </c:pt>
                <c:pt idx="396">
                  <c:v>392</c:v>
                </c:pt>
                <c:pt idx="397">
                  <c:v>393</c:v>
                </c:pt>
                <c:pt idx="398">
                  <c:v>394</c:v>
                </c:pt>
                <c:pt idx="399">
                  <c:v>395</c:v>
                </c:pt>
                <c:pt idx="400">
                  <c:v>396</c:v>
                </c:pt>
                <c:pt idx="401">
                  <c:v>397</c:v>
                </c:pt>
                <c:pt idx="402">
                  <c:v>398</c:v>
                </c:pt>
                <c:pt idx="403">
                  <c:v>399</c:v>
                </c:pt>
                <c:pt idx="404">
                  <c:v>400</c:v>
                </c:pt>
                <c:pt idx="405">
                  <c:v>401</c:v>
                </c:pt>
                <c:pt idx="406">
                  <c:v>402</c:v>
                </c:pt>
                <c:pt idx="407">
                  <c:v>403</c:v>
                </c:pt>
                <c:pt idx="408">
                  <c:v>404</c:v>
                </c:pt>
                <c:pt idx="409">
                  <c:v>405</c:v>
                </c:pt>
                <c:pt idx="410">
                  <c:v>406</c:v>
                </c:pt>
                <c:pt idx="411">
                  <c:v>407</c:v>
                </c:pt>
                <c:pt idx="412">
                  <c:v>408</c:v>
                </c:pt>
                <c:pt idx="413">
                  <c:v>409</c:v>
                </c:pt>
                <c:pt idx="414">
                  <c:v>410</c:v>
                </c:pt>
                <c:pt idx="415">
                  <c:v>411</c:v>
                </c:pt>
                <c:pt idx="416">
                  <c:v>412</c:v>
                </c:pt>
                <c:pt idx="417">
                  <c:v>413</c:v>
                </c:pt>
                <c:pt idx="418">
                  <c:v>414</c:v>
                </c:pt>
                <c:pt idx="419">
                  <c:v>415</c:v>
                </c:pt>
                <c:pt idx="420">
                  <c:v>416</c:v>
                </c:pt>
                <c:pt idx="421">
                  <c:v>417</c:v>
                </c:pt>
                <c:pt idx="422">
                  <c:v>418</c:v>
                </c:pt>
                <c:pt idx="423">
                  <c:v>419</c:v>
                </c:pt>
                <c:pt idx="424">
                  <c:v>420</c:v>
                </c:pt>
                <c:pt idx="425">
                  <c:v>421</c:v>
                </c:pt>
                <c:pt idx="426">
                  <c:v>422</c:v>
                </c:pt>
                <c:pt idx="427">
                  <c:v>423</c:v>
                </c:pt>
                <c:pt idx="428">
                  <c:v>424</c:v>
                </c:pt>
                <c:pt idx="429">
                  <c:v>425</c:v>
                </c:pt>
                <c:pt idx="430">
                  <c:v>426</c:v>
                </c:pt>
                <c:pt idx="431">
                  <c:v>427</c:v>
                </c:pt>
                <c:pt idx="432">
                  <c:v>428</c:v>
                </c:pt>
                <c:pt idx="433">
                  <c:v>429</c:v>
                </c:pt>
                <c:pt idx="434">
                  <c:v>430</c:v>
                </c:pt>
                <c:pt idx="435">
                  <c:v>431</c:v>
                </c:pt>
                <c:pt idx="436">
                  <c:v>432</c:v>
                </c:pt>
                <c:pt idx="437">
                  <c:v>433</c:v>
                </c:pt>
                <c:pt idx="438">
                  <c:v>434</c:v>
                </c:pt>
                <c:pt idx="439">
                  <c:v>435</c:v>
                </c:pt>
                <c:pt idx="440">
                  <c:v>436</c:v>
                </c:pt>
                <c:pt idx="441">
                  <c:v>437</c:v>
                </c:pt>
                <c:pt idx="442">
                  <c:v>438</c:v>
                </c:pt>
                <c:pt idx="443">
                  <c:v>439</c:v>
                </c:pt>
                <c:pt idx="444">
                  <c:v>440</c:v>
                </c:pt>
                <c:pt idx="445">
                  <c:v>441</c:v>
                </c:pt>
                <c:pt idx="446">
                  <c:v>442</c:v>
                </c:pt>
                <c:pt idx="447">
                  <c:v>443</c:v>
                </c:pt>
                <c:pt idx="448">
                  <c:v>444</c:v>
                </c:pt>
                <c:pt idx="449">
                  <c:v>445</c:v>
                </c:pt>
                <c:pt idx="450">
                  <c:v>446</c:v>
                </c:pt>
                <c:pt idx="451">
                  <c:v>447</c:v>
                </c:pt>
                <c:pt idx="452">
                  <c:v>448</c:v>
                </c:pt>
                <c:pt idx="453">
                  <c:v>449</c:v>
                </c:pt>
                <c:pt idx="454">
                  <c:v>450</c:v>
                </c:pt>
                <c:pt idx="455">
                  <c:v>451</c:v>
                </c:pt>
                <c:pt idx="456">
                  <c:v>452</c:v>
                </c:pt>
                <c:pt idx="457">
                  <c:v>453</c:v>
                </c:pt>
                <c:pt idx="458">
                  <c:v>454</c:v>
                </c:pt>
                <c:pt idx="459">
                  <c:v>455</c:v>
                </c:pt>
                <c:pt idx="460">
                  <c:v>456</c:v>
                </c:pt>
                <c:pt idx="461">
                  <c:v>457</c:v>
                </c:pt>
                <c:pt idx="462">
                  <c:v>458</c:v>
                </c:pt>
                <c:pt idx="463">
                  <c:v>459</c:v>
                </c:pt>
                <c:pt idx="464">
                  <c:v>460</c:v>
                </c:pt>
                <c:pt idx="465">
                  <c:v>461</c:v>
                </c:pt>
                <c:pt idx="466">
                  <c:v>462</c:v>
                </c:pt>
                <c:pt idx="467">
                  <c:v>463</c:v>
                </c:pt>
                <c:pt idx="468">
                  <c:v>464</c:v>
                </c:pt>
                <c:pt idx="469">
                  <c:v>465</c:v>
                </c:pt>
                <c:pt idx="470">
                  <c:v>466</c:v>
                </c:pt>
                <c:pt idx="471">
                  <c:v>467</c:v>
                </c:pt>
                <c:pt idx="472">
                  <c:v>468</c:v>
                </c:pt>
                <c:pt idx="473">
                  <c:v>469</c:v>
                </c:pt>
                <c:pt idx="474">
                  <c:v>470</c:v>
                </c:pt>
                <c:pt idx="475">
                  <c:v>471</c:v>
                </c:pt>
                <c:pt idx="476">
                  <c:v>472</c:v>
                </c:pt>
                <c:pt idx="477">
                  <c:v>473</c:v>
                </c:pt>
                <c:pt idx="478">
                  <c:v>474</c:v>
                </c:pt>
                <c:pt idx="479">
                  <c:v>475</c:v>
                </c:pt>
                <c:pt idx="480">
                  <c:v>476</c:v>
                </c:pt>
                <c:pt idx="481">
                  <c:v>477</c:v>
                </c:pt>
                <c:pt idx="482">
                  <c:v>478</c:v>
                </c:pt>
                <c:pt idx="483">
                  <c:v>479</c:v>
                </c:pt>
                <c:pt idx="484">
                  <c:v>480</c:v>
                </c:pt>
                <c:pt idx="485">
                  <c:v>481</c:v>
                </c:pt>
                <c:pt idx="486">
                  <c:v>482</c:v>
                </c:pt>
                <c:pt idx="487">
                  <c:v>483</c:v>
                </c:pt>
                <c:pt idx="488">
                  <c:v>484</c:v>
                </c:pt>
                <c:pt idx="489">
                  <c:v>485</c:v>
                </c:pt>
                <c:pt idx="490">
                  <c:v>486</c:v>
                </c:pt>
                <c:pt idx="491">
                  <c:v>487</c:v>
                </c:pt>
                <c:pt idx="492">
                  <c:v>488</c:v>
                </c:pt>
                <c:pt idx="493">
                  <c:v>489</c:v>
                </c:pt>
                <c:pt idx="494">
                  <c:v>490</c:v>
                </c:pt>
                <c:pt idx="495">
                  <c:v>491</c:v>
                </c:pt>
                <c:pt idx="496">
                  <c:v>492</c:v>
                </c:pt>
                <c:pt idx="497">
                  <c:v>493</c:v>
                </c:pt>
                <c:pt idx="498">
                  <c:v>494</c:v>
                </c:pt>
                <c:pt idx="499">
                  <c:v>495</c:v>
                </c:pt>
                <c:pt idx="500">
                  <c:v>496</c:v>
                </c:pt>
                <c:pt idx="501">
                  <c:v>497</c:v>
                </c:pt>
                <c:pt idx="502">
                  <c:v>498</c:v>
                </c:pt>
                <c:pt idx="503">
                  <c:v>499</c:v>
                </c:pt>
                <c:pt idx="504">
                  <c:v>500</c:v>
                </c:pt>
                <c:pt idx="505">
                  <c:v>501</c:v>
                </c:pt>
                <c:pt idx="506">
                  <c:v>502</c:v>
                </c:pt>
                <c:pt idx="507">
                  <c:v>503</c:v>
                </c:pt>
                <c:pt idx="508">
                  <c:v>504</c:v>
                </c:pt>
                <c:pt idx="509">
                  <c:v>505</c:v>
                </c:pt>
                <c:pt idx="510">
                  <c:v>506</c:v>
                </c:pt>
                <c:pt idx="511">
                  <c:v>507</c:v>
                </c:pt>
                <c:pt idx="512">
                  <c:v>508</c:v>
                </c:pt>
                <c:pt idx="513">
                  <c:v>509</c:v>
                </c:pt>
                <c:pt idx="514">
                  <c:v>510</c:v>
                </c:pt>
                <c:pt idx="515">
                  <c:v>511</c:v>
                </c:pt>
                <c:pt idx="516">
                  <c:v>512</c:v>
                </c:pt>
                <c:pt idx="517">
                  <c:v>513</c:v>
                </c:pt>
                <c:pt idx="518">
                  <c:v>514</c:v>
                </c:pt>
                <c:pt idx="519">
                  <c:v>515</c:v>
                </c:pt>
                <c:pt idx="520">
                  <c:v>516</c:v>
                </c:pt>
                <c:pt idx="521">
                  <c:v>517</c:v>
                </c:pt>
                <c:pt idx="522">
                  <c:v>518</c:v>
                </c:pt>
                <c:pt idx="523">
                  <c:v>519</c:v>
                </c:pt>
                <c:pt idx="524">
                  <c:v>520</c:v>
                </c:pt>
                <c:pt idx="525">
                  <c:v>521</c:v>
                </c:pt>
                <c:pt idx="526">
                  <c:v>522</c:v>
                </c:pt>
                <c:pt idx="527">
                  <c:v>523</c:v>
                </c:pt>
                <c:pt idx="528">
                  <c:v>524</c:v>
                </c:pt>
                <c:pt idx="529">
                  <c:v>525</c:v>
                </c:pt>
                <c:pt idx="530">
                  <c:v>526</c:v>
                </c:pt>
                <c:pt idx="531">
                  <c:v>527</c:v>
                </c:pt>
                <c:pt idx="532">
                  <c:v>528</c:v>
                </c:pt>
                <c:pt idx="533">
                  <c:v>529</c:v>
                </c:pt>
                <c:pt idx="534">
                  <c:v>530</c:v>
                </c:pt>
                <c:pt idx="535">
                  <c:v>531</c:v>
                </c:pt>
                <c:pt idx="536">
                  <c:v>532</c:v>
                </c:pt>
                <c:pt idx="537">
                  <c:v>533</c:v>
                </c:pt>
                <c:pt idx="538">
                  <c:v>534</c:v>
                </c:pt>
                <c:pt idx="539">
                  <c:v>535</c:v>
                </c:pt>
                <c:pt idx="540">
                  <c:v>536</c:v>
                </c:pt>
                <c:pt idx="541">
                  <c:v>537</c:v>
                </c:pt>
                <c:pt idx="542">
                  <c:v>538</c:v>
                </c:pt>
                <c:pt idx="543">
                  <c:v>539</c:v>
                </c:pt>
                <c:pt idx="544">
                  <c:v>540</c:v>
                </c:pt>
                <c:pt idx="545">
                  <c:v>541</c:v>
                </c:pt>
                <c:pt idx="546">
                  <c:v>542</c:v>
                </c:pt>
                <c:pt idx="547">
                  <c:v>543</c:v>
                </c:pt>
                <c:pt idx="548">
                  <c:v>544</c:v>
                </c:pt>
                <c:pt idx="549">
                  <c:v>545</c:v>
                </c:pt>
                <c:pt idx="550">
                  <c:v>546</c:v>
                </c:pt>
                <c:pt idx="551">
                  <c:v>547</c:v>
                </c:pt>
                <c:pt idx="552">
                  <c:v>548</c:v>
                </c:pt>
                <c:pt idx="553">
                  <c:v>549</c:v>
                </c:pt>
                <c:pt idx="554">
                  <c:v>550</c:v>
                </c:pt>
                <c:pt idx="555">
                  <c:v>551</c:v>
                </c:pt>
                <c:pt idx="556">
                  <c:v>552</c:v>
                </c:pt>
                <c:pt idx="557">
                  <c:v>553</c:v>
                </c:pt>
                <c:pt idx="558">
                  <c:v>554</c:v>
                </c:pt>
                <c:pt idx="559">
                  <c:v>555</c:v>
                </c:pt>
                <c:pt idx="560">
                  <c:v>556</c:v>
                </c:pt>
                <c:pt idx="561">
                  <c:v>557</c:v>
                </c:pt>
                <c:pt idx="562">
                  <c:v>558</c:v>
                </c:pt>
                <c:pt idx="563">
                  <c:v>559</c:v>
                </c:pt>
                <c:pt idx="564">
                  <c:v>560</c:v>
                </c:pt>
                <c:pt idx="565">
                  <c:v>561</c:v>
                </c:pt>
                <c:pt idx="566">
                  <c:v>562</c:v>
                </c:pt>
                <c:pt idx="567">
                  <c:v>563</c:v>
                </c:pt>
                <c:pt idx="568">
                  <c:v>564</c:v>
                </c:pt>
                <c:pt idx="569">
                  <c:v>565</c:v>
                </c:pt>
                <c:pt idx="570">
                  <c:v>566</c:v>
                </c:pt>
                <c:pt idx="571">
                  <c:v>567</c:v>
                </c:pt>
                <c:pt idx="572">
                  <c:v>568</c:v>
                </c:pt>
                <c:pt idx="573">
                  <c:v>569</c:v>
                </c:pt>
                <c:pt idx="574">
                  <c:v>570</c:v>
                </c:pt>
                <c:pt idx="575">
                  <c:v>571</c:v>
                </c:pt>
                <c:pt idx="576">
                  <c:v>572</c:v>
                </c:pt>
                <c:pt idx="577">
                  <c:v>573</c:v>
                </c:pt>
                <c:pt idx="578">
                  <c:v>574</c:v>
                </c:pt>
                <c:pt idx="579">
                  <c:v>575</c:v>
                </c:pt>
                <c:pt idx="580">
                  <c:v>576</c:v>
                </c:pt>
                <c:pt idx="581">
                  <c:v>577</c:v>
                </c:pt>
                <c:pt idx="582">
                  <c:v>578</c:v>
                </c:pt>
                <c:pt idx="583">
                  <c:v>579</c:v>
                </c:pt>
                <c:pt idx="584">
                  <c:v>580</c:v>
                </c:pt>
                <c:pt idx="585">
                  <c:v>581</c:v>
                </c:pt>
                <c:pt idx="586">
                  <c:v>582</c:v>
                </c:pt>
                <c:pt idx="587">
                  <c:v>583</c:v>
                </c:pt>
                <c:pt idx="588">
                  <c:v>584</c:v>
                </c:pt>
                <c:pt idx="589">
                  <c:v>585</c:v>
                </c:pt>
                <c:pt idx="590">
                  <c:v>586</c:v>
                </c:pt>
                <c:pt idx="591">
                  <c:v>587</c:v>
                </c:pt>
                <c:pt idx="592">
                  <c:v>588</c:v>
                </c:pt>
                <c:pt idx="593">
                  <c:v>589</c:v>
                </c:pt>
                <c:pt idx="594">
                  <c:v>590</c:v>
                </c:pt>
                <c:pt idx="595">
                  <c:v>591</c:v>
                </c:pt>
                <c:pt idx="596">
                  <c:v>592</c:v>
                </c:pt>
                <c:pt idx="597">
                  <c:v>593</c:v>
                </c:pt>
                <c:pt idx="598">
                  <c:v>594</c:v>
                </c:pt>
                <c:pt idx="599">
                  <c:v>595</c:v>
                </c:pt>
                <c:pt idx="600">
                  <c:v>596</c:v>
                </c:pt>
                <c:pt idx="601">
                  <c:v>597</c:v>
                </c:pt>
                <c:pt idx="602">
                  <c:v>598</c:v>
                </c:pt>
                <c:pt idx="603">
                  <c:v>599</c:v>
                </c:pt>
                <c:pt idx="604">
                  <c:v>600</c:v>
                </c:pt>
                <c:pt idx="605">
                  <c:v>601</c:v>
                </c:pt>
                <c:pt idx="606">
                  <c:v>602</c:v>
                </c:pt>
                <c:pt idx="607">
                  <c:v>603</c:v>
                </c:pt>
                <c:pt idx="608">
                  <c:v>604</c:v>
                </c:pt>
                <c:pt idx="609">
                  <c:v>605</c:v>
                </c:pt>
                <c:pt idx="610">
                  <c:v>606</c:v>
                </c:pt>
                <c:pt idx="611">
                  <c:v>607</c:v>
                </c:pt>
                <c:pt idx="612">
                  <c:v>608</c:v>
                </c:pt>
                <c:pt idx="613">
                  <c:v>609</c:v>
                </c:pt>
                <c:pt idx="614">
                  <c:v>610</c:v>
                </c:pt>
                <c:pt idx="615">
                  <c:v>611</c:v>
                </c:pt>
                <c:pt idx="616">
                  <c:v>612</c:v>
                </c:pt>
                <c:pt idx="617">
                  <c:v>613</c:v>
                </c:pt>
                <c:pt idx="618">
                  <c:v>614</c:v>
                </c:pt>
                <c:pt idx="619">
                  <c:v>615</c:v>
                </c:pt>
                <c:pt idx="620">
                  <c:v>616</c:v>
                </c:pt>
                <c:pt idx="621">
                  <c:v>617</c:v>
                </c:pt>
                <c:pt idx="622">
                  <c:v>618</c:v>
                </c:pt>
                <c:pt idx="623">
                  <c:v>619</c:v>
                </c:pt>
                <c:pt idx="624">
                  <c:v>620</c:v>
                </c:pt>
                <c:pt idx="625">
                  <c:v>621</c:v>
                </c:pt>
                <c:pt idx="626">
                  <c:v>622</c:v>
                </c:pt>
                <c:pt idx="627">
                  <c:v>623</c:v>
                </c:pt>
                <c:pt idx="628">
                  <c:v>624</c:v>
                </c:pt>
                <c:pt idx="629">
                  <c:v>625</c:v>
                </c:pt>
                <c:pt idx="630">
                  <c:v>626</c:v>
                </c:pt>
                <c:pt idx="631">
                  <c:v>627</c:v>
                </c:pt>
                <c:pt idx="632">
                  <c:v>628</c:v>
                </c:pt>
                <c:pt idx="633">
                  <c:v>629</c:v>
                </c:pt>
                <c:pt idx="634">
                  <c:v>630</c:v>
                </c:pt>
                <c:pt idx="635">
                  <c:v>631</c:v>
                </c:pt>
                <c:pt idx="636">
                  <c:v>632</c:v>
                </c:pt>
                <c:pt idx="637">
                  <c:v>633</c:v>
                </c:pt>
                <c:pt idx="638">
                  <c:v>634</c:v>
                </c:pt>
                <c:pt idx="639">
                  <c:v>635</c:v>
                </c:pt>
                <c:pt idx="640">
                  <c:v>636</c:v>
                </c:pt>
                <c:pt idx="641">
                  <c:v>637</c:v>
                </c:pt>
                <c:pt idx="642">
                  <c:v>638</c:v>
                </c:pt>
                <c:pt idx="643">
                  <c:v>639</c:v>
                </c:pt>
                <c:pt idx="644">
                  <c:v>640</c:v>
                </c:pt>
                <c:pt idx="645">
                  <c:v>641</c:v>
                </c:pt>
                <c:pt idx="646">
                  <c:v>642</c:v>
                </c:pt>
                <c:pt idx="647">
                  <c:v>643</c:v>
                </c:pt>
                <c:pt idx="648">
                  <c:v>644</c:v>
                </c:pt>
                <c:pt idx="649">
                  <c:v>645</c:v>
                </c:pt>
                <c:pt idx="650">
                  <c:v>646</c:v>
                </c:pt>
                <c:pt idx="651">
                  <c:v>647</c:v>
                </c:pt>
                <c:pt idx="652">
                  <c:v>648</c:v>
                </c:pt>
                <c:pt idx="653">
                  <c:v>649</c:v>
                </c:pt>
                <c:pt idx="654">
                  <c:v>650</c:v>
                </c:pt>
                <c:pt idx="655">
                  <c:v>651</c:v>
                </c:pt>
                <c:pt idx="656">
                  <c:v>652</c:v>
                </c:pt>
                <c:pt idx="657">
                  <c:v>653</c:v>
                </c:pt>
                <c:pt idx="658">
                  <c:v>654</c:v>
                </c:pt>
                <c:pt idx="659">
                  <c:v>655</c:v>
                </c:pt>
                <c:pt idx="660">
                  <c:v>656</c:v>
                </c:pt>
                <c:pt idx="661">
                  <c:v>657</c:v>
                </c:pt>
                <c:pt idx="662">
                  <c:v>658</c:v>
                </c:pt>
                <c:pt idx="663">
                  <c:v>659</c:v>
                </c:pt>
                <c:pt idx="664">
                  <c:v>660</c:v>
                </c:pt>
                <c:pt idx="665">
                  <c:v>661</c:v>
                </c:pt>
                <c:pt idx="666">
                  <c:v>662</c:v>
                </c:pt>
                <c:pt idx="667">
                  <c:v>663</c:v>
                </c:pt>
                <c:pt idx="668">
                  <c:v>664</c:v>
                </c:pt>
                <c:pt idx="669">
                  <c:v>665</c:v>
                </c:pt>
                <c:pt idx="670">
                  <c:v>666</c:v>
                </c:pt>
                <c:pt idx="671">
                  <c:v>667</c:v>
                </c:pt>
                <c:pt idx="672">
                  <c:v>668</c:v>
                </c:pt>
                <c:pt idx="673">
                  <c:v>669</c:v>
                </c:pt>
                <c:pt idx="674">
                  <c:v>670</c:v>
                </c:pt>
                <c:pt idx="675">
                  <c:v>671</c:v>
                </c:pt>
                <c:pt idx="676">
                  <c:v>672</c:v>
                </c:pt>
                <c:pt idx="677">
                  <c:v>673</c:v>
                </c:pt>
                <c:pt idx="678">
                  <c:v>674</c:v>
                </c:pt>
                <c:pt idx="679">
                  <c:v>675</c:v>
                </c:pt>
                <c:pt idx="680">
                  <c:v>676</c:v>
                </c:pt>
                <c:pt idx="681">
                  <c:v>677</c:v>
                </c:pt>
                <c:pt idx="682">
                  <c:v>678</c:v>
                </c:pt>
                <c:pt idx="683">
                  <c:v>679</c:v>
                </c:pt>
                <c:pt idx="684">
                  <c:v>680</c:v>
                </c:pt>
                <c:pt idx="685">
                  <c:v>681</c:v>
                </c:pt>
                <c:pt idx="686">
                  <c:v>682</c:v>
                </c:pt>
                <c:pt idx="687">
                  <c:v>683</c:v>
                </c:pt>
                <c:pt idx="688">
                  <c:v>684</c:v>
                </c:pt>
                <c:pt idx="689">
                  <c:v>685</c:v>
                </c:pt>
                <c:pt idx="690">
                  <c:v>686</c:v>
                </c:pt>
                <c:pt idx="691">
                  <c:v>687</c:v>
                </c:pt>
                <c:pt idx="692">
                  <c:v>688</c:v>
                </c:pt>
                <c:pt idx="693">
                  <c:v>689</c:v>
                </c:pt>
                <c:pt idx="694">
                  <c:v>690</c:v>
                </c:pt>
                <c:pt idx="695">
                  <c:v>691</c:v>
                </c:pt>
                <c:pt idx="696">
                  <c:v>692</c:v>
                </c:pt>
                <c:pt idx="697">
                  <c:v>693</c:v>
                </c:pt>
                <c:pt idx="698">
                  <c:v>694</c:v>
                </c:pt>
                <c:pt idx="699">
                  <c:v>695</c:v>
                </c:pt>
                <c:pt idx="700">
                  <c:v>696</c:v>
                </c:pt>
                <c:pt idx="701">
                  <c:v>697</c:v>
                </c:pt>
                <c:pt idx="702">
                  <c:v>698</c:v>
                </c:pt>
                <c:pt idx="703">
                  <c:v>699</c:v>
                </c:pt>
                <c:pt idx="704">
                  <c:v>700</c:v>
                </c:pt>
                <c:pt idx="705">
                  <c:v>701</c:v>
                </c:pt>
                <c:pt idx="706">
                  <c:v>702</c:v>
                </c:pt>
                <c:pt idx="707">
                  <c:v>703</c:v>
                </c:pt>
                <c:pt idx="708">
                  <c:v>704</c:v>
                </c:pt>
                <c:pt idx="709">
                  <c:v>705</c:v>
                </c:pt>
                <c:pt idx="710">
                  <c:v>706</c:v>
                </c:pt>
                <c:pt idx="711">
                  <c:v>707</c:v>
                </c:pt>
                <c:pt idx="712">
                  <c:v>708</c:v>
                </c:pt>
                <c:pt idx="713">
                  <c:v>709</c:v>
                </c:pt>
                <c:pt idx="714">
                  <c:v>710</c:v>
                </c:pt>
                <c:pt idx="715">
                  <c:v>711</c:v>
                </c:pt>
                <c:pt idx="716">
                  <c:v>712</c:v>
                </c:pt>
                <c:pt idx="717">
                  <c:v>713</c:v>
                </c:pt>
                <c:pt idx="718">
                  <c:v>714</c:v>
                </c:pt>
                <c:pt idx="719">
                  <c:v>715</c:v>
                </c:pt>
                <c:pt idx="720">
                  <c:v>716</c:v>
                </c:pt>
                <c:pt idx="721">
                  <c:v>717</c:v>
                </c:pt>
                <c:pt idx="722">
                  <c:v>718</c:v>
                </c:pt>
                <c:pt idx="723">
                  <c:v>719</c:v>
                </c:pt>
                <c:pt idx="724">
                  <c:v>720</c:v>
                </c:pt>
                <c:pt idx="725">
                  <c:v>721</c:v>
                </c:pt>
                <c:pt idx="726">
                  <c:v>722</c:v>
                </c:pt>
                <c:pt idx="727">
                  <c:v>723</c:v>
                </c:pt>
                <c:pt idx="728">
                  <c:v>724</c:v>
                </c:pt>
                <c:pt idx="729">
                  <c:v>725</c:v>
                </c:pt>
                <c:pt idx="730">
                  <c:v>726</c:v>
                </c:pt>
                <c:pt idx="731">
                  <c:v>727</c:v>
                </c:pt>
                <c:pt idx="732">
                  <c:v>728</c:v>
                </c:pt>
                <c:pt idx="733">
                  <c:v>729</c:v>
                </c:pt>
                <c:pt idx="734">
                  <c:v>730</c:v>
                </c:pt>
              </c:strCache>
            </c:strRef>
          </c:xVal>
          <c:yVal>
            <c:numRef>
              <c:f>Observaciones!$H:$H</c:f>
              <c:numCache>
                <c:formatCode>0.0</c:formatCode>
                <c:ptCount val="1048576"/>
                <c:pt idx="4">
                  <c:v>0</c:v>
                </c:pt>
                <c:pt idx="5">
                  <c:v>0.31710351555428129</c:v>
                </c:pt>
                <c:pt idx="6">
                  <c:v>0.29749549197939074</c:v>
                </c:pt>
                <c:pt idx="7">
                  <c:v>0.27877534784649555</c:v>
                </c:pt>
                <c:pt idx="8">
                  <c:v>0.27979840552473945</c:v>
                </c:pt>
                <c:pt idx="9">
                  <c:v>0.30538517857132369</c:v>
                </c:pt>
                <c:pt idx="10">
                  <c:v>0.29045036164254978</c:v>
                </c:pt>
                <c:pt idx="11">
                  <c:v>0.53409420419516729</c:v>
                </c:pt>
                <c:pt idx="12">
                  <c:v>1.1003203525532608</c:v>
                </c:pt>
                <c:pt idx="13">
                  <c:v>0.52412519806338786</c:v>
                </c:pt>
                <c:pt idx="14">
                  <c:v>0.63395068024610968</c:v>
                </c:pt>
                <c:pt idx="15">
                  <c:v>4.5175914471603082</c:v>
                </c:pt>
                <c:pt idx="16">
                  <c:v>0.61691379545548219</c:v>
                </c:pt>
                <c:pt idx="17">
                  <c:v>0.58614904641326526</c:v>
                </c:pt>
                <c:pt idx="18">
                  <c:v>0.5620020186671264</c:v>
                </c:pt>
                <c:pt idx="19">
                  <c:v>1.4277184928073856</c:v>
                </c:pt>
                <c:pt idx="20">
                  <c:v>1.5999876886435229</c:v>
                </c:pt>
                <c:pt idx="21">
                  <c:v>0.84953650867456343</c:v>
                </c:pt>
                <c:pt idx="22">
                  <c:v>0.91872873505915864</c:v>
                </c:pt>
                <c:pt idx="23">
                  <c:v>0.75846035364885067</c:v>
                </c:pt>
                <c:pt idx="24">
                  <c:v>1.722289407156717</c:v>
                </c:pt>
                <c:pt idx="25">
                  <c:v>3.5110279578053696</c:v>
                </c:pt>
                <c:pt idx="26">
                  <c:v>0.91770027241836372</c:v>
                </c:pt>
                <c:pt idx="27">
                  <c:v>1.250655409863207</c:v>
                </c:pt>
                <c:pt idx="28">
                  <c:v>0.93279263031670945</c:v>
                </c:pt>
                <c:pt idx="29">
                  <c:v>0.9217917843025234</c:v>
                </c:pt>
                <c:pt idx="30">
                  <c:v>0.88806554619431699</c:v>
                </c:pt>
                <c:pt idx="31">
                  <c:v>0.85758039238684658</c:v>
                </c:pt>
                <c:pt idx="32">
                  <c:v>0.82880784106439531</c:v>
                </c:pt>
                <c:pt idx="33">
                  <c:v>0.80129362316826303</c:v>
                </c:pt>
                <c:pt idx="34">
                  <c:v>0.77556112430408697</c:v>
                </c:pt>
                <c:pt idx="35">
                  <c:v>0.75070731440007654</c:v>
                </c:pt>
                <c:pt idx="36">
                  <c:v>3.7908742771237036</c:v>
                </c:pt>
                <c:pt idx="37">
                  <c:v>0.91415722460781357</c:v>
                </c:pt>
                <c:pt idx="38">
                  <c:v>1.0727623335827858</c:v>
                </c:pt>
                <c:pt idx="39">
                  <c:v>0.95091162197132961</c:v>
                </c:pt>
                <c:pt idx="40">
                  <c:v>0.91884119847154233</c:v>
                </c:pt>
                <c:pt idx="41">
                  <c:v>1.0565585336100765</c:v>
                </c:pt>
                <c:pt idx="42">
                  <c:v>0.92305964345121227</c:v>
                </c:pt>
                <c:pt idx="43">
                  <c:v>0.89050455394244232</c:v>
                </c:pt>
                <c:pt idx="44">
                  <c:v>1.2803831439840603</c:v>
                </c:pt>
                <c:pt idx="45">
                  <c:v>3.6513294694253116</c:v>
                </c:pt>
                <c:pt idx="46">
                  <c:v>1.0121656773795482</c:v>
                </c:pt>
                <c:pt idx="47">
                  <c:v>1.0319616048037661</c:v>
                </c:pt>
                <c:pt idx="48">
                  <c:v>1.331917472812618</c:v>
                </c:pt>
                <c:pt idx="49">
                  <c:v>1.8156888855314173</c:v>
                </c:pt>
                <c:pt idx="50">
                  <c:v>2.6519881878991938</c:v>
                </c:pt>
                <c:pt idx="51">
                  <c:v>1.1454662208913822</c:v>
                </c:pt>
                <c:pt idx="52">
                  <c:v>1.5700778627603911</c:v>
                </c:pt>
                <c:pt idx="53">
                  <c:v>1.1644196254637111</c:v>
                </c:pt>
                <c:pt idx="54">
                  <c:v>1.1312634546734848</c:v>
                </c:pt>
                <c:pt idx="55">
                  <c:v>1.0997825339752283</c:v>
                </c:pt>
                <c:pt idx="56">
                  <c:v>1.1993639205178626</c:v>
                </c:pt>
                <c:pt idx="57">
                  <c:v>1.667210074016525</c:v>
                </c:pt>
                <c:pt idx="58">
                  <c:v>3.6633457287263895</c:v>
                </c:pt>
                <c:pt idx="59">
                  <c:v>1.280548761130756</c:v>
                </c:pt>
                <c:pt idx="60">
                  <c:v>1.4818960243703039</c:v>
                </c:pt>
                <c:pt idx="61">
                  <c:v>1.4002028262459321</c:v>
                </c:pt>
                <c:pt idx="62">
                  <c:v>1.2966711495206757</c:v>
                </c:pt>
                <c:pt idx="63">
                  <c:v>1.2600258687741439</c:v>
                </c:pt>
                <c:pt idx="64">
                  <c:v>1.3145196839269824</c:v>
                </c:pt>
                <c:pt idx="65">
                  <c:v>1.2987216944106807</c:v>
                </c:pt>
                <c:pt idx="66">
                  <c:v>1.3426541602135749</c:v>
                </c:pt>
                <c:pt idx="67">
                  <c:v>3.8967337086269653</c:v>
                </c:pt>
                <c:pt idx="68">
                  <c:v>1.3732289920047229</c:v>
                </c:pt>
                <c:pt idx="69">
                  <c:v>1.3366716295307792</c:v>
                </c:pt>
                <c:pt idx="70">
                  <c:v>1.3128689858356475</c:v>
                </c:pt>
                <c:pt idx="71">
                  <c:v>1.2802958736979464</c:v>
                </c:pt>
                <c:pt idx="72">
                  <c:v>1.2498130312072988</c:v>
                </c:pt>
                <c:pt idx="73">
                  <c:v>1.2205056175772</c:v>
                </c:pt>
                <c:pt idx="74">
                  <c:v>3.4157869225617068</c:v>
                </c:pt>
                <c:pt idx="75">
                  <c:v>1.6839221207160469</c:v>
                </c:pt>
                <c:pt idx="76">
                  <c:v>1.3705877929453154</c:v>
                </c:pt>
                <c:pt idx="77">
                  <c:v>1.3360611722801892</c:v>
                </c:pt>
                <c:pt idx="78">
                  <c:v>1.3034853248572471</c:v>
                </c:pt>
                <c:pt idx="79">
                  <c:v>1.3162907847576868</c:v>
                </c:pt>
                <c:pt idx="80">
                  <c:v>1.3254612624506128</c:v>
                </c:pt>
                <c:pt idx="81">
                  <c:v>1.7608617397485922</c:v>
                </c:pt>
                <c:pt idx="82">
                  <c:v>4.7096994654674731</c:v>
                </c:pt>
                <c:pt idx="83">
                  <c:v>4.4423923029520473</c:v>
                </c:pt>
                <c:pt idx="84">
                  <c:v>1.5771776837642764</c:v>
                </c:pt>
                <c:pt idx="85">
                  <c:v>1.5367020029417442</c:v>
                </c:pt>
                <c:pt idx="86">
                  <c:v>1.8877480129210482</c:v>
                </c:pt>
                <c:pt idx="87">
                  <c:v>1.547487470093144</c:v>
                </c:pt>
                <c:pt idx="88">
                  <c:v>1.5123724787009842</c:v>
                </c:pt>
                <c:pt idx="89">
                  <c:v>1.4797236122985906</c:v>
                </c:pt>
                <c:pt idx="90">
                  <c:v>1.4489487713245175</c:v>
                </c:pt>
                <c:pt idx="91">
                  <c:v>1.4198415732670424</c:v>
                </c:pt>
                <c:pt idx="92">
                  <c:v>1.3922100039170502</c:v>
                </c:pt>
                <c:pt idx="93">
                  <c:v>1.3652935211088293</c:v>
                </c:pt>
                <c:pt idx="94">
                  <c:v>1.3396088446425769</c:v>
                </c:pt>
                <c:pt idx="95">
                  <c:v>1.3151425955461176</c:v>
                </c:pt>
                <c:pt idx="96">
                  <c:v>1.2909660557627085</c:v>
                </c:pt>
                <c:pt idx="97">
                  <c:v>1.267419288466483</c:v>
                </c:pt>
                <c:pt idx="98">
                  <c:v>1.244594277679641</c:v>
                </c:pt>
                <c:pt idx="99">
                  <c:v>1.2226787994109447</c:v>
                </c:pt>
                <c:pt idx="100">
                  <c:v>1.2011741946482384</c:v>
                </c:pt>
                <c:pt idx="101">
                  <c:v>1.2329503359332978</c:v>
                </c:pt>
                <c:pt idx="102">
                  <c:v>1.2781099064504722</c:v>
                </c:pt>
                <c:pt idx="103">
                  <c:v>1.2498383068053016</c:v>
                </c:pt>
                <c:pt idx="104">
                  <c:v>1.2260341587066781</c:v>
                </c:pt>
                <c:pt idx="105">
                  <c:v>1.2031432897938044</c:v>
                </c:pt>
                <c:pt idx="106">
                  <c:v>1.1807566961369567</c:v>
                </c:pt>
                <c:pt idx="107">
                  <c:v>1.1593326141471956</c:v>
                </c:pt>
                <c:pt idx="108">
                  <c:v>1.1377426982622714</c:v>
                </c:pt>
                <c:pt idx="109">
                  <c:v>1.1173921051572326</c:v>
                </c:pt>
                <c:pt idx="110">
                  <c:v>1.0973055341692701</c:v>
                </c:pt>
                <c:pt idx="111">
                  <c:v>1.0778062093853245</c:v>
                </c:pt>
                <c:pt idx="112">
                  <c:v>1.0589538867353285</c:v>
                </c:pt>
                <c:pt idx="113">
                  <c:v>1.0404220175145216</c:v>
                </c:pt>
                <c:pt idx="114">
                  <c:v>1.0222269768581513</c:v>
                </c:pt>
                <c:pt idx="115">
                  <c:v>1.0057763005875822</c:v>
                </c:pt>
                <c:pt idx="116">
                  <c:v>0.99711227682307901</c:v>
                </c:pt>
                <c:pt idx="117">
                  <c:v>0.98991088583881615</c:v>
                </c:pt>
                <c:pt idx="118">
                  <c:v>1.8356341953950777</c:v>
                </c:pt>
                <c:pt idx="119">
                  <c:v>1.1141552147920808</c:v>
                </c:pt>
                <c:pt idx="120">
                  <c:v>1.1084253157369801</c:v>
                </c:pt>
                <c:pt idx="121">
                  <c:v>1.0878180419799051</c:v>
                </c:pt>
                <c:pt idx="122">
                  <c:v>1.555037084969872</c:v>
                </c:pt>
                <c:pt idx="123">
                  <c:v>1.1757706094608589</c:v>
                </c:pt>
                <c:pt idx="124">
                  <c:v>1.1620781428386986</c:v>
                </c:pt>
                <c:pt idx="125">
                  <c:v>1.1388630336687524</c:v>
                </c:pt>
                <c:pt idx="126">
                  <c:v>1.116150289840516</c:v>
                </c:pt>
                <c:pt idx="127">
                  <c:v>1.0945146835258379</c:v>
                </c:pt>
                <c:pt idx="128">
                  <c:v>1.0737958534403118</c:v>
                </c:pt>
                <c:pt idx="129">
                  <c:v>1.0881558455665621</c:v>
                </c:pt>
                <c:pt idx="130">
                  <c:v>1.0675568963617086</c:v>
                </c:pt>
                <c:pt idx="131">
                  <c:v>1.0475575866830587</c:v>
                </c:pt>
                <c:pt idx="132">
                  <c:v>1.0281443323785315</c:v>
                </c:pt>
                <c:pt idx="133">
                  <c:v>1.0089298279955581</c:v>
                </c:pt>
                <c:pt idx="134">
                  <c:v>0.99007482065739805</c:v>
                </c:pt>
                <c:pt idx="135">
                  <c:v>0.97217013141297071</c:v>
                </c:pt>
                <c:pt idx="136">
                  <c:v>0.95477559197804296</c:v>
                </c:pt>
                <c:pt idx="137">
                  <c:v>0.93791702861968529</c:v>
                </c:pt>
                <c:pt idx="138">
                  <c:v>0.93065552894967285</c:v>
                </c:pt>
                <c:pt idx="139">
                  <c:v>0.91461000737380871</c:v>
                </c:pt>
                <c:pt idx="140">
                  <c:v>0.89890779251444053</c:v>
                </c:pt>
                <c:pt idx="141">
                  <c:v>0.88343394609853088</c:v>
                </c:pt>
                <c:pt idx="142">
                  <c:v>0.86862549187580307</c:v>
                </c:pt>
                <c:pt idx="143">
                  <c:v>0.86225286973887616</c:v>
                </c:pt>
                <c:pt idx="144">
                  <c:v>0.84746959537395339</c:v>
                </c:pt>
                <c:pt idx="145">
                  <c:v>0.83317171430768844</c:v>
                </c:pt>
                <c:pt idx="146">
                  <c:v>0.81900743673374254</c:v>
                </c:pt>
                <c:pt idx="147">
                  <c:v>0.80572126642272268</c:v>
                </c:pt>
                <c:pt idx="148">
                  <c:v>0.79876102802433546</c:v>
                </c:pt>
                <c:pt idx="149">
                  <c:v>0.79298859993389326</c:v>
                </c:pt>
                <c:pt idx="150">
                  <c:v>0.7874644114817585</c:v>
                </c:pt>
                <c:pt idx="151">
                  <c:v>0.7820164750866816</c:v>
                </c:pt>
                <c:pt idx="152">
                  <c:v>0.77661313465016879</c:v>
                </c:pt>
                <c:pt idx="153">
                  <c:v>0.77124867226788563</c:v>
                </c:pt>
                <c:pt idx="154">
                  <c:v>0.76592126499602142</c:v>
                </c:pt>
                <c:pt idx="155">
                  <c:v>0.76063065687516584</c:v>
                </c:pt>
                <c:pt idx="156">
                  <c:v>0.75537659371396815</c:v>
                </c:pt>
                <c:pt idx="157">
                  <c:v>0.75015856067480413</c:v>
                </c:pt>
                <c:pt idx="158">
                  <c:v>3.0113746859840704</c:v>
                </c:pt>
                <c:pt idx="159">
                  <c:v>0.95848627717271795</c:v>
                </c:pt>
                <c:pt idx="160">
                  <c:v>0.94068278894113622</c:v>
                </c:pt>
                <c:pt idx="161">
                  <c:v>0.92231658190438859</c:v>
                </c:pt>
                <c:pt idx="162">
                  <c:v>0.90430655598541665</c:v>
                </c:pt>
                <c:pt idx="163">
                  <c:v>0.9383257614874001</c:v>
                </c:pt>
                <c:pt idx="164">
                  <c:v>0.91988280787750543</c:v>
                </c:pt>
                <c:pt idx="165">
                  <c:v>0.90194516133385938</c:v>
                </c:pt>
                <c:pt idx="166">
                  <c:v>0.88442172903854077</c:v>
                </c:pt>
                <c:pt idx="167">
                  <c:v>0.87092884796553449</c:v>
                </c:pt>
                <c:pt idx="168">
                  <c:v>0.86611419799406375</c:v>
                </c:pt>
                <c:pt idx="169">
                  <c:v>0.84869865089786489</c:v>
                </c:pt>
                <c:pt idx="170">
                  <c:v>0.83233984035265984</c:v>
                </c:pt>
                <c:pt idx="171">
                  <c:v>0.8161954231633809</c:v>
                </c:pt>
                <c:pt idx="172">
                  <c:v>0.80049775935500589</c:v>
                </c:pt>
                <c:pt idx="173">
                  <c:v>0.78519727257605954</c:v>
                </c:pt>
                <c:pt idx="174">
                  <c:v>0.7701776016664551</c:v>
                </c:pt>
                <c:pt idx="175">
                  <c:v>0.75558838276544937</c:v>
                </c:pt>
                <c:pt idx="176">
                  <c:v>0.7412926176507515</c:v>
                </c:pt>
                <c:pt idx="177">
                  <c:v>0.72729937258572264</c:v>
                </c:pt>
                <c:pt idx="178">
                  <c:v>0.7137759217477907</c:v>
                </c:pt>
                <c:pt idx="179">
                  <c:v>0.70032077971962881</c:v>
                </c:pt>
                <c:pt idx="180">
                  <c:v>0.68735357421722543</c:v>
                </c:pt>
                <c:pt idx="181">
                  <c:v>0.6745679630568997</c:v>
                </c:pt>
                <c:pt idx="182">
                  <c:v>0.66208815238099528</c:v>
                </c:pt>
                <c:pt idx="183">
                  <c:v>0.64948737720855998</c:v>
                </c:pt>
                <c:pt idx="184">
                  <c:v>0.6372913523471414</c:v>
                </c:pt>
                <c:pt idx="185">
                  <c:v>0.62520388367682389</c:v>
                </c:pt>
                <c:pt idx="186">
                  <c:v>0.61490541279413224</c:v>
                </c:pt>
                <c:pt idx="187">
                  <c:v>0.60956470703401366</c:v>
                </c:pt>
                <c:pt idx="188">
                  <c:v>0.60515426855005783</c:v>
                </c:pt>
                <c:pt idx="189">
                  <c:v>0.60093762278483775</c:v>
                </c:pt>
                <c:pt idx="190">
                  <c:v>0.59677996316811865</c:v>
                </c:pt>
                <c:pt idx="191">
                  <c:v>0.59265648156300943</c:v>
                </c:pt>
                <c:pt idx="192">
                  <c:v>0.58856248093602492</c:v>
                </c:pt>
                <c:pt idx="193">
                  <c:v>0.58449694209385972</c:v>
                </c:pt>
                <c:pt idx="194">
                  <c:v>0.58045951933666062</c:v>
                </c:pt>
                <c:pt idx="195">
                  <c:v>0.57644999119390095</c:v>
                </c:pt>
                <c:pt idx="196">
                  <c:v>0.57418610014545657</c:v>
                </c:pt>
                <c:pt idx="197">
                  <c:v>0.56882790837269048</c:v>
                </c:pt>
                <c:pt idx="198">
                  <c:v>0.56464424097076871</c:v>
                </c:pt>
                <c:pt idx="199">
                  <c:v>0.56496489011087381</c:v>
                </c:pt>
                <c:pt idx="200">
                  <c:v>0.55759608621476153</c:v>
                </c:pt>
                <c:pt idx="201">
                  <c:v>0.55311077650516671</c:v>
                </c:pt>
                <c:pt idx="202">
                  <c:v>0.54917430564896408</c:v>
                </c:pt>
                <c:pt idx="203">
                  <c:v>0.54535970082871099</c:v>
                </c:pt>
                <c:pt idx="204">
                  <c:v>0.8797481014226215</c:v>
                </c:pt>
                <c:pt idx="205">
                  <c:v>0.6662528597458256</c:v>
                </c:pt>
                <c:pt idx="206">
                  <c:v>1.5765678166288839</c:v>
                </c:pt>
                <c:pt idx="207">
                  <c:v>0.81212228347775328</c:v>
                </c:pt>
                <c:pt idx="208">
                  <c:v>0.80361915594304478</c:v>
                </c:pt>
                <c:pt idx="209">
                  <c:v>0.78260876188070805</c:v>
                </c:pt>
                <c:pt idx="210">
                  <c:v>0.76231309399647762</c:v>
                </c:pt>
                <c:pt idx="211">
                  <c:v>0.74294904615979096</c:v>
                </c:pt>
                <c:pt idx="212">
                  <c:v>0.72445499383914569</c:v>
                </c:pt>
                <c:pt idx="213">
                  <c:v>0.70669005111508187</c:v>
                </c:pt>
                <c:pt idx="214">
                  <c:v>0.68926167715170694</c:v>
                </c:pt>
                <c:pt idx="215">
                  <c:v>0.67252764389712771</c:v>
                </c:pt>
                <c:pt idx="216">
                  <c:v>0.65591300218457627</c:v>
                </c:pt>
                <c:pt idx="217">
                  <c:v>0.63966558276198071</c:v>
                </c:pt>
                <c:pt idx="218">
                  <c:v>0.62327355404341278</c:v>
                </c:pt>
                <c:pt idx="219">
                  <c:v>0.60770231404707298</c:v>
                </c:pt>
                <c:pt idx="220">
                  <c:v>0.59240185724675631</c:v>
                </c:pt>
                <c:pt idx="221">
                  <c:v>0.58720389309434096</c:v>
                </c:pt>
                <c:pt idx="222">
                  <c:v>0.58206083338682624</c:v>
                </c:pt>
                <c:pt idx="223">
                  <c:v>0.56710830386146127</c:v>
                </c:pt>
                <c:pt idx="224">
                  <c:v>0.55252892431844181</c:v>
                </c:pt>
                <c:pt idx="225">
                  <c:v>0.5383317498779292</c:v>
                </c:pt>
                <c:pt idx="226">
                  <c:v>0.52460891074864857</c:v>
                </c:pt>
                <c:pt idx="227">
                  <c:v>0.51120431906982156</c:v>
                </c:pt>
                <c:pt idx="228">
                  <c:v>0.49764095394433711</c:v>
                </c:pt>
                <c:pt idx="229">
                  <c:v>0.48441078003657662</c:v>
                </c:pt>
                <c:pt idx="230">
                  <c:v>0.4807669129415913</c:v>
                </c:pt>
                <c:pt idx="231">
                  <c:v>0.47715333185664804</c:v>
                </c:pt>
                <c:pt idx="232">
                  <c:v>0.47356973969149513</c:v>
                </c:pt>
                <c:pt idx="233">
                  <c:v>0.46087616997510317</c:v>
                </c:pt>
                <c:pt idx="234">
                  <c:v>0.4484339707367177</c:v>
                </c:pt>
                <c:pt idx="235">
                  <c:v>0.43842647940026086</c:v>
                </c:pt>
                <c:pt idx="236">
                  <c:v>0.43413476865542222</c:v>
                </c:pt>
                <c:pt idx="237">
                  <c:v>0.43090502754954751</c:v>
                </c:pt>
                <c:pt idx="238">
                  <c:v>0.42788632610137511</c:v>
                </c:pt>
                <c:pt idx="239">
                  <c:v>0.42493060149389655</c:v>
                </c:pt>
                <c:pt idx="240">
                  <c:v>0.42199529524876433</c:v>
                </c:pt>
                <c:pt idx="241">
                  <c:v>0.41907290453186791</c:v>
                </c:pt>
                <c:pt idx="242">
                  <c:v>0.41617679336830538</c:v>
                </c:pt>
                <c:pt idx="243">
                  <c:v>0.41330180105478481</c:v>
                </c:pt>
                <c:pt idx="244">
                  <c:v>0.41044687141660474</c:v>
                </c:pt>
                <c:pt idx="245">
                  <c:v>0.40761169944985709</c:v>
                </c:pt>
                <c:pt idx="246">
                  <c:v>0.40479611825317041</c:v>
                </c:pt>
                <c:pt idx="247">
                  <c:v>0.40199998694086375</c:v>
                </c:pt>
                <c:pt idx="248">
                  <c:v>0.39922317014586034</c:v>
                </c:pt>
                <c:pt idx="249">
                  <c:v>0.39646553427631892</c:v>
                </c:pt>
                <c:pt idx="250">
                  <c:v>0.39372694678010189</c:v>
                </c:pt>
                <c:pt idx="251">
                  <c:v>0.39100727609698449</c:v>
                </c:pt>
                <c:pt idx="252">
                  <c:v>0.38830639155288676</c:v>
                </c:pt>
                <c:pt idx="253">
                  <c:v>0.38562416338135125</c:v>
                </c:pt>
                <c:pt idx="254">
                  <c:v>0.38296046271319506</c:v>
                </c:pt>
                <c:pt idx="255">
                  <c:v>0.38031516156956702</c:v>
                </c:pt>
                <c:pt idx="256">
                  <c:v>0.3776881328556605</c:v>
                </c:pt>
                <c:pt idx="257">
                  <c:v>0.37507925035458251</c:v>
                </c:pt>
                <c:pt idx="258">
                  <c:v>0.37248838872128509</c:v>
                </c:pt>
                <c:pt idx="259">
                  <c:v>0.36991542347654172</c:v>
                </c:pt>
                <c:pt idx="260">
                  <c:v>0.36736023100096671</c:v>
                </c:pt>
                <c:pt idx="261">
                  <c:v>0.36482268852907596</c:v>
                </c:pt>
                <c:pt idx="262">
                  <c:v>0.36230267414338851</c:v>
                </c:pt>
                <c:pt idx="263">
                  <c:v>0.35980006676856896</c:v>
                </c:pt>
                <c:pt idx="264">
                  <c:v>0.35731474616561026</c:v>
                </c:pt>
                <c:pt idx="265">
                  <c:v>0.35484659292605697</c:v>
                </c:pt>
                <c:pt idx="266">
                  <c:v>0.352395488466268</c:v>
                </c:pt>
                <c:pt idx="267">
                  <c:v>0.34996131502171929</c:v>
                </c:pt>
                <c:pt idx="268">
                  <c:v>0.34754395564134588</c:v>
                </c:pt>
                <c:pt idx="269">
                  <c:v>0.34514329418192269</c:v>
                </c:pt>
                <c:pt idx="270">
                  <c:v>0.34275921530248465</c:v>
                </c:pt>
                <c:pt idx="271">
                  <c:v>0.34039160445878475</c:v>
                </c:pt>
                <c:pt idx="272">
                  <c:v>0.33804034789779103</c:v>
                </c:pt>
                <c:pt idx="273">
                  <c:v>0.33570533265222108</c:v>
                </c:pt>
                <c:pt idx="274">
                  <c:v>0.33338644653511446</c:v>
                </c:pt>
                <c:pt idx="275">
                  <c:v>0.33108357813444278</c:v>
                </c:pt>
                <c:pt idx="276">
                  <c:v>0.32879661680775668</c:v>
                </c:pt>
                <c:pt idx="277">
                  <c:v>0.32652545267687</c:v>
                </c:pt>
                <c:pt idx="278">
                  <c:v>0.32426997662258056</c:v>
                </c:pt>
                <c:pt idx="279">
                  <c:v>0.32203008027942787</c:v>
                </c:pt>
                <c:pt idx="280">
                  <c:v>0.319805656030486</c:v>
                </c:pt>
                <c:pt idx="281">
                  <c:v>0.31759659700219373</c:v>
                </c:pt>
                <c:pt idx="282">
                  <c:v>0.3178079132628841</c:v>
                </c:pt>
                <c:pt idx="283">
                  <c:v>0.31400744361238098</c:v>
                </c:pt>
                <c:pt idx="284">
                  <c:v>0.31120375560939645</c:v>
                </c:pt>
                <c:pt idx="285">
                  <c:v>0.30893808164197861</c:v>
                </c:pt>
                <c:pt idx="286">
                  <c:v>0.30678287728296866</c:v>
                </c:pt>
                <c:pt idx="287">
                  <c:v>0.30465989495744522</c:v>
                </c:pt>
                <c:pt idx="288">
                  <c:v>0.30255474632787333</c:v>
                </c:pt>
                <c:pt idx="289">
                  <c:v>0.30046471841452027</c:v>
                </c:pt>
                <c:pt idx="290">
                  <c:v>0.35681795851518772</c:v>
                </c:pt>
                <c:pt idx="291">
                  <c:v>0.50094835429651363</c:v>
                </c:pt>
                <c:pt idx="292">
                  <c:v>0.40662124796077542</c:v>
                </c:pt>
                <c:pt idx="293">
                  <c:v>0.3879994687268658</c:v>
                </c:pt>
                <c:pt idx="294">
                  <c:v>0.37037512195398048</c:v>
                </c:pt>
                <c:pt idx="295">
                  <c:v>0.35322702861324629</c:v>
                </c:pt>
                <c:pt idx="296">
                  <c:v>0.33652207482497731</c:v>
                </c:pt>
                <c:pt idx="297">
                  <c:v>0.32023149635148707</c:v>
                </c:pt>
                <c:pt idx="298">
                  <c:v>0.30433013575373508</c:v>
                </c:pt>
                <c:pt idx="299">
                  <c:v>0.28879585019193788</c:v>
                </c:pt>
                <c:pt idx="300">
                  <c:v>0.27995226361329506</c:v>
                </c:pt>
                <c:pt idx="301">
                  <c:v>0.27676640353632831</c:v>
                </c:pt>
                <c:pt idx="302">
                  <c:v>0.27462573076495905</c:v>
                </c:pt>
                <c:pt idx="303">
                  <c:v>0.27268690325652473</c:v>
                </c:pt>
                <c:pt idx="304">
                  <c:v>0.27079566636512237</c:v>
                </c:pt>
                <c:pt idx="305">
                  <c:v>0.26892374532874014</c:v>
                </c:pt>
                <c:pt idx="306">
                  <c:v>0.26706589761316141</c:v>
                </c:pt>
                <c:pt idx="307">
                  <c:v>0.26522109195633597</c:v>
                </c:pt>
                <c:pt idx="308">
                  <c:v>0.26338906750650798</c:v>
                </c:pt>
                <c:pt idx="309">
                  <c:v>0.26225688081650428</c:v>
                </c:pt>
                <c:pt idx="310">
                  <c:v>0.25988854048175963</c:v>
                </c:pt>
                <c:pt idx="311">
                  <c:v>0.25799156474191004</c:v>
                </c:pt>
                <c:pt idx="312">
                  <c:v>0.25619087670703189</c:v>
                </c:pt>
                <c:pt idx="313">
                  <c:v>0.25441783474313995</c:v>
                </c:pt>
                <c:pt idx="314">
                  <c:v>0.25265982037566159</c:v>
                </c:pt>
                <c:pt idx="315">
                  <c:v>0.25734310844551317</c:v>
                </c:pt>
                <c:pt idx="316">
                  <c:v>0.25035653400426261</c:v>
                </c:pt>
                <c:pt idx="317">
                  <c:v>0.24767488703967566</c:v>
                </c:pt>
                <c:pt idx="318">
                  <c:v>0.24578997009713349</c:v>
                </c:pt>
                <c:pt idx="319">
                  <c:v>0.24406034541120075</c:v>
                </c:pt>
                <c:pt idx="320">
                  <c:v>0.24236867840155535</c:v>
                </c:pt>
                <c:pt idx="321">
                  <c:v>0.24069345180553042</c:v>
                </c:pt>
                <c:pt idx="322">
                  <c:v>0.23903066619630281</c:v>
                </c:pt>
                <c:pt idx="323">
                  <c:v>0.23737952522160891</c:v>
                </c:pt>
                <c:pt idx="324">
                  <c:v>0.23573981856738782</c:v>
                </c:pt>
                <c:pt idx="325">
                  <c:v>0.23411144350651802</c:v>
                </c:pt>
                <c:pt idx="326">
                  <c:v>0.23249431742498267</c:v>
                </c:pt>
                <c:pt idx="327">
                  <c:v>0.23088836182678452</c:v>
                </c:pt>
                <c:pt idx="328">
                  <c:v>0.22929349940666879</c:v>
                </c:pt>
                <c:pt idx="329">
                  <c:v>0.22908400562831155</c:v>
                </c:pt>
                <c:pt idx="330">
                  <c:v>0.22638800791755267</c:v>
                </c:pt>
                <c:pt idx="331">
                  <c:v>0.22462064290304987</c:v>
                </c:pt>
                <c:pt idx="332">
                  <c:v>0.22303185455791455</c:v>
                </c:pt>
                <c:pt idx="333">
                  <c:v>0.22148445638026229</c:v>
                </c:pt>
                <c:pt idx="334">
                  <c:v>0.21995330746164651</c:v>
                </c:pt>
                <c:pt idx="335">
                  <c:v>0.21843375155322162</c:v>
                </c:pt>
                <c:pt idx="336">
                  <c:v>0.2169248778381348</c:v>
                </c:pt>
                <c:pt idx="337">
                  <c:v>0.21542646065305332</c:v>
                </c:pt>
                <c:pt idx="338">
                  <c:v>0.21393840000338119</c:v>
                </c:pt>
                <c:pt idx="339">
                  <c:v>0.21246061927509363</c:v>
                </c:pt>
                <c:pt idx="340">
                  <c:v>0.21099304653155138</c:v>
                </c:pt>
                <c:pt idx="341">
                  <c:v>0.2095356110913891</c:v>
                </c:pt>
                <c:pt idx="342">
                  <c:v>0.20808824290011937</c:v>
                </c:pt>
                <c:pt idx="343">
                  <c:v>0.20665087241250379</c:v>
                </c:pt>
                <c:pt idx="344">
                  <c:v>0.20522343056832204</c:v>
                </c:pt>
                <c:pt idx="345">
                  <c:v>0.20380584878523472</c:v>
                </c:pt>
                <c:pt idx="346">
                  <c:v>0.20239805895479016</c:v>
                </c:pt>
                <c:pt idx="347">
                  <c:v>0.20099999343902461</c:v>
                </c:pt>
                <c:pt idx="348">
                  <c:v>0.19961158506718873</c:v>
                </c:pt>
                <c:pt idx="349">
                  <c:v>0.19823276713251664</c:v>
                </c:pt>
                <c:pt idx="350">
                  <c:v>0.19686347338901974</c:v>
                </c:pt>
                <c:pt idx="351">
                  <c:v>0.19550363804830415</c:v>
                </c:pt>
                <c:pt idx="352">
                  <c:v>0.19415319577640938</c:v>
                </c:pt>
                <c:pt idx="353">
                  <c:v>0.85047408204108677</c:v>
                </c:pt>
                <c:pt idx="354">
                  <c:v>0.36819837602589522</c:v>
                </c:pt>
                <c:pt idx="355">
                  <c:v>0.46966792559329362</c:v>
                </c:pt>
                <c:pt idx="356">
                  <c:v>0.40475862496216841</c:v>
                </c:pt>
                <c:pt idx="357">
                  <c:v>0.38166829550119785</c:v>
                </c:pt>
                <c:pt idx="358">
                  <c:v>0.36007796247306995</c:v>
                </c:pt>
                <c:pt idx="359">
                  <c:v>0.33896968751429135</c:v>
                </c:pt>
                <c:pt idx="360">
                  <c:v>0.31853649389306626</c:v>
                </c:pt>
                <c:pt idx="361">
                  <c:v>0.29957207705675803</c:v>
                </c:pt>
                <c:pt idx="362">
                  <c:v>0.28113318078993177</c:v>
                </c:pt>
                <c:pt idx="363">
                  <c:v>0.26333033264093092</c:v>
                </c:pt>
                <c:pt idx="364">
                  <c:v>0.2560673924536615</c:v>
                </c:pt>
                <c:pt idx="365">
                  <c:v>0.36713042818837038</c:v>
                </c:pt>
                <c:pt idx="366">
                  <c:v>0.32758929159983641</c:v>
                </c:pt>
                <c:pt idx="367">
                  <c:v>0.3071967897855391</c:v>
                </c:pt>
                <c:pt idx="368">
                  <c:v>0.31947917306998264</c:v>
                </c:pt>
                <c:pt idx="369">
                  <c:v>0.34383115619816351</c:v>
                </c:pt>
                <c:pt idx="370">
                  <c:v>0.31710351555428129</c:v>
                </c:pt>
                <c:pt idx="371">
                  <c:v>0.29749549197939074</c:v>
                </c:pt>
                <c:pt idx="372">
                  <c:v>0.27877534784649555</c:v>
                </c:pt>
                <c:pt idx="373">
                  <c:v>0.27979840552473945</c:v>
                </c:pt>
                <c:pt idx="374">
                  <c:v>0.30538517857132369</c:v>
                </c:pt>
                <c:pt idx="375">
                  <c:v>0.29045036164254978</c:v>
                </c:pt>
                <c:pt idx="376">
                  <c:v>0.53409420419516729</c:v>
                </c:pt>
                <c:pt idx="377">
                  <c:v>1.1003203525532608</c:v>
                </c:pt>
                <c:pt idx="378">
                  <c:v>0.52412519806338786</c:v>
                </c:pt>
                <c:pt idx="379">
                  <c:v>0.63395068024610968</c:v>
                </c:pt>
                <c:pt idx="380">
                  <c:v>4.5175914471603082</c:v>
                </c:pt>
                <c:pt idx="381">
                  <c:v>0.61691379545548219</c:v>
                </c:pt>
                <c:pt idx="382">
                  <c:v>0.58614904641326526</c:v>
                </c:pt>
                <c:pt idx="383">
                  <c:v>0.5620020186671264</c:v>
                </c:pt>
                <c:pt idx="384">
                  <c:v>1.4277184928073856</c:v>
                </c:pt>
                <c:pt idx="385">
                  <c:v>1.5999876886435229</c:v>
                </c:pt>
                <c:pt idx="386">
                  <c:v>0.84953650867456343</c:v>
                </c:pt>
                <c:pt idx="387">
                  <c:v>0.91872873505915864</c:v>
                </c:pt>
                <c:pt idx="388">
                  <c:v>0.75846035364885067</c:v>
                </c:pt>
                <c:pt idx="389">
                  <c:v>1.722289407156717</c:v>
                </c:pt>
                <c:pt idx="390">
                  <c:v>3.5110279578053696</c:v>
                </c:pt>
                <c:pt idx="391">
                  <c:v>0.91770027241836372</c:v>
                </c:pt>
                <c:pt idx="392">
                  <c:v>1.250655409863207</c:v>
                </c:pt>
                <c:pt idx="393">
                  <c:v>0.93279263031670945</c:v>
                </c:pt>
                <c:pt idx="394">
                  <c:v>0.9217917843025234</c:v>
                </c:pt>
                <c:pt idx="395">
                  <c:v>0.88806554619431699</c:v>
                </c:pt>
                <c:pt idx="396">
                  <c:v>0.85758039238684658</c:v>
                </c:pt>
                <c:pt idx="397">
                  <c:v>0.82880784106439531</c:v>
                </c:pt>
                <c:pt idx="398">
                  <c:v>0.80129362316826303</c:v>
                </c:pt>
                <c:pt idx="399">
                  <c:v>0.77556112430408697</c:v>
                </c:pt>
                <c:pt idx="400">
                  <c:v>0.75070731440007654</c:v>
                </c:pt>
                <c:pt idx="401">
                  <c:v>3.7908742771237036</c:v>
                </c:pt>
                <c:pt idx="402">
                  <c:v>0.91415722460781357</c:v>
                </c:pt>
                <c:pt idx="403">
                  <c:v>1.0727623335827858</c:v>
                </c:pt>
                <c:pt idx="404">
                  <c:v>0.95091162197132961</c:v>
                </c:pt>
                <c:pt idx="405">
                  <c:v>0.91884119847154233</c:v>
                </c:pt>
                <c:pt idx="406">
                  <c:v>1.0565585336100765</c:v>
                </c:pt>
                <c:pt idx="407">
                  <c:v>0.92305964345121227</c:v>
                </c:pt>
                <c:pt idx="408">
                  <c:v>0.89050455394244232</c:v>
                </c:pt>
                <c:pt idx="409">
                  <c:v>1.2803831439840603</c:v>
                </c:pt>
                <c:pt idx="410">
                  <c:v>3.6513294694253116</c:v>
                </c:pt>
                <c:pt idx="411">
                  <c:v>1.0121656773795482</c:v>
                </c:pt>
                <c:pt idx="412">
                  <c:v>1.0319616048037661</c:v>
                </c:pt>
                <c:pt idx="413">
                  <c:v>1.331917472812618</c:v>
                </c:pt>
                <c:pt idx="414">
                  <c:v>1.8156888855314173</c:v>
                </c:pt>
                <c:pt idx="415">
                  <c:v>2.6519881878991938</c:v>
                </c:pt>
                <c:pt idx="416">
                  <c:v>1.1454662208913822</c:v>
                </c:pt>
                <c:pt idx="417">
                  <c:v>1.5700778627603911</c:v>
                </c:pt>
                <c:pt idx="418">
                  <c:v>1.1644196254637111</c:v>
                </c:pt>
                <c:pt idx="419">
                  <c:v>1.1312634546734848</c:v>
                </c:pt>
                <c:pt idx="420">
                  <c:v>1.0997825339752283</c:v>
                </c:pt>
                <c:pt idx="421">
                  <c:v>1.1993639205178626</c:v>
                </c:pt>
                <c:pt idx="422">
                  <c:v>1.667210074016525</c:v>
                </c:pt>
                <c:pt idx="423">
                  <c:v>3.6633457287263895</c:v>
                </c:pt>
                <c:pt idx="424">
                  <c:v>1.280548761130756</c:v>
                </c:pt>
                <c:pt idx="425">
                  <c:v>1.4818960243703039</c:v>
                </c:pt>
                <c:pt idx="426">
                  <c:v>1.4002028262459321</c:v>
                </c:pt>
                <c:pt idx="427">
                  <c:v>1.2966711495206757</c:v>
                </c:pt>
                <c:pt idx="428">
                  <c:v>1.2600258687741439</c:v>
                </c:pt>
                <c:pt idx="429">
                  <c:v>1.3145196839269824</c:v>
                </c:pt>
                <c:pt idx="430">
                  <c:v>1.2987216944106807</c:v>
                </c:pt>
                <c:pt idx="431">
                  <c:v>1.3426541602135749</c:v>
                </c:pt>
                <c:pt idx="432">
                  <c:v>3.8967337086269653</c:v>
                </c:pt>
                <c:pt idx="433">
                  <c:v>1.3732289920047229</c:v>
                </c:pt>
                <c:pt idx="434">
                  <c:v>1.3366716295307792</c:v>
                </c:pt>
                <c:pt idx="435">
                  <c:v>1.3128689858356475</c:v>
                </c:pt>
                <c:pt idx="436">
                  <c:v>1.2802958736979464</c:v>
                </c:pt>
                <c:pt idx="437">
                  <c:v>1.2498130312072988</c:v>
                </c:pt>
                <c:pt idx="438">
                  <c:v>1.2205056175772</c:v>
                </c:pt>
                <c:pt idx="439">
                  <c:v>3.4157869225617068</c:v>
                </c:pt>
                <c:pt idx="440">
                  <c:v>1.6839221207160469</c:v>
                </c:pt>
                <c:pt idx="441">
                  <c:v>1.3705877929453154</c:v>
                </c:pt>
                <c:pt idx="442">
                  <c:v>1.3360611722801892</c:v>
                </c:pt>
                <c:pt idx="443">
                  <c:v>1.3034853248572471</c:v>
                </c:pt>
                <c:pt idx="444">
                  <c:v>1.3162907847576868</c:v>
                </c:pt>
                <c:pt idx="445">
                  <c:v>1.3254612624506128</c:v>
                </c:pt>
                <c:pt idx="446">
                  <c:v>1.7608617397485922</c:v>
                </c:pt>
                <c:pt idx="447">
                  <c:v>4.7096994654674731</c:v>
                </c:pt>
                <c:pt idx="448">
                  <c:v>4.4423923029520473</c:v>
                </c:pt>
                <c:pt idx="449">
                  <c:v>1.5771776837642764</c:v>
                </c:pt>
                <c:pt idx="450">
                  <c:v>1.5367020029417442</c:v>
                </c:pt>
                <c:pt idx="451">
                  <c:v>1.8877480129210482</c:v>
                </c:pt>
                <c:pt idx="452">
                  <c:v>1.547487470093144</c:v>
                </c:pt>
                <c:pt idx="453">
                  <c:v>1.5123724787009842</c:v>
                </c:pt>
                <c:pt idx="454">
                  <c:v>1.4797236122985906</c:v>
                </c:pt>
                <c:pt idx="455">
                  <c:v>1.4489487713245175</c:v>
                </c:pt>
                <c:pt idx="456">
                  <c:v>1.4198415732670424</c:v>
                </c:pt>
                <c:pt idx="457">
                  <c:v>1.3922100039170502</c:v>
                </c:pt>
                <c:pt idx="458">
                  <c:v>1.3652935211088293</c:v>
                </c:pt>
                <c:pt idx="459">
                  <c:v>1.3396088446425769</c:v>
                </c:pt>
                <c:pt idx="460">
                  <c:v>1.3151425955461176</c:v>
                </c:pt>
                <c:pt idx="461">
                  <c:v>1.2909660557627085</c:v>
                </c:pt>
                <c:pt idx="462">
                  <c:v>1.267419288466483</c:v>
                </c:pt>
                <c:pt idx="463">
                  <c:v>1.244594277679641</c:v>
                </c:pt>
                <c:pt idx="464">
                  <c:v>1.2226787994109447</c:v>
                </c:pt>
                <c:pt idx="465">
                  <c:v>1.2011741946482384</c:v>
                </c:pt>
                <c:pt idx="466">
                  <c:v>1.2329503359332978</c:v>
                </c:pt>
                <c:pt idx="467">
                  <c:v>1.2781099064504722</c:v>
                </c:pt>
                <c:pt idx="468">
                  <c:v>1.2498383068053016</c:v>
                </c:pt>
                <c:pt idx="469">
                  <c:v>1.2260341587066781</c:v>
                </c:pt>
                <c:pt idx="470">
                  <c:v>1.2031432897938044</c:v>
                </c:pt>
                <c:pt idx="471">
                  <c:v>1.1807566961369567</c:v>
                </c:pt>
                <c:pt idx="472">
                  <c:v>1.1593326141471956</c:v>
                </c:pt>
                <c:pt idx="473">
                  <c:v>1.1377426982622714</c:v>
                </c:pt>
                <c:pt idx="474">
                  <c:v>1.1173921051572326</c:v>
                </c:pt>
                <c:pt idx="475">
                  <c:v>1.0973055341692701</c:v>
                </c:pt>
                <c:pt idx="476">
                  <c:v>1.0778062093853245</c:v>
                </c:pt>
                <c:pt idx="477">
                  <c:v>1.0589538867353285</c:v>
                </c:pt>
                <c:pt idx="478">
                  <c:v>1.0404220175145216</c:v>
                </c:pt>
                <c:pt idx="479">
                  <c:v>1.0222269768581513</c:v>
                </c:pt>
                <c:pt idx="480">
                  <c:v>1.0057763005875822</c:v>
                </c:pt>
                <c:pt idx="481">
                  <c:v>0.99711227682307901</c:v>
                </c:pt>
                <c:pt idx="482">
                  <c:v>0.98991088583881615</c:v>
                </c:pt>
                <c:pt idx="483">
                  <c:v>1.8356341953950777</c:v>
                </c:pt>
                <c:pt idx="484">
                  <c:v>1.1141552147920808</c:v>
                </c:pt>
                <c:pt idx="485">
                  <c:v>1.1084253157369801</c:v>
                </c:pt>
                <c:pt idx="486">
                  <c:v>1.0878180419799051</c:v>
                </c:pt>
                <c:pt idx="487">
                  <c:v>1.555037084969872</c:v>
                </c:pt>
                <c:pt idx="488">
                  <c:v>1.1757706094608589</c:v>
                </c:pt>
                <c:pt idx="489">
                  <c:v>1.1620781428386986</c:v>
                </c:pt>
                <c:pt idx="490">
                  <c:v>1.1388630336687524</c:v>
                </c:pt>
                <c:pt idx="491">
                  <c:v>1.116150289840516</c:v>
                </c:pt>
                <c:pt idx="492">
                  <c:v>1.0945146835258379</c:v>
                </c:pt>
                <c:pt idx="493">
                  <c:v>1.0737958534403118</c:v>
                </c:pt>
                <c:pt idx="494">
                  <c:v>1.0881558455665621</c:v>
                </c:pt>
                <c:pt idx="495">
                  <c:v>1.0675568963617086</c:v>
                </c:pt>
                <c:pt idx="496">
                  <c:v>1.0475575866830587</c:v>
                </c:pt>
                <c:pt idx="497">
                  <c:v>1.0281443323785315</c:v>
                </c:pt>
                <c:pt idx="498">
                  <c:v>1.0089298279955581</c:v>
                </c:pt>
                <c:pt idx="499">
                  <c:v>0.99007482065739805</c:v>
                </c:pt>
                <c:pt idx="500">
                  <c:v>0.97217013141297071</c:v>
                </c:pt>
                <c:pt idx="501">
                  <c:v>0.95477559197804296</c:v>
                </c:pt>
                <c:pt idx="502">
                  <c:v>0.93791702861968529</c:v>
                </c:pt>
                <c:pt idx="503">
                  <c:v>0.93065552894967285</c:v>
                </c:pt>
                <c:pt idx="504">
                  <c:v>0.91461000737380871</c:v>
                </c:pt>
                <c:pt idx="505">
                  <c:v>0.89890779251444053</c:v>
                </c:pt>
                <c:pt idx="506">
                  <c:v>0.88343394609853088</c:v>
                </c:pt>
                <c:pt idx="507">
                  <c:v>0.86862549187580307</c:v>
                </c:pt>
                <c:pt idx="508">
                  <c:v>0.86225286973887616</c:v>
                </c:pt>
                <c:pt idx="509">
                  <c:v>0.84746959537395339</c:v>
                </c:pt>
                <c:pt idx="510">
                  <c:v>0.83317171430768844</c:v>
                </c:pt>
                <c:pt idx="511">
                  <c:v>0.81900743673374254</c:v>
                </c:pt>
                <c:pt idx="512">
                  <c:v>0.80572126642272268</c:v>
                </c:pt>
                <c:pt idx="513">
                  <c:v>0.79876102802433546</c:v>
                </c:pt>
                <c:pt idx="514">
                  <c:v>0.79298859993389326</c:v>
                </c:pt>
                <c:pt idx="515">
                  <c:v>0.7874644114817585</c:v>
                </c:pt>
                <c:pt idx="516">
                  <c:v>0.7820164750866816</c:v>
                </c:pt>
                <c:pt idx="517">
                  <c:v>0.77661313465016879</c:v>
                </c:pt>
                <c:pt idx="518">
                  <c:v>0.77124867226788563</c:v>
                </c:pt>
                <c:pt idx="519">
                  <c:v>0.76592126499602142</c:v>
                </c:pt>
                <c:pt idx="520">
                  <c:v>0.76063065687516584</c:v>
                </c:pt>
                <c:pt idx="521">
                  <c:v>0.75537659371396815</c:v>
                </c:pt>
                <c:pt idx="522">
                  <c:v>0.75015856067480413</c:v>
                </c:pt>
                <c:pt idx="523">
                  <c:v>3.0113746859840704</c:v>
                </c:pt>
                <c:pt idx="524">
                  <c:v>0.95848627717271795</c:v>
                </c:pt>
                <c:pt idx="525">
                  <c:v>0.94068278894113622</c:v>
                </c:pt>
                <c:pt idx="526">
                  <c:v>0.92231658190438859</c:v>
                </c:pt>
                <c:pt idx="527">
                  <c:v>0.90430655598541665</c:v>
                </c:pt>
                <c:pt idx="528">
                  <c:v>0.9383257614874001</c:v>
                </c:pt>
                <c:pt idx="529">
                  <c:v>0.91988280787750543</c:v>
                </c:pt>
                <c:pt idx="530">
                  <c:v>0.90194516133385938</c:v>
                </c:pt>
                <c:pt idx="531">
                  <c:v>0.88442172903854077</c:v>
                </c:pt>
                <c:pt idx="532">
                  <c:v>0.87092884796553449</c:v>
                </c:pt>
                <c:pt idx="533">
                  <c:v>0.86611419799406375</c:v>
                </c:pt>
                <c:pt idx="534">
                  <c:v>0.84869865089786489</c:v>
                </c:pt>
                <c:pt idx="535">
                  <c:v>0.83233984035265984</c:v>
                </c:pt>
                <c:pt idx="536">
                  <c:v>0.8161954231633809</c:v>
                </c:pt>
                <c:pt idx="537">
                  <c:v>0.80049775935500589</c:v>
                </c:pt>
                <c:pt idx="538">
                  <c:v>0.78519727257605954</c:v>
                </c:pt>
                <c:pt idx="539">
                  <c:v>0.7701776016664551</c:v>
                </c:pt>
                <c:pt idx="540">
                  <c:v>0.75558838276544937</c:v>
                </c:pt>
                <c:pt idx="541">
                  <c:v>0.7412926176507515</c:v>
                </c:pt>
                <c:pt idx="542">
                  <c:v>0.72729937258572264</c:v>
                </c:pt>
                <c:pt idx="543">
                  <c:v>0.7137759217477907</c:v>
                </c:pt>
                <c:pt idx="544">
                  <c:v>0.70032077971962881</c:v>
                </c:pt>
                <c:pt idx="545">
                  <c:v>0.68735357421722543</c:v>
                </c:pt>
                <c:pt idx="546">
                  <c:v>0.6745679630568997</c:v>
                </c:pt>
                <c:pt idx="547">
                  <c:v>0.66208815238099528</c:v>
                </c:pt>
                <c:pt idx="548">
                  <c:v>0.64948737720855998</c:v>
                </c:pt>
                <c:pt idx="549">
                  <c:v>0.6372913523471414</c:v>
                </c:pt>
                <c:pt idx="550">
                  <c:v>0.62520388367682389</c:v>
                </c:pt>
                <c:pt idx="551">
                  <c:v>0.61490541279413224</c:v>
                </c:pt>
                <c:pt idx="552">
                  <c:v>0.60956470703401366</c:v>
                </c:pt>
                <c:pt idx="553">
                  <c:v>0.60515426855005783</c:v>
                </c:pt>
                <c:pt idx="554">
                  <c:v>0.60093762278483775</c:v>
                </c:pt>
                <c:pt idx="555">
                  <c:v>0.59677996316811865</c:v>
                </c:pt>
                <c:pt idx="556">
                  <c:v>0.59265648156300943</c:v>
                </c:pt>
                <c:pt idx="557">
                  <c:v>0.58856248093602492</c:v>
                </c:pt>
                <c:pt idx="558">
                  <c:v>0.58449694209385972</c:v>
                </c:pt>
                <c:pt idx="559">
                  <c:v>0.58045951933666062</c:v>
                </c:pt>
                <c:pt idx="560">
                  <c:v>0.57644999119390095</c:v>
                </c:pt>
                <c:pt idx="561">
                  <c:v>0.57418610014545657</c:v>
                </c:pt>
                <c:pt idx="562">
                  <c:v>0.56882790837269048</c:v>
                </c:pt>
                <c:pt idx="563">
                  <c:v>0.56464424097076871</c:v>
                </c:pt>
                <c:pt idx="564">
                  <c:v>0.56496489011087381</c:v>
                </c:pt>
                <c:pt idx="565">
                  <c:v>0.55759608621476153</c:v>
                </c:pt>
                <c:pt idx="566">
                  <c:v>0.55311077650516671</c:v>
                </c:pt>
                <c:pt idx="567">
                  <c:v>0.54917430564896408</c:v>
                </c:pt>
                <c:pt idx="568">
                  <c:v>0.54535970082871099</c:v>
                </c:pt>
                <c:pt idx="569">
                  <c:v>0.8797481014226215</c:v>
                </c:pt>
                <c:pt idx="570">
                  <c:v>0.6662528597458256</c:v>
                </c:pt>
                <c:pt idx="571">
                  <c:v>1.5765678166288839</c:v>
                </c:pt>
                <c:pt idx="572">
                  <c:v>0.81212228347775328</c:v>
                </c:pt>
                <c:pt idx="573">
                  <c:v>0.80361915594304478</c:v>
                </c:pt>
                <c:pt idx="574">
                  <c:v>0.78260876188070805</c:v>
                </c:pt>
                <c:pt idx="575">
                  <c:v>0.76231309399647762</c:v>
                </c:pt>
                <c:pt idx="576">
                  <c:v>0.74294904615979096</c:v>
                </c:pt>
                <c:pt idx="577">
                  <c:v>0.72445499383914569</c:v>
                </c:pt>
                <c:pt idx="578">
                  <c:v>0.70669005111508187</c:v>
                </c:pt>
                <c:pt idx="579">
                  <c:v>0.68926167715170694</c:v>
                </c:pt>
                <c:pt idx="580">
                  <c:v>0.67252764389712771</c:v>
                </c:pt>
                <c:pt idx="581">
                  <c:v>0.65591300218457627</c:v>
                </c:pt>
                <c:pt idx="582">
                  <c:v>0.63966558276198071</c:v>
                </c:pt>
                <c:pt idx="583">
                  <c:v>0.62327355404341278</c:v>
                </c:pt>
                <c:pt idx="584">
                  <c:v>0.60770231404707298</c:v>
                </c:pt>
                <c:pt idx="585">
                  <c:v>0.59240185724675631</c:v>
                </c:pt>
                <c:pt idx="586">
                  <c:v>0.58720389309434096</c:v>
                </c:pt>
                <c:pt idx="587">
                  <c:v>0.58206083338682624</c:v>
                </c:pt>
                <c:pt idx="588">
                  <c:v>0.56710830386146127</c:v>
                </c:pt>
                <c:pt idx="589">
                  <c:v>0.55252892431844181</c:v>
                </c:pt>
                <c:pt idx="590">
                  <c:v>0.5383317498779292</c:v>
                </c:pt>
                <c:pt idx="591">
                  <c:v>0.52460891074864857</c:v>
                </c:pt>
                <c:pt idx="592">
                  <c:v>0.51120431906982156</c:v>
                </c:pt>
                <c:pt idx="593">
                  <c:v>0.49764095394433711</c:v>
                </c:pt>
                <c:pt idx="594">
                  <c:v>0.48441078003657662</c:v>
                </c:pt>
                <c:pt idx="595">
                  <c:v>0.4807669129415913</c:v>
                </c:pt>
                <c:pt idx="596">
                  <c:v>0.47715333185664804</c:v>
                </c:pt>
                <c:pt idx="597">
                  <c:v>0.47356973969149513</c:v>
                </c:pt>
                <c:pt idx="598">
                  <c:v>0.46087616997510317</c:v>
                </c:pt>
                <c:pt idx="599">
                  <c:v>0.4484339707367177</c:v>
                </c:pt>
                <c:pt idx="600">
                  <c:v>0.43842647940026086</c:v>
                </c:pt>
                <c:pt idx="601">
                  <c:v>0.43413476865542222</c:v>
                </c:pt>
                <c:pt idx="602">
                  <c:v>0.43090502754954751</c:v>
                </c:pt>
                <c:pt idx="603">
                  <c:v>0.42788632610137511</c:v>
                </c:pt>
                <c:pt idx="604">
                  <c:v>0.42493060149389655</c:v>
                </c:pt>
                <c:pt idx="605">
                  <c:v>0.42199529524876433</c:v>
                </c:pt>
                <c:pt idx="606">
                  <c:v>0.41907290453186791</c:v>
                </c:pt>
                <c:pt idx="607">
                  <c:v>0.41617679336830538</c:v>
                </c:pt>
                <c:pt idx="608">
                  <c:v>0.41330180105478481</c:v>
                </c:pt>
                <c:pt idx="609">
                  <c:v>0.41044687141660474</c:v>
                </c:pt>
                <c:pt idx="610">
                  <c:v>0.40761169944985709</c:v>
                </c:pt>
                <c:pt idx="611">
                  <c:v>0.40479611825317041</c:v>
                </c:pt>
                <c:pt idx="612">
                  <c:v>0.40199998694086375</c:v>
                </c:pt>
                <c:pt idx="613">
                  <c:v>0.39922317014586034</c:v>
                </c:pt>
                <c:pt idx="614">
                  <c:v>0.39646553427631892</c:v>
                </c:pt>
                <c:pt idx="615">
                  <c:v>0.39372694678010189</c:v>
                </c:pt>
                <c:pt idx="616">
                  <c:v>0.39100727609698449</c:v>
                </c:pt>
                <c:pt idx="617">
                  <c:v>0.38830639155288676</c:v>
                </c:pt>
                <c:pt idx="618">
                  <c:v>0.38562416338135125</c:v>
                </c:pt>
                <c:pt idx="619">
                  <c:v>0.38296046271319506</c:v>
                </c:pt>
                <c:pt idx="620">
                  <c:v>0.38031516156956702</c:v>
                </c:pt>
                <c:pt idx="621">
                  <c:v>0.3776881328556605</c:v>
                </c:pt>
                <c:pt idx="622">
                  <c:v>0.37507925035458251</c:v>
                </c:pt>
                <c:pt idx="623">
                  <c:v>0.37248838872128509</c:v>
                </c:pt>
                <c:pt idx="624">
                  <c:v>0.36991542347654172</c:v>
                </c:pt>
                <c:pt idx="625">
                  <c:v>0.36736023100096671</c:v>
                </c:pt>
                <c:pt idx="626">
                  <c:v>0.36482268852907596</c:v>
                </c:pt>
                <c:pt idx="627">
                  <c:v>0.36230267414338851</c:v>
                </c:pt>
                <c:pt idx="628">
                  <c:v>0.35980006676856896</c:v>
                </c:pt>
                <c:pt idx="629">
                  <c:v>0.35731474616561026</c:v>
                </c:pt>
                <c:pt idx="630">
                  <c:v>0.35484659292605697</c:v>
                </c:pt>
                <c:pt idx="631">
                  <c:v>0.352395488466268</c:v>
                </c:pt>
                <c:pt idx="632">
                  <c:v>0.34996131502171929</c:v>
                </c:pt>
                <c:pt idx="633">
                  <c:v>0.34754395564134588</c:v>
                </c:pt>
                <c:pt idx="634">
                  <c:v>0.34514329418192269</c:v>
                </c:pt>
                <c:pt idx="635">
                  <c:v>0.34275921530248465</c:v>
                </c:pt>
                <c:pt idx="636">
                  <c:v>0.34039160445878475</c:v>
                </c:pt>
                <c:pt idx="637">
                  <c:v>0.33804034789779103</c:v>
                </c:pt>
                <c:pt idx="638">
                  <c:v>0.33570533265222108</c:v>
                </c:pt>
                <c:pt idx="639">
                  <c:v>0.33338644653511446</c:v>
                </c:pt>
                <c:pt idx="640">
                  <c:v>0.33108357813444278</c:v>
                </c:pt>
                <c:pt idx="641">
                  <c:v>0.32879661680775668</c:v>
                </c:pt>
                <c:pt idx="642">
                  <c:v>0.32652545267687</c:v>
                </c:pt>
                <c:pt idx="643">
                  <c:v>0.32426997662258056</c:v>
                </c:pt>
                <c:pt idx="644">
                  <c:v>0.32203008027942787</c:v>
                </c:pt>
                <c:pt idx="645">
                  <c:v>0.319805656030486</c:v>
                </c:pt>
                <c:pt idx="646">
                  <c:v>0.31759659700219373</c:v>
                </c:pt>
                <c:pt idx="647">
                  <c:v>0.3178079132628841</c:v>
                </c:pt>
                <c:pt idx="648">
                  <c:v>0.31400744361238098</c:v>
                </c:pt>
                <c:pt idx="649">
                  <c:v>0.31120375560939645</c:v>
                </c:pt>
                <c:pt idx="650">
                  <c:v>0.30893808164197861</c:v>
                </c:pt>
                <c:pt idx="651">
                  <c:v>0.30678287728296866</c:v>
                </c:pt>
                <c:pt idx="652">
                  <c:v>0.30465989495744522</c:v>
                </c:pt>
                <c:pt idx="653">
                  <c:v>0.30255474632787333</c:v>
                </c:pt>
                <c:pt idx="654">
                  <c:v>0.30046471841452027</c:v>
                </c:pt>
                <c:pt idx="655">
                  <c:v>0.35681795851518772</c:v>
                </c:pt>
                <c:pt idx="656">
                  <c:v>0.50094835429651363</c:v>
                </c:pt>
                <c:pt idx="657">
                  <c:v>0.40662124796077542</c:v>
                </c:pt>
                <c:pt idx="658">
                  <c:v>0.3879994687268658</c:v>
                </c:pt>
                <c:pt idx="659">
                  <c:v>0.37037512195398048</c:v>
                </c:pt>
                <c:pt idx="660">
                  <c:v>0.35322702861324629</c:v>
                </c:pt>
                <c:pt idx="661">
                  <c:v>0.33652207482497731</c:v>
                </c:pt>
                <c:pt idx="662">
                  <c:v>0.32023149635148707</c:v>
                </c:pt>
                <c:pt idx="663">
                  <c:v>0.30433013575373508</c:v>
                </c:pt>
                <c:pt idx="664">
                  <c:v>0.28879585019193788</c:v>
                </c:pt>
                <c:pt idx="665">
                  <c:v>0.27995226361329506</c:v>
                </c:pt>
                <c:pt idx="666">
                  <c:v>0.27676640353632831</c:v>
                </c:pt>
                <c:pt idx="667">
                  <c:v>0.27462573076495905</c:v>
                </c:pt>
                <c:pt idx="668">
                  <c:v>0.27268690325652473</c:v>
                </c:pt>
                <c:pt idx="669">
                  <c:v>0.27079566636512237</c:v>
                </c:pt>
                <c:pt idx="670">
                  <c:v>0.26892374532874014</c:v>
                </c:pt>
                <c:pt idx="671">
                  <c:v>0.26706589761316141</c:v>
                </c:pt>
                <c:pt idx="672">
                  <c:v>0.26522109195633597</c:v>
                </c:pt>
                <c:pt idx="673">
                  <c:v>0.26338906750650798</c:v>
                </c:pt>
                <c:pt idx="674">
                  <c:v>0.26225688081650428</c:v>
                </c:pt>
                <c:pt idx="675">
                  <c:v>0.25988854048175963</c:v>
                </c:pt>
                <c:pt idx="676">
                  <c:v>0.25799156474191004</c:v>
                </c:pt>
                <c:pt idx="677">
                  <c:v>0.25619087670703189</c:v>
                </c:pt>
                <c:pt idx="678">
                  <c:v>0.25441783474313995</c:v>
                </c:pt>
                <c:pt idx="679">
                  <c:v>0.25265982037566159</c:v>
                </c:pt>
                <c:pt idx="680">
                  <c:v>0.25734310844551317</c:v>
                </c:pt>
                <c:pt idx="681">
                  <c:v>0.25035653400426261</c:v>
                </c:pt>
                <c:pt idx="682">
                  <c:v>0.24767488703967566</c:v>
                </c:pt>
                <c:pt idx="683">
                  <c:v>0.24578997009713349</c:v>
                </c:pt>
                <c:pt idx="684">
                  <c:v>0.24406034541120075</c:v>
                </c:pt>
                <c:pt idx="685">
                  <c:v>0.24236867840155535</c:v>
                </c:pt>
                <c:pt idx="686">
                  <c:v>0.24069345180553042</c:v>
                </c:pt>
                <c:pt idx="687">
                  <c:v>0.23903066619630281</c:v>
                </c:pt>
                <c:pt idx="688">
                  <c:v>0.23737952522160891</c:v>
                </c:pt>
                <c:pt idx="689">
                  <c:v>0.23573981856738782</c:v>
                </c:pt>
                <c:pt idx="690">
                  <c:v>0.23411144350651802</c:v>
                </c:pt>
                <c:pt idx="691">
                  <c:v>0.23249431742498267</c:v>
                </c:pt>
                <c:pt idx="692">
                  <c:v>0.23088836182678452</c:v>
                </c:pt>
                <c:pt idx="693">
                  <c:v>0.22929349940666879</c:v>
                </c:pt>
                <c:pt idx="694">
                  <c:v>0.22908400562831155</c:v>
                </c:pt>
                <c:pt idx="695">
                  <c:v>0.22638800791755267</c:v>
                </c:pt>
                <c:pt idx="696">
                  <c:v>0.22462064290304987</c:v>
                </c:pt>
                <c:pt idx="697">
                  <c:v>0.22303185455791455</c:v>
                </c:pt>
                <c:pt idx="698">
                  <c:v>0.22148445638026229</c:v>
                </c:pt>
                <c:pt idx="699">
                  <c:v>0.21995330746164651</c:v>
                </c:pt>
                <c:pt idx="700">
                  <c:v>0.21843375155322162</c:v>
                </c:pt>
                <c:pt idx="701">
                  <c:v>0.2169248778381348</c:v>
                </c:pt>
                <c:pt idx="702">
                  <c:v>0.21542646065305332</c:v>
                </c:pt>
                <c:pt idx="703">
                  <c:v>0.21393840000338119</c:v>
                </c:pt>
                <c:pt idx="704">
                  <c:v>0.21246061927509363</c:v>
                </c:pt>
                <c:pt idx="705">
                  <c:v>0.21099304653155138</c:v>
                </c:pt>
                <c:pt idx="706">
                  <c:v>0.2095356110913891</c:v>
                </c:pt>
                <c:pt idx="707">
                  <c:v>0.20808824290011937</c:v>
                </c:pt>
                <c:pt idx="708">
                  <c:v>0.20665087241250379</c:v>
                </c:pt>
                <c:pt idx="709">
                  <c:v>0.20522343056832204</c:v>
                </c:pt>
                <c:pt idx="710">
                  <c:v>0.20380584878523472</c:v>
                </c:pt>
                <c:pt idx="711">
                  <c:v>0.20239805895479016</c:v>
                </c:pt>
                <c:pt idx="712">
                  <c:v>0.20099999343902461</c:v>
                </c:pt>
                <c:pt idx="713">
                  <c:v>0.19961158506718873</c:v>
                </c:pt>
                <c:pt idx="714">
                  <c:v>0.19823276713251664</c:v>
                </c:pt>
                <c:pt idx="715">
                  <c:v>0.19686347338901974</c:v>
                </c:pt>
                <c:pt idx="716">
                  <c:v>0.19550363804830415</c:v>
                </c:pt>
                <c:pt idx="717">
                  <c:v>0.19415319577640938</c:v>
                </c:pt>
                <c:pt idx="718">
                  <c:v>0.85047408204108677</c:v>
                </c:pt>
                <c:pt idx="719">
                  <c:v>0.36819837602589522</c:v>
                </c:pt>
                <c:pt idx="720">
                  <c:v>0.46966792559329362</c:v>
                </c:pt>
                <c:pt idx="721">
                  <c:v>0.40475862496216841</c:v>
                </c:pt>
                <c:pt idx="722">
                  <c:v>0.38166829550119785</c:v>
                </c:pt>
                <c:pt idx="723">
                  <c:v>0.36007796247306995</c:v>
                </c:pt>
                <c:pt idx="724">
                  <c:v>0.33896968751429135</c:v>
                </c:pt>
                <c:pt idx="725">
                  <c:v>0.31853649389306626</c:v>
                </c:pt>
                <c:pt idx="726">
                  <c:v>0.29957207705675803</c:v>
                </c:pt>
                <c:pt idx="727">
                  <c:v>0.28113318078993177</c:v>
                </c:pt>
                <c:pt idx="728">
                  <c:v>0.26333033264093092</c:v>
                </c:pt>
                <c:pt idx="729">
                  <c:v>0.2560673924536615</c:v>
                </c:pt>
                <c:pt idx="730">
                  <c:v>0.36713042818837038</c:v>
                </c:pt>
                <c:pt idx="731">
                  <c:v>0.32758929159983641</c:v>
                </c:pt>
                <c:pt idx="732">
                  <c:v>0.3071967897855391</c:v>
                </c:pt>
                <c:pt idx="733">
                  <c:v>0.31947917306998264</c:v>
                </c:pt>
                <c:pt idx="734">
                  <c:v>0.34383115619816351</c:v>
                </c:pt>
              </c:numCache>
            </c:numRef>
          </c:yVal>
          <c:smooth val="0"/>
          <c:extLst>
            <c:ext xmlns:c16="http://schemas.microsoft.com/office/drawing/2014/chart" uri="{C3380CC4-5D6E-409C-BE32-E72D297353CC}">
              <c16:uniqueId val="{00000000-C901-3F43-ADAB-6DD96D76A221}"/>
            </c:ext>
          </c:extLst>
        </c:ser>
        <c:ser>
          <c:idx val="0"/>
          <c:order val="1"/>
          <c:tx>
            <c:strRef>
              <c:f>Escenarios!$D$15</c:f>
              <c:strCache>
                <c:ptCount val="1"/>
                <c:pt idx="0">
                  <c:v>Línea base</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Cálculos!$L:$L</c:f>
              <c:numCache>
                <c:formatCode>General</c:formatCode>
                <c:ptCount val="1048576"/>
                <c:pt idx="4">
                  <c:v>0</c:v>
                </c:pt>
                <c:pt idx="6" formatCode="0.0000">
                  <c:v>0.18656174146815327</c:v>
                </c:pt>
                <c:pt idx="7" formatCode="0.0000">
                  <c:v>0.16685145552530348</c:v>
                </c:pt>
                <c:pt idx="8" formatCode="0.0000">
                  <c:v>0.14759716088943692</c:v>
                </c:pt>
                <c:pt idx="9" formatCode="0.0000">
                  <c:v>0.14398279000628844</c:v>
                </c:pt>
                <c:pt idx="10" formatCode="0.0000">
                  <c:v>0.15978052796448383</c:v>
                </c:pt>
                <c:pt idx="11" formatCode="0.0000">
                  <c:v>0.14369668594088894</c:v>
                </c:pt>
                <c:pt idx="12" formatCode="0.0000">
                  <c:v>0.28068869453396617</c:v>
                </c:pt>
                <c:pt idx="13" formatCode="0.0000">
                  <c:v>0.65109077892341116</c:v>
                </c:pt>
                <c:pt idx="14" formatCode="0.0000">
                  <c:v>0.26729273961317862</c:v>
                </c:pt>
                <c:pt idx="15" formatCode="0.0000">
                  <c:v>0.33328368870984049</c:v>
                </c:pt>
                <c:pt idx="16" formatCode="0.0000">
                  <c:v>3.4937908279929326</c:v>
                </c:pt>
                <c:pt idx="17" formatCode="0.0000">
                  <c:v>0.38693946805324525</c:v>
                </c:pt>
                <c:pt idx="18" formatCode="0.0000">
                  <c:v>0.36579112145803705</c:v>
                </c:pt>
                <c:pt idx="19" formatCode="0.0000">
                  <c:v>0.34836957357159432</c:v>
                </c:pt>
                <c:pt idx="20" formatCode="0.0000">
                  <c:v>0.96133750475615765</c:v>
                </c:pt>
                <c:pt idx="21" formatCode="0.0000">
                  <c:v>1.1163382714443877</c:v>
                </c:pt>
                <c:pt idx="22" formatCode="0.0000">
                  <c:v>0.56947686847963008</c:v>
                </c:pt>
                <c:pt idx="23" formatCode="0.0000">
                  <c:v>0.62729835812549206</c:v>
                </c:pt>
                <c:pt idx="24" formatCode="0.0000">
                  <c:v>0.54630710442137009</c:v>
                </c:pt>
                <c:pt idx="25" formatCode="0.0000">
                  <c:v>1.2475246848020749</c:v>
                </c:pt>
                <c:pt idx="26" formatCode="0.0000">
                  <c:v>2.7261198965848239</c:v>
                </c:pt>
                <c:pt idx="27" formatCode="0.0000">
                  <c:v>0.71318985347778208</c:v>
                </c:pt>
                <c:pt idx="28" formatCode="0.0000">
                  <c:v>0.93361586203057478</c:v>
                </c:pt>
                <c:pt idx="29" formatCode="0.0000">
                  <c:v>0.74222011161089507</c:v>
                </c:pt>
                <c:pt idx="30" formatCode="0.0000">
                  <c:v>0.73729304674338891</c:v>
                </c:pt>
                <c:pt idx="31" formatCode="0.0000">
                  <c:v>0.71359813825529117</c:v>
                </c:pt>
                <c:pt idx="32" formatCode="0.0000">
                  <c:v>0.69076035699226002</c:v>
                </c:pt>
                <c:pt idx="33" formatCode="0.0000">
                  <c:v>0.66803447866606702</c:v>
                </c:pt>
                <c:pt idx="34" formatCode="0.0000">
                  <c:v>0.64528241064500058</c:v>
                </c:pt>
                <c:pt idx="35" formatCode="0.0000">
                  <c:v>0.62319261959423866</c:v>
                </c:pt>
                <c:pt idx="36" formatCode="0.0000">
                  <c:v>0.60111542904173043</c:v>
                </c:pt>
                <c:pt idx="37" formatCode="0.0000">
                  <c:v>2.9793657693778299</c:v>
                </c:pt>
                <c:pt idx="38" formatCode="0.0000">
                  <c:v>0.73424857122965037</c:v>
                </c:pt>
                <c:pt idx="39" formatCode="0.0000">
                  <c:v>0.82863039947207418</c:v>
                </c:pt>
                <c:pt idx="40" formatCode="0.0000">
                  <c:v>0.77326267909364788</c:v>
                </c:pt>
                <c:pt idx="41" formatCode="0.0000">
                  <c:v>0.75232080989709227</c:v>
                </c:pt>
                <c:pt idx="42" formatCode="0.0000">
                  <c:v>0.82884396869528665</c:v>
                </c:pt>
                <c:pt idx="43" formatCode="0.0000">
                  <c:v>0.76099978863354334</c:v>
                </c:pt>
                <c:pt idx="44" formatCode="0.0000">
                  <c:v>0.73746974998607773</c:v>
                </c:pt>
                <c:pt idx="45" formatCode="0.0000">
                  <c:v>0.98896137109592974</c:v>
                </c:pt>
                <c:pt idx="46" formatCode="0.0000">
                  <c:v>2.9126071975267132</c:v>
                </c:pt>
                <c:pt idx="47" formatCode="0.0000">
                  <c:v>0.86417251521961913</c:v>
                </c:pt>
                <c:pt idx="48" formatCode="0.0000">
                  <c:v>0.88070877309955031</c:v>
                </c:pt>
                <c:pt idx="49" formatCode="0.0000">
                  <c:v>1.0714824195764039</c:v>
                </c:pt>
                <c:pt idx="50" formatCode="0.0000">
                  <c:v>1.4502286951401395</c:v>
                </c:pt>
                <c:pt idx="51" formatCode="0.0000">
                  <c:v>2.1322991866144196</c:v>
                </c:pt>
                <c:pt idx="52" formatCode="0.0000">
                  <c:v>1.0135934177549419</c:v>
                </c:pt>
                <c:pt idx="53" formatCode="0.0000">
                  <c:v>1.2938837873361357</c:v>
                </c:pt>
                <c:pt idx="54" formatCode="0.0000">
                  <c:v>1.0364231564154867</c:v>
                </c:pt>
                <c:pt idx="55" formatCode="0.0000">
                  <c:v>1.0118738438815584</c:v>
                </c:pt>
                <c:pt idx="56" formatCode="0.0000">
                  <c:v>0.98724168420569636</c:v>
                </c:pt>
                <c:pt idx="57" formatCode="0.0000">
                  <c:v>1.0443563886595992</c:v>
                </c:pt>
                <c:pt idx="58" formatCode="0.0000">
                  <c:v>1.3759784157462618</c:v>
                </c:pt>
                <c:pt idx="59" formatCode="0.0000">
                  <c:v>2.9989984939107535</c:v>
                </c:pt>
                <c:pt idx="60" formatCode="0.0000">
                  <c:v>1.1599936233162109</c:v>
                </c:pt>
                <c:pt idx="61" formatCode="0.0000">
                  <c:v>1.2822803023427887</c:v>
                </c:pt>
                <c:pt idx="62" formatCode="0.0000">
                  <c:v>1.2390175773567438</c:v>
                </c:pt>
                <c:pt idx="63" formatCode="0.0000">
                  <c:v>1.1898472270301657</c:v>
                </c:pt>
                <c:pt idx="64" formatCode="0.0000">
                  <c:v>1.1627963228067246</c:v>
                </c:pt>
                <c:pt idx="65" formatCode="0.0000">
                  <c:v>1.1923906370672497</c:v>
                </c:pt>
                <c:pt idx="66" formatCode="0.0000">
                  <c:v>1.1892145521675663</c:v>
                </c:pt>
                <c:pt idx="67" formatCode="0.0000">
                  <c:v>1.2117046379289986</c:v>
                </c:pt>
                <c:pt idx="68" formatCode="0.0000">
                  <c:v>3.2337704586602998</c:v>
                </c:pt>
                <c:pt idx="69" formatCode="0.0000">
                  <c:v>1.2798683374370217</c:v>
                </c:pt>
                <c:pt idx="70" formatCode="0.0000">
                  <c:v>1.2531296347566636</c:v>
                </c:pt>
                <c:pt idx="71" formatCode="0.0000">
                  <c:v>1.234879126283366</c:v>
                </c:pt>
                <c:pt idx="72" formatCode="0.0000">
                  <c:v>1.2087416821093135</c:v>
                </c:pt>
                <c:pt idx="73" formatCode="0.0000">
                  <c:v>1.1831735875219753</c:v>
                </c:pt>
                <c:pt idx="74" formatCode="0.0000">
                  <c:v>1.1576496495259689</c:v>
                </c:pt>
                <c:pt idx="75" formatCode="0.0000">
                  <c:v>2.8364480730213928</c:v>
                </c:pt>
                <c:pt idx="76" formatCode="0.0000">
                  <c:v>1.482260441102224</c:v>
                </c:pt>
                <c:pt idx="77" formatCode="0.0000">
                  <c:v>1.2909860496720742</c:v>
                </c:pt>
                <c:pt idx="78" formatCode="0.0000">
                  <c:v>1.2647556112164571</c:v>
                </c:pt>
                <c:pt idx="79" formatCode="0.0000">
                  <c:v>1.2386717173490915</c:v>
                </c:pt>
                <c:pt idx="80" formatCode="0.0000">
                  <c:v>1.2478733141029881</c:v>
                </c:pt>
                <c:pt idx="81" formatCode="0.0000">
                  <c:v>1.2549805170757642</c:v>
                </c:pt>
                <c:pt idx="82" formatCode="0.0000">
                  <c:v>1.5369598325149494</c:v>
                </c:pt>
                <c:pt idx="83" formatCode="0.0000">
                  <c:v>3.9499442983144757</c:v>
                </c:pt>
                <c:pt idx="84" formatCode="0.0000">
                  <c:v>3.7459408018737985</c:v>
                </c:pt>
                <c:pt idx="85" formatCode="0.0000">
                  <c:v>1.5029882438923103</c:v>
                </c:pt>
                <c:pt idx="86" formatCode="0.0000">
                  <c:v>1.476938906016245</c:v>
                </c:pt>
                <c:pt idx="87" formatCode="0.0000">
                  <c:v>1.7020495498791433</c:v>
                </c:pt>
                <c:pt idx="88" formatCode="0.0000">
                  <c:v>1.4911537933679959</c:v>
                </c:pt>
                <c:pt idx="89" formatCode="0.0000">
                  <c:v>1.4641618299910002</c:v>
                </c:pt>
                <c:pt idx="90" formatCode="0.0000">
                  <c:v>1.4377861621926185</c:v>
                </c:pt>
                <c:pt idx="91" formatCode="0.0000">
                  <c:v>1.4118957681548634</c:v>
                </c:pt>
                <c:pt idx="92" formatCode="0.0000">
                  <c:v>1.3865649756046028</c:v>
                </c:pt>
                <c:pt idx="93" formatCode="0.0000">
                  <c:v>1.3618256357389444</c:v>
                </c:pt>
                <c:pt idx="94" formatCode="0.0000">
                  <c:v>1.3371087511390876</c:v>
                </c:pt>
                <c:pt idx="95" formatCode="0.0000">
                  <c:v>1.313015441739539</c:v>
                </c:pt>
                <c:pt idx="96" formatCode="0.0000">
                  <c:v>1.2896540754321646</c:v>
                </c:pt>
                <c:pt idx="97" formatCode="0.0000">
                  <c:v>1.2661453977089387</c:v>
                </c:pt>
                <c:pt idx="98" formatCode="0.0000">
                  <c:v>1.242889081544913</c:v>
                </c:pt>
                <c:pt idx="99" formatCode="0.0000">
                  <c:v>1.2264813726303923</c:v>
                </c:pt>
                <c:pt idx="100" formatCode="0.0000">
                  <c:v>1.2165526515082885</c:v>
                </c:pt>
                <c:pt idx="101" formatCode="0.0000">
                  <c:v>1.2078780055614289</c:v>
                </c:pt>
                <c:pt idx="102" formatCode="0.0000">
                  <c:v>1.2278357843726821</c:v>
                </c:pt>
                <c:pt idx="103" formatCode="0.0000">
                  <c:v>1.2557553314880741</c:v>
                </c:pt>
                <c:pt idx="104" formatCode="0.0000">
                  <c:v>1.2326720819543859</c:v>
                </c:pt>
                <c:pt idx="105" formatCode="0.0000">
                  <c:v>1.209314478747771</c:v>
                </c:pt>
                <c:pt idx="106" formatCode="0.0000">
                  <c:v>1.1865242797576148</c:v>
                </c:pt>
                <c:pt idx="107" formatCode="0.0000">
                  <c:v>1.1639162892680037</c:v>
                </c:pt>
                <c:pt idx="108" formatCode="0.0000">
                  <c:v>1.1515982977032559</c:v>
                </c:pt>
                <c:pt idx="109" formatCode="0.0000">
                  <c:v>1.1428468800284368</c:v>
                </c:pt>
                <c:pt idx="110" formatCode="0.0000">
                  <c:v>1.1348042796079783</c:v>
                </c:pt>
                <c:pt idx="111" formatCode="0.0000">
                  <c:v>1.1269379805887012</c:v>
                </c:pt>
                <c:pt idx="112" formatCode="0.0000">
                  <c:v>1.1191485051251737</c:v>
                </c:pt>
                <c:pt idx="113" formatCode="0.0000">
                  <c:v>1.1114170233248377</c:v>
                </c:pt>
                <c:pt idx="114" formatCode="0.0000">
                  <c:v>1.1037397266804567</c:v>
                </c:pt>
                <c:pt idx="115" formatCode="0.0000">
                  <c:v>1.0961156062424524</c:v>
                </c:pt>
                <c:pt idx="116" formatCode="0.0000">
                  <c:v>1.0885441765004897</c:v>
                </c:pt>
                <c:pt idx="117" formatCode="0.0000">
                  <c:v>1.081025051481487</c:v>
                </c:pt>
                <c:pt idx="118" formatCode="0.0000">
                  <c:v>1.0735578657910041</c:v>
                </c:pt>
                <c:pt idx="119" formatCode="0.0000">
                  <c:v>1.669369793589071</c:v>
                </c:pt>
                <c:pt idx="120" formatCode="0.0000">
                  <c:v>1.1645909340031582</c:v>
                </c:pt>
                <c:pt idx="121" formatCode="0.0000">
                  <c:v>1.1549113433168778</c:v>
                </c:pt>
                <c:pt idx="122" formatCode="0.0000">
                  <c:v>1.1335530236371265</c:v>
                </c:pt>
                <c:pt idx="123" formatCode="0.0000">
                  <c:v>1.4422070280915085</c:v>
                </c:pt>
                <c:pt idx="124" formatCode="0.0000">
                  <c:v>1.1981848891297755</c:v>
                </c:pt>
                <c:pt idx="125" formatCode="0.0000">
                  <c:v>1.1841259380761961</c:v>
                </c:pt>
                <c:pt idx="126" formatCode="0.0000">
                  <c:v>1.1623634808280681</c:v>
                </c:pt>
                <c:pt idx="127" formatCode="0.0000">
                  <c:v>1.1406253993314044</c:v>
                </c:pt>
                <c:pt idx="128" formatCode="0.0000">
                  <c:v>1.1195452739403318</c:v>
                </c:pt>
                <c:pt idx="129" formatCode="0.0000">
                  <c:v>1.0990427947429726</c:v>
                </c:pt>
                <c:pt idx="130" formatCode="0.0000">
                  <c:v>1.1065102534071722</c:v>
                </c:pt>
                <c:pt idx="131" formatCode="0.0000">
                  <c:v>1.0863621650323776</c:v>
                </c:pt>
                <c:pt idx="132" formatCode="0.0000">
                  <c:v>1.0665130237598119</c:v>
                </c:pt>
                <c:pt idx="133" formatCode="0.0000">
                  <c:v>1.0469902808699918</c:v>
                </c:pt>
                <c:pt idx="134" formatCode="0.0000">
                  <c:v>1.0274073463552194</c:v>
                </c:pt>
                <c:pt idx="135" formatCode="0.0000">
                  <c:v>1.0079577773744801</c:v>
                </c:pt>
                <c:pt idx="136" formatCode="0.0000">
                  <c:v>0.98933309701520555</c:v>
                </c:pt>
                <c:pt idx="137" formatCode="0.0000">
                  <c:v>0.97107709971065503</c:v>
                </c:pt>
                <c:pt idx="138" formatCode="0.0000">
                  <c:v>0.95324447617455477</c:v>
                </c:pt>
                <c:pt idx="139" formatCode="0.0000">
                  <c:v>0.94653194513638927</c:v>
                </c:pt>
                <c:pt idx="140" formatCode="0.0000">
                  <c:v>0.92943319786012779</c:v>
                </c:pt>
                <c:pt idx="141" formatCode="0.0000">
                  <c:v>0.91678940441320467</c:v>
                </c:pt>
                <c:pt idx="142" formatCode="0.0000">
                  <c:v>0.90929761546228582</c:v>
                </c:pt>
                <c:pt idx="143" formatCode="0.0000">
                  <c:v>0.90280078279152409</c:v>
                </c:pt>
                <c:pt idx="144" formatCode="0.0000">
                  <c:v>0.89656434049697398</c:v>
                </c:pt>
                <c:pt idx="145" formatCode="0.0000">
                  <c:v>0.89033167235406285</c:v>
                </c:pt>
                <c:pt idx="146" formatCode="0.0000">
                  <c:v>0.88417431890714537</c:v>
                </c:pt>
                <c:pt idx="147" formatCode="0.0000">
                  <c:v>0.87806550574218822</c:v>
                </c:pt>
                <c:pt idx="148" formatCode="0.0000">
                  <c:v>0.87200000818050571</c:v>
                </c:pt>
                <c:pt idx="149" formatCode="0.0000">
                  <c:v>0.86597661645570567</c:v>
                </c:pt>
                <c:pt idx="150" formatCode="0.0000">
                  <c:v>0.85999487014479403</c:v>
                </c:pt>
                <c:pt idx="151" formatCode="0.0000">
                  <c:v>0.85405445000115021</c:v>
                </c:pt>
                <c:pt idx="152" formatCode="0.0000">
                  <c:v>0.84815506468271995</c:v>
                </c:pt>
                <c:pt idx="153" formatCode="0.0000">
                  <c:v>0.84229642964595819</c:v>
                </c:pt>
                <c:pt idx="154" formatCode="0.0000">
                  <c:v>0.83647826321471963</c:v>
                </c:pt>
                <c:pt idx="155" formatCode="0.0000">
                  <c:v>0.83070028579465405</c:v>
                </c:pt>
                <c:pt idx="156" formatCode="0.0000">
                  <c:v>0.82496221977998363</c:v>
                </c:pt>
                <c:pt idx="157" formatCode="0.0000">
                  <c:v>0.81926378948249323</c:v>
                </c:pt>
                <c:pt idx="158" formatCode="0.0000">
                  <c:v>0.81360472110826476</c:v>
                </c:pt>
                <c:pt idx="159" formatCode="0.0000">
                  <c:v>2.5540652772649821</c:v>
                </c:pt>
                <c:pt idx="160" formatCode="0.0000">
                  <c:v>0.98341904997686114</c:v>
                </c:pt>
                <c:pt idx="161" formatCode="0.0000">
                  <c:v>0.96652665322024378</c:v>
                </c:pt>
                <c:pt idx="162" formatCode="0.0000">
                  <c:v>0.94908658048950401</c:v>
                </c:pt>
                <c:pt idx="163" formatCode="0.0000">
                  <c:v>0.93171381439987266</c:v>
                </c:pt>
                <c:pt idx="164" formatCode="0.0000">
                  <c:v>0.9558713697405492</c:v>
                </c:pt>
                <c:pt idx="165" formatCode="0.0000">
                  <c:v>0.93873243236939119</c:v>
                </c:pt>
                <c:pt idx="166" formatCode="0.0000">
                  <c:v>0.92178806465029628</c:v>
                </c:pt>
                <c:pt idx="167" formatCode="0.0000">
                  <c:v>0.90498080176696583</c:v>
                </c:pt>
                <c:pt idx="168" formatCode="0.0000">
                  <c:v>0.89127433691177638</c:v>
                </c:pt>
                <c:pt idx="169" formatCode="0.0000">
                  <c:v>0.88438154565874105</c:v>
                </c:pt>
                <c:pt idx="170" formatCode="0.0000">
                  <c:v>0.86728095491502499</c:v>
                </c:pt>
                <c:pt idx="171" formatCode="0.0000">
                  <c:v>0.85103970335821877</c:v>
                </c:pt>
                <c:pt idx="172" formatCode="0.0000">
                  <c:v>0.83481238225282695</c:v>
                </c:pt>
                <c:pt idx="173" formatCode="0.0000">
                  <c:v>0.81886392233003358</c:v>
                </c:pt>
                <c:pt idx="174" formatCode="0.0000">
                  <c:v>0.803161989425207</c:v>
                </c:pt>
                <c:pt idx="175" formatCode="0.0000">
                  <c:v>0.78759529083038859</c:v>
                </c:pt>
                <c:pt idx="176" formatCode="0.0000">
                  <c:v>0.77234604052516986</c:v>
                </c:pt>
                <c:pt idx="177" formatCode="0.0000">
                  <c:v>0.75727566370361132</c:v>
                </c:pt>
                <c:pt idx="178" formatCode="0.0000">
                  <c:v>0.74240654281658269</c:v>
                </c:pt>
                <c:pt idx="179" formatCode="0.0000">
                  <c:v>0.72794497578408213</c:v>
                </c:pt>
                <c:pt idx="180" formatCode="0.0000">
                  <c:v>0.71343599473567054</c:v>
                </c:pt>
                <c:pt idx="181" formatCode="0.0000">
                  <c:v>0.69937895075492917</c:v>
                </c:pt>
                <c:pt idx="182" formatCode="0.0000">
                  <c:v>0.6899721424234555</c:v>
                </c:pt>
                <c:pt idx="183" formatCode="0.0000">
                  <c:v>0.68435398470459818</c:v>
                </c:pt>
                <c:pt idx="184" formatCode="0.0000">
                  <c:v>0.67946810413692038</c:v>
                </c:pt>
                <c:pt idx="185" formatCode="0.0000">
                  <c:v>0.67474511954947813</c:v>
                </c:pt>
                <c:pt idx="186" formatCode="0.0000">
                  <c:v>0.67007881034590389</c:v>
                </c:pt>
                <c:pt idx="187" formatCode="0.0000">
                  <c:v>0.66544921284170977</c:v>
                </c:pt>
                <c:pt idx="188" formatCode="0.0000">
                  <c:v>0.66085242846710956</c:v>
                </c:pt>
                <c:pt idx="189" formatCode="0.0000">
                  <c:v>0.65628755175011522</c:v>
                </c:pt>
                <c:pt idx="190" formatCode="0.0000">
                  <c:v>0.65175423587085612</c:v>
                </c:pt>
                <c:pt idx="191" formatCode="0.0000">
                  <c:v>0.64725223927961362</c:v>
                </c:pt>
                <c:pt idx="192" formatCode="0.0000">
                  <c:v>0.64278134125376984</c:v>
                </c:pt>
                <c:pt idx="193" formatCode="0.0000">
                  <c:v>0.63834132616330641</c:v>
                </c:pt>
                <c:pt idx="194" formatCode="0.0000">
                  <c:v>0.63393198053214062</c:v>
                </c:pt>
                <c:pt idx="195" formatCode="0.0000">
                  <c:v>0.629553092482523</c:v>
                </c:pt>
                <c:pt idx="196" formatCode="0.0000">
                  <c:v>0.62520445162329552</c:v>
                </c:pt>
                <c:pt idx="197" formatCode="0.0000">
                  <c:v>0.62226257857153477</c:v>
                </c:pt>
                <c:pt idx="198" formatCode="0.0000">
                  <c:v>0.6168534692532458</c:v>
                </c:pt>
                <c:pt idx="199" formatCode="0.0000">
                  <c:v>0.61238567864965299</c:v>
                </c:pt>
                <c:pt idx="200" formatCode="0.0000">
                  <c:v>0.61004451673515914</c:v>
                </c:pt>
                <c:pt idx="201" formatCode="0.0000">
                  <c:v>0.60426829776917157</c:v>
                </c:pt>
                <c:pt idx="202" formatCode="0.0000">
                  <c:v>0.59980335411796504</c:v>
                </c:pt>
                <c:pt idx="203" formatCode="0.0000">
                  <c:v>0.59560602388672412</c:v>
                </c:pt>
                <c:pt idx="204" formatCode="0.0000">
                  <c:v>0.59148178138611562</c:v>
                </c:pt>
                <c:pt idx="205" formatCode="0.0000">
                  <c:v>0.80396129298522367</c:v>
                </c:pt>
                <c:pt idx="206" formatCode="0.0000">
                  <c:v>0.68418011651506672</c:v>
                </c:pt>
                <c:pt idx="207" formatCode="0.0000">
                  <c:v>1.3179038953944029</c:v>
                </c:pt>
                <c:pt idx="208" formatCode="0.0000">
                  <c:v>0.78519300648809209</c:v>
                </c:pt>
                <c:pt idx="209" formatCode="0.0000">
                  <c:v>0.77843761432035008</c:v>
                </c:pt>
                <c:pt idx="210" formatCode="0.0000">
                  <c:v>0.7610787025105924</c:v>
                </c:pt>
                <c:pt idx="211" formatCode="0.0000">
                  <c:v>0.7438174720327243</c:v>
                </c:pt>
                <c:pt idx="212" formatCode="0.0000">
                  <c:v>0.72691860281214271</c:v>
                </c:pt>
                <c:pt idx="213" formatCode="0.0000">
                  <c:v>0.71040735873390248</c:v>
                </c:pt>
                <c:pt idx="214" formatCode="0.0000">
                  <c:v>0.69421964648230461</c:v>
                </c:pt>
                <c:pt idx="215" formatCode="0.0000">
                  <c:v>0.67802214568370522</c:v>
                </c:pt>
                <c:pt idx="216" formatCode="0.0000">
                  <c:v>0.66220461531508445</c:v>
                </c:pt>
                <c:pt idx="217" formatCode="0.0000">
                  <c:v>0.64621755364757527</c:v>
                </c:pt>
                <c:pt idx="218" formatCode="0.0000">
                  <c:v>0.63033369425580954</c:v>
                </c:pt>
                <c:pt idx="219" formatCode="0.0000">
                  <c:v>0.61402376935208813</c:v>
                </c:pt>
                <c:pt idx="220" formatCode="0.0000">
                  <c:v>0.59834602405458492</c:v>
                </c:pt>
                <c:pt idx="221" formatCode="0.0000">
                  <c:v>0.58273270058419924</c:v>
                </c:pt>
                <c:pt idx="222" formatCode="0.0000">
                  <c:v>0.57841526096517237</c:v>
                </c:pt>
                <c:pt idx="223" formatCode="0.0000">
                  <c:v>0.57413166703287144</c:v>
                </c:pt>
                <c:pt idx="224" formatCode="0.0000">
                  <c:v>0.5585803727198636</c:v>
                </c:pt>
                <c:pt idx="225" formatCode="0.0000">
                  <c:v>0.54324786739775899</c:v>
                </c:pt>
                <c:pt idx="226" formatCode="0.0000">
                  <c:v>0.52816397965584483</c:v>
                </c:pt>
                <c:pt idx="227" formatCode="0.0000">
                  <c:v>0.5193292772486886</c:v>
                </c:pt>
                <c:pt idx="228" formatCode="0.0000">
                  <c:v>0.5147761292368972</c:v>
                </c:pt>
                <c:pt idx="229" formatCode="0.0000">
                  <c:v>0.51104043258031429</c:v>
                </c:pt>
                <c:pt idx="230" formatCode="0.0000">
                  <c:v>0.50747691925767724</c:v>
                </c:pt>
                <c:pt idx="231" formatCode="0.0000">
                  <c:v>0.50397146708234097</c:v>
                </c:pt>
                <c:pt idx="232" formatCode="0.0000">
                  <c:v>0.50049022956411782</c:v>
                </c:pt>
                <c:pt idx="233" formatCode="0.0000">
                  <c:v>0.49703303943010047</c:v>
                </c:pt>
                <c:pt idx="234" formatCode="0.0000">
                  <c:v>0.49359379693195521</c:v>
                </c:pt>
                <c:pt idx="235" formatCode="0.0000">
                  <c:v>0.49018318101585168</c:v>
                </c:pt>
                <c:pt idx="236" formatCode="0.0000">
                  <c:v>0.48679703089779713</c:v>
                </c:pt>
                <c:pt idx="237" formatCode="0.0000">
                  <c:v>0.48343443953145254</c:v>
                </c:pt>
                <c:pt idx="238" formatCode="0.0000">
                  <c:v>0.4800951067358224</c:v>
                </c:pt>
                <c:pt idx="239" formatCode="0.0000">
                  <c:v>0.47677884625475969</c:v>
                </c:pt>
                <c:pt idx="240" formatCode="0.0000">
                  <c:v>0.47348549419660751</c:v>
                </c:pt>
                <c:pt idx="241" formatCode="0.0000">
                  <c:v>0.47021489098285374</c:v>
                </c:pt>
                <c:pt idx="242" formatCode="0.0000">
                  <c:v>0.46696687923497437</c:v>
                </c:pt>
                <c:pt idx="243" formatCode="0.0000">
                  <c:v>0.46374130334068059</c:v>
                </c:pt>
                <c:pt idx="244" formatCode="0.0000">
                  <c:v>0.46053800816339763</c:v>
                </c:pt>
                <c:pt idx="245" formatCode="0.0000">
                  <c:v>0.45735683976902208</c:v>
                </c:pt>
                <c:pt idx="246" formatCode="0.0000">
                  <c:v>0.45419764531112256</c:v>
                </c:pt>
                <c:pt idx="247" formatCode="0.0000">
                  <c:v>0.45106027300359408</c:v>
                </c:pt>
                <c:pt idx="248" formatCode="0.0000">
                  <c:v>0.44794457210963978</c:v>
                </c:pt>
                <c:pt idx="249" formatCode="0.0000">
                  <c:v>0.4448503929338356</c:v>
                </c:pt>
                <c:pt idx="250" formatCode="0.0000">
                  <c:v>0.44177758681480878</c:v>
                </c:pt>
                <c:pt idx="251" formatCode="0.0000">
                  <c:v>0.43872600611807</c:v>
                </c:pt>
                <c:pt idx="252" formatCode="0.0000">
                  <c:v>0.43569550422891828</c:v>
                </c:pt>
                <c:pt idx="253" formatCode="0.0000">
                  <c:v>0.43268593554539408</c:v>
                </c:pt>
                <c:pt idx="254" formatCode="0.0000">
                  <c:v>0.4296971554712839</c:v>
                </c:pt>
                <c:pt idx="255" formatCode="0.0000">
                  <c:v>0.42672902040917332</c:v>
                </c:pt>
                <c:pt idx="256" formatCode="0.0000">
                  <c:v>0.42378138775354779</c:v>
                </c:pt>
                <c:pt idx="257" formatCode="0.0000">
                  <c:v>0.42085411588394089</c:v>
                </c:pt>
                <c:pt idx="258" formatCode="0.0000">
                  <c:v>0.41794706415813032</c:v>
                </c:pt>
                <c:pt idx="259" formatCode="0.0000">
                  <c:v>0.41506009290538065</c:v>
                </c:pt>
                <c:pt idx="260" formatCode="0.0000">
                  <c:v>0.41219306341973244</c:v>
                </c:pt>
                <c:pt idx="261" formatCode="0.0000">
                  <c:v>0.40934583795333851</c:v>
                </c:pt>
                <c:pt idx="262" formatCode="0.0000">
                  <c:v>0.40651827970984544</c:v>
                </c:pt>
                <c:pt idx="263" formatCode="0.0000">
                  <c:v>0.40371025283782142</c:v>
                </c:pt>
                <c:pt idx="264" formatCode="0.0000">
                  <c:v>0.40092162242422874</c:v>
                </c:pt>
                <c:pt idx="265" formatCode="0.0000">
                  <c:v>0.39815225448794239</c:v>
                </c:pt>
                <c:pt idx="266" formatCode="0.0000">
                  <c:v>0.39540201597331248</c:v>
                </c:pt>
                <c:pt idx="267" formatCode="0.0000">
                  <c:v>0.3926707747437716</c:v>
                </c:pt>
                <c:pt idx="268" formatCode="0.0000">
                  <c:v>0.38995839957548634</c:v>
                </c:pt>
                <c:pt idx="269" formatCode="0.0000">
                  <c:v>0.38726476015105249</c:v>
                </c:pt>
                <c:pt idx="270" formatCode="0.0000">
                  <c:v>0.38458972705323385</c:v>
                </c:pt>
                <c:pt idx="271" formatCode="0.0000">
                  <c:v>0.38193317175874453</c:v>
                </c:pt>
                <c:pt idx="272" formatCode="0.0000">
                  <c:v>0.37929496663207363</c:v>
                </c:pt>
                <c:pt idx="273" formatCode="0.0000">
                  <c:v>0.37667498491935325</c:v>
                </c:pt>
                <c:pt idx="274" formatCode="0.0000">
                  <c:v>0.37407310074226846</c:v>
                </c:pt>
                <c:pt idx="275" formatCode="0.0000">
                  <c:v>0.37148918909200912</c:v>
                </c:pt>
                <c:pt idx="276" formatCode="0.0000">
                  <c:v>0.36892312582326431</c:v>
                </c:pt>
                <c:pt idx="277" formatCode="0.0000">
                  <c:v>0.36637478764825721</c:v>
                </c:pt>
                <c:pt idx="278" formatCode="0.0000">
                  <c:v>0.36384405213082188</c:v>
                </c:pt>
                <c:pt idx="279" formatCode="0.0000">
                  <c:v>0.3613307976805209</c:v>
                </c:pt>
                <c:pt idx="280" formatCode="0.0000">
                  <c:v>0.35883490354680325</c:v>
                </c:pt>
                <c:pt idx="281" formatCode="0.0000">
                  <c:v>0.35635624981320291</c:v>
                </c:pt>
                <c:pt idx="282" formatCode="0.0000">
                  <c:v>0.35389471739157746</c:v>
                </c:pt>
                <c:pt idx="283" formatCode="0.0000">
                  <c:v>0.35337760938731594</c:v>
                </c:pt>
                <c:pt idx="284" formatCode="0.0000">
                  <c:v>0.34965683904374784</c:v>
                </c:pt>
                <c:pt idx="285" formatCode="0.0000">
                  <c:v>0.34672979585903291</c:v>
                </c:pt>
                <c:pt idx="286" formatCode="0.0000">
                  <c:v>0.34423944673981255</c:v>
                </c:pt>
                <c:pt idx="287" formatCode="0.0000">
                  <c:v>0.34184386107746645</c:v>
                </c:pt>
                <c:pt idx="288" formatCode="0.0000">
                  <c:v>0.33947926739565903</c:v>
                </c:pt>
                <c:pt idx="289" formatCode="0.0000">
                  <c:v>0.33713369718665548</c:v>
                </c:pt>
                <c:pt idx="290" formatCode="0.0000">
                  <c:v>0.33480482998635086</c:v>
                </c:pt>
                <c:pt idx="291" formatCode="0.0000">
                  <c:v>0.3686451283533147</c:v>
                </c:pt>
                <c:pt idx="292" formatCode="0.0000">
                  <c:v>0.45362476609075841</c:v>
                </c:pt>
                <c:pt idx="293" formatCode="0.0000">
                  <c:v>0.40321150103312314</c:v>
                </c:pt>
                <c:pt idx="294" formatCode="0.0000">
                  <c:v>0.38315910065210018</c:v>
                </c:pt>
                <c:pt idx="295" formatCode="0.0000">
                  <c:v>0.36386831273193238</c:v>
                </c:pt>
                <c:pt idx="296" formatCode="0.0000">
                  <c:v>0.34479760107629481</c:v>
                </c:pt>
                <c:pt idx="297" formatCode="0.0000">
                  <c:v>0.3259450841133425</c:v>
                </c:pt>
                <c:pt idx="298" formatCode="0.0000">
                  <c:v>0.3180477718199099</c:v>
                </c:pt>
                <c:pt idx="299" formatCode="0.0000">
                  <c:v>0.31479941437568909</c:v>
                </c:pt>
                <c:pt idx="300" formatCode="0.0000">
                  <c:v>0.3124291232817244</c:v>
                </c:pt>
                <c:pt idx="301" formatCode="0.0000">
                  <c:v>0.31023455095784641</c:v>
                </c:pt>
                <c:pt idx="302" formatCode="0.0000">
                  <c:v>0.30808481308391189</c:v>
                </c:pt>
                <c:pt idx="303" formatCode="0.0000">
                  <c:v>0.30595545107003497</c:v>
                </c:pt>
                <c:pt idx="304" formatCode="0.0000">
                  <c:v>0.30384182685570932</c:v>
                </c:pt>
                <c:pt idx="305" formatCode="0.0000">
                  <c:v>0.3017429941850337</c:v>
                </c:pt>
                <c:pt idx="306" formatCode="0.0000">
                  <c:v>0.29965869490671393</c:v>
                </c:pt>
                <c:pt idx="307" formatCode="0.0000">
                  <c:v>0.29758879958295203</c:v>
                </c:pt>
                <c:pt idx="308" formatCode="0.0000">
                  <c:v>0.29553320330861854</c:v>
                </c:pt>
                <c:pt idx="309" formatCode="0.0000">
                  <c:v>0.29349180630549204</c:v>
                </c:pt>
                <c:pt idx="310" formatCode="0.0000">
                  <c:v>0.2920152021246834</c:v>
                </c:pt>
                <c:pt idx="311" formatCode="0.0000">
                  <c:v>0.2895537746947483</c:v>
                </c:pt>
                <c:pt idx="312" formatCode="0.0000">
                  <c:v>0.28747093169446242</c:v>
                </c:pt>
                <c:pt idx="313" formatCode="0.0000">
                  <c:v>0.28546981435565716</c:v>
                </c:pt>
                <c:pt idx="314" formatCode="0.0000">
                  <c:v>0.28349506035894734</c:v>
                </c:pt>
                <c:pt idx="315" formatCode="0.0000">
                  <c:v>0.28153628245711798</c:v>
                </c:pt>
                <c:pt idx="316" formatCode="0.0000">
                  <c:v>0.28289562068556279</c:v>
                </c:pt>
                <c:pt idx="317" formatCode="0.0000">
                  <c:v>0.27827551283586516</c:v>
                </c:pt>
                <c:pt idx="318" formatCode="0.0000">
                  <c:v>0.27585682612886531</c:v>
                </c:pt>
                <c:pt idx="319" formatCode="0.0000">
                  <c:v>0.27385887980268292</c:v>
                </c:pt>
                <c:pt idx="320" formatCode="0.0000">
                  <c:v>0.27194997851241887</c:v>
                </c:pt>
                <c:pt idx="321" formatCode="0.0000">
                  <c:v>0.27006827589972909</c:v>
                </c:pt>
                <c:pt idx="322" formatCode="0.0000">
                  <c:v>0.26820218082287045</c:v>
                </c:pt>
                <c:pt idx="323" formatCode="0.0000">
                  <c:v>0.26634946181151076</c:v>
                </c:pt>
                <c:pt idx="324" formatCode="0.0000">
                  <c:v>0.26450963097524605</c:v>
                </c:pt>
                <c:pt idx="325" formatCode="0.0000">
                  <c:v>0.2626825256348132</c:v>
                </c:pt>
                <c:pt idx="326" formatCode="0.0000">
                  <c:v>0.26086804417198278</c:v>
                </c:pt>
                <c:pt idx="327" formatCode="0.0000">
                  <c:v>0.25906609683274423</c:v>
                </c:pt>
                <c:pt idx="328" formatCode="0.0000">
                  <c:v>0.25727659656184693</c:v>
                </c:pt>
                <c:pt idx="329" formatCode="0.0000">
                  <c:v>0.25549945729251194</c:v>
                </c:pt>
                <c:pt idx="330" formatCode="0.0000">
                  <c:v>0.25483597726509621</c:v>
                </c:pt>
                <c:pt idx="331" formatCode="0.0000">
                  <c:v>0.25218703441522133</c:v>
                </c:pt>
                <c:pt idx="332" formatCode="0.0000">
                  <c:v>0.25027955336421259</c:v>
                </c:pt>
                <c:pt idx="333" formatCode="0.0000">
                  <c:v>0.24851992507464155</c:v>
                </c:pt>
                <c:pt idx="334" formatCode="0.0000">
                  <c:v>0.24679753265530438</c:v>
                </c:pt>
                <c:pt idx="335" formatCode="0.0000">
                  <c:v>0.24509170861471963</c:v>
                </c:pt>
                <c:pt idx="336" formatCode="0.0000">
                  <c:v>0.2433985374442465</c:v>
                </c:pt>
                <c:pt idx="337" formatCode="0.0000">
                  <c:v>0.24171722386197975</c:v>
                </c:pt>
                <c:pt idx="338" formatCode="0.0000">
                  <c:v>0.24004755413076795</c:v>
                </c:pt>
                <c:pt idx="339" formatCode="0.0000">
                  <c:v>0.23838942326944909</c:v>
                </c:pt>
                <c:pt idx="340" formatCode="0.0000">
                  <c:v>0.23674274700098902</c:v>
                </c:pt>
                <c:pt idx="341" formatCode="0.0000">
                  <c:v>0.23510744535123501</c:v>
                </c:pt>
                <c:pt idx="342" formatCode="0.0000">
                  <c:v>0.23348343959137927</c:v>
                </c:pt>
                <c:pt idx="343" formatCode="0.0000">
                  <c:v>0.23187065166547852</c:v>
                </c:pt>
                <c:pt idx="344" formatCode="0.0000">
                  <c:v>0.23026900408079379</c:v>
                </c:pt>
                <c:pt idx="345" formatCode="0.0000">
                  <c:v>0.22867841988434284</c:v>
                </c:pt>
                <c:pt idx="346" formatCode="0.0000">
                  <c:v>0.22709882265553039</c:v>
                </c:pt>
                <c:pt idx="347" formatCode="0.0000">
                  <c:v>0.2255301365017916</c:v>
                </c:pt>
                <c:pt idx="348" formatCode="0.0000">
                  <c:v>0.22397228605481925</c:v>
                </c:pt>
                <c:pt idx="349" formatCode="0.0000">
                  <c:v>0.222425196466918</c:v>
                </c:pt>
                <c:pt idx="350" formatCode="0.0000">
                  <c:v>0.22088879340740461</c:v>
                </c:pt>
                <c:pt idx="351" formatCode="0.0000">
                  <c:v>0.21936300305903528</c:v>
                </c:pt>
                <c:pt idx="352" formatCode="0.0000">
                  <c:v>0.21784775211445953</c:v>
                </c:pt>
                <c:pt idx="353" formatCode="0.0000">
                  <c:v>0.21634296777269738</c:v>
                </c:pt>
                <c:pt idx="354" formatCode="0.0000">
                  <c:v>0.66621233646793365</c:v>
                </c:pt>
                <c:pt idx="355" formatCode="0.0000">
                  <c:v>0.34612899650857776</c:v>
                </c:pt>
                <c:pt idx="356" formatCode="0.0000">
                  <c:v>0.40373548238923451</c:v>
                </c:pt>
                <c:pt idx="357" formatCode="0.0000">
                  <c:v>0.3706846256981568</c:v>
                </c:pt>
                <c:pt idx="358" formatCode="0.0000">
                  <c:v>0.34936532853760294</c:v>
                </c:pt>
                <c:pt idx="359" formatCode="0.0000">
                  <c:v>0.32874394613091473</c:v>
                </c:pt>
                <c:pt idx="360" formatCode="0.0000">
                  <c:v>0.30793609196279548</c:v>
                </c:pt>
                <c:pt idx="361" formatCode="0.0000">
                  <c:v>0.28722078248216859</c:v>
                </c:pt>
                <c:pt idx="362" formatCode="0.0000">
                  <c:v>0.26756364153821033</c:v>
                </c:pt>
                <c:pt idx="363" formatCode="0.0000">
                  <c:v>0.2480292653882202</c:v>
                </c:pt>
                <c:pt idx="364" formatCode="0.0000">
                  <c:v>0.22880030555525049</c:v>
                </c:pt>
                <c:pt idx="365" formatCode="0.0000">
                  <c:v>0.21771855483700678</c:v>
                </c:pt>
                <c:pt idx="366" formatCode="0.0000">
                  <c:v>0.27907306024644679</c:v>
                </c:pt>
                <c:pt idx="367" formatCode="0.0000">
                  <c:v>0.26588716183319305</c:v>
                </c:pt>
                <c:pt idx="368" formatCode="0.0000">
                  <c:v>0.24554634558729166</c:v>
                </c:pt>
                <c:pt idx="369" formatCode="0.0000">
                  <c:v>0.25136260648086073</c:v>
                </c:pt>
                <c:pt idx="370" formatCode="0.0000">
                  <c:v>0.26681467934732717</c:v>
                </c:pt>
                <c:pt idx="371" formatCode="0.0000">
                  <c:v>0.24872780881536252</c:v>
                </c:pt>
                <c:pt idx="372" formatCode="0.0000">
                  <c:v>0.22946217830176935</c:v>
                </c:pt>
                <c:pt idx="373" formatCode="0.0000">
                  <c:v>0.21063743408573912</c:v>
                </c:pt>
                <c:pt idx="374" formatCode="0.0000">
                  <c:v>0.20743777862036716</c:v>
                </c:pt>
                <c:pt idx="375" formatCode="0.0000">
                  <c:v>0.22363566285574266</c:v>
                </c:pt>
                <c:pt idx="376" formatCode="0.0000">
                  <c:v>0.20793765974433628</c:v>
                </c:pt>
                <c:pt idx="377" formatCode="0.0000">
                  <c:v>0.35668378281035801</c:v>
                </c:pt>
                <c:pt idx="378" formatCode="0.0000">
                  <c:v>0.77424773449516715</c:v>
                </c:pt>
                <c:pt idx="379" formatCode="0.0000">
                  <c:v>0.3889424696338587</c:v>
                </c:pt>
                <c:pt idx="380" formatCode="0.0000">
                  <c:v>0.45410216114701579</c:v>
                </c:pt>
                <c:pt idx="381" formatCode="0.0000">
                  <c:v>3.6137746218450095</c:v>
                </c:pt>
                <c:pt idx="382" formatCode="0.0000">
                  <c:v>0.50609447332507218</c:v>
                </c:pt>
                <c:pt idx="383" formatCode="0.0000">
                  <c:v>0.48412306301019353</c:v>
                </c:pt>
                <c:pt idx="384" formatCode="0.0000">
                  <c:v>0.4658841367201636</c:v>
                </c:pt>
                <c:pt idx="385" formatCode="0.0000">
                  <c:v>1.0780403371669167</c:v>
                </c:pt>
                <c:pt idx="386" formatCode="0.0000">
                  <c:v>1.2322349784851341</c:v>
                </c:pt>
                <c:pt idx="387" formatCode="0.0000">
                  <c:v>0.68457301848797136</c:v>
                </c:pt>
                <c:pt idx="388" formatCode="0.0000">
                  <c:v>0.74159948095246686</c:v>
                </c:pt>
                <c:pt idx="389" formatCode="0.0000">
                  <c:v>0.65981869172086571</c:v>
                </c:pt>
                <c:pt idx="390" formatCode="0.0000">
                  <c:v>1.3602521902943501</c:v>
                </c:pt>
                <c:pt idx="391" formatCode="0.0000">
                  <c:v>2.8380687363185397</c:v>
                </c:pt>
                <c:pt idx="392" formatCode="0.0000">
                  <c:v>0.82436540609021858</c:v>
                </c:pt>
                <c:pt idx="393" formatCode="0.0000">
                  <c:v>1.0440234690060513</c:v>
                </c:pt>
                <c:pt idx="394" formatCode="0.0000">
                  <c:v>0.85186507753740226</c:v>
                </c:pt>
                <c:pt idx="395" formatCode="0.0000">
                  <c:v>0.84618063956745271</c:v>
                </c:pt>
                <c:pt idx="396" formatCode="0.0000">
                  <c:v>0.82173358953507236</c:v>
                </c:pt>
                <c:pt idx="397" formatCode="0.0000">
                  <c:v>0.79814886214890812</c:v>
                </c:pt>
                <c:pt idx="398" formatCode="0.0000">
                  <c:v>0.77468119723333562</c:v>
                </c:pt>
                <c:pt idx="399" formatCode="0.0000">
                  <c:v>0.75119246651714067</c:v>
                </c:pt>
                <c:pt idx="400" formatCode="0.0000">
                  <c:v>0.72837110127217819</c:v>
                </c:pt>
                <c:pt idx="401" formatCode="0.0000">
                  <c:v>0.70556738987755385</c:v>
                </c:pt>
                <c:pt idx="402" formatCode="0.0000">
                  <c:v>3.0830962278175695</c:v>
                </c:pt>
                <c:pt idx="403" formatCode="0.0000">
                  <c:v>0.83726251105439897</c:v>
                </c:pt>
                <c:pt idx="404" formatCode="0.0000">
                  <c:v>0.93093277003743435</c:v>
                </c:pt>
                <c:pt idx="405" formatCode="0.0000">
                  <c:v>0.87485839556752598</c:v>
                </c:pt>
                <c:pt idx="406" formatCode="0.0000">
                  <c:v>0.85321475349584919</c:v>
                </c:pt>
                <c:pt idx="407" formatCode="0.0000">
                  <c:v>0.92904098691825976</c:v>
                </c:pt>
                <c:pt idx="408" formatCode="0.0000">
                  <c:v>0.86050469549594566</c:v>
                </c:pt>
                <c:pt idx="409" formatCode="0.0000">
                  <c:v>0.8362873262502909</c:v>
                </c:pt>
                <c:pt idx="410" formatCode="0.0000">
                  <c:v>1.0870963645011966</c:v>
                </c:pt>
                <c:pt idx="411" formatCode="0.0000">
                  <c:v>3.0100643230172466</c:v>
                </c:pt>
                <c:pt idx="412" formatCode="0.0000">
                  <c:v>0.96095645517113359</c:v>
                </c:pt>
                <c:pt idx="413" formatCode="0.0000">
                  <c:v>0.97682417754422757</c:v>
                </c:pt>
                <c:pt idx="414" formatCode="0.0000">
                  <c:v>1.1669339064263085</c:v>
                </c:pt>
                <c:pt idx="415" formatCode="0.0000">
                  <c:v>1.5450208504090865</c:v>
                </c:pt>
                <c:pt idx="416" formatCode="0.0000">
                  <c:v>2.2264365646383131</c:v>
                </c:pt>
                <c:pt idx="417" formatCode="0.0000">
                  <c:v>1.1070805414105898</c:v>
                </c:pt>
                <c:pt idx="418" formatCode="0.0000">
                  <c:v>1.3867251482585539</c:v>
                </c:pt>
                <c:pt idx="419" formatCode="0.0000">
                  <c:v>1.1286232152137015</c:v>
                </c:pt>
                <c:pt idx="420" formatCode="0.0000">
                  <c:v>1.1034370303529188</c:v>
                </c:pt>
                <c:pt idx="421" formatCode="0.0000">
                  <c:v>1.0781723975487063</c:v>
                </c:pt>
                <c:pt idx="422" formatCode="0.0000">
                  <c:v>1.1346589976852788</c:v>
                </c:pt>
                <c:pt idx="423" formatCode="0.0000">
                  <c:v>1.465657259088049</c:v>
                </c:pt>
                <c:pt idx="424" formatCode="0.0000">
                  <c:v>3.0880578802329559</c:v>
                </c:pt>
                <c:pt idx="425" formatCode="0.0000">
                  <c:v>1.2484378315210178</c:v>
                </c:pt>
                <c:pt idx="426" formatCode="0.0000">
                  <c:v>1.3701135817758532</c:v>
                </c:pt>
                <c:pt idx="427" formatCode="0.0000">
                  <c:v>1.3262441480113445</c:v>
                </c:pt>
                <c:pt idx="428" formatCode="0.0000">
                  <c:v>1.2764712797499578</c:v>
                </c:pt>
                <c:pt idx="429" formatCode="0.0000">
                  <c:v>1.2488220194870927</c:v>
                </c:pt>
                <c:pt idx="430" formatCode="0.0000">
                  <c:v>1.2778221108552656</c:v>
                </c:pt>
                <c:pt idx="431" formatCode="0.0000">
                  <c:v>1.2740559076605709</c:v>
                </c:pt>
                <c:pt idx="432" formatCode="0.0000">
                  <c:v>1.2959599513718074</c:v>
                </c:pt>
                <c:pt idx="433" formatCode="0.0000">
                  <c:v>3.3174437781410484</c:v>
                </c:pt>
                <c:pt idx="434" formatCode="0.0000">
                  <c:v>1.3629636830816585</c:v>
                </c:pt>
                <c:pt idx="435" formatCode="0.0000">
                  <c:v>1.335650998922099</c:v>
                </c:pt>
                <c:pt idx="436" formatCode="0.0000">
                  <c:v>1.3168304737492866</c:v>
                </c:pt>
                <c:pt idx="437" formatCode="0.0000">
                  <c:v>1.2901269502686719</c:v>
                </c:pt>
                <c:pt idx="438" formatCode="0.0000">
                  <c:v>1.2639966865701648</c:v>
                </c:pt>
                <c:pt idx="439" formatCode="0.0000">
                  <c:v>1.2379144626486904</c:v>
                </c:pt>
                <c:pt idx="440" formatCode="0.0000">
                  <c:v>2.9161584565812237</c:v>
                </c:pt>
                <c:pt idx="441" formatCode="0.0000">
                  <c:v>1.5614202248238995</c:v>
                </c:pt>
                <c:pt idx="442" formatCode="0.0000">
                  <c:v>1.369599036826489</c:v>
                </c:pt>
                <c:pt idx="443" formatCode="0.0000">
                  <c:v>1.3428255788033945</c:v>
                </c:pt>
                <c:pt idx="444" formatCode="0.0000">
                  <c:v>1.3162024162786918</c:v>
                </c:pt>
                <c:pt idx="445" formatCode="0.0000">
                  <c:v>1.3248684693759625</c:v>
                </c:pt>
                <c:pt idx="446" formatCode="0.0000">
                  <c:v>1.3314438279623644</c:v>
                </c:pt>
                <c:pt idx="447" formatCode="0.0000">
                  <c:v>1.6128949727327013</c:v>
                </c:pt>
                <c:pt idx="448" formatCode="0.0000">
                  <c:v>4.0253549162046838</c:v>
                </c:pt>
                <c:pt idx="449" formatCode="0.0000">
                  <c:v>3.8208305205768345</c:v>
                </c:pt>
                <c:pt idx="450" formatCode="0.0000">
                  <c:v>1.577360661521686</c:v>
                </c:pt>
                <c:pt idx="451" formatCode="0.0000">
                  <c:v>1.550797595831487</c:v>
                </c:pt>
                <c:pt idx="452" formatCode="0.0000">
                  <c:v>1.7753980604574719</c:v>
                </c:pt>
                <c:pt idx="453" formatCode="0.0000">
                  <c:v>1.5639956487748181</c:v>
                </c:pt>
                <c:pt idx="454" formatCode="0.0000">
                  <c:v>1.5365005299492251</c:v>
                </c:pt>
                <c:pt idx="455" formatCode="0.0000">
                  <c:v>1.5096251822508029</c:v>
                </c:pt>
                <c:pt idx="456" formatCode="0.0000">
                  <c:v>1.4832385598541971</c:v>
                </c:pt>
                <c:pt idx="457" formatCode="0.0000">
                  <c:v>1.4574149666447385</c:v>
                </c:pt>
                <c:pt idx="458" formatCode="0.0000">
                  <c:v>1.4321862301426842</c:v>
                </c:pt>
                <c:pt idx="459" formatCode="0.0000">
                  <c:v>1.4069833294159309</c:v>
                </c:pt>
                <c:pt idx="460" formatCode="0.0000">
                  <c:v>1.3824073610481</c:v>
                </c:pt>
                <c:pt idx="461" formatCode="0.0000">
                  <c:v>1.3585666697414689</c:v>
                </c:pt>
                <c:pt idx="462" formatCode="0.0000">
                  <c:v>1.3345819779586059</c:v>
                </c:pt>
                <c:pt idx="463" formatCode="0.0000">
                  <c:v>1.3108529358042318</c:v>
                </c:pt>
                <c:pt idx="464" formatCode="0.0000">
                  <c:v>1.2939757662562983</c:v>
                </c:pt>
                <c:pt idx="465" formatCode="0.0000">
                  <c:v>1.2835808273022491</c:v>
                </c:pt>
                <c:pt idx="466" formatCode="0.0000">
                  <c:v>1.2744431839252457</c:v>
                </c:pt>
                <c:pt idx="467" formatCode="0.0000">
                  <c:v>1.2939411634632163</c:v>
                </c:pt>
                <c:pt idx="468" formatCode="0.0000">
                  <c:v>1.3214040873709039</c:v>
                </c:pt>
                <c:pt idx="469" formatCode="0.0000">
                  <c:v>1.2978673687564022</c:v>
                </c:pt>
                <c:pt idx="470" formatCode="0.0000">
                  <c:v>1.2740594288087186</c:v>
                </c:pt>
                <c:pt idx="471" formatCode="0.0000">
                  <c:v>1.2508220037805875</c:v>
                </c:pt>
                <c:pt idx="472" formatCode="0.0000">
                  <c:v>1.2277698764688996</c:v>
                </c:pt>
                <c:pt idx="473" formatCode="0.0000">
                  <c:v>1.2150108159592001</c:v>
                </c:pt>
                <c:pt idx="474" formatCode="0.0000">
                  <c:v>1.205821376025179</c:v>
                </c:pt>
                <c:pt idx="475" formatCode="0.0000">
                  <c:v>1.1973437789862726</c:v>
                </c:pt>
                <c:pt idx="476" formatCode="0.0000">
                  <c:v>1.1890454880896746</c:v>
                </c:pt>
                <c:pt idx="477" formatCode="0.0000">
                  <c:v>1.1808270047346894</c:v>
                </c:pt>
                <c:pt idx="478" formatCode="0.0000">
                  <c:v>1.1726694784168641</c:v>
                </c:pt>
                <c:pt idx="479" formatCode="0.0000">
                  <c:v>1.1645690801594422</c:v>
                </c:pt>
                <c:pt idx="480" formatCode="0.0000">
                  <c:v>1.1565247806847196</c:v>
                </c:pt>
                <c:pt idx="481" formatCode="0.0000">
                  <c:v>1.148536074294652</c:v>
                </c:pt>
                <c:pt idx="482" formatCode="0.0000">
                  <c:v>1.1406025549678953</c:v>
                </c:pt>
                <c:pt idx="483" formatCode="0.0000">
                  <c:v>1.13272383740023</c:v>
                </c:pt>
                <c:pt idx="484" formatCode="0.0000">
                  <c:v>1.728127075979434</c:v>
                </c:pt>
                <c:pt idx="485" formatCode="0.0000">
                  <c:v>1.2229423501973022</c:v>
                </c:pt>
                <c:pt idx="486" formatCode="0.0000">
                  <c:v>1.2128596968374055</c:v>
                </c:pt>
                <c:pt idx="487" formatCode="0.0000">
                  <c:v>1.1911010986412949</c:v>
                </c:pt>
                <c:pt idx="488" formatCode="0.0000">
                  <c:v>1.4993575895049958</c:v>
                </c:pt>
                <c:pt idx="489" formatCode="0.0000">
                  <c:v>1.2549406827795231</c:v>
                </c:pt>
                <c:pt idx="490" formatCode="0.0000">
                  <c:v>1.2404896908223337</c:v>
                </c:pt>
                <c:pt idx="491" formatCode="0.0000">
                  <c:v>1.2183379006949255</c:v>
                </c:pt>
                <c:pt idx="492" formatCode="0.0000">
                  <c:v>1.1962131756376224</c:v>
                </c:pt>
                <c:pt idx="493" formatCode="0.0000">
                  <c:v>1.1747490774280693</c:v>
                </c:pt>
                <c:pt idx="494" formatCode="0.0000">
                  <c:v>1.1538652777062257</c:v>
                </c:pt>
                <c:pt idx="495" formatCode="0.0000">
                  <c:v>1.1609540498192039</c:v>
                </c:pt>
                <c:pt idx="496" formatCode="0.0000">
                  <c:v>1.1404298906722679</c:v>
                </c:pt>
                <c:pt idx="497" formatCode="0.0000">
                  <c:v>1.1202072763381354</c:v>
                </c:pt>
                <c:pt idx="498" formatCode="0.0000">
                  <c:v>1.1003136401536258</c:v>
                </c:pt>
                <c:pt idx="499" formatCode="0.0000">
                  <c:v>1.0803623742912891</c:v>
                </c:pt>
                <c:pt idx="500" formatCode="0.0000">
                  <c:v>1.0605470182134495</c:v>
                </c:pt>
                <c:pt idx="501" formatCode="0.0000">
                  <c:v>1.0415590774331169</c:v>
                </c:pt>
                <c:pt idx="502" formatCode="0.0000">
                  <c:v>1.0229423289305242</c:v>
                </c:pt>
                <c:pt idx="503" formatCode="0.0000">
                  <c:v>1.0047514460869285</c:v>
                </c:pt>
                <c:pt idx="504" formatCode="0.0000">
                  <c:v>0.99768313041906864</c:v>
                </c:pt>
                <c:pt idx="505" formatCode="0.0000">
                  <c:v>0.98023105609706596</c:v>
                </c:pt>
                <c:pt idx="506" formatCode="0.0000">
                  <c:v>0.9672363762125824</c:v>
                </c:pt>
                <c:pt idx="507" formatCode="0.0000">
                  <c:v>0.95939612457377166</c:v>
                </c:pt>
                <c:pt idx="508" formatCode="0.0000">
                  <c:v>0.95255323622272448</c:v>
                </c:pt>
                <c:pt idx="509" formatCode="0.0000">
                  <c:v>0.94597312862907967</c:v>
                </c:pt>
                <c:pt idx="510" formatCode="0.0000">
                  <c:v>0.93939916905669552</c:v>
                </c:pt>
                <c:pt idx="511" formatCode="0.0000">
                  <c:v>0.93290288165241142</c:v>
                </c:pt>
                <c:pt idx="512" formatCode="0.0000">
                  <c:v>0.92645747571794446</c:v>
                </c:pt>
                <c:pt idx="513" formatCode="0.0000">
                  <c:v>0.92005771040284368</c:v>
                </c:pt>
                <c:pt idx="514" formatCode="0.0000">
                  <c:v>0.91370235988065729</c:v>
                </c:pt>
                <c:pt idx="515" formatCode="0.0000">
                  <c:v>0.90739094777926688</c:v>
                </c:pt>
                <c:pt idx="516" formatCode="0.0000">
                  <c:v>0.90112313901309637</c:v>
                </c:pt>
                <c:pt idx="517" formatCode="0.0000">
                  <c:v>0.8948986265105433</c:v>
                </c:pt>
                <c:pt idx="518" formatCode="0.0000">
                  <c:v>0.8887171101071667</c:v>
                </c:pt>
                <c:pt idx="519" formatCode="0.0000">
                  <c:v>0.88257829261382637</c:v>
                </c:pt>
                <c:pt idx="520" formatCode="0.0000">
                  <c:v>0.87648187903033381</c:v>
                </c:pt>
                <c:pt idx="521" formatCode="0.0000">
                  <c:v>0.87042757645148805</c:v>
                </c:pt>
                <c:pt idx="522" formatCode="0.0000">
                  <c:v>0.86441509399533245</c:v>
                </c:pt>
                <c:pt idx="523" formatCode="0.0000">
                  <c:v>0.8584441427791577</c:v>
                </c:pt>
                <c:pt idx="524" formatCode="0.0000">
                  <c:v>2.5985949704260825</c:v>
                </c:pt>
                <c:pt idx="525" formatCode="0.0000">
                  <c:v>1.027641154079264</c:v>
                </c:pt>
                <c:pt idx="526" formatCode="0.0000">
                  <c:v>1.0104432929367755</c:v>
                </c:pt>
                <c:pt idx="527" formatCode="0.0000">
                  <c:v>0.99269986581680392</c:v>
                </c:pt>
                <c:pt idx="528" formatCode="0.0000">
                  <c:v>0.97502584075976828</c:v>
                </c:pt>
                <c:pt idx="529" formatCode="0.0000">
                  <c:v>0.99888421808073269</c:v>
                </c:pt>
                <c:pt idx="530" formatCode="0.0000">
                  <c:v>0.98144816926339873</c:v>
                </c:pt>
                <c:pt idx="531" formatCode="0.0000">
                  <c:v>0.96420874239679799</c:v>
                </c:pt>
                <c:pt idx="532" formatCode="0.0000">
                  <c:v>0.94710845848836955</c:v>
                </c:pt>
                <c:pt idx="533" formatCode="0.0000">
                  <c:v>0.93311099665215014</c:v>
                </c:pt>
                <c:pt idx="534" formatCode="0.0000">
                  <c:v>0.92592921848105902</c:v>
                </c:pt>
                <c:pt idx="535" formatCode="0.0000">
                  <c:v>0.90854163699774215</c:v>
                </c:pt>
                <c:pt idx="536" formatCode="0.0000">
                  <c:v>0.89201537709117862</c:v>
                </c:pt>
                <c:pt idx="537" formatCode="0.0000">
                  <c:v>0.87550501633250588</c:v>
                </c:pt>
                <c:pt idx="538" formatCode="0.0000">
                  <c:v>0.85927547185412811</c:v>
                </c:pt>
                <c:pt idx="539" formatCode="0.0000">
                  <c:v>0.84329439598656741</c:v>
                </c:pt>
                <c:pt idx="540" formatCode="0.0000">
                  <c:v>0.82745048261030374</c:v>
                </c:pt>
                <c:pt idx="541" formatCode="0.0000">
                  <c:v>0.8119259323860073</c:v>
                </c:pt>
                <c:pt idx="542" formatCode="0.0000">
                  <c:v>0.79658215728081849</c:v>
                </c:pt>
                <c:pt idx="543" formatCode="0.0000">
                  <c:v>0.78144152661005106</c:v>
                </c:pt>
                <c:pt idx="544" formatCode="0.0000">
                  <c:v>0.76671032524888194</c:v>
                </c:pt>
                <c:pt idx="545" formatCode="0.0000">
                  <c:v>0.7519335723721573</c:v>
                </c:pt>
                <c:pt idx="546" formatCode="0.0000">
                  <c:v>0.73761060619822882</c:v>
                </c:pt>
                <c:pt idx="547" formatCode="0.0000">
                  <c:v>0.72793971253233103</c:v>
                </c:pt>
                <c:pt idx="548" formatCode="0.0000">
                  <c:v>0.72205929364970178</c:v>
                </c:pt>
                <c:pt idx="549" formatCode="0.0000">
                  <c:v>0.71691296348843769</c:v>
                </c:pt>
                <c:pt idx="550" formatCode="0.0000">
                  <c:v>0.71193132836416517</c:v>
                </c:pt>
                <c:pt idx="551" formatCode="0.0000">
                  <c:v>0.70700815525352412</c:v>
                </c:pt>
                <c:pt idx="552" formatCode="0.0000">
                  <c:v>0.70212346813087334</c:v>
                </c:pt>
                <c:pt idx="553" formatCode="0.0000">
                  <c:v>0.69727335617051989</c:v>
                </c:pt>
                <c:pt idx="554" formatCode="0.0000">
                  <c:v>0.69245690172922691</c:v>
                </c:pt>
                <c:pt idx="555" formatCode="0.0000">
                  <c:v>0.68767374589994767</c:v>
                </c:pt>
                <c:pt idx="556" formatCode="0.0000">
                  <c:v>0.68292363512927978</c:v>
                </c:pt>
                <c:pt idx="557" formatCode="0.0000">
                  <c:v>0.67820633677383713</c:v>
                </c:pt>
                <c:pt idx="558" formatCode="0.0000">
                  <c:v>0.67352162336517574</c:v>
                </c:pt>
                <c:pt idx="559" formatCode="0.0000">
                  <c:v>0.66886926967056159</c:v>
                </c:pt>
                <c:pt idx="560" formatCode="0.0000">
                  <c:v>0.66424905213680263</c:v>
                </c:pt>
                <c:pt idx="561" formatCode="0.0000">
                  <c:v>0.65966074877794678</c:v>
                </c:pt>
                <c:pt idx="562" formatCode="0.0000">
                  <c:v>0.65648086869636746</c:v>
                </c:pt>
                <c:pt idx="563" formatCode="0.0000">
                  <c:v>0.65083539638290433</c:v>
                </c:pt>
                <c:pt idx="564" formatCode="0.0000">
                  <c:v>0.64613287546260512</c:v>
                </c:pt>
                <c:pt idx="565" formatCode="0.0000">
                  <c:v>0.64355860463213854</c:v>
                </c:pt>
                <c:pt idx="566" formatCode="0.0000">
                  <c:v>0.63755088695107898</c:v>
                </c:pt>
                <c:pt idx="567" formatCode="0.0000">
                  <c:v>0.63285604366323123</c:v>
                </c:pt>
                <c:pt idx="568" formatCode="0.0000">
                  <c:v>0.62843040182813814</c:v>
                </c:pt>
                <c:pt idx="569" formatCode="0.0000">
                  <c:v>0.62407942478712297</c:v>
                </c:pt>
                <c:pt idx="570" formatCode="0.0000">
                  <c:v>0.83633376801569681</c:v>
                </c:pt>
                <c:pt idx="571" formatCode="0.0000">
                  <c:v>0.71632897852655231</c:v>
                </c:pt>
                <c:pt idx="572" formatCode="0.0000">
                  <c:v>1.3498306889948499</c:v>
                </c:pt>
                <c:pt idx="573" formatCode="0.0000">
                  <c:v>0.81689926561606352</c:v>
                </c:pt>
                <c:pt idx="574" formatCode="0.0000">
                  <c:v>0.80992486231872063</c:v>
                </c:pt>
                <c:pt idx="575" formatCode="0.0000">
                  <c:v>0.79234845219973882</c:v>
                </c:pt>
                <c:pt idx="576" formatCode="0.0000">
                  <c:v>0.77487122578321022</c:v>
                </c:pt>
                <c:pt idx="577" formatCode="0.0000">
                  <c:v>0.75775785261689999</c:v>
                </c:pt>
                <c:pt idx="578" formatCode="0.0000">
                  <c:v>0.74103358627991489</c:v>
                </c:pt>
                <c:pt idx="579" formatCode="0.0000">
                  <c:v>0.72463432322179666</c:v>
                </c:pt>
                <c:pt idx="580" formatCode="0.0000">
                  <c:v>0.70822673290483817</c:v>
                </c:pt>
                <c:pt idx="581" formatCode="0.0000">
                  <c:v>0.69220056421216491</c:v>
                </c:pt>
                <c:pt idx="582" formatCode="0.0000">
                  <c:v>0.67600630539077877</c:v>
                </c:pt>
                <c:pt idx="583" formatCode="0.0000">
                  <c:v>0.65991668006042181</c:v>
                </c:pt>
                <c:pt idx="584" formatCode="0.0000">
                  <c:v>0.64340241054726899</c:v>
                </c:pt>
                <c:pt idx="585" formatCode="0.0000">
                  <c:v>0.62752173215165641</c:v>
                </c:pt>
                <c:pt idx="586" formatCode="0.0000">
                  <c:v>0.61170687734446239</c:v>
                </c:pt>
                <c:pt idx="587" formatCode="0.0000">
                  <c:v>0.607189298467256</c:v>
                </c:pt>
                <c:pt idx="588" formatCode="0.0000">
                  <c:v>0.60270694773961464</c:v>
                </c:pt>
                <c:pt idx="589" formatCode="0.0000">
                  <c:v>0.58695826954473695</c:v>
                </c:pt>
                <c:pt idx="590" formatCode="0.0000">
                  <c:v>0.57142974377082734</c:v>
                </c:pt>
                <c:pt idx="591" formatCode="0.0000">
                  <c:v>0.55615118958927323</c:v>
                </c:pt>
                <c:pt idx="592" formatCode="0.0000">
                  <c:v>0.54712316540179717</c:v>
                </c:pt>
                <c:pt idx="593" formatCode="0.0000">
                  <c:v>0.54237803098076576</c:v>
                </c:pt>
                <c:pt idx="594" formatCode="0.0000">
                  <c:v>0.53845167406194061</c:v>
                </c:pt>
                <c:pt idx="595" formatCode="0.0000">
                  <c:v>0.53469881746369274</c:v>
                </c:pt>
                <c:pt idx="596" formatCode="0.0000">
                  <c:v>0.53100532990228599</c:v>
                </c:pt>
                <c:pt idx="597" formatCode="0.0000">
                  <c:v>0.52733735585327968</c:v>
                </c:pt>
                <c:pt idx="598" formatCode="0.0000">
                  <c:v>0.52369471907191734</c:v>
                </c:pt>
                <c:pt idx="599" formatCode="0.0000">
                  <c:v>0.52007131089999004</c:v>
                </c:pt>
                <c:pt idx="600" formatCode="0.0000">
                  <c:v>0.51647780143533628</c:v>
                </c:pt>
                <c:pt idx="601" formatCode="0.0000">
                  <c:v>0.51291002110675277</c:v>
                </c:pt>
                <c:pt idx="602" formatCode="0.0000">
                  <c:v>0.50936705414138728</c:v>
                </c:pt>
                <c:pt idx="603" formatCode="0.0000">
                  <c:v>0.50584859169200946</c:v>
                </c:pt>
                <c:pt idx="604" formatCode="0.0000">
                  <c:v>0.50235443889609976</c:v>
                </c:pt>
                <c:pt idx="605" formatCode="0.0000">
                  <c:v>0.4988844233150771</c:v>
                </c:pt>
                <c:pt idx="606" formatCode="0.0000">
                  <c:v>0.49543837688254311</c:v>
                </c:pt>
                <c:pt idx="607" formatCode="0.0000">
                  <c:v>0.49201613379071779</c:v>
                </c:pt>
                <c:pt idx="608" formatCode="0.0000">
                  <c:v>0.48861753005628139</c:v>
                </c:pt>
                <c:pt idx="609" formatCode="0.0000">
                  <c:v>0.48524240222945109</c:v>
                </c:pt>
                <c:pt idx="610" formatCode="0.0000">
                  <c:v>0.48189058812033891</c:v>
                </c:pt>
                <c:pt idx="611" formatCode="0.0000">
                  <c:v>0.47856192668375608</c:v>
                </c:pt>
                <c:pt idx="612" formatCode="0.0000">
                  <c:v>0.47525625799147281</c:v>
                </c:pt>
                <c:pt idx="613" formatCode="0.0000">
                  <c:v>0.47197342322080926</c:v>
                </c:pt>
                <c:pt idx="614" formatCode="0.0000">
                  <c:v>0.46871326464631191</c:v>
                </c:pt>
                <c:pt idx="615" formatCode="0.0000">
                  <c:v>0.46547562563204575</c:v>
                </c:pt>
                <c:pt idx="616" formatCode="0.0000">
                  <c:v>0.46226035062404353</c:v>
                </c:pt>
                <c:pt idx="617" formatCode="0.0000">
                  <c:v>0.45906728514283041</c:v>
                </c:pt>
                <c:pt idx="618" formatCode="0.0000">
                  <c:v>0.45589627577599873</c:v>
                </c:pt>
                <c:pt idx="619" formatCode="0.0000">
                  <c:v>0.45274717017083771</c:v>
                </c:pt>
                <c:pt idx="620" formatCode="0.0000">
                  <c:v>0.44961981702701354</c:v>
                </c:pt>
                <c:pt idx="621" formatCode="0.0000">
                  <c:v>0.44651406608930039</c:v>
                </c:pt>
                <c:pt idx="622" formatCode="0.0000">
                  <c:v>0.44342976814036084</c:v>
                </c:pt>
                <c:pt idx="623" formatCode="0.0000">
                  <c:v>0.44036677499357718</c:v>
                </c:pt>
                <c:pt idx="624" formatCode="0.0000">
                  <c:v>0.43732493948593132</c:v>
                </c:pt>
                <c:pt idx="625" formatCode="0.0000">
                  <c:v>0.43430411547093423</c:v>
                </c:pt>
                <c:pt idx="626" formatCode="0.0000">
                  <c:v>0.43130415781160464</c:v>
                </c:pt>
                <c:pt idx="627" formatCode="0.0000">
                  <c:v>0.42832492237349556</c:v>
                </c:pt>
                <c:pt idx="628" formatCode="0.0000">
                  <c:v>0.42536626601776945</c:v>
                </c:pt>
                <c:pt idx="629" formatCode="0.0000">
                  <c:v>0.42242804659432071</c:v>
                </c:pt>
                <c:pt idx="630" formatCode="0.0000">
                  <c:v>0.41951012293494644</c:v>
                </c:pt>
                <c:pt idx="631" formatCode="0.0000">
                  <c:v>0.41661235484656362</c:v>
                </c:pt>
                <c:pt idx="632" formatCode="0.0000">
                  <c:v>0.4137346031044738</c:v>
                </c:pt>
                <c:pt idx="633" formatCode="0.0000">
                  <c:v>0.41087672944567349</c:v>
                </c:pt>
                <c:pt idx="634" formatCode="0.0000">
                  <c:v>0.40803859656221175</c:v>
                </c:pt>
                <c:pt idx="635" formatCode="0.0000">
                  <c:v>0.40522006809459282</c:v>
                </c:pt>
                <c:pt idx="636" formatCode="0.0000">
                  <c:v>0.40242100862522484</c:v>
                </c:pt>
                <c:pt idx="637" formatCode="0.0000">
                  <c:v>0.39964128367191348</c:v>
                </c:pt>
                <c:pt idx="638" formatCode="0.0000">
                  <c:v>0.39688075968140091</c:v>
                </c:pt>
                <c:pt idx="639" formatCode="0.0000">
                  <c:v>0.39413930402294906</c:v>
                </c:pt>
                <c:pt idx="640" formatCode="0.0000">
                  <c:v>0.39141678498196708</c:v>
                </c:pt>
                <c:pt idx="641" formatCode="0.0000">
                  <c:v>0.38871307175368341</c:v>
                </c:pt>
                <c:pt idx="642" formatCode="0.0000">
                  <c:v>0.38602803443686107</c:v>
                </c:pt>
                <c:pt idx="643" formatCode="0.0000">
                  <c:v>0.38336154402755634</c:v>
                </c:pt>
                <c:pt idx="644" formatCode="0.0000">
                  <c:v>0.38071347241292108</c:v>
                </c:pt>
                <c:pt idx="645" formatCode="0.0000">
                  <c:v>0.37808369236504696</c:v>
                </c:pt>
                <c:pt idx="646" formatCode="0.0000">
                  <c:v>0.37547207753485307</c:v>
                </c:pt>
                <c:pt idx="647" formatCode="0.0000">
                  <c:v>0.37287850244601545</c:v>
                </c:pt>
                <c:pt idx="648" formatCode="0.0000">
                  <c:v>0.37223026385986813</c:v>
                </c:pt>
                <c:pt idx="649" formatCode="0.0000">
                  <c:v>0.36837926871950688</c:v>
                </c:pt>
                <c:pt idx="650" formatCode="0.0000">
                  <c:v>0.36532290026637687</c:v>
                </c:pt>
                <c:pt idx="651" formatCode="0.0000">
                  <c:v>0.36270411919362311</c:v>
                </c:pt>
                <c:pt idx="652" formatCode="0.0000">
                  <c:v>0.36018098872204868</c:v>
                </c:pt>
                <c:pt idx="653" formatCode="0.0000">
                  <c:v>0.3576897312473647</c:v>
                </c:pt>
                <c:pt idx="654" formatCode="0.0000">
                  <c:v>0.35521837217621177</c:v>
                </c:pt>
                <c:pt idx="655" formatCode="0.0000">
                  <c:v>0.35276458500089714</c:v>
                </c:pt>
                <c:pt idx="656" formatCode="0.0000">
                  <c:v>0.38648082627814828</c:v>
                </c:pt>
                <c:pt idx="657" formatCode="0.0000">
                  <c:v>0.47133726385079255</c:v>
                </c:pt>
                <c:pt idx="658" formatCode="0.0000">
                  <c:v>0.42080164963405831</c:v>
                </c:pt>
                <c:pt idx="659" formatCode="0.0000">
                  <c:v>0.40062774522131112</c:v>
                </c:pt>
                <c:pt idx="660" formatCode="0.0000">
                  <c:v>0.38121629255907274</c:v>
                </c:pt>
                <c:pt idx="661" formatCode="0.0000">
                  <c:v>0.36202574965362094</c:v>
                </c:pt>
                <c:pt idx="662" formatCode="0.0000">
                  <c:v>0.3430542291757594</c:v>
                </c:pt>
                <c:pt idx="663" formatCode="0.0000">
                  <c:v>0.33503873538473972</c:v>
                </c:pt>
                <c:pt idx="664" formatCode="0.0000">
                  <c:v>0.33167301278216577</c:v>
                </c:pt>
                <c:pt idx="665" formatCode="0.0000">
                  <c:v>0.32918616723021465</c:v>
                </c:pt>
                <c:pt idx="666" formatCode="0.0000">
                  <c:v>0.32687584554880078</c:v>
                </c:pt>
                <c:pt idx="667" formatCode="0.0000">
                  <c:v>0.32461115785654543</c:v>
                </c:pt>
                <c:pt idx="668" formatCode="0.0000">
                  <c:v>0.32236764004074248</c:v>
                </c:pt>
                <c:pt idx="669" formatCode="0.0000">
                  <c:v>0.32014064855621349</c:v>
                </c:pt>
                <c:pt idx="670" formatCode="0.0000">
                  <c:v>0.31792923170027071</c:v>
                </c:pt>
                <c:pt idx="671" formatCode="0.0000">
                  <c:v>0.31573312591245722</c:v>
                </c:pt>
                <c:pt idx="672" formatCode="0.0000">
                  <c:v>0.31355219638317622</c:v>
                </c:pt>
                <c:pt idx="673" formatCode="0.0000">
                  <c:v>0.3113863328726047</c:v>
                </c:pt>
                <c:pt idx="674" formatCode="0.0000">
                  <c:v>0.30923543030467776</c:v>
                </c:pt>
                <c:pt idx="675" formatCode="0.0000">
                  <c:v>0.30765007696925717</c:v>
                </c:pt>
                <c:pt idx="676" formatCode="0.0000">
                  <c:v>0.30508065156999176</c:v>
                </c:pt>
                <c:pt idx="677" formatCode="0.0000">
                  <c:v>0.30289055659684161</c:v>
                </c:pt>
                <c:pt idx="678" formatCode="0.0000">
                  <c:v>0.30078292812866392</c:v>
                </c:pt>
                <c:pt idx="679" formatCode="0.0000">
                  <c:v>0.29870239872869392</c:v>
                </c:pt>
                <c:pt idx="680" formatCode="0.0000">
                  <c:v>0.29663857606768501</c:v>
                </c:pt>
                <c:pt idx="681" formatCode="0.0000">
                  <c:v>0.29789359513410352</c:v>
                </c:pt>
                <c:pt idx="682" formatCode="0.0000">
                  <c:v>0.29316988870746746</c:v>
                </c:pt>
                <c:pt idx="683" formatCode="0.0000">
                  <c:v>0.29064831903117211</c:v>
                </c:pt>
                <c:pt idx="684" formatCode="0.0000">
                  <c:v>0.28854820040027385</c:v>
                </c:pt>
                <c:pt idx="685" formatCode="0.0000">
                  <c:v>0.28653783256095511</c:v>
                </c:pt>
                <c:pt idx="686" formatCode="0.0000">
                  <c:v>0.28455536427986117</c:v>
                </c:pt>
                <c:pt idx="687" formatCode="0.0000">
                  <c:v>0.28258919957391271</c:v>
                </c:pt>
                <c:pt idx="688" formatCode="0.0000">
                  <c:v>0.28063710216488263</c:v>
                </c:pt>
                <c:pt idx="689" formatCode="0.0000">
                  <c:v>0.278698579387683</c:v>
                </c:pt>
                <c:pt idx="690" formatCode="0.0000">
                  <c:v>0.27677346382134754</c:v>
                </c:pt>
                <c:pt idx="691" formatCode="0.0000">
                  <c:v>0.27486164913869715</c:v>
                </c:pt>
                <c:pt idx="692" formatCode="0.0000">
                  <c:v>0.27296304090929874</c:v>
                </c:pt>
                <c:pt idx="693" formatCode="0.0000">
                  <c:v>0.27107754743378132</c:v>
                </c:pt>
                <c:pt idx="694" formatCode="0.0000">
                  <c:v>0.26920507803332516</c:v>
                </c:pt>
                <c:pt idx="695" formatCode="0.0000">
                  <c:v>0.26844692636810397</c:v>
                </c:pt>
                <c:pt idx="696" formatCode="0.0000">
                  <c:v>0.26570396582519384</c:v>
                </c:pt>
                <c:pt idx="697" formatCode="0.0000">
                  <c:v>0.26370311650879347</c:v>
                </c:pt>
                <c:pt idx="698" formatCode="0.0000">
                  <c:v>0.26185076489555004</c:v>
                </c:pt>
                <c:pt idx="699" formatCode="0.0000">
                  <c:v>0.26003628963932179</c:v>
                </c:pt>
                <c:pt idx="700" formatCode="0.0000">
                  <c:v>0.25823901882446193</c:v>
                </c:pt>
                <c:pt idx="701" formatCode="0.0000">
                  <c:v>0.25645503254872426</c:v>
                </c:pt>
                <c:pt idx="702" formatCode="0.0000">
                  <c:v>0.25468353116694703</c:v>
                </c:pt>
                <c:pt idx="703" formatCode="0.0000">
                  <c:v>0.25292429660886134</c:v>
                </c:pt>
                <c:pt idx="704" formatCode="0.0000">
                  <c:v>0.25117721959011896</c:v>
                </c:pt>
                <c:pt idx="705" formatCode="0.0000">
                  <c:v>0.24944221156022356</c:v>
                </c:pt>
                <c:pt idx="706" formatCode="0.0000">
                  <c:v>0.24771918830107945</c:v>
                </c:pt>
                <c:pt idx="707" formatCode="0.0000">
                  <c:v>0.24600806686925072</c:v>
                </c:pt>
                <c:pt idx="708" formatCode="0.0000">
                  <c:v>0.24430876502327867</c:v>
                </c:pt>
                <c:pt idx="709" formatCode="0.0000">
                  <c:v>0.24262120111382027</c:v>
                </c:pt>
                <c:pt idx="710" formatCode="0.0000">
                  <c:v>0.24094529406000106</c:v>
                </c:pt>
                <c:pt idx="711" formatCode="0.0000">
                  <c:v>0.23928096334184698</c:v>
                </c:pt>
                <c:pt idx="712" formatCode="0.0000">
                  <c:v>0.23762812899573085</c:v>
                </c:pt>
                <c:pt idx="713" formatCode="0.0000">
                  <c:v>0.23598671161040397</c:v>
                </c:pt>
                <c:pt idx="714" formatCode="0.0000">
                  <c:v>0.23435663232315607</c:v>
                </c:pt>
                <c:pt idx="715" formatCode="0.0000">
                  <c:v>0.23273781281602296</c:v>
                </c:pt>
                <c:pt idx="716" formatCode="0.0000">
                  <c:v>0.23113017531202198</c:v>
                </c:pt>
                <c:pt idx="717" formatCode="0.0000">
                  <c:v>0.22953364257141554</c:v>
                </c:pt>
                <c:pt idx="718" formatCode="0.0000">
                  <c:v>0.22794813788799975</c:v>
                </c:pt>
                <c:pt idx="719" formatCode="0.0000">
                  <c:v>0.67773734381771056</c:v>
                </c:pt>
                <c:pt idx="720" formatCode="0.0000">
                  <c:v>0.35757439481749781</c:v>
                </c:pt>
                <c:pt idx="721" formatCode="0.0000">
                  <c:v>0.41510182155711078</c:v>
                </c:pt>
                <c:pt idx="722" formatCode="0.0000">
                  <c:v>0.38197245182636674</c:v>
                </c:pt>
                <c:pt idx="723" formatCode="0.0000">
                  <c:v>0.36057518395532628</c:v>
                </c:pt>
                <c:pt idx="724" formatCode="0.0000">
                  <c:v>0.33987636942119004</c:v>
                </c:pt>
                <c:pt idx="725" formatCode="0.0000">
                  <c:v>0.31899161798839637</c:v>
                </c:pt>
                <c:pt idx="726" formatCode="0.0000">
                  <c:v>0.29819994241130166</c:v>
                </c:pt>
                <c:pt idx="727" formatCode="0.0000">
                  <c:v>0.27846696287003542</c:v>
                </c:pt>
                <c:pt idx="728" formatCode="0.0000">
                  <c:v>0.25885727197819419</c:v>
                </c:pt>
                <c:pt idx="729" formatCode="0.0000">
                  <c:v>0.23955351764029648</c:v>
                </c:pt>
                <c:pt idx="730" formatCode="0.0000">
                  <c:v>0.22839748906050877</c:v>
                </c:pt>
                <c:pt idx="731" formatCode="0.0000">
                  <c:v>0.28967822968307233</c:v>
                </c:pt>
                <c:pt idx="732" formatCode="0.0000">
                  <c:v>0.27641907601354404</c:v>
                </c:pt>
                <c:pt idx="733" formatCode="0.0000">
                  <c:v>0.25600551052238518</c:v>
                </c:pt>
                <c:pt idx="734" formatCode="0.0000">
                  <c:v>0.26174952468644019</c:v>
                </c:pt>
                <c:pt idx="735" formatCode="0.0000">
                  <c:v>0.27712984986800648</c:v>
                </c:pt>
              </c:numCache>
            </c:numRef>
          </c:yVal>
          <c:smooth val="0"/>
          <c:extLst>
            <c:ext xmlns:c16="http://schemas.microsoft.com/office/drawing/2014/chart" uri="{C3380CC4-5D6E-409C-BE32-E72D297353CC}">
              <c16:uniqueId val="{00000001-C901-3F43-ADAB-6DD96D76A221}"/>
            </c:ext>
          </c:extLst>
        </c:ser>
        <c:ser>
          <c:idx val="1"/>
          <c:order val="2"/>
          <c:tx>
            <c:v>Periodo de calentamiento</c:v>
          </c:tx>
          <c:spPr>
            <a:ln w="19050" cap="rnd">
              <a:solidFill>
                <a:srgbClr val="FF0000"/>
              </a:solidFill>
              <a:prstDash val="dash"/>
              <a:round/>
            </a:ln>
            <a:effectLst/>
          </c:spPr>
          <c:marker>
            <c:symbol val="none"/>
          </c:marker>
          <c:xVal>
            <c:numRef>
              <c:f>Entradas!$K$60:$K$61</c:f>
              <c:numCache>
                <c:formatCode>General</c:formatCode>
                <c:ptCount val="2"/>
                <c:pt idx="0">
                  <c:v>60</c:v>
                </c:pt>
                <c:pt idx="1">
                  <c:v>60</c:v>
                </c:pt>
              </c:numCache>
            </c:numRef>
          </c:xVal>
          <c:yVal>
            <c:numRef>
              <c:f>Entradas!$L$60:$L$61</c:f>
              <c:numCache>
                <c:formatCode>General</c:formatCode>
                <c:ptCount val="2"/>
                <c:pt idx="0">
                  <c:v>0</c:v>
                </c:pt>
                <c:pt idx="1">
                  <c:v>4.7096994654674731</c:v>
                </c:pt>
              </c:numCache>
            </c:numRef>
          </c:yVal>
          <c:smooth val="0"/>
          <c:extLst>
            <c:ext xmlns:c16="http://schemas.microsoft.com/office/drawing/2014/chart" uri="{C3380CC4-5D6E-409C-BE32-E72D297353CC}">
              <c16:uniqueId val="{00000001-156B-F944-BFE1-E481B7787D48}"/>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Comparación de caudal entre escenarios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0"/>
          <c:order val="0"/>
          <c:tx>
            <c:strRef>
              <c:f>Escenarios!$D$15</c:f>
              <c:strCache>
                <c:ptCount val="1"/>
                <c:pt idx="0">
                  <c:v>Línea base</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Cálculos!$L:$L</c:f>
              <c:numCache>
                <c:formatCode>General</c:formatCode>
                <c:ptCount val="1048576"/>
                <c:pt idx="4">
                  <c:v>0</c:v>
                </c:pt>
                <c:pt idx="6" formatCode="0.0000">
                  <c:v>0.18656174146815327</c:v>
                </c:pt>
                <c:pt idx="7" formatCode="0.0000">
                  <c:v>0.16685145552530348</c:v>
                </c:pt>
                <c:pt idx="8" formatCode="0.0000">
                  <c:v>0.14759716088943692</c:v>
                </c:pt>
                <c:pt idx="9" formatCode="0.0000">
                  <c:v>0.14398279000628844</c:v>
                </c:pt>
                <c:pt idx="10" formatCode="0.0000">
                  <c:v>0.15978052796448383</c:v>
                </c:pt>
                <c:pt idx="11" formatCode="0.0000">
                  <c:v>0.14369668594088894</c:v>
                </c:pt>
                <c:pt idx="12" formatCode="0.0000">
                  <c:v>0.28068869453396617</c:v>
                </c:pt>
                <c:pt idx="13" formatCode="0.0000">
                  <c:v>0.65109077892341116</c:v>
                </c:pt>
                <c:pt idx="14" formatCode="0.0000">
                  <c:v>0.26729273961317862</c:v>
                </c:pt>
                <c:pt idx="15" formatCode="0.0000">
                  <c:v>0.33328368870984049</c:v>
                </c:pt>
                <c:pt idx="16" formatCode="0.0000">
                  <c:v>3.4937908279929326</c:v>
                </c:pt>
                <c:pt idx="17" formatCode="0.0000">
                  <c:v>0.38693946805324525</c:v>
                </c:pt>
                <c:pt idx="18" formatCode="0.0000">
                  <c:v>0.36579112145803705</c:v>
                </c:pt>
                <c:pt idx="19" formatCode="0.0000">
                  <c:v>0.34836957357159432</c:v>
                </c:pt>
                <c:pt idx="20" formatCode="0.0000">
                  <c:v>0.96133750475615765</c:v>
                </c:pt>
                <c:pt idx="21" formatCode="0.0000">
                  <c:v>1.1163382714443877</c:v>
                </c:pt>
                <c:pt idx="22" formatCode="0.0000">
                  <c:v>0.56947686847963008</c:v>
                </c:pt>
                <c:pt idx="23" formatCode="0.0000">
                  <c:v>0.62729835812549206</c:v>
                </c:pt>
                <c:pt idx="24" formatCode="0.0000">
                  <c:v>0.54630710442137009</c:v>
                </c:pt>
                <c:pt idx="25" formatCode="0.0000">
                  <c:v>1.2475246848020749</c:v>
                </c:pt>
                <c:pt idx="26" formatCode="0.0000">
                  <c:v>2.7261198965848239</c:v>
                </c:pt>
                <c:pt idx="27" formatCode="0.0000">
                  <c:v>0.71318985347778208</c:v>
                </c:pt>
                <c:pt idx="28" formatCode="0.0000">
                  <c:v>0.93361586203057478</c:v>
                </c:pt>
                <c:pt idx="29" formatCode="0.0000">
                  <c:v>0.74222011161089507</c:v>
                </c:pt>
                <c:pt idx="30" formatCode="0.0000">
                  <c:v>0.73729304674338891</c:v>
                </c:pt>
                <c:pt idx="31" formatCode="0.0000">
                  <c:v>0.71359813825529117</c:v>
                </c:pt>
                <c:pt idx="32" formatCode="0.0000">
                  <c:v>0.69076035699226002</c:v>
                </c:pt>
                <c:pt idx="33" formatCode="0.0000">
                  <c:v>0.66803447866606702</c:v>
                </c:pt>
                <c:pt idx="34" formatCode="0.0000">
                  <c:v>0.64528241064500058</c:v>
                </c:pt>
                <c:pt idx="35" formatCode="0.0000">
                  <c:v>0.62319261959423866</c:v>
                </c:pt>
                <c:pt idx="36" formatCode="0.0000">
                  <c:v>0.60111542904173043</c:v>
                </c:pt>
                <c:pt idx="37" formatCode="0.0000">
                  <c:v>2.9793657693778299</c:v>
                </c:pt>
                <c:pt idx="38" formatCode="0.0000">
                  <c:v>0.73424857122965037</c:v>
                </c:pt>
                <c:pt idx="39" formatCode="0.0000">
                  <c:v>0.82863039947207418</c:v>
                </c:pt>
                <c:pt idx="40" formatCode="0.0000">
                  <c:v>0.77326267909364788</c:v>
                </c:pt>
                <c:pt idx="41" formatCode="0.0000">
                  <c:v>0.75232080989709227</c:v>
                </c:pt>
                <c:pt idx="42" formatCode="0.0000">
                  <c:v>0.82884396869528665</c:v>
                </c:pt>
                <c:pt idx="43" formatCode="0.0000">
                  <c:v>0.76099978863354334</c:v>
                </c:pt>
                <c:pt idx="44" formatCode="0.0000">
                  <c:v>0.73746974998607773</c:v>
                </c:pt>
                <c:pt idx="45" formatCode="0.0000">
                  <c:v>0.98896137109592974</c:v>
                </c:pt>
                <c:pt idx="46" formatCode="0.0000">
                  <c:v>2.9126071975267132</c:v>
                </c:pt>
                <c:pt idx="47" formatCode="0.0000">
                  <c:v>0.86417251521961913</c:v>
                </c:pt>
                <c:pt idx="48" formatCode="0.0000">
                  <c:v>0.88070877309955031</c:v>
                </c:pt>
                <c:pt idx="49" formatCode="0.0000">
                  <c:v>1.0714824195764039</c:v>
                </c:pt>
                <c:pt idx="50" formatCode="0.0000">
                  <c:v>1.4502286951401395</c:v>
                </c:pt>
                <c:pt idx="51" formatCode="0.0000">
                  <c:v>2.1322991866144196</c:v>
                </c:pt>
                <c:pt idx="52" formatCode="0.0000">
                  <c:v>1.0135934177549419</c:v>
                </c:pt>
                <c:pt idx="53" formatCode="0.0000">
                  <c:v>1.2938837873361357</c:v>
                </c:pt>
                <c:pt idx="54" formatCode="0.0000">
                  <c:v>1.0364231564154867</c:v>
                </c:pt>
                <c:pt idx="55" formatCode="0.0000">
                  <c:v>1.0118738438815584</c:v>
                </c:pt>
                <c:pt idx="56" formatCode="0.0000">
                  <c:v>0.98724168420569636</c:v>
                </c:pt>
                <c:pt idx="57" formatCode="0.0000">
                  <c:v>1.0443563886595992</c:v>
                </c:pt>
                <c:pt idx="58" formatCode="0.0000">
                  <c:v>1.3759784157462618</c:v>
                </c:pt>
                <c:pt idx="59" formatCode="0.0000">
                  <c:v>2.9989984939107535</c:v>
                </c:pt>
                <c:pt idx="60" formatCode="0.0000">
                  <c:v>1.1599936233162109</c:v>
                </c:pt>
                <c:pt idx="61" formatCode="0.0000">
                  <c:v>1.2822803023427887</c:v>
                </c:pt>
                <c:pt idx="62" formatCode="0.0000">
                  <c:v>1.2390175773567438</c:v>
                </c:pt>
                <c:pt idx="63" formatCode="0.0000">
                  <c:v>1.1898472270301657</c:v>
                </c:pt>
                <c:pt idx="64" formatCode="0.0000">
                  <c:v>1.1627963228067246</c:v>
                </c:pt>
                <c:pt idx="65" formatCode="0.0000">
                  <c:v>1.1923906370672497</c:v>
                </c:pt>
                <c:pt idx="66" formatCode="0.0000">
                  <c:v>1.1892145521675663</c:v>
                </c:pt>
                <c:pt idx="67" formatCode="0.0000">
                  <c:v>1.2117046379289986</c:v>
                </c:pt>
                <c:pt idx="68" formatCode="0.0000">
                  <c:v>3.2337704586602998</c:v>
                </c:pt>
                <c:pt idx="69" formatCode="0.0000">
                  <c:v>1.2798683374370217</c:v>
                </c:pt>
                <c:pt idx="70" formatCode="0.0000">
                  <c:v>1.2531296347566636</c:v>
                </c:pt>
                <c:pt idx="71" formatCode="0.0000">
                  <c:v>1.234879126283366</c:v>
                </c:pt>
                <c:pt idx="72" formatCode="0.0000">
                  <c:v>1.2087416821093135</c:v>
                </c:pt>
                <c:pt idx="73" formatCode="0.0000">
                  <c:v>1.1831735875219753</c:v>
                </c:pt>
                <c:pt idx="74" formatCode="0.0000">
                  <c:v>1.1576496495259689</c:v>
                </c:pt>
                <c:pt idx="75" formatCode="0.0000">
                  <c:v>2.8364480730213928</c:v>
                </c:pt>
                <c:pt idx="76" formatCode="0.0000">
                  <c:v>1.482260441102224</c:v>
                </c:pt>
                <c:pt idx="77" formatCode="0.0000">
                  <c:v>1.2909860496720742</c:v>
                </c:pt>
                <c:pt idx="78" formatCode="0.0000">
                  <c:v>1.2647556112164571</c:v>
                </c:pt>
                <c:pt idx="79" formatCode="0.0000">
                  <c:v>1.2386717173490915</c:v>
                </c:pt>
                <c:pt idx="80" formatCode="0.0000">
                  <c:v>1.2478733141029881</c:v>
                </c:pt>
                <c:pt idx="81" formatCode="0.0000">
                  <c:v>1.2549805170757642</c:v>
                </c:pt>
                <c:pt idx="82" formatCode="0.0000">
                  <c:v>1.5369598325149494</c:v>
                </c:pt>
                <c:pt idx="83" formatCode="0.0000">
                  <c:v>3.9499442983144757</c:v>
                </c:pt>
                <c:pt idx="84" formatCode="0.0000">
                  <c:v>3.7459408018737985</c:v>
                </c:pt>
                <c:pt idx="85" formatCode="0.0000">
                  <c:v>1.5029882438923103</c:v>
                </c:pt>
                <c:pt idx="86" formatCode="0.0000">
                  <c:v>1.476938906016245</c:v>
                </c:pt>
                <c:pt idx="87" formatCode="0.0000">
                  <c:v>1.7020495498791433</c:v>
                </c:pt>
                <c:pt idx="88" formatCode="0.0000">
                  <c:v>1.4911537933679959</c:v>
                </c:pt>
                <c:pt idx="89" formatCode="0.0000">
                  <c:v>1.4641618299910002</c:v>
                </c:pt>
                <c:pt idx="90" formatCode="0.0000">
                  <c:v>1.4377861621926185</c:v>
                </c:pt>
                <c:pt idx="91" formatCode="0.0000">
                  <c:v>1.4118957681548634</c:v>
                </c:pt>
                <c:pt idx="92" formatCode="0.0000">
                  <c:v>1.3865649756046028</c:v>
                </c:pt>
                <c:pt idx="93" formatCode="0.0000">
                  <c:v>1.3618256357389444</c:v>
                </c:pt>
                <c:pt idx="94" formatCode="0.0000">
                  <c:v>1.3371087511390876</c:v>
                </c:pt>
                <c:pt idx="95" formatCode="0.0000">
                  <c:v>1.313015441739539</c:v>
                </c:pt>
                <c:pt idx="96" formatCode="0.0000">
                  <c:v>1.2896540754321646</c:v>
                </c:pt>
                <c:pt idx="97" formatCode="0.0000">
                  <c:v>1.2661453977089387</c:v>
                </c:pt>
                <c:pt idx="98" formatCode="0.0000">
                  <c:v>1.242889081544913</c:v>
                </c:pt>
                <c:pt idx="99" formatCode="0.0000">
                  <c:v>1.2264813726303923</c:v>
                </c:pt>
                <c:pt idx="100" formatCode="0.0000">
                  <c:v>1.2165526515082885</c:v>
                </c:pt>
                <c:pt idx="101" formatCode="0.0000">
                  <c:v>1.2078780055614289</c:v>
                </c:pt>
                <c:pt idx="102" formatCode="0.0000">
                  <c:v>1.2278357843726821</c:v>
                </c:pt>
                <c:pt idx="103" formatCode="0.0000">
                  <c:v>1.2557553314880741</c:v>
                </c:pt>
                <c:pt idx="104" formatCode="0.0000">
                  <c:v>1.2326720819543859</c:v>
                </c:pt>
                <c:pt idx="105" formatCode="0.0000">
                  <c:v>1.209314478747771</c:v>
                </c:pt>
                <c:pt idx="106" formatCode="0.0000">
                  <c:v>1.1865242797576148</c:v>
                </c:pt>
                <c:pt idx="107" formatCode="0.0000">
                  <c:v>1.1639162892680037</c:v>
                </c:pt>
                <c:pt idx="108" formatCode="0.0000">
                  <c:v>1.1515982977032559</c:v>
                </c:pt>
                <c:pt idx="109" formatCode="0.0000">
                  <c:v>1.1428468800284368</c:v>
                </c:pt>
                <c:pt idx="110" formatCode="0.0000">
                  <c:v>1.1348042796079783</c:v>
                </c:pt>
                <c:pt idx="111" formatCode="0.0000">
                  <c:v>1.1269379805887012</c:v>
                </c:pt>
                <c:pt idx="112" formatCode="0.0000">
                  <c:v>1.1191485051251737</c:v>
                </c:pt>
                <c:pt idx="113" formatCode="0.0000">
                  <c:v>1.1114170233248377</c:v>
                </c:pt>
                <c:pt idx="114" formatCode="0.0000">
                  <c:v>1.1037397266804567</c:v>
                </c:pt>
                <c:pt idx="115" formatCode="0.0000">
                  <c:v>1.0961156062424524</c:v>
                </c:pt>
                <c:pt idx="116" formatCode="0.0000">
                  <c:v>1.0885441765004897</c:v>
                </c:pt>
                <c:pt idx="117" formatCode="0.0000">
                  <c:v>1.081025051481487</c:v>
                </c:pt>
                <c:pt idx="118" formatCode="0.0000">
                  <c:v>1.0735578657910041</c:v>
                </c:pt>
                <c:pt idx="119" formatCode="0.0000">
                  <c:v>1.669369793589071</c:v>
                </c:pt>
                <c:pt idx="120" formatCode="0.0000">
                  <c:v>1.1645909340031582</c:v>
                </c:pt>
                <c:pt idx="121" formatCode="0.0000">
                  <c:v>1.1549113433168778</c:v>
                </c:pt>
                <c:pt idx="122" formatCode="0.0000">
                  <c:v>1.1335530236371265</c:v>
                </c:pt>
                <c:pt idx="123" formatCode="0.0000">
                  <c:v>1.4422070280915085</c:v>
                </c:pt>
                <c:pt idx="124" formatCode="0.0000">
                  <c:v>1.1981848891297755</c:v>
                </c:pt>
                <c:pt idx="125" formatCode="0.0000">
                  <c:v>1.1841259380761961</c:v>
                </c:pt>
                <c:pt idx="126" formatCode="0.0000">
                  <c:v>1.1623634808280681</c:v>
                </c:pt>
                <c:pt idx="127" formatCode="0.0000">
                  <c:v>1.1406253993314044</c:v>
                </c:pt>
                <c:pt idx="128" formatCode="0.0000">
                  <c:v>1.1195452739403318</c:v>
                </c:pt>
                <c:pt idx="129" formatCode="0.0000">
                  <c:v>1.0990427947429726</c:v>
                </c:pt>
                <c:pt idx="130" formatCode="0.0000">
                  <c:v>1.1065102534071722</c:v>
                </c:pt>
                <c:pt idx="131" formatCode="0.0000">
                  <c:v>1.0863621650323776</c:v>
                </c:pt>
                <c:pt idx="132" formatCode="0.0000">
                  <c:v>1.0665130237598119</c:v>
                </c:pt>
                <c:pt idx="133" formatCode="0.0000">
                  <c:v>1.0469902808699918</c:v>
                </c:pt>
                <c:pt idx="134" formatCode="0.0000">
                  <c:v>1.0274073463552194</c:v>
                </c:pt>
                <c:pt idx="135" formatCode="0.0000">
                  <c:v>1.0079577773744801</c:v>
                </c:pt>
                <c:pt idx="136" formatCode="0.0000">
                  <c:v>0.98933309701520555</c:v>
                </c:pt>
                <c:pt idx="137" formatCode="0.0000">
                  <c:v>0.97107709971065503</c:v>
                </c:pt>
                <c:pt idx="138" formatCode="0.0000">
                  <c:v>0.95324447617455477</c:v>
                </c:pt>
                <c:pt idx="139" formatCode="0.0000">
                  <c:v>0.94653194513638927</c:v>
                </c:pt>
                <c:pt idx="140" formatCode="0.0000">
                  <c:v>0.92943319786012779</c:v>
                </c:pt>
                <c:pt idx="141" formatCode="0.0000">
                  <c:v>0.91678940441320467</c:v>
                </c:pt>
                <c:pt idx="142" formatCode="0.0000">
                  <c:v>0.90929761546228582</c:v>
                </c:pt>
                <c:pt idx="143" formatCode="0.0000">
                  <c:v>0.90280078279152409</c:v>
                </c:pt>
                <c:pt idx="144" formatCode="0.0000">
                  <c:v>0.89656434049697398</c:v>
                </c:pt>
                <c:pt idx="145" formatCode="0.0000">
                  <c:v>0.89033167235406285</c:v>
                </c:pt>
                <c:pt idx="146" formatCode="0.0000">
                  <c:v>0.88417431890714537</c:v>
                </c:pt>
                <c:pt idx="147" formatCode="0.0000">
                  <c:v>0.87806550574218822</c:v>
                </c:pt>
                <c:pt idx="148" formatCode="0.0000">
                  <c:v>0.87200000818050571</c:v>
                </c:pt>
                <c:pt idx="149" formatCode="0.0000">
                  <c:v>0.86597661645570567</c:v>
                </c:pt>
                <c:pt idx="150" formatCode="0.0000">
                  <c:v>0.85999487014479403</c:v>
                </c:pt>
                <c:pt idx="151" formatCode="0.0000">
                  <c:v>0.85405445000115021</c:v>
                </c:pt>
                <c:pt idx="152" formatCode="0.0000">
                  <c:v>0.84815506468271995</c:v>
                </c:pt>
                <c:pt idx="153" formatCode="0.0000">
                  <c:v>0.84229642964595819</c:v>
                </c:pt>
                <c:pt idx="154" formatCode="0.0000">
                  <c:v>0.83647826321471963</c:v>
                </c:pt>
                <c:pt idx="155" formatCode="0.0000">
                  <c:v>0.83070028579465405</c:v>
                </c:pt>
                <c:pt idx="156" formatCode="0.0000">
                  <c:v>0.82496221977998363</c:v>
                </c:pt>
                <c:pt idx="157" formatCode="0.0000">
                  <c:v>0.81926378948249323</c:v>
                </c:pt>
                <c:pt idx="158" formatCode="0.0000">
                  <c:v>0.81360472110826476</c:v>
                </c:pt>
                <c:pt idx="159" formatCode="0.0000">
                  <c:v>2.5540652772649821</c:v>
                </c:pt>
                <c:pt idx="160" formatCode="0.0000">
                  <c:v>0.98341904997686114</c:v>
                </c:pt>
                <c:pt idx="161" formatCode="0.0000">
                  <c:v>0.96652665322024378</c:v>
                </c:pt>
                <c:pt idx="162" formatCode="0.0000">
                  <c:v>0.94908658048950401</c:v>
                </c:pt>
                <c:pt idx="163" formatCode="0.0000">
                  <c:v>0.93171381439987266</c:v>
                </c:pt>
                <c:pt idx="164" formatCode="0.0000">
                  <c:v>0.9558713697405492</c:v>
                </c:pt>
                <c:pt idx="165" formatCode="0.0000">
                  <c:v>0.93873243236939119</c:v>
                </c:pt>
                <c:pt idx="166" formatCode="0.0000">
                  <c:v>0.92178806465029628</c:v>
                </c:pt>
                <c:pt idx="167" formatCode="0.0000">
                  <c:v>0.90498080176696583</c:v>
                </c:pt>
                <c:pt idx="168" formatCode="0.0000">
                  <c:v>0.89127433691177638</c:v>
                </c:pt>
                <c:pt idx="169" formatCode="0.0000">
                  <c:v>0.88438154565874105</c:v>
                </c:pt>
                <c:pt idx="170" formatCode="0.0000">
                  <c:v>0.86728095491502499</c:v>
                </c:pt>
                <c:pt idx="171" formatCode="0.0000">
                  <c:v>0.85103970335821877</c:v>
                </c:pt>
                <c:pt idx="172" formatCode="0.0000">
                  <c:v>0.83481238225282695</c:v>
                </c:pt>
                <c:pt idx="173" formatCode="0.0000">
                  <c:v>0.81886392233003358</c:v>
                </c:pt>
                <c:pt idx="174" formatCode="0.0000">
                  <c:v>0.803161989425207</c:v>
                </c:pt>
                <c:pt idx="175" formatCode="0.0000">
                  <c:v>0.78759529083038859</c:v>
                </c:pt>
                <c:pt idx="176" formatCode="0.0000">
                  <c:v>0.77234604052516986</c:v>
                </c:pt>
                <c:pt idx="177" formatCode="0.0000">
                  <c:v>0.75727566370361132</c:v>
                </c:pt>
                <c:pt idx="178" formatCode="0.0000">
                  <c:v>0.74240654281658269</c:v>
                </c:pt>
                <c:pt idx="179" formatCode="0.0000">
                  <c:v>0.72794497578408213</c:v>
                </c:pt>
                <c:pt idx="180" formatCode="0.0000">
                  <c:v>0.71343599473567054</c:v>
                </c:pt>
                <c:pt idx="181" formatCode="0.0000">
                  <c:v>0.69937895075492917</c:v>
                </c:pt>
                <c:pt idx="182" formatCode="0.0000">
                  <c:v>0.6899721424234555</c:v>
                </c:pt>
                <c:pt idx="183" formatCode="0.0000">
                  <c:v>0.68435398470459818</c:v>
                </c:pt>
                <c:pt idx="184" formatCode="0.0000">
                  <c:v>0.67946810413692038</c:v>
                </c:pt>
                <c:pt idx="185" formatCode="0.0000">
                  <c:v>0.67474511954947813</c:v>
                </c:pt>
                <c:pt idx="186" formatCode="0.0000">
                  <c:v>0.67007881034590389</c:v>
                </c:pt>
                <c:pt idx="187" formatCode="0.0000">
                  <c:v>0.66544921284170977</c:v>
                </c:pt>
                <c:pt idx="188" formatCode="0.0000">
                  <c:v>0.66085242846710956</c:v>
                </c:pt>
                <c:pt idx="189" formatCode="0.0000">
                  <c:v>0.65628755175011522</c:v>
                </c:pt>
                <c:pt idx="190" formatCode="0.0000">
                  <c:v>0.65175423587085612</c:v>
                </c:pt>
                <c:pt idx="191" formatCode="0.0000">
                  <c:v>0.64725223927961362</c:v>
                </c:pt>
                <c:pt idx="192" formatCode="0.0000">
                  <c:v>0.64278134125376984</c:v>
                </c:pt>
                <c:pt idx="193" formatCode="0.0000">
                  <c:v>0.63834132616330641</c:v>
                </c:pt>
                <c:pt idx="194" formatCode="0.0000">
                  <c:v>0.63393198053214062</c:v>
                </c:pt>
                <c:pt idx="195" formatCode="0.0000">
                  <c:v>0.629553092482523</c:v>
                </c:pt>
                <c:pt idx="196" formatCode="0.0000">
                  <c:v>0.62520445162329552</c:v>
                </c:pt>
                <c:pt idx="197" formatCode="0.0000">
                  <c:v>0.62226257857153477</c:v>
                </c:pt>
                <c:pt idx="198" formatCode="0.0000">
                  <c:v>0.6168534692532458</c:v>
                </c:pt>
                <c:pt idx="199" formatCode="0.0000">
                  <c:v>0.61238567864965299</c:v>
                </c:pt>
                <c:pt idx="200" formatCode="0.0000">
                  <c:v>0.61004451673515914</c:v>
                </c:pt>
                <c:pt idx="201" formatCode="0.0000">
                  <c:v>0.60426829776917157</c:v>
                </c:pt>
                <c:pt idx="202" formatCode="0.0000">
                  <c:v>0.59980335411796504</c:v>
                </c:pt>
                <c:pt idx="203" formatCode="0.0000">
                  <c:v>0.59560602388672412</c:v>
                </c:pt>
                <c:pt idx="204" formatCode="0.0000">
                  <c:v>0.59148178138611562</c:v>
                </c:pt>
                <c:pt idx="205" formatCode="0.0000">
                  <c:v>0.80396129298522367</c:v>
                </c:pt>
                <c:pt idx="206" formatCode="0.0000">
                  <c:v>0.68418011651506672</c:v>
                </c:pt>
                <c:pt idx="207" formatCode="0.0000">
                  <c:v>1.3179038953944029</c:v>
                </c:pt>
                <c:pt idx="208" formatCode="0.0000">
                  <c:v>0.78519300648809209</c:v>
                </c:pt>
                <c:pt idx="209" formatCode="0.0000">
                  <c:v>0.77843761432035008</c:v>
                </c:pt>
                <c:pt idx="210" formatCode="0.0000">
                  <c:v>0.7610787025105924</c:v>
                </c:pt>
                <c:pt idx="211" formatCode="0.0000">
                  <c:v>0.7438174720327243</c:v>
                </c:pt>
                <c:pt idx="212" formatCode="0.0000">
                  <c:v>0.72691860281214271</c:v>
                </c:pt>
                <c:pt idx="213" formatCode="0.0000">
                  <c:v>0.71040735873390248</c:v>
                </c:pt>
                <c:pt idx="214" formatCode="0.0000">
                  <c:v>0.69421964648230461</c:v>
                </c:pt>
                <c:pt idx="215" formatCode="0.0000">
                  <c:v>0.67802214568370522</c:v>
                </c:pt>
                <c:pt idx="216" formatCode="0.0000">
                  <c:v>0.66220461531508445</c:v>
                </c:pt>
                <c:pt idx="217" formatCode="0.0000">
                  <c:v>0.64621755364757527</c:v>
                </c:pt>
                <c:pt idx="218" formatCode="0.0000">
                  <c:v>0.63033369425580954</c:v>
                </c:pt>
                <c:pt idx="219" formatCode="0.0000">
                  <c:v>0.61402376935208813</c:v>
                </c:pt>
                <c:pt idx="220" formatCode="0.0000">
                  <c:v>0.59834602405458492</c:v>
                </c:pt>
                <c:pt idx="221" formatCode="0.0000">
                  <c:v>0.58273270058419924</c:v>
                </c:pt>
                <c:pt idx="222" formatCode="0.0000">
                  <c:v>0.57841526096517237</c:v>
                </c:pt>
                <c:pt idx="223" formatCode="0.0000">
                  <c:v>0.57413166703287144</c:v>
                </c:pt>
                <c:pt idx="224" formatCode="0.0000">
                  <c:v>0.5585803727198636</c:v>
                </c:pt>
                <c:pt idx="225" formatCode="0.0000">
                  <c:v>0.54324786739775899</c:v>
                </c:pt>
                <c:pt idx="226" formatCode="0.0000">
                  <c:v>0.52816397965584483</c:v>
                </c:pt>
                <c:pt idx="227" formatCode="0.0000">
                  <c:v>0.5193292772486886</c:v>
                </c:pt>
                <c:pt idx="228" formatCode="0.0000">
                  <c:v>0.5147761292368972</c:v>
                </c:pt>
                <c:pt idx="229" formatCode="0.0000">
                  <c:v>0.51104043258031429</c:v>
                </c:pt>
                <c:pt idx="230" formatCode="0.0000">
                  <c:v>0.50747691925767724</c:v>
                </c:pt>
                <c:pt idx="231" formatCode="0.0000">
                  <c:v>0.50397146708234097</c:v>
                </c:pt>
                <c:pt idx="232" formatCode="0.0000">
                  <c:v>0.50049022956411782</c:v>
                </c:pt>
                <c:pt idx="233" formatCode="0.0000">
                  <c:v>0.49703303943010047</c:v>
                </c:pt>
                <c:pt idx="234" formatCode="0.0000">
                  <c:v>0.49359379693195521</c:v>
                </c:pt>
                <c:pt idx="235" formatCode="0.0000">
                  <c:v>0.49018318101585168</c:v>
                </c:pt>
                <c:pt idx="236" formatCode="0.0000">
                  <c:v>0.48679703089779713</c:v>
                </c:pt>
                <c:pt idx="237" formatCode="0.0000">
                  <c:v>0.48343443953145254</c:v>
                </c:pt>
                <c:pt idx="238" formatCode="0.0000">
                  <c:v>0.4800951067358224</c:v>
                </c:pt>
                <c:pt idx="239" formatCode="0.0000">
                  <c:v>0.47677884625475969</c:v>
                </c:pt>
                <c:pt idx="240" formatCode="0.0000">
                  <c:v>0.47348549419660751</c:v>
                </c:pt>
                <c:pt idx="241" formatCode="0.0000">
                  <c:v>0.47021489098285374</c:v>
                </c:pt>
                <c:pt idx="242" formatCode="0.0000">
                  <c:v>0.46696687923497437</c:v>
                </c:pt>
                <c:pt idx="243" formatCode="0.0000">
                  <c:v>0.46374130334068059</c:v>
                </c:pt>
                <c:pt idx="244" formatCode="0.0000">
                  <c:v>0.46053800816339763</c:v>
                </c:pt>
                <c:pt idx="245" formatCode="0.0000">
                  <c:v>0.45735683976902208</c:v>
                </c:pt>
                <c:pt idx="246" formatCode="0.0000">
                  <c:v>0.45419764531112256</c:v>
                </c:pt>
                <c:pt idx="247" formatCode="0.0000">
                  <c:v>0.45106027300359408</c:v>
                </c:pt>
                <c:pt idx="248" formatCode="0.0000">
                  <c:v>0.44794457210963978</c:v>
                </c:pt>
                <c:pt idx="249" formatCode="0.0000">
                  <c:v>0.4448503929338356</c:v>
                </c:pt>
                <c:pt idx="250" formatCode="0.0000">
                  <c:v>0.44177758681480878</c:v>
                </c:pt>
                <c:pt idx="251" formatCode="0.0000">
                  <c:v>0.43872600611807</c:v>
                </c:pt>
                <c:pt idx="252" formatCode="0.0000">
                  <c:v>0.43569550422891828</c:v>
                </c:pt>
                <c:pt idx="253" formatCode="0.0000">
                  <c:v>0.43268593554539408</c:v>
                </c:pt>
                <c:pt idx="254" formatCode="0.0000">
                  <c:v>0.4296971554712839</c:v>
                </c:pt>
                <c:pt idx="255" formatCode="0.0000">
                  <c:v>0.42672902040917332</c:v>
                </c:pt>
                <c:pt idx="256" formatCode="0.0000">
                  <c:v>0.42378138775354779</c:v>
                </c:pt>
                <c:pt idx="257" formatCode="0.0000">
                  <c:v>0.42085411588394089</c:v>
                </c:pt>
                <c:pt idx="258" formatCode="0.0000">
                  <c:v>0.41794706415813032</c:v>
                </c:pt>
                <c:pt idx="259" formatCode="0.0000">
                  <c:v>0.41506009290538065</c:v>
                </c:pt>
                <c:pt idx="260" formatCode="0.0000">
                  <c:v>0.41219306341973244</c:v>
                </c:pt>
                <c:pt idx="261" formatCode="0.0000">
                  <c:v>0.40934583795333851</c:v>
                </c:pt>
                <c:pt idx="262" formatCode="0.0000">
                  <c:v>0.40651827970984544</c:v>
                </c:pt>
                <c:pt idx="263" formatCode="0.0000">
                  <c:v>0.40371025283782142</c:v>
                </c:pt>
                <c:pt idx="264" formatCode="0.0000">
                  <c:v>0.40092162242422874</c:v>
                </c:pt>
                <c:pt idx="265" formatCode="0.0000">
                  <c:v>0.39815225448794239</c:v>
                </c:pt>
                <c:pt idx="266" formatCode="0.0000">
                  <c:v>0.39540201597331248</c:v>
                </c:pt>
                <c:pt idx="267" formatCode="0.0000">
                  <c:v>0.3926707747437716</c:v>
                </c:pt>
                <c:pt idx="268" formatCode="0.0000">
                  <c:v>0.38995839957548634</c:v>
                </c:pt>
                <c:pt idx="269" formatCode="0.0000">
                  <c:v>0.38726476015105249</c:v>
                </c:pt>
                <c:pt idx="270" formatCode="0.0000">
                  <c:v>0.38458972705323385</c:v>
                </c:pt>
                <c:pt idx="271" formatCode="0.0000">
                  <c:v>0.38193317175874453</c:v>
                </c:pt>
                <c:pt idx="272" formatCode="0.0000">
                  <c:v>0.37929496663207363</c:v>
                </c:pt>
                <c:pt idx="273" formatCode="0.0000">
                  <c:v>0.37667498491935325</c:v>
                </c:pt>
                <c:pt idx="274" formatCode="0.0000">
                  <c:v>0.37407310074226846</c:v>
                </c:pt>
                <c:pt idx="275" formatCode="0.0000">
                  <c:v>0.37148918909200912</c:v>
                </c:pt>
                <c:pt idx="276" formatCode="0.0000">
                  <c:v>0.36892312582326431</c:v>
                </c:pt>
                <c:pt idx="277" formatCode="0.0000">
                  <c:v>0.36637478764825721</c:v>
                </c:pt>
                <c:pt idx="278" formatCode="0.0000">
                  <c:v>0.36384405213082188</c:v>
                </c:pt>
                <c:pt idx="279" formatCode="0.0000">
                  <c:v>0.3613307976805209</c:v>
                </c:pt>
                <c:pt idx="280" formatCode="0.0000">
                  <c:v>0.35883490354680325</c:v>
                </c:pt>
                <c:pt idx="281" formatCode="0.0000">
                  <c:v>0.35635624981320291</c:v>
                </c:pt>
                <c:pt idx="282" formatCode="0.0000">
                  <c:v>0.35389471739157746</c:v>
                </c:pt>
                <c:pt idx="283" formatCode="0.0000">
                  <c:v>0.35337760938731594</c:v>
                </c:pt>
                <c:pt idx="284" formatCode="0.0000">
                  <c:v>0.34965683904374784</c:v>
                </c:pt>
                <c:pt idx="285" formatCode="0.0000">
                  <c:v>0.34672979585903291</c:v>
                </c:pt>
                <c:pt idx="286" formatCode="0.0000">
                  <c:v>0.34423944673981255</c:v>
                </c:pt>
                <c:pt idx="287" formatCode="0.0000">
                  <c:v>0.34184386107746645</c:v>
                </c:pt>
                <c:pt idx="288" formatCode="0.0000">
                  <c:v>0.33947926739565903</c:v>
                </c:pt>
                <c:pt idx="289" formatCode="0.0000">
                  <c:v>0.33713369718665548</c:v>
                </c:pt>
                <c:pt idx="290" formatCode="0.0000">
                  <c:v>0.33480482998635086</c:v>
                </c:pt>
                <c:pt idx="291" formatCode="0.0000">
                  <c:v>0.3686451283533147</c:v>
                </c:pt>
                <c:pt idx="292" formatCode="0.0000">
                  <c:v>0.45362476609075841</c:v>
                </c:pt>
                <c:pt idx="293" formatCode="0.0000">
                  <c:v>0.40321150103312314</c:v>
                </c:pt>
                <c:pt idx="294" formatCode="0.0000">
                  <c:v>0.38315910065210018</c:v>
                </c:pt>
                <c:pt idx="295" formatCode="0.0000">
                  <c:v>0.36386831273193238</c:v>
                </c:pt>
                <c:pt idx="296" formatCode="0.0000">
                  <c:v>0.34479760107629481</c:v>
                </c:pt>
                <c:pt idx="297" formatCode="0.0000">
                  <c:v>0.3259450841133425</c:v>
                </c:pt>
                <c:pt idx="298" formatCode="0.0000">
                  <c:v>0.3180477718199099</c:v>
                </c:pt>
                <c:pt idx="299" formatCode="0.0000">
                  <c:v>0.31479941437568909</c:v>
                </c:pt>
                <c:pt idx="300" formatCode="0.0000">
                  <c:v>0.3124291232817244</c:v>
                </c:pt>
                <c:pt idx="301" formatCode="0.0000">
                  <c:v>0.31023455095784641</c:v>
                </c:pt>
                <c:pt idx="302" formatCode="0.0000">
                  <c:v>0.30808481308391189</c:v>
                </c:pt>
                <c:pt idx="303" formatCode="0.0000">
                  <c:v>0.30595545107003497</c:v>
                </c:pt>
                <c:pt idx="304" formatCode="0.0000">
                  <c:v>0.30384182685570932</c:v>
                </c:pt>
                <c:pt idx="305" formatCode="0.0000">
                  <c:v>0.3017429941850337</c:v>
                </c:pt>
                <c:pt idx="306" formatCode="0.0000">
                  <c:v>0.29965869490671393</c:v>
                </c:pt>
                <c:pt idx="307" formatCode="0.0000">
                  <c:v>0.29758879958295203</c:v>
                </c:pt>
                <c:pt idx="308" formatCode="0.0000">
                  <c:v>0.29553320330861854</c:v>
                </c:pt>
                <c:pt idx="309" formatCode="0.0000">
                  <c:v>0.29349180630549204</c:v>
                </c:pt>
                <c:pt idx="310" formatCode="0.0000">
                  <c:v>0.2920152021246834</c:v>
                </c:pt>
                <c:pt idx="311" formatCode="0.0000">
                  <c:v>0.2895537746947483</c:v>
                </c:pt>
                <c:pt idx="312" formatCode="0.0000">
                  <c:v>0.28747093169446242</c:v>
                </c:pt>
                <c:pt idx="313" formatCode="0.0000">
                  <c:v>0.28546981435565716</c:v>
                </c:pt>
                <c:pt idx="314" formatCode="0.0000">
                  <c:v>0.28349506035894734</c:v>
                </c:pt>
                <c:pt idx="315" formatCode="0.0000">
                  <c:v>0.28153628245711798</c:v>
                </c:pt>
                <c:pt idx="316" formatCode="0.0000">
                  <c:v>0.28289562068556279</c:v>
                </c:pt>
                <c:pt idx="317" formatCode="0.0000">
                  <c:v>0.27827551283586516</c:v>
                </c:pt>
                <c:pt idx="318" formatCode="0.0000">
                  <c:v>0.27585682612886531</c:v>
                </c:pt>
                <c:pt idx="319" formatCode="0.0000">
                  <c:v>0.27385887980268292</c:v>
                </c:pt>
                <c:pt idx="320" formatCode="0.0000">
                  <c:v>0.27194997851241887</c:v>
                </c:pt>
                <c:pt idx="321" formatCode="0.0000">
                  <c:v>0.27006827589972909</c:v>
                </c:pt>
                <c:pt idx="322" formatCode="0.0000">
                  <c:v>0.26820218082287045</c:v>
                </c:pt>
                <c:pt idx="323" formatCode="0.0000">
                  <c:v>0.26634946181151076</c:v>
                </c:pt>
                <c:pt idx="324" formatCode="0.0000">
                  <c:v>0.26450963097524605</c:v>
                </c:pt>
                <c:pt idx="325" formatCode="0.0000">
                  <c:v>0.2626825256348132</c:v>
                </c:pt>
                <c:pt idx="326" formatCode="0.0000">
                  <c:v>0.26086804417198278</c:v>
                </c:pt>
                <c:pt idx="327" formatCode="0.0000">
                  <c:v>0.25906609683274423</c:v>
                </c:pt>
                <c:pt idx="328" formatCode="0.0000">
                  <c:v>0.25727659656184693</c:v>
                </c:pt>
                <c:pt idx="329" formatCode="0.0000">
                  <c:v>0.25549945729251194</c:v>
                </c:pt>
                <c:pt idx="330" formatCode="0.0000">
                  <c:v>0.25483597726509621</c:v>
                </c:pt>
                <c:pt idx="331" formatCode="0.0000">
                  <c:v>0.25218703441522133</c:v>
                </c:pt>
                <c:pt idx="332" formatCode="0.0000">
                  <c:v>0.25027955336421259</c:v>
                </c:pt>
                <c:pt idx="333" formatCode="0.0000">
                  <c:v>0.24851992507464155</c:v>
                </c:pt>
                <c:pt idx="334" formatCode="0.0000">
                  <c:v>0.24679753265530438</c:v>
                </c:pt>
                <c:pt idx="335" formatCode="0.0000">
                  <c:v>0.24509170861471963</c:v>
                </c:pt>
                <c:pt idx="336" formatCode="0.0000">
                  <c:v>0.2433985374442465</c:v>
                </c:pt>
                <c:pt idx="337" formatCode="0.0000">
                  <c:v>0.24171722386197975</c:v>
                </c:pt>
                <c:pt idx="338" formatCode="0.0000">
                  <c:v>0.24004755413076795</c:v>
                </c:pt>
                <c:pt idx="339" formatCode="0.0000">
                  <c:v>0.23838942326944909</c:v>
                </c:pt>
                <c:pt idx="340" formatCode="0.0000">
                  <c:v>0.23674274700098902</c:v>
                </c:pt>
                <c:pt idx="341" formatCode="0.0000">
                  <c:v>0.23510744535123501</c:v>
                </c:pt>
                <c:pt idx="342" formatCode="0.0000">
                  <c:v>0.23348343959137927</c:v>
                </c:pt>
                <c:pt idx="343" formatCode="0.0000">
                  <c:v>0.23187065166547852</c:v>
                </c:pt>
                <c:pt idx="344" formatCode="0.0000">
                  <c:v>0.23026900408079379</c:v>
                </c:pt>
                <c:pt idx="345" formatCode="0.0000">
                  <c:v>0.22867841988434284</c:v>
                </c:pt>
                <c:pt idx="346" formatCode="0.0000">
                  <c:v>0.22709882265553039</c:v>
                </c:pt>
                <c:pt idx="347" formatCode="0.0000">
                  <c:v>0.2255301365017916</c:v>
                </c:pt>
                <c:pt idx="348" formatCode="0.0000">
                  <c:v>0.22397228605481925</c:v>
                </c:pt>
                <c:pt idx="349" formatCode="0.0000">
                  <c:v>0.222425196466918</c:v>
                </c:pt>
                <c:pt idx="350" formatCode="0.0000">
                  <c:v>0.22088879340740461</c:v>
                </c:pt>
                <c:pt idx="351" formatCode="0.0000">
                  <c:v>0.21936300305903528</c:v>
                </c:pt>
                <c:pt idx="352" formatCode="0.0000">
                  <c:v>0.21784775211445953</c:v>
                </c:pt>
                <c:pt idx="353" formatCode="0.0000">
                  <c:v>0.21634296777269738</c:v>
                </c:pt>
                <c:pt idx="354" formatCode="0.0000">
                  <c:v>0.66621233646793365</c:v>
                </c:pt>
                <c:pt idx="355" formatCode="0.0000">
                  <c:v>0.34612899650857776</c:v>
                </c:pt>
                <c:pt idx="356" formatCode="0.0000">
                  <c:v>0.40373548238923451</c:v>
                </c:pt>
                <c:pt idx="357" formatCode="0.0000">
                  <c:v>0.3706846256981568</c:v>
                </c:pt>
                <c:pt idx="358" formatCode="0.0000">
                  <c:v>0.34936532853760294</c:v>
                </c:pt>
                <c:pt idx="359" formatCode="0.0000">
                  <c:v>0.32874394613091473</c:v>
                </c:pt>
                <c:pt idx="360" formatCode="0.0000">
                  <c:v>0.30793609196279548</c:v>
                </c:pt>
                <c:pt idx="361" formatCode="0.0000">
                  <c:v>0.28722078248216859</c:v>
                </c:pt>
                <c:pt idx="362" formatCode="0.0000">
                  <c:v>0.26756364153821033</c:v>
                </c:pt>
                <c:pt idx="363" formatCode="0.0000">
                  <c:v>0.2480292653882202</c:v>
                </c:pt>
                <c:pt idx="364" formatCode="0.0000">
                  <c:v>0.22880030555525049</c:v>
                </c:pt>
                <c:pt idx="365" formatCode="0.0000">
                  <c:v>0.21771855483700678</c:v>
                </c:pt>
                <c:pt idx="366" formatCode="0.0000">
                  <c:v>0.27907306024644679</c:v>
                </c:pt>
                <c:pt idx="367" formatCode="0.0000">
                  <c:v>0.26588716183319305</c:v>
                </c:pt>
                <c:pt idx="368" formatCode="0.0000">
                  <c:v>0.24554634558729166</c:v>
                </c:pt>
                <c:pt idx="369" formatCode="0.0000">
                  <c:v>0.25136260648086073</c:v>
                </c:pt>
                <c:pt idx="370" formatCode="0.0000">
                  <c:v>0.26681467934732717</c:v>
                </c:pt>
                <c:pt idx="371" formatCode="0.0000">
                  <c:v>0.24872780881536252</c:v>
                </c:pt>
                <c:pt idx="372" formatCode="0.0000">
                  <c:v>0.22946217830176935</c:v>
                </c:pt>
                <c:pt idx="373" formatCode="0.0000">
                  <c:v>0.21063743408573912</c:v>
                </c:pt>
                <c:pt idx="374" formatCode="0.0000">
                  <c:v>0.20743777862036716</c:v>
                </c:pt>
                <c:pt idx="375" formatCode="0.0000">
                  <c:v>0.22363566285574266</c:v>
                </c:pt>
                <c:pt idx="376" formatCode="0.0000">
                  <c:v>0.20793765974433628</c:v>
                </c:pt>
                <c:pt idx="377" formatCode="0.0000">
                  <c:v>0.35668378281035801</c:v>
                </c:pt>
                <c:pt idx="378" formatCode="0.0000">
                  <c:v>0.77424773449516715</c:v>
                </c:pt>
                <c:pt idx="379" formatCode="0.0000">
                  <c:v>0.3889424696338587</c:v>
                </c:pt>
                <c:pt idx="380" formatCode="0.0000">
                  <c:v>0.45410216114701579</c:v>
                </c:pt>
                <c:pt idx="381" formatCode="0.0000">
                  <c:v>3.6137746218450095</c:v>
                </c:pt>
                <c:pt idx="382" formatCode="0.0000">
                  <c:v>0.50609447332507218</c:v>
                </c:pt>
                <c:pt idx="383" formatCode="0.0000">
                  <c:v>0.48412306301019353</c:v>
                </c:pt>
                <c:pt idx="384" formatCode="0.0000">
                  <c:v>0.4658841367201636</c:v>
                </c:pt>
                <c:pt idx="385" formatCode="0.0000">
                  <c:v>1.0780403371669167</c:v>
                </c:pt>
                <c:pt idx="386" formatCode="0.0000">
                  <c:v>1.2322349784851341</c:v>
                </c:pt>
                <c:pt idx="387" formatCode="0.0000">
                  <c:v>0.68457301848797136</c:v>
                </c:pt>
                <c:pt idx="388" formatCode="0.0000">
                  <c:v>0.74159948095246686</c:v>
                </c:pt>
                <c:pt idx="389" formatCode="0.0000">
                  <c:v>0.65981869172086571</c:v>
                </c:pt>
                <c:pt idx="390" formatCode="0.0000">
                  <c:v>1.3602521902943501</c:v>
                </c:pt>
                <c:pt idx="391" formatCode="0.0000">
                  <c:v>2.8380687363185397</c:v>
                </c:pt>
                <c:pt idx="392" formatCode="0.0000">
                  <c:v>0.82436540609021858</c:v>
                </c:pt>
                <c:pt idx="393" formatCode="0.0000">
                  <c:v>1.0440234690060513</c:v>
                </c:pt>
                <c:pt idx="394" formatCode="0.0000">
                  <c:v>0.85186507753740226</c:v>
                </c:pt>
                <c:pt idx="395" formatCode="0.0000">
                  <c:v>0.84618063956745271</c:v>
                </c:pt>
                <c:pt idx="396" formatCode="0.0000">
                  <c:v>0.82173358953507236</c:v>
                </c:pt>
                <c:pt idx="397" formatCode="0.0000">
                  <c:v>0.79814886214890812</c:v>
                </c:pt>
                <c:pt idx="398" formatCode="0.0000">
                  <c:v>0.77468119723333562</c:v>
                </c:pt>
                <c:pt idx="399" formatCode="0.0000">
                  <c:v>0.75119246651714067</c:v>
                </c:pt>
                <c:pt idx="400" formatCode="0.0000">
                  <c:v>0.72837110127217819</c:v>
                </c:pt>
                <c:pt idx="401" formatCode="0.0000">
                  <c:v>0.70556738987755385</c:v>
                </c:pt>
                <c:pt idx="402" formatCode="0.0000">
                  <c:v>3.0830962278175695</c:v>
                </c:pt>
                <c:pt idx="403" formatCode="0.0000">
                  <c:v>0.83726251105439897</c:v>
                </c:pt>
                <c:pt idx="404" formatCode="0.0000">
                  <c:v>0.93093277003743435</c:v>
                </c:pt>
                <c:pt idx="405" formatCode="0.0000">
                  <c:v>0.87485839556752598</c:v>
                </c:pt>
                <c:pt idx="406" formatCode="0.0000">
                  <c:v>0.85321475349584919</c:v>
                </c:pt>
                <c:pt idx="407" formatCode="0.0000">
                  <c:v>0.92904098691825976</c:v>
                </c:pt>
                <c:pt idx="408" formatCode="0.0000">
                  <c:v>0.86050469549594566</c:v>
                </c:pt>
                <c:pt idx="409" formatCode="0.0000">
                  <c:v>0.8362873262502909</c:v>
                </c:pt>
                <c:pt idx="410" formatCode="0.0000">
                  <c:v>1.0870963645011966</c:v>
                </c:pt>
                <c:pt idx="411" formatCode="0.0000">
                  <c:v>3.0100643230172466</c:v>
                </c:pt>
                <c:pt idx="412" formatCode="0.0000">
                  <c:v>0.96095645517113359</c:v>
                </c:pt>
                <c:pt idx="413" formatCode="0.0000">
                  <c:v>0.97682417754422757</c:v>
                </c:pt>
                <c:pt idx="414" formatCode="0.0000">
                  <c:v>1.1669339064263085</c:v>
                </c:pt>
                <c:pt idx="415" formatCode="0.0000">
                  <c:v>1.5450208504090865</c:v>
                </c:pt>
                <c:pt idx="416" formatCode="0.0000">
                  <c:v>2.2264365646383131</c:v>
                </c:pt>
                <c:pt idx="417" formatCode="0.0000">
                  <c:v>1.1070805414105898</c:v>
                </c:pt>
                <c:pt idx="418" formatCode="0.0000">
                  <c:v>1.3867251482585539</c:v>
                </c:pt>
                <c:pt idx="419" formatCode="0.0000">
                  <c:v>1.1286232152137015</c:v>
                </c:pt>
                <c:pt idx="420" formatCode="0.0000">
                  <c:v>1.1034370303529188</c:v>
                </c:pt>
                <c:pt idx="421" formatCode="0.0000">
                  <c:v>1.0781723975487063</c:v>
                </c:pt>
                <c:pt idx="422" formatCode="0.0000">
                  <c:v>1.1346589976852788</c:v>
                </c:pt>
                <c:pt idx="423" formatCode="0.0000">
                  <c:v>1.465657259088049</c:v>
                </c:pt>
                <c:pt idx="424" formatCode="0.0000">
                  <c:v>3.0880578802329559</c:v>
                </c:pt>
                <c:pt idx="425" formatCode="0.0000">
                  <c:v>1.2484378315210178</c:v>
                </c:pt>
                <c:pt idx="426" formatCode="0.0000">
                  <c:v>1.3701135817758532</c:v>
                </c:pt>
                <c:pt idx="427" formatCode="0.0000">
                  <c:v>1.3262441480113445</c:v>
                </c:pt>
                <c:pt idx="428" formatCode="0.0000">
                  <c:v>1.2764712797499578</c:v>
                </c:pt>
                <c:pt idx="429" formatCode="0.0000">
                  <c:v>1.2488220194870927</c:v>
                </c:pt>
                <c:pt idx="430" formatCode="0.0000">
                  <c:v>1.2778221108552656</c:v>
                </c:pt>
                <c:pt idx="431" formatCode="0.0000">
                  <c:v>1.2740559076605709</c:v>
                </c:pt>
                <c:pt idx="432" formatCode="0.0000">
                  <c:v>1.2959599513718074</c:v>
                </c:pt>
                <c:pt idx="433" formatCode="0.0000">
                  <c:v>3.3174437781410484</c:v>
                </c:pt>
                <c:pt idx="434" formatCode="0.0000">
                  <c:v>1.3629636830816585</c:v>
                </c:pt>
                <c:pt idx="435" formatCode="0.0000">
                  <c:v>1.335650998922099</c:v>
                </c:pt>
                <c:pt idx="436" formatCode="0.0000">
                  <c:v>1.3168304737492866</c:v>
                </c:pt>
                <c:pt idx="437" formatCode="0.0000">
                  <c:v>1.2901269502686719</c:v>
                </c:pt>
                <c:pt idx="438" formatCode="0.0000">
                  <c:v>1.2639966865701648</c:v>
                </c:pt>
                <c:pt idx="439" formatCode="0.0000">
                  <c:v>1.2379144626486904</c:v>
                </c:pt>
                <c:pt idx="440" formatCode="0.0000">
                  <c:v>2.9161584565812237</c:v>
                </c:pt>
                <c:pt idx="441" formatCode="0.0000">
                  <c:v>1.5614202248238995</c:v>
                </c:pt>
                <c:pt idx="442" formatCode="0.0000">
                  <c:v>1.369599036826489</c:v>
                </c:pt>
                <c:pt idx="443" formatCode="0.0000">
                  <c:v>1.3428255788033945</c:v>
                </c:pt>
                <c:pt idx="444" formatCode="0.0000">
                  <c:v>1.3162024162786918</c:v>
                </c:pt>
                <c:pt idx="445" formatCode="0.0000">
                  <c:v>1.3248684693759625</c:v>
                </c:pt>
                <c:pt idx="446" formatCode="0.0000">
                  <c:v>1.3314438279623644</c:v>
                </c:pt>
                <c:pt idx="447" formatCode="0.0000">
                  <c:v>1.6128949727327013</c:v>
                </c:pt>
                <c:pt idx="448" formatCode="0.0000">
                  <c:v>4.0253549162046838</c:v>
                </c:pt>
                <c:pt idx="449" formatCode="0.0000">
                  <c:v>3.8208305205768345</c:v>
                </c:pt>
                <c:pt idx="450" formatCode="0.0000">
                  <c:v>1.577360661521686</c:v>
                </c:pt>
                <c:pt idx="451" formatCode="0.0000">
                  <c:v>1.550797595831487</c:v>
                </c:pt>
                <c:pt idx="452" formatCode="0.0000">
                  <c:v>1.7753980604574719</c:v>
                </c:pt>
                <c:pt idx="453" formatCode="0.0000">
                  <c:v>1.5639956487748181</c:v>
                </c:pt>
                <c:pt idx="454" formatCode="0.0000">
                  <c:v>1.5365005299492251</c:v>
                </c:pt>
                <c:pt idx="455" formatCode="0.0000">
                  <c:v>1.5096251822508029</c:v>
                </c:pt>
                <c:pt idx="456" formatCode="0.0000">
                  <c:v>1.4832385598541971</c:v>
                </c:pt>
                <c:pt idx="457" formatCode="0.0000">
                  <c:v>1.4574149666447385</c:v>
                </c:pt>
                <c:pt idx="458" formatCode="0.0000">
                  <c:v>1.4321862301426842</c:v>
                </c:pt>
                <c:pt idx="459" formatCode="0.0000">
                  <c:v>1.4069833294159309</c:v>
                </c:pt>
                <c:pt idx="460" formatCode="0.0000">
                  <c:v>1.3824073610481</c:v>
                </c:pt>
                <c:pt idx="461" formatCode="0.0000">
                  <c:v>1.3585666697414689</c:v>
                </c:pt>
                <c:pt idx="462" formatCode="0.0000">
                  <c:v>1.3345819779586059</c:v>
                </c:pt>
                <c:pt idx="463" formatCode="0.0000">
                  <c:v>1.3108529358042318</c:v>
                </c:pt>
                <c:pt idx="464" formatCode="0.0000">
                  <c:v>1.2939757662562983</c:v>
                </c:pt>
                <c:pt idx="465" formatCode="0.0000">
                  <c:v>1.2835808273022491</c:v>
                </c:pt>
                <c:pt idx="466" formatCode="0.0000">
                  <c:v>1.2744431839252457</c:v>
                </c:pt>
                <c:pt idx="467" formatCode="0.0000">
                  <c:v>1.2939411634632163</c:v>
                </c:pt>
                <c:pt idx="468" formatCode="0.0000">
                  <c:v>1.3214040873709039</c:v>
                </c:pt>
                <c:pt idx="469" formatCode="0.0000">
                  <c:v>1.2978673687564022</c:v>
                </c:pt>
                <c:pt idx="470" formatCode="0.0000">
                  <c:v>1.2740594288087186</c:v>
                </c:pt>
                <c:pt idx="471" formatCode="0.0000">
                  <c:v>1.2508220037805875</c:v>
                </c:pt>
                <c:pt idx="472" formatCode="0.0000">
                  <c:v>1.2277698764688996</c:v>
                </c:pt>
                <c:pt idx="473" formatCode="0.0000">
                  <c:v>1.2150108159592001</c:v>
                </c:pt>
                <c:pt idx="474" formatCode="0.0000">
                  <c:v>1.205821376025179</c:v>
                </c:pt>
                <c:pt idx="475" formatCode="0.0000">
                  <c:v>1.1973437789862726</c:v>
                </c:pt>
                <c:pt idx="476" formatCode="0.0000">
                  <c:v>1.1890454880896746</c:v>
                </c:pt>
                <c:pt idx="477" formatCode="0.0000">
                  <c:v>1.1808270047346894</c:v>
                </c:pt>
                <c:pt idx="478" formatCode="0.0000">
                  <c:v>1.1726694784168641</c:v>
                </c:pt>
                <c:pt idx="479" formatCode="0.0000">
                  <c:v>1.1645690801594422</c:v>
                </c:pt>
                <c:pt idx="480" formatCode="0.0000">
                  <c:v>1.1565247806847196</c:v>
                </c:pt>
                <c:pt idx="481" formatCode="0.0000">
                  <c:v>1.148536074294652</c:v>
                </c:pt>
                <c:pt idx="482" formatCode="0.0000">
                  <c:v>1.1406025549678953</c:v>
                </c:pt>
                <c:pt idx="483" formatCode="0.0000">
                  <c:v>1.13272383740023</c:v>
                </c:pt>
                <c:pt idx="484" formatCode="0.0000">
                  <c:v>1.728127075979434</c:v>
                </c:pt>
                <c:pt idx="485" formatCode="0.0000">
                  <c:v>1.2229423501973022</c:v>
                </c:pt>
                <c:pt idx="486" formatCode="0.0000">
                  <c:v>1.2128596968374055</c:v>
                </c:pt>
                <c:pt idx="487" formatCode="0.0000">
                  <c:v>1.1911010986412949</c:v>
                </c:pt>
                <c:pt idx="488" formatCode="0.0000">
                  <c:v>1.4993575895049958</c:v>
                </c:pt>
                <c:pt idx="489" formatCode="0.0000">
                  <c:v>1.2549406827795231</c:v>
                </c:pt>
                <c:pt idx="490" formatCode="0.0000">
                  <c:v>1.2404896908223337</c:v>
                </c:pt>
                <c:pt idx="491" formatCode="0.0000">
                  <c:v>1.2183379006949255</c:v>
                </c:pt>
                <c:pt idx="492" formatCode="0.0000">
                  <c:v>1.1962131756376224</c:v>
                </c:pt>
                <c:pt idx="493" formatCode="0.0000">
                  <c:v>1.1747490774280693</c:v>
                </c:pt>
                <c:pt idx="494" formatCode="0.0000">
                  <c:v>1.1538652777062257</c:v>
                </c:pt>
                <c:pt idx="495" formatCode="0.0000">
                  <c:v>1.1609540498192039</c:v>
                </c:pt>
                <c:pt idx="496" formatCode="0.0000">
                  <c:v>1.1404298906722679</c:v>
                </c:pt>
                <c:pt idx="497" formatCode="0.0000">
                  <c:v>1.1202072763381354</c:v>
                </c:pt>
                <c:pt idx="498" formatCode="0.0000">
                  <c:v>1.1003136401536258</c:v>
                </c:pt>
                <c:pt idx="499" formatCode="0.0000">
                  <c:v>1.0803623742912891</c:v>
                </c:pt>
                <c:pt idx="500" formatCode="0.0000">
                  <c:v>1.0605470182134495</c:v>
                </c:pt>
                <c:pt idx="501" formatCode="0.0000">
                  <c:v>1.0415590774331169</c:v>
                </c:pt>
                <c:pt idx="502" formatCode="0.0000">
                  <c:v>1.0229423289305242</c:v>
                </c:pt>
                <c:pt idx="503" formatCode="0.0000">
                  <c:v>1.0047514460869285</c:v>
                </c:pt>
                <c:pt idx="504" formatCode="0.0000">
                  <c:v>0.99768313041906864</c:v>
                </c:pt>
                <c:pt idx="505" formatCode="0.0000">
                  <c:v>0.98023105609706596</c:v>
                </c:pt>
                <c:pt idx="506" formatCode="0.0000">
                  <c:v>0.9672363762125824</c:v>
                </c:pt>
                <c:pt idx="507" formatCode="0.0000">
                  <c:v>0.95939612457377166</c:v>
                </c:pt>
                <c:pt idx="508" formatCode="0.0000">
                  <c:v>0.95255323622272448</c:v>
                </c:pt>
                <c:pt idx="509" formatCode="0.0000">
                  <c:v>0.94597312862907967</c:v>
                </c:pt>
                <c:pt idx="510" formatCode="0.0000">
                  <c:v>0.93939916905669552</c:v>
                </c:pt>
                <c:pt idx="511" formatCode="0.0000">
                  <c:v>0.93290288165241142</c:v>
                </c:pt>
                <c:pt idx="512" formatCode="0.0000">
                  <c:v>0.92645747571794446</c:v>
                </c:pt>
                <c:pt idx="513" formatCode="0.0000">
                  <c:v>0.92005771040284368</c:v>
                </c:pt>
                <c:pt idx="514" formatCode="0.0000">
                  <c:v>0.91370235988065729</c:v>
                </c:pt>
                <c:pt idx="515" formatCode="0.0000">
                  <c:v>0.90739094777926688</c:v>
                </c:pt>
                <c:pt idx="516" formatCode="0.0000">
                  <c:v>0.90112313901309637</c:v>
                </c:pt>
                <c:pt idx="517" formatCode="0.0000">
                  <c:v>0.8948986265105433</c:v>
                </c:pt>
                <c:pt idx="518" formatCode="0.0000">
                  <c:v>0.8887171101071667</c:v>
                </c:pt>
                <c:pt idx="519" formatCode="0.0000">
                  <c:v>0.88257829261382637</c:v>
                </c:pt>
                <c:pt idx="520" formatCode="0.0000">
                  <c:v>0.87648187903033381</c:v>
                </c:pt>
                <c:pt idx="521" formatCode="0.0000">
                  <c:v>0.87042757645148805</c:v>
                </c:pt>
                <c:pt idx="522" formatCode="0.0000">
                  <c:v>0.86441509399533245</c:v>
                </c:pt>
                <c:pt idx="523" formatCode="0.0000">
                  <c:v>0.8584441427791577</c:v>
                </c:pt>
                <c:pt idx="524" formatCode="0.0000">
                  <c:v>2.5985949704260825</c:v>
                </c:pt>
                <c:pt idx="525" formatCode="0.0000">
                  <c:v>1.027641154079264</c:v>
                </c:pt>
                <c:pt idx="526" formatCode="0.0000">
                  <c:v>1.0104432929367755</c:v>
                </c:pt>
                <c:pt idx="527" formatCode="0.0000">
                  <c:v>0.99269986581680392</c:v>
                </c:pt>
                <c:pt idx="528" formatCode="0.0000">
                  <c:v>0.97502584075976828</c:v>
                </c:pt>
                <c:pt idx="529" formatCode="0.0000">
                  <c:v>0.99888421808073269</c:v>
                </c:pt>
                <c:pt idx="530" formatCode="0.0000">
                  <c:v>0.98144816926339873</c:v>
                </c:pt>
                <c:pt idx="531" formatCode="0.0000">
                  <c:v>0.96420874239679799</c:v>
                </c:pt>
                <c:pt idx="532" formatCode="0.0000">
                  <c:v>0.94710845848836955</c:v>
                </c:pt>
                <c:pt idx="533" formatCode="0.0000">
                  <c:v>0.93311099665215014</c:v>
                </c:pt>
                <c:pt idx="534" formatCode="0.0000">
                  <c:v>0.92592921848105902</c:v>
                </c:pt>
                <c:pt idx="535" formatCode="0.0000">
                  <c:v>0.90854163699774215</c:v>
                </c:pt>
                <c:pt idx="536" formatCode="0.0000">
                  <c:v>0.89201537709117862</c:v>
                </c:pt>
                <c:pt idx="537" formatCode="0.0000">
                  <c:v>0.87550501633250588</c:v>
                </c:pt>
                <c:pt idx="538" formatCode="0.0000">
                  <c:v>0.85927547185412811</c:v>
                </c:pt>
                <c:pt idx="539" formatCode="0.0000">
                  <c:v>0.84329439598656741</c:v>
                </c:pt>
                <c:pt idx="540" formatCode="0.0000">
                  <c:v>0.82745048261030374</c:v>
                </c:pt>
                <c:pt idx="541" formatCode="0.0000">
                  <c:v>0.8119259323860073</c:v>
                </c:pt>
                <c:pt idx="542" formatCode="0.0000">
                  <c:v>0.79658215728081849</c:v>
                </c:pt>
                <c:pt idx="543" formatCode="0.0000">
                  <c:v>0.78144152661005106</c:v>
                </c:pt>
                <c:pt idx="544" formatCode="0.0000">
                  <c:v>0.76671032524888194</c:v>
                </c:pt>
                <c:pt idx="545" formatCode="0.0000">
                  <c:v>0.7519335723721573</c:v>
                </c:pt>
                <c:pt idx="546" formatCode="0.0000">
                  <c:v>0.73761060619822882</c:v>
                </c:pt>
                <c:pt idx="547" formatCode="0.0000">
                  <c:v>0.72793971253233103</c:v>
                </c:pt>
                <c:pt idx="548" formatCode="0.0000">
                  <c:v>0.72205929364970178</c:v>
                </c:pt>
                <c:pt idx="549" formatCode="0.0000">
                  <c:v>0.71691296348843769</c:v>
                </c:pt>
                <c:pt idx="550" formatCode="0.0000">
                  <c:v>0.71193132836416517</c:v>
                </c:pt>
                <c:pt idx="551" formatCode="0.0000">
                  <c:v>0.70700815525352412</c:v>
                </c:pt>
                <c:pt idx="552" formatCode="0.0000">
                  <c:v>0.70212346813087334</c:v>
                </c:pt>
                <c:pt idx="553" formatCode="0.0000">
                  <c:v>0.69727335617051989</c:v>
                </c:pt>
                <c:pt idx="554" formatCode="0.0000">
                  <c:v>0.69245690172922691</c:v>
                </c:pt>
                <c:pt idx="555" formatCode="0.0000">
                  <c:v>0.68767374589994767</c:v>
                </c:pt>
                <c:pt idx="556" formatCode="0.0000">
                  <c:v>0.68292363512927978</c:v>
                </c:pt>
                <c:pt idx="557" formatCode="0.0000">
                  <c:v>0.67820633677383713</c:v>
                </c:pt>
                <c:pt idx="558" formatCode="0.0000">
                  <c:v>0.67352162336517574</c:v>
                </c:pt>
                <c:pt idx="559" formatCode="0.0000">
                  <c:v>0.66886926967056159</c:v>
                </c:pt>
                <c:pt idx="560" formatCode="0.0000">
                  <c:v>0.66424905213680263</c:v>
                </c:pt>
                <c:pt idx="561" formatCode="0.0000">
                  <c:v>0.65966074877794678</c:v>
                </c:pt>
                <c:pt idx="562" formatCode="0.0000">
                  <c:v>0.65648086869636746</c:v>
                </c:pt>
                <c:pt idx="563" formatCode="0.0000">
                  <c:v>0.65083539638290433</c:v>
                </c:pt>
                <c:pt idx="564" formatCode="0.0000">
                  <c:v>0.64613287546260512</c:v>
                </c:pt>
                <c:pt idx="565" formatCode="0.0000">
                  <c:v>0.64355860463213854</c:v>
                </c:pt>
                <c:pt idx="566" formatCode="0.0000">
                  <c:v>0.63755088695107898</c:v>
                </c:pt>
                <c:pt idx="567" formatCode="0.0000">
                  <c:v>0.63285604366323123</c:v>
                </c:pt>
                <c:pt idx="568" formatCode="0.0000">
                  <c:v>0.62843040182813814</c:v>
                </c:pt>
                <c:pt idx="569" formatCode="0.0000">
                  <c:v>0.62407942478712297</c:v>
                </c:pt>
                <c:pt idx="570" formatCode="0.0000">
                  <c:v>0.83633376801569681</c:v>
                </c:pt>
                <c:pt idx="571" formatCode="0.0000">
                  <c:v>0.71632897852655231</c:v>
                </c:pt>
                <c:pt idx="572" formatCode="0.0000">
                  <c:v>1.3498306889948499</c:v>
                </c:pt>
                <c:pt idx="573" formatCode="0.0000">
                  <c:v>0.81689926561606352</c:v>
                </c:pt>
                <c:pt idx="574" formatCode="0.0000">
                  <c:v>0.80992486231872063</c:v>
                </c:pt>
                <c:pt idx="575" formatCode="0.0000">
                  <c:v>0.79234845219973882</c:v>
                </c:pt>
                <c:pt idx="576" formatCode="0.0000">
                  <c:v>0.77487122578321022</c:v>
                </c:pt>
                <c:pt idx="577" formatCode="0.0000">
                  <c:v>0.75775785261689999</c:v>
                </c:pt>
                <c:pt idx="578" formatCode="0.0000">
                  <c:v>0.74103358627991489</c:v>
                </c:pt>
                <c:pt idx="579" formatCode="0.0000">
                  <c:v>0.72463432322179666</c:v>
                </c:pt>
                <c:pt idx="580" formatCode="0.0000">
                  <c:v>0.70822673290483817</c:v>
                </c:pt>
                <c:pt idx="581" formatCode="0.0000">
                  <c:v>0.69220056421216491</c:v>
                </c:pt>
                <c:pt idx="582" formatCode="0.0000">
                  <c:v>0.67600630539077877</c:v>
                </c:pt>
                <c:pt idx="583" formatCode="0.0000">
                  <c:v>0.65991668006042181</c:v>
                </c:pt>
                <c:pt idx="584" formatCode="0.0000">
                  <c:v>0.64340241054726899</c:v>
                </c:pt>
                <c:pt idx="585" formatCode="0.0000">
                  <c:v>0.62752173215165641</c:v>
                </c:pt>
                <c:pt idx="586" formatCode="0.0000">
                  <c:v>0.61170687734446239</c:v>
                </c:pt>
                <c:pt idx="587" formatCode="0.0000">
                  <c:v>0.607189298467256</c:v>
                </c:pt>
                <c:pt idx="588" formatCode="0.0000">
                  <c:v>0.60270694773961464</c:v>
                </c:pt>
                <c:pt idx="589" formatCode="0.0000">
                  <c:v>0.58695826954473695</c:v>
                </c:pt>
                <c:pt idx="590" formatCode="0.0000">
                  <c:v>0.57142974377082734</c:v>
                </c:pt>
                <c:pt idx="591" formatCode="0.0000">
                  <c:v>0.55615118958927323</c:v>
                </c:pt>
                <c:pt idx="592" formatCode="0.0000">
                  <c:v>0.54712316540179717</c:v>
                </c:pt>
                <c:pt idx="593" formatCode="0.0000">
                  <c:v>0.54237803098076576</c:v>
                </c:pt>
                <c:pt idx="594" formatCode="0.0000">
                  <c:v>0.53845167406194061</c:v>
                </c:pt>
                <c:pt idx="595" formatCode="0.0000">
                  <c:v>0.53469881746369274</c:v>
                </c:pt>
                <c:pt idx="596" formatCode="0.0000">
                  <c:v>0.53100532990228599</c:v>
                </c:pt>
                <c:pt idx="597" formatCode="0.0000">
                  <c:v>0.52733735585327968</c:v>
                </c:pt>
                <c:pt idx="598" formatCode="0.0000">
                  <c:v>0.52369471907191734</c:v>
                </c:pt>
                <c:pt idx="599" formatCode="0.0000">
                  <c:v>0.52007131089999004</c:v>
                </c:pt>
                <c:pt idx="600" formatCode="0.0000">
                  <c:v>0.51647780143533628</c:v>
                </c:pt>
                <c:pt idx="601" formatCode="0.0000">
                  <c:v>0.51291002110675277</c:v>
                </c:pt>
                <c:pt idx="602" formatCode="0.0000">
                  <c:v>0.50936705414138728</c:v>
                </c:pt>
                <c:pt idx="603" formatCode="0.0000">
                  <c:v>0.50584859169200946</c:v>
                </c:pt>
                <c:pt idx="604" formatCode="0.0000">
                  <c:v>0.50235443889609976</c:v>
                </c:pt>
                <c:pt idx="605" formatCode="0.0000">
                  <c:v>0.4988844233150771</c:v>
                </c:pt>
                <c:pt idx="606" formatCode="0.0000">
                  <c:v>0.49543837688254311</c:v>
                </c:pt>
                <c:pt idx="607" formatCode="0.0000">
                  <c:v>0.49201613379071779</c:v>
                </c:pt>
                <c:pt idx="608" formatCode="0.0000">
                  <c:v>0.48861753005628139</c:v>
                </c:pt>
                <c:pt idx="609" formatCode="0.0000">
                  <c:v>0.48524240222945109</c:v>
                </c:pt>
                <c:pt idx="610" formatCode="0.0000">
                  <c:v>0.48189058812033891</c:v>
                </c:pt>
                <c:pt idx="611" formatCode="0.0000">
                  <c:v>0.47856192668375608</c:v>
                </c:pt>
                <c:pt idx="612" formatCode="0.0000">
                  <c:v>0.47525625799147281</c:v>
                </c:pt>
                <c:pt idx="613" formatCode="0.0000">
                  <c:v>0.47197342322080926</c:v>
                </c:pt>
                <c:pt idx="614" formatCode="0.0000">
                  <c:v>0.46871326464631191</c:v>
                </c:pt>
                <c:pt idx="615" formatCode="0.0000">
                  <c:v>0.46547562563204575</c:v>
                </c:pt>
                <c:pt idx="616" formatCode="0.0000">
                  <c:v>0.46226035062404353</c:v>
                </c:pt>
                <c:pt idx="617" formatCode="0.0000">
                  <c:v>0.45906728514283041</c:v>
                </c:pt>
                <c:pt idx="618" formatCode="0.0000">
                  <c:v>0.45589627577599873</c:v>
                </c:pt>
                <c:pt idx="619" formatCode="0.0000">
                  <c:v>0.45274717017083771</c:v>
                </c:pt>
                <c:pt idx="620" formatCode="0.0000">
                  <c:v>0.44961981702701354</c:v>
                </c:pt>
                <c:pt idx="621" formatCode="0.0000">
                  <c:v>0.44651406608930039</c:v>
                </c:pt>
                <c:pt idx="622" formatCode="0.0000">
                  <c:v>0.44342976814036084</c:v>
                </c:pt>
                <c:pt idx="623" formatCode="0.0000">
                  <c:v>0.44036677499357718</c:v>
                </c:pt>
                <c:pt idx="624" formatCode="0.0000">
                  <c:v>0.43732493948593132</c:v>
                </c:pt>
                <c:pt idx="625" formatCode="0.0000">
                  <c:v>0.43430411547093423</c:v>
                </c:pt>
                <c:pt idx="626" formatCode="0.0000">
                  <c:v>0.43130415781160464</c:v>
                </c:pt>
                <c:pt idx="627" formatCode="0.0000">
                  <c:v>0.42832492237349556</c:v>
                </c:pt>
                <c:pt idx="628" formatCode="0.0000">
                  <c:v>0.42536626601776945</c:v>
                </c:pt>
                <c:pt idx="629" formatCode="0.0000">
                  <c:v>0.42242804659432071</c:v>
                </c:pt>
                <c:pt idx="630" formatCode="0.0000">
                  <c:v>0.41951012293494644</c:v>
                </c:pt>
                <c:pt idx="631" formatCode="0.0000">
                  <c:v>0.41661235484656362</c:v>
                </c:pt>
                <c:pt idx="632" formatCode="0.0000">
                  <c:v>0.4137346031044738</c:v>
                </c:pt>
                <c:pt idx="633" formatCode="0.0000">
                  <c:v>0.41087672944567349</c:v>
                </c:pt>
                <c:pt idx="634" formatCode="0.0000">
                  <c:v>0.40803859656221175</c:v>
                </c:pt>
                <c:pt idx="635" formatCode="0.0000">
                  <c:v>0.40522006809459282</c:v>
                </c:pt>
                <c:pt idx="636" formatCode="0.0000">
                  <c:v>0.40242100862522484</c:v>
                </c:pt>
                <c:pt idx="637" formatCode="0.0000">
                  <c:v>0.39964128367191348</c:v>
                </c:pt>
                <c:pt idx="638" formatCode="0.0000">
                  <c:v>0.39688075968140091</c:v>
                </c:pt>
                <c:pt idx="639" formatCode="0.0000">
                  <c:v>0.39413930402294906</c:v>
                </c:pt>
                <c:pt idx="640" formatCode="0.0000">
                  <c:v>0.39141678498196708</c:v>
                </c:pt>
                <c:pt idx="641" formatCode="0.0000">
                  <c:v>0.38871307175368341</c:v>
                </c:pt>
                <c:pt idx="642" formatCode="0.0000">
                  <c:v>0.38602803443686107</c:v>
                </c:pt>
                <c:pt idx="643" formatCode="0.0000">
                  <c:v>0.38336154402755634</c:v>
                </c:pt>
                <c:pt idx="644" formatCode="0.0000">
                  <c:v>0.38071347241292108</c:v>
                </c:pt>
                <c:pt idx="645" formatCode="0.0000">
                  <c:v>0.37808369236504696</c:v>
                </c:pt>
                <c:pt idx="646" formatCode="0.0000">
                  <c:v>0.37547207753485307</c:v>
                </c:pt>
                <c:pt idx="647" formatCode="0.0000">
                  <c:v>0.37287850244601545</c:v>
                </c:pt>
                <c:pt idx="648" formatCode="0.0000">
                  <c:v>0.37223026385986813</c:v>
                </c:pt>
                <c:pt idx="649" formatCode="0.0000">
                  <c:v>0.36837926871950688</c:v>
                </c:pt>
                <c:pt idx="650" formatCode="0.0000">
                  <c:v>0.36532290026637687</c:v>
                </c:pt>
                <c:pt idx="651" formatCode="0.0000">
                  <c:v>0.36270411919362311</c:v>
                </c:pt>
                <c:pt idx="652" formatCode="0.0000">
                  <c:v>0.36018098872204868</c:v>
                </c:pt>
                <c:pt idx="653" formatCode="0.0000">
                  <c:v>0.3576897312473647</c:v>
                </c:pt>
                <c:pt idx="654" formatCode="0.0000">
                  <c:v>0.35521837217621177</c:v>
                </c:pt>
                <c:pt idx="655" formatCode="0.0000">
                  <c:v>0.35276458500089714</c:v>
                </c:pt>
                <c:pt idx="656" formatCode="0.0000">
                  <c:v>0.38648082627814828</c:v>
                </c:pt>
                <c:pt idx="657" formatCode="0.0000">
                  <c:v>0.47133726385079255</c:v>
                </c:pt>
                <c:pt idx="658" formatCode="0.0000">
                  <c:v>0.42080164963405831</c:v>
                </c:pt>
                <c:pt idx="659" formatCode="0.0000">
                  <c:v>0.40062774522131112</c:v>
                </c:pt>
                <c:pt idx="660" formatCode="0.0000">
                  <c:v>0.38121629255907274</c:v>
                </c:pt>
                <c:pt idx="661" formatCode="0.0000">
                  <c:v>0.36202574965362094</c:v>
                </c:pt>
                <c:pt idx="662" formatCode="0.0000">
                  <c:v>0.3430542291757594</c:v>
                </c:pt>
                <c:pt idx="663" formatCode="0.0000">
                  <c:v>0.33503873538473972</c:v>
                </c:pt>
                <c:pt idx="664" formatCode="0.0000">
                  <c:v>0.33167301278216577</c:v>
                </c:pt>
                <c:pt idx="665" formatCode="0.0000">
                  <c:v>0.32918616723021465</c:v>
                </c:pt>
                <c:pt idx="666" formatCode="0.0000">
                  <c:v>0.32687584554880078</c:v>
                </c:pt>
                <c:pt idx="667" formatCode="0.0000">
                  <c:v>0.32461115785654543</c:v>
                </c:pt>
                <c:pt idx="668" formatCode="0.0000">
                  <c:v>0.32236764004074248</c:v>
                </c:pt>
                <c:pt idx="669" formatCode="0.0000">
                  <c:v>0.32014064855621349</c:v>
                </c:pt>
                <c:pt idx="670" formatCode="0.0000">
                  <c:v>0.31792923170027071</c:v>
                </c:pt>
                <c:pt idx="671" formatCode="0.0000">
                  <c:v>0.31573312591245722</c:v>
                </c:pt>
                <c:pt idx="672" formatCode="0.0000">
                  <c:v>0.31355219638317622</c:v>
                </c:pt>
                <c:pt idx="673" formatCode="0.0000">
                  <c:v>0.3113863328726047</c:v>
                </c:pt>
                <c:pt idx="674" formatCode="0.0000">
                  <c:v>0.30923543030467776</c:v>
                </c:pt>
                <c:pt idx="675" formatCode="0.0000">
                  <c:v>0.30765007696925717</c:v>
                </c:pt>
                <c:pt idx="676" formatCode="0.0000">
                  <c:v>0.30508065156999176</c:v>
                </c:pt>
                <c:pt idx="677" formatCode="0.0000">
                  <c:v>0.30289055659684161</c:v>
                </c:pt>
                <c:pt idx="678" formatCode="0.0000">
                  <c:v>0.30078292812866392</c:v>
                </c:pt>
                <c:pt idx="679" formatCode="0.0000">
                  <c:v>0.29870239872869392</c:v>
                </c:pt>
                <c:pt idx="680" formatCode="0.0000">
                  <c:v>0.29663857606768501</c:v>
                </c:pt>
                <c:pt idx="681" formatCode="0.0000">
                  <c:v>0.29789359513410352</c:v>
                </c:pt>
                <c:pt idx="682" formatCode="0.0000">
                  <c:v>0.29316988870746746</c:v>
                </c:pt>
                <c:pt idx="683" formatCode="0.0000">
                  <c:v>0.29064831903117211</c:v>
                </c:pt>
                <c:pt idx="684" formatCode="0.0000">
                  <c:v>0.28854820040027385</c:v>
                </c:pt>
                <c:pt idx="685" formatCode="0.0000">
                  <c:v>0.28653783256095511</c:v>
                </c:pt>
                <c:pt idx="686" formatCode="0.0000">
                  <c:v>0.28455536427986117</c:v>
                </c:pt>
                <c:pt idx="687" formatCode="0.0000">
                  <c:v>0.28258919957391271</c:v>
                </c:pt>
                <c:pt idx="688" formatCode="0.0000">
                  <c:v>0.28063710216488263</c:v>
                </c:pt>
                <c:pt idx="689" formatCode="0.0000">
                  <c:v>0.278698579387683</c:v>
                </c:pt>
                <c:pt idx="690" formatCode="0.0000">
                  <c:v>0.27677346382134754</c:v>
                </c:pt>
                <c:pt idx="691" formatCode="0.0000">
                  <c:v>0.27486164913869715</c:v>
                </c:pt>
                <c:pt idx="692" formatCode="0.0000">
                  <c:v>0.27296304090929874</c:v>
                </c:pt>
                <c:pt idx="693" formatCode="0.0000">
                  <c:v>0.27107754743378132</c:v>
                </c:pt>
                <c:pt idx="694" formatCode="0.0000">
                  <c:v>0.26920507803332516</c:v>
                </c:pt>
                <c:pt idx="695" formatCode="0.0000">
                  <c:v>0.26844692636810397</c:v>
                </c:pt>
                <c:pt idx="696" formatCode="0.0000">
                  <c:v>0.26570396582519384</c:v>
                </c:pt>
                <c:pt idx="697" formatCode="0.0000">
                  <c:v>0.26370311650879347</c:v>
                </c:pt>
                <c:pt idx="698" formatCode="0.0000">
                  <c:v>0.26185076489555004</c:v>
                </c:pt>
                <c:pt idx="699" formatCode="0.0000">
                  <c:v>0.26003628963932179</c:v>
                </c:pt>
                <c:pt idx="700" formatCode="0.0000">
                  <c:v>0.25823901882446193</c:v>
                </c:pt>
                <c:pt idx="701" formatCode="0.0000">
                  <c:v>0.25645503254872426</c:v>
                </c:pt>
                <c:pt idx="702" formatCode="0.0000">
                  <c:v>0.25468353116694703</c:v>
                </c:pt>
                <c:pt idx="703" formatCode="0.0000">
                  <c:v>0.25292429660886134</c:v>
                </c:pt>
                <c:pt idx="704" formatCode="0.0000">
                  <c:v>0.25117721959011896</c:v>
                </c:pt>
                <c:pt idx="705" formatCode="0.0000">
                  <c:v>0.24944221156022356</c:v>
                </c:pt>
                <c:pt idx="706" formatCode="0.0000">
                  <c:v>0.24771918830107945</c:v>
                </c:pt>
                <c:pt idx="707" formatCode="0.0000">
                  <c:v>0.24600806686925072</c:v>
                </c:pt>
                <c:pt idx="708" formatCode="0.0000">
                  <c:v>0.24430876502327867</c:v>
                </c:pt>
                <c:pt idx="709" formatCode="0.0000">
                  <c:v>0.24262120111382027</c:v>
                </c:pt>
                <c:pt idx="710" formatCode="0.0000">
                  <c:v>0.24094529406000106</c:v>
                </c:pt>
                <c:pt idx="711" formatCode="0.0000">
                  <c:v>0.23928096334184698</c:v>
                </c:pt>
                <c:pt idx="712" formatCode="0.0000">
                  <c:v>0.23762812899573085</c:v>
                </c:pt>
                <c:pt idx="713" formatCode="0.0000">
                  <c:v>0.23598671161040397</c:v>
                </c:pt>
                <c:pt idx="714" formatCode="0.0000">
                  <c:v>0.23435663232315607</c:v>
                </c:pt>
                <c:pt idx="715" formatCode="0.0000">
                  <c:v>0.23273781281602296</c:v>
                </c:pt>
                <c:pt idx="716" formatCode="0.0000">
                  <c:v>0.23113017531202198</c:v>
                </c:pt>
                <c:pt idx="717" formatCode="0.0000">
                  <c:v>0.22953364257141554</c:v>
                </c:pt>
                <c:pt idx="718" formatCode="0.0000">
                  <c:v>0.22794813788799975</c:v>
                </c:pt>
                <c:pt idx="719" formatCode="0.0000">
                  <c:v>0.67773734381771056</c:v>
                </c:pt>
                <c:pt idx="720" formatCode="0.0000">
                  <c:v>0.35757439481749781</c:v>
                </c:pt>
                <c:pt idx="721" formatCode="0.0000">
                  <c:v>0.41510182155711078</c:v>
                </c:pt>
                <c:pt idx="722" formatCode="0.0000">
                  <c:v>0.38197245182636674</c:v>
                </c:pt>
                <c:pt idx="723" formatCode="0.0000">
                  <c:v>0.36057518395532628</c:v>
                </c:pt>
                <c:pt idx="724" formatCode="0.0000">
                  <c:v>0.33987636942119004</c:v>
                </c:pt>
                <c:pt idx="725" formatCode="0.0000">
                  <c:v>0.31899161798839637</c:v>
                </c:pt>
                <c:pt idx="726" formatCode="0.0000">
                  <c:v>0.29819994241130166</c:v>
                </c:pt>
                <c:pt idx="727" formatCode="0.0000">
                  <c:v>0.27846696287003542</c:v>
                </c:pt>
                <c:pt idx="728" formatCode="0.0000">
                  <c:v>0.25885727197819419</c:v>
                </c:pt>
                <c:pt idx="729" formatCode="0.0000">
                  <c:v>0.23955351764029648</c:v>
                </c:pt>
                <c:pt idx="730" formatCode="0.0000">
                  <c:v>0.22839748906050877</c:v>
                </c:pt>
                <c:pt idx="731" formatCode="0.0000">
                  <c:v>0.28967822968307233</c:v>
                </c:pt>
                <c:pt idx="732" formatCode="0.0000">
                  <c:v>0.27641907601354404</c:v>
                </c:pt>
                <c:pt idx="733" formatCode="0.0000">
                  <c:v>0.25600551052238518</c:v>
                </c:pt>
                <c:pt idx="734" formatCode="0.0000">
                  <c:v>0.26174952468644019</c:v>
                </c:pt>
                <c:pt idx="735" formatCode="0.0000">
                  <c:v>0.27712984986800648</c:v>
                </c:pt>
              </c:numCache>
            </c:numRef>
          </c:yVal>
          <c:smooth val="0"/>
          <c:extLst>
            <c:ext xmlns:c16="http://schemas.microsoft.com/office/drawing/2014/chart" uri="{C3380CC4-5D6E-409C-BE32-E72D297353CC}">
              <c16:uniqueId val="{00000000-8D1D-1040-AE4A-F6FD02245256}"/>
            </c:ext>
          </c:extLst>
        </c:ser>
        <c:ser>
          <c:idx val="1"/>
          <c:order val="1"/>
          <c:tx>
            <c:strRef>
              <c:f>Entradas!$E$15</c:f>
              <c:strCache>
                <c:ptCount val="1"/>
                <c:pt idx="0">
                  <c:v>Qochas 1</c:v>
                </c:pt>
              </c:strCache>
            </c:strRef>
          </c:tx>
          <c:spPr>
            <a:ln w="12700" cap="rnd">
              <a:solidFill>
                <a:schemeClr val="accent2"/>
              </a:solidFill>
              <a:round/>
            </a:ln>
            <a:effectLst/>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Cálculos!$AN:$AN</c:f>
              <c:numCache>
                <c:formatCode>0.0000</c:formatCode>
                <c:ptCount val="1048576"/>
                <c:pt idx="4" formatCode="General">
                  <c:v>0</c:v>
                </c:pt>
                <c:pt idx="6">
                  <c:v>0.18388084125092571</c:v>
                </c:pt>
                <c:pt idx="7">
                  <c:v>0.16443775119830015</c:v>
                </c:pt>
                <c:pt idx="8">
                  <c:v>0.14544449407998594</c:v>
                </c:pt>
                <c:pt idx="9">
                  <c:v>0.14186812377264094</c:v>
                </c:pt>
                <c:pt idx="10">
                  <c:v>0.15742867204817659</c:v>
                </c:pt>
                <c:pt idx="11">
                  <c:v>0.14156739712874078</c:v>
                </c:pt>
                <c:pt idx="12">
                  <c:v>0.19647884700299131</c:v>
                </c:pt>
                <c:pt idx="13">
                  <c:v>0.24907154774126808</c:v>
                </c:pt>
                <c:pt idx="14">
                  <c:v>0.26351571936378521</c:v>
                </c:pt>
                <c:pt idx="15">
                  <c:v>0.29053841861561724</c:v>
                </c:pt>
                <c:pt idx="16">
                  <c:v>0.40212038462061478</c:v>
                </c:pt>
                <c:pt idx="17">
                  <c:v>0.38179738079650205</c:v>
                </c:pt>
                <c:pt idx="18">
                  <c:v>0.36111023504671635</c:v>
                </c:pt>
                <c:pt idx="19">
                  <c:v>0.34409549327071487</c:v>
                </c:pt>
                <c:pt idx="20">
                  <c:v>0.42876295929934094</c:v>
                </c:pt>
                <c:pt idx="21">
                  <c:v>0.48805200462634613</c:v>
                </c:pt>
                <c:pt idx="22">
                  <c:v>0.51547677122886437</c:v>
                </c:pt>
                <c:pt idx="23">
                  <c:v>0.5457674203170384</c:v>
                </c:pt>
                <c:pt idx="24">
                  <c:v>0.54020414789300064</c:v>
                </c:pt>
                <c:pt idx="25">
                  <c:v>0.60187328049089528</c:v>
                </c:pt>
                <c:pt idx="26">
                  <c:v>0.69422978076458008</c:v>
                </c:pt>
                <c:pt idx="27">
                  <c:v>0.70546345355854845</c:v>
                </c:pt>
                <c:pt idx="28">
                  <c:v>0.74296638197287135</c:v>
                </c:pt>
                <c:pt idx="29">
                  <c:v>0.73459853528415142</c:v>
                </c:pt>
                <c:pt idx="30">
                  <c:v>0.72999037091127017</c:v>
                </c:pt>
                <c:pt idx="31">
                  <c:v>0.70688065729117877</c:v>
                </c:pt>
                <c:pt idx="32">
                  <c:v>0.68461377690643577</c:v>
                </c:pt>
                <c:pt idx="33">
                  <c:v>0.66245454200798748</c:v>
                </c:pt>
                <c:pt idx="34">
                  <c:v>0.64026673346992347</c:v>
                </c:pt>
                <c:pt idx="35">
                  <c:v>0.61872958759623797</c:v>
                </c:pt>
                <c:pt idx="36">
                  <c:v>0.59720217867683867</c:v>
                </c:pt>
                <c:pt idx="37">
                  <c:v>0.75205885136577955</c:v>
                </c:pt>
                <c:pt idx="38">
                  <c:v>0.72907901771734229</c:v>
                </c:pt>
                <c:pt idx="39">
                  <c:v>0.76517503204354409</c:v>
                </c:pt>
                <c:pt idx="40">
                  <c:v>0.76811819952979854</c:v>
                </c:pt>
                <c:pt idx="41">
                  <c:v>0.74774955930834552</c:v>
                </c:pt>
                <c:pt idx="42">
                  <c:v>0.78096509016318882</c:v>
                </c:pt>
                <c:pt idx="43">
                  <c:v>0.75686719790716428</c:v>
                </c:pt>
                <c:pt idx="44">
                  <c:v>0.73394175141081042</c:v>
                </c:pt>
                <c:pt idx="45">
                  <c:v>0.79284609626124514</c:v>
                </c:pt>
                <c:pt idx="46">
                  <c:v>0.88349747058358474</c:v>
                </c:pt>
                <c:pt idx="47">
                  <c:v>0.85978432514249259</c:v>
                </c:pt>
                <c:pt idx="48">
                  <c:v>0.87640444554105867</c:v>
                </c:pt>
                <c:pt idx="49">
                  <c:v>0.91116090001804895</c:v>
                </c:pt>
                <c:pt idx="50">
                  <c:v>0.9628581629908175</c:v>
                </c:pt>
                <c:pt idx="51">
                  <c:v>2.0440734195826256</c:v>
                </c:pt>
                <c:pt idx="52">
                  <c:v>1.0087232287353785</c:v>
                </c:pt>
                <c:pt idx="53">
                  <c:v>1.2741624205863882</c:v>
                </c:pt>
                <c:pt idx="54">
                  <c:v>1.031879464161169</c:v>
                </c:pt>
                <c:pt idx="55">
                  <c:v>1.0079899806472559</c:v>
                </c:pt>
                <c:pt idx="56">
                  <c:v>0.98401541277496518</c:v>
                </c:pt>
                <c:pt idx="57">
                  <c:v>1.0268457902674748</c:v>
                </c:pt>
                <c:pt idx="58">
                  <c:v>1.241372674435306</c:v>
                </c:pt>
                <c:pt idx="59">
                  <c:v>3.8797761241706605</c:v>
                </c:pt>
                <c:pt idx="60">
                  <c:v>1.1556315150105021</c:v>
                </c:pt>
                <c:pt idx="61">
                  <c:v>1.241027362343978</c:v>
                </c:pt>
                <c:pt idx="62">
                  <c:v>1.233988989857415</c:v>
                </c:pt>
                <c:pt idx="63">
                  <c:v>1.1859657886585282</c:v>
                </c:pt>
                <c:pt idx="64">
                  <c:v>1.159589655311291</c:v>
                </c:pt>
                <c:pt idx="65">
                  <c:v>1.1875537341811788</c:v>
                </c:pt>
                <c:pt idx="66">
                  <c:v>1.1862289596097111</c:v>
                </c:pt>
                <c:pt idx="67">
                  <c:v>1.201658457922445</c:v>
                </c:pt>
                <c:pt idx="68">
                  <c:v>3.9659602382609949</c:v>
                </c:pt>
                <c:pt idx="69">
                  <c:v>1.2765073569512</c:v>
                </c:pt>
                <c:pt idx="70">
                  <c:v>1.2504274100519854</c:v>
                </c:pt>
                <c:pt idx="71">
                  <c:v>1.2327114456684241</c:v>
                </c:pt>
                <c:pt idx="72">
                  <c:v>1.2072186267707894</c:v>
                </c:pt>
                <c:pt idx="73">
                  <c:v>1.182284409328094</c:v>
                </c:pt>
                <c:pt idx="74">
                  <c:v>1.1573906803556204</c:v>
                </c:pt>
                <c:pt idx="75">
                  <c:v>3.1319818483639272</c:v>
                </c:pt>
                <c:pt idx="76">
                  <c:v>1.5195556142031457</c:v>
                </c:pt>
                <c:pt idx="77">
                  <c:v>1.2897351104670052</c:v>
                </c:pt>
                <c:pt idx="78">
                  <c:v>1.2641406917511959</c:v>
                </c:pt>
                <c:pt idx="79">
                  <c:v>1.2386878202351539</c:v>
                </c:pt>
                <c:pt idx="80">
                  <c:v>1.2480140943877067</c:v>
                </c:pt>
                <c:pt idx="81">
                  <c:v>1.2552732022532926</c:v>
                </c:pt>
                <c:pt idx="82">
                  <c:v>1.3050298947586105</c:v>
                </c:pt>
                <c:pt idx="83">
                  <c:v>5.2311113865100536</c:v>
                </c:pt>
                <c:pt idx="84">
                  <c:v>4.8671456502130583</c:v>
                </c:pt>
                <c:pt idx="85">
                  <c:v>1.5009648704781875</c:v>
                </c:pt>
                <c:pt idx="86">
                  <c:v>1.475534348315193</c:v>
                </c:pt>
                <c:pt idx="87">
                  <c:v>1.6490182869300474</c:v>
                </c:pt>
                <c:pt idx="88">
                  <c:v>1.4900588669861023</c:v>
                </c:pt>
                <c:pt idx="89">
                  <c:v>1.4636934759212297</c:v>
                </c:pt>
                <c:pt idx="90">
                  <c:v>1.43793321880917</c:v>
                </c:pt>
                <c:pt idx="91">
                  <c:v>1.4126488588625012</c:v>
                </c:pt>
                <c:pt idx="92">
                  <c:v>1.3879137498816501</c:v>
                </c:pt>
                <c:pt idx="93">
                  <c:v>1.3637593405199504</c:v>
                </c:pt>
                <c:pt idx="94">
                  <c:v>1.3396242962782714</c:v>
                </c:pt>
                <c:pt idx="95">
                  <c:v>1.3161016851499063</c:v>
                </c:pt>
                <c:pt idx="96">
                  <c:v>1.2932984464918649</c:v>
                </c:pt>
                <c:pt idx="97">
                  <c:v>1.2703471532856467</c:v>
                </c:pt>
                <c:pt idx="98">
                  <c:v>1.2476421288978339</c:v>
                </c:pt>
                <c:pt idx="99">
                  <c:v>1.2318108743711165</c:v>
                </c:pt>
                <c:pt idx="100">
                  <c:v>1.2222697987113669</c:v>
                </c:pt>
                <c:pt idx="101">
                  <c:v>1.2139448829239876</c:v>
                </c:pt>
                <c:pt idx="102">
                  <c:v>1.2338245025350132</c:v>
                </c:pt>
                <c:pt idx="103">
                  <c:v>1.2615504438531082</c:v>
                </c:pt>
                <c:pt idx="104">
                  <c:v>1.2390009222473408</c:v>
                </c:pt>
                <c:pt idx="105">
                  <c:v>1.2161781666213474</c:v>
                </c:pt>
                <c:pt idx="106">
                  <c:v>1.1939126473892328</c:v>
                </c:pt>
                <c:pt idx="107">
                  <c:v>1.1718243626227935</c:v>
                </c:pt>
                <c:pt idx="108">
                  <c:v>1.1599465917724969</c:v>
                </c:pt>
                <c:pt idx="109">
                  <c:v>1.1515344009024482</c:v>
                </c:pt>
                <c:pt idx="110">
                  <c:v>1.1438096211166462</c:v>
                </c:pt>
                <c:pt idx="111">
                  <c:v>1.1362545912889095</c:v>
                </c:pt>
                <c:pt idx="112">
                  <c:v>1.1287726139303436</c:v>
                </c:pt>
                <c:pt idx="113">
                  <c:v>1.1213453989782869</c:v>
                </c:pt>
                <c:pt idx="114">
                  <c:v>1.1139692607651639</c:v>
                </c:pt>
                <c:pt idx="115">
                  <c:v>1.10664323016777</c:v>
                </c:pt>
                <c:pt idx="116">
                  <c:v>1.0993668473485159</c:v>
                </c:pt>
                <c:pt idx="117">
                  <c:v>1.0921397539769577</c:v>
                </c:pt>
                <c:pt idx="118">
                  <c:v>1.0849616039018413</c:v>
                </c:pt>
                <c:pt idx="119">
                  <c:v>1.1968920050646716</c:v>
                </c:pt>
                <c:pt idx="120">
                  <c:v>1.1750869927624534</c:v>
                </c:pt>
                <c:pt idx="121">
                  <c:v>1.1657199312784685</c:v>
                </c:pt>
                <c:pt idx="122">
                  <c:v>1.144839592380589</c:v>
                </c:pt>
                <c:pt idx="123">
                  <c:v>1.2309118315050132</c:v>
                </c:pt>
                <c:pt idx="124">
                  <c:v>1.2089202588923551</c:v>
                </c:pt>
                <c:pt idx="125">
                  <c:v>1.1952332139243547</c:v>
                </c:pt>
                <c:pt idx="126">
                  <c:v>1.1739510986651751</c:v>
                </c:pt>
                <c:pt idx="127">
                  <c:v>1.1526907340867942</c:v>
                </c:pt>
                <c:pt idx="128">
                  <c:v>1.1320772145042759</c:v>
                </c:pt>
                <c:pt idx="129">
                  <c:v>1.1120313309743715</c:v>
                </c:pt>
                <c:pt idx="130">
                  <c:v>1.1195539544156525</c:v>
                </c:pt>
                <c:pt idx="131">
                  <c:v>1.099853986027058</c:v>
                </c:pt>
                <c:pt idx="132">
                  <c:v>1.080446743769244</c:v>
                </c:pt>
                <c:pt idx="133">
                  <c:v>1.0613593284142899</c:v>
                </c:pt>
                <c:pt idx="134">
                  <c:v>1.0422103520072423</c:v>
                </c:pt>
                <c:pt idx="135">
                  <c:v>1.0231907888089709</c:v>
                </c:pt>
                <c:pt idx="136">
                  <c:v>1.0049829033999693</c:v>
                </c:pt>
                <c:pt idx="137">
                  <c:v>0.98713663276321151</c:v>
                </c:pt>
                <c:pt idx="138">
                  <c:v>0.96970595283053229</c:v>
                </c:pt>
                <c:pt idx="139">
                  <c:v>0.96324407221197583</c:v>
                </c:pt>
                <c:pt idx="140">
                  <c:v>0.94653341850534833</c:v>
                </c:pt>
                <c:pt idx="141">
                  <c:v>0.93432598559114721</c:v>
                </c:pt>
                <c:pt idx="142">
                  <c:v>0.92710829513548454</c:v>
                </c:pt>
                <c:pt idx="143">
                  <c:v>0.92085325017847519</c:v>
                </c:pt>
                <c:pt idx="144">
                  <c:v>0.91484926198631034</c:v>
                </c:pt>
                <c:pt idx="145">
                  <c:v>0.90884787799913724</c:v>
                </c:pt>
                <c:pt idx="146">
                  <c:v>0.90291827311270723</c:v>
                </c:pt>
                <c:pt idx="147">
                  <c:v>0.89703452292913621</c:v>
                </c:pt>
                <c:pt idx="148">
                  <c:v>0.89119157350628098</c:v>
                </c:pt>
                <c:pt idx="149">
                  <c:v>0.88538826262800474</c:v>
                </c:pt>
                <c:pt idx="150">
                  <c:v>0.87962415508112779</c:v>
                </c:pt>
                <c:pt idx="151">
                  <c:v>0.87389895153319463</c:v>
                </c:pt>
                <c:pt idx="152">
                  <c:v>0.86821237612895452</c:v>
                </c:pt>
                <c:pt idx="153">
                  <c:v>0.86256416416815818</c:v>
                </c:pt>
                <c:pt idx="154">
                  <c:v>0.85695405209132169</c:v>
                </c:pt>
                <c:pt idx="155">
                  <c:v>0.85138190811246495</c:v>
                </c:pt>
                <c:pt idx="156">
                  <c:v>0.84584747075439426</c:v>
                </c:pt>
                <c:pt idx="157">
                  <c:v>0.84035048034606097</c:v>
                </c:pt>
                <c:pt idx="158">
                  <c:v>0.83489067900037561</c:v>
                </c:pt>
                <c:pt idx="159">
                  <c:v>1.0202066738590811</c:v>
                </c:pt>
                <c:pt idx="160">
                  <c:v>1.0026432715534761</c:v>
                </c:pt>
                <c:pt idx="161">
                  <c:v>0.98612913107495248</c:v>
                </c:pt>
                <c:pt idx="162">
                  <c:v>0.96907389204543304</c:v>
                </c:pt>
                <c:pt idx="163">
                  <c:v>0.95208306134251852</c:v>
                </c:pt>
                <c:pt idx="164">
                  <c:v>0.97602748167356779</c:v>
                </c:pt>
                <c:pt idx="165">
                  <c:v>0.95926451194228179</c:v>
                </c:pt>
                <c:pt idx="166">
                  <c:v>0.94269154565894953</c:v>
                </c:pt>
                <c:pt idx="167">
                  <c:v>0.92625190239526045</c:v>
                </c:pt>
                <c:pt idx="168">
                  <c:v>0.91286713875330783</c:v>
                </c:pt>
                <c:pt idx="169">
                  <c:v>0.90619680769309596</c:v>
                </c:pt>
                <c:pt idx="170">
                  <c:v>0.88946235293498055</c:v>
                </c:pt>
                <c:pt idx="171">
                  <c:v>0.87357382481302692</c:v>
                </c:pt>
                <c:pt idx="172">
                  <c:v>0.85769716322539014</c:v>
                </c:pt>
                <c:pt idx="173">
                  <c:v>0.84209376236057398</c:v>
                </c:pt>
                <c:pt idx="174">
                  <c:v>0.82673173669541711</c:v>
                </c:pt>
                <c:pt idx="175">
                  <c:v>0.81150129909894952</c:v>
                </c:pt>
                <c:pt idx="176">
                  <c:v>0.79658223656370797</c:v>
                </c:pt>
                <c:pt idx="177">
                  <c:v>0.78183784603905204</c:v>
                </c:pt>
                <c:pt idx="178">
                  <c:v>0.76729022410659486</c:v>
                </c:pt>
                <c:pt idx="179">
                  <c:v>0.75314292038507558</c:v>
                </c:pt>
                <c:pt idx="180">
                  <c:v>0.73894707618984001</c:v>
                </c:pt>
                <c:pt idx="181">
                  <c:v>0.72519536670765727</c:v>
                </c:pt>
                <c:pt idx="182">
                  <c:v>0.71609656628236051</c:v>
                </c:pt>
                <c:pt idx="183">
                  <c:v>0.71067863146124621</c:v>
                </c:pt>
                <c:pt idx="184">
                  <c:v>0.70597117138171339</c:v>
                </c:pt>
                <c:pt idx="185">
                  <c:v>0.70142082465260058</c:v>
                </c:pt>
                <c:pt idx="186">
                  <c:v>0.6969243710157812</c:v>
                </c:pt>
                <c:pt idx="187">
                  <c:v>0.69246241600447012</c:v>
                </c:pt>
                <c:pt idx="188">
                  <c:v>0.68803117939009162</c:v>
                </c:pt>
                <c:pt idx="189">
                  <c:v>0.68362978831419663</c:v>
                </c:pt>
                <c:pt idx="190">
                  <c:v>0.67925791569693994</c:v>
                </c:pt>
                <c:pt idx="191">
                  <c:v>0.67491533631324607</c:v>
                </c:pt>
                <c:pt idx="192">
                  <c:v>0.67060184254234168</c:v>
                </c:pt>
                <c:pt idx="193">
                  <c:v>0.66631722797160853</c:v>
                </c:pt>
                <c:pt idx="194">
                  <c:v>0.66206129630770516</c:v>
                </c:pt>
                <c:pt idx="195">
                  <c:v>0.65783385563894248</c:v>
                </c:pt>
                <c:pt idx="196">
                  <c:v>0.65363471098492421</c:v>
                </c:pt>
                <c:pt idx="197">
                  <c:v>0.65082072738591112</c:v>
                </c:pt>
                <c:pt idx="198">
                  <c:v>0.64557336064850646</c:v>
                </c:pt>
                <c:pt idx="199">
                  <c:v>0.64125237975175253</c:v>
                </c:pt>
                <c:pt idx="200">
                  <c:v>0.63902616704832216</c:v>
                </c:pt>
                <c:pt idx="201">
                  <c:v>0.63341265090820831</c:v>
                </c:pt>
                <c:pt idx="202">
                  <c:v>0.62909022532084002</c:v>
                </c:pt>
                <c:pt idx="203">
                  <c:v>0.62503014552145308</c:v>
                </c:pt>
                <c:pt idx="204">
                  <c:v>0.62104067271654262</c:v>
                </c:pt>
                <c:pt idx="205">
                  <c:v>0.70137532266346714</c:v>
                </c:pt>
                <c:pt idx="206">
                  <c:v>0.7125766630478193</c:v>
                </c:pt>
                <c:pt idx="207">
                  <c:v>0.81758089406047263</c:v>
                </c:pt>
                <c:pt idx="208">
                  <c:v>0.81231898228117494</c:v>
                </c:pt>
                <c:pt idx="209">
                  <c:v>0.80574447441663621</c:v>
                </c:pt>
                <c:pt idx="210">
                  <c:v>0.78870727172387067</c:v>
                </c:pt>
                <c:pt idx="211">
                  <c:v>0.77176488724777659</c:v>
                </c:pt>
                <c:pt idx="212">
                  <c:v>0.75517846389269316</c:v>
                </c:pt>
                <c:pt idx="213">
                  <c:v>0.73897294136510383</c:v>
                </c:pt>
                <c:pt idx="214">
                  <c:v>0.72308509993205461</c:v>
                </c:pt>
                <c:pt idx="215">
                  <c:v>0.70718609957896983</c:v>
                </c:pt>
                <c:pt idx="216">
                  <c:v>0.69166048511917733</c:v>
                </c:pt>
                <c:pt idx="217">
                  <c:v>0.67596613320767995</c:v>
                </c:pt>
                <c:pt idx="218">
                  <c:v>0.66037212926135402</c:v>
                </c:pt>
                <c:pt idx="219">
                  <c:v>0.64435631158586493</c:v>
                </c:pt>
                <c:pt idx="220">
                  <c:v>0.62896274124810592</c:v>
                </c:pt>
                <c:pt idx="221">
                  <c:v>0.61363128938084799</c:v>
                </c:pt>
                <c:pt idx="222">
                  <c:v>0.6094427114200146</c:v>
                </c:pt>
                <c:pt idx="223">
                  <c:v>0.60528624813355913</c:v>
                </c:pt>
                <c:pt idx="224">
                  <c:v>0.59001202779003281</c:v>
                </c:pt>
                <c:pt idx="225">
                  <c:v>0.57495226198330496</c:v>
                </c:pt>
                <c:pt idx="226">
                  <c:v>0.560136390867085</c:v>
                </c:pt>
                <c:pt idx="227">
                  <c:v>0.55159470663334254</c:v>
                </c:pt>
                <c:pt idx="228">
                  <c:v>0.54718451379376454</c:v>
                </c:pt>
                <c:pt idx="229">
                  <c:v>0.54356247638451638</c:v>
                </c:pt>
                <c:pt idx="230">
                  <c:v>0.54010582056858003</c:v>
                </c:pt>
                <c:pt idx="231">
                  <c:v>0.53670441005783864</c:v>
                </c:pt>
                <c:pt idx="232">
                  <c:v>0.53332573067082312</c:v>
                </c:pt>
                <c:pt idx="233">
                  <c:v>0.52996962616982368</c:v>
                </c:pt>
                <c:pt idx="234">
                  <c:v>0.52663021461399739</c:v>
                </c:pt>
                <c:pt idx="235">
                  <c:v>0.5233176653596654</c:v>
                </c:pt>
                <c:pt idx="236">
                  <c:v>0.52002796918351057</c:v>
                </c:pt>
                <c:pt idx="237">
                  <c:v>0.5167602549420075</c:v>
                </c:pt>
                <c:pt idx="238">
                  <c:v>0.51351423230256232</c:v>
                </c:pt>
                <c:pt idx="239">
                  <c:v>0.51028972971928499</c:v>
                </c:pt>
                <c:pt idx="240">
                  <c:v>0.50708659808507917</c:v>
                </c:pt>
                <c:pt idx="241">
                  <c:v>0.50390483524901553</c:v>
                </c:pt>
                <c:pt idx="242">
                  <c:v>0.50074429416084121</c:v>
                </c:pt>
                <c:pt idx="243">
                  <c:v>0.4976046768443666</c:v>
                </c:pt>
                <c:pt idx="244">
                  <c:v>0.4944858330604604</c:v>
                </c:pt>
                <c:pt idx="245">
                  <c:v>0.49138762373366301</c:v>
                </c:pt>
                <c:pt idx="246">
                  <c:v>0.48830989935207608</c:v>
                </c:pt>
                <c:pt idx="247">
                  <c:v>0.48525251967902616</c:v>
                </c:pt>
                <c:pt idx="248">
                  <c:v>0.48221534684618805</c:v>
                </c:pt>
                <c:pt idx="249">
                  <c:v>0.47919824627750535</c:v>
                </c:pt>
                <c:pt idx="250">
                  <c:v>0.4762010806400514</c:v>
                </c:pt>
                <c:pt idx="251">
                  <c:v>0.47322387029137741</c:v>
                </c:pt>
                <c:pt idx="252">
                  <c:v>0.47026632601783386</c:v>
                </c:pt>
                <c:pt idx="253">
                  <c:v>0.46732830393378566</c:v>
                </c:pt>
                <c:pt idx="254">
                  <c:v>0.46440967527366395</c:v>
                </c:pt>
                <c:pt idx="255">
                  <c:v>0.46151029560720275</c:v>
                </c:pt>
                <c:pt idx="256">
                  <c:v>0.45863003287055876</c:v>
                </c:pt>
                <c:pt idx="257">
                  <c:v>0.45576875496965841</c:v>
                </c:pt>
                <c:pt idx="258">
                  <c:v>0.45292633121012327</c:v>
                </c:pt>
                <c:pt idx="259">
                  <c:v>0.45010263517700838</c:v>
                </c:pt>
                <c:pt idx="260">
                  <c:v>0.4472975321923458</c:v>
                </c:pt>
                <c:pt idx="261">
                  <c:v>0.44451090252260267</c:v>
                </c:pt>
                <c:pt idx="262">
                  <c:v>0.44174262585465057</c:v>
                </c:pt>
                <c:pt idx="263">
                  <c:v>0.43899257496384891</c:v>
                </c:pt>
                <c:pt idx="264">
                  <c:v>0.43626061667629756</c:v>
                </c:pt>
                <c:pt idx="265">
                  <c:v>0.43354663193399223</c:v>
                </c:pt>
                <c:pt idx="266">
                  <c:v>0.4308506606505797</c:v>
                </c:pt>
                <c:pt idx="267">
                  <c:v>0.42817257918476986</c:v>
                </c:pt>
                <c:pt idx="268">
                  <c:v>0.4255122647493087</c:v>
                </c:pt>
                <c:pt idx="269">
                  <c:v>0.42286943257258897</c:v>
                </c:pt>
                <c:pt idx="270">
                  <c:v>0.42024395902343947</c:v>
                </c:pt>
                <c:pt idx="271">
                  <c:v>0.41763572082760936</c:v>
                </c:pt>
                <c:pt idx="272">
                  <c:v>0.41504458560698532</c:v>
                </c:pt>
                <c:pt idx="273">
                  <c:v>0.41247045232044383</c:v>
                </c:pt>
                <c:pt idx="274">
                  <c:v>0.40991320467740772</c:v>
                </c:pt>
                <c:pt idx="275">
                  <c:v>0.40737272369246291</c:v>
                </c:pt>
                <c:pt idx="276">
                  <c:v>0.40484889472761476</c:v>
                </c:pt>
                <c:pt idx="277">
                  <c:v>0.402341603447955</c:v>
                </c:pt>
                <c:pt idx="278">
                  <c:v>0.39985073430412077</c:v>
                </c:pt>
                <c:pt idx="279">
                  <c:v>0.39737618468496844</c:v>
                </c:pt>
                <c:pt idx="280">
                  <c:v>0.39491783398862068</c:v>
                </c:pt>
                <c:pt idx="281">
                  <c:v>0.39247556296064307</c:v>
                </c:pt>
                <c:pt idx="282">
                  <c:v>0.39004926128873602</c:v>
                </c:pt>
                <c:pt idx="283">
                  <c:v>0.38953870723182249</c:v>
                </c:pt>
                <c:pt idx="284">
                  <c:v>0.38586953132941954</c:v>
                </c:pt>
                <c:pt idx="285">
                  <c:v>0.38298186653389482</c:v>
                </c:pt>
                <c:pt idx="286">
                  <c:v>0.3805237769369495</c:v>
                </c:pt>
                <c:pt idx="287">
                  <c:v>0.37815823172873142</c:v>
                </c:pt>
                <c:pt idx="288">
                  <c:v>0.37582237522613587</c:v>
                </c:pt>
                <c:pt idx="289">
                  <c:v>0.37350441260865952</c:v>
                </c:pt>
                <c:pt idx="290">
                  <c:v>0.37120205416876351</c:v>
                </c:pt>
                <c:pt idx="291">
                  <c:v>0.40453753205409548</c:v>
                </c:pt>
                <c:pt idx="292">
                  <c:v>0.45836887290829043</c:v>
                </c:pt>
                <c:pt idx="293">
                  <c:v>0.43857664944158375</c:v>
                </c:pt>
                <c:pt idx="294">
                  <c:v>0.41878938866571225</c:v>
                </c:pt>
                <c:pt idx="295">
                  <c:v>0.39975263073335121</c:v>
                </c:pt>
                <c:pt idx="296">
                  <c:v>0.38093212544040034</c:v>
                </c:pt>
                <c:pt idx="297">
                  <c:v>0.36232602352481857</c:v>
                </c:pt>
                <c:pt idx="298">
                  <c:v>0.35460067476843499</c:v>
                </c:pt>
                <c:pt idx="299">
                  <c:v>0.3514000996621941</c:v>
                </c:pt>
                <c:pt idx="300">
                  <c:v>0.34905363081055779</c:v>
                </c:pt>
                <c:pt idx="301">
                  <c:v>0.34687759166825827</c:v>
                </c:pt>
                <c:pt idx="302">
                  <c:v>0.34474458162453014</c:v>
                </c:pt>
                <c:pt idx="303">
                  <c:v>0.3426307994444957</c:v>
                </c:pt>
                <c:pt idx="304">
                  <c:v>0.34053172735005205</c:v>
                </c:pt>
                <c:pt idx="305">
                  <c:v>0.33844646082250673</c:v>
                </c:pt>
                <c:pt idx="306">
                  <c:v>0.33637474602229345</c:v>
                </c:pt>
                <c:pt idx="307">
                  <c:v>0.3343164626689909</c:v>
                </c:pt>
                <c:pt idx="308">
                  <c:v>0.33227152049612912</c:v>
                </c:pt>
                <c:pt idx="309">
                  <c:v>0.33023981414334042</c:v>
                </c:pt>
                <c:pt idx="310">
                  <c:v>0.32876407640149241</c:v>
                </c:pt>
                <c:pt idx="311">
                  <c:v>0.32631688239852463</c:v>
                </c:pt>
                <c:pt idx="312">
                  <c:v>0.32424213535367036</c:v>
                </c:pt>
                <c:pt idx="313">
                  <c:v>0.32224721788139438</c:v>
                </c:pt>
                <c:pt idx="314">
                  <c:v>0.32027756372281718</c:v>
                </c:pt>
                <c:pt idx="315">
                  <c:v>0.31832293865739636</c:v>
                </c:pt>
                <c:pt idx="316">
                  <c:v>0.31963831951662458</c:v>
                </c:pt>
                <c:pt idx="317">
                  <c:v>0.31505925300187609</c:v>
                </c:pt>
                <c:pt idx="318">
                  <c:v>0.31264945894710361</c:v>
                </c:pt>
                <c:pt idx="319">
                  <c:v>0.31065369685414945</c:v>
                </c:pt>
                <c:pt idx="320">
                  <c:v>0.30874500782601166</c:v>
                </c:pt>
                <c:pt idx="321">
                  <c:v>0.30686244166995941</c:v>
                </c:pt>
                <c:pt idx="322">
                  <c:v>0.304994577298627</c:v>
                </c:pt>
                <c:pt idx="323">
                  <c:v>0.30313922461653908</c:v>
                </c:pt>
                <c:pt idx="324">
                  <c:v>0.30129590910142595</c:v>
                </c:pt>
                <c:pt idx="325">
                  <c:v>0.29946447272567817</c:v>
                </c:pt>
                <c:pt idx="326">
                  <c:v>0.29764482167917772</c:v>
                </c:pt>
                <c:pt idx="327">
                  <c:v>0.29583687531345737</c:v>
                </c:pt>
                <c:pt idx="328">
                  <c:v>0.29404055508275262</c:v>
                </c:pt>
                <c:pt idx="329">
                  <c:v>0.29225577385256929</c:v>
                </c:pt>
                <c:pt idx="330">
                  <c:v>0.29156810927919835</c:v>
                </c:pt>
                <c:pt idx="331">
                  <c:v>0.28892281241664153</c:v>
                </c:pt>
                <c:pt idx="332">
                  <c:v>0.28700776484892448</c:v>
                </c:pt>
                <c:pt idx="333">
                  <c:v>0.28523785323657619</c:v>
                </c:pt>
                <c:pt idx="334">
                  <c:v>0.28350404236089655</c:v>
                </c:pt>
                <c:pt idx="335">
                  <c:v>0.28178596242614634</c:v>
                </c:pt>
                <c:pt idx="336">
                  <c:v>0.28007975085503994</c:v>
                </c:pt>
                <c:pt idx="337">
                  <c:v>0.27838463564810179</c:v>
                </c:pt>
                <c:pt idx="338">
                  <c:v>0.2767004169603744</c:v>
                </c:pt>
                <c:pt idx="339">
                  <c:v>0.27502699709979095</c:v>
                </c:pt>
                <c:pt idx="340">
                  <c:v>0.27336430419413216</c:v>
                </c:pt>
                <c:pt idx="341">
                  <c:v>0.27171226903019596</c:v>
                </c:pt>
                <c:pt idx="342">
                  <c:v>0.270070819085173</c:v>
                </c:pt>
                <c:pt idx="343">
                  <c:v>0.26843987604894926</c:v>
                </c:pt>
                <c:pt idx="344">
                  <c:v>0.26681937748724893</c:v>
                </c:pt>
                <c:pt idx="345">
                  <c:v>0.26520924020635694</c:v>
                </c:pt>
                <c:pt idx="346">
                  <c:v>0.26360939883112572</c:v>
                </c:pt>
                <c:pt idx="347">
                  <c:v>0.26201977178008079</c:v>
                </c:pt>
                <c:pt idx="348">
                  <c:v>0.26044028495033361</c:v>
                </c:pt>
                <c:pt idx="349">
                  <c:v>0.25887086527461672</c:v>
                </c:pt>
                <c:pt idx="350">
                  <c:v>0.25731144745928952</c:v>
                </c:pt>
                <c:pt idx="351">
                  <c:v>0.25576194983081513</c:v>
                </c:pt>
                <c:pt idx="352">
                  <c:v>0.25422231242478982</c:v>
                </c:pt>
                <c:pt idx="353">
                  <c:v>0.252692474248494</c:v>
                </c:pt>
                <c:pt idx="354">
                  <c:v>0.35452617898275435</c:v>
                </c:pt>
                <c:pt idx="355">
                  <c:v>0.38054778427520014</c:v>
                </c:pt>
                <c:pt idx="356">
                  <c:v>0.42600376135058543</c:v>
                </c:pt>
                <c:pt idx="357">
                  <c:v>0.40465400433669019</c:v>
                </c:pt>
                <c:pt idx="358">
                  <c:v>0.38358711731915435</c:v>
                </c:pt>
                <c:pt idx="359">
                  <c:v>0.36320814365862764</c:v>
                </c:pt>
                <c:pt idx="360">
                  <c:v>0.34264458690442945</c:v>
                </c:pt>
                <c:pt idx="361">
                  <c:v>0.32217171669314026</c:v>
                </c:pt>
                <c:pt idx="362">
                  <c:v>0.30274218927800145</c:v>
                </c:pt>
                <c:pt idx="363">
                  <c:v>0.2834331799964937</c:v>
                </c:pt>
                <c:pt idx="364">
                  <c:v>0.26442489124989355</c:v>
                </c:pt>
                <c:pt idx="365">
                  <c:v>0.25344673913905968</c:v>
                </c:pt>
                <c:pt idx="366">
                  <c:v>0.30009803502351134</c:v>
                </c:pt>
                <c:pt idx="367">
                  <c:v>0.30082330871994756</c:v>
                </c:pt>
                <c:pt idx="368">
                  <c:v>0.28071885579322403</c:v>
                </c:pt>
                <c:pt idx="369">
                  <c:v>0.28639837552609759</c:v>
                </c:pt>
                <c:pt idx="370">
                  <c:v>0.30157505027553272</c:v>
                </c:pt>
                <c:pt idx="371">
                  <c:v>0.28369198091468134</c:v>
                </c:pt>
                <c:pt idx="372">
                  <c:v>0.26464780397633503</c:v>
                </c:pt>
                <c:pt idx="373">
                  <c:v>0.24603799778011889</c:v>
                </c:pt>
                <c:pt idx="374">
                  <c:v>0.24282988980093062</c:v>
                </c:pt>
                <c:pt idx="375">
                  <c:v>0.25874103316182206</c:v>
                </c:pt>
                <c:pt idx="376">
                  <c:v>0.24321226042762795</c:v>
                </c:pt>
                <c:pt idx="377">
                  <c:v>0.30962597582338713</c:v>
                </c:pt>
                <c:pt idx="378">
                  <c:v>0.40876975888945044</c:v>
                </c:pt>
                <c:pt idx="379">
                  <c:v>0.42164862075904319</c:v>
                </c:pt>
                <c:pt idx="380">
                  <c:v>0.44777310691599387</c:v>
                </c:pt>
                <c:pt idx="381">
                  <c:v>0.55845125499677883</c:v>
                </c:pt>
                <c:pt idx="382">
                  <c:v>0.53718587256803096</c:v>
                </c:pt>
                <c:pt idx="383">
                  <c:v>0.51556264545406583</c:v>
                </c:pt>
                <c:pt idx="384">
                  <c:v>0.49761807408729242</c:v>
                </c:pt>
                <c:pt idx="385">
                  <c:v>0.58136190796456511</c:v>
                </c:pt>
                <c:pt idx="386">
                  <c:v>0.639729567636521</c:v>
                </c:pt>
                <c:pt idx="387">
                  <c:v>0.66623503440522103</c:v>
                </c:pt>
                <c:pt idx="388">
                  <c:v>0.69561201901769709</c:v>
                </c:pt>
                <c:pt idx="389">
                  <c:v>0.68914055293514687</c:v>
                </c:pt>
                <c:pt idx="390">
                  <c:v>0.74990750987494104</c:v>
                </c:pt>
                <c:pt idx="391">
                  <c:v>0.84136428488748605</c:v>
                </c:pt>
                <c:pt idx="392">
                  <c:v>0.85169500435209355</c:v>
                </c:pt>
                <c:pt idx="393">
                  <c:v>1.0488017808343506</c:v>
                </c:pt>
                <c:pt idx="394">
                  <c:v>0.87903915708244007</c:v>
                </c:pt>
                <c:pt idx="395">
                  <c:v>0.87354304761571522</c:v>
                </c:pt>
                <c:pt idx="396">
                  <c:v>0.84955132452209003</c:v>
                </c:pt>
                <c:pt idx="397">
                  <c:v>0.82640837957014845</c:v>
                </c:pt>
                <c:pt idx="398">
                  <c:v>0.8033789851024411</c:v>
                </c:pt>
                <c:pt idx="399">
                  <c:v>0.78032688083938107</c:v>
                </c:pt>
                <c:pt idx="400">
                  <c:v>0.75793126193249882</c:v>
                </c:pt>
                <c:pt idx="401">
                  <c:v>0.73555116322949532</c:v>
                </c:pt>
                <c:pt idx="402">
                  <c:v>3.641185410737565</c:v>
                </c:pt>
                <c:pt idx="403">
                  <c:v>0.86569526346523862</c:v>
                </c:pt>
                <c:pt idx="404">
                  <c:v>0.90091152161155696</c:v>
                </c:pt>
                <c:pt idx="405">
                  <c:v>0.90298074459287481</c:v>
                </c:pt>
                <c:pt idx="406">
                  <c:v>0.88174406764519819</c:v>
                </c:pt>
                <c:pt idx="407">
                  <c:v>0.91409746823501448</c:v>
                </c:pt>
                <c:pt idx="408">
                  <c:v>0.88914316079179645</c:v>
                </c:pt>
                <c:pt idx="409">
                  <c:v>0.86536713166878987</c:v>
                </c:pt>
                <c:pt idx="410">
                  <c:v>0.92687599893773309</c:v>
                </c:pt>
                <c:pt idx="411">
                  <c:v>4.0297583161499677</c:v>
                </c:pt>
                <c:pt idx="412">
                  <c:v>0.98864758436013855</c:v>
                </c:pt>
                <c:pt idx="413">
                  <c:v>1.0043958964191058</c:v>
                </c:pt>
                <c:pt idx="414">
                  <c:v>1.1189464066597989</c:v>
                </c:pt>
                <c:pt idx="415">
                  <c:v>1.743326124704734</c:v>
                </c:pt>
                <c:pt idx="416">
                  <c:v>2.7314507717264473</c:v>
                </c:pt>
                <c:pt idx="417">
                  <c:v>1.1332572338003237</c:v>
                </c:pt>
                <c:pt idx="418">
                  <c:v>1.3978362064431034</c:v>
                </c:pt>
                <c:pt idx="419">
                  <c:v>1.1546989727777599</c:v>
                </c:pt>
                <c:pt idx="420">
                  <c:v>1.1299611129476566</c:v>
                </c:pt>
                <c:pt idx="421">
                  <c:v>1.1051440289224512</c:v>
                </c:pt>
                <c:pt idx="422">
                  <c:v>1.1471377099462163</c:v>
                </c:pt>
                <c:pt idx="423">
                  <c:v>1.3608336771299787</c:v>
                </c:pt>
                <c:pt idx="424">
                  <c:v>3.9984119494441241</c:v>
                </c:pt>
                <c:pt idx="425">
                  <c:v>1.273447862779558</c:v>
                </c:pt>
                <c:pt idx="426">
                  <c:v>1.3580298931532275</c:v>
                </c:pt>
                <c:pt idx="427">
                  <c:v>1.3501833251512214</c:v>
                </c:pt>
                <c:pt idx="428">
                  <c:v>1.301357511051102</c:v>
                </c:pt>
                <c:pt idx="429">
                  <c:v>1.2741843088549096</c:v>
                </c:pt>
                <c:pt idx="430">
                  <c:v>1.3013568246325538</c:v>
                </c:pt>
                <c:pt idx="431">
                  <c:v>1.2992459546945139</c:v>
                </c:pt>
                <c:pt idx="432">
                  <c:v>1.3138947875980069</c:v>
                </c:pt>
                <c:pt idx="433">
                  <c:v>4.0774212949771922</c:v>
                </c:pt>
                <c:pt idx="434">
                  <c:v>1.3871984959095376</c:v>
                </c:pt>
                <c:pt idx="435">
                  <c:v>1.3603539494628887</c:v>
                </c:pt>
                <c:pt idx="436">
                  <c:v>1.3418786670067557</c:v>
                </c:pt>
                <c:pt idx="437">
                  <c:v>1.3156317750296003</c:v>
                </c:pt>
                <c:pt idx="438">
                  <c:v>1.2899486932706219</c:v>
                </c:pt>
                <c:pt idx="439">
                  <c:v>1.2643112727655472</c:v>
                </c:pt>
                <c:pt idx="440">
                  <c:v>3.2381638862939077</c:v>
                </c:pt>
                <c:pt idx="441">
                  <c:v>1.6250041992216198</c:v>
                </c:pt>
                <c:pt idx="442">
                  <c:v>1.3944553089033063</c:v>
                </c:pt>
                <c:pt idx="443">
                  <c:v>1.3681375349389637</c:v>
                </c:pt>
                <c:pt idx="444">
                  <c:v>1.3419663047540682</c:v>
                </c:pt>
                <c:pt idx="445">
                  <c:v>1.3505791823035509</c:v>
                </c:pt>
                <c:pt idx="446">
                  <c:v>1.3571298213563574</c:v>
                </c:pt>
                <c:pt idx="447">
                  <c:v>1.4061829388004528</c:v>
                </c:pt>
                <c:pt idx="448">
                  <c:v>5.3315657154386189</c:v>
                </c:pt>
                <c:pt idx="449">
                  <c:v>4.9669060904061801</c:v>
                </c:pt>
                <c:pt idx="450">
                  <c:v>1.6000362149754719</c:v>
                </c:pt>
                <c:pt idx="451">
                  <c:v>1.5739213570483035</c:v>
                </c:pt>
                <c:pt idx="452">
                  <c:v>1.7467256869514003</c:v>
                </c:pt>
                <c:pt idx="453">
                  <c:v>1.5870913526959698</c:v>
                </c:pt>
                <c:pt idx="454">
                  <c:v>1.5600557092933003</c:v>
                </c:pt>
                <c:pt idx="455">
                  <c:v>1.5336298296145257</c:v>
                </c:pt>
                <c:pt idx="456">
                  <c:v>1.5076844448920588</c:v>
                </c:pt>
                <c:pt idx="457">
                  <c:v>1.4822928771670645</c:v>
                </c:pt>
                <c:pt idx="458">
                  <c:v>1.4574865435529925</c:v>
                </c:pt>
                <c:pt idx="459">
                  <c:v>1.4327040782286886</c:v>
                </c:pt>
                <c:pt idx="460">
                  <c:v>1.4085385180817815</c:v>
                </c:pt>
                <c:pt idx="461">
                  <c:v>1.385096771578477</c:v>
                </c:pt>
                <c:pt idx="462">
                  <c:v>1.3615113810228507</c:v>
                </c:pt>
                <c:pt idx="463">
                  <c:v>1.3381766393159638</c:v>
                </c:pt>
                <c:pt idx="464">
                  <c:v>1.3217200172454275</c:v>
                </c:pt>
                <c:pt idx="465">
                  <c:v>1.3115578937710215</c:v>
                </c:pt>
                <c:pt idx="466">
                  <c:v>1.3026162200595994</c:v>
                </c:pt>
                <c:pt idx="467">
                  <c:v>1.3218833420047564</c:v>
                </c:pt>
                <c:pt idx="468">
                  <c:v>1.3490010164874049</c:v>
                </c:pt>
                <c:pt idx="469">
                  <c:v>1.3258474296521321</c:v>
                </c:pt>
                <c:pt idx="470">
                  <c:v>1.3024247813799623</c:v>
                </c:pt>
                <c:pt idx="471">
                  <c:v>1.2795635132628624</c:v>
                </c:pt>
                <c:pt idx="472">
                  <c:v>1.2568835947495796</c:v>
                </c:pt>
                <c:pt idx="473">
                  <c:v>1.244418276865245</c:v>
                </c:pt>
                <c:pt idx="474">
                  <c:v>1.2354225974449766</c:v>
                </c:pt>
                <c:pt idx="475">
                  <c:v>1.2271183595587785</c:v>
                </c:pt>
                <c:pt idx="476">
                  <c:v>1.2189878742401179</c:v>
                </c:pt>
                <c:pt idx="477">
                  <c:v>1.2109344163520575</c:v>
                </c:pt>
                <c:pt idx="478">
                  <c:v>1.2029396683748714</c:v>
                </c:pt>
                <c:pt idx="479">
                  <c:v>1.1949999173735799</c:v>
                </c:pt>
                <c:pt idx="480">
                  <c:v>1.1871141671459233</c:v>
                </c:pt>
                <c:pt idx="481">
                  <c:v>1.1792819309623064</c:v>
                </c:pt>
                <c:pt idx="482">
                  <c:v>1.1715028237860363</c:v>
                </c:pt>
                <c:pt idx="483">
                  <c:v>1.1637764729440829</c:v>
                </c:pt>
                <c:pt idx="484">
                  <c:v>1.2751624600393743</c:v>
                </c:pt>
                <c:pt idx="485">
                  <c:v>1.2528167942122734</c:v>
                </c:pt>
                <c:pt idx="486">
                  <c:v>1.2429128137700951</c:v>
                </c:pt>
                <c:pt idx="487">
                  <c:v>1.2214992646841762</c:v>
                </c:pt>
                <c:pt idx="488">
                  <c:v>1.3070419767723682</c:v>
                </c:pt>
                <c:pt idx="489">
                  <c:v>1.2845245348338967</c:v>
                </c:pt>
                <c:pt idx="490">
                  <c:v>1.2703152529848505</c:v>
                </c:pt>
                <c:pt idx="491">
                  <c:v>1.2485145081982638</c:v>
                </c:pt>
                <c:pt idx="492">
                  <c:v>1.2267390965283027</c:v>
                </c:pt>
                <c:pt idx="493">
                  <c:v>1.2056140875443395</c:v>
                </c:pt>
                <c:pt idx="494">
                  <c:v>1.1850602477283654</c:v>
                </c:pt>
                <c:pt idx="495">
                  <c:v>1.1920784235939397</c:v>
                </c:pt>
                <c:pt idx="496">
                  <c:v>1.1718774921035697</c:v>
                </c:pt>
                <c:pt idx="497">
                  <c:v>1.1519727471488914</c:v>
                </c:pt>
                <c:pt idx="498">
                  <c:v>1.1323912655992221</c:v>
                </c:pt>
                <c:pt idx="499">
                  <c:v>1.1127516357619534</c:v>
                </c:pt>
                <c:pt idx="500">
                  <c:v>1.0932448083242687</c:v>
                </c:pt>
                <c:pt idx="501">
                  <c:v>1.0745530244558115</c:v>
                </c:pt>
                <c:pt idx="502">
                  <c:v>1.0562261978904144</c:v>
                </c:pt>
                <c:pt idx="503">
                  <c:v>1.0383182814713658</c:v>
                </c:pt>
                <c:pt idx="504">
                  <c:v>1.0313824608796474</c:v>
                </c:pt>
                <c:pt idx="505">
                  <c:v>1.014201140942385</c:v>
                </c:pt>
                <c:pt idx="506">
                  <c:v>1.0015262929266844</c:v>
                </c:pt>
                <c:pt idx="507">
                  <c:v>0.993844416041469</c:v>
                </c:pt>
                <c:pt idx="508">
                  <c:v>0.98712839102478722</c:v>
                </c:pt>
                <c:pt idx="509">
                  <c:v>0.98066660699481545</c:v>
                </c:pt>
                <c:pt idx="510">
                  <c:v>0.97421058939667393</c:v>
                </c:pt>
                <c:pt idx="511">
                  <c:v>0.96782949128301787</c:v>
                </c:pt>
                <c:pt idx="512">
                  <c:v>0.96149736656374785</c:v>
                </c:pt>
                <c:pt idx="513">
                  <c:v>0.95520913975434496</c:v>
                </c:pt>
                <c:pt idx="514">
                  <c:v>0.94896362724510042</c:v>
                </c:pt>
                <c:pt idx="515">
                  <c:v>0.94276037257703882</c:v>
                </c:pt>
                <c:pt idx="516">
                  <c:v>0.93659905531866428</c:v>
                </c:pt>
                <c:pt idx="517">
                  <c:v>0.93047937866142783</c:v>
                </c:pt>
                <c:pt idx="518">
                  <c:v>0.92440105709651621</c:v>
                </c:pt>
                <c:pt idx="519">
                  <c:v>0.91836380639961768</c:v>
                </c:pt>
                <c:pt idx="520">
                  <c:v>0.91236747426266585</c:v>
                </c:pt>
                <c:pt idx="521">
                  <c:v>0.90641177882813773</c:v>
                </c:pt>
                <c:pt idx="522">
                  <c:v>0.90049644018543229</c:v>
                </c:pt>
                <c:pt idx="523">
                  <c:v>0.89462118034771265</c:v>
                </c:pt>
                <c:pt idx="524">
                  <c:v>1.0795245864958134</c:v>
                </c:pt>
                <c:pt idx="525">
                  <c:v>1.0615514454380046</c:v>
                </c:pt>
                <c:pt idx="526">
                  <c:v>1.0446303964795776</c:v>
                </c:pt>
                <c:pt idx="527">
                  <c:v>1.0271710596923367</c:v>
                </c:pt>
                <c:pt idx="528">
                  <c:v>1.0097789225388056</c:v>
                </c:pt>
                <c:pt idx="529">
                  <c:v>1.0333248084453774</c:v>
                </c:pt>
                <c:pt idx="530">
                  <c:v>1.0161660571679696</c:v>
                </c:pt>
                <c:pt idx="531">
                  <c:v>0.99920004320135114</c:v>
                </c:pt>
                <c:pt idx="532">
                  <c:v>0.98237006723304177</c:v>
                </c:pt>
                <c:pt idx="533">
                  <c:v>0.96859766711140693</c:v>
                </c:pt>
                <c:pt idx="534">
                  <c:v>0.96154237717226509</c:v>
                </c:pt>
                <c:pt idx="535">
                  <c:v>0.94442562264043262</c:v>
                </c:pt>
                <c:pt idx="536">
                  <c:v>0.9281574354821932</c:v>
                </c:pt>
                <c:pt idx="537">
                  <c:v>0.91190373735479602</c:v>
                </c:pt>
                <c:pt idx="538">
                  <c:v>0.89592590433183839</c:v>
                </c:pt>
                <c:pt idx="539">
                  <c:v>0.88019203290038084</c:v>
                </c:pt>
                <c:pt idx="540">
                  <c:v>0.86459231806393999</c:v>
                </c:pt>
                <c:pt idx="541">
                  <c:v>0.84930652907294513</c:v>
                </c:pt>
                <c:pt idx="542">
                  <c:v>0.83419794525720259</c:v>
                </c:pt>
                <c:pt idx="543">
                  <c:v>0.81928864570047888</c:v>
                </c:pt>
                <c:pt idx="544">
                  <c:v>0.80478216264453295</c:v>
                </c:pt>
                <c:pt idx="545">
                  <c:v>0.79022962014776199</c:v>
                </c:pt>
                <c:pt idx="546">
                  <c:v>0.77612367625918954</c:v>
                </c:pt>
                <c:pt idx="547">
                  <c:v>0.76667308830328151</c:v>
                </c:pt>
                <c:pt idx="548">
                  <c:v>0.76090579592552898</c:v>
                </c:pt>
                <c:pt idx="549">
                  <c:v>0.7558513914782744</c:v>
                </c:pt>
                <c:pt idx="550">
                  <c:v>0.75095649690124278</c:v>
                </c:pt>
                <c:pt idx="551">
                  <c:v>0.74611787538233643</c:v>
                </c:pt>
                <c:pt idx="552">
                  <c:v>0.74131611601514502</c:v>
                </c:pt>
                <c:pt idx="553">
                  <c:v>0.73654742224502501</c:v>
                </c:pt>
                <c:pt idx="554">
                  <c:v>0.73181090500023149</c:v>
                </c:pt>
                <c:pt idx="555">
                  <c:v>0.72710622109961742</c:v>
                </c:pt>
                <c:pt idx="556">
                  <c:v>0.72243312932802439</c:v>
                </c:pt>
                <c:pt idx="557">
                  <c:v>0.71779140618504844</c:v>
                </c:pt>
                <c:pt idx="558">
                  <c:v>0.71318082948812911</c:v>
                </c:pt>
                <c:pt idx="559">
                  <c:v>0.70860118728291344</c:v>
                </c:pt>
                <c:pt idx="560">
                  <c:v>0.70405227210487975</c:v>
                </c:pt>
                <c:pt idx="561">
                  <c:v>0.69953387352823004</c:v>
                </c:pt>
                <c:pt idx="562">
                  <c:v>0.69640284125451302</c:v>
                </c:pt>
                <c:pt idx="563">
                  <c:v>0.69084061585757139</c:v>
                </c:pt>
                <c:pt idx="564">
                  <c:v>0.68620695118890807</c:v>
                </c:pt>
                <c:pt idx="565">
                  <c:v>0.68367021457814936</c:v>
                </c:pt>
                <c:pt idx="566">
                  <c:v>0.67774831947601399</c:v>
                </c:pt>
                <c:pt idx="567">
                  <c:v>0.67311964505571154</c:v>
                </c:pt>
                <c:pt idx="568">
                  <c:v>0.66875543183860142</c:v>
                </c:pt>
                <c:pt idx="569">
                  <c:v>0.66446392641893837</c:v>
                </c:pt>
                <c:pt idx="570">
                  <c:v>0.74449863004277483</c:v>
                </c:pt>
                <c:pt idx="571">
                  <c:v>0.75540209598463415</c:v>
                </c:pt>
                <c:pt idx="572">
                  <c:v>0.86011051012386552</c:v>
                </c:pt>
                <c:pt idx="573">
                  <c:v>0.85455482482754874</c:v>
                </c:pt>
                <c:pt idx="574">
                  <c:v>0.84768857268790043</c:v>
                </c:pt>
                <c:pt idx="575">
                  <c:v>0.83036164094493681</c:v>
                </c:pt>
                <c:pt idx="576">
                  <c:v>0.81313152872338101</c:v>
                </c:pt>
                <c:pt idx="577">
                  <c:v>0.79625936510355033</c:v>
                </c:pt>
                <c:pt idx="578">
                  <c:v>0.77977007606339632</c:v>
                </c:pt>
                <c:pt idx="579">
                  <c:v>0.76360042823626273</c:v>
                </c:pt>
                <c:pt idx="580">
                  <c:v>0.74742156806804672</c:v>
                </c:pt>
                <c:pt idx="581">
                  <c:v>0.73161802692607303</c:v>
                </c:pt>
                <c:pt idx="582">
                  <c:v>0.71564766811221969</c:v>
                </c:pt>
                <c:pt idx="583">
                  <c:v>0.69977956378247541</c:v>
                </c:pt>
                <c:pt idx="584">
                  <c:v>0.68349153907321691</c:v>
                </c:pt>
                <c:pt idx="585">
                  <c:v>0.66782764197301658</c:v>
                </c:pt>
                <c:pt idx="586">
                  <c:v>0.65222773062666217</c:v>
                </c:pt>
                <c:pt idx="587">
                  <c:v>0.64777254757180924</c:v>
                </c:pt>
                <c:pt idx="588">
                  <c:v>0.64335132076723756</c:v>
                </c:pt>
                <c:pt idx="589">
                  <c:v>0.62781416576080462</c:v>
                </c:pt>
                <c:pt idx="590">
                  <c:v>0.61249328151355398</c:v>
                </c:pt>
                <c:pt idx="591">
                  <c:v>0.59741809563363035</c:v>
                </c:pt>
                <c:pt idx="592">
                  <c:v>0.58861888785409788</c:v>
                </c:pt>
                <c:pt idx="593">
                  <c:v>0.58395295031379746</c:v>
                </c:pt>
                <c:pt idx="594">
                  <c:v>0.58007693476151423</c:v>
                </c:pt>
                <c:pt idx="595">
                  <c:v>0.57636805515772449</c:v>
                </c:pt>
                <c:pt idx="596">
                  <c:v>0.57271616309609541</c:v>
                </c:pt>
                <c:pt idx="597">
                  <c:v>0.56908873236064772</c:v>
                </c:pt>
                <c:pt idx="598">
                  <c:v>0.56548559476229066</c:v>
                </c:pt>
                <c:pt idx="599">
                  <c:v>0.5619008564913538</c:v>
                </c:pt>
                <c:pt idx="600">
                  <c:v>0.55834467511731545</c:v>
                </c:pt>
                <c:pt idx="601">
                  <c:v>0.55481302971143254</c:v>
                </c:pt>
                <c:pt idx="602">
                  <c:v>0.55130503750560989</c:v>
                </c:pt>
                <c:pt idx="603">
                  <c:v>0.5478203966229801</c:v>
                </c:pt>
                <c:pt idx="604">
                  <c:v>0.5443589240531217</c:v>
                </c:pt>
                <c:pt idx="605">
                  <c:v>0.54092045930359833</c:v>
                </c:pt>
                <c:pt idx="606">
                  <c:v>0.53750498891678511</c:v>
                </c:pt>
                <c:pt idx="607">
                  <c:v>0.53411235461383444</c:v>
                </c:pt>
                <c:pt idx="608">
                  <c:v>0.53074224726752339</c:v>
                </c:pt>
                <c:pt idx="609">
                  <c:v>0.52739450556471368</c:v>
                </c:pt>
                <c:pt idx="610">
                  <c:v>0.52406897943243214</c:v>
                </c:pt>
                <c:pt idx="611">
                  <c:v>0.52076550843723202</c:v>
                </c:pt>
                <c:pt idx="612">
                  <c:v>0.5174839414963327</c:v>
                </c:pt>
                <c:pt idx="613">
                  <c:v>0.5142241299702206</c:v>
                </c:pt>
                <c:pt idx="614">
                  <c:v>0.51098592858605374</c:v>
                </c:pt>
                <c:pt idx="615">
                  <c:v>0.50776918938800741</c:v>
                </c:pt>
                <c:pt idx="616">
                  <c:v>0.5045739221841129</c:v>
                </c:pt>
                <c:pt idx="617">
                  <c:v>0.50139982728407118</c:v>
                </c:pt>
                <c:pt idx="618">
                  <c:v>0.4982467503979654</c:v>
                </c:pt>
                <c:pt idx="619">
                  <c:v>0.49511455242781255</c:v>
                </c:pt>
                <c:pt idx="620">
                  <c:v>0.49200307868230381</c:v>
                </c:pt>
                <c:pt idx="621">
                  <c:v>0.4889121869074311</c:v>
                </c:pt>
                <c:pt idx="622">
                  <c:v>0.48584173488934468</c:v>
                </c:pt>
                <c:pt idx="623">
                  <c:v>0.48279158188379229</c:v>
                </c:pt>
                <c:pt idx="624">
                  <c:v>0.47976159149537506</c:v>
                </c:pt>
                <c:pt idx="625">
                  <c:v>0.47675161913461056</c:v>
                </c:pt>
                <c:pt idx="626">
                  <c:v>0.47376153522491576</c:v>
                </c:pt>
                <c:pt idx="627">
                  <c:v>0.47079120967810295</c:v>
                </c:pt>
                <c:pt idx="628">
                  <c:v>0.46784050556199314</c:v>
                </c:pt>
                <c:pt idx="629">
                  <c:v>0.464909280062203</c:v>
                </c:pt>
                <c:pt idx="630">
                  <c:v>0.46199740454683663</c:v>
                </c:pt>
                <c:pt idx="631">
                  <c:v>0.45910490942178112</c:v>
                </c:pt>
                <c:pt idx="632">
                  <c:v>0.45623166160366102</c:v>
                </c:pt>
                <c:pt idx="633">
                  <c:v>0.45337752892835881</c:v>
                </c:pt>
                <c:pt idx="634">
                  <c:v>0.45054221731217409</c:v>
                </c:pt>
                <c:pt idx="635">
                  <c:v>0.44772559387616601</c:v>
                </c:pt>
                <c:pt idx="636">
                  <c:v>0.44492752616219289</c:v>
                </c:pt>
                <c:pt idx="637">
                  <c:v>0.4421478726716887</c:v>
                </c:pt>
                <c:pt idx="638">
                  <c:v>0.43938652330607647</c:v>
                </c:pt>
                <c:pt idx="639">
                  <c:v>0.43664335277989014</c:v>
                </c:pt>
                <c:pt idx="640">
                  <c:v>0.4339182331749587</c:v>
                </c:pt>
                <c:pt idx="641">
                  <c:v>0.43121104098223395</c:v>
                </c:pt>
                <c:pt idx="642">
                  <c:v>0.42852165305703094</c:v>
                </c:pt>
                <c:pt idx="643">
                  <c:v>0.42584994510106333</c:v>
                </c:pt>
                <c:pt idx="644">
                  <c:v>0.42319580581469768</c:v>
                </c:pt>
                <c:pt idx="645">
                  <c:v>0.42055910596758234</c:v>
                </c:pt>
                <c:pt idx="646">
                  <c:v>0.41793971773640975</c:v>
                </c:pt>
                <c:pt idx="647">
                  <c:v>0.41533752229919702</c:v>
                </c:pt>
                <c:pt idx="648">
                  <c:v>0.41465228946396437</c:v>
                </c:pt>
                <c:pt idx="649">
                  <c:v>0.41080964137770054</c:v>
                </c:pt>
                <c:pt idx="650">
                  <c:v>0.40774970265821642</c:v>
                </c:pt>
                <c:pt idx="651">
                  <c:v>0.40512052912022756</c:v>
                </c:pt>
                <c:pt idx="652">
                  <c:v>0.40258508173406937</c:v>
                </c:pt>
                <c:pt idx="653">
                  <c:v>0.40008049665360307</c:v>
                </c:pt>
                <c:pt idx="654">
                  <c:v>0.39759497095167756</c:v>
                </c:pt>
                <c:pt idx="655">
                  <c:v>0.3951262068701028</c:v>
                </c:pt>
                <c:pt idx="656">
                  <c:v>0.4282964285614852</c:v>
                </c:pt>
                <c:pt idx="657">
                  <c:v>0.48196365472964431</c:v>
                </c:pt>
                <c:pt idx="658">
                  <c:v>0.46200845019984454</c:v>
                </c:pt>
                <c:pt idx="659">
                  <c:v>0.44205933415331689</c:v>
                </c:pt>
                <c:pt idx="660">
                  <c:v>0.42286183896632029</c:v>
                </c:pt>
                <c:pt idx="661">
                  <c:v>0.40388170671205376</c:v>
                </c:pt>
                <c:pt idx="662">
                  <c:v>0.38511708045911996</c:v>
                </c:pt>
                <c:pt idx="663">
                  <c:v>0.3772343023729679</c:v>
                </c:pt>
                <c:pt idx="664">
                  <c:v>0.37387738538077225</c:v>
                </c:pt>
                <c:pt idx="665">
                  <c:v>0.37137565457547184</c:v>
                </c:pt>
                <c:pt idx="666">
                  <c:v>0.36904542595216161</c:v>
                </c:pt>
                <c:pt idx="667">
                  <c:v>0.3667592914919664</c:v>
                </c:pt>
                <c:pt idx="668">
                  <c:v>0.36449344260307032</c:v>
                </c:pt>
                <c:pt idx="669">
                  <c:v>0.36224335420125037</c:v>
                </c:pt>
                <c:pt idx="670">
                  <c:v>0.36000811451216103</c:v>
                </c:pt>
                <c:pt idx="671">
                  <c:v>0.35778746249070148</c:v>
                </c:pt>
                <c:pt idx="672">
                  <c:v>0.35558127070068796</c:v>
                </c:pt>
                <c:pt idx="673">
                  <c:v>0.35338944176931675</c:v>
                </c:pt>
                <c:pt idx="674">
                  <c:v>0.35121186327897319</c:v>
                </c:pt>
                <c:pt idx="675">
                  <c:v>0.34959126101202603</c:v>
                </c:pt>
                <c:pt idx="676">
                  <c:v>0.3470002031363274</c:v>
                </c:pt>
                <c:pt idx="677">
                  <c:v>0.3447825859590995</c:v>
                </c:pt>
                <c:pt idx="678">
                  <c:v>0.34264578523054107</c:v>
                </c:pt>
                <c:pt idx="679">
                  <c:v>0.34053522787492174</c:v>
                </c:pt>
                <c:pt idx="680">
                  <c:v>0.33844067290193536</c:v>
                </c:pt>
                <c:pt idx="681">
                  <c:v>0.33961709042007293</c:v>
                </c:pt>
                <c:pt idx="682">
                  <c:v>0.33490002045414641</c:v>
                </c:pt>
                <c:pt idx="683">
                  <c:v>0.33235317620766475</c:v>
                </c:pt>
                <c:pt idx="684">
                  <c:v>0.33022131059782583</c:v>
                </c:pt>
                <c:pt idx="685">
                  <c:v>0.32817745818846733</c:v>
                </c:pt>
                <c:pt idx="686">
                  <c:v>0.32616066229286678</c:v>
                </c:pt>
                <c:pt idx="687">
                  <c:v>0.32415949537452449</c:v>
                </c:pt>
                <c:pt idx="688">
                  <c:v>0.32217176093337851</c:v>
                </c:pt>
                <c:pt idx="689">
                  <c:v>0.32019697808681213</c:v>
                </c:pt>
                <c:pt idx="690">
                  <c:v>0.3182349824908029</c:v>
                </c:pt>
                <c:pt idx="691">
                  <c:v>0.31628567406245073</c:v>
                </c:pt>
                <c:pt idx="692">
                  <c:v>0.31434896592383538</c:v>
                </c:pt>
                <c:pt idx="693">
                  <c:v>0.31242477334276941</c:v>
                </c:pt>
                <c:pt idx="694">
                  <c:v>0.31051300304106849</c:v>
                </c:pt>
                <c:pt idx="695">
                  <c:v>0.30969922657377091</c:v>
                </c:pt>
                <c:pt idx="696">
                  <c:v>0.30692868893577019</c:v>
                </c:pt>
                <c:pt idx="697">
                  <c:v>0.30488926569383706</c:v>
                </c:pt>
                <c:pt idx="698">
                  <c:v>0.30299583753280984</c:v>
                </c:pt>
                <c:pt idx="699">
                  <c:v>0.30113936329957502</c:v>
                </c:pt>
                <c:pt idx="700">
                  <c:v>0.29929946730497153</c:v>
                </c:pt>
                <c:pt idx="701">
                  <c:v>0.29747228111900115</c:v>
                </c:pt>
                <c:pt idx="702">
                  <c:v>0.2956570269299032</c:v>
                </c:pt>
                <c:pt idx="703">
                  <c:v>0.29385349912058345</c:v>
                </c:pt>
                <c:pt idx="704">
                  <c:v>0.29206159426670947</c:v>
                </c:pt>
                <c:pt idx="705">
                  <c:v>0.29028123480339191</c:v>
                </c:pt>
                <c:pt idx="706">
                  <c:v>0.28851234586408081</c:v>
                </c:pt>
                <c:pt idx="707">
                  <c:v>0.28675484931166961</c:v>
                </c:pt>
                <c:pt idx="708">
                  <c:v>0.28500866126052771</c:v>
                </c:pt>
                <c:pt idx="709">
                  <c:v>0.28327371373937565</c:v>
                </c:pt>
                <c:pt idx="710">
                  <c:v>0.28154991805574159</c:v>
                </c:pt>
                <c:pt idx="711">
                  <c:v>0.27983720337370382</c:v>
                </c:pt>
                <c:pt idx="712">
                  <c:v>0.27813548268873411</c:v>
                </c:pt>
                <c:pt idx="713">
                  <c:v>0.27644467651234989</c:v>
                </c:pt>
                <c:pt idx="714">
                  <c:v>0.27476470642889089</c:v>
                </c:pt>
                <c:pt idx="715">
                  <c:v>0.27309550183326747</c:v>
                </c:pt>
                <c:pt idx="716">
                  <c:v>0.27143697577718273</c:v>
                </c:pt>
                <c:pt idx="717">
                  <c:v>0.26978906305790834</c:v>
                </c:pt>
                <c:pt idx="718">
                  <c:v>0.26815169748058365</c:v>
                </c:pt>
                <c:pt idx="719">
                  <c:v>0.36987861755982843</c:v>
                </c:pt>
                <c:pt idx="720">
                  <c:v>0.39579417581275034</c:v>
                </c:pt>
                <c:pt idx="721">
                  <c:v>0.4411448383690213</c:v>
                </c:pt>
                <c:pt idx="722">
                  <c:v>0.41969049429653316</c:v>
                </c:pt>
                <c:pt idx="723">
                  <c:v>0.39851974265598877</c:v>
                </c:pt>
                <c:pt idx="724">
                  <c:v>0.37803762181781086</c:v>
                </c:pt>
                <c:pt idx="725">
                  <c:v>0.35737163037556174</c:v>
                </c:pt>
                <c:pt idx="726">
                  <c:v>0.33679703304429665</c:v>
                </c:pt>
                <c:pt idx="727">
                  <c:v>0.31726648118972745</c:v>
                </c:pt>
                <c:pt idx="728">
                  <c:v>0.29785714529556556</c:v>
                </c:pt>
                <c:pt idx="729">
                  <c:v>0.2787492229428461</c:v>
                </c:pt>
                <c:pt idx="730">
                  <c:v>0.26767212544548175</c:v>
                </c:pt>
                <c:pt idx="731">
                  <c:v>0.31422515940911189</c:v>
                </c:pt>
                <c:pt idx="732">
                  <c:v>0.314852849929393</c:v>
                </c:pt>
                <c:pt idx="733">
                  <c:v>0.29465148788274903</c:v>
                </c:pt>
                <c:pt idx="734">
                  <c:v>0.3002347678958901</c:v>
                </c:pt>
                <c:pt idx="735">
                  <c:v>0.3153158677018959</c:v>
                </c:pt>
              </c:numCache>
            </c:numRef>
          </c:yVal>
          <c:smooth val="0"/>
          <c:extLst>
            <c:ext xmlns:c16="http://schemas.microsoft.com/office/drawing/2014/chart" uri="{C3380CC4-5D6E-409C-BE32-E72D297353CC}">
              <c16:uniqueId val="{00000001-8D1D-1040-AE4A-F6FD02245256}"/>
            </c:ext>
          </c:extLst>
        </c:ser>
        <c:ser>
          <c:idx val="2"/>
          <c:order val="2"/>
          <c:tx>
            <c:strRef>
              <c:f>Entradas!$F$15</c:f>
              <c:strCache>
                <c:ptCount val="1"/>
                <c:pt idx="0">
                  <c:v>Qochas 2</c:v>
                </c:pt>
              </c:strCache>
            </c:strRef>
          </c:tx>
          <c:spPr>
            <a:ln w="12700" cap="rnd">
              <a:solidFill>
                <a:schemeClr val="accent6"/>
              </a:solidFill>
              <a:round/>
            </a:ln>
            <a:effectLst/>
          </c:spPr>
          <c:marker>
            <c:symbol val="none"/>
          </c:marker>
          <c:xVal>
            <c:strRef>
              <c:f>Cálculos!$AS:$AS</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Cálculos!$BP:$BP</c:f>
              <c:numCache>
                <c:formatCode>General</c:formatCode>
                <c:ptCount val="1048576"/>
                <c:pt idx="4">
                  <c:v>0</c:v>
                </c:pt>
                <c:pt idx="6" formatCode="0.0000">
                  <c:v>0.17583805633460997</c:v>
                </c:pt>
                <c:pt idx="7" formatCode="0.0000">
                  <c:v>0.15720574846641575</c:v>
                </c:pt>
                <c:pt idx="8" formatCode="0.0000">
                  <c:v>0.13900101667006079</c:v>
                </c:pt>
                <c:pt idx="9" formatCode="0.0000">
                  <c:v>0.13553886287846917</c:v>
                </c:pt>
                <c:pt idx="10" formatCode="0.0000">
                  <c:v>0.15040943887500463</c:v>
                </c:pt>
                <c:pt idx="11" formatCode="0.0000">
                  <c:v>0.13526240383039098</c:v>
                </c:pt>
                <c:pt idx="12" formatCode="0.0000">
                  <c:v>0.18796550757024275</c:v>
                </c:pt>
                <c:pt idx="13" formatCode="0.0000">
                  <c:v>0.23845268387776639</c:v>
                </c:pt>
                <c:pt idx="14" formatCode="0.0000">
                  <c:v>0.25249958337353129</c:v>
                </c:pt>
                <c:pt idx="15" formatCode="0.0000">
                  <c:v>0.27860594862005844</c:v>
                </c:pt>
                <c:pt idx="16" formatCode="0.0000">
                  <c:v>0.38588375648175172</c:v>
                </c:pt>
                <c:pt idx="17" formatCode="0.0000">
                  <c:v>0.36706771220102052</c:v>
                </c:pt>
                <c:pt idx="18" formatCode="0.0000">
                  <c:v>0.34788620489179645</c:v>
                </c:pt>
                <c:pt idx="19" formatCode="0.0000">
                  <c:v>0.33220386975925231</c:v>
                </c:pt>
                <c:pt idx="20" formatCode="0.0000">
                  <c:v>0.41392922524034487</c:v>
                </c:pt>
                <c:pt idx="21" formatCode="0.0000">
                  <c:v>0.47138185350282069</c:v>
                </c:pt>
                <c:pt idx="22" formatCode="0.0000">
                  <c:v>0.49835316661195284</c:v>
                </c:pt>
                <c:pt idx="23" formatCode="0.0000">
                  <c:v>0.52807684642283326</c:v>
                </c:pt>
                <c:pt idx="24" formatCode="0.0000">
                  <c:v>0.52347158341725475</c:v>
                </c:pt>
                <c:pt idx="25" formatCode="0.0000">
                  <c:v>0.58329424373870165</c:v>
                </c:pt>
                <c:pt idx="26" formatCode="0.0000">
                  <c:v>0.67261945665249323</c:v>
                </c:pt>
                <c:pt idx="27" formatCode="0.0000">
                  <c:v>0.68431860687804991</c:v>
                </c:pt>
                <c:pt idx="28" formatCode="0.0000">
                  <c:v>0.72117044985556844</c:v>
                </c:pt>
                <c:pt idx="29" formatCode="0.0000">
                  <c:v>0.71409926032412019</c:v>
                </c:pt>
                <c:pt idx="30" formatCode="0.0000">
                  <c:v>0.71060626361713486</c:v>
                </c:pt>
                <c:pt idx="31" formatCode="0.0000">
                  <c:v>0.68940148073327534</c:v>
                </c:pt>
                <c:pt idx="32" formatCode="0.0000">
                  <c:v>0.66898414943336282</c:v>
                </c:pt>
                <c:pt idx="33" formatCode="0.0000">
                  <c:v>0.64864944073214736</c:v>
                </c:pt>
                <c:pt idx="34" formatCode="0.0000">
                  <c:v>0.62826689264740299</c:v>
                </c:pt>
                <c:pt idx="35" formatCode="0.0000">
                  <c:v>0.60848816980038478</c:v>
                </c:pt>
                <c:pt idx="36" formatCode="0.0000">
                  <c:v>0.58869881549804082</c:v>
                </c:pt>
                <c:pt idx="37" formatCode="0.0000">
                  <c:v>0.73800627971133281</c:v>
                </c:pt>
                <c:pt idx="38" formatCode="0.0000">
                  <c:v>0.71697838551329329</c:v>
                </c:pt>
                <c:pt idx="39" formatCode="0.0000">
                  <c:v>0.75249581858865688</c:v>
                </c:pt>
                <c:pt idx="40" formatCode="0.0000">
                  <c:v>0.75626150797971536</c:v>
                </c:pt>
                <c:pt idx="41" formatCode="0.0000">
                  <c:v>0.73769150648430837</c:v>
                </c:pt>
                <c:pt idx="42" formatCode="0.0000">
                  <c:v>0.77041896015248379</c:v>
                </c:pt>
                <c:pt idx="43" formatCode="0.0000">
                  <c:v>0.74826047136960683</c:v>
                </c:pt>
                <c:pt idx="44" formatCode="0.0000">
                  <c:v>0.72720492097572365</c:v>
                </c:pt>
                <c:pt idx="45" formatCode="0.0000">
                  <c:v>0.78450710905397258</c:v>
                </c:pt>
                <c:pt idx="46" formatCode="0.0000">
                  <c:v>1.2929473025405658</c:v>
                </c:pt>
                <c:pt idx="47" formatCode="0.0000">
                  <c:v>0.85060522156843155</c:v>
                </c:pt>
                <c:pt idx="48" formatCode="0.0000">
                  <c:v>0.86751035181304981</c:v>
                </c:pt>
                <c:pt idx="49" formatCode="0.0000">
                  <c:v>0.90176146213064912</c:v>
                </c:pt>
                <c:pt idx="50" formatCode="0.0000">
                  <c:v>1.6478634588326111</c:v>
                </c:pt>
                <c:pt idx="51" formatCode="0.0000">
                  <c:v>2.8880862304494364</c:v>
                </c:pt>
                <c:pt idx="52" formatCode="0.0000">
                  <c:v>0.99816411803554961</c:v>
                </c:pt>
                <c:pt idx="53" formatCode="0.0000">
                  <c:v>1.1543682164346611</c:v>
                </c:pt>
                <c:pt idx="54" formatCode="0.0000">
                  <c:v>1.022231186673662</c:v>
                </c:pt>
                <c:pt idx="55" formatCode="0.0000">
                  <c:v>1.0002812835714103</c:v>
                </c:pt>
                <c:pt idx="56" formatCode="0.0000">
                  <c:v>0.9782277468822258</c:v>
                </c:pt>
                <c:pt idx="57" formatCode="0.0000">
                  <c:v>1.020070021054563</c:v>
                </c:pt>
                <c:pt idx="58" formatCode="0.0000">
                  <c:v>1.0662304049852387</c:v>
                </c:pt>
                <c:pt idx="59" formatCode="0.0000">
                  <c:v>3.9149267785090225</c:v>
                </c:pt>
                <c:pt idx="60" formatCode="0.0000">
                  <c:v>1.1462361256264313</c:v>
                </c:pt>
                <c:pt idx="61" formatCode="0.0000">
                  <c:v>1.1737581869998137</c:v>
                </c:pt>
                <c:pt idx="62" formatCode="0.0000">
                  <c:v>1.1947737119671169</c:v>
                </c:pt>
                <c:pt idx="63" formatCode="0.0000">
                  <c:v>1.1779254100380658</c:v>
                </c:pt>
                <c:pt idx="64" formatCode="0.0000">
                  <c:v>1.1535376533760726</c:v>
                </c:pt>
                <c:pt idx="65" formatCode="0.0000">
                  <c:v>1.1811753867316661</c:v>
                </c:pt>
                <c:pt idx="66" formatCode="0.0000">
                  <c:v>1.1807422390954379</c:v>
                </c:pt>
                <c:pt idx="67" formatCode="0.0000">
                  <c:v>1.1963271234339767</c:v>
                </c:pt>
                <c:pt idx="68" formatCode="0.0000">
                  <c:v>3.7681919108297901</c:v>
                </c:pt>
                <c:pt idx="69" formatCode="0.0000">
                  <c:v>1.2697559913470677</c:v>
                </c:pt>
                <c:pt idx="70" formatCode="0.0000">
                  <c:v>1.2456195123790432</c:v>
                </c:pt>
                <c:pt idx="71" formatCode="0.0000">
                  <c:v>1.2294624083185548</c:v>
                </c:pt>
                <c:pt idx="72" formatCode="0.0000">
                  <c:v>1.205848315845675</c:v>
                </c:pt>
                <c:pt idx="73" formatCode="0.0000">
                  <c:v>1.1827489264389728</c:v>
                </c:pt>
                <c:pt idx="74" formatCode="0.0000">
                  <c:v>1.1596675664067979</c:v>
                </c:pt>
                <c:pt idx="75" formatCode="0.0000">
                  <c:v>2.2882405230656198</c:v>
                </c:pt>
                <c:pt idx="76" formatCode="0.0000">
                  <c:v>1.6083445129114124</c:v>
                </c:pt>
                <c:pt idx="77" formatCode="0.0000">
                  <c:v>1.2889037234150944</c:v>
                </c:pt>
                <c:pt idx="78" formatCode="0.0000">
                  <c:v>1.265184899644793</c:v>
                </c:pt>
                <c:pt idx="79" formatCode="0.0000">
                  <c:v>1.2415807511867563</c:v>
                </c:pt>
                <c:pt idx="80" formatCode="0.0000">
                  <c:v>1.2512249704573146</c:v>
                </c:pt>
                <c:pt idx="81" formatCode="0.0000">
                  <c:v>1.2588782766919429</c:v>
                </c:pt>
                <c:pt idx="82" formatCode="0.0000">
                  <c:v>1.3073336800166089</c:v>
                </c:pt>
                <c:pt idx="83" formatCode="0.0000">
                  <c:v>4.9624951377592073</c:v>
                </c:pt>
                <c:pt idx="84" formatCode="0.0000">
                  <c:v>5.2974541947981075</c:v>
                </c:pt>
                <c:pt idx="85" formatCode="0.0000">
                  <c:v>1.4974550167477119</c:v>
                </c:pt>
                <c:pt idx="86" formatCode="0.0000">
                  <c:v>1.4738598757156778</c:v>
                </c:pt>
                <c:pt idx="87" formatCode="0.0000">
                  <c:v>1.514938720224686</c:v>
                </c:pt>
                <c:pt idx="88" formatCode="0.0000">
                  <c:v>1.489260426067353</c:v>
                </c:pt>
                <c:pt idx="89" formatCode="0.0000">
                  <c:v>1.464743071788783</c:v>
                </c:pt>
                <c:pt idx="90" formatCode="0.0000">
                  <c:v>1.4407855926370279</c:v>
                </c:pt>
                <c:pt idx="91" formatCode="0.0000">
                  <c:v>1.4172643147850295</c:v>
                </c:pt>
                <c:pt idx="92" formatCode="0.0000">
                  <c:v>1.3942498565396038</c:v>
                </c:pt>
                <c:pt idx="93" formatCode="0.0000">
                  <c:v>1.3717726563282138</c:v>
                </c:pt>
                <c:pt idx="94" formatCode="0.0000">
                  <c:v>1.3492945672252501</c:v>
                </c:pt>
                <c:pt idx="95" formatCode="0.0000">
                  <c:v>1.3273846127537143</c:v>
                </c:pt>
                <c:pt idx="96" formatCode="0.0000">
                  <c:v>1.3061456521440338</c:v>
                </c:pt>
                <c:pt idx="97" formatCode="0.0000">
                  <c:v>1.2847459579050315</c:v>
                </c:pt>
                <c:pt idx="98" formatCode="0.0000">
                  <c:v>1.2635638867746972</c:v>
                </c:pt>
                <c:pt idx="99" formatCode="0.0000">
                  <c:v>1.2493215244854079</c:v>
                </c:pt>
                <c:pt idx="100" formatCode="0.0000">
                  <c:v>1.2407923531712566</c:v>
                </c:pt>
                <c:pt idx="101" formatCode="0.0000">
                  <c:v>1.2333556527184957</c:v>
                </c:pt>
                <c:pt idx="102" formatCode="0.0000">
                  <c:v>1.2528300096847587</c:v>
                </c:pt>
                <c:pt idx="103" formatCode="0.0000">
                  <c:v>1.2798027823741494</c:v>
                </c:pt>
                <c:pt idx="104" formatCode="0.0000">
                  <c:v>1.2586821452674859</c:v>
                </c:pt>
                <c:pt idx="105" formatCode="0.0000">
                  <c:v>1.2372820749994222</c:v>
                </c:pt>
                <c:pt idx="106" formatCode="0.0000">
                  <c:v>1.2163992415373113</c:v>
                </c:pt>
                <c:pt idx="107" formatCode="0.0000">
                  <c:v>1.1956694078158208</c:v>
                </c:pt>
                <c:pt idx="108" formatCode="0.0000">
                  <c:v>1.1849028237554036</c:v>
                </c:pt>
                <c:pt idx="109" formatCode="0.0000">
                  <c:v>1.1772896043269911</c:v>
                </c:pt>
                <c:pt idx="110" formatCode="0.0000">
                  <c:v>1.1702905780925184</c:v>
                </c:pt>
                <c:pt idx="111" formatCode="0.0000">
                  <c:v>1.1634329536763788</c:v>
                </c:pt>
                <c:pt idx="112" formatCode="0.0000">
                  <c:v>1.1566284879105362</c:v>
                </c:pt>
                <c:pt idx="113" formatCode="0.0000">
                  <c:v>1.1498606758598566</c:v>
                </c:pt>
                <c:pt idx="114" formatCode="0.0000">
                  <c:v>1.1431263785150529</c:v>
                </c:pt>
                <c:pt idx="115" formatCode="0.0000">
                  <c:v>1.1364248701655175</c:v>
                </c:pt>
                <c:pt idx="116" formatCode="0.0000">
                  <c:v>1.1297558964126693</c:v>
                </c:pt>
                <c:pt idx="117" formatCode="0.0000">
                  <c:v>1.1231193595738214</c:v>
                </c:pt>
                <c:pt idx="118" formatCode="0.0000">
                  <c:v>1.1165150671116788</c:v>
                </c:pt>
                <c:pt idx="119" formatCode="0.0000">
                  <c:v>1.2239348802279604</c:v>
                </c:pt>
                <c:pt idx="120" formatCode="0.0000">
                  <c:v>1.2033378975483349</c:v>
                </c:pt>
                <c:pt idx="121" formatCode="0.0000">
                  <c:v>1.1946235948539008</c:v>
                </c:pt>
                <c:pt idx="122" formatCode="0.0000">
                  <c:v>1.1748871232867097</c:v>
                </c:pt>
                <c:pt idx="123" formatCode="0.0000">
                  <c:v>1.2575233977869695</c:v>
                </c:pt>
                <c:pt idx="124" formatCode="0.0000">
                  <c:v>1.2367339356572173</c:v>
                </c:pt>
                <c:pt idx="125" formatCode="0.0000">
                  <c:v>1.2238734752153546</c:v>
                </c:pt>
                <c:pt idx="126" formatCode="0.0000">
                  <c:v>1.203737288405943</c:v>
                </c:pt>
                <c:pt idx="127" formatCode="0.0000">
                  <c:v>1.1836074508215826</c:v>
                </c:pt>
                <c:pt idx="128" formatCode="0.0000">
                  <c:v>1.164083692556356</c:v>
                </c:pt>
                <c:pt idx="129" formatCode="0.0000">
                  <c:v>1.1450902852150437</c:v>
                </c:pt>
                <c:pt idx="130" formatCode="0.0000">
                  <c:v>1.1524540027054784</c:v>
                </c:pt>
                <c:pt idx="131" formatCode="0.0000">
                  <c:v>1.1337729655258519</c:v>
                </c:pt>
                <c:pt idx="132" formatCode="0.0000">
                  <c:v>1.1153590912678166</c:v>
                </c:pt>
                <c:pt idx="133" formatCode="0.0000">
                  <c:v>1.0972385549230232</c:v>
                </c:pt>
                <c:pt idx="134" formatCode="0.0000">
                  <c:v>1.0790457015819785</c:v>
                </c:pt>
                <c:pt idx="135" formatCode="0.0000">
                  <c:v>1.0609638345773293</c:v>
                </c:pt>
                <c:pt idx="136" formatCode="0.0000">
                  <c:v>1.0436475488293866</c:v>
                </c:pt>
                <c:pt idx="137" formatCode="0.0000">
                  <c:v>1.0266653993759287</c:v>
                </c:pt>
                <c:pt idx="138" formatCode="0.0000">
                  <c:v>1.0100693498885551</c:v>
                </c:pt>
                <c:pt idx="139" formatCode="0.0000">
                  <c:v>1.0039822671699388</c:v>
                </c:pt>
                <c:pt idx="140" formatCode="0.0000">
                  <c:v>0.98805417346567148</c:v>
                </c:pt>
                <c:pt idx="141" formatCode="0.0000">
                  <c:v>0.97677101051187443</c:v>
                </c:pt>
                <c:pt idx="142" formatCode="0.0000">
                  <c:v>0.96998301348632232</c:v>
                </c:pt>
                <c:pt idx="143" formatCode="0.0000">
                  <c:v>0.96405479187479493</c:v>
                </c:pt>
                <c:pt idx="144" formatCode="0.0000">
                  <c:v>0.95834416197303951</c:v>
                </c:pt>
                <c:pt idx="145" formatCode="0.0000">
                  <c:v>0.95262858301777786</c:v>
                </c:pt>
                <c:pt idx="146" formatCode="0.0000">
                  <c:v>0.94696893488695855</c:v>
                </c:pt>
                <c:pt idx="147" formatCode="0.0000">
                  <c:v>0.94134199160604837</c:v>
                </c:pt>
                <c:pt idx="148" formatCode="0.0000">
                  <c:v>0.93574329926212985</c:v>
                </c:pt>
                <c:pt idx="149" formatCode="0.0000">
                  <c:v>0.9301719451038829</c:v>
                </c:pt>
                <c:pt idx="150" formatCode="0.0000">
                  <c:v>0.9246276853038613</c:v>
                </c:pt>
                <c:pt idx="151" formatCode="0.0000">
                  <c:v>0.91911038777829235</c:v>
                </c:pt>
                <c:pt idx="152" formatCode="0.0000">
                  <c:v>0.91361989950208056</c:v>
                </c:pt>
                <c:pt idx="153" formatCode="0.0000">
                  <c:v>0.90815613129151795</c:v>
                </c:pt>
                <c:pt idx="154" formatCode="0.0000">
                  <c:v>0.90271897539676027</c:v>
                </c:pt>
                <c:pt idx="155" formatCode="0.0000">
                  <c:v>0.8973099423349985</c:v>
                </c:pt>
                <c:pt idx="156" formatCode="0.0000">
                  <c:v>0.89192888860752961</c:v>
                </c:pt>
                <c:pt idx="157" formatCode="0.0000">
                  <c:v>0.8865756717075518</c:v>
                </c:pt>
                <c:pt idx="158" formatCode="0.0000">
                  <c:v>0.88125015010454277</c:v>
                </c:pt>
                <c:pt idx="159" formatCode="0.0000">
                  <c:v>1.0587229310903916</c:v>
                </c:pt>
                <c:pt idx="160" formatCode="0.0000">
                  <c:v>1.0419569040399925</c:v>
                </c:pt>
                <c:pt idx="161" formatCode="0.0000">
                  <c:v>1.0261819864689132</c:v>
                </c:pt>
                <c:pt idx="162" formatCode="0.0000">
                  <c:v>1.0098805447045887</c:v>
                </c:pt>
                <c:pt idx="163" formatCode="0.0000">
                  <c:v>0.9936295119283941</c:v>
                </c:pt>
                <c:pt idx="164" formatCode="0.0000">
                  <c:v>1.0165233003258625</c:v>
                </c:pt>
                <c:pt idx="165" formatCode="0.0000">
                  <c:v>1.0004817197443059</c:v>
                </c:pt>
                <c:pt idx="166" formatCode="0.0000">
                  <c:v>0.98461133864907191</c:v>
                </c:pt>
                <c:pt idx="167" formatCode="0.0000">
                  <c:v>0.9688579288212692</c:v>
                </c:pt>
                <c:pt idx="168" formatCode="0.0000">
                  <c:v>0.95601673012204536</c:v>
                </c:pt>
                <c:pt idx="169" formatCode="0.0000">
                  <c:v>0.94958811495783735</c:v>
                </c:pt>
                <c:pt idx="170" formatCode="0.0000">
                  <c:v>0.93352403202575351</c:v>
                </c:pt>
                <c:pt idx="171" formatCode="0.0000">
                  <c:v>0.91826089552920587</c:v>
                </c:pt>
                <c:pt idx="172" formatCode="0.0000">
                  <c:v>0.90299886354058778</c:v>
                </c:pt>
                <c:pt idx="173" formatCode="0.0000">
                  <c:v>0.88798879814638454</c:v>
                </c:pt>
                <c:pt idx="174" formatCode="0.0000">
                  <c:v>0.87320026644512938</c:v>
                </c:pt>
                <c:pt idx="175" formatCode="0.0000">
                  <c:v>0.85852810006610725</c:v>
                </c:pt>
                <c:pt idx="176" formatCode="0.0000">
                  <c:v>0.84414489536562587</c:v>
                </c:pt>
                <c:pt idx="177" formatCode="0.0000">
                  <c:v>0.82991967353605611</c:v>
                </c:pt>
                <c:pt idx="178" formatCode="0.0000">
                  <c:v>0.81587376717020821</c:v>
                </c:pt>
                <c:pt idx="179" formatCode="0.0000">
                  <c:v>0.80220257760280889</c:v>
                </c:pt>
                <c:pt idx="180" formatCode="0.0000">
                  <c:v>0.78847568923721101</c:v>
                </c:pt>
                <c:pt idx="181" formatCode="0.0000">
                  <c:v>0.7751658194460006</c:v>
                </c:pt>
                <c:pt idx="182" formatCode="0.0000">
                  <c:v>0.7665158860073078</c:v>
                </c:pt>
                <c:pt idx="183" formatCode="0.0000">
                  <c:v>0.76121784332247422</c:v>
                </c:pt>
                <c:pt idx="184" formatCode="0.0000">
                  <c:v>0.7565610672297598</c:v>
                </c:pt>
                <c:pt idx="185" formatCode="0.0000">
                  <c:v>0.752040621423127</c:v>
                </c:pt>
                <c:pt idx="186" formatCode="0.0000">
                  <c:v>0.74756245814441213</c:v>
                </c:pt>
                <c:pt idx="187" formatCode="0.0000">
                  <c:v>0.74310897664422171</c:v>
                </c:pt>
                <c:pt idx="188" formatCode="0.0000">
                  <c:v>0.73867683646284632</c:v>
                </c:pt>
                <c:pt idx="189" formatCode="0.0000">
                  <c:v>0.73426533432791785</c:v>
                </c:pt>
                <c:pt idx="190" formatCode="0.0000">
                  <c:v>0.72987429478594112</c:v>
                </c:pt>
                <c:pt idx="191" formatCode="0.0000">
                  <c:v>0.72550363034356136</c:v>
                </c:pt>
                <c:pt idx="192" formatCode="0.0000">
                  <c:v>0.72115324233158229</c:v>
                </c:pt>
                <c:pt idx="193" formatCode="0.0000">
                  <c:v>0.71682299539736671</c:v>
                </c:pt>
                <c:pt idx="194" formatCode="0.0000">
                  <c:v>0.71251284555918371</c:v>
                </c:pt>
                <c:pt idx="195" formatCode="0.0000">
                  <c:v>0.70822278061051169</c:v>
                </c:pt>
                <c:pt idx="196" formatCode="0.0000">
                  <c:v>0.70395273934518632</c:v>
                </c:pt>
                <c:pt idx="197" formatCode="0.0000">
                  <c:v>0.70100068426654083</c:v>
                </c:pt>
                <c:pt idx="198" formatCode="0.0000">
                  <c:v>0.69571665865661791</c:v>
                </c:pt>
                <c:pt idx="199" formatCode="0.0000">
                  <c:v>0.69131201224153038</c:v>
                </c:pt>
                <c:pt idx="200" formatCode="0.0000">
                  <c:v>0.68890438524167652</c:v>
                </c:pt>
                <c:pt idx="201" formatCode="0.0000">
                  <c:v>0.6832536930465577</c:v>
                </c:pt>
                <c:pt idx="202" formatCode="0.0000">
                  <c:v>0.67883152528054591</c:v>
                </c:pt>
                <c:pt idx="203" formatCode="0.0000">
                  <c:v>0.67465394522854838</c:v>
                </c:pt>
                <c:pt idx="204" formatCode="0.0000">
                  <c:v>0.67053763390572718</c:v>
                </c:pt>
                <c:pt idx="205" formatCode="0.0000">
                  <c:v>0.74710587334073342</c:v>
                </c:pt>
                <c:pt idx="206" formatCode="0.0000">
                  <c:v>0.7575528763320023</c:v>
                </c:pt>
                <c:pt idx="207" formatCode="0.0000">
                  <c:v>0.8577593742927121</c:v>
                </c:pt>
                <c:pt idx="208" formatCode="0.0000">
                  <c:v>0.85254836997122152</c:v>
                </c:pt>
                <c:pt idx="209" formatCode="0.0000">
                  <c:v>0.84607572546342424</c:v>
                </c:pt>
                <c:pt idx="210" formatCode="0.0000">
                  <c:v>0.82956048695258733</c:v>
                </c:pt>
                <c:pt idx="211" formatCode="0.0000">
                  <c:v>0.81312821782233169</c:v>
                </c:pt>
                <c:pt idx="212" formatCode="0.0000">
                  <c:v>0.7970295309390879</c:v>
                </c:pt>
                <c:pt idx="213" formatCode="0.0000">
                  <c:v>0.78128849786144183</c:v>
                </c:pt>
                <c:pt idx="214" formatCode="0.0000">
                  <c:v>0.76584462515527973</c:v>
                </c:pt>
                <c:pt idx="215" formatCode="0.0000">
                  <c:v>0.75038261146583418</c:v>
                </c:pt>
                <c:pt idx="216" formatCode="0.0000">
                  <c:v>0.73527142948371116</c:v>
                </c:pt>
                <c:pt idx="217" formatCode="0.0000">
                  <c:v>0.71999119165926828</c:v>
                </c:pt>
                <c:pt idx="218" formatCode="0.0000">
                  <c:v>0.70480009438838498</c:v>
                </c:pt>
                <c:pt idx="219" formatCode="0.0000">
                  <c:v>0.689197370066988</c:v>
                </c:pt>
                <c:pt idx="220" formatCode="0.0000">
                  <c:v>0.67418456570972152</c:v>
                </c:pt>
                <c:pt idx="221" formatCode="0.0000">
                  <c:v>0.65922455989159989</c:v>
                </c:pt>
                <c:pt idx="222" formatCode="0.0000">
                  <c:v>0.65494611574719952</c:v>
                </c:pt>
                <c:pt idx="223" formatCode="0.0000">
                  <c:v>0.65069324188649502</c:v>
                </c:pt>
                <c:pt idx="224" formatCode="0.0000">
                  <c:v>0.63577109348021832</c:v>
                </c:pt>
                <c:pt idx="225" formatCode="0.0000">
                  <c:v>0.62104826469307239</c:v>
                </c:pt>
                <c:pt idx="226" formatCode="0.0000">
                  <c:v>0.60655311670542555</c:v>
                </c:pt>
                <c:pt idx="227" formatCode="0.0000">
                  <c:v>0.59840582069456549</c:v>
                </c:pt>
                <c:pt idx="228" formatCode="0.0000">
                  <c:v>0.59393749818094932</c:v>
                </c:pt>
                <c:pt idx="229" formatCode="0.0000">
                  <c:v>0.59016757911247497</c:v>
                </c:pt>
                <c:pt idx="230" formatCode="0.0000">
                  <c:v>0.58654088447374142</c:v>
                </c:pt>
                <c:pt idx="231" formatCode="0.0000">
                  <c:v>0.58295933437298864</c:v>
                </c:pt>
                <c:pt idx="232" formatCode="0.0000">
                  <c:v>0.57939531573103487</c:v>
                </c:pt>
                <c:pt idx="233" formatCode="0.0000">
                  <c:v>0.57584875821074344</c:v>
                </c:pt>
                <c:pt idx="234" formatCode="0.0000">
                  <c:v>0.57231448637569449</c:v>
                </c:pt>
                <c:pt idx="235" formatCode="0.0000">
                  <c:v>0.56880041711480323</c:v>
                </c:pt>
                <c:pt idx="236" formatCode="0.0000">
                  <c:v>0.56530307472781527</c:v>
                </c:pt>
                <c:pt idx="237" formatCode="0.0000">
                  <c:v>0.56182176212893431</c:v>
                </c:pt>
                <c:pt idx="238" formatCode="0.0000">
                  <c:v>0.55835625941311928</c:v>
                </c:pt>
                <c:pt idx="239" formatCode="0.0000">
                  <c:v>0.55490652671462914</c:v>
                </c:pt>
                <c:pt idx="240" formatCode="0.0000">
                  <c:v>0.55147255042048737</c:v>
                </c:pt>
                <c:pt idx="241" formatCode="0.0000">
                  <c:v>0.54805560217576443</c:v>
                </c:pt>
                <c:pt idx="242" formatCode="0.0000">
                  <c:v>0.54465561490794545</c:v>
                </c:pt>
                <c:pt idx="243" formatCode="0.0000">
                  <c:v>0.54127117166342698</c:v>
                </c:pt>
                <c:pt idx="244" formatCode="0.0000">
                  <c:v>0.53790218099525944</c:v>
                </c:pt>
                <c:pt idx="245" formatCode="0.0000">
                  <c:v>0.53454864077754927</c:v>
                </c:pt>
                <c:pt idx="246" formatCode="0.0000">
                  <c:v>0.53121044967094888</c:v>
                </c:pt>
                <c:pt idx="247" formatCode="0.0000">
                  <c:v>0.52788757932979635</c:v>
                </c:pt>
                <c:pt idx="248" formatCode="0.0000">
                  <c:v>0.52458001342689309</c:v>
                </c:pt>
                <c:pt idx="249" formatCode="0.0000">
                  <c:v>0.52128775501356139</c:v>
                </c:pt>
                <c:pt idx="250" formatCode="0.0000">
                  <c:v>0.51801077561313136</c:v>
                </c:pt>
                <c:pt idx="251" formatCode="0.0000">
                  <c:v>0.51475033432517048</c:v>
                </c:pt>
                <c:pt idx="252" formatCode="0.0000">
                  <c:v>0.51150512808736004</c:v>
                </c:pt>
                <c:pt idx="253" formatCode="0.0000">
                  <c:v>0.50827505260897121</c:v>
                </c:pt>
                <c:pt idx="254" formatCode="0.0000">
                  <c:v>0.50506011939135631</c:v>
                </c:pt>
                <c:pt idx="255" formatCode="0.0000">
                  <c:v>0.50186020776143592</c:v>
                </c:pt>
                <c:pt idx="256" formatCode="0.0000">
                  <c:v>0.49867528965728608</c:v>
                </c:pt>
                <c:pt idx="257" formatCode="0.0000">
                  <c:v>0.49550532998604097</c:v>
                </c:pt>
                <c:pt idx="258" formatCode="0.0000">
                  <c:v>0.49235029793032437</c:v>
                </c:pt>
                <c:pt idx="259" formatCode="0.0000">
                  <c:v>0.48921018863582361</c:v>
                </c:pt>
                <c:pt idx="260" formatCode="0.0000">
                  <c:v>0.48608492823314892</c:v>
                </c:pt>
                <c:pt idx="261" formatCode="0.0000">
                  <c:v>0.4829745486870371</c:v>
                </c:pt>
                <c:pt idx="262" formatCode="0.0000">
                  <c:v>0.47987906957667548</c:v>
                </c:pt>
                <c:pt idx="263" formatCode="0.0000">
                  <c:v>0.47679845286408012</c:v>
                </c:pt>
                <c:pt idx="264" formatCode="0.0000">
                  <c:v>0.47373261240747294</c:v>
                </c:pt>
                <c:pt idx="265" formatCode="0.0000">
                  <c:v>0.47068155786218535</c:v>
                </c:pt>
                <c:pt idx="266" formatCode="0.0000">
                  <c:v>0.46764639794367335</c:v>
                </c:pt>
                <c:pt idx="267" formatCode="0.0000">
                  <c:v>0.4646270733904968</c:v>
                </c:pt>
                <c:pt idx="268" formatCode="0.0000">
                  <c:v>0.46162352533170076</c:v>
                </c:pt>
                <c:pt idx="269" formatCode="0.0000">
                  <c:v>0.45863459778519905</c:v>
                </c:pt>
                <c:pt idx="270" formatCode="0.0000">
                  <c:v>0.45566024033103542</c:v>
                </c:pt>
                <c:pt idx="271" formatCode="0.0000">
                  <c:v>0.45270040065694833</c:v>
                </c:pt>
                <c:pt idx="272" formatCode="0.0000">
                  <c:v>0.44975496347151273</c:v>
                </c:pt>
                <c:pt idx="273" formatCode="0.0000">
                  <c:v>0.44682401237439051</c:v>
                </c:pt>
                <c:pt idx="274" formatCode="0.0000">
                  <c:v>0.44390752580892912</c:v>
                </c:pt>
                <c:pt idx="275" formatCode="0.0000">
                  <c:v>0.44100546066072588</c:v>
                </c:pt>
                <c:pt idx="276" formatCode="0.0000">
                  <c:v>0.43811779654785443</c:v>
                </c:pt>
                <c:pt idx="277" formatCode="0.0000">
                  <c:v>0.43524451025883404</c:v>
                </c:pt>
                <c:pt idx="278" formatCode="0.0000">
                  <c:v>0.43238556697672709</c:v>
                </c:pt>
                <c:pt idx="279" formatCode="0.0000">
                  <c:v>0.42954100342328028</c:v>
                </c:pt>
                <c:pt idx="280" formatCode="0.0000">
                  <c:v>0.42671074635567091</c:v>
                </c:pt>
                <c:pt idx="281" formatCode="0.0000">
                  <c:v>0.42389472832142078</c:v>
                </c:pt>
                <c:pt idx="282" formatCode="0.0000">
                  <c:v>0.42109292951913802</c:v>
                </c:pt>
                <c:pt idx="283" formatCode="0.0000">
                  <c:v>0.42012261892754965</c:v>
                </c:pt>
                <c:pt idx="284" formatCode="0.0000">
                  <c:v>0.41613800968327819</c:v>
                </c:pt>
                <c:pt idx="285" formatCode="0.0000">
                  <c:v>0.41290101780913868</c:v>
                </c:pt>
                <c:pt idx="286" formatCode="0.0000">
                  <c:v>0.41007400231010155</c:v>
                </c:pt>
                <c:pt idx="287" formatCode="0.0000">
                  <c:v>0.40733470535013411</c:v>
                </c:pt>
                <c:pt idx="288" formatCode="0.0000">
                  <c:v>0.40462307796817087</c:v>
                </c:pt>
                <c:pt idx="289" formatCode="0.0000">
                  <c:v>0.40192790381058402</c:v>
                </c:pt>
                <c:pt idx="290" formatCode="0.0000">
                  <c:v>0.39924703891662555</c:v>
                </c:pt>
                <c:pt idx="291" formatCode="0.0000">
                  <c:v>0.43061201912860236</c:v>
                </c:pt>
                <c:pt idx="292" formatCode="0.0000">
                  <c:v>0.48165085672090735</c:v>
                </c:pt>
                <c:pt idx="293" formatCode="0.0000">
                  <c:v>0.4622982117202481</c:v>
                </c:pt>
                <c:pt idx="294" formatCode="0.0000">
                  <c:v>0.44294762554756267</c:v>
                </c:pt>
                <c:pt idx="295" formatCode="0.0000">
                  <c:v>0.42431428056787185</c:v>
                </c:pt>
                <c:pt idx="296" formatCode="0.0000">
                  <c:v>0.40588587524902492</c:v>
                </c:pt>
                <c:pt idx="297" formatCode="0.0000">
                  <c:v>0.38766073368092724</c:v>
                </c:pt>
                <c:pt idx="298" formatCode="0.0000">
                  <c:v>0.38009426363746818</c:v>
                </c:pt>
                <c:pt idx="299" formatCode="0.0000">
                  <c:v>0.37667967369989513</c:v>
                </c:pt>
                <c:pt idx="300" formatCode="0.0000">
                  <c:v>0.37404763299124866</c:v>
                </c:pt>
                <c:pt idx="301" formatCode="0.0000">
                  <c:v>0.37157066404419531</c:v>
                </c:pt>
                <c:pt idx="302" formatCode="0.0000">
                  <c:v>0.3691319122146226</c:v>
                </c:pt>
                <c:pt idx="303" formatCode="0.0000">
                  <c:v>0.36670962938423807</c:v>
                </c:pt>
                <c:pt idx="304" formatCode="0.0000">
                  <c:v>0.3642997185308407</c:v>
                </c:pt>
                <c:pt idx="305" formatCode="0.0000">
                  <c:v>0.36190149166638053</c:v>
                </c:pt>
                <c:pt idx="306" formatCode="0.0000">
                  <c:v>0.35951476787872294</c:v>
                </c:pt>
                <c:pt idx="307" formatCode="0.0000">
                  <c:v>0.35713952705000357</c:v>
                </c:pt>
                <c:pt idx="308" formatCode="0.0000">
                  <c:v>0.35477580229869782</c:v>
                </c:pt>
                <c:pt idx="309" formatCode="0.0000">
                  <c:v>0.35242352610722649</c:v>
                </c:pt>
                <c:pt idx="310" formatCode="0.0000">
                  <c:v>0.3506019189092543</c:v>
                </c:pt>
                <c:pt idx="311" formatCode="0.0000">
                  <c:v>0.3478526489633666</c:v>
                </c:pt>
                <c:pt idx="312" formatCode="0.0000">
                  <c:v>0.34545867617117454</c:v>
                </c:pt>
                <c:pt idx="313" formatCode="0.0000">
                  <c:v>0.34314017058990304</c:v>
                </c:pt>
                <c:pt idx="314" formatCode="0.0000">
                  <c:v>0.34084502130812688</c:v>
                </c:pt>
                <c:pt idx="315" formatCode="0.0000">
                  <c:v>0.33856351960813735</c:v>
                </c:pt>
                <c:pt idx="316" formatCode="0.0000">
                  <c:v>0.33940922092061043</c:v>
                </c:pt>
                <c:pt idx="317" formatCode="0.0000">
                  <c:v>0.33463344846854659</c:v>
                </c:pt>
                <c:pt idx="318" formatCode="0.0000">
                  <c:v>0.33193172089898881</c:v>
                </c:pt>
                <c:pt idx="319" formatCode="0.0000">
                  <c:v>0.32962518455455464</c:v>
                </c:pt>
                <c:pt idx="320" formatCode="0.0000">
                  <c:v>0.32740115464110547</c:v>
                </c:pt>
                <c:pt idx="321" formatCode="0.0000">
                  <c:v>0.32520144023248454</c:v>
                </c:pt>
                <c:pt idx="322" formatCode="0.0000">
                  <c:v>0.32301519652312016</c:v>
                </c:pt>
                <c:pt idx="323" formatCode="0.0000">
                  <c:v>0.32084042321259221</c:v>
                </c:pt>
                <c:pt idx="324" formatCode="0.0000">
                  <c:v>0.31867674924587697</c:v>
                </c:pt>
                <c:pt idx="325" formatCode="0.0000">
                  <c:v>0.31652409297029482</c:v>
                </c:pt>
                <c:pt idx="326" formatCode="0.0000">
                  <c:v>0.31438244440267449</c:v>
                </c:pt>
                <c:pt idx="327" formatCode="0.0000">
                  <c:v>0.31225180753211662</c:v>
                </c:pt>
                <c:pt idx="328" formatCode="0.0000">
                  <c:v>0.31013218358632816</c:v>
                </c:pt>
                <c:pt idx="329" formatCode="0.0000">
                  <c:v>0.30802353958382861</c:v>
                </c:pt>
                <c:pt idx="330" formatCode="0.0000">
                  <c:v>0.3069643343335397</c:v>
                </c:pt>
                <c:pt idx="331" formatCode="0.0000">
                  <c:v>0.30404160684943177</c:v>
                </c:pt>
                <c:pt idx="332" formatCode="0.0000">
                  <c:v>0.30181730802006218</c:v>
                </c:pt>
                <c:pt idx="333" formatCode="0.0000">
                  <c:v>0.29973184733837327</c:v>
                </c:pt>
                <c:pt idx="334" formatCode="0.0000">
                  <c:v>0.29768097549273087</c:v>
                </c:pt>
                <c:pt idx="335" formatCode="0.0000">
                  <c:v>0.29564524730064151</c:v>
                </c:pt>
                <c:pt idx="336" formatCode="0.0000">
                  <c:v>0.29362098490495037</c:v>
                </c:pt>
                <c:pt idx="337" formatCode="0.0000">
                  <c:v>0.29160746832431111</c:v>
                </c:pt>
                <c:pt idx="338" formatCode="0.0000">
                  <c:v>0.28960447916355631</c:v>
                </c:pt>
                <c:pt idx="339" formatCode="0.0000">
                  <c:v>0.28761179897157613</c:v>
                </c:pt>
                <c:pt idx="340" formatCode="0.0000">
                  <c:v>0.28562895256914894</c:v>
                </c:pt>
                <c:pt idx="341" formatCode="0.0000">
                  <c:v>0.28365596923391528</c:v>
                </c:pt>
                <c:pt idx="342" formatCode="0.0000">
                  <c:v>0.28169661432428938</c:v>
                </c:pt>
                <c:pt idx="343" formatCode="0.0000">
                  <c:v>0.27975079367401445</c:v>
                </c:pt>
                <c:pt idx="344" formatCode="0.0000">
                  <c:v>0.27781841378994687</c:v>
                </c:pt>
                <c:pt idx="345" formatCode="0.0000">
                  <c:v>0.27589938182896667</c:v>
                </c:pt>
                <c:pt idx="346" formatCode="0.0000">
                  <c:v>0.27399360559005481</c:v>
                </c:pt>
                <c:pt idx="347" formatCode="0.0000">
                  <c:v>0.27210099350921674</c:v>
                </c:pt>
                <c:pt idx="348" formatCode="0.0000">
                  <c:v>0.2702214546549645</c:v>
                </c:pt>
                <c:pt idx="349" formatCode="0.0000">
                  <c:v>0.26835489872392448</c:v>
                </c:pt>
                <c:pt idx="350" formatCode="0.0000">
                  <c:v>0.26650123603649523</c:v>
                </c:pt>
                <c:pt idx="351" formatCode="0.0000">
                  <c:v>0.26466037753253757</c:v>
                </c:pt>
                <c:pt idx="352" formatCode="0.0000">
                  <c:v>0.26283223476709577</c:v>
                </c:pt>
                <c:pt idx="353" formatCode="0.0000">
                  <c:v>0.26101671990614811</c:v>
                </c:pt>
                <c:pt idx="354" formatCode="0.0000">
                  <c:v>0.3581438244725702</c:v>
                </c:pt>
                <c:pt idx="355" formatCode="0.0000">
                  <c:v>0.38283958988778938</c:v>
                </c:pt>
                <c:pt idx="356" formatCode="0.0000">
                  <c:v>0.42616585038357729</c:v>
                </c:pt>
                <c:pt idx="357" formatCode="0.0000">
                  <c:v>0.40560760974473897</c:v>
                </c:pt>
                <c:pt idx="358" formatCode="0.0000">
                  <c:v>0.38531483879546113</c:v>
                </c:pt>
                <c:pt idx="359" formatCode="0.0000">
                  <c:v>0.36567616467137848</c:v>
                </c:pt>
                <c:pt idx="360" formatCode="0.0000">
                  <c:v>0.3458548841639329</c:v>
                </c:pt>
                <c:pt idx="361" formatCode="0.0000">
                  <c:v>0.32611511316579012</c:v>
                </c:pt>
                <c:pt idx="362" formatCode="0.0000">
                  <c:v>0.30737070805477673</c:v>
                </c:pt>
                <c:pt idx="363" formatCode="0.0000">
                  <c:v>0.28873671683397384</c:v>
                </c:pt>
                <c:pt idx="364" formatCode="0.0000">
                  <c:v>0.27038609320567936</c:v>
                </c:pt>
                <c:pt idx="365" formatCode="0.0000">
                  <c:v>0.25971122631652732</c:v>
                </c:pt>
                <c:pt idx="366" formatCode="0.0000">
                  <c:v>0.30417531167900735</c:v>
                </c:pt>
                <c:pt idx="367" formatCode="0.0000">
                  <c:v>0.30473309968576301</c:v>
                </c:pt>
                <c:pt idx="368" formatCode="0.0000">
                  <c:v>0.28537241198808655</c:v>
                </c:pt>
                <c:pt idx="369" formatCode="0.0000">
                  <c:v>0.29067248162897741</c:v>
                </c:pt>
                <c:pt idx="370" formatCode="0.0000">
                  <c:v>0.30506262965371633</c:v>
                </c:pt>
                <c:pt idx="371" formatCode="0.0000">
                  <c:v>0.2878444915852772</c:v>
                </c:pt>
                <c:pt idx="372" formatCode="0.0000">
                  <c:v>0.26951532648862975</c:v>
                </c:pt>
                <c:pt idx="373" formatCode="0.0000">
                  <c:v>0.25159689303845056</c:v>
                </c:pt>
                <c:pt idx="374" formatCode="0.0000">
                  <c:v>0.24840601146327834</c:v>
                </c:pt>
                <c:pt idx="375" formatCode="0.0000">
                  <c:v>0.26350339807920881</c:v>
                </c:pt>
                <c:pt idx="376" formatCode="0.0000">
                  <c:v>0.24854278211880093</c:v>
                </c:pt>
                <c:pt idx="377" formatCode="0.0000">
                  <c:v>0.31200406041607603</c:v>
                </c:pt>
                <c:pt idx="378" formatCode="0.0000">
                  <c:v>0.40723063790264558</c:v>
                </c:pt>
                <c:pt idx="379" formatCode="0.0000">
                  <c:v>0.41959857361060393</c:v>
                </c:pt>
                <c:pt idx="380" formatCode="0.0000">
                  <c:v>0.44466709432580431</c:v>
                </c:pt>
                <c:pt idx="381" formatCode="0.0000">
                  <c:v>0.55089895027740221</c:v>
                </c:pt>
                <c:pt idx="382" formatCode="0.0000">
                  <c:v>0.5310103032166279</c:v>
                </c:pt>
                <c:pt idx="383" formatCode="0.0000">
                  <c:v>0.5107631450170711</c:v>
                </c:pt>
                <c:pt idx="384" formatCode="0.0000">
                  <c:v>0.4940220587988165</c:v>
                </c:pt>
                <c:pt idx="385" formatCode="0.0000">
                  <c:v>0.57469548733889753</c:v>
                </c:pt>
                <c:pt idx="386" formatCode="0.0000">
                  <c:v>0.6310997064945042</c:v>
                </c:pt>
                <c:pt idx="387" formatCode="0.0000">
                  <c:v>0.65702635894699157</c:v>
                </c:pt>
                <c:pt idx="388" formatCode="0.0000">
                  <c:v>0.68571147159878187</c:v>
                </c:pt>
                <c:pt idx="389" formatCode="0.0000">
                  <c:v>0.68007362940683491</c:v>
                </c:pt>
                <c:pt idx="390" formatCode="0.0000">
                  <c:v>0.73887035780221277</c:v>
                </c:pt>
                <c:pt idx="391" formatCode="0.0000">
                  <c:v>0.82717394131348332</c:v>
                </c:pt>
                <c:pt idx="392" formatCode="0.0000">
                  <c:v>0.8378532943481426</c:v>
                </c:pt>
                <c:pt idx="393" formatCode="0.0000">
                  <c:v>0.87369190061882618</c:v>
                </c:pt>
                <c:pt idx="394" formatCode="0.0000">
                  <c:v>0.86561354829297477</c:v>
                </c:pt>
                <c:pt idx="395" formatCode="0.0000">
                  <c:v>0.86112002153368206</c:v>
                </c:pt>
                <c:pt idx="396" formatCode="0.0000">
                  <c:v>0.83892127654037818</c:v>
                </c:pt>
                <c:pt idx="397" formatCode="0.0000">
                  <c:v>0.81751659194275184</c:v>
                </c:pt>
                <c:pt idx="398" formatCode="0.0000">
                  <c:v>0.79620109503925862</c:v>
                </c:pt>
                <c:pt idx="399" formatCode="0.0000">
                  <c:v>0.77484427787593457</c:v>
                </c:pt>
                <c:pt idx="400" formatCode="0.0000">
                  <c:v>0.75409775894369446</c:v>
                </c:pt>
                <c:pt idx="401" formatCode="0.0000">
                  <c:v>0.73334703813563673</c:v>
                </c:pt>
                <c:pt idx="402" formatCode="0.0000">
                  <c:v>0.88169952007441577</c:v>
                </c:pt>
                <c:pt idx="403" formatCode="0.0000">
                  <c:v>0.85971916150597683</c:v>
                </c:pt>
                <c:pt idx="404" formatCode="0.0000">
                  <c:v>0.89429049546855566</c:v>
                </c:pt>
                <c:pt idx="405" formatCode="0.0000">
                  <c:v>0.8971160929265114</c:v>
                </c:pt>
                <c:pt idx="406" formatCode="0.0000">
                  <c:v>0.87761216808837172</c:v>
                </c:pt>
                <c:pt idx="407" formatCode="0.0000">
                  <c:v>0.9094119226597166</c:v>
                </c:pt>
                <c:pt idx="408" formatCode="0.0000">
                  <c:v>0.88633164574940571</c:v>
                </c:pt>
                <c:pt idx="409" formatCode="0.0000">
                  <c:v>0.86436046562930791</c:v>
                </c:pt>
                <c:pt idx="410" formatCode="0.0000">
                  <c:v>0.92075314229607286</c:v>
                </c:pt>
                <c:pt idx="411" formatCode="0.0000">
                  <c:v>2.0605940338621833</c:v>
                </c:pt>
                <c:pt idx="412" formatCode="0.0000">
                  <c:v>0.98501244688886691</c:v>
                </c:pt>
                <c:pt idx="413" formatCode="0.0000">
                  <c:v>1.0009891586112889</c:v>
                </c:pt>
                <c:pt idx="414" formatCode="0.0000">
                  <c:v>1.0343182634618702</c:v>
                </c:pt>
                <c:pt idx="415" formatCode="0.0000">
                  <c:v>1.7795046234537848</c:v>
                </c:pt>
                <c:pt idx="416" formatCode="0.0000">
                  <c:v>3.0188180831253155</c:v>
                </c:pt>
                <c:pt idx="417" formatCode="0.0000">
                  <c:v>1.1279929398425452</c:v>
                </c:pt>
                <c:pt idx="418" formatCode="0.0000">
                  <c:v>1.283300245062621</c:v>
                </c:pt>
                <c:pt idx="419" formatCode="0.0000">
                  <c:v>1.1502726167255619</c:v>
                </c:pt>
                <c:pt idx="420" formatCode="0.0000">
                  <c:v>1.1274382668609781</c:v>
                </c:pt>
                <c:pt idx="421" formatCode="0.0000">
                  <c:v>1.1045063927295085</c:v>
                </c:pt>
                <c:pt idx="422" formatCode="0.0000">
                  <c:v>1.1454763965794506</c:v>
                </c:pt>
                <c:pt idx="423" formatCode="0.0000">
                  <c:v>1.190770535398963</c:v>
                </c:pt>
                <c:pt idx="424" formatCode="0.0000">
                  <c:v>4.0386066474036415</c:v>
                </c:pt>
                <c:pt idx="425" formatCode="0.0000">
                  <c:v>1.2690616752623145</c:v>
                </c:pt>
                <c:pt idx="426" formatCode="0.0000">
                  <c:v>1.2957353185911384</c:v>
                </c:pt>
                <c:pt idx="427" formatCode="0.0000">
                  <c:v>1.3159082859653974</c:v>
                </c:pt>
                <c:pt idx="428" formatCode="0.0000">
                  <c:v>1.2982232464137202</c:v>
                </c:pt>
                <c:pt idx="429" formatCode="0.0000">
                  <c:v>1.2730045318980474</c:v>
                </c:pt>
                <c:pt idx="430" formatCode="0.0000">
                  <c:v>1.2998170472451274</c:v>
                </c:pt>
                <c:pt idx="431" formatCode="0.0000">
                  <c:v>1.2985643817975447</c:v>
                </c:pt>
                <c:pt idx="432" formatCode="0.0000">
                  <c:v>1.3133354091477505</c:v>
                </c:pt>
                <c:pt idx="433" formatCode="0.0000">
                  <c:v>3.8843919612760911</c:v>
                </c:pt>
                <c:pt idx="434" formatCode="0.0000">
                  <c:v>1.3851533894146946</c:v>
                </c:pt>
                <c:pt idx="435" formatCode="0.0000">
                  <c:v>1.3602198023929637</c:v>
                </c:pt>
                <c:pt idx="436" formatCode="0.0000">
                  <c:v>1.343271096306287</c:v>
                </c:pt>
                <c:pt idx="437" formatCode="0.0000">
                  <c:v>1.318870869801827</c:v>
                </c:pt>
                <c:pt idx="438" formatCode="0.0000">
                  <c:v>1.2949907765879551</c:v>
                </c:pt>
                <c:pt idx="439" formatCode="0.0000">
                  <c:v>1.2711341054637204</c:v>
                </c:pt>
                <c:pt idx="440" formatCode="0.0000">
                  <c:v>2.3989371064953886</c:v>
                </c:pt>
                <c:pt idx="441" formatCode="0.0000">
                  <c:v>1.7182764591860353</c:v>
                </c:pt>
                <c:pt idx="442" formatCode="0.0000">
                  <c:v>1.3980763142692101</c:v>
                </c:pt>
                <c:pt idx="443" formatCode="0.0000">
                  <c:v>1.3736033803294332</c:v>
                </c:pt>
                <c:pt idx="444" formatCode="0.0000">
                  <c:v>1.3492503307213575</c:v>
                </c:pt>
                <c:pt idx="445" formatCode="0.0000">
                  <c:v>1.3581508218799883</c:v>
                </c:pt>
                <c:pt idx="446" formatCode="0.0000">
                  <c:v>1.3650655373080156</c:v>
                </c:pt>
                <c:pt idx="447" formatCode="0.0000">
                  <c:v>1.4127874516454473</c:v>
                </c:pt>
                <c:pt idx="448" formatCode="0.0000">
                  <c:v>5.0672204869793376</c:v>
                </c:pt>
                <c:pt idx="449" formatCode="0.0000">
                  <c:v>5.401456153190642</c:v>
                </c:pt>
                <c:pt idx="450" formatCode="0.0000">
                  <c:v>1.6007385811380928</c:v>
                </c:pt>
                <c:pt idx="451" formatCode="0.0000">
                  <c:v>1.5764300084137526</c:v>
                </c:pt>
                <c:pt idx="452" formatCode="0.0000">
                  <c:v>1.6168003492631253</c:v>
                </c:pt>
                <c:pt idx="453" formatCode="0.0000">
                  <c:v>1.5904184454384183</c:v>
                </c:pt>
                <c:pt idx="454" formatCode="0.0000">
                  <c:v>1.5652023416794625</c:v>
                </c:pt>
                <c:pt idx="455" formatCode="0.0000">
                  <c:v>1.5405509396625454</c:v>
                </c:pt>
                <c:pt idx="456" formatCode="0.0000">
                  <c:v>1.5163405322207424</c:v>
                </c:pt>
                <c:pt idx="457" formatCode="0.0000">
                  <c:v>1.4926417045512985</c:v>
                </c:pt>
                <c:pt idx="458" formatCode="0.0000">
                  <c:v>1.4694848622008094</c:v>
                </c:pt>
                <c:pt idx="459" formatCode="0.0000">
                  <c:v>1.4463318255899233</c:v>
                </c:pt>
                <c:pt idx="460" formatCode="0.0000">
                  <c:v>1.4237515858134562</c:v>
                </c:pt>
                <c:pt idx="461" formatCode="0.0000">
                  <c:v>1.4018469698976463</c:v>
                </c:pt>
                <c:pt idx="462" formatCode="0.0000">
                  <c:v>1.3797862183695795</c:v>
                </c:pt>
                <c:pt idx="463" formatCode="0.0000">
                  <c:v>1.357947656206421</c:v>
                </c:pt>
                <c:pt idx="464" formatCode="0.0000">
                  <c:v>1.3430533375991123</c:v>
                </c:pt>
                <c:pt idx="465" formatCode="0.0000">
                  <c:v>1.333876713358183</c:v>
                </c:pt>
                <c:pt idx="466" formatCode="0.0000">
                  <c:v>1.3257970322626904</c:v>
                </c:pt>
                <c:pt idx="467" formatCode="0.0000">
                  <c:v>1.3446328499779454</c:v>
                </c:pt>
                <c:pt idx="468" formatCode="0.0000">
                  <c:v>1.3709714941291178</c:v>
                </c:pt>
                <c:pt idx="469" formatCode="0.0000">
                  <c:v>1.3492211087300072</c:v>
                </c:pt>
                <c:pt idx="470" formatCode="0.0000">
                  <c:v>1.3271956401587002</c:v>
                </c:pt>
                <c:pt idx="471" formatCode="0.0000">
                  <c:v>1.3056917283349789</c:v>
                </c:pt>
                <c:pt idx="472" formatCode="0.0000">
                  <c:v>1.284345106353495</c:v>
                </c:pt>
                <c:pt idx="473" formatCode="0.0000">
                  <c:v>1.2729659945008052</c:v>
                </c:pt>
                <c:pt idx="474" formatCode="0.0000">
                  <c:v>1.2647444783186399</c:v>
                </c:pt>
                <c:pt idx="475" formatCode="0.0000">
                  <c:v>1.2571413571430163</c:v>
                </c:pt>
                <c:pt idx="476" formatCode="0.0000">
                  <c:v>1.2496838105742887</c:v>
                </c:pt>
                <c:pt idx="477" formatCode="0.0000">
                  <c:v>1.242283566620864</c:v>
                </c:pt>
                <c:pt idx="478" formatCode="0.0000">
                  <c:v>1.2349240917231519</c:v>
                </c:pt>
                <c:pt idx="479" formatCode="0.0000">
                  <c:v>1.2276022184451312</c:v>
                </c:pt>
                <c:pt idx="480" formatCode="0.0000">
                  <c:v>1.2203171928458185</c:v>
                </c:pt>
                <c:pt idx="481" formatCode="0.0000">
                  <c:v>1.2130687324912584</c:v>
                </c:pt>
                <c:pt idx="482" formatCode="0.0000">
                  <c:v>1.2058567118570442</c:v>
                </c:pt>
                <c:pt idx="483" formatCode="0.0000">
                  <c:v>1.1986809107564775</c:v>
                </c:pt>
                <c:pt idx="484" formatCode="0.0000">
                  <c:v>1.3055331629328628</c:v>
                </c:pt>
                <c:pt idx="485" formatCode="0.0000">
                  <c:v>1.2843725397431232</c:v>
                </c:pt>
                <c:pt idx="486" formatCode="0.0000">
                  <c:v>1.2750984898879705</c:v>
                </c:pt>
                <c:pt idx="487" formatCode="0.0000">
                  <c:v>1.2548061376161272</c:v>
                </c:pt>
                <c:pt idx="488" formatCode="0.0000">
                  <c:v>1.3368903711602389</c:v>
                </c:pt>
                <c:pt idx="489" formatCode="0.0000">
                  <c:v>1.3155526812997624</c:v>
                </c:pt>
                <c:pt idx="490" formatCode="0.0000">
                  <c:v>1.3021477800127268</c:v>
                </c:pt>
                <c:pt idx="491" formatCode="0.0000">
                  <c:v>1.2814709130857647</c:v>
                </c:pt>
                <c:pt idx="492" formatCode="0.0000">
                  <c:v>1.2608041301342325</c:v>
                </c:pt>
                <c:pt idx="493" formatCode="0.0000">
                  <c:v>1.2407471354544077</c:v>
                </c:pt>
                <c:pt idx="494" formatCode="0.0000">
                  <c:v>1.2212241750314647</c:v>
                </c:pt>
                <c:pt idx="495" formatCode="0.0000">
                  <c:v>1.2280619973305962</c:v>
                </c:pt>
                <c:pt idx="496" formatCode="0.0000">
                  <c:v>1.2088586975831004</c:v>
                </c:pt>
                <c:pt idx="497" formatCode="0.0000">
                  <c:v>1.189926168288266</c:v>
                </c:pt>
                <c:pt idx="498" formatCode="0.0000">
                  <c:v>1.1712905595187069</c:v>
                </c:pt>
                <c:pt idx="499" formatCode="0.0000">
                  <c:v>1.1525861916180211</c:v>
                </c:pt>
                <c:pt idx="500" formatCode="0.0000">
                  <c:v>1.1339963433428855</c:v>
                </c:pt>
                <c:pt idx="501" formatCode="0.0000">
                  <c:v>1.1161755852073998</c:v>
                </c:pt>
                <c:pt idx="502" formatCode="0.0000">
                  <c:v>1.0986924480117179</c:v>
                </c:pt>
                <c:pt idx="503" formatCode="0.0000">
                  <c:v>1.0815988713572358</c:v>
                </c:pt>
                <c:pt idx="504" formatCode="0.0000">
                  <c:v>1.0750176981426878</c:v>
                </c:pt>
                <c:pt idx="505" formatCode="0.0000">
                  <c:v>1.0585989268748441</c:v>
                </c:pt>
                <c:pt idx="506" formatCode="0.0000">
                  <c:v>1.0468284757149797</c:v>
                </c:pt>
                <c:pt idx="507" formatCode="0.0000">
                  <c:v>1.0395565564288676</c:v>
                </c:pt>
                <c:pt idx="508" formatCode="0.0000">
                  <c:v>1.033147755252003</c:v>
                </c:pt>
                <c:pt idx="509" formatCode="0.0000">
                  <c:v>1.0269598653904508</c:v>
                </c:pt>
                <c:pt idx="510" formatCode="0.0000">
                  <c:v>1.0207703231507423</c:v>
                </c:pt>
                <c:pt idx="511" formatCode="0.0000">
                  <c:v>1.0146399856390262</c:v>
                </c:pt>
                <c:pt idx="512" formatCode="0.0000">
                  <c:v>1.0085456042662655</c:v>
                </c:pt>
                <c:pt idx="513" formatCode="0.0000">
                  <c:v>1.0024827026612491</c:v>
                </c:pt>
                <c:pt idx="514" formatCode="0.0000">
                  <c:v>0.99645034576949343</c:v>
                </c:pt>
                <c:pt idx="515" formatCode="0.0000">
                  <c:v>0.99044826761444815</c:v>
                </c:pt>
                <c:pt idx="516" formatCode="0.0000">
                  <c:v>0.98447631411623193</c:v>
                </c:pt>
                <c:pt idx="517" formatCode="0.0000">
                  <c:v>0.97853431040557859</c:v>
                </c:pt>
                <c:pt idx="518" formatCode="0.0000">
                  <c:v>0.97262214560549787</c:v>
                </c:pt>
                <c:pt idx="519" formatCode="0.0000">
                  <c:v>0.96673969042271024</c:v>
                </c:pt>
                <c:pt idx="520" formatCode="0.0000">
                  <c:v>0.96088843397978263</c:v>
                </c:pt>
                <c:pt idx="521" formatCode="0.0000">
                  <c:v>0.95506821153117116</c:v>
                </c:pt>
                <c:pt idx="522" formatCode="0.0000">
                  <c:v>0.94927885946999591</c:v>
                </c:pt>
                <c:pt idx="523" formatCode="0.0000">
                  <c:v>0.94352021531140529</c:v>
                </c:pt>
                <c:pt idx="524" formatCode="0.0000">
                  <c:v>1.1205628655377016</c:v>
                </c:pt>
                <c:pt idx="525" formatCode="0.0000">
                  <c:v>1.1033696788579346</c:v>
                </c:pt>
                <c:pt idx="526" formatCode="0.0000">
                  <c:v>1.0871705522645758</c:v>
                </c:pt>
                <c:pt idx="527" formatCode="0.0000">
                  <c:v>1.0704478317037291</c:v>
                </c:pt>
                <c:pt idx="528" formatCode="0.0000">
                  <c:v>1.0537784301162216</c:v>
                </c:pt>
                <c:pt idx="529" formatCode="0.0000">
                  <c:v>1.0762567395868501</c:v>
                </c:pt>
                <c:pt idx="530" formatCode="0.0000">
                  <c:v>1.0598025500010366</c:v>
                </c:pt>
                <c:pt idx="531" formatCode="0.0000">
                  <c:v>1.0435224100001257</c:v>
                </c:pt>
                <c:pt idx="532" formatCode="0.0000">
                  <c:v>1.0273620716781564</c:v>
                </c:pt>
                <c:pt idx="533" formatCode="0.0000">
                  <c:v>1.0141167553451962</c:v>
                </c:pt>
                <c:pt idx="534" formatCode="0.0000">
                  <c:v>1.0072868139916511</c:v>
                </c:pt>
                <c:pt idx="535" formatCode="0.0000">
                  <c:v>0.99082417703271408</c:v>
                </c:pt>
                <c:pt idx="536" formatCode="0.0000">
                  <c:v>0.97516523952307232</c:v>
                </c:pt>
                <c:pt idx="537" formatCode="0.0000">
                  <c:v>0.95951014051866423</c:v>
                </c:pt>
                <c:pt idx="538" formatCode="0.0000">
                  <c:v>0.94410972322087594</c:v>
                </c:pt>
                <c:pt idx="539" formatCode="0.0000">
                  <c:v>0.92893353597359096</c:v>
                </c:pt>
                <c:pt idx="540" formatCode="0.0000">
                  <c:v>0.91387639178099223</c:v>
                </c:pt>
                <c:pt idx="541" formatCode="0.0000">
                  <c:v>0.89911086850293787</c:v>
                </c:pt>
                <c:pt idx="542" formatCode="0.0000">
                  <c:v>0.8845059689631144</c:v>
                </c:pt>
                <c:pt idx="543" formatCode="0.0000">
                  <c:v>0.87008300751252876</c:v>
                </c:pt>
                <c:pt idx="544" formatCode="0.0000">
                  <c:v>0.85603736737010983</c:v>
                </c:pt>
                <c:pt idx="545" formatCode="0.0000">
                  <c:v>0.84193861494854805</c:v>
                </c:pt>
                <c:pt idx="546" formatCode="0.0000">
                  <c:v>0.8282594497540372</c:v>
                </c:pt>
                <c:pt idx="547" formatCode="0.0000">
                  <c:v>0.81924277182172756</c:v>
                </c:pt>
                <c:pt idx="548" formatCode="0.0000">
                  <c:v>0.81358051793253983</c:v>
                </c:pt>
                <c:pt idx="549" formatCode="0.0000">
                  <c:v>0.80856204642602747</c:v>
                </c:pt>
                <c:pt idx="550" formatCode="0.0000">
                  <c:v>0.80368240361831778</c:v>
                </c:pt>
                <c:pt idx="551" formatCode="0.0000">
                  <c:v>0.79884752449345009</c:v>
                </c:pt>
                <c:pt idx="552" formatCode="0.0000">
                  <c:v>0.79403979116344181</c:v>
                </c:pt>
                <c:pt idx="553" formatCode="0.0000">
                  <c:v>0.78925584614837929</c:v>
                </c:pt>
                <c:pt idx="554" formatCode="0.0000">
                  <c:v>0.7844949692732579</c:v>
                </c:pt>
                <c:pt idx="555" formatCode="0.0000">
                  <c:v>0.77975696829870023</c:v>
                </c:pt>
                <c:pt idx="556" formatCode="0.0000">
                  <c:v>0.77504173906141827</c:v>
                </c:pt>
                <c:pt idx="557" formatCode="0.0000">
                  <c:v>0.77034916633743</c:v>
                </c:pt>
                <c:pt idx="558" formatCode="0.0000">
                  <c:v>0.76567909833366465</c:v>
                </c:pt>
                <c:pt idx="559" formatCode="0.0000">
                  <c:v>0.76103147474152044</c:v>
                </c:pt>
                <c:pt idx="560" formatCode="0.0000">
                  <c:v>0.75640626714038262</c:v>
                </c:pt>
                <c:pt idx="561" formatCode="0.0000">
                  <c:v>0.7518033982219926</c:v>
                </c:pt>
                <c:pt idx="562" formatCode="0.0000">
                  <c:v>0.74852081449881491</c:v>
                </c:pt>
                <c:pt idx="563" formatCode="0.0000">
                  <c:v>0.74290854337247991</c:v>
                </c:pt>
                <c:pt idx="564" formatCode="0.0000">
                  <c:v>0.73817791879838268</c:v>
                </c:pt>
                <c:pt idx="565" formatCode="0.0000">
                  <c:v>0.73544656533514008</c:v>
                </c:pt>
                <c:pt idx="566" formatCode="0.0000">
                  <c:v>0.7294743828186554</c:v>
                </c:pt>
                <c:pt idx="567" formatCode="0.0000">
                  <c:v>0.7247329454271394</c:v>
                </c:pt>
                <c:pt idx="568" formatCode="0.0000">
                  <c:v>0.72023830110603293</c:v>
                </c:pt>
                <c:pt idx="569" formatCode="0.0000">
                  <c:v>0.71580711563698829</c:v>
                </c:pt>
                <c:pt idx="570" formatCode="0.0000">
                  <c:v>0.79206265592037262</c:v>
                </c:pt>
                <c:pt idx="571" formatCode="0.0000">
                  <c:v>0.80219911973083646</c:v>
                </c:pt>
                <c:pt idx="572" formatCode="0.0000">
                  <c:v>0.90209722356154931</c:v>
                </c:pt>
                <c:pt idx="573" formatCode="0.0000">
                  <c:v>0.89657995534392221</c:v>
                </c:pt>
                <c:pt idx="574" formatCode="0.0000">
                  <c:v>0.88980316245924851</c:v>
                </c:pt>
                <c:pt idx="575" formatCode="0.0000">
                  <c:v>0.87298587647783621</c:v>
                </c:pt>
                <c:pt idx="576" formatCode="0.0000">
                  <c:v>0.85625364627128631</c:v>
                </c:pt>
                <c:pt idx="577" formatCode="0.0000">
                  <c:v>0.83985707029425172</c:v>
                </c:pt>
                <c:pt idx="578" formatCode="0.0000">
                  <c:v>0.82382020579308923</c:v>
                </c:pt>
                <c:pt idx="579" formatCode="0.0000">
                  <c:v>0.80808254512031863</c:v>
                </c:pt>
                <c:pt idx="580" formatCode="0.0000">
                  <c:v>0.79232877280598457</c:v>
                </c:pt>
                <c:pt idx="581" formatCode="0.0000">
                  <c:v>0.7769278475230057</c:v>
                </c:pt>
                <c:pt idx="582" formatCode="0.0000">
                  <c:v>0.7613598678008795</c:v>
                </c:pt>
                <c:pt idx="583" formatCode="0.0000">
                  <c:v>0.74588301621078434</c:v>
                </c:pt>
                <c:pt idx="584" formatCode="0.0000">
                  <c:v>0.72999651141943933</c:v>
                </c:pt>
                <c:pt idx="585" formatCode="0.0000">
                  <c:v>0.71470188680711588</c:v>
                </c:pt>
                <c:pt idx="586" formatCode="0.0000">
                  <c:v>0.69946200740863484</c:v>
                </c:pt>
                <c:pt idx="587" formatCode="0.0000">
                  <c:v>0.69490562291190827</c:v>
                </c:pt>
                <c:pt idx="588" formatCode="0.0000">
                  <c:v>0.69037672857312971</c:v>
                </c:pt>
                <c:pt idx="589" formatCode="0.0000">
                  <c:v>0.67518046630149098</c:v>
                </c:pt>
                <c:pt idx="590" formatCode="0.0000">
                  <c:v>0.6601854170917586</c:v>
                </c:pt>
                <c:pt idx="591" formatCode="0.0000">
                  <c:v>0.64541992904533652</c:v>
                </c:pt>
                <c:pt idx="592" formatCode="0.0000">
                  <c:v>0.63700416035089047</c:v>
                </c:pt>
                <c:pt idx="593" formatCode="0.0000">
                  <c:v>0.63226921962997551</c:v>
                </c:pt>
                <c:pt idx="594" formatCode="0.0000">
                  <c:v>0.62823452402068558</c:v>
                </c:pt>
                <c:pt idx="595" formatCode="0.0000">
                  <c:v>0.62434488178630043</c:v>
                </c:pt>
                <c:pt idx="596" formatCode="0.0000">
                  <c:v>0.62050220040161297</c:v>
                </c:pt>
                <c:pt idx="597" formatCode="0.0000">
                  <c:v>0.61667885424125957</c:v>
                </c:pt>
                <c:pt idx="598" formatCode="0.0000">
                  <c:v>0.61287476050858525</c:v>
                </c:pt>
                <c:pt idx="599" formatCode="0.0000">
                  <c:v>0.60908473139371577</c:v>
                </c:pt>
                <c:pt idx="600" formatCode="0.0000">
                  <c:v>0.60531667149758117</c:v>
                </c:pt>
                <c:pt idx="601" formatCode="0.0000">
                  <c:v>0.60156709291682176</c:v>
                </c:pt>
                <c:pt idx="602" formatCode="0.0000">
                  <c:v>0.59783528644682871</c:v>
                </c:pt>
                <c:pt idx="603" formatCode="0.0000">
                  <c:v>0.59412102014745949</c:v>
                </c:pt>
                <c:pt idx="604" formatCode="0.0000">
                  <c:v>0.59042424220100365</c:v>
                </c:pt>
                <c:pt idx="605" formatCode="0.0000">
                  <c:v>0.58674492712507353</c:v>
                </c:pt>
                <c:pt idx="606" formatCode="0.0000">
                  <c:v>0.58308433477731703</c:v>
                </c:pt>
                <c:pt idx="607" formatCode="0.0000">
                  <c:v>0.57944238637921808</c:v>
                </c:pt>
                <c:pt idx="608" formatCode="0.0000">
                  <c:v>0.57581765335203083</c:v>
                </c:pt>
                <c:pt idx="609" formatCode="0.0000">
                  <c:v>0.57221003270396498</c:v>
                </c:pt>
                <c:pt idx="610" formatCode="0.0000">
                  <c:v>0.5686195108440314</c:v>
                </c:pt>
                <c:pt idx="611" formatCode="0.0000">
                  <c:v>0.56504597504698262</c:v>
                </c:pt>
                <c:pt idx="612" formatCode="0.0000">
                  <c:v>0.5614893856599048</c:v>
                </c:pt>
                <c:pt idx="613" formatCode="0.0000">
                  <c:v>0.55794971512645253</c:v>
                </c:pt>
                <c:pt idx="614" formatCode="0.0000">
                  <c:v>0.55442695534636632</c:v>
                </c:pt>
                <c:pt idx="615" formatCode="0.0000">
                  <c:v>0.55092106676842445</c:v>
                </c:pt>
                <c:pt idx="616" formatCode="0.0000">
                  <c:v>0.54743329749413994</c:v>
                </c:pt>
                <c:pt idx="617" formatCode="0.0000">
                  <c:v>0.54396233353910861</c:v>
                </c:pt>
                <c:pt idx="618" formatCode="0.0000">
                  <c:v>0.54050805976596084</c:v>
                </c:pt>
                <c:pt idx="619" formatCode="0.0000">
                  <c:v>0.53707047690433085</c:v>
                </c:pt>
                <c:pt idx="620" formatCode="0.0000">
                  <c:v>0.53364945358382754</c:v>
                </c:pt>
                <c:pt idx="621" formatCode="0.0000">
                  <c:v>0.5302449511191063</c:v>
                </c:pt>
                <c:pt idx="622" formatCode="0.0000">
                  <c:v>0.52685692386726246</c:v>
                </c:pt>
                <c:pt idx="623" formatCode="0.0000">
                  <c:v>0.52348533053375523</c:v>
                </c:pt>
                <c:pt idx="624" formatCode="0.0000">
                  <c:v>0.52013015585947819</c:v>
                </c:pt>
                <c:pt idx="625" formatCode="0.0000">
                  <c:v>0.51679131564211944</c:v>
                </c:pt>
                <c:pt idx="626" formatCode="0.0000">
                  <c:v>0.513468831584868</c:v>
                </c:pt>
                <c:pt idx="627" formatCode="0.0000">
                  <c:v>0.51016271307624528</c:v>
                </c:pt>
                <c:pt idx="628" formatCode="0.0000">
                  <c:v>0.50687291195799355</c:v>
                </c:pt>
                <c:pt idx="629" formatCode="0.0000">
                  <c:v>0.50359933203796647</c:v>
                </c:pt>
                <c:pt idx="630" formatCode="0.0000">
                  <c:v>0.5003419729905505</c:v>
                </c:pt>
                <c:pt idx="631" formatCode="0.0000">
                  <c:v>0.4971019336191998</c:v>
                </c:pt>
                <c:pt idx="632" formatCode="0.0000">
                  <c:v>0.49387914481893991</c:v>
                </c:pt>
                <c:pt idx="633" formatCode="0.0000">
                  <c:v>0.49067353794327584</c:v>
                </c:pt>
                <c:pt idx="634" formatCode="0.0000">
                  <c:v>0.48748394730210554</c:v>
                </c:pt>
                <c:pt idx="635" formatCode="0.0000">
                  <c:v>0.4843103128345152</c:v>
                </c:pt>
                <c:pt idx="636" formatCode="0.0000">
                  <c:v>0.48115257265388117</c:v>
                </c:pt>
                <c:pt idx="637" formatCode="0.0000">
                  <c:v>0.47801060196055051</c:v>
                </c:pt>
                <c:pt idx="638" formatCode="0.0000">
                  <c:v>0.47488447491163582</c:v>
                </c:pt>
                <c:pt idx="639" formatCode="0.0000">
                  <c:v>0.47177416057315952</c:v>
                </c:pt>
                <c:pt idx="640" formatCode="0.0000">
                  <c:v>0.46867960651816787</c:v>
                </c:pt>
                <c:pt idx="641" formatCode="0.0000">
                  <c:v>0.46560078311650999</c:v>
                </c:pt>
                <c:pt idx="642" formatCode="0.0000">
                  <c:v>0.46253765797236268</c:v>
                </c:pt>
                <c:pt idx="643" formatCode="0.0000">
                  <c:v>0.45949018714788692</c:v>
                </c:pt>
                <c:pt idx="644" formatCode="0.0000">
                  <c:v>0.45645839830693047</c:v>
                </c:pt>
                <c:pt idx="645" formatCode="0.0000">
                  <c:v>0.4534422092113391</c:v>
                </c:pt>
                <c:pt idx="646" formatCode="0.0000">
                  <c:v>0.45044154347543874</c:v>
                </c:pt>
                <c:pt idx="647" formatCode="0.0000">
                  <c:v>0.44745637242634739</c:v>
                </c:pt>
                <c:pt idx="648" formatCode="0.0000">
                  <c:v>0.44630395623258201</c:v>
                </c:pt>
                <c:pt idx="649" formatCode="0.0000">
                  <c:v>0.44213849928141152</c:v>
                </c:pt>
                <c:pt idx="650" formatCode="0.0000">
                  <c:v>0.43872190890673363</c:v>
                </c:pt>
                <c:pt idx="651" formatCode="0.0000">
                  <c:v>0.43571653548462008</c:v>
                </c:pt>
                <c:pt idx="652" formatCode="0.0000">
                  <c:v>0.43280011260974366</c:v>
                </c:pt>
                <c:pt idx="653" formatCode="0.0000">
                  <c:v>0.42991258281093697</c:v>
                </c:pt>
                <c:pt idx="654" formatCode="0.0000">
                  <c:v>0.42704272128325366</c:v>
                </c:pt>
                <c:pt idx="655" formatCode="0.0000">
                  <c:v>0.42418837567300471</c:v>
                </c:pt>
                <c:pt idx="656" formatCode="0.0000">
                  <c:v>0.45538107348753049</c:v>
                </c:pt>
                <c:pt idx="657" formatCode="0.0000">
                  <c:v>0.50624881872383087</c:v>
                </c:pt>
                <c:pt idx="658" formatCode="0.0000">
                  <c:v>0.48672626318839673</c:v>
                </c:pt>
                <c:pt idx="659" formatCode="0.0000">
                  <c:v>0.46720694013873076</c:v>
                </c:pt>
                <c:pt idx="660" formatCode="0.0000">
                  <c:v>0.44840602383280709</c:v>
                </c:pt>
                <c:pt idx="661" formatCode="0.0000">
                  <c:v>0.42981120468742789</c:v>
                </c:pt>
                <c:pt idx="662" formatCode="0.0000">
                  <c:v>0.41142079879706406</c:v>
                </c:pt>
                <c:pt idx="663" formatCode="0.0000">
                  <c:v>0.40369020599539901</c:v>
                </c:pt>
                <c:pt idx="664" formatCode="0.0000">
                  <c:v>0.40011262697832112</c:v>
                </c:pt>
                <c:pt idx="665" formatCode="0.0000">
                  <c:v>0.39731872303798016</c:v>
                </c:pt>
                <c:pt idx="666" formatCode="0.0000">
                  <c:v>0.39468100893024388</c:v>
                </c:pt>
                <c:pt idx="667" formatCode="0.0000">
                  <c:v>0.39208262228791912</c:v>
                </c:pt>
                <c:pt idx="668" formatCode="0.0000">
                  <c:v>0.38950180732297995</c:v>
                </c:pt>
                <c:pt idx="669" formatCode="0.0000">
                  <c:v>0.38693445939647081</c:v>
                </c:pt>
                <c:pt idx="670" formatCode="0.0000">
                  <c:v>0.38437988295619985</c:v>
                </c:pt>
                <c:pt idx="671" formatCode="0.0000">
                  <c:v>0.3818378895781398</c:v>
                </c:pt>
                <c:pt idx="672" formatCode="0.0000">
                  <c:v>0.37930845168442212</c:v>
                </c:pt>
                <c:pt idx="673" formatCode="0.0000">
                  <c:v>0.37679159498504805</c:v>
                </c:pt>
                <c:pt idx="674" formatCode="0.0000">
                  <c:v>0.37428724460513851</c:v>
                </c:pt>
                <c:pt idx="675" formatCode="0.0000">
                  <c:v>0.37231461367187862</c:v>
                </c:pt>
                <c:pt idx="676" formatCode="0.0000">
                  <c:v>0.36941536318784385</c:v>
                </c:pt>
                <c:pt idx="677" formatCode="0.0000">
                  <c:v>0.36687244584875622</c:v>
                </c:pt>
                <c:pt idx="678" formatCode="0.0000">
                  <c:v>0.36440602455572663</c:v>
                </c:pt>
                <c:pt idx="679" formatCode="0.0000">
                  <c:v>0.36196398129064616</c:v>
                </c:pt>
                <c:pt idx="680" formatCode="0.0000">
                  <c:v>0.35953660027821222</c:v>
                </c:pt>
                <c:pt idx="681" formatCode="0.0000">
                  <c:v>0.36023742994025737</c:v>
                </c:pt>
                <c:pt idx="682" formatCode="0.0000">
                  <c:v>0.35531778653935192</c:v>
                </c:pt>
                <c:pt idx="683" formatCode="0.0000">
                  <c:v>0.35247318181018811</c:v>
                </c:pt>
                <c:pt idx="684" formatCode="0.0000">
                  <c:v>0.35002475523077986</c:v>
                </c:pt>
                <c:pt idx="685" formatCode="0.0000">
                  <c:v>0.3476598151898021</c:v>
                </c:pt>
                <c:pt idx="686" formatCode="0.0000">
                  <c:v>0.34532016399100152</c:v>
                </c:pt>
                <c:pt idx="687" formatCode="0.0000">
                  <c:v>0.34299495010547421</c:v>
                </c:pt>
                <c:pt idx="688" formatCode="0.0000">
                  <c:v>0.34068216655590927</c:v>
                </c:pt>
                <c:pt idx="689" formatCode="0.0000">
                  <c:v>0.33838143565651285</c:v>
                </c:pt>
                <c:pt idx="690" formatCode="0.0000">
                  <c:v>0.33609266916963743</c:v>
                </c:pt>
                <c:pt idx="691" formatCode="0.0000">
                  <c:v>0.33381585057262941</c:v>
                </c:pt>
                <c:pt idx="692" formatCode="0.0000">
                  <c:v>0.33155097736027866</c:v>
                </c:pt>
                <c:pt idx="693" formatCode="0.0000">
                  <c:v>0.32929804431084075</c:v>
                </c:pt>
                <c:pt idx="694" formatCode="0.0000">
                  <c:v>0.32705701203793347</c:v>
                </c:pt>
                <c:pt idx="695" formatCode="0.0000">
                  <c:v>0.32586633298981887</c:v>
                </c:pt>
                <c:pt idx="696" formatCode="0.0000">
                  <c:v>0.3228130398637436</c:v>
                </c:pt>
                <c:pt idx="697" formatCode="0.0000">
                  <c:v>0.32045907727517425</c:v>
                </c:pt>
                <c:pt idx="698" formatCode="0.0000">
                  <c:v>0.31824484848729395</c:v>
                </c:pt>
                <c:pt idx="699" formatCode="0.0000">
                  <c:v>0.31606609800174124</c:v>
                </c:pt>
                <c:pt idx="700" formatCode="0.0000">
                  <c:v>0.31390337449203032</c:v>
                </c:pt>
                <c:pt idx="701" formatCode="0.0000">
                  <c:v>0.3117529939994535</c:v>
                </c:pt>
                <c:pt idx="702" formatCode="0.0000">
                  <c:v>0.30961423048325826</c:v>
                </c:pt>
                <c:pt idx="703" formatCode="0.0000">
                  <c:v>0.3074868595307263</c:v>
                </c:pt>
                <c:pt idx="704" formatCode="0.0000">
                  <c:v>0.30537065671476321</c:v>
                </c:pt>
                <c:pt idx="705" formatCode="0.0000">
                  <c:v>0.30326514092144208</c:v>
                </c:pt>
                <c:pt idx="706" formatCode="0.0000">
                  <c:v>0.30117033553469158</c:v>
                </c:pt>
                <c:pt idx="707" formatCode="0.0000">
                  <c:v>0.29909000005992564</c:v>
                </c:pt>
                <c:pt idx="708" formatCode="0.0000">
                  <c:v>0.29702403451831649</c:v>
                </c:pt>
                <c:pt idx="709" formatCode="0.0000">
                  <c:v>0.2949723396442997</c:v>
                </c:pt>
                <c:pt idx="710" formatCode="0.0000">
                  <c:v>0.2929348168622079</c:v>
                </c:pt>
                <c:pt idx="711" formatCode="0.0000">
                  <c:v>0.29091136827807174</c:v>
                </c:pt>
                <c:pt idx="712" formatCode="0.0000">
                  <c:v>0.28890189667427102</c:v>
                </c:pt>
                <c:pt idx="713" formatCode="0.0000">
                  <c:v>0.28690630550474422</c:v>
                </c:pt>
                <c:pt idx="714" formatCode="0.0000">
                  <c:v>0.28492449889032689</c:v>
                </c:pt>
                <c:pt idx="715" formatCode="0.0000">
                  <c:v>0.28295638161414166</c:v>
                </c:pt>
                <c:pt idx="716" formatCode="0.0000">
                  <c:v>0.28100185911702219</c:v>
                </c:pt>
                <c:pt idx="717" formatCode="0.0000">
                  <c:v>0.27906083749296995</c:v>
                </c:pt>
                <c:pt idx="718" formatCode="0.0000">
                  <c:v>0.2771332234846427</c:v>
                </c:pt>
                <c:pt idx="719" formatCode="0.0000">
                  <c:v>0.37414900322905742</c:v>
                </c:pt>
                <c:pt idx="720" formatCode="0.0000">
                  <c:v>0.39873421279898513</c:v>
                </c:pt>
                <c:pt idx="721" formatCode="0.0000">
                  <c:v>0.44195068111448738</c:v>
                </c:pt>
                <c:pt idx="722" formatCode="0.0000">
                  <c:v>0.42128340668534958</c:v>
                </c:pt>
                <c:pt idx="723" formatCode="0.0000">
                  <c:v>0.4008823550971764</c:v>
                </c:pt>
                <c:pt idx="724" formatCode="0.0000">
                  <c:v>0.38113614828320558</c:v>
                </c:pt>
                <c:pt idx="725" formatCode="0.0000">
                  <c:v>0.36120807786841791</c:v>
                </c:pt>
                <c:pt idx="726" formatCode="0.0000">
                  <c:v>0.34136225461470532</c:v>
                </c:pt>
                <c:pt idx="727" formatCode="0.0000">
                  <c:v>0.32251252980456147</c:v>
                </c:pt>
                <c:pt idx="728" formatCode="0.0000">
                  <c:v>0.3037739463809303</c:v>
                </c:pt>
                <c:pt idx="729" formatCode="0.0000">
                  <c:v>0.28531945302092582</c:v>
                </c:pt>
                <c:pt idx="730" formatCode="0.0000">
                  <c:v>0.27454143388070962</c:v>
                </c:pt>
                <c:pt idx="731" formatCode="0.0000">
                  <c:v>0.31890307951677022</c:v>
                </c:pt>
                <c:pt idx="732" formatCode="0.0000">
                  <c:v>0.3193591353999844</c:v>
                </c:pt>
                <c:pt idx="733" formatCode="0.0000">
                  <c:v>0.29989741829387384</c:v>
                </c:pt>
                <c:pt idx="734" formatCode="0.0000">
                  <c:v>0.30509715638743046</c:v>
                </c:pt>
                <c:pt idx="735" formatCode="0.0000">
                  <c:v>0.31938766590545603</c:v>
                </c:pt>
              </c:numCache>
            </c:numRef>
          </c:yVal>
          <c:smooth val="0"/>
          <c:extLst>
            <c:ext xmlns:c16="http://schemas.microsoft.com/office/drawing/2014/chart" uri="{C3380CC4-5D6E-409C-BE32-E72D297353CC}">
              <c16:uniqueId val="{00000002-8D1D-1040-AE4A-F6FD02245256}"/>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Análisis de umbrales para caudal</a:t>
            </a:r>
          </a:p>
        </c:rich>
      </c:tx>
      <c:overlay val="0"/>
      <c:spPr>
        <a:noFill/>
        <a:ln>
          <a:noFill/>
        </a:ln>
        <a:effectLst/>
      </c:spPr>
    </c:title>
    <c:autoTitleDeleted val="0"/>
    <c:plotArea>
      <c:layout/>
      <c:scatterChart>
        <c:scatterStyle val="lineMarker"/>
        <c:varyColors val="0"/>
        <c:ser>
          <c:idx val="0"/>
          <c:order val="0"/>
          <c:tx>
            <c:strRef>
              <c:f>Escenarios!$D$15</c:f>
              <c:strCache>
                <c:ptCount val="1"/>
                <c:pt idx="0">
                  <c:v>Línea base</c:v>
                </c:pt>
              </c:strCache>
            </c:strRef>
          </c:tx>
          <c:spPr>
            <a:ln w="12700"/>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Cálculos!$L:$L</c:f>
              <c:numCache>
                <c:formatCode>General</c:formatCode>
                <c:ptCount val="1048576"/>
                <c:pt idx="4">
                  <c:v>0</c:v>
                </c:pt>
                <c:pt idx="6" formatCode="0.0000">
                  <c:v>0.18656174146815327</c:v>
                </c:pt>
                <c:pt idx="7" formatCode="0.0000">
                  <c:v>0.16685145552530348</c:v>
                </c:pt>
                <c:pt idx="8" formatCode="0.0000">
                  <c:v>0.14759716088943692</c:v>
                </c:pt>
                <c:pt idx="9" formatCode="0.0000">
                  <c:v>0.14398279000628844</c:v>
                </c:pt>
                <c:pt idx="10" formatCode="0.0000">
                  <c:v>0.15978052796448383</c:v>
                </c:pt>
                <c:pt idx="11" formatCode="0.0000">
                  <c:v>0.14369668594088894</c:v>
                </c:pt>
                <c:pt idx="12" formatCode="0.0000">
                  <c:v>0.28068869453396617</c:v>
                </c:pt>
                <c:pt idx="13" formatCode="0.0000">
                  <c:v>0.65109077892341116</c:v>
                </c:pt>
                <c:pt idx="14" formatCode="0.0000">
                  <c:v>0.26729273961317862</c:v>
                </c:pt>
                <c:pt idx="15" formatCode="0.0000">
                  <c:v>0.33328368870984049</c:v>
                </c:pt>
                <c:pt idx="16" formatCode="0.0000">
                  <c:v>3.4937908279929326</c:v>
                </c:pt>
                <c:pt idx="17" formatCode="0.0000">
                  <c:v>0.38693946805324525</c:v>
                </c:pt>
                <c:pt idx="18" formatCode="0.0000">
                  <c:v>0.36579112145803705</c:v>
                </c:pt>
                <c:pt idx="19" formatCode="0.0000">
                  <c:v>0.34836957357159432</c:v>
                </c:pt>
                <c:pt idx="20" formatCode="0.0000">
                  <c:v>0.96133750475615765</c:v>
                </c:pt>
                <c:pt idx="21" formatCode="0.0000">
                  <c:v>1.1163382714443877</c:v>
                </c:pt>
                <c:pt idx="22" formatCode="0.0000">
                  <c:v>0.56947686847963008</c:v>
                </c:pt>
                <c:pt idx="23" formatCode="0.0000">
                  <c:v>0.62729835812549206</c:v>
                </c:pt>
                <c:pt idx="24" formatCode="0.0000">
                  <c:v>0.54630710442137009</c:v>
                </c:pt>
                <c:pt idx="25" formatCode="0.0000">
                  <c:v>1.2475246848020749</c:v>
                </c:pt>
                <c:pt idx="26" formatCode="0.0000">
                  <c:v>2.7261198965848239</c:v>
                </c:pt>
                <c:pt idx="27" formatCode="0.0000">
                  <c:v>0.71318985347778208</c:v>
                </c:pt>
                <c:pt idx="28" formatCode="0.0000">
                  <c:v>0.93361586203057478</c:v>
                </c:pt>
                <c:pt idx="29" formatCode="0.0000">
                  <c:v>0.74222011161089507</c:v>
                </c:pt>
                <c:pt idx="30" formatCode="0.0000">
                  <c:v>0.73729304674338891</c:v>
                </c:pt>
                <c:pt idx="31" formatCode="0.0000">
                  <c:v>0.71359813825529117</c:v>
                </c:pt>
                <c:pt idx="32" formatCode="0.0000">
                  <c:v>0.69076035699226002</c:v>
                </c:pt>
                <c:pt idx="33" formatCode="0.0000">
                  <c:v>0.66803447866606702</c:v>
                </c:pt>
                <c:pt idx="34" formatCode="0.0000">
                  <c:v>0.64528241064500058</c:v>
                </c:pt>
                <c:pt idx="35" formatCode="0.0000">
                  <c:v>0.62319261959423866</c:v>
                </c:pt>
                <c:pt idx="36" formatCode="0.0000">
                  <c:v>0.60111542904173043</c:v>
                </c:pt>
                <c:pt idx="37" formatCode="0.0000">
                  <c:v>2.9793657693778299</c:v>
                </c:pt>
                <c:pt idx="38" formatCode="0.0000">
                  <c:v>0.73424857122965037</c:v>
                </c:pt>
                <c:pt idx="39" formatCode="0.0000">
                  <c:v>0.82863039947207418</c:v>
                </c:pt>
                <c:pt idx="40" formatCode="0.0000">
                  <c:v>0.77326267909364788</c:v>
                </c:pt>
                <c:pt idx="41" formatCode="0.0000">
                  <c:v>0.75232080989709227</c:v>
                </c:pt>
                <c:pt idx="42" formatCode="0.0000">
                  <c:v>0.82884396869528665</c:v>
                </c:pt>
                <c:pt idx="43" formatCode="0.0000">
                  <c:v>0.76099978863354334</c:v>
                </c:pt>
                <c:pt idx="44" formatCode="0.0000">
                  <c:v>0.73746974998607773</c:v>
                </c:pt>
                <c:pt idx="45" formatCode="0.0000">
                  <c:v>0.98896137109592974</c:v>
                </c:pt>
                <c:pt idx="46" formatCode="0.0000">
                  <c:v>2.9126071975267132</c:v>
                </c:pt>
                <c:pt idx="47" formatCode="0.0000">
                  <c:v>0.86417251521961913</c:v>
                </c:pt>
                <c:pt idx="48" formatCode="0.0000">
                  <c:v>0.88070877309955031</c:v>
                </c:pt>
                <c:pt idx="49" formatCode="0.0000">
                  <c:v>1.0714824195764039</c:v>
                </c:pt>
                <c:pt idx="50" formatCode="0.0000">
                  <c:v>1.4502286951401395</c:v>
                </c:pt>
                <c:pt idx="51" formatCode="0.0000">
                  <c:v>2.1322991866144196</c:v>
                </c:pt>
                <c:pt idx="52" formatCode="0.0000">
                  <c:v>1.0135934177549419</c:v>
                </c:pt>
                <c:pt idx="53" formatCode="0.0000">
                  <c:v>1.2938837873361357</c:v>
                </c:pt>
                <c:pt idx="54" formatCode="0.0000">
                  <c:v>1.0364231564154867</c:v>
                </c:pt>
                <c:pt idx="55" formatCode="0.0000">
                  <c:v>1.0118738438815584</c:v>
                </c:pt>
                <c:pt idx="56" formatCode="0.0000">
                  <c:v>0.98724168420569636</c:v>
                </c:pt>
                <c:pt idx="57" formatCode="0.0000">
                  <c:v>1.0443563886595992</c:v>
                </c:pt>
                <c:pt idx="58" formatCode="0.0000">
                  <c:v>1.3759784157462618</c:v>
                </c:pt>
                <c:pt idx="59" formatCode="0.0000">
                  <c:v>2.9989984939107535</c:v>
                </c:pt>
                <c:pt idx="60" formatCode="0.0000">
                  <c:v>1.1599936233162109</c:v>
                </c:pt>
                <c:pt idx="61" formatCode="0.0000">
                  <c:v>1.2822803023427887</c:v>
                </c:pt>
                <c:pt idx="62" formatCode="0.0000">
                  <c:v>1.2390175773567438</c:v>
                </c:pt>
                <c:pt idx="63" formatCode="0.0000">
                  <c:v>1.1898472270301657</c:v>
                </c:pt>
                <c:pt idx="64" formatCode="0.0000">
                  <c:v>1.1627963228067246</c:v>
                </c:pt>
                <c:pt idx="65" formatCode="0.0000">
                  <c:v>1.1923906370672497</c:v>
                </c:pt>
                <c:pt idx="66" formatCode="0.0000">
                  <c:v>1.1892145521675663</c:v>
                </c:pt>
                <c:pt idx="67" formatCode="0.0000">
                  <c:v>1.2117046379289986</c:v>
                </c:pt>
                <c:pt idx="68" formatCode="0.0000">
                  <c:v>3.2337704586602998</c:v>
                </c:pt>
                <c:pt idx="69" formatCode="0.0000">
                  <c:v>1.2798683374370217</c:v>
                </c:pt>
                <c:pt idx="70" formatCode="0.0000">
                  <c:v>1.2531296347566636</c:v>
                </c:pt>
                <c:pt idx="71" formatCode="0.0000">
                  <c:v>1.234879126283366</c:v>
                </c:pt>
                <c:pt idx="72" formatCode="0.0000">
                  <c:v>1.2087416821093135</c:v>
                </c:pt>
                <c:pt idx="73" formatCode="0.0000">
                  <c:v>1.1831735875219753</c:v>
                </c:pt>
                <c:pt idx="74" formatCode="0.0000">
                  <c:v>1.1576496495259689</c:v>
                </c:pt>
                <c:pt idx="75" formatCode="0.0000">
                  <c:v>2.8364480730213928</c:v>
                </c:pt>
                <c:pt idx="76" formatCode="0.0000">
                  <c:v>1.482260441102224</c:v>
                </c:pt>
                <c:pt idx="77" formatCode="0.0000">
                  <c:v>1.2909860496720742</c:v>
                </c:pt>
                <c:pt idx="78" formatCode="0.0000">
                  <c:v>1.2647556112164571</c:v>
                </c:pt>
                <c:pt idx="79" formatCode="0.0000">
                  <c:v>1.2386717173490915</c:v>
                </c:pt>
                <c:pt idx="80" formatCode="0.0000">
                  <c:v>1.2478733141029881</c:v>
                </c:pt>
                <c:pt idx="81" formatCode="0.0000">
                  <c:v>1.2549805170757642</c:v>
                </c:pt>
                <c:pt idx="82" formatCode="0.0000">
                  <c:v>1.5369598325149494</c:v>
                </c:pt>
                <c:pt idx="83" formatCode="0.0000">
                  <c:v>3.9499442983144757</c:v>
                </c:pt>
                <c:pt idx="84" formatCode="0.0000">
                  <c:v>3.7459408018737985</c:v>
                </c:pt>
                <c:pt idx="85" formatCode="0.0000">
                  <c:v>1.5029882438923103</c:v>
                </c:pt>
                <c:pt idx="86" formatCode="0.0000">
                  <c:v>1.476938906016245</c:v>
                </c:pt>
                <c:pt idx="87" formatCode="0.0000">
                  <c:v>1.7020495498791433</c:v>
                </c:pt>
                <c:pt idx="88" formatCode="0.0000">
                  <c:v>1.4911537933679959</c:v>
                </c:pt>
                <c:pt idx="89" formatCode="0.0000">
                  <c:v>1.4641618299910002</c:v>
                </c:pt>
                <c:pt idx="90" formatCode="0.0000">
                  <c:v>1.4377861621926185</c:v>
                </c:pt>
                <c:pt idx="91" formatCode="0.0000">
                  <c:v>1.4118957681548634</c:v>
                </c:pt>
                <c:pt idx="92" formatCode="0.0000">
                  <c:v>1.3865649756046028</c:v>
                </c:pt>
                <c:pt idx="93" formatCode="0.0000">
                  <c:v>1.3618256357389444</c:v>
                </c:pt>
                <c:pt idx="94" formatCode="0.0000">
                  <c:v>1.3371087511390876</c:v>
                </c:pt>
                <c:pt idx="95" formatCode="0.0000">
                  <c:v>1.313015441739539</c:v>
                </c:pt>
                <c:pt idx="96" formatCode="0.0000">
                  <c:v>1.2896540754321646</c:v>
                </c:pt>
                <c:pt idx="97" formatCode="0.0000">
                  <c:v>1.2661453977089387</c:v>
                </c:pt>
                <c:pt idx="98" formatCode="0.0000">
                  <c:v>1.242889081544913</c:v>
                </c:pt>
                <c:pt idx="99" formatCode="0.0000">
                  <c:v>1.2264813726303923</c:v>
                </c:pt>
                <c:pt idx="100" formatCode="0.0000">
                  <c:v>1.2165526515082885</c:v>
                </c:pt>
                <c:pt idx="101" formatCode="0.0000">
                  <c:v>1.2078780055614289</c:v>
                </c:pt>
                <c:pt idx="102" formatCode="0.0000">
                  <c:v>1.2278357843726821</c:v>
                </c:pt>
                <c:pt idx="103" formatCode="0.0000">
                  <c:v>1.2557553314880741</c:v>
                </c:pt>
                <c:pt idx="104" formatCode="0.0000">
                  <c:v>1.2326720819543859</c:v>
                </c:pt>
                <c:pt idx="105" formatCode="0.0000">
                  <c:v>1.209314478747771</c:v>
                </c:pt>
                <c:pt idx="106" formatCode="0.0000">
                  <c:v>1.1865242797576148</c:v>
                </c:pt>
                <c:pt idx="107" formatCode="0.0000">
                  <c:v>1.1639162892680037</c:v>
                </c:pt>
                <c:pt idx="108" formatCode="0.0000">
                  <c:v>1.1515982977032559</c:v>
                </c:pt>
                <c:pt idx="109" formatCode="0.0000">
                  <c:v>1.1428468800284368</c:v>
                </c:pt>
                <c:pt idx="110" formatCode="0.0000">
                  <c:v>1.1348042796079783</c:v>
                </c:pt>
                <c:pt idx="111" formatCode="0.0000">
                  <c:v>1.1269379805887012</c:v>
                </c:pt>
                <c:pt idx="112" formatCode="0.0000">
                  <c:v>1.1191485051251737</c:v>
                </c:pt>
                <c:pt idx="113" formatCode="0.0000">
                  <c:v>1.1114170233248377</c:v>
                </c:pt>
                <c:pt idx="114" formatCode="0.0000">
                  <c:v>1.1037397266804567</c:v>
                </c:pt>
                <c:pt idx="115" formatCode="0.0000">
                  <c:v>1.0961156062424524</c:v>
                </c:pt>
                <c:pt idx="116" formatCode="0.0000">
                  <c:v>1.0885441765004897</c:v>
                </c:pt>
                <c:pt idx="117" formatCode="0.0000">
                  <c:v>1.081025051481487</c:v>
                </c:pt>
                <c:pt idx="118" formatCode="0.0000">
                  <c:v>1.0735578657910041</c:v>
                </c:pt>
                <c:pt idx="119" formatCode="0.0000">
                  <c:v>1.669369793589071</c:v>
                </c:pt>
                <c:pt idx="120" formatCode="0.0000">
                  <c:v>1.1645909340031582</c:v>
                </c:pt>
                <c:pt idx="121" formatCode="0.0000">
                  <c:v>1.1549113433168778</c:v>
                </c:pt>
                <c:pt idx="122" formatCode="0.0000">
                  <c:v>1.1335530236371265</c:v>
                </c:pt>
                <c:pt idx="123" formatCode="0.0000">
                  <c:v>1.4422070280915085</c:v>
                </c:pt>
                <c:pt idx="124" formatCode="0.0000">
                  <c:v>1.1981848891297755</c:v>
                </c:pt>
                <c:pt idx="125" formatCode="0.0000">
                  <c:v>1.1841259380761961</c:v>
                </c:pt>
                <c:pt idx="126" formatCode="0.0000">
                  <c:v>1.1623634808280681</c:v>
                </c:pt>
                <c:pt idx="127" formatCode="0.0000">
                  <c:v>1.1406253993314044</c:v>
                </c:pt>
                <c:pt idx="128" formatCode="0.0000">
                  <c:v>1.1195452739403318</c:v>
                </c:pt>
                <c:pt idx="129" formatCode="0.0000">
                  <c:v>1.0990427947429726</c:v>
                </c:pt>
                <c:pt idx="130" formatCode="0.0000">
                  <c:v>1.1065102534071722</c:v>
                </c:pt>
                <c:pt idx="131" formatCode="0.0000">
                  <c:v>1.0863621650323776</c:v>
                </c:pt>
                <c:pt idx="132" formatCode="0.0000">
                  <c:v>1.0665130237598119</c:v>
                </c:pt>
                <c:pt idx="133" formatCode="0.0000">
                  <c:v>1.0469902808699918</c:v>
                </c:pt>
                <c:pt idx="134" formatCode="0.0000">
                  <c:v>1.0274073463552194</c:v>
                </c:pt>
                <c:pt idx="135" formatCode="0.0000">
                  <c:v>1.0079577773744801</c:v>
                </c:pt>
                <c:pt idx="136" formatCode="0.0000">
                  <c:v>0.98933309701520555</c:v>
                </c:pt>
                <c:pt idx="137" formatCode="0.0000">
                  <c:v>0.97107709971065503</c:v>
                </c:pt>
                <c:pt idx="138" formatCode="0.0000">
                  <c:v>0.95324447617455477</c:v>
                </c:pt>
                <c:pt idx="139" formatCode="0.0000">
                  <c:v>0.94653194513638927</c:v>
                </c:pt>
                <c:pt idx="140" formatCode="0.0000">
                  <c:v>0.92943319786012779</c:v>
                </c:pt>
                <c:pt idx="141" formatCode="0.0000">
                  <c:v>0.91678940441320467</c:v>
                </c:pt>
                <c:pt idx="142" formatCode="0.0000">
                  <c:v>0.90929761546228582</c:v>
                </c:pt>
                <c:pt idx="143" formatCode="0.0000">
                  <c:v>0.90280078279152409</c:v>
                </c:pt>
                <c:pt idx="144" formatCode="0.0000">
                  <c:v>0.89656434049697398</c:v>
                </c:pt>
                <c:pt idx="145" formatCode="0.0000">
                  <c:v>0.89033167235406285</c:v>
                </c:pt>
                <c:pt idx="146" formatCode="0.0000">
                  <c:v>0.88417431890714537</c:v>
                </c:pt>
                <c:pt idx="147" formatCode="0.0000">
                  <c:v>0.87806550574218822</c:v>
                </c:pt>
                <c:pt idx="148" formatCode="0.0000">
                  <c:v>0.87200000818050571</c:v>
                </c:pt>
                <c:pt idx="149" formatCode="0.0000">
                  <c:v>0.86597661645570567</c:v>
                </c:pt>
                <c:pt idx="150" formatCode="0.0000">
                  <c:v>0.85999487014479403</c:v>
                </c:pt>
                <c:pt idx="151" formatCode="0.0000">
                  <c:v>0.85405445000115021</c:v>
                </c:pt>
                <c:pt idx="152" formatCode="0.0000">
                  <c:v>0.84815506468271995</c:v>
                </c:pt>
                <c:pt idx="153" formatCode="0.0000">
                  <c:v>0.84229642964595819</c:v>
                </c:pt>
                <c:pt idx="154" formatCode="0.0000">
                  <c:v>0.83647826321471963</c:v>
                </c:pt>
                <c:pt idx="155" formatCode="0.0000">
                  <c:v>0.83070028579465405</c:v>
                </c:pt>
                <c:pt idx="156" formatCode="0.0000">
                  <c:v>0.82496221977998363</c:v>
                </c:pt>
                <c:pt idx="157" formatCode="0.0000">
                  <c:v>0.81926378948249323</c:v>
                </c:pt>
                <c:pt idx="158" formatCode="0.0000">
                  <c:v>0.81360472110826476</c:v>
                </c:pt>
                <c:pt idx="159" formatCode="0.0000">
                  <c:v>2.5540652772649821</c:v>
                </c:pt>
                <c:pt idx="160" formatCode="0.0000">
                  <c:v>0.98341904997686114</c:v>
                </c:pt>
                <c:pt idx="161" formatCode="0.0000">
                  <c:v>0.96652665322024378</c:v>
                </c:pt>
                <c:pt idx="162" formatCode="0.0000">
                  <c:v>0.94908658048950401</c:v>
                </c:pt>
                <c:pt idx="163" formatCode="0.0000">
                  <c:v>0.93171381439987266</c:v>
                </c:pt>
                <c:pt idx="164" formatCode="0.0000">
                  <c:v>0.9558713697405492</c:v>
                </c:pt>
                <c:pt idx="165" formatCode="0.0000">
                  <c:v>0.93873243236939119</c:v>
                </c:pt>
                <c:pt idx="166" formatCode="0.0000">
                  <c:v>0.92178806465029628</c:v>
                </c:pt>
                <c:pt idx="167" formatCode="0.0000">
                  <c:v>0.90498080176696583</c:v>
                </c:pt>
                <c:pt idx="168" formatCode="0.0000">
                  <c:v>0.89127433691177638</c:v>
                </c:pt>
                <c:pt idx="169" formatCode="0.0000">
                  <c:v>0.88438154565874105</c:v>
                </c:pt>
                <c:pt idx="170" formatCode="0.0000">
                  <c:v>0.86728095491502499</c:v>
                </c:pt>
                <c:pt idx="171" formatCode="0.0000">
                  <c:v>0.85103970335821877</c:v>
                </c:pt>
                <c:pt idx="172" formatCode="0.0000">
                  <c:v>0.83481238225282695</c:v>
                </c:pt>
                <c:pt idx="173" formatCode="0.0000">
                  <c:v>0.81886392233003358</c:v>
                </c:pt>
                <c:pt idx="174" formatCode="0.0000">
                  <c:v>0.803161989425207</c:v>
                </c:pt>
                <c:pt idx="175" formatCode="0.0000">
                  <c:v>0.78759529083038859</c:v>
                </c:pt>
                <c:pt idx="176" formatCode="0.0000">
                  <c:v>0.77234604052516986</c:v>
                </c:pt>
                <c:pt idx="177" formatCode="0.0000">
                  <c:v>0.75727566370361132</c:v>
                </c:pt>
                <c:pt idx="178" formatCode="0.0000">
                  <c:v>0.74240654281658269</c:v>
                </c:pt>
                <c:pt idx="179" formatCode="0.0000">
                  <c:v>0.72794497578408213</c:v>
                </c:pt>
                <c:pt idx="180" formatCode="0.0000">
                  <c:v>0.71343599473567054</c:v>
                </c:pt>
                <c:pt idx="181" formatCode="0.0000">
                  <c:v>0.69937895075492917</c:v>
                </c:pt>
                <c:pt idx="182" formatCode="0.0000">
                  <c:v>0.6899721424234555</c:v>
                </c:pt>
                <c:pt idx="183" formatCode="0.0000">
                  <c:v>0.68435398470459818</c:v>
                </c:pt>
                <c:pt idx="184" formatCode="0.0000">
                  <c:v>0.67946810413692038</c:v>
                </c:pt>
                <c:pt idx="185" formatCode="0.0000">
                  <c:v>0.67474511954947813</c:v>
                </c:pt>
                <c:pt idx="186" formatCode="0.0000">
                  <c:v>0.67007881034590389</c:v>
                </c:pt>
                <c:pt idx="187" formatCode="0.0000">
                  <c:v>0.66544921284170977</c:v>
                </c:pt>
                <c:pt idx="188" formatCode="0.0000">
                  <c:v>0.66085242846710956</c:v>
                </c:pt>
                <c:pt idx="189" formatCode="0.0000">
                  <c:v>0.65628755175011522</c:v>
                </c:pt>
                <c:pt idx="190" formatCode="0.0000">
                  <c:v>0.65175423587085612</c:v>
                </c:pt>
                <c:pt idx="191" formatCode="0.0000">
                  <c:v>0.64725223927961362</c:v>
                </c:pt>
                <c:pt idx="192" formatCode="0.0000">
                  <c:v>0.64278134125376984</c:v>
                </c:pt>
                <c:pt idx="193" formatCode="0.0000">
                  <c:v>0.63834132616330641</c:v>
                </c:pt>
                <c:pt idx="194" formatCode="0.0000">
                  <c:v>0.63393198053214062</c:v>
                </c:pt>
                <c:pt idx="195" formatCode="0.0000">
                  <c:v>0.629553092482523</c:v>
                </c:pt>
                <c:pt idx="196" formatCode="0.0000">
                  <c:v>0.62520445162329552</c:v>
                </c:pt>
                <c:pt idx="197" formatCode="0.0000">
                  <c:v>0.62226257857153477</c:v>
                </c:pt>
                <c:pt idx="198" formatCode="0.0000">
                  <c:v>0.6168534692532458</c:v>
                </c:pt>
                <c:pt idx="199" formatCode="0.0000">
                  <c:v>0.61238567864965299</c:v>
                </c:pt>
                <c:pt idx="200" formatCode="0.0000">
                  <c:v>0.61004451673515914</c:v>
                </c:pt>
                <c:pt idx="201" formatCode="0.0000">
                  <c:v>0.60426829776917157</c:v>
                </c:pt>
                <c:pt idx="202" formatCode="0.0000">
                  <c:v>0.59980335411796504</c:v>
                </c:pt>
                <c:pt idx="203" formatCode="0.0000">
                  <c:v>0.59560602388672412</c:v>
                </c:pt>
                <c:pt idx="204" formatCode="0.0000">
                  <c:v>0.59148178138611562</c:v>
                </c:pt>
                <c:pt idx="205" formatCode="0.0000">
                  <c:v>0.80396129298522367</c:v>
                </c:pt>
                <c:pt idx="206" formatCode="0.0000">
                  <c:v>0.68418011651506672</c:v>
                </c:pt>
                <c:pt idx="207" formatCode="0.0000">
                  <c:v>1.3179038953944029</c:v>
                </c:pt>
                <c:pt idx="208" formatCode="0.0000">
                  <c:v>0.78519300648809209</c:v>
                </c:pt>
                <c:pt idx="209" formatCode="0.0000">
                  <c:v>0.77843761432035008</c:v>
                </c:pt>
                <c:pt idx="210" formatCode="0.0000">
                  <c:v>0.7610787025105924</c:v>
                </c:pt>
                <c:pt idx="211" formatCode="0.0000">
                  <c:v>0.7438174720327243</c:v>
                </c:pt>
                <c:pt idx="212" formatCode="0.0000">
                  <c:v>0.72691860281214271</c:v>
                </c:pt>
                <c:pt idx="213" formatCode="0.0000">
                  <c:v>0.71040735873390248</c:v>
                </c:pt>
                <c:pt idx="214" formatCode="0.0000">
                  <c:v>0.69421964648230461</c:v>
                </c:pt>
                <c:pt idx="215" formatCode="0.0000">
                  <c:v>0.67802214568370522</c:v>
                </c:pt>
                <c:pt idx="216" formatCode="0.0000">
                  <c:v>0.66220461531508445</c:v>
                </c:pt>
                <c:pt idx="217" formatCode="0.0000">
                  <c:v>0.64621755364757527</c:v>
                </c:pt>
                <c:pt idx="218" formatCode="0.0000">
                  <c:v>0.63033369425580954</c:v>
                </c:pt>
                <c:pt idx="219" formatCode="0.0000">
                  <c:v>0.61402376935208813</c:v>
                </c:pt>
                <c:pt idx="220" formatCode="0.0000">
                  <c:v>0.59834602405458492</c:v>
                </c:pt>
                <c:pt idx="221" formatCode="0.0000">
                  <c:v>0.58273270058419924</c:v>
                </c:pt>
                <c:pt idx="222" formatCode="0.0000">
                  <c:v>0.57841526096517237</c:v>
                </c:pt>
                <c:pt idx="223" formatCode="0.0000">
                  <c:v>0.57413166703287144</c:v>
                </c:pt>
                <c:pt idx="224" formatCode="0.0000">
                  <c:v>0.5585803727198636</c:v>
                </c:pt>
                <c:pt idx="225" formatCode="0.0000">
                  <c:v>0.54324786739775899</c:v>
                </c:pt>
                <c:pt idx="226" formatCode="0.0000">
                  <c:v>0.52816397965584483</c:v>
                </c:pt>
                <c:pt idx="227" formatCode="0.0000">
                  <c:v>0.5193292772486886</c:v>
                </c:pt>
                <c:pt idx="228" formatCode="0.0000">
                  <c:v>0.5147761292368972</c:v>
                </c:pt>
                <c:pt idx="229" formatCode="0.0000">
                  <c:v>0.51104043258031429</c:v>
                </c:pt>
                <c:pt idx="230" formatCode="0.0000">
                  <c:v>0.50747691925767724</c:v>
                </c:pt>
                <c:pt idx="231" formatCode="0.0000">
                  <c:v>0.50397146708234097</c:v>
                </c:pt>
                <c:pt idx="232" formatCode="0.0000">
                  <c:v>0.50049022956411782</c:v>
                </c:pt>
                <c:pt idx="233" formatCode="0.0000">
                  <c:v>0.49703303943010047</c:v>
                </c:pt>
                <c:pt idx="234" formatCode="0.0000">
                  <c:v>0.49359379693195521</c:v>
                </c:pt>
                <c:pt idx="235" formatCode="0.0000">
                  <c:v>0.49018318101585168</c:v>
                </c:pt>
                <c:pt idx="236" formatCode="0.0000">
                  <c:v>0.48679703089779713</c:v>
                </c:pt>
                <c:pt idx="237" formatCode="0.0000">
                  <c:v>0.48343443953145254</c:v>
                </c:pt>
                <c:pt idx="238" formatCode="0.0000">
                  <c:v>0.4800951067358224</c:v>
                </c:pt>
                <c:pt idx="239" formatCode="0.0000">
                  <c:v>0.47677884625475969</c:v>
                </c:pt>
                <c:pt idx="240" formatCode="0.0000">
                  <c:v>0.47348549419660751</c:v>
                </c:pt>
                <c:pt idx="241" formatCode="0.0000">
                  <c:v>0.47021489098285374</c:v>
                </c:pt>
                <c:pt idx="242" formatCode="0.0000">
                  <c:v>0.46696687923497437</c:v>
                </c:pt>
                <c:pt idx="243" formatCode="0.0000">
                  <c:v>0.46374130334068059</c:v>
                </c:pt>
                <c:pt idx="244" formatCode="0.0000">
                  <c:v>0.46053800816339763</c:v>
                </c:pt>
                <c:pt idx="245" formatCode="0.0000">
                  <c:v>0.45735683976902208</c:v>
                </c:pt>
                <c:pt idx="246" formatCode="0.0000">
                  <c:v>0.45419764531112256</c:v>
                </c:pt>
                <c:pt idx="247" formatCode="0.0000">
                  <c:v>0.45106027300359408</c:v>
                </c:pt>
                <c:pt idx="248" formatCode="0.0000">
                  <c:v>0.44794457210963978</c:v>
                </c:pt>
                <c:pt idx="249" formatCode="0.0000">
                  <c:v>0.4448503929338356</c:v>
                </c:pt>
                <c:pt idx="250" formatCode="0.0000">
                  <c:v>0.44177758681480878</c:v>
                </c:pt>
                <c:pt idx="251" formatCode="0.0000">
                  <c:v>0.43872600611807</c:v>
                </c:pt>
                <c:pt idx="252" formatCode="0.0000">
                  <c:v>0.43569550422891828</c:v>
                </c:pt>
                <c:pt idx="253" formatCode="0.0000">
                  <c:v>0.43268593554539408</c:v>
                </c:pt>
                <c:pt idx="254" formatCode="0.0000">
                  <c:v>0.4296971554712839</c:v>
                </c:pt>
                <c:pt idx="255" formatCode="0.0000">
                  <c:v>0.42672902040917332</c:v>
                </c:pt>
                <c:pt idx="256" formatCode="0.0000">
                  <c:v>0.42378138775354779</c:v>
                </c:pt>
                <c:pt idx="257" formatCode="0.0000">
                  <c:v>0.42085411588394089</c:v>
                </c:pt>
                <c:pt idx="258" formatCode="0.0000">
                  <c:v>0.41794706415813032</c:v>
                </c:pt>
                <c:pt idx="259" formatCode="0.0000">
                  <c:v>0.41506009290538065</c:v>
                </c:pt>
                <c:pt idx="260" formatCode="0.0000">
                  <c:v>0.41219306341973244</c:v>
                </c:pt>
                <c:pt idx="261" formatCode="0.0000">
                  <c:v>0.40934583795333851</c:v>
                </c:pt>
                <c:pt idx="262" formatCode="0.0000">
                  <c:v>0.40651827970984544</c:v>
                </c:pt>
                <c:pt idx="263" formatCode="0.0000">
                  <c:v>0.40371025283782142</c:v>
                </c:pt>
                <c:pt idx="264" formatCode="0.0000">
                  <c:v>0.40092162242422874</c:v>
                </c:pt>
                <c:pt idx="265" formatCode="0.0000">
                  <c:v>0.39815225448794239</c:v>
                </c:pt>
                <c:pt idx="266" formatCode="0.0000">
                  <c:v>0.39540201597331248</c:v>
                </c:pt>
                <c:pt idx="267" formatCode="0.0000">
                  <c:v>0.3926707747437716</c:v>
                </c:pt>
                <c:pt idx="268" formatCode="0.0000">
                  <c:v>0.38995839957548634</c:v>
                </c:pt>
                <c:pt idx="269" formatCode="0.0000">
                  <c:v>0.38726476015105249</c:v>
                </c:pt>
                <c:pt idx="270" formatCode="0.0000">
                  <c:v>0.38458972705323385</c:v>
                </c:pt>
                <c:pt idx="271" formatCode="0.0000">
                  <c:v>0.38193317175874453</c:v>
                </c:pt>
                <c:pt idx="272" formatCode="0.0000">
                  <c:v>0.37929496663207363</c:v>
                </c:pt>
                <c:pt idx="273" formatCode="0.0000">
                  <c:v>0.37667498491935325</c:v>
                </c:pt>
                <c:pt idx="274" formatCode="0.0000">
                  <c:v>0.37407310074226846</c:v>
                </c:pt>
                <c:pt idx="275" formatCode="0.0000">
                  <c:v>0.37148918909200912</c:v>
                </c:pt>
                <c:pt idx="276" formatCode="0.0000">
                  <c:v>0.36892312582326431</c:v>
                </c:pt>
                <c:pt idx="277" formatCode="0.0000">
                  <c:v>0.36637478764825721</c:v>
                </c:pt>
                <c:pt idx="278" formatCode="0.0000">
                  <c:v>0.36384405213082188</c:v>
                </c:pt>
                <c:pt idx="279" formatCode="0.0000">
                  <c:v>0.3613307976805209</c:v>
                </c:pt>
                <c:pt idx="280" formatCode="0.0000">
                  <c:v>0.35883490354680325</c:v>
                </c:pt>
                <c:pt idx="281" formatCode="0.0000">
                  <c:v>0.35635624981320291</c:v>
                </c:pt>
                <c:pt idx="282" formatCode="0.0000">
                  <c:v>0.35389471739157746</c:v>
                </c:pt>
                <c:pt idx="283" formatCode="0.0000">
                  <c:v>0.35337760938731594</c:v>
                </c:pt>
                <c:pt idx="284" formatCode="0.0000">
                  <c:v>0.34965683904374784</c:v>
                </c:pt>
                <c:pt idx="285" formatCode="0.0000">
                  <c:v>0.34672979585903291</c:v>
                </c:pt>
                <c:pt idx="286" formatCode="0.0000">
                  <c:v>0.34423944673981255</c:v>
                </c:pt>
                <c:pt idx="287" formatCode="0.0000">
                  <c:v>0.34184386107746645</c:v>
                </c:pt>
                <c:pt idx="288" formatCode="0.0000">
                  <c:v>0.33947926739565903</c:v>
                </c:pt>
                <c:pt idx="289" formatCode="0.0000">
                  <c:v>0.33713369718665548</c:v>
                </c:pt>
                <c:pt idx="290" formatCode="0.0000">
                  <c:v>0.33480482998635086</c:v>
                </c:pt>
                <c:pt idx="291" formatCode="0.0000">
                  <c:v>0.3686451283533147</c:v>
                </c:pt>
                <c:pt idx="292" formatCode="0.0000">
                  <c:v>0.45362476609075841</c:v>
                </c:pt>
                <c:pt idx="293" formatCode="0.0000">
                  <c:v>0.40321150103312314</c:v>
                </c:pt>
                <c:pt idx="294" formatCode="0.0000">
                  <c:v>0.38315910065210018</c:v>
                </c:pt>
                <c:pt idx="295" formatCode="0.0000">
                  <c:v>0.36386831273193238</c:v>
                </c:pt>
                <c:pt idx="296" formatCode="0.0000">
                  <c:v>0.34479760107629481</c:v>
                </c:pt>
                <c:pt idx="297" formatCode="0.0000">
                  <c:v>0.3259450841133425</c:v>
                </c:pt>
                <c:pt idx="298" formatCode="0.0000">
                  <c:v>0.3180477718199099</c:v>
                </c:pt>
                <c:pt idx="299" formatCode="0.0000">
                  <c:v>0.31479941437568909</c:v>
                </c:pt>
                <c:pt idx="300" formatCode="0.0000">
                  <c:v>0.3124291232817244</c:v>
                </c:pt>
                <c:pt idx="301" formatCode="0.0000">
                  <c:v>0.31023455095784641</c:v>
                </c:pt>
                <c:pt idx="302" formatCode="0.0000">
                  <c:v>0.30808481308391189</c:v>
                </c:pt>
                <c:pt idx="303" formatCode="0.0000">
                  <c:v>0.30595545107003497</c:v>
                </c:pt>
                <c:pt idx="304" formatCode="0.0000">
                  <c:v>0.30384182685570932</c:v>
                </c:pt>
                <c:pt idx="305" formatCode="0.0000">
                  <c:v>0.3017429941850337</c:v>
                </c:pt>
                <c:pt idx="306" formatCode="0.0000">
                  <c:v>0.29965869490671393</c:v>
                </c:pt>
                <c:pt idx="307" formatCode="0.0000">
                  <c:v>0.29758879958295203</c:v>
                </c:pt>
                <c:pt idx="308" formatCode="0.0000">
                  <c:v>0.29553320330861854</c:v>
                </c:pt>
                <c:pt idx="309" formatCode="0.0000">
                  <c:v>0.29349180630549204</c:v>
                </c:pt>
                <c:pt idx="310" formatCode="0.0000">
                  <c:v>0.2920152021246834</c:v>
                </c:pt>
                <c:pt idx="311" formatCode="0.0000">
                  <c:v>0.2895537746947483</c:v>
                </c:pt>
                <c:pt idx="312" formatCode="0.0000">
                  <c:v>0.28747093169446242</c:v>
                </c:pt>
                <c:pt idx="313" formatCode="0.0000">
                  <c:v>0.28546981435565716</c:v>
                </c:pt>
                <c:pt idx="314" formatCode="0.0000">
                  <c:v>0.28349506035894734</c:v>
                </c:pt>
                <c:pt idx="315" formatCode="0.0000">
                  <c:v>0.28153628245711798</c:v>
                </c:pt>
                <c:pt idx="316" formatCode="0.0000">
                  <c:v>0.28289562068556279</c:v>
                </c:pt>
                <c:pt idx="317" formatCode="0.0000">
                  <c:v>0.27827551283586516</c:v>
                </c:pt>
                <c:pt idx="318" formatCode="0.0000">
                  <c:v>0.27585682612886531</c:v>
                </c:pt>
                <c:pt idx="319" formatCode="0.0000">
                  <c:v>0.27385887980268292</c:v>
                </c:pt>
                <c:pt idx="320" formatCode="0.0000">
                  <c:v>0.27194997851241887</c:v>
                </c:pt>
                <c:pt idx="321" formatCode="0.0000">
                  <c:v>0.27006827589972909</c:v>
                </c:pt>
                <c:pt idx="322" formatCode="0.0000">
                  <c:v>0.26820218082287045</c:v>
                </c:pt>
                <c:pt idx="323" formatCode="0.0000">
                  <c:v>0.26634946181151076</c:v>
                </c:pt>
                <c:pt idx="324" formatCode="0.0000">
                  <c:v>0.26450963097524605</c:v>
                </c:pt>
                <c:pt idx="325" formatCode="0.0000">
                  <c:v>0.2626825256348132</c:v>
                </c:pt>
                <c:pt idx="326" formatCode="0.0000">
                  <c:v>0.26086804417198278</c:v>
                </c:pt>
                <c:pt idx="327" formatCode="0.0000">
                  <c:v>0.25906609683274423</c:v>
                </c:pt>
                <c:pt idx="328" formatCode="0.0000">
                  <c:v>0.25727659656184693</c:v>
                </c:pt>
                <c:pt idx="329" formatCode="0.0000">
                  <c:v>0.25549945729251194</c:v>
                </c:pt>
                <c:pt idx="330" formatCode="0.0000">
                  <c:v>0.25483597726509621</c:v>
                </c:pt>
                <c:pt idx="331" formatCode="0.0000">
                  <c:v>0.25218703441522133</c:v>
                </c:pt>
                <c:pt idx="332" formatCode="0.0000">
                  <c:v>0.25027955336421259</c:v>
                </c:pt>
                <c:pt idx="333" formatCode="0.0000">
                  <c:v>0.24851992507464155</c:v>
                </c:pt>
                <c:pt idx="334" formatCode="0.0000">
                  <c:v>0.24679753265530438</c:v>
                </c:pt>
                <c:pt idx="335" formatCode="0.0000">
                  <c:v>0.24509170861471963</c:v>
                </c:pt>
                <c:pt idx="336" formatCode="0.0000">
                  <c:v>0.2433985374442465</c:v>
                </c:pt>
                <c:pt idx="337" formatCode="0.0000">
                  <c:v>0.24171722386197975</c:v>
                </c:pt>
                <c:pt idx="338" formatCode="0.0000">
                  <c:v>0.24004755413076795</c:v>
                </c:pt>
                <c:pt idx="339" formatCode="0.0000">
                  <c:v>0.23838942326944909</c:v>
                </c:pt>
                <c:pt idx="340" formatCode="0.0000">
                  <c:v>0.23674274700098902</c:v>
                </c:pt>
                <c:pt idx="341" formatCode="0.0000">
                  <c:v>0.23510744535123501</c:v>
                </c:pt>
                <c:pt idx="342" formatCode="0.0000">
                  <c:v>0.23348343959137927</c:v>
                </c:pt>
                <c:pt idx="343" formatCode="0.0000">
                  <c:v>0.23187065166547852</c:v>
                </c:pt>
                <c:pt idx="344" formatCode="0.0000">
                  <c:v>0.23026900408079379</c:v>
                </c:pt>
                <c:pt idx="345" formatCode="0.0000">
                  <c:v>0.22867841988434284</c:v>
                </c:pt>
                <c:pt idx="346" formatCode="0.0000">
                  <c:v>0.22709882265553039</c:v>
                </c:pt>
                <c:pt idx="347" formatCode="0.0000">
                  <c:v>0.2255301365017916</c:v>
                </c:pt>
                <c:pt idx="348" formatCode="0.0000">
                  <c:v>0.22397228605481925</c:v>
                </c:pt>
                <c:pt idx="349" formatCode="0.0000">
                  <c:v>0.222425196466918</c:v>
                </c:pt>
                <c:pt idx="350" formatCode="0.0000">
                  <c:v>0.22088879340740461</c:v>
                </c:pt>
                <c:pt idx="351" formatCode="0.0000">
                  <c:v>0.21936300305903528</c:v>
                </c:pt>
                <c:pt idx="352" formatCode="0.0000">
                  <c:v>0.21784775211445953</c:v>
                </c:pt>
                <c:pt idx="353" formatCode="0.0000">
                  <c:v>0.21634296777269738</c:v>
                </c:pt>
                <c:pt idx="354" formatCode="0.0000">
                  <c:v>0.66621233646793365</c:v>
                </c:pt>
                <c:pt idx="355" formatCode="0.0000">
                  <c:v>0.34612899650857776</c:v>
                </c:pt>
                <c:pt idx="356" formatCode="0.0000">
                  <c:v>0.40373548238923451</c:v>
                </c:pt>
                <c:pt idx="357" formatCode="0.0000">
                  <c:v>0.3706846256981568</c:v>
                </c:pt>
                <c:pt idx="358" formatCode="0.0000">
                  <c:v>0.34936532853760294</c:v>
                </c:pt>
                <c:pt idx="359" formatCode="0.0000">
                  <c:v>0.32874394613091473</c:v>
                </c:pt>
                <c:pt idx="360" formatCode="0.0000">
                  <c:v>0.30793609196279548</c:v>
                </c:pt>
                <c:pt idx="361" formatCode="0.0000">
                  <c:v>0.28722078248216859</c:v>
                </c:pt>
                <c:pt idx="362" formatCode="0.0000">
                  <c:v>0.26756364153821033</c:v>
                </c:pt>
                <c:pt idx="363" formatCode="0.0000">
                  <c:v>0.2480292653882202</c:v>
                </c:pt>
                <c:pt idx="364" formatCode="0.0000">
                  <c:v>0.22880030555525049</c:v>
                </c:pt>
                <c:pt idx="365" formatCode="0.0000">
                  <c:v>0.21771855483700678</c:v>
                </c:pt>
                <c:pt idx="366" formatCode="0.0000">
                  <c:v>0.27907306024644679</c:v>
                </c:pt>
                <c:pt idx="367" formatCode="0.0000">
                  <c:v>0.26588716183319305</c:v>
                </c:pt>
                <c:pt idx="368" formatCode="0.0000">
                  <c:v>0.24554634558729166</c:v>
                </c:pt>
                <c:pt idx="369" formatCode="0.0000">
                  <c:v>0.25136260648086073</c:v>
                </c:pt>
                <c:pt idx="370" formatCode="0.0000">
                  <c:v>0.26681467934732717</c:v>
                </c:pt>
                <c:pt idx="371" formatCode="0.0000">
                  <c:v>0.24872780881536252</c:v>
                </c:pt>
                <c:pt idx="372" formatCode="0.0000">
                  <c:v>0.22946217830176935</c:v>
                </c:pt>
                <c:pt idx="373" formatCode="0.0000">
                  <c:v>0.21063743408573912</c:v>
                </c:pt>
                <c:pt idx="374" formatCode="0.0000">
                  <c:v>0.20743777862036716</c:v>
                </c:pt>
                <c:pt idx="375" formatCode="0.0000">
                  <c:v>0.22363566285574266</c:v>
                </c:pt>
                <c:pt idx="376" formatCode="0.0000">
                  <c:v>0.20793765974433628</c:v>
                </c:pt>
                <c:pt idx="377" formatCode="0.0000">
                  <c:v>0.35668378281035801</c:v>
                </c:pt>
                <c:pt idx="378" formatCode="0.0000">
                  <c:v>0.77424773449516715</c:v>
                </c:pt>
                <c:pt idx="379" formatCode="0.0000">
                  <c:v>0.3889424696338587</c:v>
                </c:pt>
                <c:pt idx="380" formatCode="0.0000">
                  <c:v>0.45410216114701579</c:v>
                </c:pt>
                <c:pt idx="381" formatCode="0.0000">
                  <c:v>3.6137746218450095</c:v>
                </c:pt>
                <c:pt idx="382" formatCode="0.0000">
                  <c:v>0.50609447332507218</c:v>
                </c:pt>
                <c:pt idx="383" formatCode="0.0000">
                  <c:v>0.48412306301019353</c:v>
                </c:pt>
                <c:pt idx="384" formatCode="0.0000">
                  <c:v>0.4658841367201636</c:v>
                </c:pt>
                <c:pt idx="385" formatCode="0.0000">
                  <c:v>1.0780403371669167</c:v>
                </c:pt>
                <c:pt idx="386" formatCode="0.0000">
                  <c:v>1.2322349784851341</c:v>
                </c:pt>
                <c:pt idx="387" formatCode="0.0000">
                  <c:v>0.68457301848797136</c:v>
                </c:pt>
                <c:pt idx="388" formatCode="0.0000">
                  <c:v>0.74159948095246686</c:v>
                </c:pt>
                <c:pt idx="389" formatCode="0.0000">
                  <c:v>0.65981869172086571</c:v>
                </c:pt>
                <c:pt idx="390" formatCode="0.0000">
                  <c:v>1.3602521902943501</c:v>
                </c:pt>
                <c:pt idx="391" formatCode="0.0000">
                  <c:v>2.8380687363185397</c:v>
                </c:pt>
                <c:pt idx="392" formatCode="0.0000">
                  <c:v>0.82436540609021858</c:v>
                </c:pt>
                <c:pt idx="393" formatCode="0.0000">
                  <c:v>1.0440234690060513</c:v>
                </c:pt>
                <c:pt idx="394" formatCode="0.0000">
                  <c:v>0.85186507753740226</c:v>
                </c:pt>
                <c:pt idx="395" formatCode="0.0000">
                  <c:v>0.84618063956745271</c:v>
                </c:pt>
                <c:pt idx="396" formatCode="0.0000">
                  <c:v>0.82173358953507236</c:v>
                </c:pt>
                <c:pt idx="397" formatCode="0.0000">
                  <c:v>0.79814886214890812</c:v>
                </c:pt>
                <c:pt idx="398" formatCode="0.0000">
                  <c:v>0.77468119723333562</c:v>
                </c:pt>
                <c:pt idx="399" formatCode="0.0000">
                  <c:v>0.75119246651714067</c:v>
                </c:pt>
                <c:pt idx="400" formatCode="0.0000">
                  <c:v>0.72837110127217819</c:v>
                </c:pt>
                <c:pt idx="401" formatCode="0.0000">
                  <c:v>0.70556738987755385</c:v>
                </c:pt>
                <c:pt idx="402" formatCode="0.0000">
                  <c:v>3.0830962278175695</c:v>
                </c:pt>
                <c:pt idx="403" formatCode="0.0000">
                  <c:v>0.83726251105439897</c:v>
                </c:pt>
                <c:pt idx="404" formatCode="0.0000">
                  <c:v>0.93093277003743435</c:v>
                </c:pt>
                <c:pt idx="405" formatCode="0.0000">
                  <c:v>0.87485839556752598</c:v>
                </c:pt>
                <c:pt idx="406" formatCode="0.0000">
                  <c:v>0.85321475349584919</c:v>
                </c:pt>
                <c:pt idx="407" formatCode="0.0000">
                  <c:v>0.92904098691825976</c:v>
                </c:pt>
                <c:pt idx="408" formatCode="0.0000">
                  <c:v>0.86050469549594566</c:v>
                </c:pt>
                <c:pt idx="409" formatCode="0.0000">
                  <c:v>0.8362873262502909</c:v>
                </c:pt>
                <c:pt idx="410" formatCode="0.0000">
                  <c:v>1.0870963645011966</c:v>
                </c:pt>
                <c:pt idx="411" formatCode="0.0000">
                  <c:v>3.0100643230172466</c:v>
                </c:pt>
                <c:pt idx="412" formatCode="0.0000">
                  <c:v>0.96095645517113359</c:v>
                </c:pt>
                <c:pt idx="413" formatCode="0.0000">
                  <c:v>0.97682417754422757</c:v>
                </c:pt>
                <c:pt idx="414" formatCode="0.0000">
                  <c:v>1.1669339064263085</c:v>
                </c:pt>
                <c:pt idx="415" formatCode="0.0000">
                  <c:v>1.5450208504090865</c:v>
                </c:pt>
                <c:pt idx="416" formatCode="0.0000">
                  <c:v>2.2264365646383131</c:v>
                </c:pt>
                <c:pt idx="417" formatCode="0.0000">
                  <c:v>1.1070805414105898</c:v>
                </c:pt>
                <c:pt idx="418" formatCode="0.0000">
                  <c:v>1.3867251482585539</c:v>
                </c:pt>
                <c:pt idx="419" formatCode="0.0000">
                  <c:v>1.1286232152137015</c:v>
                </c:pt>
                <c:pt idx="420" formatCode="0.0000">
                  <c:v>1.1034370303529188</c:v>
                </c:pt>
                <c:pt idx="421" formatCode="0.0000">
                  <c:v>1.0781723975487063</c:v>
                </c:pt>
                <c:pt idx="422" formatCode="0.0000">
                  <c:v>1.1346589976852788</c:v>
                </c:pt>
                <c:pt idx="423" formatCode="0.0000">
                  <c:v>1.465657259088049</c:v>
                </c:pt>
                <c:pt idx="424" formatCode="0.0000">
                  <c:v>3.0880578802329559</c:v>
                </c:pt>
                <c:pt idx="425" formatCode="0.0000">
                  <c:v>1.2484378315210178</c:v>
                </c:pt>
                <c:pt idx="426" formatCode="0.0000">
                  <c:v>1.3701135817758532</c:v>
                </c:pt>
                <c:pt idx="427" formatCode="0.0000">
                  <c:v>1.3262441480113445</c:v>
                </c:pt>
                <c:pt idx="428" formatCode="0.0000">
                  <c:v>1.2764712797499578</c:v>
                </c:pt>
                <c:pt idx="429" formatCode="0.0000">
                  <c:v>1.2488220194870927</c:v>
                </c:pt>
                <c:pt idx="430" formatCode="0.0000">
                  <c:v>1.2778221108552656</c:v>
                </c:pt>
                <c:pt idx="431" formatCode="0.0000">
                  <c:v>1.2740559076605709</c:v>
                </c:pt>
                <c:pt idx="432" formatCode="0.0000">
                  <c:v>1.2959599513718074</c:v>
                </c:pt>
                <c:pt idx="433" formatCode="0.0000">
                  <c:v>3.3174437781410484</c:v>
                </c:pt>
                <c:pt idx="434" formatCode="0.0000">
                  <c:v>1.3629636830816585</c:v>
                </c:pt>
                <c:pt idx="435" formatCode="0.0000">
                  <c:v>1.335650998922099</c:v>
                </c:pt>
                <c:pt idx="436" formatCode="0.0000">
                  <c:v>1.3168304737492866</c:v>
                </c:pt>
                <c:pt idx="437" formatCode="0.0000">
                  <c:v>1.2901269502686719</c:v>
                </c:pt>
                <c:pt idx="438" formatCode="0.0000">
                  <c:v>1.2639966865701648</c:v>
                </c:pt>
                <c:pt idx="439" formatCode="0.0000">
                  <c:v>1.2379144626486904</c:v>
                </c:pt>
                <c:pt idx="440" formatCode="0.0000">
                  <c:v>2.9161584565812237</c:v>
                </c:pt>
                <c:pt idx="441" formatCode="0.0000">
                  <c:v>1.5614202248238995</c:v>
                </c:pt>
                <c:pt idx="442" formatCode="0.0000">
                  <c:v>1.369599036826489</c:v>
                </c:pt>
                <c:pt idx="443" formatCode="0.0000">
                  <c:v>1.3428255788033945</c:v>
                </c:pt>
                <c:pt idx="444" formatCode="0.0000">
                  <c:v>1.3162024162786918</c:v>
                </c:pt>
                <c:pt idx="445" formatCode="0.0000">
                  <c:v>1.3248684693759625</c:v>
                </c:pt>
                <c:pt idx="446" formatCode="0.0000">
                  <c:v>1.3314438279623644</c:v>
                </c:pt>
                <c:pt idx="447" formatCode="0.0000">
                  <c:v>1.6128949727327013</c:v>
                </c:pt>
                <c:pt idx="448" formatCode="0.0000">
                  <c:v>4.0253549162046838</c:v>
                </c:pt>
                <c:pt idx="449" formatCode="0.0000">
                  <c:v>3.8208305205768345</c:v>
                </c:pt>
                <c:pt idx="450" formatCode="0.0000">
                  <c:v>1.577360661521686</c:v>
                </c:pt>
                <c:pt idx="451" formatCode="0.0000">
                  <c:v>1.550797595831487</c:v>
                </c:pt>
                <c:pt idx="452" formatCode="0.0000">
                  <c:v>1.7753980604574719</c:v>
                </c:pt>
                <c:pt idx="453" formatCode="0.0000">
                  <c:v>1.5639956487748181</c:v>
                </c:pt>
                <c:pt idx="454" formatCode="0.0000">
                  <c:v>1.5365005299492251</c:v>
                </c:pt>
                <c:pt idx="455" formatCode="0.0000">
                  <c:v>1.5096251822508029</c:v>
                </c:pt>
                <c:pt idx="456" formatCode="0.0000">
                  <c:v>1.4832385598541971</c:v>
                </c:pt>
                <c:pt idx="457" formatCode="0.0000">
                  <c:v>1.4574149666447385</c:v>
                </c:pt>
                <c:pt idx="458" formatCode="0.0000">
                  <c:v>1.4321862301426842</c:v>
                </c:pt>
                <c:pt idx="459" formatCode="0.0000">
                  <c:v>1.4069833294159309</c:v>
                </c:pt>
                <c:pt idx="460" formatCode="0.0000">
                  <c:v>1.3824073610481</c:v>
                </c:pt>
                <c:pt idx="461" formatCode="0.0000">
                  <c:v>1.3585666697414689</c:v>
                </c:pt>
                <c:pt idx="462" formatCode="0.0000">
                  <c:v>1.3345819779586059</c:v>
                </c:pt>
                <c:pt idx="463" formatCode="0.0000">
                  <c:v>1.3108529358042318</c:v>
                </c:pt>
                <c:pt idx="464" formatCode="0.0000">
                  <c:v>1.2939757662562983</c:v>
                </c:pt>
                <c:pt idx="465" formatCode="0.0000">
                  <c:v>1.2835808273022491</c:v>
                </c:pt>
                <c:pt idx="466" formatCode="0.0000">
                  <c:v>1.2744431839252457</c:v>
                </c:pt>
                <c:pt idx="467" formatCode="0.0000">
                  <c:v>1.2939411634632163</c:v>
                </c:pt>
                <c:pt idx="468" formatCode="0.0000">
                  <c:v>1.3214040873709039</c:v>
                </c:pt>
                <c:pt idx="469" formatCode="0.0000">
                  <c:v>1.2978673687564022</c:v>
                </c:pt>
                <c:pt idx="470" formatCode="0.0000">
                  <c:v>1.2740594288087186</c:v>
                </c:pt>
                <c:pt idx="471" formatCode="0.0000">
                  <c:v>1.2508220037805875</c:v>
                </c:pt>
                <c:pt idx="472" formatCode="0.0000">
                  <c:v>1.2277698764688996</c:v>
                </c:pt>
                <c:pt idx="473" formatCode="0.0000">
                  <c:v>1.2150108159592001</c:v>
                </c:pt>
                <c:pt idx="474" formatCode="0.0000">
                  <c:v>1.205821376025179</c:v>
                </c:pt>
                <c:pt idx="475" formatCode="0.0000">
                  <c:v>1.1973437789862726</c:v>
                </c:pt>
                <c:pt idx="476" formatCode="0.0000">
                  <c:v>1.1890454880896746</c:v>
                </c:pt>
                <c:pt idx="477" formatCode="0.0000">
                  <c:v>1.1808270047346894</c:v>
                </c:pt>
                <c:pt idx="478" formatCode="0.0000">
                  <c:v>1.1726694784168641</c:v>
                </c:pt>
                <c:pt idx="479" formatCode="0.0000">
                  <c:v>1.1645690801594422</c:v>
                </c:pt>
                <c:pt idx="480" formatCode="0.0000">
                  <c:v>1.1565247806847196</c:v>
                </c:pt>
                <c:pt idx="481" formatCode="0.0000">
                  <c:v>1.148536074294652</c:v>
                </c:pt>
                <c:pt idx="482" formatCode="0.0000">
                  <c:v>1.1406025549678953</c:v>
                </c:pt>
                <c:pt idx="483" formatCode="0.0000">
                  <c:v>1.13272383740023</c:v>
                </c:pt>
                <c:pt idx="484" formatCode="0.0000">
                  <c:v>1.728127075979434</c:v>
                </c:pt>
                <c:pt idx="485" formatCode="0.0000">
                  <c:v>1.2229423501973022</c:v>
                </c:pt>
                <c:pt idx="486" formatCode="0.0000">
                  <c:v>1.2128596968374055</c:v>
                </c:pt>
                <c:pt idx="487" formatCode="0.0000">
                  <c:v>1.1911010986412949</c:v>
                </c:pt>
                <c:pt idx="488" formatCode="0.0000">
                  <c:v>1.4993575895049958</c:v>
                </c:pt>
                <c:pt idx="489" formatCode="0.0000">
                  <c:v>1.2549406827795231</c:v>
                </c:pt>
                <c:pt idx="490" formatCode="0.0000">
                  <c:v>1.2404896908223337</c:v>
                </c:pt>
                <c:pt idx="491" formatCode="0.0000">
                  <c:v>1.2183379006949255</c:v>
                </c:pt>
                <c:pt idx="492" formatCode="0.0000">
                  <c:v>1.1962131756376224</c:v>
                </c:pt>
                <c:pt idx="493" formatCode="0.0000">
                  <c:v>1.1747490774280693</c:v>
                </c:pt>
                <c:pt idx="494" formatCode="0.0000">
                  <c:v>1.1538652777062257</c:v>
                </c:pt>
                <c:pt idx="495" formatCode="0.0000">
                  <c:v>1.1609540498192039</c:v>
                </c:pt>
                <c:pt idx="496" formatCode="0.0000">
                  <c:v>1.1404298906722679</c:v>
                </c:pt>
                <c:pt idx="497" formatCode="0.0000">
                  <c:v>1.1202072763381354</c:v>
                </c:pt>
                <c:pt idx="498" formatCode="0.0000">
                  <c:v>1.1003136401536258</c:v>
                </c:pt>
                <c:pt idx="499" formatCode="0.0000">
                  <c:v>1.0803623742912891</c:v>
                </c:pt>
                <c:pt idx="500" formatCode="0.0000">
                  <c:v>1.0605470182134495</c:v>
                </c:pt>
                <c:pt idx="501" formatCode="0.0000">
                  <c:v>1.0415590774331169</c:v>
                </c:pt>
                <c:pt idx="502" formatCode="0.0000">
                  <c:v>1.0229423289305242</c:v>
                </c:pt>
                <c:pt idx="503" formatCode="0.0000">
                  <c:v>1.0047514460869285</c:v>
                </c:pt>
                <c:pt idx="504" formatCode="0.0000">
                  <c:v>0.99768313041906864</c:v>
                </c:pt>
                <c:pt idx="505" formatCode="0.0000">
                  <c:v>0.98023105609706596</c:v>
                </c:pt>
                <c:pt idx="506" formatCode="0.0000">
                  <c:v>0.9672363762125824</c:v>
                </c:pt>
                <c:pt idx="507" formatCode="0.0000">
                  <c:v>0.95939612457377166</c:v>
                </c:pt>
                <c:pt idx="508" formatCode="0.0000">
                  <c:v>0.95255323622272448</c:v>
                </c:pt>
                <c:pt idx="509" formatCode="0.0000">
                  <c:v>0.94597312862907967</c:v>
                </c:pt>
                <c:pt idx="510" formatCode="0.0000">
                  <c:v>0.93939916905669552</c:v>
                </c:pt>
                <c:pt idx="511" formatCode="0.0000">
                  <c:v>0.93290288165241142</c:v>
                </c:pt>
                <c:pt idx="512" formatCode="0.0000">
                  <c:v>0.92645747571794446</c:v>
                </c:pt>
                <c:pt idx="513" formatCode="0.0000">
                  <c:v>0.92005771040284368</c:v>
                </c:pt>
                <c:pt idx="514" formatCode="0.0000">
                  <c:v>0.91370235988065729</c:v>
                </c:pt>
                <c:pt idx="515" formatCode="0.0000">
                  <c:v>0.90739094777926688</c:v>
                </c:pt>
                <c:pt idx="516" formatCode="0.0000">
                  <c:v>0.90112313901309637</c:v>
                </c:pt>
                <c:pt idx="517" formatCode="0.0000">
                  <c:v>0.8948986265105433</c:v>
                </c:pt>
                <c:pt idx="518" formatCode="0.0000">
                  <c:v>0.8887171101071667</c:v>
                </c:pt>
                <c:pt idx="519" formatCode="0.0000">
                  <c:v>0.88257829261382637</c:v>
                </c:pt>
                <c:pt idx="520" formatCode="0.0000">
                  <c:v>0.87648187903033381</c:v>
                </c:pt>
                <c:pt idx="521" formatCode="0.0000">
                  <c:v>0.87042757645148805</c:v>
                </c:pt>
                <c:pt idx="522" formatCode="0.0000">
                  <c:v>0.86441509399533245</c:v>
                </c:pt>
                <c:pt idx="523" formatCode="0.0000">
                  <c:v>0.8584441427791577</c:v>
                </c:pt>
                <c:pt idx="524" formatCode="0.0000">
                  <c:v>2.5985949704260825</c:v>
                </c:pt>
                <c:pt idx="525" formatCode="0.0000">
                  <c:v>1.027641154079264</c:v>
                </c:pt>
                <c:pt idx="526" formatCode="0.0000">
                  <c:v>1.0104432929367755</c:v>
                </c:pt>
                <c:pt idx="527" formatCode="0.0000">
                  <c:v>0.99269986581680392</c:v>
                </c:pt>
                <c:pt idx="528" formatCode="0.0000">
                  <c:v>0.97502584075976828</c:v>
                </c:pt>
                <c:pt idx="529" formatCode="0.0000">
                  <c:v>0.99888421808073269</c:v>
                </c:pt>
                <c:pt idx="530" formatCode="0.0000">
                  <c:v>0.98144816926339873</c:v>
                </c:pt>
                <c:pt idx="531" formatCode="0.0000">
                  <c:v>0.96420874239679799</c:v>
                </c:pt>
                <c:pt idx="532" formatCode="0.0000">
                  <c:v>0.94710845848836955</c:v>
                </c:pt>
                <c:pt idx="533" formatCode="0.0000">
                  <c:v>0.93311099665215014</c:v>
                </c:pt>
                <c:pt idx="534" formatCode="0.0000">
                  <c:v>0.92592921848105902</c:v>
                </c:pt>
                <c:pt idx="535" formatCode="0.0000">
                  <c:v>0.90854163699774215</c:v>
                </c:pt>
                <c:pt idx="536" formatCode="0.0000">
                  <c:v>0.89201537709117862</c:v>
                </c:pt>
                <c:pt idx="537" formatCode="0.0000">
                  <c:v>0.87550501633250588</c:v>
                </c:pt>
                <c:pt idx="538" formatCode="0.0000">
                  <c:v>0.85927547185412811</c:v>
                </c:pt>
                <c:pt idx="539" formatCode="0.0000">
                  <c:v>0.84329439598656741</c:v>
                </c:pt>
                <c:pt idx="540" formatCode="0.0000">
                  <c:v>0.82745048261030374</c:v>
                </c:pt>
                <c:pt idx="541" formatCode="0.0000">
                  <c:v>0.8119259323860073</c:v>
                </c:pt>
                <c:pt idx="542" formatCode="0.0000">
                  <c:v>0.79658215728081849</c:v>
                </c:pt>
                <c:pt idx="543" formatCode="0.0000">
                  <c:v>0.78144152661005106</c:v>
                </c:pt>
                <c:pt idx="544" formatCode="0.0000">
                  <c:v>0.76671032524888194</c:v>
                </c:pt>
                <c:pt idx="545" formatCode="0.0000">
                  <c:v>0.7519335723721573</c:v>
                </c:pt>
                <c:pt idx="546" formatCode="0.0000">
                  <c:v>0.73761060619822882</c:v>
                </c:pt>
                <c:pt idx="547" formatCode="0.0000">
                  <c:v>0.72793971253233103</c:v>
                </c:pt>
                <c:pt idx="548" formatCode="0.0000">
                  <c:v>0.72205929364970178</c:v>
                </c:pt>
                <c:pt idx="549" formatCode="0.0000">
                  <c:v>0.71691296348843769</c:v>
                </c:pt>
                <c:pt idx="550" formatCode="0.0000">
                  <c:v>0.71193132836416517</c:v>
                </c:pt>
                <c:pt idx="551" formatCode="0.0000">
                  <c:v>0.70700815525352412</c:v>
                </c:pt>
                <c:pt idx="552" formatCode="0.0000">
                  <c:v>0.70212346813087334</c:v>
                </c:pt>
                <c:pt idx="553" formatCode="0.0000">
                  <c:v>0.69727335617051989</c:v>
                </c:pt>
                <c:pt idx="554" formatCode="0.0000">
                  <c:v>0.69245690172922691</c:v>
                </c:pt>
                <c:pt idx="555" formatCode="0.0000">
                  <c:v>0.68767374589994767</c:v>
                </c:pt>
                <c:pt idx="556" formatCode="0.0000">
                  <c:v>0.68292363512927978</c:v>
                </c:pt>
                <c:pt idx="557" formatCode="0.0000">
                  <c:v>0.67820633677383713</c:v>
                </c:pt>
                <c:pt idx="558" formatCode="0.0000">
                  <c:v>0.67352162336517574</c:v>
                </c:pt>
                <c:pt idx="559" formatCode="0.0000">
                  <c:v>0.66886926967056159</c:v>
                </c:pt>
                <c:pt idx="560" formatCode="0.0000">
                  <c:v>0.66424905213680263</c:v>
                </c:pt>
                <c:pt idx="561" formatCode="0.0000">
                  <c:v>0.65966074877794678</c:v>
                </c:pt>
                <c:pt idx="562" formatCode="0.0000">
                  <c:v>0.65648086869636746</c:v>
                </c:pt>
                <c:pt idx="563" formatCode="0.0000">
                  <c:v>0.65083539638290433</c:v>
                </c:pt>
                <c:pt idx="564" formatCode="0.0000">
                  <c:v>0.64613287546260512</c:v>
                </c:pt>
                <c:pt idx="565" formatCode="0.0000">
                  <c:v>0.64355860463213854</c:v>
                </c:pt>
                <c:pt idx="566" formatCode="0.0000">
                  <c:v>0.63755088695107898</c:v>
                </c:pt>
                <c:pt idx="567" formatCode="0.0000">
                  <c:v>0.63285604366323123</c:v>
                </c:pt>
                <c:pt idx="568" formatCode="0.0000">
                  <c:v>0.62843040182813814</c:v>
                </c:pt>
                <c:pt idx="569" formatCode="0.0000">
                  <c:v>0.62407942478712297</c:v>
                </c:pt>
                <c:pt idx="570" formatCode="0.0000">
                  <c:v>0.83633376801569681</c:v>
                </c:pt>
                <c:pt idx="571" formatCode="0.0000">
                  <c:v>0.71632897852655231</c:v>
                </c:pt>
                <c:pt idx="572" formatCode="0.0000">
                  <c:v>1.3498306889948499</c:v>
                </c:pt>
                <c:pt idx="573" formatCode="0.0000">
                  <c:v>0.81689926561606352</c:v>
                </c:pt>
                <c:pt idx="574" formatCode="0.0000">
                  <c:v>0.80992486231872063</c:v>
                </c:pt>
                <c:pt idx="575" formatCode="0.0000">
                  <c:v>0.79234845219973882</c:v>
                </c:pt>
                <c:pt idx="576" formatCode="0.0000">
                  <c:v>0.77487122578321022</c:v>
                </c:pt>
                <c:pt idx="577" formatCode="0.0000">
                  <c:v>0.75775785261689999</c:v>
                </c:pt>
                <c:pt idx="578" formatCode="0.0000">
                  <c:v>0.74103358627991489</c:v>
                </c:pt>
                <c:pt idx="579" formatCode="0.0000">
                  <c:v>0.72463432322179666</c:v>
                </c:pt>
                <c:pt idx="580" formatCode="0.0000">
                  <c:v>0.70822673290483817</c:v>
                </c:pt>
                <c:pt idx="581" formatCode="0.0000">
                  <c:v>0.69220056421216491</c:v>
                </c:pt>
                <c:pt idx="582" formatCode="0.0000">
                  <c:v>0.67600630539077877</c:v>
                </c:pt>
                <c:pt idx="583" formatCode="0.0000">
                  <c:v>0.65991668006042181</c:v>
                </c:pt>
                <c:pt idx="584" formatCode="0.0000">
                  <c:v>0.64340241054726899</c:v>
                </c:pt>
                <c:pt idx="585" formatCode="0.0000">
                  <c:v>0.62752173215165641</c:v>
                </c:pt>
                <c:pt idx="586" formatCode="0.0000">
                  <c:v>0.61170687734446239</c:v>
                </c:pt>
                <c:pt idx="587" formatCode="0.0000">
                  <c:v>0.607189298467256</c:v>
                </c:pt>
                <c:pt idx="588" formatCode="0.0000">
                  <c:v>0.60270694773961464</c:v>
                </c:pt>
                <c:pt idx="589" formatCode="0.0000">
                  <c:v>0.58695826954473695</c:v>
                </c:pt>
                <c:pt idx="590" formatCode="0.0000">
                  <c:v>0.57142974377082734</c:v>
                </c:pt>
                <c:pt idx="591" formatCode="0.0000">
                  <c:v>0.55615118958927323</c:v>
                </c:pt>
                <c:pt idx="592" formatCode="0.0000">
                  <c:v>0.54712316540179717</c:v>
                </c:pt>
                <c:pt idx="593" formatCode="0.0000">
                  <c:v>0.54237803098076576</c:v>
                </c:pt>
                <c:pt idx="594" formatCode="0.0000">
                  <c:v>0.53845167406194061</c:v>
                </c:pt>
                <c:pt idx="595" formatCode="0.0000">
                  <c:v>0.53469881746369274</c:v>
                </c:pt>
                <c:pt idx="596" formatCode="0.0000">
                  <c:v>0.53100532990228599</c:v>
                </c:pt>
                <c:pt idx="597" formatCode="0.0000">
                  <c:v>0.52733735585327968</c:v>
                </c:pt>
                <c:pt idx="598" formatCode="0.0000">
                  <c:v>0.52369471907191734</c:v>
                </c:pt>
                <c:pt idx="599" formatCode="0.0000">
                  <c:v>0.52007131089999004</c:v>
                </c:pt>
                <c:pt idx="600" formatCode="0.0000">
                  <c:v>0.51647780143533628</c:v>
                </c:pt>
                <c:pt idx="601" formatCode="0.0000">
                  <c:v>0.51291002110675277</c:v>
                </c:pt>
                <c:pt idx="602" formatCode="0.0000">
                  <c:v>0.50936705414138728</c:v>
                </c:pt>
                <c:pt idx="603" formatCode="0.0000">
                  <c:v>0.50584859169200946</c:v>
                </c:pt>
                <c:pt idx="604" formatCode="0.0000">
                  <c:v>0.50235443889609976</c:v>
                </c:pt>
                <c:pt idx="605" formatCode="0.0000">
                  <c:v>0.4988844233150771</c:v>
                </c:pt>
                <c:pt idx="606" formatCode="0.0000">
                  <c:v>0.49543837688254311</c:v>
                </c:pt>
                <c:pt idx="607" formatCode="0.0000">
                  <c:v>0.49201613379071779</c:v>
                </c:pt>
                <c:pt idx="608" formatCode="0.0000">
                  <c:v>0.48861753005628139</c:v>
                </c:pt>
                <c:pt idx="609" formatCode="0.0000">
                  <c:v>0.48524240222945109</c:v>
                </c:pt>
                <c:pt idx="610" formatCode="0.0000">
                  <c:v>0.48189058812033891</c:v>
                </c:pt>
                <c:pt idx="611" formatCode="0.0000">
                  <c:v>0.47856192668375608</c:v>
                </c:pt>
                <c:pt idx="612" formatCode="0.0000">
                  <c:v>0.47525625799147281</c:v>
                </c:pt>
                <c:pt idx="613" formatCode="0.0000">
                  <c:v>0.47197342322080926</c:v>
                </c:pt>
                <c:pt idx="614" formatCode="0.0000">
                  <c:v>0.46871326464631191</c:v>
                </c:pt>
                <c:pt idx="615" formatCode="0.0000">
                  <c:v>0.46547562563204575</c:v>
                </c:pt>
                <c:pt idx="616" formatCode="0.0000">
                  <c:v>0.46226035062404353</c:v>
                </c:pt>
                <c:pt idx="617" formatCode="0.0000">
                  <c:v>0.45906728514283041</c:v>
                </c:pt>
                <c:pt idx="618" formatCode="0.0000">
                  <c:v>0.45589627577599873</c:v>
                </c:pt>
                <c:pt idx="619" formatCode="0.0000">
                  <c:v>0.45274717017083771</c:v>
                </c:pt>
                <c:pt idx="620" formatCode="0.0000">
                  <c:v>0.44961981702701354</c:v>
                </c:pt>
                <c:pt idx="621" formatCode="0.0000">
                  <c:v>0.44651406608930039</c:v>
                </c:pt>
                <c:pt idx="622" formatCode="0.0000">
                  <c:v>0.44342976814036084</c:v>
                </c:pt>
                <c:pt idx="623" formatCode="0.0000">
                  <c:v>0.44036677499357718</c:v>
                </c:pt>
                <c:pt idx="624" formatCode="0.0000">
                  <c:v>0.43732493948593132</c:v>
                </c:pt>
                <c:pt idx="625" formatCode="0.0000">
                  <c:v>0.43430411547093423</c:v>
                </c:pt>
                <c:pt idx="626" formatCode="0.0000">
                  <c:v>0.43130415781160464</c:v>
                </c:pt>
                <c:pt idx="627" formatCode="0.0000">
                  <c:v>0.42832492237349556</c:v>
                </c:pt>
                <c:pt idx="628" formatCode="0.0000">
                  <c:v>0.42536626601776945</c:v>
                </c:pt>
                <c:pt idx="629" formatCode="0.0000">
                  <c:v>0.42242804659432071</c:v>
                </c:pt>
                <c:pt idx="630" formatCode="0.0000">
                  <c:v>0.41951012293494644</c:v>
                </c:pt>
                <c:pt idx="631" formatCode="0.0000">
                  <c:v>0.41661235484656362</c:v>
                </c:pt>
                <c:pt idx="632" formatCode="0.0000">
                  <c:v>0.4137346031044738</c:v>
                </c:pt>
                <c:pt idx="633" formatCode="0.0000">
                  <c:v>0.41087672944567349</c:v>
                </c:pt>
                <c:pt idx="634" formatCode="0.0000">
                  <c:v>0.40803859656221175</c:v>
                </c:pt>
                <c:pt idx="635" formatCode="0.0000">
                  <c:v>0.40522006809459282</c:v>
                </c:pt>
                <c:pt idx="636" formatCode="0.0000">
                  <c:v>0.40242100862522484</c:v>
                </c:pt>
                <c:pt idx="637" formatCode="0.0000">
                  <c:v>0.39964128367191348</c:v>
                </c:pt>
                <c:pt idx="638" formatCode="0.0000">
                  <c:v>0.39688075968140091</c:v>
                </c:pt>
                <c:pt idx="639" formatCode="0.0000">
                  <c:v>0.39413930402294906</c:v>
                </c:pt>
                <c:pt idx="640" formatCode="0.0000">
                  <c:v>0.39141678498196708</c:v>
                </c:pt>
                <c:pt idx="641" formatCode="0.0000">
                  <c:v>0.38871307175368341</c:v>
                </c:pt>
                <c:pt idx="642" formatCode="0.0000">
                  <c:v>0.38602803443686107</c:v>
                </c:pt>
                <c:pt idx="643" formatCode="0.0000">
                  <c:v>0.38336154402755634</c:v>
                </c:pt>
                <c:pt idx="644" formatCode="0.0000">
                  <c:v>0.38071347241292108</c:v>
                </c:pt>
                <c:pt idx="645" formatCode="0.0000">
                  <c:v>0.37808369236504696</c:v>
                </c:pt>
                <c:pt idx="646" formatCode="0.0000">
                  <c:v>0.37547207753485307</c:v>
                </c:pt>
                <c:pt idx="647" formatCode="0.0000">
                  <c:v>0.37287850244601545</c:v>
                </c:pt>
                <c:pt idx="648" formatCode="0.0000">
                  <c:v>0.37223026385986813</c:v>
                </c:pt>
                <c:pt idx="649" formatCode="0.0000">
                  <c:v>0.36837926871950688</c:v>
                </c:pt>
                <c:pt idx="650" formatCode="0.0000">
                  <c:v>0.36532290026637687</c:v>
                </c:pt>
                <c:pt idx="651" formatCode="0.0000">
                  <c:v>0.36270411919362311</c:v>
                </c:pt>
                <c:pt idx="652" formatCode="0.0000">
                  <c:v>0.36018098872204868</c:v>
                </c:pt>
                <c:pt idx="653" formatCode="0.0000">
                  <c:v>0.3576897312473647</c:v>
                </c:pt>
                <c:pt idx="654" formatCode="0.0000">
                  <c:v>0.35521837217621177</c:v>
                </c:pt>
                <c:pt idx="655" formatCode="0.0000">
                  <c:v>0.35276458500089714</c:v>
                </c:pt>
                <c:pt idx="656" formatCode="0.0000">
                  <c:v>0.38648082627814828</c:v>
                </c:pt>
                <c:pt idx="657" formatCode="0.0000">
                  <c:v>0.47133726385079255</c:v>
                </c:pt>
                <c:pt idx="658" formatCode="0.0000">
                  <c:v>0.42080164963405831</c:v>
                </c:pt>
                <c:pt idx="659" formatCode="0.0000">
                  <c:v>0.40062774522131112</c:v>
                </c:pt>
                <c:pt idx="660" formatCode="0.0000">
                  <c:v>0.38121629255907274</c:v>
                </c:pt>
                <c:pt idx="661" formatCode="0.0000">
                  <c:v>0.36202574965362094</c:v>
                </c:pt>
                <c:pt idx="662" formatCode="0.0000">
                  <c:v>0.3430542291757594</c:v>
                </c:pt>
                <c:pt idx="663" formatCode="0.0000">
                  <c:v>0.33503873538473972</c:v>
                </c:pt>
                <c:pt idx="664" formatCode="0.0000">
                  <c:v>0.33167301278216577</c:v>
                </c:pt>
                <c:pt idx="665" formatCode="0.0000">
                  <c:v>0.32918616723021465</c:v>
                </c:pt>
                <c:pt idx="666" formatCode="0.0000">
                  <c:v>0.32687584554880078</c:v>
                </c:pt>
                <c:pt idx="667" formatCode="0.0000">
                  <c:v>0.32461115785654543</c:v>
                </c:pt>
                <c:pt idx="668" formatCode="0.0000">
                  <c:v>0.32236764004074248</c:v>
                </c:pt>
                <c:pt idx="669" formatCode="0.0000">
                  <c:v>0.32014064855621349</c:v>
                </c:pt>
                <c:pt idx="670" formatCode="0.0000">
                  <c:v>0.31792923170027071</c:v>
                </c:pt>
                <c:pt idx="671" formatCode="0.0000">
                  <c:v>0.31573312591245722</c:v>
                </c:pt>
                <c:pt idx="672" formatCode="0.0000">
                  <c:v>0.31355219638317622</c:v>
                </c:pt>
                <c:pt idx="673" formatCode="0.0000">
                  <c:v>0.3113863328726047</c:v>
                </c:pt>
                <c:pt idx="674" formatCode="0.0000">
                  <c:v>0.30923543030467776</c:v>
                </c:pt>
                <c:pt idx="675" formatCode="0.0000">
                  <c:v>0.30765007696925717</c:v>
                </c:pt>
                <c:pt idx="676" formatCode="0.0000">
                  <c:v>0.30508065156999176</c:v>
                </c:pt>
                <c:pt idx="677" formatCode="0.0000">
                  <c:v>0.30289055659684161</c:v>
                </c:pt>
                <c:pt idx="678" formatCode="0.0000">
                  <c:v>0.30078292812866392</c:v>
                </c:pt>
                <c:pt idx="679" formatCode="0.0000">
                  <c:v>0.29870239872869392</c:v>
                </c:pt>
                <c:pt idx="680" formatCode="0.0000">
                  <c:v>0.29663857606768501</c:v>
                </c:pt>
                <c:pt idx="681" formatCode="0.0000">
                  <c:v>0.29789359513410352</c:v>
                </c:pt>
                <c:pt idx="682" formatCode="0.0000">
                  <c:v>0.29316988870746746</c:v>
                </c:pt>
                <c:pt idx="683" formatCode="0.0000">
                  <c:v>0.29064831903117211</c:v>
                </c:pt>
                <c:pt idx="684" formatCode="0.0000">
                  <c:v>0.28854820040027385</c:v>
                </c:pt>
                <c:pt idx="685" formatCode="0.0000">
                  <c:v>0.28653783256095511</c:v>
                </c:pt>
                <c:pt idx="686" formatCode="0.0000">
                  <c:v>0.28455536427986117</c:v>
                </c:pt>
                <c:pt idx="687" formatCode="0.0000">
                  <c:v>0.28258919957391271</c:v>
                </c:pt>
                <c:pt idx="688" formatCode="0.0000">
                  <c:v>0.28063710216488263</c:v>
                </c:pt>
                <c:pt idx="689" formatCode="0.0000">
                  <c:v>0.278698579387683</c:v>
                </c:pt>
                <c:pt idx="690" formatCode="0.0000">
                  <c:v>0.27677346382134754</c:v>
                </c:pt>
                <c:pt idx="691" formatCode="0.0000">
                  <c:v>0.27486164913869715</c:v>
                </c:pt>
                <c:pt idx="692" formatCode="0.0000">
                  <c:v>0.27296304090929874</c:v>
                </c:pt>
                <c:pt idx="693" formatCode="0.0000">
                  <c:v>0.27107754743378132</c:v>
                </c:pt>
                <c:pt idx="694" formatCode="0.0000">
                  <c:v>0.26920507803332516</c:v>
                </c:pt>
                <c:pt idx="695" formatCode="0.0000">
                  <c:v>0.26844692636810397</c:v>
                </c:pt>
                <c:pt idx="696" formatCode="0.0000">
                  <c:v>0.26570396582519384</c:v>
                </c:pt>
                <c:pt idx="697" formatCode="0.0000">
                  <c:v>0.26370311650879347</c:v>
                </c:pt>
                <c:pt idx="698" formatCode="0.0000">
                  <c:v>0.26185076489555004</c:v>
                </c:pt>
                <c:pt idx="699" formatCode="0.0000">
                  <c:v>0.26003628963932179</c:v>
                </c:pt>
                <c:pt idx="700" formatCode="0.0000">
                  <c:v>0.25823901882446193</c:v>
                </c:pt>
                <c:pt idx="701" formatCode="0.0000">
                  <c:v>0.25645503254872426</c:v>
                </c:pt>
                <c:pt idx="702" formatCode="0.0000">
                  <c:v>0.25468353116694703</c:v>
                </c:pt>
                <c:pt idx="703" formatCode="0.0000">
                  <c:v>0.25292429660886134</c:v>
                </c:pt>
                <c:pt idx="704" formatCode="0.0000">
                  <c:v>0.25117721959011896</c:v>
                </c:pt>
                <c:pt idx="705" formatCode="0.0000">
                  <c:v>0.24944221156022356</c:v>
                </c:pt>
                <c:pt idx="706" formatCode="0.0000">
                  <c:v>0.24771918830107945</c:v>
                </c:pt>
                <c:pt idx="707" formatCode="0.0000">
                  <c:v>0.24600806686925072</c:v>
                </c:pt>
                <c:pt idx="708" formatCode="0.0000">
                  <c:v>0.24430876502327867</c:v>
                </c:pt>
                <c:pt idx="709" formatCode="0.0000">
                  <c:v>0.24262120111382027</c:v>
                </c:pt>
                <c:pt idx="710" formatCode="0.0000">
                  <c:v>0.24094529406000106</c:v>
                </c:pt>
                <c:pt idx="711" formatCode="0.0000">
                  <c:v>0.23928096334184698</c:v>
                </c:pt>
                <c:pt idx="712" formatCode="0.0000">
                  <c:v>0.23762812899573085</c:v>
                </c:pt>
                <c:pt idx="713" formatCode="0.0000">
                  <c:v>0.23598671161040397</c:v>
                </c:pt>
                <c:pt idx="714" formatCode="0.0000">
                  <c:v>0.23435663232315607</c:v>
                </c:pt>
                <c:pt idx="715" formatCode="0.0000">
                  <c:v>0.23273781281602296</c:v>
                </c:pt>
                <c:pt idx="716" formatCode="0.0000">
                  <c:v>0.23113017531202198</c:v>
                </c:pt>
                <c:pt idx="717" formatCode="0.0000">
                  <c:v>0.22953364257141554</c:v>
                </c:pt>
                <c:pt idx="718" formatCode="0.0000">
                  <c:v>0.22794813788799975</c:v>
                </c:pt>
                <c:pt idx="719" formatCode="0.0000">
                  <c:v>0.67773734381771056</c:v>
                </c:pt>
                <c:pt idx="720" formatCode="0.0000">
                  <c:v>0.35757439481749781</c:v>
                </c:pt>
                <c:pt idx="721" formatCode="0.0000">
                  <c:v>0.41510182155711078</c:v>
                </c:pt>
                <c:pt idx="722" formatCode="0.0000">
                  <c:v>0.38197245182636674</c:v>
                </c:pt>
                <c:pt idx="723" formatCode="0.0000">
                  <c:v>0.36057518395532628</c:v>
                </c:pt>
                <c:pt idx="724" formatCode="0.0000">
                  <c:v>0.33987636942119004</c:v>
                </c:pt>
                <c:pt idx="725" formatCode="0.0000">
                  <c:v>0.31899161798839637</c:v>
                </c:pt>
                <c:pt idx="726" formatCode="0.0000">
                  <c:v>0.29819994241130166</c:v>
                </c:pt>
                <c:pt idx="727" formatCode="0.0000">
                  <c:v>0.27846696287003542</c:v>
                </c:pt>
                <c:pt idx="728" formatCode="0.0000">
                  <c:v>0.25885727197819419</c:v>
                </c:pt>
                <c:pt idx="729" formatCode="0.0000">
                  <c:v>0.23955351764029648</c:v>
                </c:pt>
                <c:pt idx="730" formatCode="0.0000">
                  <c:v>0.22839748906050877</c:v>
                </c:pt>
                <c:pt idx="731" formatCode="0.0000">
                  <c:v>0.28967822968307233</c:v>
                </c:pt>
                <c:pt idx="732" formatCode="0.0000">
                  <c:v>0.27641907601354404</c:v>
                </c:pt>
                <c:pt idx="733" formatCode="0.0000">
                  <c:v>0.25600551052238518</c:v>
                </c:pt>
                <c:pt idx="734" formatCode="0.0000">
                  <c:v>0.26174952468644019</c:v>
                </c:pt>
                <c:pt idx="735" formatCode="0.0000">
                  <c:v>0.27712984986800648</c:v>
                </c:pt>
              </c:numCache>
            </c:numRef>
          </c:yVal>
          <c:smooth val="0"/>
          <c:extLst>
            <c:ext xmlns:c16="http://schemas.microsoft.com/office/drawing/2014/chart" uri="{C3380CC4-5D6E-409C-BE32-E72D297353CC}">
              <c16:uniqueId val="{00000008-62D3-A643-82FA-5F6DDC8EFD39}"/>
            </c:ext>
          </c:extLst>
        </c:ser>
        <c:ser>
          <c:idx val="1"/>
          <c:order val="1"/>
          <c:tx>
            <c:strRef>
              <c:f>Entradas!$E$15</c:f>
              <c:strCache>
                <c:ptCount val="1"/>
                <c:pt idx="0">
                  <c:v>Qochas 1</c:v>
                </c:pt>
              </c:strCache>
            </c:strRef>
          </c:tx>
          <c:spPr>
            <a:ln w="12700"/>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Cálculos!$AN:$AN</c:f>
              <c:numCache>
                <c:formatCode>0.0000</c:formatCode>
                <c:ptCount val="1048576"/>
                <c:pt idx="4" formatCode="General">
                  <c:v>0</c:v>
                </c:pt>
                <c:pt idx="6">
                  <c:v>0.18388084125092571</c:v>
                </c:pt>
                <c:pt idx="7">
                  <c:v>0.16443775119830015</c:v>
                </c:pt>
                <c:pt idx="8">
                  <c:v>0.14544449407998594</c:v>
                </c:pt>
                <c:pt idx="9">
                  <c:v>0.14186812377264094</c:v>
                </c:pt>
                <c:pt idx="10">
                  <c:v>0.15742867204817659</c:v>
                </c:pt>
                <c:pt idx="11">
                  <c:v>0.14156739712874078</c:v>
                </c:pt>
                <c:pt idx="12">
                  <c:v>0.19647884700299131</c:v>
                </c:pt>
                <c:pt idx="13">
                  <c:v>0.24907154774126808</c:v>
                </c:pt>
                <c:pt idx="14">
                  <c:v>0.26351571936378521</c:v>
                </c:pt>
                <c:pt idx="15">
                  <c:v>0.29053841861561724</c:v>
                </c:pt>
                <c:pt idx="16">
                  <c:v>0.40212038462061478</c:v>
                </c:pt>
                <c:pt idx="17">
                  <c:v>0.38179738079650205</c:v>
                </c:pt>
                <c:pt idx="18">
                  <c:v>0.36111023504671635</c:v>
                </c:pt>
                <c:pt idx="19">
                  <c:v>0.34409549327071487</c:v>
                </c:pt>
                <c:pt idx="20">
                  <c:v>0.42876295929934094</c:v>
                </c:pt>
                <c:pt idx="21">
                  <c:v>0.48805200462634613</c:v>
                </c:pt>
                <c:pt idx="22">
                  <c:v>0.51547677122886437</c:v>
                </c:pt>
                <c:pt idx="23">
                  <c:v>0.5457674203170384</c:v>
                </c:pt>
                <c:pt idx="24">
                  <c:v>0.54020414789300064</c:v>
                </c:pt>
                <c:pt idx="25">
                  <c:v>0.60187328049089528</c:v>
                </c:pt>
                <c:pt idx="26">
                  <c:v>0.69422978076458008</c:v>
                </c:pt>
                <c:pt idx="27">
                  <c:v>0.70546345355854845</c:v>
                </c:pt>
                <c:pt idx="28">
                  <c:v>0.74296638197287135</c:v>
                </c:pt>
                <c:pt idx="29">
                  <c:v>0.73459853528415142</c:v>
                </c:pt>
                <c:pt idx="30">
                  <c:v>0.72999037091127017</c:v>
                </c:pt>
                <c:pt idx="31">
                  <c:v>0.70688065729117877</c:v>
                </c:pt>
                <c:pt idx="32">
                  <c:v>0.68461377690643577</c:v>
                </c:pt>
                <c:pt idx="33">
                  <c:v>0.66245454200798748</c:v>
                </c:pt>
                <c:pt idx="34">
                  <c:v>0.64026673346992347</c:v>
                </c:pt>
                <c:pt idx="35">
                  <c:v>0.61872958759623797</c:v>
                </c:pt>
                <c:pt idx="36">
                  <c:v>0.59720217867683867</c:v>
                </c:pt>
                <c:pt idx="37">
                  <c:v>0.75205885136577955</c:v>
                </c:pt>
                <c:pt idx="38">
                  <c:v>0.72907901771734229</c:v>
                </c:pt>
                <c:pt idx="39">
                  <c:v>0.76517503204354409</c:v>
                </c:pt>
                <c:pt idx="40">
                  <c:v>0.76811819952979854</c:v>
                </c:pt>
                <c:pt idx="41">
                  <c:v>0.74774955930834552</c:v>
                </c:pt>
                <c:pt idx="42">
                  <c:v>0.78096509016318882</c:v>
                </c:pt>
                <c:pt idx="43">
                  <c:v>0.75686719790716428</c:v>
                </c:pt>
                <c:pt idx="44">
                  <c:v>0.73394175141081042</c:v>
                </c:pt>
                <c:pt idx="45">
                  <c:v>0.79284609626124514</c:v>
                </c:pt>
                <c:pt idx="46">
                  <c:v>0.88349747058358474</c:v>
                </c:pt>
                <c:pt idx="47">
                  <c:v>0.85978432514249259</c:v>
                </c:pt>
                <c:pt idx="48">
                  <c:v>0.87640444554105867</c:v>
                </c:pt>
                <c:pt idx="49">
                  <c:v>0.91116090001804895</c:v>
                </c:pt>
                <c:pt idx="50">
                  <c:v>0.9628581629908175</c:v>
                </c:pt>
                <c:pt idx="51">
                  <c:v>2.0440734195826256</c:v>
                </c:pt>
                <c:pt idx="52">
                  <c:v>1.0087232287353785</c:v>
                </c:pt>
                <c:pt idx="53">
                  <c:v>1.2741624205863882</c:v>
                </c:pt>
                <c:pt idx="54">
                  <c:v>1.031879464161169</c:v>
                </c:pt>
                <c:pt idx="55">
                  <c:v>1.0079899806472559</c:v>
                </c:pt>
                <c:pt idx="56">
                  <c:v>0.98401541277496518</c:v>
                </c:pt>
                <c:pt idx="57">
                  <c:v>1.0268457902674748</c:v>
                </c:pt>
                <c:pt idx="58">
                  <c:v>1.241372674435306</c:v>
                </c:pt>
                <c:pt idx="59">
                  <c:v>3.8797761241706605</c:v>
                </c:pt>
                <c:pt idx="60">
                  <c:v>1.1556315150105021</c:v>
                </c:pt>
                <c:pt idx="61">
                  <c:v>1.241027362343978</c:v>
                </c:pt>
                <c:pt idx="62">
                  <c:v>1.233988989857415</c:v>
                </c:pt>
                <c:pt idx="63">
                  <c:v>1.1859657886585282</c:v>
                </c:pt>
                <c:pt idx="64">
                  <c:v>1.159589655311291</c:v>
                </c:pt>
                <c:pt idx="65">
                  <c:v>1.1875537341811788</c:v>
                </c:pt>
                <c:pt idx="66">
                  <c:v>1.1862289596097111</c:v>
                </c:pt>
                <c:pt idx="67">
                  <c:v>1.201658457922445</c:v>
                </c:pt>
                <c:pt idx="68">
                  <c:v>3.9659602382609949</c:v>
                </c:pt>
                <c:pt idx="69">
                  <c:v>1.2765073569512</c:v>
                </c:pt>
                <c:pt idx="70">
                  <c:v>1.2504274100519854</c:v>
                </c:pt>
                <c:pt idx="71">
                  <c:v>1.2327114456684241</c:v>
                </c:pt>
                <c:pt idx="72">
                  <c:v>1.2072186267707894</c:v>
                </c:pt>
                <c:pt idx="73">
                  <c:v>1.182284409328094</c:v>
                </c:pt>
                <c:pt idx="74">
                  <c:v>1.1573906803556204</c:v>
                </c:pt>
                <c:pt idx="75">
                  <c:v>3.1319818483639272</c:v>
                </c:pt>
                <c:pt idx="76">
                  <c:v>1.5195556142031457</c:v>
                </c:pt>
                <c:pt idx="77">
                  <c:v>1.2897351104670052</c:v>
                </c:pt>
                <c:pt idx="78">
                  <c:v>1.2641406917511959</c:v>
                </c:pt>
                <c:pt idx="79">
                  <c:v>1.2386878202351539</c:v>
                </c:pt>
                <c:pt idx="80">
                  <c:v>1.2480140943877067</c:v>
                </c:pt>
                <c:pt idx="81">
                  <c:v>1.2552732022532926</c:v>
                </c:pt>
                <c:pt idx="82">
                  <c:v>1.3050298947586105</c:v>
                </c:pt>
                <c:pt idx="83">
                  <c:v>5.2311113865100536</c:v>
                </c:pt>
                <c:pt idx="84">
                  <c:v>4.8671456502130583</c:v>
                </c:pt>
                <c:pt idx="85">
                  <c:v>1.5009648704781875</c:v>
                </c:pt>
                <c:pt idx="86">
                  <c:v>1.475534348315193</c:v>
                </c:pt>
                <c:pt idx="87">
                  <c:v>1.6490182869300474</c:v>
                </c:pt>
                <c:pt idx="88">
                  <c:v>1.4900588669861023</c:v>
                </c:pt>
                <c:pt idx="89">
                  <c:v>1.4636934759212297</c:v>
                </c:pt>
                <c:pt idx="90">
                  <c:v>1.43793321880917</c:v>
                </c:pt>
                <c:pt idx="91">
                  <c:v>1.4126488588625012</c:v>
                </c:pt>
                <c:pt idx="92">
                  <c:v>1.3879137498816501</c:v>
                </c:pt>
                <c:pt idx="93">
                  <c:v>1.3637593405199504</c:v>
                </c:pt>
                <c:pt idx="94">
                  <c:v>1.3396242962782714</c:v>
                </c:pt>
                <c:pt idx="95">
                  <c:v>1.3161016851499063</c:v>
                </c:pt>
                <c:pt idx="96">
                  <c:v>1.2932984464918649</c:v>
                </c:pt>
                <c:pt idx="97">
                  <c:v>1.2703471532856467</c:v>
                </c:pt>
                <c:pt idx="98">
                  <c:v>1.2476421288978339</c:v>
                </c:pt>
                <c:pt idx="99">
                  <c:v>1.2318108743711165</c:v>
                </c:pt>
                <c:pt idx="100">
                  <c:v>1.2222697987113669</c:v>
                </c:pt>
                <c:pt idx="101">
                  <c:v>1.2139448829239876</c:v>
                </c:pt>
                <c:pt idx="102">
                  <c:v>1.2338245025350132</c:v>
                </c:pt>
                <c:pt idx="103">
                  <c:v>1.2615504438531082</c:v>
                </c:pt>
                <c:pt idx="104">
                  <c:v>1.2390009222473408</c:v>
                </c:pt>
                <c:pt idx="105">
                  <c:v>1.2161781666213474</c:v>
                </c:pt>
                <c:pt idx="106">
                  <c:v>1.1939126473892328</c:v>
                </c:pt>
                <c:pt idx="107">
                  <c:v>1.1718243626227935</c:v>
                </c:pt>
                <c:pt idx="108">
                  <c:v>1.1599465917724969</c:v>
                </c:pt>
                <c:pt idx="109">
                  <c:v>1.1515344009024482</c:v>
                </c:pt>
                <c:pt idx="110">
                  <c:v>1.1438096211166462</c:v>
                </c:pt>
                <c:pt idx="111">
                  <c:v>1.1362545912889095</c:v>
                </c:pt>
                <c:pt idx="112">
                  <c:v>1.1287726139303436</c:v>
                </c:pt>
                <c:pt idx="113">
                  <c:v>1.1213453989782869</c:v>
                </c:pt>
                <c:pt idx="114">
                  <c:v>1.1139692607651639</c:v>
                </c:pt>
                <c:pt idx="115">
                  <c:v>1.10664323016777</c:v>
                </c:pt>
                <c:pt idx="116">
                  <c:v>1.0993668473485159</c:v>
                </c:pt>
                <c:pt idx="117">
                  <c:v>1.0921397539769577</c:v>
                </c:pt>
                <c:pt idx="118">
                  <c:v>1.0849616039018413</c:v>
                </c:pt>
                <c:pt idx="119">
                  <c:v>1.1968920050646716</c:v>
                </c:pt>
                <c:pt idx="120">
                  <c:v>1.1750869927624534</c:v>
                </c:pt>
                <c:pt idx="121">
                  <c:v>1.1657199312784685</c:v>
                </c:pt>
                <c:pt idx="122">
                  <c:v>1.144839592380589</c:v>
                </c:pt>
                <c:pt idx="123">
                  <c:v>1.2309118315050132</c:v>
                </c:pt>
                <c:pt idx="124">
                  <c:v>1.2089202588923551</c:v>
                </c:pt>
                <c:pt idx="125">
                  <c:v>1.1952332139243547</c:v>
                </c:pt>
                <c:pt idx="126">
                  <c:v>1.1739510986651751</c:v>
                </c:pt>
                <c:pt idx="127">
                  <c:v>1.1526907340867942</c:v>
                </c:pt>
                <c:pt idx="128">
                  <c:v>1.1320772145042759</c:v>
                </c:pt>
                <c:pt idx="129">
                  <c:v>1.1120313309743715</c:v>
                </c:pt>
                <c:pt idx="130">
                  <c:v>1.1195539544156525</c:v>
                </c:pt>
                <c:pt idx="131">
                  <c:v>1.099853986027058</c:v>
                </c:pt>
                <c:pt idx="132">
                  <c:v>1.080446743769244</c:v>
                </c:pt>
                <c:pt idx="133">
                  <c:v>1.0613593284142899</c:v>
                </c:pt>
                <c:pt idx="134">
                  <c:v>1.0422103520072423</c:v>
                </c:pt>
                <c:pt idx="135">
                  <c:v>1.0231907888089709</c:v>
                </c:pt>
                <c:pt idx="136">
                  <c:v>1.0049829033999693</c:v>
                </c:pt>
                <c:pt idx="137">
                  <c:v>0.98713663276321151</c:v>
                </c:pt>
                <c:pt idx="138">
                  <c:v>0.96970595283053229</c:v>
                </c:pt>
                <c:pt idx="139">
                  <c:v>0.96324407221197583</c:v>
                </c:pt>
                <c:pt idx="140">
                  <c:v>0.94653341850534833</c:v>
                </c:pt>
                <c:pt idx="141">
                  <c:v>0.93432598559114721</c:v>
                </c:pt>
                <c:pt idx="142">
                  <c:v>0.92710829513548454</c:v>
                </c:pt>
                <c:pt idx="143">
                  <c:v>0.92085325017847519</c:v>
                </c:pt>
                <c:pt idx="144">
                  <c:v>0.91484926198631034</c:v>
                </c:pt>
                <c:pt idx="145">
                  <c:v>0.90884787799913724</c:v>
                </c:pt>
                <c:pt idx="146">
                  <c:v>0.90291827311270723</c:v>
                </c:pt>
                <c:pt idx="147">
                  <c:v>0.89703452292913621</c:v>
                </c:pt>
                <c:pt idx="148">
                  <c:v>0.89119157350628098</c:v>
                </c:pt>
                <c:pt idx="149">
                  <c:v>0.88538826262800474</c:v>
                </c:pt>
                <c:pt idx="150">
                  <c:v>0.87962415508112779</c:v>
                </c:pt>
                <c:pt idx="151">
                  <c:v>0.87389895153319463</c:v>
                </c:pt>
                <c:pt idx="152">
                  <c:v>0.86821237612895452</c:v>
                </c:pt>
                <c:pt idx="153">
                  <c:v>0.86256416416815818</c:v>
                </c:pt>
                <c:pt idx="154">
                  <c:v>0.85695405209132169</c:v>
                </c:pt>
                <c:pt idx="155">
                  <c:v>0.85138190811246495</c:v>
                </c:pt>
                <c:pt idx="156">
                  <c:v>0.84584747075439426</c:v>
                </c:pt>
                <c:pt idx="157">
                  <c:v>0.84035048034606097</c:v>
                </c:pt>
                <c:pt idx="158">
                  <c:v>0.83489067900037561</c:v>
                </c:pt>
                <c:pt idx="159">
                  <c:v>1.0202066738590811</c:v>
                </c:pt>
                <c:pt idx="160">
                  <c:v>1.0026432715534761</c:v>
                </c:pt>
                <c:pt idx="161">
                  <c:v>0.98612913107495248</c:v>
                </c:pt>
                <c:pt idx="162">
                  <c:v>0.96907389204543304</c:v>
                </c:pt>
                <c:pt idx="163">
                  <c:v>0.95208306134251852</c:v>
                </c:pt>
                <c:pt idx="164">
                  <c:v>0.97602748167356779</c:v>
                </c:pt>
                <c:pt idx="165">
                  <c:v>0.95926451194228179</c:v>
                </c:pt>
                <c:pt idx="166">
                  <c:v>0.94269154565894953</c:v>
                </c:pt>
                <c:pt idx="167">
                  <c:v>0.92625190239526045</c:v>
                </c:pt>
                <c:pt idx="168">
                  <c:v>0.91286713875330783</c:v>
                </c:pt>
                <c:pt idx="169">
                  <c:v>0.90619680769309596</c:v>
                </c:pt>
                <c:pt idx="170">
                  <c:v>0.88946235293498055</c:v>
                </c:pt>
                <c:pt idx="171">
                  <c:v>0.87357382481302692</c:v>
                </c:pt>
                <c:pt idx="172">
                  <c:v>0.85769716322539014</c:v>
                </c:pt>
                <c:pt idx="173">
                  <c:v>0.84209376236057398</c:v>
                </c:pt>
                <c:pt idx="174">
                  <c:v>0.82673173669541711</c:v>
                </c:pt>
                <c:pt idx="175">
                  <c:v>0.81150129909894952</c:v>
                </c:pt>
                <c:pt idx="176">
                  <c:v>0.79658223656370797</c:v>
                </c:pt>
                <c:pt idx="177">
                  <c:v>0.78183784603905204</c:v>
                </c:pt>
                <c:pt idx="178">
                  <c:v>0.76729022410659486</c:v>
                </c:pt>
                <c:pt idx="179">
                  <c:v>0.75314292038507558</c:v>
                </c:pt>
                <c:pt idx="180">
                  <c:v>0.73894707618984001</c:v>
                </c:pt>
                <c:pt idx="181">
                  <c:v>0.72519536670765727</c:v>
                </c:pt>
                <c:pt idx="182">
                  <c:v>0.71609656628236051</c:v>
                </c:pt>
                <c:pt idx="183">
                  <c:v>0.71067863146124621</c:v>
                </c:pt>
                <c:pt idx="184">
                  <c:v>0.70597117138171339</c:v>
                </c:pt>
                <c:pt idx="185">
                  <c:v>0.70142082465260058</c:v>
                </c:pt>
                <c:pt idx="186">
                  <c:v>0.6969243710157812</c:v>
                </c:pt>
                <c:pt idx="187">
                  <c:v>0.69246241600447012</c:v>
                </c:pt>
                <c:pt idx="188">
                  <c:v>0.68803117939009162</c:v>
                </c:pt>
                <c:pt idx="189">
                  <c:v>0.68362978831419663</c:v>
                </c:pt>
                <c:pt idx="190">
                  <c:v>0.67925791569693994</c:v>
                </c:pt>
                <c:pt idx="191">
                  <c:v>0.67491533631324607</c:v>
                </c:pt>
                <c:pt idx="192">
                  <c:v>0.67060184254234168</c:v>
                </c:pt>
                <c:pt idx="193">
                  <c:v>0.66631722797160853</c:v>
                </c:pt>
                <c:pt idx="194">
                  <c:v>0.66206129630770516</c:v>
                </c:pt>
                <c:pt idx="195">
                  <c:v>0.65783385563894248</c:v>
                </c:pt>
                <c:pt idx="196">
                  <c:v>0.65363471098492421</c:v>
                </c:pt>
                <c:pt idx="197">
                  <c:v>0.65082072738591112</c:v>
                </c:pt>
                <c:pt idx="198">
                  <c:v>0.64557336064850646</c:v>
                </c:pt>
                <c:pt idx="199">
                  <c:v>0.64125237975175253</c:v>
                </c:pt>
                <c:pt idx="200">
                  <c:v>0.63902616704832216</c:v>
                </c:pt>
                <c:pt idx="201">
                  <c:v>0.63341265090820831</c:v>
                </c:pt>
                <c:pt idx="202">
                  <c:v>0.62909022532084002</c:v>
                </c:pt>
                <c:pt idx="203">
                  <c:v>0.62503014552145308</c:v>
                </c:pt>
                <c:pt idx="204">
                  <c:v>0.62104067271654262</c:v>
                </c:pt>
                <c:pt idx="205">
                  <c:v>0.70137532266346714</c:v>
                </c:pt>
                <c:pt idx="206">
                  <c:v>0.7125766630478193</c:v>
                </c:pt>
                <c:pt idx="207">
                  <c:v>0.81758089406047263</c:v>
                </c:pt>
                <c:pt idx="208">
                  <c:v>0.81231898228117494</c:v>
                </c:pt>
                <c:pt idx="209">
                  <c:v>0.80574447441663621</c:v>
                </c:pt>
                <c:pt idx="210">
                  <c:v>0.78870727172387067</c:v>
                </c:pt>
                <c:pt idx="211">
                  <c:v>0.77176488724777659</c:v>
                </c:pt>
                <c:pt idx="212">
                  <c:v>0.75517846389269316</c:v>
                </c:pt>
                <c:pt idx="213">
                  <c:v>0.73897294136510383</c:v>
                </c:pt>
                <c:pt idx="214">
                  <c:v>0.72308509993205461</c:v>
                </c:pt>
                <c:pt idx="215">
                  <c:v>0.70718609957896983</c:v>
                </c:pt>
                <c:pt idx="216">
                  <c:v>0.69166048511917733</c:v>
                </c:pt>
                <c:pt idx="217">
                  <c:v>0.67596613320767995</c:v>
                </c:pt>
                <c:pt idx="218">
                  <c:v>0.66037212926135402</c:v>
                </c:pt>
                <c:pt idx="219">
                  <c:v>0.64435631158586493</c:v>
                </c:pt>
                <c:pt idx="220">
                  <c:v>0.62896274124810592</c:v>
                </c:pt>
                <c:pt idx="221">
                  <c:v>0.61363128938084799</c:v>
                </c:pt>
                <c:pt idx="222">
                  <c:v>0.6094427114200146</c:v>
                </c:pt>
                <c:pt idx="223">
                  <c:v>0.60528624813355913</c:v>
                </c:pt>
                <c:pt idx="224">
                  <c:v>0.59001202779003281</c:v>
                </c:pt>
                <c:pt idx="225">
                  <c:v>0.57495226198330496</c:v>
                </c:pt>
                <c:pt idx="226">
                  <c:v>0.560136390867085</c:v>
                </c:pt>
                <c:pt idx="227">
                  <c:v>0.55159470663334254</c:v>
                </c:pt>
                <c:pt idx="228">
                  <c:v>0.54718451379376454</c:v>
                </c:pt>
                <c:pt idx="229">
                  <c:v>0.54356247638451638</c:v>
                </c:pt>
                <c:pt idx="230">
                  <c:v>0.54010582056858003</c:v>
                </c:pt>
                <c:pt idx="231">
                  <c:v>0.53670441005783864</c:v>
                </c:pt>
                <c:pt idx="232">
                  <c:v>0.53332573067082312</c:v>
                </c:pt>
                <c:pt idx="233">
                  <c:v>0.52996962616982368</c:v>
                </c:pt>
                <c:pt idx="234">
                  <c:v>0.52663021461399739</c:v>
                </c:pt>
                <c:pt idx="235">
                  <c:v>0.5233176653596654</c:v>
                </c:pt>
                <c:pt idx="236">
                  <c:v>0.52002796918351057</c:v>
                </c:pt>
                <c:pt idx="237">
                  <c:v>0.5167602549420075</c:v>
                </c:pt>
                <c:pt idx="238">
                  <c:v>0.51351423230256232</c:v>
                </c:pt>
                <c:pt idx="239">
                  <c:v>0.51028972971928499</c:v>
                </c:pt>
                <c:pt idx="240">
                  <c:v>0.50708659808507917</c:v>
                </c:pt>
                <c:pt idx="241">
                  <c:v>0.50390483524901553</c:v>
                </c:pt>
                <c:pt idx="242">
                  <c:v>0.50074429416084121</c:v>
                </c:pt>
                <c:pt idx="243">
                  <c:v>0.4976046768443666</c:v>
                </c:pt>
                <c:pt idx="244">
                  <c:v>0.4944858330604604</c:v>
                </c:pt>
                <c:pt idx="245">
                  <c:v>0.49138762373366301</c:v>
                </c:pt>
                <c:pt idx="246">
                  <c:v>0.48830989935207608</c:v>
                </c:pt>
                <c:pt idx="247">
                  <c:v>0.48525251967902616</c:v>
                </c:pt>
                <c:pt idx="248">
                  <c:v>0.48221534684618805</c:v>
                </c:pt>
                <c:pt idx="249">
                  <c:v>0.47919824627750535</c:v>
                </c:pt>
                <c:pt idx="250">
                  <c:v>0.4762010806400514</c:v>
                </c:pt>
                <c:pt idx="251">
                  <c:v>0.47322387029137741</c:v>
                </c:pt>
                <c:pt idx="252">
                  <c:v>0.47026632601783386</c:v>
                </c:pt>
                <c:pt idx="253">
                  <c:v>0.46732830393378566</c:v>
                </c:pt>
                <c:pt idx="254">
                  <c:v>0.46440967527366395</c:v>
                </c:pt>
                <c:pt idx="255">
                  <c:v>0.46151029560720275</c:v>
                </c:pt>
                <c:pt idx="256">
                  <c:v>0.45863003287055876</c:v>
                </c:pt>
                <c:pt idx="257">
                  <c:v>0.45576875496965841</c:v>
                </c:pt>
                <c:pt idx="258">
                  <c:v>0.45292633121012327</c:v>
                </c:pt>
                <c:pt idx="259">
                  <c:v>0.45010263517700838</c:v>
                </c:pt>
                <c:pt idx="260">
                  <c:v>0.4472975321923458</c:v>
                </c:pt>
                <c:pt idx="261">
                  <c:v>0.44451090252260267</c:v>
                </c:pt>
                <c:pt idx="262">
                  <c:v>0.44174262585465057</c:v>
                </c:pt>
                <c:pt idx="263">
                  <c:v>0.43899257496384891</c:v>
                </c:pt>
                <c:pt idx="264">
                  <c:v>0.43626061667629756</c:v>
                </c:pt>
                <c:pt idx="265">
                  <c:v>0.43354663193399223</c:v>
                </c:pt>
                <c:pt idx="266">
                  <c:v>0.4308506606505797</c:v>
                </c:pt>
                <c:pt idx="267">
                  <c:v>0.42817257918476986</c:v>
                </c:pt>
                <c:pt idx="268">
                  <c:v>0.4255122647493087</c:v>
                </c:pt>
                <c:pt idx="269">
                  <c:v>0.42286943257258897</c:v>
                </c:pt>
                <c:pt idx="270">
                  <c:v>0.42024395902343947</c:v>
                </c:pt>
                <c:pt idx="271">
                  <c:v>0.41763572082760936</c:v>
                </c:pt>
                <c:pt idx="272">
                  <c:v>0.41504458560698532</c:v>
                </c:pt>
                <c:pt idx="273">
                  <c:v>0.41247045232044383</c:v>
                </c:pt>
                <c:pt idx="274">
                  <c:v>0.40991320467740772</c:v>
                </c:pt>
                <c:pt idx="275">
                  <c:v>0.40737272369246291</c:v>
                </c:pt>
                <c:pt idx="276">
                  <c:v>0.40484889472761476</c:v>
                </c:pt>
                <c:pt idx="277">
                  <c:v>0.402341603447955</c:v>
                </c:pt>
                <c:pt idx="278">
                  <c:v>0.39985073430412077</c:v>
                </c:pt>
                <c:pt idx="279">
                  <c:v>0.39737618468496844</c:v>
                </c:pt>
                <c:pt idx="280">
                  <c:v>0.39491783398862068</c:v>
                </c:pt>
                <c:pt idx="281">
                  <c:v>0.39247556296064307</c:v>
                </c:pt>
                <c:pt idx="282">
                  <c:v>0.39004926128873602</c:v>
                </c:pt>
                <c:pt idx="283">
                  <c:v>0.38953870723182249</c:v>
                </c:pt>
                <c:pt idx="284">
                  <c:v>0.38586953132941954</c:v>
                </c:pt>
                <c:pt idx="285">
                  <c:v>0.38298186653389482</c:v>
                </c:pt>
                <c:pt idx="286">
                  <c:v>0.3805237769369495</c:v>
                </c:pt>
                <c:pt idx="287">
                  <c:v>0.37815823172873142</c:v>
                </c:pt>
                <c:pt idx="288">
                  <c:v>0.37582237522613587</c:v>
                </c:pt>
                <c:pt idx="289">
                  <c:v>0.37350441260865952</c:v>
                </c:pt>
                <c:pt idx="290">
                  <c:v>0.37120205416876351</c:v>
                </c:pt>
                <c:pt idx="291">
                  <c:v>0.40453753205409548</c:v>
                </c:pt>
                <c:pt idx="292">
                  <c:v>0.45836887290829043</c:v>
                </c:pt>
                <c:pt idx="293">
                  <c:v>0.43857664944158375</c:v>
                </c:pt>
                <c:pt idx="294">
                  <c:v>0.41878938866571225</c:v>
                </c:pt>
                <c:pt idx="295">
                  <c:v>0.39975263073335121</c:v>
                </c:pt>
                <c:pt idx="296">
                  <c:v>0.38093212544040034</c:v>
                </c:pt>
                <c:pt idx="297">
                  <c:v>0.36232602352481857</c:v>
                </c:pt>
                <c:pt idx="298">
                  <c:v>0.35460067476843499</c:v>
                </c:pt>
                <c:pt idx="299">
                  <c:v>0.3514000996621941</c:v>
                </c:pt>
                <c:pt idx="300">
                  <c:v>0.34905363081055779</c:v>
                </c:pt>
                <c:pt idx="301">
                  <c:v>0.34687759166825827</c:v>
                </c:pt>
                <c:pt idx="302">
                  <c:v>0.34474458162453014</c:v>
                </c:pt>
                <c:pt idx="303">
                  <c:v>0.3426307994444957</c:v>
                </c:pt>
                <c:pt idx="304">
                  <c:v>0.34053172735005205</c:v>
                </c:pt>
                <c:pt idx="305">
                  <c:v>0.33844646082250673</c:v>
                </c:pt>
                <c:pt idx="306">
                  <c:v>0.33637474602229345</c:v>
                </c:pt>
                <c:pt idx="307">
                  <c:v>0.3343164626689909</c:v>
                </c:pt>
                <c:pt idx="308">
                  <c:v>0.33227152049612912</c:v>
                </c:pt>
                <c:pt idx="309">
                  <c:v>0.33023981414334042</c:v>
                </c:pt>
                <c:pt idx="310">
                  <c:v>0.32876407640149241</c:v>
                </c:pt>
                <c:pt idx="311">
                  <c:v>0.32631688239852463</c:v>
                </c:pt>
                <c:pt idx="312">
                  <c:v>0.32424213535367036</c:v>
                </c:pt>
                <c:pt idx="313">
                  <c:v>0.32224721788139438</c:v>
                </c:pt>
                <c:pt idx="314">
                  <c:v>0.32027756372281718</c:v>
                </c:pt>
                <c:pt idx="315">
                  <c:v>0.31832293865739636</c:v>
                </c:pt>
                <c:pt idx="316">
                  <c:v>0.31963831951662458</c:v>
                </c:pt>
                <c:pt idx="317">
                  <c:v>0.31505925300187609</c:v>
                </c:pt>
                <c:pt idx="318">
                  <c:v>0.31264945894710361</c:v>
                </c:pt>
                <c:pt idx="319">
                  <c:v>0.31065369685414945</c:v>
                </c:pt>
                <c:pt idx="320">
                  <c:v>0.30874500782601166</c:v>
                </c:pt>
                <c:pt idx="321">
                  <c:v>0.30686244166995941</c:v>
                </c:pt>
                <c:pt idx="322">
                  <c:v>0.304994577298627</c:v>
                </c:pt>
                <c:pt idx="323">
                  <c:v>0.30313922461653908</c:v>
                </c:pt>
                <c:pt idx="324">
                  <c:v>0.30129590910142595</c:v>
                </c:pt>
                <c:pt idx="325">
                  <c:v>0.29946447272567817</c:v>
                </c:pt>
                <c:pt idx="326">
                  <c:v>0.29764482167917772</c:v>
                </c:pt>
                <c:pt idx="327">
                  <c:v>0.29583687531345737</c:v>
                </c:pt>
                <c:pt idx="328">
                  <c:v>0.29404055508275262</c:v>
                </c:pt>
                <c:pt idx="329">
                  <c:v>0.29225577385256929</c:v>
                </c:pt>
                <c:pt idx="330">
                  <c:v>0.29156810927919835</c:v>
                </c:pt>
                <c:pt idx="331">
                  <c:v>0.28892281241664153</c:v>
                </c:pt>
                <c:pt idx="332">
                  <c:v>0.28700776484892448</c:v>
                </c:pt>
                <c:pt idx="333">
                  <c:v>0.28523785323657619</c:v>
                </c:pt>
                <c:pt idx="334">
                  <c:v>0.28350404236089655</c:v>
                </c:pt>
                <c:pt idx="335">
                  <c:v>0.28178596242614634</c:v>
                </c:pt>
                <c:pt idx="336">
                  <c:v>0.28007975085503994</c:v>
                </c:pt>
                <c:pt idx="337">
                  <c:v>0.27838463564810179</c:v>
                </c:pt>
                <c:pt idx="338">
                  <c:v>0.2767004169603744</c:v>
                </c:pt>
                <c:pt idx="339">
                  <c:v>0.27502699709979095</c:v>
                </c:pt>
                <c:pt idx="340">
                  <c:v>0.27336430419413216</c:v>
                </c:pt>
                <c:pt idx="341">
                  <c:v>0.27171226903019596</c:v>
                </c:pt>
                <c:pt idx="342">
                  <c:v>0.270070819085173</c:v>
                </c:pt>
                <c:pt idx="343">
                  <c:v>0.26843987604894926</c:v>
                </c:pt>
                <c:pt idx="344">
                  <c:v>0.26681937748724893</c:v>
                </c:pt>
                <c:pt idx="345">
                  <c:v>0.26520924020635694</c:v>
                </c:pt>
                <c:pt idx="346">
                  <c:v>0.26360939883112572</c:v>
                </c:pt>
                <c:pt idx="347">
                  <c:v>0.26201977178008079</c:v>
                </c:pt>
                <c:pt idx="348">
                  <c:v>0.26044028495033361</c:v>
                </c:pt>
                <c:pt idx="349">
                  <c:v>0.25887086527461672</c:v>
                </c:pt>
                <c:pt idx="350">
                  <c:v>0.25731144745928952</c:v>
                </c:pt>
                <c:pt idx="351">
                  <c:v>0.25576194983081513</c:v>
                </c:pt>
                <c:pt idx="352">
                  <c:v>0.25422231242478982</c:v>
                </c:pt>
                <c:pt idx="353">
                  <c:v>0.252692474248494</c:v>
                </c:pt>
                <c:pt idx="354">
                  <c:v>0.35452617898275435</c:v>
                </c:pt>
                <c:pt idx="355">
                  <c:v>0.38054778427520014</c:v>
                </c:pt>
                <c:pt idx="356">
                  <c:v>0.42600376135058543</c:v>
                </c:pt>
                <c:pt idx="357">
                  <c:v>0.40465400433669019</c:v>
                </c:pt>
                <c:pt idx="358">
                  <c:v>0.38358711731915435</c:v>
                </c:pt>
                <c:pt idx="359">
                  <c:v>0.36320814365862764</c:v>
                </c:pt>
                <c:pt idx="360">
                  <c:v>0.34264458690442945</c:v>
                </c:pt>
                <c:pt idx="361">
                  <c:v>0.32217171669314026</c:v>
                </c:pt>
                <c:pt idx="362">
                  <c:v>0.30274218927800145</c:v>
                </c:pt>
                <c:pt idx="363">
                  <c:v>0.2834331799964937</c:v>
                </c:pt>
                <c:pt idx="364">
                  <c:v>0.26442489124989355</c:v>
                </c:pt>
                <c:pt idx="365">
                  <c:v>0.25344673913905968</c:v>
                </c:pt>
                <c:pt idx="366">
                  <c:v>0.30009803502351134</c:v>
                </c:pt>
                <c:pt idx="367">
                  <c:v>0.30082330871994756</c:v>
                </c:pt>
                <c:pt idx="368">
                  <c:v>0.28071885579322403</c:v>
                </c:pt>
                <c:pt idx="369">
                  <c:v>0.28639837552609759</c:v>
                </c:pt>
                <c:pt idx="370">
                  <c:v>0.30157505027553272</c:v>
                </c:pt>
                <c:pt idx="371">
                  <c:v>0.28369198091468134</c:v>
                </c:pt>
                <c:pt idx="372">
                  <c:v>0.26464780397633503</c:v>
                </c:pt>
                <c:pt idx="373">
                  <c:v>0.24603799778011889</c:v>
                </c:pt>
                <c:pt idx="374">
                  <c:v>0.24282988980093062</c:v>
                </c:pt>
                <c:pt idx="375">
                  <c:v>0.25874103316182206</c:v>
                </c:pt>
                <c:pt idx="376">
                  <c:v>0.24321226042762795</c:v>
                </c:pt>
                <c:pt idx="377">
                  <c:v>0.30962597582338713</c:v>
                </c:pt>
                <c:pt idx="378">
                  <c:v>0.40876975888945044</c:v>
                </c:pt>
                <c:pt idx="379">
                  <c:v>0.42164862075904319</c:v>
                </c:pt>
                <c:pt idx="380">
                  <c:v>0.44777310691599387</c:v>
                </c:pt>
                <c:pt idx="381">
                  <c:v>0.55845125499677883</c:v>
                </c:pt>
                <c:pt idx="382">
                  <c:v>0.53718587256803096</c:v>
                </c:pt>
                <c:pt idx="383">
                  <c:v>0.51556264545406583</c:v>
                </c:pt>
                <c:pt idx="384">
                  <c:v>0.49761807408729242</c:v>
                </c:pt>
                <c:pt idx="385">
                  <c:v>0.58136190796456511</c:v>
                </c:pt>
                <c:pt idx="386">
                  <c:v>0.639729567636521</c:v>
                </c:pt>
                <c:pt idx="387">
                  <c:v>0.66623503440522103</c:v>
                </c:pt>
                <c:pt idx="388">
                  <c:v>0.69561201901769709</c:v>
                </c:pt>
                <c:pt idx="389">
                  <c:v>0.68914055293514687</c:v>
                </c:pt>
                <c:pt idx="390">
                  <c:v>0.74990750987494104</c:v>
                </c:pt>
                <c:pt idx="391">
                  <c:v>0.84136428488748605</c:v>
                </c:pt>
                <c:pt idx="392">
                  <c:v>0.85169500435209355</c:v>
                </c:pt>
                <c:pt idx="393">
                  <c:v>1.0488017808343506</c:v>
                </c:pt>
                <c:pt idx="394">
                  <c:v>0.87903915708244007</c:v>
                </c:pt>
                <c:pt idx="395">
                  <c:v>0.87354304761571522</c:v>
                </c:pt>
                <c:pt idx="396">
                  <c:v>0.84955132452209003</c:v>
                </c:pt>
                <c:pt idx="397">
                  <c:v>0.82640837957014845</c:v>
                </c:pt>
                <c:pt idx="398">
                  <c:v>0.8033789851024411</c:v>
                </c:pt>
                <c:pt idx="399">
                  <c:v>0.78032688083938107</c:v>
                </c:pt>
                <c:pt idx="400">
                  <c:v>0.75793126193249882</c:v>
                </c:pt>
                <c:pt idx="401">
                  <c:v>0.73555116322949532</c:v>
                </c:pt>
                <c:pt idx="402">
                  <c:v>3.641185410737565</c:v>
                </c:pt>
                <c:pt idx="403">
                  <c:v>0.86569526346523862</c:v>
                </c:pt>
                <c:pt idx="404">
                  <c:v>0.90091152161155696</c:v>
                </c:pt>
                <c:pt idx="405">
                  <c:v>0.90298074459287481</c:v>
                </c:pt>
                <c:pt idx="406">
                  <c:v>0.88174406764519819</c:v>
                </c:pt>
                <c:pt idx="407">
                  <c:v>0.91409746823501448</c:v>
                </c:pt>
                <c:pt idx="408">
                  <c:v>0.88914316079179645</c:v>
                </c:pt>
                <c:pt idx="409">
                  <c:v>0.86536713166878987</c:v>
                </c:pt>
                <c:pt idx="410">
                  <c:v>0.92687599893773309</c:v>
                </c:pt>
                <c:pt idx="411">
                  <c:v>4.0297583161499677</c:v>
                </c:pt>
                <c:pt idx="412">
                  <c:v>0.98864758436013855</c:v>
                </c:pt>
                <c:pt idx="413">
                  <c:v>1.0043958964191058</c:v>
                </c:pt>
                <c:pt idx="414">
                  <c:v>1.1189464066597989</c:v>
                </c:pt>
                <c:pt idx="415">
                  <c:v>1.743326124704734</c:v>
                </c:pt>
                <c:pt idx="416">
                  <c:v>2.7314507717264473</c:v>
                </c:pt>
                <c:pt idx="417">
                  <c:v>1.1332572338003237</c:v>
                </c:pt>
                <c:pt idx="418">
                  <c:v>1.3978362064431034</c:v>
                </c:pt>
                <c:pt idx="419">
                  <c:v>1.1546989727777599</c:v>
                </c:pt>
                <c:pt idx="420">
                  <c:v>1.1299611129476566</c:v>
                </c:pt>
                <c:pt idx="421">
                  <c:v>1.1051440289224512</c:v>
                </c:pt>
                <c:pt idx="422">
                  <c:v>1.1471377099462163</c:v>
                </c:pt>
                <c:pt idx="423">
                  <c:v>1.3608336771299787</c:v>
                </c:pt>
                <c:pt idx="424">
                  <c:v>3.9984119494441241</c:v>
                </c:pt>
                <c:pt idx="425">
                  <c:v>1.273447862779558</c:v>
                </c:pt>
                <c:pt idx="426">
                  <c:v>1.3580298931532275</c:v>
                </c:pt>
                <c:pt idx="427">
                  <c:v>1.3501833251512214</c:v>
                </c:pt>
                <c:pt idx="428">
                  <c:v>1.301357511051102</c:v>
                </c:pt>
                <c:pt idx="429">
                  <c:v>1.2741843088549096</c:v>
                </c:pt>
                <c:pt idx="430">
                  <c:v>1.3013568246325538</c:v>
                </c:pt>
                <c:pt idx="431">
                  <c:v>1.2992459546945139</c:v>
                </c:pt>
                <c:pt idx="432">
                  <c:v>1.3138947875980069</c:v>
                </c:pt>
                <c:pt idx="433">
                  <c:v>4.0774212949771922</c:v>
                </c:pt>
                <c:pt idx="434">
                  <c:v>1.3871984959095376</c:v>
                </c:pt>
                <c:pt idx="435">
                  <c:v>1.3603539494628887</c:v>
                </c:pt>
                <c:pt idx="436">
                  <c:v>1.3418786670067557</c:v>
                </c:pt>
                <c:pt idx="437">
                  <c:v>1.3156317750296003</c:v>
                </c:pt>
                <c:pt idx="438">
                  <c:v>1.2899486932706219</c:v>
                </c:pt>
                <c:pt idx="439">
                  <c:v>1.2643112727655472</c:v>
                </c:pt>
                <c:pt idx="440">
                  <c:v>3.2381638862939077</c:v>
                </c:pt>
                <c:pt idx="441">
                  <c:v>1.6250041992216198</c:v>
                </c:pt>
                <c:pt idx="442">
                  <c:v>1.3944553089033063</c:v>
                </c:pt>
                <c:pt idx="443">
                  <c:v>1.3681375349389637</c:v>
                </c:pt>
                <c:pt idx="444">
                  <c:v>1.3419663047540682</c:v>
                </c:pt>
                <c:pt idx="445">
                  <c:v>1.3505791823035509</c:v>
                </c:pt>
                <c:pt idx="446">
                  <c:v>1.3571298213563574</c:v>
                </c:pt>
                <c:pt idx="447">
                  <c:v>1.4061829388004528</c:v>
                </c:pt>
                <c:pt idx="448">
                  <c:v>5.3315657154386189</c:v>
                </c:pt>
                <c:pt idx="449">
                  <c:v>4.9669060904061801</c:v>
                </c:pt>
                <c:pt idx="450">
                  <c:v>1.6000362149754719</c:v>
                </c:pt>
                <c:pt idx="451">
                  <c:v>1.5739213570483035</c:v>
                </c:pt>
                <c:pt idx="452">
                  <c:v>1.7467256869514003</c:v>
                </c:pt>
                <c:pt idx="453">
                  <c:v>1.5870913526959698</c:v>
                </c:pt>
                <c:pt idx="454">
                  <c:v>1.5600557092933003</c:v>
                </c:pt>
                <c:pt idx="455">
                  <c:v>1.5336298296145257</c:v>
                </c:pt>
                <c:pt idx="456">
                  <c:v>1.5076844448920588</c:v>
                </c:pt>
                <c:pt idx="457">
                  <c:v>1.4822928771670645</c:v>
                </c:pt>
                <c:pt idx="458">
                  <c:v>1.4574865435529925</c:v>
                </c:pt>
                <c:pt idx="459">
                  <c:v>1.4327040782286886</c:v>
                </c:pt>
                <c:pt idx="460">
                  <c:v>1.4085385180817815</c:v>
                </c:pt>
                <c:pt idx="461">
                  <c:v>1.385096771578477</c:v>
                </c:pt>
                <c:pt idx="462">
                  <c:v>1.3615113810228507</c:v>
                </c:pt>
                <c:pt idx="463">
                  <c:v>1.3381766393159638</c:v>
                </c:pt>
                <c:pt idx="464">
                  <c:v>1.3217200172454275</c:v>
                </c:pt>
                <c:pt idx="465">
                  <c:v>1.3115578937710215</c:v>
                </c:pt>
                <c:pt idx="466">
                  <c:v>1.3026162200595994</c:v>
                </c:pt>
                <c:pt idx="467">
                  <c:v>1.3218833420047564</c:v>
                </c:pt>
                <c:pt idx="468">
                  <c:v>1.3490010164874049</c:v>
                </c:pt>
                <c:pt idx="469">
                  <c:v>1.3258474296521321</c:v>
                </c:pt>
                <c:pt idx="470">
                  <c:v>1.3024247813799623</c:v>
                </c:pt>
                <c:pt idx="471">
                  <c:v>1.2795635132628624</c:v>
                </c:pt>
                <c:pt idx="472">
                  <c:v>1.2568835947495796</c:v>
                </c:pt>
                <c:pt idx="473">
                  <c:v>1.244418276865245</c:v>
                </c:pt>
                <c:pt idx="474">
                  <c:v>1.2354225974449766</c:v>
                </c:pt>
                <c:pt idx="475">
                  <c:v>1.2271183595587785</c:v>
                </c:pt>
                <c:pt idx="476">
                  <c:v>1.2189878742401179</c:v>
                </c:pt>
                <c:pt idx="477">
                  <c:v>1.2109344163520575</c:v>
                </c:pt>
                <c:pt idx="478">
                  <c:v>1.2029396683748714</c:v>
                </c:pt>
                <c:pt idx="479">
                  <c:v>1.1949999173735799</c:v>
                </c:pt>
                <c:pt idx="480">
                  <c:v>1.1871141671459233</c:v>
                </c:pt>
                <c:pt idx="481">
                  <c:v>1.1792819309623064</c:v>
                </c:pt>
                <c:pt idx="482">
                  <c:v>1.1715028237860363</c:v>
                </c:pt>
                <c:pt idx="483">
                  <c:v>1.1637764729440829</c:v>
                </c:pt>
                <c:pt idx="484">
                  <c:v>1.2751624600393743</c:v>
                </c:pt>
                <c:pt idx="485">
                  <c:v>1.2528167942122734</c:v>
                </c:pt>
                <c:pt idx="486">
                  <c:v>1.2429128137700951</c:v>
                </c:pt>
                <c:pt idx="487">
                  <c:v>1.2214992646841762</c:v>
                </c:pt>
                <c:pt idx="488">
                  <c:v>1.3070419767723682</c:v>
                </c:pt>
                <c:pt idx="489">
                  <c:v>1.2845245348338967</c:v>
                </c:pt>
                <c:pt idx="490">
                  <c:v>1.2703152529848505</c:v>
                </c:pt>
                <c:pt idx="491">
                  <c:v>1.2485145081982638</c:v>
                </c:pt>
                <c:pt idx="492">
                  <c:v>1.2267390965283027</c:v>
                </c:pt>
                <c:pt idx="493">
                  <c:v>1.2056140875443395</c:v>
                </c:pt>
                <c:pt idx="494">
                  <c:v>1.1850602477283654</c:v>
                </c:pt>
                <c:pt idx="495">
                  <c:v>1.1920784235939397</c:v>
                </c:pt>
                <c:pt idx="496">
                  <c:v>1.1718774921035697</c:v>
                </c:pt>
                <c:pt idx="497">
                  <c:v>1.1519727471488914</c:v>
                </c:pt>
                <c:pt idx="498">
                  <c:v>1.1323912655992221</c:v>
                </c:pt>
                <c:pt idx="499">
                  <c:v>1.1127516357619534</c:v>
                </c:pt>
                <c:pt idx="500">
                  <c:v>1.0932448083242687</c:v>
                </c:pt>
                <c:pt idx="501">
                  <c:v>1.0745530244558115</c:v>
                </c:pt>
                <c:pt idx="502">
                  <c:v>1.0562261978904144</c:v>
                </c:pt>
                <c:pt idx="503">
                  <c:v>1.0383182814713658</c:v>
                </c:pt>
                <c:pt idx="504">
                  <c:v>1.0313824608796474</c:v>
                </c:pt>
                <c:pt idx="505">
                  <c:v>1.014201140942385</c:v>
                </c:pt>
                <c:pt idx="506">
                  <c:v>1.0015262929266844</c:v>
                </c:pt>
                <c:pt idx="507">
                  <c:v>0.993844416041469</c:v>
                </c:pt>
                <c:pt idx="508">
                  <c:v>0.98712839102478722</c:v>
                </c:pt>
                <c:pt idx="509">
                  <c:v>0.98066660699481545</c:v>
                </c:pt>
                <c:pt idx="510">
                  <c:v>0.97421058939667393</c:v>
                </c:pt>
                <c:pt idx="511">
                  <c:v>0.96782949128301787</c:v>
                </c:pt>
                <c:pt idx="512">
                  <c:v>0.96149736656374785</c:v>
                </c:pt>
                <c:pt idx="513">
                  <c:v>0.95520913975434496</c:v>
                </c:pt>
                <c:pt idx="514">
                  <c:v>0.94896362724510042</c:v>
                </c:pt>
                <c:pt idx="515">
                  <c:v>0.94276037257703882</c:v>
                </c:pt>
                <c:pt idx="516">
                  <c:v>0.93659905531866428</c:v>
                </c:pt>
                <c:pt idx="517">
                  <c:v>0.93047937866142783</c:v>
                </c:pt>
                <c:pt idx="518">
                  <c:v>0.92440105709651621</c:v>
                </c:pt>
                <c:pt idx="519">
                  <c:v>0.91836380639961768</c:v>
                </c:pt>
                <c:pt idx="520">
                  <c:v>0.91236747426266585</c:v>
                </c:pt>
                <c:pt idx="521">
                  <c:v>0.90641177882813773</c:v>
                </c:pt>
                <c:pt idx="522">
                  <c:v>0.90049644018543229</c:v>
                </c:pt>
                <c:pt idx="523">
                  <c:v>0.89462118034771265</c:v>
                </c:pt>
                <c:pt idx="524">
                  <c:v>1.0795245864958134</c:v>
                </c:pt>
                <c:pt idx="525">
                  <c:v>1.0615514454380046</c:v>
                </c:pt>
                <c:pt idx="526">
                  <c:v>1.0446303964795776</c:v>
                </c:pt>
                <c:pt idx="527">
                  <c:v>1.0271710596923367</c:v>
                </c:pt>
                <c:pt idx="528">
                  <c:v>1.0097789225388056</c:v>
                </c:pt>
                <c:pt idx="529">
                  <c:v>1.0333248084453774</c:v>
                </c:pt>
                <c:pt idx="530">
                  <c:v>1.0161660571679696</c:v>
                </c:pt>
                <c:pt idx="531">
                  <c:v>0.99920004320135114</c:v>
                </c:pt>
                <c:pt idx="532">
                  <c:v>0.98237006723304177</c:v>
                </c:pt>
                <c:pt idx="533">
                  <c:v>0.96859766711140693</c:v>
                </c:pt>
                <c:pt idx="534">
                  <c:v>0.96154237717226509</c:v>
                </c:pt>
                <c:pt idx="535">
                  <c:v>0.94442562264043262</c:v>
                </c:pt>
                <c:pt idx="536">
                  <c:v>0.9281574354821932</c:v>
                </c:pt>
                <c:pt idx="537">
                  <c:v>0.91190373735479602</c:v>
                </c:pt>
                <c:pt idx="538">
                  <c:v>0.89592590433183839</c:v>
                </c:pt>
                <c:pt idx="539">
                  <c:v>0.88019203290038084</c:v>
                </c:pt>
                <c:pt idx="540">
                  <c:v>0.86459231806393999</c:v>
                </c:pt>
                <c:pt idx="541">
                  <c:v>0.84930652907294513</c:v>
                </c:pt>
                <c:pt idx="542">
                  <c:v>0.83419794525720259</c:v>
                </c:pt>
                <c:pt idx="543">
                  <c:v>0.81928864570047888</c:v>
                </c:pt>
                <c:pt idx="544">
                  <c:v>0.80478216264453295</c:v>
                </c:pt>
                <c:pt idx="545">
                  <c:v>0.79022962014776199</c:v>
                </c:pt>
                <c:pt idx="546">
                  <c:v>0.77612367625918954</c:v>
                </c:pt>
                <c:pt idx="547">
                  <c:v>0.76667308830328151</c:v>
                </c:pt>
                <c:pt idx="548">
                  <c:v>0.76090579592552898</c:v>
                </c:pt>
                <c:pt idx="549">
                  <c:v>0.7558513914782744</c:v>
                </c:pt>
                <c:pt idx="550">
                  <c:v>0.75095649690124278</c:v>
                </c:pt>
                <c:pt idx="551">
                  <c:v>0.74611787538233643</c:v>
                </c:pt>
                <c:pt idx="552">
                  <c:v>0.74131611601514502</c:v>
                </c:pt>
                <c:pt idx="553">
                  <c:v>0.73654742224502501</c:v>
                </c:pt>
                <c:pt idx="554">
                  <c:v>0.73181090500023149</c:v>
                </c:pt>
                <c:pt idx="555">
                  <c:v>0.72710622109961742</c:v>
                </c:pt>
                <c:pt idx="556">
                  <c:v>0.72243312932802439</c:v>
                </c:pt>
                <c:pt idx="557">
                  <c:v>0.71779140618504844</c:v>
                </c:pt>
                <c:pt idx="558">
                  <c:v>0.71318082948812911</c:v>
                </c:pt>
                <c:pt idx="559">
                  <c:v>0.70860118728291344</c:v>
                </c:pt>
                <c:pt idx="560">
                  <c:v>0.70405227210487975</c:v>
                </c:pt>
                <c:pt idx="561">
                  <c:v>0.69953387352823004</c:v>
                </c:pt>
                <c:pt idx="562">
                  <c:v>0.69640284125451302</c:v>
                </c:pt>
                <c:pt idx="563">
                  <c:v>0.69084061585757139</c:v>
                </c:pt>
                <c:pt idx="564">
                  <c:v>0.68620695118890807</c:v>
                </c:pt>
                <c:pt idx="565">
                  <c:v>0.68367021457814936</c:v>
                </c:pt>
                <c:pt idx="566">
                  <c:v>0.67774831947601399</c:v>
                </c:pt>
                <c:pt idx="567">
                  <c:v>0.67311964505571154</c:v>
                </c:pt>
                <c:pt idx="568">
                  <c:v>0.66875543183860142</c:v>
                </c:pt>
                <c:pt idx="569">
                  <c:v>0.66446392641893837</c:v>
                </c:pt>
                <c:pt idx="570">
                  <c:v>0.74449863004277483</c:v>
                </c:pt>
                <c:pt idx="571">
                  <c:v>0.75540209598463415</c:v>
                </c:pt>
                <c:pt idx="572">
                  <c:v>0.86011051012386552</c:v>
                </c:pt>
                <c:pt idx="573">
                  <c:v>0.85455482482754874</c:v>
                </c:pt>
                <c:pt idx="574">
                  <c:v>0.84768857268790043</c:v>
                </c:pt>
                <c:pt idx="575">
                  <c:v>0.83036164094493681</c:v>
                </c:pt>
                <c:pt idx="576">
                  <c:v>0.81313152872338101</c:v>
                </c:pt>
                <c:pt idx="577">
                  <c:v>0.79625936510355033</c:v>
                </c:pt>
                <c:pt idx="578">
                  <c:v>0.77977007606339632</c:v>
                </c:pt>
                <c:pt idx="579">
                  <c:v>0.76360042823626273</c:v>
                </c:pt>
                <c:pt idx="580">
                  <c:v>0.74742156806804672</c:v>
                </c:pt>
                <c:pt idx="581">
                  <c:v>0.73161802692607303</c:v>
                </c:pt>
                <c:pt idx="582">
                  <c:v>0.71564766811221969</c:v>
                </c:pt>
                <c:pt idx="583">
                  <c:v>0.69977956378247541</c:v>
                </c:pt>
                <c:pt idx="584">
                  <c:v>0.68349153907321691</c:v>
                </c:pt>
                <c:pt idx="585">
                  <c:v>0.66782764197301658</c:v>
                </c:pt>
                <c:pt idx="586">
                  <c:v>0.65222773062666217</c:v>
                </c:pt>
                <c:pt idx="587">
                  <c:v>0.64777254757180924</c:v>
                </c:pt>
                <c:pt idx="588">
                  <c:v>0.64335132076723756</c:v>
                </c:pt>
                <c:pt idx="589">
                  <c:v>0.62781416576080462</c:v>
                </c:pt>
                <c:pt idx="590">
                  <c:v>0.61249328151355398</c:v>
                </c:pt>
                <c:pt idx="591">
                  <c:v>0.59741809563363035</c:v>
                </c:pt>
                <c:pt idx="592">
                  <c:v>0.58861888785409788</c:v>
                </c:pt>
                <c:pt idx="593">
                  <c:v>0.58395295031379746</c:v>
                </c:pt>
                <c:pt idx="594">
                  <c:v>0.58007693476151423</c:v>
                </c:pt>
                <c:pt idx="595">
                  <c:v>0.57636805515772449</c:v>
                </c:pt>
                <c:pt idx="596">
                  <c:v>0.57271616309609541</c:v>
                </c:pt>
                <c:pt idx="597">
                  <c:v>0.56908873236064772</c:v>
                </c:pt>
                <c:pt idx="598">
                  <c:v>0.56548559476229066</c:v>
                </c:pt>
                <c:pt idx="599">
                  <c:v>0.5619008564913538</c:v>
                </c:pt>
                <c:pt idx="600">
                  <c:v>0.55834467511731545</c:v>
                </c:pt>
                <c:pt idx="601">
                  <c:v>0.55481302971143254</c:v>
                </c:pt>
                <c:pt idx="602">
                  <c:v>0.55130503750560989</c:v>
                </c:pt>
                <c:pt idx="603">
                  <c:v>0.5478203966229801</c:v>
                </c:pt>
                <c:pt idx="604">
                  <c:v>0.5443589240531217</c:v>
                </c:pt>
                <c:pt idx="605">
                  <c:v>0.54092045930359833</c:v>
                </c:pt>
                <c:pt idx="606">
                  <c:v>0.53750498891678511</c:v>
                </c:pt>
                <c:pt idx="607">
                  <c:v>0.53411235461383444</c:v>
                </c:pt>
                <c:pt idx="608">
                  <c:v>0.53074224726752339</c:v>
                </c:pt>
                <c:pt idx="609">
                  <c:v>0.52739450556471368</c:v>
                </c:pt>
                <c:pt idx="610">
                  <c:v>0.52406897943243214</c:v>
                </c:pt>
                <c:pt idx="611">
                  <c:v>0.52076550843723202</c:v>
                </c:pt>
                <c:pt idx="612">
                  <c:v>0.5174839414963327</c:v>
                </c:pt>
                <c:pt idx="613">
                  <c:v>0.5142241299702206</c:v>
                </c:pt>
                <c:pt idx="614">
                  <c:v>0.51098592858605374</c:v>
                </c:pt>
                <c:pt idx="615">
                  <c:v>0.50776918938800741</c:v>
                </c:pt>
                <c:pt idx="616">
                  <c:v>0.5045739221841129</c:v>
                </c:pt>
                <c:pt idx="617">
                  <c:v>0.50139982728407118</c:v>
                </c:pt>
                <c:pt idx="618">
                  <c:v>0.4982467503979654</c:v>
                </c:pt>
                <c:pt idx="619">
                  <c:v>0.49511455242781255</c:v>
                </c:pt>
                <c:pt idx="620">
                  <c:v>0.49200307868230381</c:v>
                </c:pt>
                <c:pt idx="621">
                  <c:v>0.4889121869074311</c:v>
                </c:pt>
                <c:pt idx="622">
                  <c:v>0.48584173488934468</c:v>
                </c:pt>
                <c:pt idx="623">
                  <c:v>0.48279158188379229</c:v>
                </c:pt>
                <c:pt idx="624">
                  <c:v>0.47976159149537506</c:v>
                </c:pt>
                <c:pt idx="625">
                  <c:v>0.47675161913461056</c:v>
                </c:pt>
                <c:pt idx="626">
                  <c:v>0.47376153522491576</c:v>
                </c:pt>
                <c:pt idx="627">
                  <c:v>0.47079120967810295</c:v>
                </c:pt>
                <c:pt idx="628">
                  <c:v>0.46784050556199314</c:v>
                </c:pt>
                <c:pt idx="629">
                  <c:v>0.464909280062203</c:v>
                </c:pt>
                <c:pt idx="630">
                  <c:v>0.46199740454683663</c:v>
                </c:pt>
                <c:pt idx="631">
                  <c:v>0.45910490942178112</c:v>
                </c:pt>
                <c:pt idx="632">
                  <c:v>0.45623166160366102</c:v>
                </c:pt>
                <c:pt idx="633">
                  <c:v>0.45337752892835881</c:v>
                </c:pt>
                <c:pt idx="634">
                  <c:v>0.45054221731217409</c:v>
                </c:pt>
                <c:pt idx="635">
                  <c:v>0.44772559387616601</c:v>
                </c:pt>
                <c:pt idx="636">
                  <c:v>0.44492752616219289</c:v>
                </c:pt>
                <c:pt idx="637">
                  <c:v>0.4421478726716887</c:v>
                </c:pt>
                <c:pt idx="638">
                  <c:v>0.43938652330607647</c:v>
                </c:pt>
                <c:pt idx="639">
                  <c:v>0.43664335277989014</c:v>
                </c:pt>
                <c:pt idx="640">
                  <c:v>0.4339182331749587</c:v>
                </c:pt>
                <c:pt idx="641">
                  <c:v>0.43121104098223395</c:v>
                </c:pt>
                <c:pt idx="642">
                  <c:v>0.42852165305703094</c:v>
                </c:pt>
                <c:pt idx="643">
                  <c:v>0.42584994510106333</c:v>
                </c:pt>
                <c:pt idx="644">
                  <c:v>0.42319580581469768</c:v>
                </c:pt>
                <c:pt idx="645">
                  <c:v>0.42055910596758234</c:v>
                </c:pt>
                <c:pt idx="646">
                  <c:v>0.41793971773640975</c:v>
                </c:pt>
                <c:pt idx="647">
                  <c:v>0.41533752229919702</c:v>
                </c:pt>
                <c:pt idx="648">
                  <c:v>0.41465228946396437</c:v>
                </c:pt>
                <c:pt idx="649">
                  <c:v>0.41080964137770054</c:v>
                </c:pt>
                <c:pt idx="650">
                  <c:v>0.40774970265821642</c:v>
                </c:pt>
                <c:pt idx="651">
                  <c:v>0.40512052912022756</c:v>
                </c:pt>
                <c:pt idx="652">
                  <c:v>0.40258508173406937</c:v>
                </c:pt>
                <c:pt idx="653">
                  <c:v>0.40008049665360307</c:v>
                </c:pt>
                <c:pt idx="654">
                  <c:v>0.39759497095167756</c:v>
                </c:pt>
                <c:pt idx="655">
                  <c:v>0.3951262068701028</c:v>
                </c:pt>
                <c:pt idx="656">
                  <c:v>0.4282964285614852</c:v>
                </c:pt>
                <c:pt idx="657">
                  <c:v>0.48196365472964431</c:v>
                </c:pt>
                <c:pt idx="658">
                  <c:v>0.46200845019984454</c:v>
                </c:pt>
                <c:pt idx="659">
                  <c:v>0.44205933415331689</c:v>
                </c:pt>
                <c:pt idx="660">
                  <c:v>0.42286183896632029</c:v>
                </c:pt>
                <c:pt idx="661">
                  <c:v>0.40388170671205376</c:v>
                </c:pt>
                <c:pt idx="662">
                  <c:v>0.38511708045911996</c:v>
                </c:pt>
                <c:pt idx="663">
                  <c:v>0.3772343023729679</c:v>
                </c:pt>
                <c:pt idx="664">
                  <c:v>0.37387738538077225</c:v>
                </c:pt>
                <c:pt idx="665">
                  <c:v>0.37137565457547184</c:v>
                </c:pt>
                <c:pt idx="666">
                  <c:v>0.36904542595216161</c:v>
                </c:pt>
                <c:pt idx="667">
                  <c:v>0.3667592914919664</c:v>
                </c:pt>
                <c:pt idx="668">
                  <c:v>0.36449344260307032</c:v>
                </c:pt>
                <c:pt idx="669">
                  <c:v>0.36224335420125037</c:v>
                </c:pt>
                <c:pt idx="670">
                  <c:v>0.36000811451216103</c:v>
                </c:pt>
                <c:pt idx="671">
                  <c:v>0.35778746249070148</c:v>
                </c:pt>
                <c:pt idx="672">
                  <c:v>0.35558127070068796</c:v>
                </c:pt>
                <c:pt idx="673">
                  <c:v>0.35338944176931675</c:v>
                </c:pt>
                <c:pt idx="674">
                  <c:v>0.35121186327897319</c:v>
                </c:pt>
                <c:pt idx="675">
                  <c:v>0.34959126101202603</c:v>
                </c:pt>
                <c:pt idx="676">
                  <c:v>0.3470002031363274</c:v>
                </c:pt>
                <c:pt idx="677">
                  <c:v>0.3447825859590995</c:v>
                </c:pt>
                <c:pt idx="678">
                  <c:v>0.34264578523054107</c:v>
                </c:pt>
                <c:pt idx="679">
                  <c:v>0.34053522787492174</c:v>
                </c:pt>
                <c:pt idx="680">
                  <c:v>0.33844067290193536</c:v>
                </c:pt>
                <c:pt idx="681">
                  <c:v>0.33961709042007293</c:v>
                </c:pt>
                <c:pt idx="682">
                  <c:v>0.33490002045414641</c:v>
                </c:pt>
                <c:pt idx="683">
                  <c:v>0.33235317620766475</c:v>
                </c:pt>
                <c:pt idx="684">
                  <c:v>0.33022131059782583</c:v>
                </c:pt>
                <c:pt idx="685">
                  <c:v>0.32817745818846733</c:v>
                </c:pt>
                <c:pt idx="686">
                  <c:v>0.32616066229286678</c:v>
                </c:pt>
                <c:pt idx="687">
                  <c:v>0.32415949537452449</c:v>
                </c:pt>
                <c:pt idx="688">
                  <c:v>0.32217176093337851</c:v>
                </c:pt>
                <c:pt idx="689">
                  <c:v>0.32019697808681213</c:v>
                </c:pt>
                <c:pt idx="690">
                  <c:v>0.3182349824908029</c:v>
                </c:pt>
                <c:pt idx="691">
                  <c:v>0.31628567406245073</c:v>
                </c:pt>
                <c:pt idx="692">
                  <c:v>0.31434896592383538</c:v>
                </c:pt>
                <c:pt idx="693">
                  <c:v>0.31242477334276941</c:v>
                </c:pt>
                <c:pt idx="694">
                  <c:v>0.31051300304106849</c:v>
                </c:pt>
                <c:pt idx="695">
                  <c:v>0.30969922657377091</c:v>
                </c:pt>
                <c:pt idx="696">
                  <c:v>0.30692868893577019</c:v>
                </c:pt>
                <c:pt idx="697">
                  <c:v>0.30488926569383706</c:v>
                </c:pt>
                <c:pt idx="698">
                  <c:v>0.30299583753280984</c:v>
                </c:pt>
                <c:pt idx="699">
                  <c:v>0.30113936329957502</c:v>
                </c:pt>
                <c:pt idx="700">
                  <c:v>0.29929946730497153</c:v>
                </c:pt>
                <c:pt idx="701">
                  <c:v>0.29747228111900115</c:v>
                </c:pt>
                <c:pt idx="702">
                  <c:v>0.2956570269299032</c:v>
                </c:pt>
                <c:pt idx="703">
                  <c:v>0.29385349912058345</c:v>
                </c:pt>
                <c:pt idx="704">
                  <c:v>0.29206159426670947</c:v>
                </c:pt>
                <c:pt idx="705">
                  <c:v>0.29028123480339191</c:v>
                </c:pt>
                <c:pt idx="706">
                  <c:v>0.28851234586408081</c:v>
                </c:pt>
                <c:pt idx="707">
                  <c:v>0.28675484931166961</c:v>
                </c:pt>
                <c:pt idx="708">
                  <c:v>0.28500866126052771</c:v>
                </c:pt>
                <c:pt idx="709">
                  <c:v>0.28327371373937565</c:v>
                </c:pt>
                <c:pt idx="710">
                  <c:v>0.28154991805574159</c:v>
                </c:pt>
                <c:pt idx="711">
                  <c:v>0.27983720337370382</c:v>
                </c:pt>
                <c:pt idx="712">
                  <c:v>0.27813548268873411</c:v>
                </c:pt>
                <c:pt idx="713">
                  <c:v>0.27644467651234989</c:v>
                </c:pt>
                <c:pt idx="714">
                  <c:v>0.27476470642889089</c:v>
                </c:pt>
                <c:pt idx="715">
                  <c:v>0.27309550183326747</c:v>
                </c:pt>
                <c:pt idx="716">
                  <c:v>0.27143697577718273</c:v>
                </c:pt>
                <c:pt idx="717">
                  <c:v>0.26978906305790834</c:v>
                </c:pt>
                <c:pt idx="718">
                  <c:v>0.26815169748058365</c:v>
                </c:pt>
                <c:pt idx="719">
                  <c:v>0.36987861755982843</c:v>
                </c:pt>
                <c:pt idx="720">
                  <c:v>0.39579417581275034</c:v>
                </c:pt>
                <c:pt idx="721">
                  <c:v>0.4411448383690213</c:v>
                </c:pt>
                <c:pt idx="722">
                  <c:v>0.41969049429653316</c:v>
                </c:pt>
                <c:pt idx="723">
                  <c:v>0.39851974265598877</c:v>
                </c:pt>
                <c:pt idx="724">
                  <c:v>0.37803762181781086</c:v>
                </c:pt>
                <c:pt idx="725">
                  <c:v>0.35737163037556174</c:v>
                </c:pt>
                <c:pt idx="726">
                  <c:v>0.33679703304429665</c:v>
                </c:pt>
                <c:pt idx="727">
                  <c:v>0.31726648118972745</c:v>
                </c:pt>
                <c:pt idx="728">
                  <c:v>0.29785714529556556</c:v>
                </c:pt>
                <c:pt idx="729">
                  <c:v>0.2787492229428461</c:v>
                </c:pt>
                <c:pt idx="730">
                  <c:v>0.26767212544548175</c:v>
                </c:pt>
                <c:pt idx="731">
                  <c:v>0.31422515940911189</c:v>
                </c:pt>
                <c:pt idx="732">
                  <c:v>0.314852849929393</c:v>
                </c:pt>
                <c:pt idx="733">
                  <c:v>0.29465148788274903</c:v>
                </c:pt>
                <c:pt idx="734">
                  <c:v>0.3002347678958901</c:v>
                </c:pt>
                <c:pt idx="735">
                  <c:v>0.3153158677018959</c:v>
                </c:pt>
              </c:numCache>
            </c:numRef>
          </c:yVal>
          <c:smooth val="0"/>
          <c:extLst>
            <c:ext xmlns:c16="http://schemas.microsoft.com/office/drawing/2014/chart" uri="{C3380CC4-5D6E-409C-BE32-E72D297353CC}">
              <c16:uniqueId val="{00000009-62D3-A643-82FA-5F6DDC8EFD39}"/>
            </c:ext>
          </c:extLst>
        </c:ser>
        <c:ser>
          <c:idx val="2"/>
          <c:order val="2"/>
          <c:tx>
            <c:strRef>
              <c:f>Entradas!$F$15</c:f>
              <c:strCache>
                <c:ptCount val="1"/>
                <c:pt idx="0">
                  <c:v>Qochas 2</c:v>
                </c:pt>
              </c:strCache>
            </c:strRef>
          </c:tx>
          <c:spPr>
            <a:ln w="12700">
              <a:solidFill>
                <a:schemeClr val="accent6"/>
              </a:solidFill>
            </a:ln>
          </c:spPr>
          <c:marker>
            <c:symbol val="none"/>
          </c:marker>
          <c:xVal>
            <c:strRef>
              <c:f>Cálculos!$AS:$AS</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Cálculos!$BP:$BP</c:f>
              <c:numCache>
                <c:formatCode>General</c:formatCode>
                <c:ptCount val="1048576"/>
                <c:pt idx="4">
                  <c:v>0</c:v>
                </c:pt>
                <c:pt idx="6" formatCode="0.0000">
                  <c:v>0.17583805633460997</c:v>
                </c:pt>
                <c:pt idx="7" formatCode="0.0000">
                  <c:v>0.15720574846641575</c:v>
                </c:pt>
                <c:pt idx="8" formatCode="0.0000">
                  <c:v>0.13900101667006079</c:v>
                </c:pt>
                <c:pt idx="9" formatCode="0.0000">
                  <c:v>0.13553886287846917</c:v>
                </c:pt>
                <c:pt idx="10" formatCode="0.0000">
                  <c:v>0.15040943887500463</c:v>
                </c:pt>
                <c:pt idx="11" formatCode="0.0000">
                  <c:v>0.13526240383039098</c:v>
                </c:pt>
                <c:pt idx="12" formatCode="0.0000">
                  <c:v>0.18796550757024275</c:v>
                </c:pt>
                <c:pt idx="13" formatCode="0.0000">
                  <c:v>0.23845268387776639</c:v>
                </c:pt>
                <c:pt idx="14" formatCode="0.0000">
                  <c:v>0.25249958337353129</c:v>
                </c:pt>
                <c:pt idx="15" formatCode="0.0000">
                  <c:v>0.27860594862005844</c:v>
                </c:pt>
                <c:pt idx="16" formatCode="0.0000">
                  <c:v>0.38588375648175172</c:v>
                </c:pt>
                <c:pt idx="17" formatCode="0.0000">
                  <c:v>0.36706771220102052</c:v>
                </c:pt>
                <c:pt idx="18" formatCode="0.0000">
                  <c:v>0.34788620489179645</c:v>
                </c:pt>
                <c:pt idx="19" formatCode="0.0000">
                  <c:v>0.33220386975925231</c:v>
                </c:pt>
                <c:pt idx="20" formatCode="0.0000">
                  <c:v>0.41392922524034487</c:v>
                </c:pt>
                <c:pt idx="21" formatCode="0.0000">
                  <c:v>0.47138185350282069</c:v>
                </c:pt>
                <c:pt idx="22" formatCode="0.0000">
                  <c:v>0.49835316661195284</c:v>
                </c:pt>
                <c:pt idx="23" formatCode="0.0000">
                  <c:v>0.52807684642283326</c:v>
                </c:pt>
                <c:pt idx="24" formatCode="0.0000">
                  <c:v>0.52347158341725475</c:v>
                </c:pt>
                <c:pt idx="25" formatCode="0.0000">
                  <c:v>0.58329424373870165</c:v>
                </c:pt>
                <c:pt idx="26" formatCode="0.0000">
                  <c:v>0.67261945665249323</c:v>
                </c:pt>
                <c:pt idx="27" formatCode="0.0000">
                  <c:v>0.68431860687804991</c:v>
                </c:pt>
                <c:pt idx="28" formatCode="0.0000">
                  <c:v>0.72117044985556844</c:v>
                </c:pt>
                <c:pt idx="29" formatCode="0.0000">
                  <c:v>0.71409926032412019</c:v>
                </c:pt>
                <c:pt idx="30" formatCode="0.0000">
                  <c:v>0.71060626361713486</c:v>
                </c:pt>
                <c:pt idx="31" formatCode="0.0000">
                  <c:v>0.68940148073327534</c:v>
                </c:pt>
                <c:pt idx="32" formatCode="0.0000">
                  <c:v>0.66898414943336282</c:v>
                </c:pt>
                <c:pt idx="33" formatCode="0.0000">
                  <c:v>0.64864944073214736</c:v>
                </c:pt>
                <c:pt idx="34" formatCode="0.0000">
                  <c:v>0.62826689264740299</c:v>
                </c:pt>
                <c:pt idx="35" formatCode="0.0000">
                  <c:v>0.60848816980038478</c:v>
                </c:pt>
                <c:pt idx="36" formatCode="0.0000">
                  <c:v>0.58869881549804082</c:v>
                </c:pt>
                <c:pt idx="37" formatCode="0.0000">
                  <c:v>0.73800627971133281</c:v>
                </c:pt>
                <c:pt idx="38" formatCode="0.0000">
                  <c:v>0.71697838551329329</c:v>
                </c:pt>
                <c:pt idx="39" formatCode="0.0000">
                  <c:v>0.75249581858865688</c:v>
                </c:pt>
                <c:pt idx="40" formatCode="0.0000">
                  <c:v>0.75626150797971536</c:v>
                </c:pt>
                <c:pt idx="41" formatCode="0.0000">
                  <c:v>0.73769150648430837</c:v>
                </c:pt>
                <c:pt idx="42" formatCode="0.0000">
                  <c:v>0.77041896015248379</c:v>
                </c:pt>
                <c:pt idx="43" formatCode="0.0000">
                  <c:v>0.74826047136960683</c:v>
                </c:pt>
                <c:pt idx="44" formatCode="0.0000">
                  <c:v>0.72720492097572365</c:v>
                </c:pt>
                <c:pt idx="45" formatCode="0.0000">
                  <c:v>0.78450710905397258</c:v>
                </c:pt>
                <c:pt idx="46" formatCode="0.0000">
                  <c:v>1.2929473025405658</c:v>
                </c:pt>
                <c:pt idx="47" formatCode="0.0000">
                  <c:v>0.85060522156843155</c:v>
                </c:pt>
                <c:pt idx="48" formatCode="0.0000">
                  <c:v>0.86751035181304981</c:v>
                </c:pt>
                <c:pt idx="49" formatCode="0.0000">
                  <c:v>0.90176146213064912</c:v>
                </c:pt>
                <c:pt idx="50" formatCode="0.0000">
                  <c:v>1.6478634588326111</c:v>
                </c:pt>
                <c:pt idx="51" formatCode="0.0000">
                  <c:v>2.8880862304494364</c:v>
                </c:pt>
                <c:pt idx="52" formatCode="0.0000">
                  <c:v>0.99816411803554961</c:v>
                </c:pt>
                <c:pt idx="53" formatCode="0.0000">
                  <c:v>1.1543682164346611</c:v>
                </c:pt>
                <c:pt idx="54" formatCode="0.0000">
                  <c:v>1.022231186673662</c:v>
                </c:pt>
                <c:pt idx="55" formatCode="0.0000">
                  <c:v>1.0002812835714103</c:v>
                </c:pt>
                <c:pt idx="56" formatCode="0.0000">
                  <c:v>0.9782277468822258</c:v>
                </c:pt>
                <c:pt idx="57" formatCode="0.0000">
                  <c:v>1.020070021054563</c:v>
                </c:pt>
                <c:pt idx="58" formatCode="0.0000">
                  <c:v>1.0662304049852387</c:v>
                </c:pt>
                <c:pt idx="59" formatCode="0.0000">
                  <c:v>3.9149267785090225</c:v>
                </c:pt>
                <c:pt idx="60" formatCode="0.0000">
                  <c:v>1.1462361256264313</c:v>
                </c:pt>
                <c:pt idx="61" formatCode="0.0000">
                  <c:v>1.1737581869998137</c:v>
                </c:pt>
                <c:pt idx="62" formatCode="0.0000">
                  <c:v>1.1947737119671169</c:v>
                </c:pt>
                <c:pt idx="63" formatCode="0.0000">
                  <c:v>1.1779254100380658</c:v>
                </c:pt>
                <c:pt idx="64" formatCode="0.0000">
                  <c:v>1.1535376533760726</c:v>
                </c:pt>
                <c:pt idx="65" formatCode="0.0000">
                  <c:v>1.1811753867316661</c:v>
                </c:pt>
                <c:pt idx="66" formatCode="0.0000">
                  <c:v>1.1807422390954379</c:v>
                </c:pt>
                <c:pt idx="67" formatCode="0.0000">
                  <c:v>1.1963271234339767</c:v>
                </c:pt>
                <c:pt idx="68" formatCode="0.0000">
                  <c:v>3.7681919108297901</c:v>
                </c:pt>
                <c:pt idx="69" formatCode="0.0000">
                  <c:v>1.2697559913470677</c:v>
                </c:pt>
                <c:pt idx="70" formatCode="0.0000">
                  <c:v>1.2456195123790432</c:v>
                </c:pt>
                <c:pt idx="71" formatCode="0.0000">
                  <c:v>1.2294624083185548</c:v>
                </c:pt>
                <c:pt idx="72" formatCode="0.0000">
                  <c:v>1.205848315845675</c:v>
                </c:pt>
                <c:pt idx="73" formatCode="0.0000">
                  <c:v>1.1827489264389728</c:v>
                </c:pt>
                <c:pt idx="74" formatCode="0.0000">
                  <c:v>1.1596675664067979</c:v>
                </c:pt>
                <c:pt idx="75" formatCode="0.0000">
                  <c:v>2.2882405230656198</c:v>
                </c:pt>
                <c:pt idx="76" formatCode="0.0000">
                  <c:v>1.6083445129114124</c:v>
                </c:pt>
                <c:pt idx="77" formatCode="0.0000">
                  <c:v>1.2889037234150944</c:v>
                </c:pt>
                <c:pt idx="78" formatCode="0.0000">
                  <c:v>1.265184899644793</c:v>
                </c:pt>
                <c:pt idx="79" formatCode="0.0000">
                  <c:v>1.2415807511867563</c:v>
                </c:pt>
                <c:pt idx="80" formatCode="0.0000">
                  <c:v>1.2512249704573146</c:v>
                </c:pt>
                <c:pt idx="81" formatCode="0.0000">
                  <c:v>1.2588782766919429</c:v>
                </c:pt>
                <c:pt idx="82" formatCode="0.0000">
                  <c:v>1.3073336800166089</c:v>
                </c:pt>
                <c:pt idx="83" formatCode="0.0000">
                  <c:v>4.9624951377592073</c:v>
                </c:pt>
                <c:pt idx="84" formatCode="0.0000">
                  <c:v>5.2974541947981075</c:v>
                </c:pt>
                <c:pt idx="85" formatCode="0.0000">
                  <c:v>1.4974550167477119</c:v>
                </c:pt>
                <c:pt idx="86" formatCode="0.0000">
                  <c:v>1.4738598757156778</c:v>
                </c:pt>
                <c:pt idx="87" formatCode="0.0000">
                  <c:v>1.514938720224686</c:v>
                </c:pt>
                <c:pt idx="88" formatCode="0.0000">
                  <c:v>1.489260426067353</c:v>
                </c:pt>
                <c:pt idx="89" formatCode="0.0000">
                  <c:v>1.464743071788783</c:v>
                </c:pt>
                <c:pt idx="90" formatCode="0.0000">
                  <c:v>1.4407855926370279</c:v>
                </c:pt>
                <c:pt idx="91" formatCode="0.0000">
                  <c:v>1.4172643147850295</c:v>
                </c:pt>
                <c:pt idx="92" formatCode="0.0000">
                  <c:v>1.3942498565396038</c:v>
                </c:pt>
                <c:pt idx="93" formatCode="0.0000">
                  <c:v>1.3717726563282138</c:v>
                </c:pt>
                <c:pt idx="94" formatCode="0.0000">
                  <c:v>1.3492945672252501</c:v>
                </c:pt>
                <c:pt idx="95" formatCode="0.0000">
                  <c:v>1.3273846127537143</c:v>
                </c:pt>
                <c:pt idx="96" formatCode="0.0000">
                  <c:v>1.3061456521440338</c:v>
                </c:pt>
                <c:pt idx="97" formatCode="0.0000">
                  <c:v>1.2847459579050315</c:v>
                </c:pt>
                <c:pt idx="98" formatCode="0.0000">
                  <c:v>1.2635638867746972</c:v>
                </c:pt>
                <c:pt idx="99" formatCode="0.0000">
                  <c:v>1.2493215244854079</c:v>
                </c:pt>
                <c:pt idx="100" formatCode="0.0000">
                  <c:v>1.2407923531712566</c:v>
                </c:pt>
                <c:pt idx="101" formatCode="0.0000">
                  <c:v>1.2333556527184957</c:v>
                </c:pt>
                <c:pt idx="102" formatCode="0.0000">
                  <c:v>1.2528300096847587</c:v>
                </c:pt>
                <c:pt idx="103" formatCode="0.0000">
                  <c:v>1.2798027823741494</c:v>
                </c:pt>
                <c:pt idx="104" formatCode="0.0000">
                  <c:v>1.2586821452674859</c:v>
                </c:pt>
                <c:pt idx="105" formatCode="0.0000">
                  <c:v>1.2372820749994222</c:v>
                </c:pt>
                <c:pt idx="106" formatCode="0.0000">
                  <c:v>1.2163992415373113</c:v>
                </c:pt>
                <c:pt idx="107" formatCode="0.0000">
                  <c:v>1.1956694078158208</c:v>
                </c:pt>
                <c:pt idx="108" formatCode="0.0000">
                  <c:v>1.1849028237554036</c:v>
                </c:pt>
                <c:pt idx="109" formatCode="0.0000">
                  <c:v>1.1772896043269911</c:v>
                </c:pt>
                <c:pt idx="110" formatCode="0.0000">
                  <c:v>1.1702905780925184</c:v>
                </c:pt>
                <c:pt idx="111" formatCode="0.0000">
                  <c:v>1.1634329536763788</c:v>
                </c:pt>
                <c:pt idx="112" formatCode="0.0000">
                  <c:v>1.1566284879105362</c:v>
                </c:pt>
                <c:pt idx="113" formatCode="0.0000">
                  <c:v>1.1498606758598566</c:v>
                </c:pt>
                <c:pt idx="114" formatCode="0.0000">
                  <c:v>1.1431263785150529</c:v>
                </c:pt>
                <c:pt idx="115" formatCode="0.0000">
                  <c:v>1.1364248701655175</c:v>
                </c:pt>
                <c:pt idx="116" formatCode="0.0000">
                  <c:v>1.1297558964126693</c:v>
                </c:pt>
                <c:pt idx="117" formatCode="0.0000">
                  <c:v>1.1231193595738214</c:v>
                </c:pt>
                <c:pt idx="118" formatCode="0.0000">
                  <c:v>1.1165150671116788</c:v>
                </c:pt>
                <c:pt idx="119" formatCode="0.0000">
                  <c:v>1.2239348802279604</c:v>
                </c:pt>
                <c:pt idx="120" formatCode="0.0000">
                  <c:v>1.2033378975483349</c:v>
                </c:pt>
                <c:pt idx="121" formatCode="0.0000">
                  <c:v>1.1946235948539008</c:v>
                </c:pt>
                <c:pt idx="122" formatCode="0.0000">
                  <c:v>1.1748871232867097</c:v>
                </c:pt>
                <c:pt idx="123" formatCode="0.0000">
                  <c:v>1.2575233977869695</c:v>
                </c:pt>
                <c:pt idx="124" formatCode="0.0000">
                  <c:v>1.2367339356572173</c:v>
                </c:pt>
                <c:pt idx="125" formatCode="0.0000">
                  <c:v>1.2238734752153546</c:v>
                </c:pt>
                <c:pt idx="126" formatCode="0.0000">
                  <c:v>1.203737288405943</c:v>
                </c:pt>
                <c:pt idx="127" formatCode="0.0000">
                  <c:v>1.1836074508215826</c:v>
                </c:pt>
                <c:pt idx="128" formatCode="0.0000">
                  <c:v>1.164083692556356</c:v>
                </c:pt>
                <c:pt idx="129" formatCode="0.0000">
                  <c:v>1.1450902852150437</c:v>
                </c:pt>
                <c:pt idx="130" formatCode="0.0000">
                  <c:v>1.1524540027054784</c:v>
                </c:pt>
                <c:pt idx="131" formatCode="0.0000">
                  <c:v>1.1337729655258519</c:v>
                </c:pt>
                <c:pt idx="132" formatCode="0.0000">
                  <c:v>1.1153590912678166</c:v>
                </c:pt>
                <c:pt idx="133" formatCode="0.0000">
                  <c:v>1.0972385549230232</c:v>
                </c:pt>
                <c:pt idx="134" formatCode="0.0000">
                  <c:v>1.0790457015819785</c:v>
                </c:pt>
                <c:pt idx="135" formatCode="0.0000">
                  <c:v>1.0609638345773293</c:v>
                </c:pt>
                <c:pt idx="136" formatCode="0.0000">
                  <c:v>1.0436475488293866</c:v>
                </c:pt>
                <c:pt idx="137" formatCode="0.0000">
                  <c:v>1.0266653993759287</c:v>
                </c:pt>
                <c:pt idx="138" formatCode="0.0000">
                  <c:v>1.0100693498885551</c:v>
                </c:pt>
                <c:pt idx="139" formatCode="0.0000">
                  <c:v>1.0039822671699388</c:v>
                </c:pt>
                <c:pt idx="140" formatCode="0.0000">
                  <c:v>0.98805417346567148</c:v>
                </c:pt>
                <c:pt idx="141" formatCode="0.0000">
                  <c:v>0.97677101051187443</c:v>
                </c:pt>
                <c:pt idx="142" formatCode="0.0000">
                  <c:v>0.96998301348632232</c:v>
                </c:pt>
                <c:pt idx="143" formatCode="0.0000">
                  <c:v>0.96405479187479493</c:v>
                </c:pt>
                <c:pt idx="144" formatCode="0.0000">
                  <c:v>0.95834416197303951</c:v>
                </c:pt>
                <c:pt idx="145" formatCode="0.0000">
                  <c:v>0.95262858301777786</c:v>
                </c:pt>
                <c:pt idx="146" formatCode="0.0000">
                  <c:v>0.94696893488695855</c:v>
                </c:pt>
                <c:pt idx="147" formatCode="0.0000">
                  <c:v>0.94134199160604837</c:v>
                </c:pt>
                <c:pt idx="148" formatCode="0.0000">
                  <c:v>0.93574329926212985</c:v>
                </c:pt>
                <c:pt idx="149" formatCode="0.0000">
                  <c:v>0.9301719451038829</c:v>
                </c:pt>
                <c:pt idx="150" formatCode="0.0000">
                  <c:v>0.9246276853038613</c:v>
                </c:pt>
                <c:pt idx="151" formatCode="0.0000">
                  <c:v>0.91911038777829235</c:v>
                </c:pt>
                <c:pt idx="152" formatCode="0.0000">
                  <c:v>0.91361989950208056</c:v>
                </c:pt>
                <c:pt idx="153" formatCode="0.0000">
                  <c:v>0.90815613129151795</c:v>
                </c:pt>
                <c:pt idx="154" formatCode="0.0000">
                  <c:v>0.90271897539676027</c:v>
                </c:pt>
                <c:pt idx="155" formatCode="0.0000">
                  <c:v>0.8973099423349985</c:v>
                </c:pt>
                <c:pt idx="156" formatCode="0.0000">
                  <c:v>0.89192888860752961</c:v>
                </c:pt>
                <c:pt idx="157" formatCode="0.0000">
                  <c:v>0.8865756717075518</c:v>
                </c:pt>
                <c:pt idx="158" formatCode="0.0000">
                  <c:v>0.88125015010454277</c:v>
                </c:pt>
                <c:pt idx="159" formatCode="0.0000">
                  <c:v>1.0587229310903916</c:v>
                </c:pt>
                <c:pt idx="160" formatCode="0.0000">
                  <c:v>1.0419569040399925</c:v>
                </c:pt>
                <c:pt idx="161" formatCode="0.0000">
                  <c:v>1.0261819864689132</c:v>
                </c:pt>
                <c:pt idx="162" formatCode="0.0000">
                  <c:v>1.0098805447045887</c:v>
                </c:pt>
                <c:pt idx="163" formatCode="0.0000">
                  <c:v>0.9936295119283941</c:v>
                </c:pt>
                <c:pt idx="164" formatCode="0.0000">
                  <c:v>1.0165233003258625</c:v>
                </c:pt>
                <c:pt idx="165" formatCode="0.0000">
                  <c:v>1.0004817197443059</c:v>
                </c:pt>
                <c:pt idx="166" formatCode="0.0000">
                  <c:v>0.98461133864907191</c:v>
                </c:pt>
                <c:pt idx="167" formatCode="0.0000">
                  <c:v>0.9688579288212692</c:v>
                </c:pt>
                <c:pt idx="168" formatCode="0.0000">
                  <c:v>0.95601673012204536</c:v>
                </c:pt>
                <c:pt idx="169" formatCode="0.0000">
                  <c:v>0.94958811495783735</c:v>
                </c:pt>
                <c:pt idx="170" formatCode="0.0000">
                  <c:v>0.93352403202575351</c:v>
                </c:pt>
                <c:pt idx="171" formatCode="0.0000">
                  <c:v>0.91826089552920587</c:v>
                </c:pt>
                <c:pt idx="172" formatCode="0.0000">
                  <c:v>0.90299886354058778</c:v>
                </c:pt>
                <c:pt idx="173" formatCode="0.0000">
                  <c:v>0.88798879814638454</c:v>
                </c:pt>
                <c:pt idx="174" formatCode="0.0000">
                  <c:v>0.87320026644512938</c:v>
                </c:pt>
                <c:pt idx="175" formatCode="0.0000">
                  <c:v>0.85852810006610725</c:v>
                </c:pt>
                <c:pt idx="176" formatCode="0.0000">
                  <c:v>0.84414489536562587</c:v>
                </c:pt>
                <c:pt idx="177" formatCode="0.0000">
                  <c:v>0.82991967353605611</c:v>
                </c:pt>
                <c:pt idx="178" formatCode="0.0000">
                  <c:v>0.81587376717020821</c:v>
                </c:pt>
                <c:pt idx="179" formatCode="0.0000">
                  <c:v>0.80220257760280889</c:v>
                </c:pt>
                <c:pt idx="180" formatCode="0.0000">
                  <c:v>0.78847568923721101</c:v>
                </c:pt>
                <c:pt idx="181" formatCode="0.0000">
                  <c:v>0.7751658194460006</c:v>
                </c:pt>
                <c:pt idx="182" formatCode="0.0000">
                  <c:v>0.7665158860073078</c:v>
                </c:pt>
                <c:pt idx="183" formatCode="0.0000">
                  <c:v>0.76121784332247422</c:v>
                </c:pt>
                <c:pt idx="184" formatCode="0.0000">
                  <c:v>0.7565610672297598</c:v>
                </c:pt>
                <c:pt idx="185" formatCode="0.0000">
                  <c:v>0.752040621423127</c:v>
                </c:pt>
                <c:pt idx="186" formatCode="0.0000">
                  <c:v>0.74756245814441213</c:v>
                </c:pt>
                <c:pt idx="187" formatCode="0.0000">
                  <c:v>0.74310897664422171</c:v>
                </c:pt>
                <c:pt idx="188" formatCode="0.0000">
                  <c:v>0.73867683646284632</c:v>
                </c:pt>
                <c:pt idx="189" formatCode="0.0000">
                  <c:v>0.73426533432791785</c:v>
                </c:pt>
                <c:pt idx="190" formatCode="0.0000">
                  <c:v>0.72987429478594112</c:v>
                </c:pt>
                <c:pt idx="191" formatCode="0.0000">
                  <c:v>0.72550363034356136</c:v>
                </c:pt>
                <c:pt idx="192" formatCode="0.0000">
                  <c:v>0.72115324233158229</c:v>
                </c:pt>
                <c:pt idx="193" formatCode="0.0000">
                  <c:v>0.71682299539736671</c:v>
                </c:pt>
                <c:pt idx="194" formatCode="0.0000">
                  <c:v>0.71251284555918371</c:v>
                </c:pt>
                <c:pt idx="195" formatCode="0.0000">
                  <c:v>0.70822278061051169</c:v>
                </c:pt>
                <c:pt idx="196" formatCode="0.0000">
                  <c:v>0.70395273934518632</c:v>
                </c:pt>
                <c:pt idx="197" formatCode="0.0000">
                  <c:v>0.70100068426654083</c:v>
                </c:pt>
                <c:pt idx="198" formatCode="0.0000">
                  <c:v>0.69571665865661791</c:v>
                </c:pt>
                <c:pt idx="199" formatCode="0.0000">
                  <c:v>0.69131201224153038</c:v>
                </c:pt>
                <c:pt idx="200" formatCode="0.0000">
                  <c:v>0.68890438524167652</c:v>
                </c:pt>
                <c:pt idx="201" formatCode="0.0000">
                  <c:v>0.6832536930465577</c:v>
                </c:pt>
                <c:pt idx="202" formatCode="0.0000">
                  <c:v>0.67883152528054591</c:v>
                </c:pt>
                <c:pt idx="203" formatCode="0.0000">
                  <c:v>0.67465394522854838</c:v>
                </c:pt>
                <c:pt idx="204" formatCode="0.0000">
                  <c:v>0.67053763390572718</c:v>
                </c:pt>
                <c:pt idx="205" formatCode="0.0000">
                  <c:v>0.74710587334073342</c:v>
                </c:pt>
                <c:pt idx="206" formatCode="0.0000">
                  <c:v>0.7575528763320023</c:v>
                </c:pt>
                <c:pt idx="207" formatCode="0.0000">
                  <c:v>0.8577593742927121</c:v>
                </c:pt>
                <c:pt idx="208" formatCode="0.0000">
                  <c:v>0.85254836997122152</c:v>
                </c:pt>
                <c:pt idx="209" formatCode="0.0000">
                  <c:v>0.84607572546342424</c:v>
                </c:pt>
                <c:pt idx="210" formatCode="0.0000">
                  <c:v>0.82956048695258733</c:v>
                </c:pt>
                <c:pt idx="211" formatCode="0.0000">
                  <c:v>0.81312821782233169</c:v>
                </c:pt>
                <c:pt idx="212" formatCode="0.0000">
                  <c:v>0.7970295309390879</c:v>
                </c:pt>
                <c:pt idx="213" formatCode="0.0000">
                  <c:v>0.78128849786144183</c:v>
                </c:pt>
                <c:pt idx="214" formatCode="0.0000">
                  <c:v>0.76584462515527973</c:v>
                </c:pt>
                <c:pt idx="215" formatCode="0.0000">
                  <c:v>0.75038261146583418</c:v>
                </c:pt>
                <c:pt idx="216" formatCode="0.0000">
                  <c:v>0.73527142948371116</c:v>
                </c:pt>
                <c:pt idx="217" formatCode="0.0000">
                  <c:v>0.71999119165926828</c:v>
                </c:pt>
                <c:pt idx="218" formatCode="0.0000">
                  <c:v>0.70480009438838498</c:v>
                </c:pt>
                <c:pt idx="219" formatCode="0.0000">
                  <c:v>0.689197370066988</c:v>
                </c:pt>
                <c:pt idx="220" formatCode="0.0000">
                  <c:v>0.67418456570972152</c:v>
                </c:pt>
                <c:pt idx="221" formatCode="0.0000">
                  <c:v>0.65922455989159989</c:v>
                </c:pt>
                <c:pt idx="222" formatCode="0.0000">
                  <c:v>0.65494611574719952</c:v>
                </c:pt>
                <c:pt idx="223" formatCode="0.0000">
                  <c:v>0.65069324188649502</c:v>
                </c:pt>
                <c:pt idx="224" formatCode="0.0000">
                  <c:v>0.63577109348021832</c:v>
                </c:pt>
                <c:pt idx="225" formatCode="0.0000">
                  <c:v>0.62104826469307239</c:v>
                </c:pt>
                <c:pt idx="226" formatCode="0.0000">
                  <c:v>0.60655311670542555</c:v>
                </c:pt>
                <c:pt idx="227" formatCode="0.0000">
                  <c:v>0.59840582069456549</c:v>
                </c:pt>
                <c:pt idx="228" formatCode="0.0000">
                  <c:v>0.59393749818094932</c:v>
                </c:pt>
                <c:pt idx="229" formatCode="0.0000">
                  <c:v>0.59016757911247497</c:v>
                </c:pt>
                <c:pt idx="230" formatCode="0.0000">
                  <c:v>0.58654088447374142</c:v>
                </c:pt>
                <c:pt idx="231" formatCode="0.0000">
                  <c:v>0.58295933437298864</c:v>
                </c:pt>
                <c:pt idx="232" formatCode="0.0000">
                  <c:v>0.57939531573103487</c:v>
                </c:pt>
                <c:pt idx="233" formatCode="0.0000">
                  <c:v>0.57584875821074344</c:v>
                </c:pt>
                <c:pt idx="234" formatCode="0.0000">
                  <c:v>0.57231448637569449</c:v>
                </c:pt>
                <c:pt idx="235" formatCode="0.0000">
                  <c:v>0.56880041711480323</c:v>
                </c:pt>
                <c:pt idx="236" formatCode="0.0000">
                  <c:v>0.56530307472781527</c:v>
                </c:pt>
                <c:pt idx="237" formatCode="0.0000">
                  <c:v>0.56182176212893431</c:v>
                </c:pt>
                <c:pt idx="238" formatCode="0.0000">
                  <c:v>0.55835625941311928</c:v>
                </c:pt>
                <c:pt idx="239" formatCode="0.0000">
                  <c:v>0.55490652671462914</c:v>
                </c:pt>
                <c:pt idx="240" formatCode="0.0000">
                  <c:v>0.55147255042048737</c:v>
                </c:pt>
                <c:pt idx="241" formatCode="0.0000">
                  <c:v>0.54805560217576443</c:v>
                </c:pt>
                <c:pt idx="242" formatCode="0.0000">
                  <c:v>0.54465561490794545</c:v>
                </c:pt>
                <c:pt idx="243" formatCode="0.0000">
                  <c:v>0.54127117166342698</c:v>
                </c:pt>
                <c:pt idx="244" formatCode="0.0000">
                  <c:v>0.53790218099525944</c:v>
                </c:pt>
                <c:pt idx="245" formatCode="0.0000">
                  <c:v>0.53454864077754927</c:v>
                </c:pt>
                <c:pt idx="246" formatCode="0.0000">
                  <c:v>0.53121044967094888</c:v>
                </c:pt>
                <c:pt idx="247" formatCode="0.0000">
                  <c:v>0.52788757932979635</c:v>
                </c:pt>
                <c:pt idx="248" formatCode="0.0000">
                  <c:v>0.52458001342689309</c:v>
                </c:pt>
                <c:pt idx="249" formatCode="0.0000">
                  <c:v>0.52128775501356139</c:v>
                </c:pt>
                <c:pt idx="250" formatCode="0.0000">
                  <c:v>0.51801077561313136</c:v>
                </c:pt>
                <c:pt idx="251" formatCode="0.0000">
                  <c:v>0.51475033432517048</c:v>
                </c:pt>
                <c:pt idx="252" formatCode="0.0000">
                  <c:v>0.51150512808736004</c:v>
                </c:pt>
                <c:pt idx="253" formatCode="0.0000">
                  <c:v>0.50827505260897121</c:v>
                </c:pt>
                <c:pt idx="254" formatCode="0.0000">
                  <c:v>0.50506011939135631</c:v>
                </c:pt>
                <c:pt idx="255" formatCode="0.0000">
                  <c:v>0.50186020776143592</c:v>
                </c:pt>
                <c:pt idx="256" formatCode="0.0000">
                  <c:v>0.49867528965728608</c:v>
                </c:pt>
                <c:pt idx="257" formatCode="0.0000">
                  <c:v>0.49550532998604097</c:v>
                </c:pt>
                <c:pt idx="258" formatCode="0.0000">
                  <c:v>0.49235029793032437</c:v>
                </c:pt>
                <c:pt idx="259" formatCode="0.0000">
                  <c:v>0.48921018863582361</c:v>
                </c:pt>
                <c:pt idx="260" formatCode="0.0000">
                  <c:v>0.48608492823314892</c:v>
                </c:pt>
                <c:pt idx="261" formatCode="0.0000">
                  <c:v>0.4829745486870371</c:v>
                </c:pt>
                <c:pt idx="262" formatCode="0.0000">
                  <c:v>0.47987906957667548</c:v>
                </c:pt>
                <c:pt idx="263" formatCode="0.0000">
                  <c:v>0.47679845286408012</c:v>
                </c:pt>
                <c:pt idx="264" formatCode="0.0000">
                  <c:v>0.47373261240747294</c:v>
                </c:pt>
                <c:pt idx="265" formatCode="0.0000">
                  <c:v>0.47068155786218535</c:v>
                </c:pt>
                <c:pt idx="266" formatCode="0.0000">
                  <c:v>0.46764639794367335</c:v>
                </c:pt>
                <c:pt idx="267" formatCode="0.0000">
                  <c:v>0.4646270733904968</c:v>
                </c:pt>
                <c:pt idx="268" formatCode="0.0000">
                  <c:v>0.46162352533170076</c:v>
                </c:pt>
                <c:pt idx="269" formatCode="0.0000">
                  <c:v>0.45863459778519905</c:v>
                </c:pt>
                <c:pt idx="270" formatCode="0.0000">
                  <c:v>0.45566024033103542</c:v>
                </c:pt>
                <c:pt idx="271" formatCode="0.0000">
                  <c:v>0.45270040065694833</c:v>
                </c:pt>
                <c:pt idx="272" formatCode="0.0000">
                  <c:v>0.44975496347151273</c:v>
                </c:pt>
                <c:pt idx="273" formatCode="0.0000">
                  <c:v>0.44682401237439051</c:v>
                </c:pt>
                <c:pt idx="274" formatCode="0.0000">
                  <c:v>0.44390752580892912</c:v>
                </c:pt>
                <c:pt idx="275" formatCode="0.0000">
                  <c:v>0.44100546066072588</c:v>
                </c:pt>
                <c:pt idx="276" formatCode="0.0000">
                  <c:v>0.43811779654785443</c:v>
                </c:pt>
                <c:pt idx="277" formatCode="0.0000">
                  <c:v>0.43524451025883404</c:v>
                </c:pt>
                <c:pt idx="278" formatCode="0.0000">
                  <c:v>0.43238556697672709</c:v>
                </c:pt>
                <c:pt idx="279" formatCode="0.0000">
                  <c:v>0.42954100342328028</c:v>
                </c:pt>
                <c:pt idx="280" formatCode="0.0000">
                  <c:v>0.42671074635567091</c:v>
                </c:pt>
                <c:pt idx="281" formatCode="0.0000">
                  <c:v>0.42389472832142078</c:v>
                </c:pt>
                <c:pt idx="282" formatCode="0.0000">
                  <c:v>0.42109292951913802</c:v>
                </c:pt>
                <c:pt idx="283" formatCode="0.0000">
                  <c:v>0.42012261892754965</c:v>
                </c:pt>
                <c:pt idx="284" formatCode="0.0000">
                  <c:v>0.41613800968327819</c:v>
                </c:pt>
                <c:pt idx="285" formatCode="0.0000">
                  <c:v>0.41290101780913868</c:v>
                </c:pt>
                <c:pt idx="286" formatCode="0.0000">
                  <c:v>0.41007400231010155</c:v>
                </c:pt>
                <c:pt idx="287" formatCode="0.0000">
                  <c:v>0.40733470535013411</c:v>
                </c:pt>
                <c:pt idx="288" formatCode="0.0000">
                  <c:v>0.40462307796817087</c:v>
                </c:pt>
                <c:pt idx="289" formatCode="0.0000">
                  <c:v>0.40192790381058402</c:v>
                </c:pt>
                <c:pt idx="290" formatCode="0.0000">
                  <c:v>0.39924703891662555</c:v>
                </c:pt>
                <c:pt idx="291" formatCode="0.0000">
                  <c:v>0.43061201912860236</c:v>
                </c:pt>
                <c:pt idx="292" formatCode="0.0000">
                  <c:v>0.48165085672090735</c:v>
                </c:pt>
                <c:pt idx="293" formatCode="0.0000">
                  <c:v>0.4622982117202481</c:v>
                </c:pt>
                <c:pt idx="294" formatCode="0.0000">
                  <c:v>0.44294762554756267</c:v>
                </c:pt>
                <c:pt idx="295" formatCode="0.0000">
                  <c:v>0.42431428056787185</c:v>
                </c:pt>
                <c:pt idx="296" formatCode="0.0000">
                  <c:v>0.40588587524902492</c:v>
                </c:pt>
                <c:pt idx="297" formatCode="0.0000">
                  <c:v>0.38766073368092724</c:v>
                </c:pt>
                <c:pt idx="298" formatCode="0.0000">
                  <c:v>0.38009426363746818</c:v>
                </c:pt>
                <c:pt idx="299" formatCode="0.0000">
                  <c:v>0.37667967369989513</c:v>
                </c:pt>
                <c:pt idx="300" formatCode="0.0000">
                  <c:v>0.37404763299124866</c:v>
                </c:pt>
                <c:pt idx="301" formatCode="0.0000">
                  <c:v>0.37157066404419531</c:v>
                </c:pt>
                <c:pt idx="302" formatCode="0.0000">
                  <c:v>0.3691319122146226</c:v>
                </c:pt>
                <c:pt idx="303" formatCode="0.0000">
                  <c:v>0.36670962938423807</c:v>
                </c:pt>
                <c:pt idx="304" formatCode="0.0000">
                  <c:v>0.3642997185308407</c:v>
                </c:pt>
                <c:pt idx="305" formatCode="0.0000">
                  <c:v>0.36190149166638053</c:v>
                </c:pt>
                <c:pt idx="306" formatCode="0.0000">
                  <c:v>0.35951476787872294</c:v>
                </c:pt>
                <c:pt idx="307" formatCode="0.0000">
                  <c:v>0.35713952705000357</c:v>
                </c:pt>
                <c:pt idx="308" formatCode="0.0000">
                  <c:v>0.35477580229869782</c:v>
                </c:pt>
                <c:pt idx="309" formatCode="0.0000">
                  <c:v>0.35242352610722649</c:v>
                </c:pt>
                <c:pt idx="310" formatCode="0.0000">
                  <c:v>0.3506019189092543</c:v>
                </c:pt>
                <c:pt idx="311" formatCode="0.0000">
                  <c:v>0.3478526489633666</c:v>
                </c:pt>
                <c:pt idx="312" formatCode="0.0000">
                  <c:v>0.34545867617117454</c:v>
                </c:pt>
                <c:pt idx="313" formatCode="0.0000">
                  <c:v>0.34314017058990304</c:v>
                </c:pt>
                <c:pt idx="314" formatCode="0.0000">
                  <c:v>0.34084502130812688</c:v>
                </c:pt>
                <c:pt idx="315" formatCode="0.0000">
                  <c:v>0.33856351960813735</c:v>
                </c:pt>
                <c:pt idx="316" formatCode="0.0000">
                  <c:v>0.33940922092061043</c:v>
                </c:pt>
                <c:pt idx="317" formatCode="0.0000">
                  <c:v>0.33463344846854659</c:v>
                </c:pt>
                <c:pt idx="318" formatCode="0.0000">
                  <c:v>0.33193172089898881</c:v>
                </c:pt>
                <c:pt idx="319" formatCode="0.0000">
                  <c:v>0.32962518455455464</c:v>
                </c:pt>
                <c:pt idx="320" formatCode="0.0000">
                  <c:v>0.32740115464110547</c:v>
                </c:pt>
                <c:pt idx="321" formatCode="0.0000">
                  <c:v>0.32520144023248454</c:v>
                </c:pt>
                <c:pt idx="322" formatCode="0.0000">
                  <c:v>0.32301519652312016</c:v>
                </c:pt>
                <c:pt idx="323" formatCode="0.0000">
                  <c:v>0.32084042321259221</c:v>
                </c:pt>
                <c:pt idx="324" formatCode="0.0000">
                  <c:v>0.31867674924587697</c:v>
                </c:pt>
                <c:pt idx="325" formatCode="0.0000">
                  <c:v>0.31652409297029482</c:v>
                </c:pt>
                <c:pt idx="326" formatCode="0.0000">
                  <c:v>0.31438244440267449</c:v>
                </c:pt>
                <c:pt idx="327" formatCode="0.0000">
                  <c:v>0.31225180753211662</c:v>
                </c:pt>
                <c:pt idx="328" formatCode="0.0000">
                  <c:v>0.31013218358632816</c:v>
                </c:pt>
                <c:pt idx="329" formatCode="0.0000">
                  <c:v>0.30802353958382861</c:v>
                </c:pt>
                <c:pt idx="330" formatCode="0.0000">
                  <c:v>0.3069643343335397</c:v>
                </c:pt>
                <c:pt idx="331" formatCode="0.0000">
                  <c:v>0.30404160684943177</c:v>
                </c:pt>
                <c:pt idx="332" formatCode="0.0000">
                  <c:v>0.30181730802006218</c:v>
                </c:pt>
                <c:pt idx="333" formatCode="0.0000">
                  <c:v>0.29973184733837327</c:v>
                </c:pt>
                <c:pt idx="334" formatCode="0.0000">
                  <c:v>0.29768097549273087</c:v>
                </c:pt>
                <c:pt idx="335" formatCode="0.0000">
                  <c:v>0.29564524730064151</c:v>
                </c:pt>
                <c:pt idx="336" formatCode="0.0000">
                  <c:v>0.29362098490495037</c:v>
                </c:pt>
                <c:pt idx="337" formatCode="0.0000">
                  <c:v>0.29160746832431111</c:v>
                </c:pt>
                <c:pt idx="338" formatCode="0.0000">
                  <c:v>0.28960447916355631</c:v>
                </c:pt>
                <c:pt idx="339" formatCode="0.0000">
                  <c:v>0.28761179897157613</c:v>
                </c:pt>
                <c:pt idx="340" formatCode="0.0000">
                  <c:v>0.28562895256914894</c:v>
                </c:pt>
                <c:pt idx="341" formatCode="0.0000">
                  <c:v>0.28365596923391528</c:v>
                </c:pt>
                <c:pt idx="342" formatCode="0.0000">
                  <c:v>0.28169661432428938</c:v>
                </c:pt>
                <c:pt idx="343" formatCode="0.0000">
                  <c:v>0.27975079367401445</c:v>
                </c:pt>
                <c:pt idx="344" formatCode="0.0000">
                  <c:v>0.27781841378994687</c:v>
                </c:pt>
                <c:pt idx="345" formatCode="0.0000">
                  <c:v>0.27589938182896667</c:v>
                </c:pt>
                <c:pt idx="346" formatCode="0.0000">
                  <c:v>0.27399360559005481</c:v>
                </c:pt>
                <c:pt idx="347" formatCode="0.0000">
                  <c:v>0.27210099350921674</c:v>
                </c:pt>
                <c:pt idx="348" formatCode="0.0000">
                  <c:v>0.2702214546549645</c:v>
                </c:pt>
                <c:pt idx="349" formatCode="0.0000">
                  <c:v>0.26835489872392448</c:v>
                </c:pt>
                <c:pt idx="350" formatCode="0.0000">
                  <c:v>0.26650123603649523</c:v>
                </c:pt>
                <c:pt idx="351" formatCode="0.0000">
                  <c:v>0.26466037753253757</c:v>
                </c:pt>
                <c:pt idx="352" formatCode="0.0000">
                  <c:v>0.26283223476709577</c:v>
                </c:pt>
                <c:pt idx="353" formatCode="0.0000">
                  <c:v>0.26101671990614811</c:v>
                </c:pt>
                <c:pt idx="354" formatCode="0.0000">
                  <c:v>0.3581438244725702</c:v>
                </c:pt>
                <c:pt idx="355" formatCode="0.0000">
                  <c:v>0.38283958988778938</c:v>
                </c:pt>
                <c:pt idx="356" formatCode="0.0000">
                  <c:v>0.42616585038357729</c:v>
                </c:pt>
                <c:pt idx="357" formatCode="0.0000">
                  <c:v>0.40560760974473897</c:v>
                </c:pt>
                <c:pt idx="358" formatCode="0.0000">
                  <c:v>0.38531483879546113</c:v>
                </c:pt>
                <c:pt idx="359" formatCode="0.0000">
                  <c:v>0.36567616467137848</c:v>
                </c:pt>
                <c:pt idx="360" formatCode="0.0000">
                  <c:v>0.3458548841639329</c:v>
                </c:pt>
                <c:pt idx="361" formatCode="0.0000">
                  <c:v>0.32611511316579012</c:v>
                </c:pt>
                <c:pt idx="362" formatCode="0.0000">
                  <c:v>0.30737070805477673</c:v>
                </c:pt>
                <c:pt idx="363" formatCode="0.0000">
                  <c:v>0.28873671683397384</c:v>
                </c:pt>
                <c:pt idx="364" formatCode="0.0000">
                  <c:v>0.27038609320567936</c:v>
                </c:pt>
                <c:pt idx="365" formatCode="0.0000">
                  <c:v>0.25971122631652732</c:v>
                </c:pt>
                <c:pt idx="366" formatCode="0.0000">
                  <c:v>0.30417531167900735</c:v>
                </c:pt>
                <c:pt idx="367" formatCode="0.0000">
                  <c:v>0.30473309968576301</c:v>
                </c:pt>
                <c:pt idx="368" formatCode="0.0000">
                  <c:v>0.28537241198808655</c:v>
                </c:pt>
                <c:pt idx="369" formatCode="0.0000">
                  <c:v>0.29067248162897741</c:v>
                </c:pt>
                <c:pt idx="370" formatCode="0.0000">
                  <c:v>0.30506262965371633</c:v>
                </c:pt>
                <c:pt idx="371" formatCode="0.0000">
                  <c:v>0.2878444915852772</c:v>
                </c:pt>
                <c:pt idx="372" formatCode="0.0000">
                  <c:v>0.26951532648862975</c:v>
                </c:pt>
                <c:pt idx="373" formatCode="0.0000">
                  <c:v>0.25159689303845056</c:v>
                </c:pt>
                <c:pt idx="374" formatCode="0.0000">
                  <c:v>0.24840601146327834</c:v>
                </c:pt>
                <c:pt idx="375" formatCode="0.0000">
                  <c:v>0.26350339807920881</c:v>
                </c:pt>
                <c:pt idx="376" formatCode="0.0000">
                  <c:v>0.24854278211880093</c:v>
                </c:pt>
                <c:pt idx="377" formatCode="0.0000">
                  <c:v>0.31200406041607603</c:v>
                </c:pt>
                <c:pt idx="378" formatCode="0.0000">
                  <c:v>0.40723063790264558</c:v>
                </c:pt>
                <c:pt idx="379" formatCode="0.0000">
                  <c:v>0.41959857361060393</c:v>
                </c:pt>
                <c:pt idx="380" formatCode="0.0000">
                  <c:v>0.44466709432580431</c:v>
                </c:pt>
                <c:pt idx="381" formatCode="0.0000">
                  <c:v>0.55089895027740221</c:v>
                </c:pt>
                <c:pt idx="382" formatCode="0.0000">
                  <c:v>0.5310103032166279</c:v>
                </c:pt>
                <c:pt idx="383" formatCode="0.0000">
                  <c:v>0.5107631450170711</c:v>
                </c:pt>
                <c:pt idx="384" formatCode="0.0000">
                  <c:v>0.4940220587988165</c:v>
                </c:pt>
                <c:pt idx="385" formatCode="0.0000">
                  <c:v>0.57469548733889753</c:v>
                </c:pt>
                <c:pt idx="386" formatCode="0.0000">
                  <c:v>0.6310997064945042</c:v>
                </c:pt>
                <c:pt idx="387" formatCode="0.0000">
                  <c:v>0.65702635894699157</c:v>
                </c:pt>
                <c:pt idx="388" formatCode="0.0000">
                  <c:v>0.68571147159878187</c:v>
                </c:pt>
                <c:pt idx="389" formatCode="0.0000">
                  <c:v>0.68007362940683491</c:v>
                </c:pt>
                <c:pt idx="390" formatCode="0.0000">
                  <c:v>0.73887035780221277</c:v>
                </c:pt>
                <c:pt idx="391" formatCode="0.0000">
                  <c:v>0.82717394131348332</c:v>
                </c:pt>
                <c:pt idx="392" formatCode="0.0000">
                  <c:v>0.8378532943481426</c:v>
                </c:pt>
                <c:pt idx="393" formatCode="0.0000">
                  <c:v>0.87369190061882618</c:v>
                </c:pt>
                <c:pt idx="394" formatCode="0.0000">
                  <c:v>0.86561354829297477</c:v>
                </c:pt>
                <c:pt idx="395" formatCode="0.0000">
                  <c:v>0.86112002153368206</c:v>
                </c:pt>
                <c:pt idx="396" formatCode="0.0000">
                  <c:v>0.83892127654037818</c:v>
                </c:pt>
                <c:pt idx="397" formatCode="0.0000">
                  <c:v>0.81751659194275184</c:v>
                </c:pt>
                <c:pt idx="398" formatCode="0.0000">
                  <c:v>0.79620109503925862</c:v>
                </c:pt>
                <c:pt idx="399" formatCode="0.0000">
                  <c:v>0.77484427787593457</c:v>
                </c:pt>
                <c:pt idx="400" formatCode="0.0000">
                  <c:v>0.75409775894369446</c:v>
                </c:pt>
                <c:pt idx="401" formatCode="0.0000">
                  <c:v>0.73334703813563673</c:v>
                </c:pt>
                <c:pt idx="402" formatCode="0.0000">
                  <c:v>0.88169952007441577</c:v>
                </c:pt>
                <c:pt idx="403" formatCode="0.0000">
                  <c:v>0.85971916150597683</c:v>
                </c:pt>
                <c:pt idx="404" formatCode="0.0000">
                  <c:v>0.89429049546855566</c:v>
                </c:pt>
                <c:pt idx="405" formatCode="0.0000">
                  <c:v>0.8971160929265114</c:v>
                </c:pt>
                <c:pt idx="406" formatCode="0.0000">
                  <c:v>0.87761216808837172</c:v>
                </c:pt>
                <c:pt idx="407" formatCode="0.0000">
                  <c:v>0.9094119226597166</c:v>
                </c:pt>
                <c:pt idx="408" formatCode="0.0000">
                  <c:v>0.88633164574940571</c:v>
                </c:pt>
                <c:pt idx="409" formatCode="0.0000">
                  <c:v>0.86436046562930791</c:v>
                </c:pt>
                <c:pt idx="410" formatCode="0.0000">
                  <c:v>0.92075314229607286</c:v>
                </c:pt>
                <c:pt idx="411" formatCode="0.0000">
                  <c:v>2.0605940338621833</c:v>
                </c:pt>
                <c:pt idx="412" formatCode="0.0000">
                  <c:v>0.98501244688886691</c:v>
                </c:pt>
                <c:pt idx="413" formatCode="0.0000">
                  <c:v>1.0009891586112889</c:v>
                </c:pt>
                <c:pt idx="414" formatCode="0.0000">
                  <c:v>1.0343182634618702</c:v>
                </c:pt>
                <c:pt idx="415" formatCode="0.0000">
                  <c:v>1.7795046234537848</c:v>
                </c:pt>
                <c:pt idx="416" formatCode="0.0000">
                  <c:v>3.0188180831253155</c:v>
                </c:pt>
                <c:pt idx="417" formatCode="0.0000">
                  <c:v>1.1279929398425452</c:v>
                </c:pt>
                <c:pt idx="418" formatCode="0.0000">
                  <c:v>1.283300245062621</c:v>
                </c:pt>
                <c:pt idx="419" formatCode="0.0000">
                  <c:v>1.1502726167255619</c:v>
                </c:pt>
                <c:pt idx="420" formatCode="0.0000">
                  <c:v>1.1274382668609781</c:v>
                </c:pt>
                <c:pt idx="421" formatCode="0.0000">
                  <c:v>1.1045063927295085</c:v>
                </c:pt>
                <c:pt idx="422" formatCode="0.0000">
                  <c:v>1.1454763965794506</c:v>
                </c:pt>
                <c:pt idx="423" formatCode="0.0000">
                  <c:v>1.190770535398963</c:v>
                </c:pt>
                <c:pt idx="424" formatCode="0.0000">
                  <c:v>4.0386066474036415</c:v>
                </c:pt>
                <c:pt idx="425" formatCode="0.0000">
                  <c:v>1.2690616752623145</c:v>
                </c:pt>
                <c:pt idx="426" formatCode="0.0000">
                  <c:v>1.2957353185911384</c:v>
                </c:pt>
                <c:pt idx="427" formatCode="0.0000">
                  <c:v>1.3159082859653974</c:v>
                </c:pt>
                <c:pt idx="428" formatCode="0.0000">
                  <c:v>1.2982232464137202</c:v>
                </c:pt>
                <c:pt idx="429" formatCode="0.0000">
                  <c:v>1.2730045318980474</c:v>
                </c:pt>
                <c:pt idx="430" formatCode="0.0000">
                  <c:v>1.2998170472451274</c:v>
                </c:pt>
                <c:pt idx="431" formatCode="0.0000">
                  <c:v>1.2985643817975447</c:v>
                </c:pt>
                <c:pt idx="432" formatCode="0.0000">
                  <c:v>1.3133354091477505</c:v>
                </c:pt>
                <c:pt idx="433" formatCode="0.0000">
                  <c:v>3.8843919612760911</c:v>
                </c:pt>
                <c:pt idx="434" formatCode="0.0000">
                  <c:v>1.3851533894146946</c:v>
                </c:pt>
                <c:pt idx="435" formatCode="0.0000">
                  <c:v>1.3602198023929637</c:v>
                </c:pt>
                <c:pt idx="436" formatCode="0.0000">
                  <c:v>1.343271096306287</c:v>
                </c:pt>
                <c:pt idx="437" formatCode="0.0000">
                  <c:v>1.318870869801827</c:v>
                </c:pt>
                <c:pt idx="438" formatCode="0.0000">
                  <c:v>1.2949907765879551</c:v>
                </c:pt>
                <c:pt idx="439" formatCode="0.0000">
                  <c:v>1.2711341054637204</c:v>
                </c:pt>
                <c:pt idx="440" formatCode="0.0000">
                  <c:v>2.3989371064953886</c:v>
                </c:pt>
                <c:pt idx="441" formatCode="0.0000">
                  <c:v>1.7182764591860353</c:v>
                </c:pt>
                <c:pt idx="442" formatCode="0.0000">
                  <c:v>1.3980763142692101</c:v>
                </c:pt>
                <c:pt idx="443" formatCode="0.0000">
                  <c:v>1.3736033803294332</c:v>
                </c:pt>
                <c:pt idx="444" formatCode="0.0000">
                  <c:v>1.3492503307213575</c:v>
                </c:pt>
                <c:pt idx="445" formatCode="0.0000">
                  <c:v>1.3581508218799883</c:v>
                </c:pt>
                <c:pt idx="446" formatCode="0.0000">
                  <c:v>1.3650655373080156</c:v>
                </c:pt>
                <c:pt idx="447" formatCode="0.0000">
                  <c:v>1.4127874516454473</c:v>
                </c:pt>
                <c:pt idx="448" formatCode="0.0000">
                  <c:v>5.0672204869793376</c:v>
                </c:pt>
                <c:pt idx="449" formatCode="0.0000">
                  <c:v>5.401456153190642</c:v>
                </c:pt>
                <c:pt idx="450" formatCode="0.0000">
                  <c:v>1.6007385811380928</c:v>
                </c:pt>
                <c:pt idx="451" formatCode="0.0000">
                  <c:v>1.5764300084137526</c:v>
                </c:pt>
                <c:pt idx="452" formatCode="0.0000">
                  <c:v>1.6168003492631253</c:v>
                </c:pt>
                <c:pt idx="453" formatCode="0.0000">
                  <c:v>1.5904184454384183</c:v>
                </c:pt>
                <c:pt idx="454" formatCode="0.0000">
                  <c:v>1.5652023416794625</c:v>
                </c:pt>
                <c:pt idx="455" formatCode="0.0000">
                  <c:v>1.5405509396625454</c:v>
                </c:pt>
                <c:pt idx="456" formatCode="0.0000">
                  <c:v>1.5163405322207424</c:v>
                </c:pt>
                <c:pt idx="457" formatCode="0.0000">
                  <c:v>1.4926417045512985</c:v>
                </c:pt>
                <c:pt idx="458" formatCode="0.0000">
                  <c:v>1.4694848622008094</c:v>
                </c:pt>
                <c:pt idx="459" formatCode="0.0000">
                  <c:v>1.4463318255899233</c:v>
                </c:pt>
                <c:pt idx="460" formatCode="0.0000">
                  <c:v>1.4237515858134562</c:v>
                </c:pt>
                <c:pt idx="461" formatCode="0.0000">
                  <c:v>1.4018469698976463</c:v>
                </c:pt>
                <c:pt idx="462" formatCode="0.0000">
                  <c:v>1.3797862183695795</c:v>
                </c:pt>
                <c:pt idx="463" formatCode="0.0000">
                  <c:v>1.357947656206421</c:v>
                </c:pt>
                <c:pt idx="464" formatCode="0.0000">
                  <c:v>1.3430533375991123</c:v>
                </c:pt>
                <c:pt idx="465" formatCode="0.0000">
                  <c:v>1.333876713358183</c:v>
                </c:pt>
                <c:pt idx="466" formatCode="0.0000">
                  <c:v>1.3257970322626904</c:v>
                </c:pt>
                <c:pt idx="467" formatCode="0.0000">
                  <c:v>1.3446328499779454</c:v>
                </c:pt>
                <c:pt idx="468" formatCode="0.0000">
                  <c:v>1.3709714941291178</c:v>
                </c:pt>
                <c:pt idx="469" formatCode="0.0000">
                  <c:v>1.3492211087300072</c:v>
                </c:pt>
                <c:pt idx="470" formatCode="0.0000">
                  <c:v>1.3271956401587002</c:v>
                </c:pt>
                <c:pt idx="471" formatCode="0.0000">
                  <c:v>1.3056917283349789</c:v>
                </c:pt>
                <c:pt idx="472" formatCode="0.0000">
                  <c:v>1.284345106353495</c:v>
                </c:pt>
                <c:pt idx="473" formatCode="0.0000">
                  <c:v>1.2729659945008052</c:v>
                </c:pt>
                <c:pt idx="474" formatCode="0.0000">
                  <c:v>1.2647444783186399</c:v>
                </c:pt>
                <c:pt idx="475" formatCode="0.0000">
                  <c:v>1.2571413571430163</c:v>
                </c:pt>
                <c:pt idx="476" formatCode="0.0000">
                  <c:v>1.2496838105742887</c:v>
                </c:pt>
                <c:pt idx="477" formatCode="0.0000">
                  <c:v>1.242283566620864</c:v>
                </c:pt>
                <c:pt idx="478" formatCode="0.0000">
                  <c:v>1.2349240917231519</c:v>
                </c:pt>
                <c:pt idx="479" formatCode="0.0000">
                  <c:v>1.2276022184451312</c:v>
                </c:pt>
                <c:pt idx="480" formatCode="0.0000">
                  <c:v>1.2203171928458185</c:v>
                </c:pt>
                <c:pt idx="481" formatCode="0.0000">
                  <c:v>1.2130687324912584</c:v>
                </c:pt>
                <c:pt idx="482" formatCode="0.0000">
                  <c:v>1.2058567118570442</c:v>
                </c:pt>
                <c:pt idx="483" formatCode="0.0000">
                  <c:v>1.1986809107564775</c:v>
                </c:pt>
                <c:pt idx="484" formatCode="0.0000">
                  <c:v>1.3055331629328628</c:v>
                </c:pt>
                <c:pt idx="485" formatCode="0.0000">
                  <c:v>1.2843725397431232</c:v>
                </c:pt>
                <c:pt idx="486" formatCode="0.0000">
                  <c:v>1.2750984898879705</c:v>
                </c:pt>
                <c:pt idx="487" formatCode="0.0000">
                  <c:v>1.2548061376161272</c:v>
                </c:pt>
                <c:pt idx="488" formatCode="0.0000">
                  <c:v>1.3368903711602389</c:v>
                </c:pt>
                <c:pt idx="489" formatCode="0.0000">
                  <c:v>1.3155526812997624</c:v>
                </c:pt>
                <c:pt idx="490" formatCode="0.0000">
                  <c:v>1.3021477800127268</c:v>
                </c:pt>
                <c:pt idx="491" formatCode="0.0000">
                  <c:v>1.2814709130857647</c:v>
                </c:pt>
                <c:pt idx="492" formatCode="0.0000">
                  <c:v>1.2608041301342325</c:v>
                </c:pt>
                <c:pt idx="493" formatCode="0.0000">
                  <c:v>1.2407471354544077</c:v>
                </c:pt>
                <c:pt idx="494" formatCode="0.0000">
                  <c:v>1.2212241750314647</c:v>
                </c:pt>
                <c:pt idx="495" formatCode="0.0000">
                  <c:v>1.2280619973305962</c:v>
                </c:pt>
                <c:pt idx="496" formatCode="0.0000">
                  <c:v>1.2088586975831004</c:v>
                </c:pt>
                <c:pt idx="497" formatCode="0.0000">
                  <c:v>1.189926168288266</c:v>
                </c:pt>
                <c:pt idx="498" formatCode="0.0000">
                  <c:v>1.1712905595187069</c:v>
                </c:pt>
                <c:pt idx="499" formatCode="0.0000">
                  <c:v>1.1525861916180211</c:v>
                </c:pt>
                <c:pt idx="500" formatCode="0.0000">
                  <c:v>1.1339963433428855</c:v>
                </c:pt>
                <c:pt idx="501" formatCode="0.0000">
                  <c:v>1.1161755852073998</c:v>
                </c:pt>
                <c:pt idx="502" formatCode="0.0000">
                  <c:v>1.0986924480117179</c:v>
                </c:pt>
                <c:pt idx="503" formatCode="0.0000">
                  <c:v>1.0815988713572358</c:v>
                </c:pt>
                <c:pt idx="504" formatCode="0.0000">
                  <c:v>1.0750176981426878</c:v>
                </c:pt>
                <c:pt idx="505" formatCode="0.0000">
                  <c:v>1.0585989268748441</c:v>
                </c:pt>
                <c:pt idx="506" formatCode="0.0000">
                  <c:v>1.0468284757149797</c:v>
                </c:pt>
                <c:pt idx="507" formatCode="0.0000">
                  <c:v>1.0395565564288676</c:v>
                </c:pt>
                <c:pt idx="508" formatCode="0.0000">
                  <c:v>1.033147755252003</c:v>
                </c:pt>
                <c:pt idx="509" formatCode="0.0000">
                  <c:v>1.0269598653904508</c:v>
                </c:pt>
                <c:pt idx="510" formatCode="0.0000">
                  <c:v>1.0207703231507423</c:v>
                </c:pt>
                <c:pt idx="511" formatCode="0.0000">
                  <c:v>1.0146399856390262</c:v>
                </c:pt>
                <c:pt idx="512" formatCode="0.0000">
                  <c:v>1.0085456042662655</c:v>
                </c:pt>
                <c:pt idx="513" formatCode="0.0000">
                  <c:v>1.0024827026612491</c:v>
                </c:pt>
                <c:pt idx="514" formatCode="0.0000">
                  <c:v>0.99645034576949343</c:v>
                </c:pt>
                <c:pt idx="515" formatCode="0.0000">
                  <c:v>0.99044826761444815</c:v>
                </c:pt>
                <c:pt idx="516" formatCode="0.0000">
                  <c:v>0.98447631411623193</c:v>
                </c:pt>
                <c:pt idx="517" formatCode="0.0000">
                  <c:v>0.97853431040557859</c:v>
                </c:pt>
                <c:pt idx="518" formatCode="0.0000">
                  <c:v>0.97262214560549787</c:v>
                </c:pt>
                <c:pt idx="519" formatCode="0.0000">
                  <c:v>0.96673969042271024</c:v>
                </c:pt>
                <c:pt idx="520" formatCode="0.0000">
                  <c:v>0.96088843397978263</c:v>
                </c:pt>
                <c:pt idx="521" formatCode="0.0000">
                  <c:v>0.95506821153117116</c:v>
                </c:pt>
                <c:pt idx="522" formatCode="0.0000">
                  <c:v>0.94927885946999591</c:v>
                </c:pt>
                <c:pt idx="523" formatCode="0.0000">
                  <c:v>0.94352021531140529</c:v>
                </c:pt>
                <c:pt idx="524" formatCode="0.0000">
                  <c:v>1.1205628655377016</c:v>
                </c:pt>
                <c:pt idx="525" formatCode="0.0000">
                  <c:v>1.1033696788579346</c:v>
                </c:pt>
                <c:pt idx="526" formatCode="0.0000">
                  <c:v>1.0871705522645758</c:v>
                </c:pt>
                <c:pt idx="527" formatCode="0.0000">
                  <c:v>1.0704478317037291</c:v>
                </c:pt>
                <c:pt idx="528" formatCode="0.0000">
                  <c:v>1.0537784301162216</c:v>
                </c:pt>
                <c:pt idx="529" formatCode="0.0000">
                  <c:v>1.0762567395868501</c:v>
                </c:pt>
                <c:pt idx="530" formatCode="0.0000">
                  <c:v>1.0598025500010366</c:v>
                </c:pt>
                <c:pt idx="531" formatCode="0.0000">
                  <c:v>1.0435224100001257</c:v>
                </c:pt>
                <c:pt idx="532" formatCode="0.0000">
                  <c:v>1.0273620716781564</c:v>
                </c:pt>
                <c:pt idx="533" formatCode="0.0000">
                  <c:v>1.0141167553451962</c:v>
                </c:pt>
                <c:pt idx="534" formatCode="0.0000">
                  <c:v>1.0072868139916511</c:v>
                </c:pt>
                <c:pt idx="535" formatCode="0.0000">
                  <c:v>0.99082417703271408</c:v>
                </c:pt>
                <c:pt idx="536" formatCode="0.0000">
                  <c:v>0.97516523952307232</c:v>
                </c:pt>
                <c:pt idx="537" formatCode="0.0000">
                  <c:v>0.95951014051866423</c:v>
                </c:pt>
                <c:pt idx="538" formatCode="0.0000">
                  <c:v>0.94410972322087594</c:v>
                </c:pt>
                <c:pt idx="539" formatCode="0.0000">
                  <c:v>0.92893353597359096</c:v>
                </c:pt>
                <c:pt idx="540" formatCode="0.0000">
                  <c:v>0.91387639178099223</c:v>
                </c:pt>
                <c:pt idx="541" formatCode="0.0000">
                  <c:v>0.89911086850293787</c:v>
                </c:pt>
                <c:pt idx="542" formatCode="0.0000">
                  <c:v>0.8845059689631144</c:v>
                </c:pt>
                <c:pt idx="543" formatCode="0.0000">
                  <c:v>0.87008300751252876</c:v>
                </c:pt>
                <c:pt idx="544" formatCode="0.0000">
                  <c:v>0.85603736737010983</c:v>
                </c:pt>
                <c:pt idx="545" formatCode="0.0000">
                  <c:v>0.84193861494854805</c:v>
                </c:pt>
                <c:pt idx="546" formatCode="0.0000">
                  <c:v>0.8282594497540372</c:v>
                </c:pt>
                <c:pt idx="547" formatCode="0.0000">
                  <c:v>0.81924277182172756</c:v>
                </c:pt>
                <c:pt idx="548" formatCode="0.0000">
                  <c:v>0.81358051793253983</c:v>
                </c:pt>
                <c:pt idx="549" formatCode="0.0000">
                  <c:v>0.80856204642602747</c:v>
                </c:pt>
                <c:pt idx="550" formatCode="0.0000">
                  <c:v>0.80368240361831778</c:v>
                </c:pt>
                <c:pt idx="551" formatCode="0.0000">
                  <c:v>0.79884752449345009</c:v>
                </c:pt>
                <c:pt idx="552" formatCode="0.0000">
                  <c:v>0.79403979116344181</c:v>
                </c:pt>
                <c:pt idx="553" formatCode="0.0000">
                  <c:v>0.78925584614837929</c:v>
                </c:pt>
                <c:pt idx="554" formatCode="0.0000">
                  <c:v>0.7844949692732579</c:v>
                </c:pt>
                <c:pt idx="555" formatCode="0.0000">
                  <c:v>0.77975696829870023</c:v>
                </c:pt>
                <c:pt idx="556" formatCode="0.0000">
                  <c:v>0.77504173906141827</c:v>
                </c:pt>
                <c:pt idx="557" formatCode="0.0000">
                  <c:v>0.77034916633743</c:v>
                </c:pt>
                <c:pt idx="558" formatCode="0.0000">
                  <c:v>0.76567909833366465</c:v>
                </c:pt>
                <c:pt idx="559" formatCode="0.0000">
                  <c:v>0.76103147474152044</c:v>
                </c:pt>
                <c:pt idx="560" formatCode="0.0000">
                  <c:v>0.75640626714038262</c:v>
                </c:pt>
                <c:pt idx="561" formatCode="0.0000">
                  <c:v>0.7518033982219926</c:v>
                </c:pt>
                <c:pt idx="562" formatCode="0.0000">
                  <c:v>0.74852081449881491</c:v>
                </c:pt>
                <c:pt idx="563" formatCode="0.0000">
                  <c:v>0.74290854337247991</c:v>
                </c:pt>
                <c:pt idx="564" formatCode="0.0000">
                  <c:v>0.73817791879838268</c:v>
                </c:pt>
                <c:pt idx="565" formatCode="0.0000">
                  <c:v>0.73544656533514008</c:v>
                </c:pt>
                <c:pt idx="566" formatCode="0.0000">
                  <c:v>0.7294743828186554</c:v>
                </c:pt>
                <c:pt idx="567" formatCode="0.0000">
                  <c:v>0.7247329454271394</c:v>
                </c:pt>
                <c:pt idx="568" formatCode="0.0000">
                  <c:v>0.72023830110603293</c:v>
                </c:pt>
                <c:pt idx="569" formatCode="0.0000">
                  <c:v>0.71580711563698829</c:v>
                </c:pt>
                <c:pt idx="570" formatCode="0.0000">
                  <c:v>0.79206265592037262</c:v>
                </c:pt>
                <c:pt idx="571" formatCode="0.0000">
                  <c:v>0.80219911973083646</c:v>
                </c:pt>
                <c:pt idx="572" formatCode="0.0000">
                  <c:v>0.90209722356154931</c:v>
                </c:pt>
                <c:pt idx="573" formatCode="0.0000">
                  <c:v>0.89657995534392221</c:v>
                </c:pt>
                <c:pt idx="574" formatCode="0.0000">
                  <c:v>0.88980316245924851</c:v>
                </c:pt>
                <c:pt idx="575" formatCode="0.0000">
                  <c:v>0.87298587647783621</c:v>
                </c:pt>
                <c:pt idx="576" formatCode="0.0000">
                  <c:v>0.85625364627128631</c:v>
                </c:pt>
                <c:pt idx="577" formatCode="0.0000">
                  <c:v>0.83985707029425172</c:v>
                </c:pt>
                <c:pt idx="578" formatCode="0.0000">
                  <c:v>0.82382020579308923</c:v>
                </c:pt>
                <c:pt idx="579" formatCode="0.0000">
                  <c:v>0.80808254512031863</c:v>
                </c:pt>
                <c:pt idx="580" formatCode="0.0000">
                  <c:v>0.79232877280598457</c:v>
                </c:pt>
                <c:pt idx="581" formatCode="0.0000">
                  <c:v>0.7769278475230057</c:v>
                </c:pt>
                <c:pt idx="582" formatCode="0.0000">
                  <c:v>0.7613598678008795</c:v>
                </c:pt>
                <c:pt idx="583" formatCode="0.0000">
                  <c:v>0.74588301621078434</c:v>
                </c:pt>
                <c:pt idx="584" formatCode="0.0000">
                  <c:v>0.72999651141943933</c:v>
                </c:pt>
                <c:pt idx="585" formatCode="0.0000">
                  <c:v>0.71470188680711588</c:v>
                </c:pt>
                <c:pt idx="586" formatCode="0.0000">
                  <c:v>0.69946200740863484</c:v>
                </c:pt>
                <c:pt idx="587" formatCode="0.0000">
                  <c:v>0.69490562291190827</c:v>
                </c:pt>
                <c:pt idx="588" formatCode="0.0000">
                  <c:v>0.69037672857312971</c:v>
                </c:pt>
                <c:pt idx="589" formatCode="0.0000">
                  <c:v>0.67518046630149098</c:v>
                </c:pt>
                <c:pt idx="590" formatCode="0.0000">
                  <c:v>0.6601854170917586</c:v>
                </c:pt>
                <c:pt idx="591" formatCode="0.0000">
                  <c:v>0.64541992904533652</c:v>
                </c:pt>
                <c:pt idx="592" formatCode="0.0000">
                  <c:v>0.63700416035089047</c:v>
                </c:pt>
                <c:pt idx="593" formatCode="0.0000">
                  <c:v>0.63226921962997551</c:v>
                </c:pt>
                <c:pt idx="594" formatCode="0.0000">
                  <c:v>0.62823452402068558</c:v>
                </c:pt>
                <c:pt idx="595" formatCode="0.0000">
                  <c:v>0.62434488178630043</c:v>
                </c:pt>
                <c:pt idx="596" formatCode="0.0000">
                  <c:v>0.62050220040161297</c:v>
                </c:pt>
                <c:pt idx="597" formatCode="0.0000">
                  <c:v>0.61667885424125957</c:v>
                </c:pt>
                <c:pt idx="598" formatCode="0.0000">
                  <c:v>0.61287476050858525</c:v>
                </c:pt>
                <c:pt idx="599" formatCode="0.0000">
                  <c:v>0.60908473139371577</c:v>
                </c:pt>
                <c:pt idx="600" formatCode="0.0000">
                  <c:v>0.60531667149758117</c:v>
                </c:pt>
                <c:pt idx="601" formatCode="0.0000">
                  <c:v>0.60156709291682176</c:v>
                </c:pt>
                <c:pt idx="602" formatCode="0.0000">
                  <c:v>0.59783528644682871</c:v>
                </c:pt>
                <c:pt idx="603" formatCode="0.0000">
                  <c:v>0.59412102014745949</c:v>
                </c:pt>
                <c:pt idx="604" formatCode="0.0000">
                  <c:v>0.59042424220100365</c:v>
                </c:pt>
                <c:pt idx="605" formatCode="0.0000">
                  <c:v>0.58674492712507353</c:v>
                </c:pt>
                <c:pt idx="606" formatCode="0.0000">
                  <c:v>0.58308433477731703</c:v>
                </c:pt>
                <c:pt idx="607" formatCode="0.0000">
                  <c:v>0.57944238637921808</c:v>
                </c:pt>
                <c:pt idx="608" formatCode="0.0000">
                  <c:v>0.57581765335203083</c:v>
                </c:pt>
                <c:pt idx="609" formatCode="0.0000">
                  <c:v>0.57221003270396498</c:v>
                </c:pt>
                <c:pt idx="610" formatCode="0.0000">
                  <c:v>0.5686195108440314</c:v>
                </c:pt>
                <c:pt idx="611" formatCode="0.0000">
                  <c:v>0.56504597504698262</c:v>
                </c:pt>
                <c:pt idx="612" formatCode="0.0000">
                  <c:v>0.5614893856599048</c:v>
                </c:pt>
                <c:pt idx="613" formatCode="0.0000">
                  <c:v>0.55794971512645253</c:v>
                </c:pt>
                <c:pt idx="614" formatCode="0.0000">
                  <c:v>0.55442695534636632</c:v>
                </c:pt>
                <c:pt idx="615" formatCode="0.0000">
                  <c:v>0.55092106676842445</c:v>
                </c:pt>
                <c:pt idx="616" formatCode="0.0000">
                  <c:v>0.54743329749413994</c:v>
                </c:pt>
                <c:pt idx="617" formatCode="0.0000">
                  <c:v>0.54396233353910861</c:v>
                </c:pt>
                <c:pt idx="618" formatCode="0.0000">
                  <c:v>0.54050805976596084</c:v>
                </c:pt>
                <c:pt idx="619" formatCode="0.0000">
                  <c:v>0.53707047690433085</c:v>
                </c:pt>
                <c:pt idx="620" formatCode="0.0000">
                  <c:v>0.53364945358382754</c:v>
                </c:pt>
                <c:pt idx="621" formatCode="0.0000">
                  <c:v>0.5302449511191063</c:v>
                </c:pt>
                <c:pt idx="622" formatCode="0.0000">
                  <c:v>0.52685692386726246</c:v>
                </c:pt>
                <c:pt idx="623" formatCode="0.0000">
                  <c:v>0.52348533053375523</c:v>
                </c:pt>
                <c:pt idx="624" formatCode="0.0000">
                  <c:v>0.52013015585947819</c:v>
                </c:pt>
                <c:pt idx="625" formatCode="0.0000">
                  <c:v>0.51679131564211944</c:v>
                </c:pt>
                <c:pt idx="626" formatCode="0.0000">
                  <c:v>0.513468831584868</c:v>
                </c:pt>
                <c:pt idx="627" formatCode="0.0000">
                  <c:v>0.51016271307624528</c:v>
                </c:pt>
                <c:pt idx="628" formatCode="0.0000">
                  <c:v>0.50687291195799355</c:v>
                </c:pt>
                <c:pt idx="629" formatCode="0.0000">
                  <c:v>0.50359933203796647</c:v>
                </c:pt>
                <c:pt idx="630" formatCode="0.0000">
                  <c:v>0.5003419729905505</c:v>
                </c:pt>
                <c:pt idx="631" formatCode="0.0000">
                  <c:v>0.4971019336191998</c:v>
                </c:pt>
                <c:pt idx="632" formatCode="0.0000">
                  <c:v>0.49387914481893991</c:v>
                </c:pt>
                <c:pt idx="633" formatCode="0.0000">
                  <c:v>0.49067353794327584</c:v>
                </c:pt>
                <c:pt idx="634" formatCode="0.0000">
                  <c:v>0.48748394730210554</c:v>
                </c:pt>
                <c:pt idx="635" formatCode="0.0000">
                  <c:v>0.4843103128345152</c:v>
                </c:pt>
                <c:pt idx="636" formatCode="0.0000">
                  <c:v>0.48115257265388117</c:v>
                </c:pt>
                <c:pt idx="637" formatCode="0.0000">
                  <c:v>0.47801060196055051</c:v>
                </c:pt>
                <c:pt idx="638" formatCode="0.0000">
                  <c:v>0.47488447491163582</c:v>
                </c:pt>
                <c:pt idx="639" formatCode="0.0000">
                  <c:v>0.47177416057315952</c:v>
                </c:pt>
                <c:pt idx="640" formatCode="0.0000">
                  <c:v>0.46867960651816787</c:v>
                </c:pt>
                <c:pt idx="641" formatCode="0.0000">
                  <c:v>0.46560078311650999</c:v>
                </c:pt>
                <c:pt idx="642" formatCode="0.0000">
                  <c:v>0.46253765797236268</c:v>
                </c:pt>
                <c:pt idx="643" formatCode="0.0000">
                  <c:v>0.45949018714788692</c:v>
                </c:pt>
                <c:pt idx="644" formatCode="0.0000">
                  <c:v>0.45645839830693047</c:v>
                </c:pt>
                <c:pt idx="645" formatCode="0.0000">
                  <c:v>0.4534422092113391</c:v>
                </c:pt>
                <c:pt idx="646" formatCode="0.0000">
                  <c:v>0.45044154347543874</c:v>
                </c:pt>
                <c:pt idx="647" formatCode="0.0000">
                  <c:v>0.44745637242634739</c:v>
                </c:pt>
                <c:pt idx="648" formatCode="0.0000">
                  <c:v>0.44630395623258201</c:v>
                </c:pt>
                <c:pt idx="649" formatCode="0.0000">
                  <c:v>0.44213849928141152</c:v>
                </c:pt>
                <c:pt idx="650" formatCode="0.0000">
                  <c:v>0.43872190890673363</c:v>
                </c:pt>
                <c:pt idx="651" formatCode="0.0000">
                  <c:v>0.43571653548462008</c:v>
                </c:pt>
                <c:pt idx="652" formatCode="0.0000">
                  <c:v>0.43280011260974366</c:v>
                </c:pt>
                <c:pt idx="653" formatCode="0.0000">
                  <c:v>0.42991258281093697</c:v>
                </c:pt>
                <c:pt idx="654" formatCode="0.0000">
                  <c:v>0.42704272128325366</c:v>
                </c:pt>
                <c:pt idx="655" formatCode="0.0000">
                  <c:v>0.42418837567300471</c:v>
                </c:pt>
                <c:pt idx="656" formatCode="0.0000">
                  <c:v>0.45538107348753049</c:v>
                </c:pt>
                <c:pt idx="657" formatCode="0.0000">
                  <c:v>0.50624881872383087</c:v>
                </c:pt>
                <c:pt idx="658" formatCode="0.0000">
                  <c:v>0.48672626318839673</c:v>
                </c:pt>
                <c:pt idx="659" formatCode="0.0000">
                  <c:v>0.46720694013873076</c:v>
                </c:pt>
                <c:pt idx="660" formatCode="0.0000">
                  <c:v>0.44840602383280709</c:v>
                </c:pt>
                <c:pt idx="661" formatCode="0.0000">
                  <c:v>0.42981120468742789</c:v>
                </c:pt>
                <c:pt idx="662" formatCode="0.0000">
                  <c:v>0.41142079879706406</c:v>
                </c:pt>
                <c:pt idx="663" formatCode="0.0000">
                  <c:v>0.40369020599539901</c:v>
                </c:pt>
                <c:pt idx="664" formatCode="0.0000">
                  <c:v>0.40011262697832112</c:v>
                </c:pt>
                <c:pt idx="665" formatCode="0.0000">
                  <c:v>0.39731872303798016</c:v>
                </c:pt>
                <c:pt idx="666" formatCode="0.0000">
                  <c:v>0.39468100893024388</c:v>
                </c:pt>
                <c:pt idx="667" formatCode="0.0000">
                  <c:v>0.39208262228791912</c:v>
                </c:pt>
                <c:pt idx="668" formatCode="0.0000">
                  <c:v>0.38950180732297995</c:v>
                </c:pt>
                <c:pt idx="669" formatCode="0.0000">
                  <c:v>0.38693445939647081</c:v>
                </c:pt>
                <c:pt idx="670" formatCode="0.0000">
                  <c:v>0.38437988295619985</c:v>
                </c:pt>
                <c:pt idx="671" formatCode="0.0000">
                  <c:v>0.3818378895781398</c:v>
                </c:pt>
                <c:pt idx="672" formatCode="0.0000">
                  <c:v>0.37930845168442212</c:v>
                </c:pt>
                <c:pt idx="673" formatCode="0.0000">
                  <c:v>0.37679159498504805</c:v>
                </c:pt>
                <c:pt idx="674" formatCode="0.0000">
                  <c:v>0.37428724460513851</c:v>
                </c:pt>
                <c:pt idx="675" formatCode="0.0000">
                  <c:v>0.37231461367187862</c:v>
                </c:pt>
                <c:pt idx="676" formatCode="0.0000">
                  <c:v>0.36941536318784385</c:v>
                </c:pt>
                <c:pt idx="677" formatCode="0.0000">
                  <c:v>0.36687244584875622</c:v>
                </c:pt>
                <c:pt idx="678" formatCode="0.0000">
                  <c:v>0.36440602455572663</c:v>
                </c:pt>
                <c:pt idx="679" formatCode="0.0000">
                  <c:v>0.36196398129064616</c:v>
                </c:pt>
                <c:pt idx="680" formatCode="0.0000">
                  <c:v>0.35953660027821222</c:v>
                </c:pt>
                <c:pt idx="681" formatCode="0.0000">
                  <c:v>0.36023742994025737</c:v>
                </c:pt>
                <c:pt idx="682" formatCode="0.0000">
                  <c:v>0.35531778653935192</c:v>
                </c:pt>
                <c:pt idx="683" formatCode="0.0000">
                  <c:v>0.35247318181018811</c:v>
                </c:pt>
                <c:pt idx="684" formatCode="0.0000">
                  <c:v>0.35002475523077986</c:v>
                </c:pt>
                <c:pt idx="685" formatCode="0.0000">
                  <c:v>0.3476598151898021</c:v>
                </c:pt>
                <c:pt idx="686" formatCode="0.0000">
                  <c:v>0.34532016399100152</c:v>
                </c:pt>
                <c:pt idx="687" formatCode="0.0000">
                  <c:v>0.34299495010547421</c:v>
                </c:pt>
                <c:pt idx="688" formatCode="0.0000">
                  <c:v>0.34068216655590927</c:v>
                </c:pt>
                <c:pt idx="689" formatCode="0.0000">
                  <c:v>0.33838143565651285</c:v>
                </c:pt>
                <c:pt idx="690" formatCode="0.0000">
                  <c:v>0.33609266916963743</c:v>
                </c:pt>
                <c:pt idx="691" formatCode="0.0000">
                  <c:v>0.33381585057262941</c:v>
                </c:pt>
                <c:pt idx="692" formatCode="0.0000">
                  <c:v>0.33155097736027866</c:v>
                </c:pt>
                <c:pt idx="693" formatCode="0.0000">
                  <c:v>0.32929804431084075</c:v>
                </c:pt>
                <c:pt idx="694" formatCode="0.0000">
                  <c:v>0.32705701203793347</c:v>
                </c:pt>
                <c:pt idx="695" formatCode="0.0000">
                  <c:v>0.32586633298981887</c:v>
                </c:pt>
                <c:pt idx="696" formatCode="0.0000">
                  <c:v>0.3228130398637436</c:v>
                </c:pt>
                <c:pt idx="697" formatCode="0.0000">
                  <c:v>0.32045907727517425</c:v>
                </c:pt>
                <c:pt idx="698" formatCode="0.0000">
                  <c:v>0.31824484848729395</c:v>
                </c:pt>
                <c:pt idx="699" formatCode="0.0000">
                  <c:v>0.31606609800174124</c:v>
                </c:pt>
                <c:pt idx="700" formatCode="0.0000">
                  <c:v>0.31390337449203032</c:v>
                </c:pt>
                <c:pt idx="701" formatCode="0.0000">
                  <c:v>0.3117529939994535</c:v>
                </c:pt>
                <c:pt idx="702" formatCode="0.0000">
                  <c:v>0.30961423048325826</c:v>
                </c:pt>
                <c:pt idx="703" formatCode="0.0000">
                  <c:v>0.3074868595307263</c:v>
                </c:pt>
                <c:pt idx="704" formatCode="0.0000">
                  <c:v>0.30537065671476321</c:v>
                </c:pt>
                <c:pt idx="705" formatCode="0.0000">
                  <c:v>0.30326514092144208</c:v>
                </c:pt>
                <c:pt idx="706" formatCode="0.0000">
                  <c:v>0.30117033553469158</c:v>
                </c:pt>
                <c:pt idx="707" formatCode="0.0000">
                  <c:v>0.29909000005992564</c:v>
                </c:pt>
                <c:pt idx="708" formatCode="0.0000">
                  <c:v>0.29702403451831649</c:v>
                </c:pt>
                <c:pt idx="709" formatCode="0.0000">
                  <c:v>0.2949723396442997</c:v>
                </c:pt>
                <c:pt idx="710" formatCode="0.0000">
                  <c:v>0.2929348168622079</c:v>
                </c:pt>
                <c:pt idx="711" formatCode="0.0000">
                  <c:v>0.29091136827807174</c:v>
                </c:pt>
                <c:pt idx="712" formatCode="0.0000">
                  <c:v>0.28890189667427102</c:v>
                </c:pt>
                <c:pt idx="713" formatCode="0.0000">
                  <c:v>0.28690630550474422</c:v>
                </c:pt>
                <c:pt idx="714" formatCode="0.0000">
                  <c:v>0.28492449889032689</c:v>
                </c:pt>
                <c:pt idx="715" formatCode="0.0000">
                  <c:v>0.28295638161414166</c:v>
                </c:pt>
                <c:pt idx="716" formatCode="0.0000">
                  <c:v>0.28100185911702219</c:v>
                </c:pt>
                <c:pt idx="717" formatCode="0.0000">
                  <c:v>0.27906083749296995</c:v>
                </c:pt>
                <c:pt idx="718" formatCode="0.0000">
                  <c:v>0.2771332234846427</c:v>
                </c:pt>
                <c:pt idx="719" formatCode="0.0000">
                  <c:v>0.37414900322905742</c:v>
                </c:pt>
                <c:pt idx="720" formatCode="0.0000">
                  <c:v>0.39873421279898513</c:v>
                </c:pt>
                <c:pt idx="721" formatCode="0.0000">
                  <c:v>0.44195068111448738</c:v>
                </c:pt>
                <c:pt idx="722" formatCode="0.0000">
                  <c:v>0.42128340668534958</c:v>
                </c:pt>
                <c:pt idx="723" formatCode="0.0000">
                  <c:v>0.4008823550971764</c:v>
                </c:pt>
                <c:pt idx="724" formatCode="0.0000">
                  <c:v>0.38113614828320558</c:v>
                </c:pt>
                <c:pt idx="725" formatCode="0.0000">
                  <c:v>0.36120807786841791</c:v>
                </c:pt>
                <c:pt idx="726" formatCode="0.0000">
                  <c:v>0.34136225461470532</c:v>
                </c:pt>
                <c:pt idx="727" formatCode="0.0000">
                  <c:v>0.32251252980456147</c:v>
                </c:pt>
                <c:pt idx="728" formatCode="0.0000">
                  <c:v>0.3037739463809303</c:v>
                </c:pt>
                <c:pt idx="729" formatCode="0.0000">
                  <c:v>0.28531945302092582</c:v>
                </c:pt>
                <c:pt idx="730" formatCode="0.0000">
                  <c:v>0.27454143388070962</c:v>
                </c:pt>
                <c:pt idx="731" formatCode="0.0000">
                  <c:v>0.31890307951677022</c:v>
                </c:pt>
                <c:pt idx="732" formatCode="0.0000">
                  <c:v>0.3193591353999844</c:v>
                </c:pt>
                <c:pt idx="733" formatCode="0.0000">
                  <c:v>0.29989741829387384</c:v>
                </c:pt>
                <c:pt idx="734" formatCode="0.0000">
                  <c:v>0.30509715638743046</c:v>
                </c:pt>
                <c:pt idx="735" formatCode="0.0000">
                  <c:v>0.31938766590545603</c:v>
                </c:pt>
              </c:numCache>
            </c:numRef>
          </c:yVal>
          <c:smooth val="0"/>
          <c:extLst>
            <c:ext xmlns:c16="http://schemas.microsoft.com/office/drawing/2014/chart" uri="{C3380CC4-5D6E-409C-BE32-E72D297353CC}">
              <c16:uniqueId val="{0000000A-62D3-A643-82FA-5F6DDC8EFD39}"/>
            </c:ext>
          </c:extLst>
        </c:ser>
        <c:ser>
          <c:idx val="3"/>
          <c:order val="3"/>
          <c:tx>
            <c:strRef>
              <c:f>Gráficos!$V$5</c:f>
              <c:strCache>
                <c:ptCount val="1"/>
                <c:pt idx="0">
                  <c:v>Umbral alto de caudal</c:v>
                </c:pt>
              </c:strCache>
            </c:strRef>
          </c:tx>
          <c:spPr>
            <a:ln w="19050" cap="rnd">
              <a:solidFill>
                <a:srgbClr val="7030A0"/>
              </a:solidFill>
              <a:prstDash val="dash"/>
              <a:round/>
            </a:ln>
            <a:effectLst/>
          </c:spPr>
          <c:marker>
            <c:symbol val="none"/>
          </c:marker>
          <c:xVal>
            <c:numRef>
              <c:f>Gráficos!$T$6:$T$7</c:f>
              <c:numCache>
                <c:formatCode>General</c:formatCode>
                <c:ptCount val="2"/>
                <c:pt idx="0">
                  <c:v>1</c:v>
                </c:pt>
                <c:pt idx="1">
                  <c:v>730</c:v>
                </c:pt>
              </c:numCache>
            </c:numRef>
          </c:xVal>
          <c:yVal>
            <c:numRef>
              <c:f>Gráficos!$V$6:$V$7</c:f>
              <c:numCache>
                <c:formatCode>General</c:formatCode>
                <c:ptCount val="2"/>
                <c:pt idx="0">
                  <c:v>2.4</c:v>
                </c:pt>
                <c:pt idx="1">
                  <c:v>2.4</c:v>
                </c:pt>
              </c:numCache>
            </c:numRef>
          </c:yVal>
          <c:smooth val="0"/>
          <c:extLst>
            <c:ext xmlns:c16="http://schemas.microsoft.com/office/drawing/2014/chart" uri="{C3380CC4-5D6E-409C-BE32-E72D297353CC}">
              <c16:uniqueId val="{00000005-62D3-A643-82FA-5F6DDC8EFD39}"/>
            </c:ext>
          </c:extLst>
        </c:ser>
        <c:ser>
          <c:idx val="4"/>
          <c:order val="4"/>
          <c:tx>
            <c:strRef>
              <c:f>Gráficos!$V$9</c:f>
              <c:strCache>
                <c:ptCount val="1"/>
                <c:pt idx="0">
                  <c:v>Umbral bajo de caudal</c:v>
                </c:pt>
              </c:strCache>
            </c:strRef>
          </c:tx>
          <c:spPr>
            <a:ln w="19050" cap="rnd">
              <a:solidFill>
                <a:srgbClr val="C00000"/>
              </a:solidFill>
              <a:prstDash val="dash"/>
              <a:round/>
            </a:ln>
            <a:effectLst/>
          </c:spPr>
          <c:marker>
            <c:symbol val="none"/>
          </c:marker>
          <c:xVal>
            <c:numRef>
              <c:f>Gráficos!$T$10:$T$11</c:f>
              <c:numCache>
                <c:formatCode>General</c:formatCode>
                <c:ptCount val="2"/>
                <c:pt idx="0">
                  <c:v>1</c:v>
                </c:pt>
                <c:pt idx="1">
                  <c:v>730</c:v>
                </c:pt>
              </c:numCache>
            </c:numRef>
          </c:xVal>
          <c:yVal>
            <c:numRef>
              <c:f>Gráficos!$V$10:$V$11</c:f>
              <c:numCache>
                <c:formatCode>General</c:formatCode>
                <c:ptCount val="2"/>
                <c:pt idx="0">
                  <c:v>0.25</c:v>
                </c:pt>
                <c:pt idx="1">
                  <c:v>0.25</c:v>
                </c:pt>
              </c:numCache>
            </c:numRef>
          </c:yVal>
          <c:smooth val="0"/>
          <c:extLst>
            <c:ext xmlns:c16="http://schemas.microsoft.com/office/drawing/2014/chart" uri="{C3380CC4-5D6E-409C-BE32-E72D297353CC}">
              <c16:uniqueId val="{00000007-62D3-A643-82FA-5F6DDC8EFD39}"/>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Comparación de carga de sedimentos entre escenarios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0"/>
          <c:order val="0"/>
          <c:tx>
            <c:strRef>
              <c:f>Escenarios!$D$15</c:f>
              <c:strCache>
                <c:ptCount val="1"/>
                <c:pt idx="0">
                  <c:v>Línea base</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Cálculos!$N:$N</c:f>
              <c:numCache>
                <c:formatCode>General</c:formatCode>
                <c:ptCount val="1048576"/>
                <c:pt idx="4">
                  <c:v>0</c:v>
                </c:pt>
                <c:pt idx="6" formatCode="0.0000">
                  <c:v>0</c:v>
                </c:pt>
                <c:pt idx="7" formatCode="0.0000">
                  <c:v>0</c:v>
                </c:pt>
                <c:pt idx="8" formatCode="0.0000">
                  <c:v>0</c:v>
                </c:pt>
                <c:pt idx="9" formatCode="0.0000">
                  <c:v>0</c:v>
                </c:pt>
                <c:pt idx="10" formatCode="0.0000">
                  <c:v>0</c:v>
                </c:pt>
                <c:pt idx="11" formatCode="0.0000">
                  <c:v>0</c:v>
                </c:pt>
                <c:pt idx="12" formatCode="0.0000">
                  <c:v>1.8499157460925318E-4</c:v>
                </c:pt>
                <c:pt idx="13" formatCode="0.0000">
                  <c:v>1.4849613793199647E-3</c:v>
                </c:pt>
                <c:pt idx="14" formatCode="0.0000">
                  <c:v>0</c:v>
                </c:pt>
                <c:pt idx="15" formatCode="0.0000">
                  <c:v>7.4666822866310565E-5</c:v>
                </c:pt>
                <c:pt idx="16" formatCode="0.0000">
                  <c:v>2.9670348605294886E-2</c:v>
                </c:pt>
                <c:pt idx="17" formatCode="0.0000">
                  <c:v>0</c:v>
                </c:pt>
                <c:pt idx="18" formatCode="0.0000">
                  <c:v>0</c:v>
                </c:pt>
                <c:pt idx="19" formatCode="0.0000">
                  <c:v>0</c:v>
                </c:pt>
                <c:pt idx="20" formatCode="0.0000">
                  <c:v>2.1919633007394129E-3</c:v>
                </c:pt>
                <c:pt idx="21" formatCode="0.0000">
                  <c:v>2.7683035057127128E-3</c:v>
                </c:pt>
                <c:pt idx="22" formatCode="0.0000">
                  <c:v>9.656832549051864E-5</c:v>
                </c:pt>
                <c:pt idx="23" formatCode="0.0000">
                  <c:v>1.6770663006214273E-4</c:v>
                </c:pt>
                <c:pt idx="24" formatCode="0.0000">
                  <c:v>0</c:v>
                </c:pt>
                <c:pt idx="25" formatCode="0.0000">
                  <c:v>2.8730949275252156E-3</c:v>
                </c:pt>
                <c:pt idx="26" formatCode="0.0000">
                  <c:v>1.5566534904471218E-2</c:v>
                </c:pt>
                <c:pt idx="27" formatCode="0.0000">
                  <c:v>0</c:v>
                </c:pt>
                <c:pt idx="28" formatCode="0.0000">
                  <c:v>5.2041333814724963E-4</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1.7925908706844861E-2</c:v>
                </c:pt>
                <c:pt idx="38" formatCode="0.0000">
                  <c:v>0</c:v>
                </c:pt>
                <c:pt idx="39" formatCode="0.0000">
                  <c:v>1.2209076426531886E-4</c:v>
                </c:pt>
                <c:pt idx="40" formatCode="0.0000">
                  <c:v>0</c:v>
                </c:pt>
                <c:pt idx="41" formatCode="0.0000">
                  <c:v>0</c:v>
                </c:pt>
                <c:pt idx="42" formatCode="0.0000">
                  <c:v>8.5180438083168856E-5</c:v>
                </c:pt>
                <c:pt idx="43" formatCode="0.0000">
                  <c:v>0</c:v>
                </c:pt>
                <c:pt idx="44" formatCode="0.0000">
                  <c:v>0</c:v>
                </c:pt>
                <c:pt idx="45" formatCode="0.0000">
                  <c:v>5.5582578240115908E-4</c:v>
                </c:pt>
                <c:pt idx="46" formatCode="0.0000">
                  <c:v>1.5566534904471218E-2</c:v>
                </c:pt>
                <c:pt idx="47" formatCode="0.0000">
                  <c:v>0</c:v>
                </c:pt>
                <c:pt idx="48" formatCode="0.0000">
                  <c:v>0</c:v>
                </c:pt>
                <c:pt idx="49" formatCode="0.0000">
                  <c:v>4.230391812535708E-4</c:v>
                </c:pt>
                <c:pt idx="50" formatCode="0.0000">
                  <c:v>1.9361187805689028E-3</c:v>
                </c:pt>
                <c:pt idx="51" formatCode="0.0000">
                  <c:v>6.2295969226041116E-3</c:v>
                </c:pt>
                <c:pt idx="52" formatCode="0.0000">
                  <c:v>0</c:v>
                </c:pt>
                <c:pt idx="53" formatCode="0.0000">
                  <c:v>7.1308077183984914E-4</c:v>
                </c:pt>
                <c:pt idx="54" formatCode="0.0000">
                  <c:v>0</c:v>
                </c:pt>
                <c:pt idx="55" formatCode="0.0000">
                  <c:v>0</c:v>
                </c:pt>
                <c:pt idx="56" formatCode="0.0000">
                  <c:v>0</c:v>
                </c:pt>
                <c:pt idx="57" formatCode="0.0000">
                  <c:v>2.296307016230755E-5</c:v>
                </c:pt>
                <c:pt idx="58" formatCode="0.0000">
                  <c:v>9.9921065807026315E-4</c:v>
                </c:pt>
                <c:pt idx="59" formatCode="0.0000">
                  <c:v>1.3419889097848432E-2</c:v>
                </c:pt>
                <c:pt idx="60" formatCode="0.0000">
                  <c:v>0</c:v>
                </c:pt>
                <c:pt idx="61" formatCode="0.0000">
                  <c:v>2.228679058083635E-4</c:v>
                </c:pt>
                <c:pt idx="62" formatCode="0.0000">
                  <c:v>5.6138863614343101E-5</c:v>
                </c:pt>
                <c:pt idx="63" formatCode="0.0000">
                  <c:v>0</c:v>
                </c:pt>
                <c:pt idx="64" formatCode="0.0000">
                  <c:v>0</c:v>
                </c:pt>
                <c:pt idx="65" formatCode="0.0000">
                  <c:v>2.0936888998644442E-6</c:v>
                </c:pt>
                <c:pt idx="66" formatCode="0.0000">
                  <c:v>0</c:v>
                </c:pt>
                <c:pt idx="67" formatCode="0.0000">
                  <c:v>1.0848818496246935E-5</c:v>
                </c:pt>
                <c:pt idx="68" formatCode="0.0000">
                  <c:v>1.4621030390755378E-2</c:v>
                </c:pt>
                <c:pt idx="69" formatCode="0.0000">
                  <c:v>0</c:v>
                </c:pt>
                <c:pt idx="70" formatCode="0.0000">
                  <c:v>0</c:v>
                </c:pt>
                <c:pt idx="71" formatCode="0.0000">
                  <c:v>0</c:v>
                </c:pt>
                <c:pt idx="72" formatCode="0.0000">
                  <c:v>0</c:v>
                </c:pt>
                <c:pt idx="73" formatCode="0.0000">
                  <c:v>0</c:v>
                </c:pt>
                <c:pt idx="74" formatCode="0.0000">
                  <c:v>0</c:v>
                </c:pt>
                <c:pt idx="75" formatCode="0.0000">
                  <c:v>1.0454141449904612E-2</c:v>
                </c:pt>
                <c:pt idx="76" formatCode="0.0000">
                  <c:v>4.5405130098797008E-4</c:v>
                </c:pt>
                <c:pt idx="77" formatCode="0.0000">
                  <c:v>0</c:v>
                </c:pt>
                <c:pt idx="78" formatCode="0.0000">
                  <c:v>0</c:v>
                </c:pt>
                <c:pt idx="79" formatCode="0.0000">
                  <c:v>0</c:v>
                </c:pt>
                <c:pt idx="80" formatCode="0.0000">
                  <c:v>0</c:v>
                </c:pt>
                <c:pt idx="81" formatCode="0.0000">
                  <c:v>0</c:v>
                </c:pt>
                <c:pt idx="82" formatCode="0.0000">
                  <c:v>7.1308077183984914E-4</c:v>
                </c:pt>
                <c:pt idx="83" formatCode="0.0000">
                  <c:v>2.2085104038369312E-2</c:v>
                </c:pt>
                <c:pt idx="84" formatCode="0.0000">
                  <c:v>1.8280859315058642E-2</c:v>
                </c:pt>
                <c:pt idx="85" formatCode="0.0000">
                  <c:v>0</c:v>
                </c:pt>
                <c:pt idx="86" formatCode="0.0000">
                  <c:v>0</c:v>
                </c:pt>
                <c:pt idx="87" formatCode="0.0000">
                  <c:v>5.2041333814724963E-4</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1.9361187805689028E-3</c:v>
                </c:pt>
                <c:pt idx="120" formatCode="0.0000">
                  <c:v>0</c:v>
                </c:pt>
                <c:pt idx="121" formatCode="0.0000">
                  <c:v>0</c:v>
                </c:pt>
                <c:pt idx="122" formatCode="0.0000">
                  <c:v>0</c:v>
                </c:pt>
                <c:pt idx="123" formatCode="0.0000">
                  <c:v>6.7136378936624708E-4</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1.0454141449904612E-2</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3.3830315085443152E-4</c:v>
                </c:pt>
                <c:pt idx="206" formatCode="0.0000">
                  <c:v>0</c:v>
                </c:pt>
                <c:pt idx="207" formatCode="0.0000">
                  <c:v>2.1919633007394129E-3</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5.6138863614343101E-5</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0</c:v>
                </c:pt>
                <c:pt idx="325" formatCode="0.0000">
                  <c:v>0</c:v>
                </c:pt>
                <c:pt idx="326" formatCode="0.0000">
                  <c:v>0</c:v>
                </c:pt>
                <c:pt idx="327" formatCode="0.0000">
                  <c:v>0</c:v>
                </c:pt>
                <c:pt idx="328" formatCode="0.0000">
                  <c:v>0</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1.2263670474973989E-3</c:v>
                </c:pt>
                <c:pt idx="355" formatCode="0.0000">
                  <c:v>0</c:v>
                </c:pt>
                <c:pt idx="356" formatCode="0.0000">
                  <c:v>1.8336474644532112E-5</c:v>
                </c:pt>
                <c:pt idx="357" formatCode="0.0000">
                  <c:v>0</c:v>
                </c:pt>
                <c:pt idx="358" formatCode="0.0000">
                  <c:v>0</c:v>
                </c:pt>
                <c:pt idx="359" formatCode="0.0000">
                  <c:v>0</c:v>
                </c:pt>
                <c:pt idx="360" formatCode="0.0000">
                  <c:v>0</c:v>
                </c:pt>
                <c:pt idx="361" formatCode="0.0000">
                  <c:v>0</c:v>
                </c:pt>
                <c:pt idx="362" formatCode="0.0000">
                  <c:v>0</c:v>
                </c:pt>
                <c:pt idx="363" formatCode="0.0000">
                  <c:v>0</c:v>
                </c:pt>
                <c:pt idx="364" formatCode="0.0000">
                  <c:v>0</c:v>
                </c:pt>
                <c:pt idx="365" formatCode="0.0000">
                  <c:v>0</c:v>
                </c:pt>
                <c:pt idx="366" formatCode="0.0000">
                  <c:v>2.296307016230755E-5</c:v>
                </c:pt>
                <c:pt idx="367" formatCode="0.0000">
                  <c:v>0</c:v>
                </c:pt>
                <c:pt idx="368" formatCode="0.0000">
                  <c:v>0</c:v>
                </c:pt>
                <c:pt idx="369" formatCode="0.0000">
                  <c:v>0</c:v>
                </c:pt>
                <c:pt idx="370" formatCode="0.0000">
                  <c:v>0</c:v>
                </c:pt>
                <c:pt idx="371" formatCode="0.0000">
                  <c:v>0</c:v>
                </c:pt>
                <c:pt idx="372" formatCode="0.0000">
                  <c:v>0</c:v>
                </c:pt>
                <c:pt idx="373" formatCode="0.0000">
                  <c:v>0</c:v>
                </c:pt>
                <c:pt idx="374" formatCode="0.0000">
                  <c:v>0</c:v>
                </c:pt>
                <c:pt idx="375" formatCode="0.0000">
                  <c:v>0</c:v>
                </c:pt>
                <c:pt idx="376" formatCode="0.0000">
                  <c:v>0</c:v>
                </c:pt>
                <c:pt idx="377" formatCode="0.0000">
                  <c:v>1.8499157460925318E-4</c:v>
                </c:pt>
                <c:pt idx="378" formatCode="0.0000">
                  <c:v>1.4849613793199647E-3</c:v>
                </c:pt>
                <c:pt idx="379" formatCode="0.0000">
                  <c:v>0</c:v>
                </c:pt>
                <c:pt idx="380" formatCode="0.0000">
                  <c:v>7.4666822866310565E-5</c:v>
                </c:pt>
                <c:pt idx="381" formatCode="0.0000">
                  <c:v>2.9670348605294886E-2</c:v>
                </c:pt>
                <c:pt idx="382" formatCode="0.0000">
                  <c:v>0</c:v>
                </c:pt>
                <c:pt idx="383" formatCode="0.0000">
                  <c:v>0</c:v>
                </c:pt>
                <c:pt idx="384" formatCode="0.0000">
                  <c:v>0</c:v>
                </c:pt>
                <c:pt idx="385" formatCode="0.0000">
                  <c:v>2.1919633007394129E-3</c:v>
                </c:pt>
                <c:pt idx="386" formatCode="0.0000">
                  <c:v>2.7683035057127128E-3</c:v>
                </c:pt>
                <c:pt idx="387" formatCode="0.0000">
                  <c:v>9.656832549051864E-5</c:v>
                </c:pt>
                <c:pt idx="388" formatCode="0.0000">
                  <c:v>1.6770663006214273E-4</c:v>
                </c:pt>
                <c:pt idx="389" formatCode="0.0000">
                  <c:v>0</c:v>
                </c:pt>
                <c:pt idx="390" formatCode="0.0000">
                  <c:v>2.8730949275252156E-3</c:v>
                </c:pt>
                <c:pt idx="391" formatCode="0.0000">
                  <c:v>1.5566534904471218E-2</c:v>
                </c:pt>
                <c:pt idx="392" formatCode="0.0000">
                  <c:v>0</c:v>
                </c:pt>
                <c:pt idx="393" formatCode="0.0000">
                  <c:v>5.2041333814724963E-4</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1.7925908706844861E-2</c:v>
                </c:pt>
                <c:pt idx="403" formatCode="0.0000">
                  <c:v>0</c:v>
                </c:pt>
                <c:pt idx="404" formatCode="0.0000">
                  <c:v>1.2209076426531886E-4</c:v>
                </c:pt>
                <c:pt idx="405" formatCode="0.0000">
                  <c:v>0</c:v>
                </c:pt>
                <c:pt idx="406" formatCode="0.0000">
                  <c:v>0</c:v>
                </c:pt>
                <c:pt idx="407" formatCode="0.0000">
                  <c:v>8.5180438083168856E-5</c:v>
                </c:pt>
                <c:pt idx="408" formatCode="0.0000">
                  <c:v>0</c:v>
                </c:pt>
                <c:pt idx="409" formatCode="0.0000">
                  <c:v>0</c:v>
                </c:pt>
                <c:pt idx="410" formatCode="0.0000">
                  <c:v>5.5582578240115908E-4</c:v>
                </c:pt>
                <c:pt idx="411" formatCode="0.0000">
                  <c:v>1.5566534904471218E-2</c:v>
                </c:pt>
                <c:pt idx="412" formatCode="0.0000">
                  <c:v>0</c:v>
                </c:pt>
                <c:pt idx="413" formatCode="0.0000">
                  <c:v>0</c:v>
                </c:pt>
                <c:pt idx="414" formatCode="0.0000">
                  <c:v>4.230391812535708E-4</c:v>
                </c:pt>
                <c:pt idx="415" formatCode="0.0000">
                  <c:v>1.9361187805689028E-3</c:v>
                </c:pt>
                <c:pt idx="416" formatCode="0.0000">
                  <c:v>6.2295969226041116E-3</c:v>
                </c:pt>
                <c:pt idx="417" formatCode="0.0000">
                  <c:v>0</c:v>
                </c:pt>
                <c:pt idx="418" formatCode="0.0000">
                  <c:v>7.1308077183984914E-4</c:v>
                </c:pt>
                <c:pt idx="419" formatCode="0.0000">
                  <c:v>0</c:v>
                </c:pt>
                <c:pt idx="420" formatCode="0.0000">
                  <c:v>0</c:v>
                </c:pt>
                <c:pt idx="421" formatCode="0.0000">
                  <c:v>0</c:v>
                </c:pt>
                <c:pt idx="422" formatCode="0.0000">
                  <c:v>2.296307016230755E-5</c:v>
                </c:pt>
                <c:pt idx="423" formatCode="0.0000">
                  <c:v>9.9921065807026315E-4</c:v>
                </c:pt>
                <c:pt idx="424" formatCode="0.0000">
                  <c:v>1.3419889097848432E-2</c:v>
                </c:pt>
                <c:pt idx="425" formatCode="0.0000">
                  <c:v>0</c:v>
                </c:pt>
                <c:pt idx="426" formatCode="0.0000">
                  <c:v>2.228679058083635E-4</c:v>
                </c:pt>
                <c:pt idx="427" formatCode="0.0000">
                  <c:v>5.6138863614343101E-5</c:v>
                </c:pt>
                <c:pt idx="428" formatCode="0.0000">
                  <c:v>0</c:v>
                </c:pt>
                <c:pt idx="429" formatCode="0.0000">
                  <c:v>0</c:v>
                </c:pt>
                <c:pt idx="430" formatCode="0.0000">
                  <c:v>2.0936888998644442E-6</c:v>
                </c:pt>
                <c:pt idx="431" formatCode="0.0000">
                  <c:v>0</c:v>
                </c:pt>
                <c:pt idx="432" formatCode="0.0000">
                  <c:v>1.0848818496246935E-5</c:v>
                </c:pt>
                <c:pt idx="433" formatCode="0.0000">
                  <c:v>1.4621030390755378E-2</c:v>
                </c:pt>
                <c:pt idx="434" formatCode="0.0000">
                  <c:v>0</c:v>
                </c:pt>
                <c:pt idx="435" formatCode="0.0000">
                  <c:v>0</c:v>
                </c:pt>
                <c:pt idx="436" formatCode="0.0000">
                  <c:v>0</c:v>
                </c:pt>
                <c:pt idx="437" formatCode="0.0000">
                  <c:v>0</c:v>
                </c:pt>
                <c:pt idx="438" formatCode="0.0000">
                  <c:v>0</c:v>
                </c:pt>
                <c:pt idx="439" formatCode="0.0000">
                  <c:v>0</c:v>
                </c:pt>
                <c:pt idx="440" formatCode="0.0000">
                  <c:v>1.0454141449904612E-2</c:v>
                </c:pt>
                <c:pt idx="441" formatCode="0.0000">
                  <c:v>4.5405130098797008E-4</c:v>
                </c:pt>
                <c:pt idx="442" formatCode="0.0000">
                  <c:v>0</c:v>
                </c:pt>
                <c:pt idx="443" formatCode="0.0000">
                  <c:v>0</c:v>
                </c:pt>
                <c:pt idx="444" formatCode="0.0000">
                  <c:v>0</c:v>
                </c:pt>
                <c:pt idx="445" formatCode="0.0000">
                  <c:v>0</c:v>
                </c:pt>
                <c:pt idx="446" formatCode="0.0000">
                  <c:v>0</c:v>
                </c:pt>
                <c:pt idx="447" formatCode="0.0000">
                  <c:v>7.1308077183984914E-4</c:v>
                </c:pt>
                <c:pt idx="448" formatCode="0.0000">
                  <c:v>2.2085104038369312E-2</c:v>
                </c:pt>
                <c:pt idx="449" formatCode="0.0000">
                  <c:v>1.8280859315058642E-2</c:v>
                </c:pt>
                <c:pt idx="450" formatCode="0.0000">
                  <c:v>0</c:v>
                </c:pt>
                <c:pt idx="451" formatCode="0.0000">
                  <c:v>0</c:v>
                </c:pt>
                <c:pt idx="452" formatCode="0.0000">
                  <c:v>5.2041333814724963E-4</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1.9361187805689028E-3</c:v>
                </c:pt>
                <c:pt idx="485" formatCode="0.0000">
                  <c:v>0</c:v>
                </c:pt>
                <c:pt idx="486" formatCode="0.0000">
                  <c:v>0</c:v>
                </c:pt>
                <c:pt idx="487" formatCode="0.0000">
                  <c:v>0</c:v>
                </c:pt>
                <c:pt idx="488" formatCode="0.0000">
                  <c:v>6.7136378936624708E-4</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1.0454141449904612E-2</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3.3830315085443152E-4</c:v>
                </c:pt>
                <c:pt idx="571" formatCode="0.0000">
                  <c:v>0</c:v>
                </c:pt>
                <c:pt idx="572" formatCode="0.0000">
                  <c:v>2.1919633007394129E-3</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5.6138863614343101E-5</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0</c:v>
                </c:pt>
                <c:pt idx="690" formatCode="0.0000">
                  <c:v>0</c:v>
                </c:pt>
                <c:pt idx="691" formatCode="0.0000">
                  <c:v>0</c:v>
                </c:pt>
                <c:pt idx="692" formatCode="0.0000">
                  <c:v>0</c:v>
                </c:pt>
                <c:pt idx="693" formatCode="0.0000">
                  <c:v>0</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1.2263670474973989E-3</c:v>
                </c:pt>
                <c:pt idx="720" formatCode="0.0000">
                  <c:v>0</c:v>
                </c:pt>
                <c:pt idx="721" formatCode="0.0000">
                  <c:v>1.8336474644532112E-5</c:v>
                </c:pt>
                <c:pt idx="722" formatCode="0.0000">
                  <c:v>0</c:v>
                </c:pt>
                <c:pt idx="723" formatCode="0.0000">
                  <c:v>0</c:v>
                </c:pt>
                <c:pt idx="724" formatCode="0.0000">
                  <c:v>0</c:v>
                </c:pt>
                <c:pt idx="725" formatCode="0.0000">
                  <c:v>0</c:v>
                </c:pt>
                <c:pt idx="726" formatCode="0.0000">
                  <c:v>0</c:v>
                </c:pt>
                <c:pt idx="727" formatCode="0.0000">
                  <c:v>0</c:v>
                </c:pt>
                <c:pt idx="728" formatCode="0.0000">
                  <c:v>0</c:v>
                </c:pt>
                <c:pt idx="729" formatCode="0.0000">
                  <c:v>0</c:v>
                </c:pt>
                <c:pt idx="730" formatCode="0.0000">
                  <c:v>0</c:v>
                </c:pt>
                <c:pt idx="731" formatCode="0.0000">
                  <c:v>2.296307016230755E-5</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0-B06C-5348-B232-BE183376C18D}"/>
            </c:ext>
          </c:extLst>
        </c:ser>
        <c:ser>
          <c:idx val="1"/>
          <c:order val="1"/>
          <c:tx>
            <c:strRef>
              <c:f>Entradas!$E$15</c:f>
              <c:strCache>
                <c:ptCount val="1"/>
                <c:pt idx="0">
                  <c:v>Qochas 1</c:v>
                </c:pt>
              </c:strCache>
            </c:strRef>
          </c:tx>
          <c:spPr>
            <a:ln w="12700" cap="rnd">
              <a:solidFill>
                <a:schemeClr val="accent2"/>
              </a:solidFill>
              <a:round/>
            </a:ln>
            <a:effectLst/>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Cálculos!$AP:$AP</c:f>
              <c:numCache>
                <c:formatCode>0.0000</c:formatCode>
                <c:ptCount val="1048576"/>
                <c:pt idx="4" formatCode="General">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5.7205796157106603E-3</c:v>
                </c:pt>
                <c:pt idx="52">
                  <c:v>0</c:v>
                </c:pt>
                <c:pt idx="53">
                  <c:v>6.6406552557049547E-4</c:v>
                </c:pt>
                <c:pt idx="54">
                  <c:v>0</c:v>
                </c:pt>
                <c:pt idx="55">
                  <c:v>0</c:v>
                </c:pt>
                <c:pt idx="56">
                  <c:v>0</c:v>
                </c:pt>
                <c:pt idx="57">
                  <c:v>0</c:v>
                </c:pt>
                <c:pt idx="58">
                  <c:v>5.5720626742769965E-4</c:v>
                </c:pt>
                <c:pt idx="59">
                  <c:v>1.9766551762147033E-2</c:v>
                </c:pt>
                <c:pt idx="60">
                  <c:v>0</c:v>
                </c:pt>
                <c:pt idx="61">
                  <c:v>1.3506261703938286E-4</c:v>
                </c:pt>
                <c:pt idx="62">
                  <c:v>5.4689858258245266E-5</c:v>
                </c:pt>
                <c:pt idx="63">
                  <c:v>0</c:v>
                </c:pt>
                <c:pt idx="64">
                  <c:v>0</c:v>
                </c:pt>
                <c:pt idx="65">
                  <c:v>0</c:v>
                </c:pt>
                <c:pt idx="66">
                  <c:v>0</c:v>
                </c:pt>
                <c:pt idx="67">
                  <c:v>0</c:v>
                </c:pt>
                <c:pt idx="68">
                  <c:v>2.0029705083053205E-2</c:v>
                </c:pt>
                <c:pt idx="69">
                  <c:v>0</c:v>
                </c:pt>
                <c:pt idx="70">
                  <c:v>0</c:v>
                </c:pt>
                <c:pt idx="71">
                  <c:v>0</c:v>
                </c:pt>
                <c:pt idx="72">
                  <c:v>0</c:v>
                </c:pt>
                <c:pt idx="73">
                  <c:v>0</c:v>
                </c:pt>
                <c:pt idx="74">
                  <c:v>0</c:v>
                </c:pt>
                <c:pt idx="75">
                  <c:v>1.2373159409290568E-2</c:v>
                </c:pt>
                <c:pt idx="76">
                  <c:v>5.5848347609650415E-4</c:v>
                </c:pt>
                <c:pt idx="77">
                  <c:v>0</c:v>
                </c:pt>
                <c:pt idx="78">
                  <c:v>0</c:v>
                </c:pt>
                <c:pt idx="79">
                  <c:v>0</c:v>
                </c:pt>
                <c:pt idx="80">
                  <c:v>0</c:v>
                </c:pt>
                <c:pt idx="81">
                  <c:v>0</c:v>
                </c:pt>
                <c:pt idx="82">
                  <c:v>0</c:v>
                </c:pt>
                <c:pt idx="83">
                  <c:v>3.2984378271807113E-2</c:v>
                </c:pt>
                <c:pt idx="84">
                  <c:v>2.722576934040849E-2</c:v>
                </c:pt>
                <c:pt idx="85">
                  <c:v>0</c:v>
                </c:pt>
                <c:pt idx="86">
                  <c:v>0</c:v>
                </c:pt>
                <c:pt idx="87">
                  <c:v>3.7180681780221676E-4</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4.5428205017095357E-4</c:v>
                </c:pt>
                <c:pt idx="394">
                  <c:v>0</c:v>
                </c:pt>
                <c:pt idx="395">
                  <c:v>0</c:v>
                </c:pt>
                <c:pt idx="396">
                  <c:v>0</c:v>
                </c:pt>
                <c:pt idx="397">
                  <c:v>0</c:v>
                </c:pt>
                <c:pt idx="398">
                  <c:v>0</c:v>
                </c:pt>
                <c:pt idx="399">
                  <c:v>0</c:v>
                </c:pt>
                <c:pt idx="400">
                  <c:v>0</c:v>
                </c:pt>
                <c:pt idx="401">
                  <c:v>0</c:v>
                </c:pt>
                <c:pt idx="402">
                  <c:v>2.2056887576564845E-2</c:v>
                </c:pt>
                <c:pt idx="403">
                  <c:v>0</c:v>
                </c:pt>
                <c:pt idx="404">
                  <c:v>0</c:v>
                </c:pt>
                <c:pt idx="405">
                  <c:v>0</c:v>
                </c:pt>
                <c:pt idx="406">
                  <c:v>0</c:v>
                </c:pt>
                <c:pt idx="407">
                  <c:v>0</c:v>
                </c:pt>
                <c:pt idx="408">
                  <c:v>0</c:v>
                </c:pt>
                <c:pt idx="409">
                  <c:v>0</c:v>
                </c:pt>
                <c:pt idx="410">
                  <c:v>9.9175918134178875E-6</c:v>
                </c:pt>
                <c:pt idx="411">
                  <c:v>2.3046114219899994E-2</c:v>
                </c:pt>
                <c:pt idx="412">
                  <c:v>0</c:v>
                </c:pt>
                <c:pt idx="413">
                  <c:v>0</c:v>
                </c:pt>
                <c:pt idx="414">
                  <c:v>2.1751257058061059E-4</c:v>
                </c:pt>
                <c:pt idx="415">
                  <c:v>2.6078965698528426E-3</c:v>
                </c:pt>
                <c:pt idx="416">
                  <c:v>8.900905310188726E-3</c:v>
                </c:pt>
                <c:pt idx="417">
                  <c:v>0</c:v>
                </c:pt>
                <c:pt idx="418">
                  <c:v>6.6406552557049547E-4</c:v>
                </c:pt>
                <c:pt idx="419">
                  <c:v>0</c:v>
                </c:pt>
                <c:pt idx="420">
                  <c:v>0</c:v>
                </c:pt>
                <c:pt idx="421">
                  <c:v>0</c:v>
                </c:pt>
                <c:pt idx="422">
                  <c:v>0</c:v>
                </c:pt>
                <c:pt idx="423">
                  <c:v>5.5720626742769965E-4</c:v>
                </c:pt>
                <c:pt idx="424">
                  <c:v>1.9766551762147033E-2</c:v>
                </c:pt>
                <c:pt idx="425">
                  <c:v>0</c:v>
                </c:pt>
                <c:pt idx="426">
                  <c:v>1.3506261703938286E-4</c:v>
                </c:pt>
                <c:pt idx="427">
                  <c:v>5.4689858258245266E-5</c:v>
                </c:pt>
                <c:pt idx="428">
                  <c:v>0</c:v>
                </c:pt>
                <c:pt idx="429">
                  <c:v>0</c:v>
                </c:pt>
                <c:pt idx="430">
                  <c:v>0</c:v>
                </c:pt>
                <c:pt idx="431">
                  <c:v>0</c:v>
                </c:pt>
                <c:pt idx="432">
                  <c:v>0</c:v>
                </c:pt>
                <c:pt idx="433">
                  <c:v>2.0029705083053205E-2</c:v>
                </c:pt>
                <c:pt idx="434">
                  <c:v>0</c:v>
                </c:pt>
                <c:pt idx="435">
                  <c:v>0</c:v>
                </c:pt>
                <c:pt idx="436">
                  <c:v>0</c:v>
                </c:pt>
                <c:pt idx="437">
                  <c:v>0</c:v>
                </c:pt>
                <c:pt idx="438">
                  <c:v>0</c:v>
                </c:pt>
                <c:pt idx="439">
                  <c:v>0</c:v>
                </c:pt>
                <c:pt idx="440">
                  <c:v>1.2373159409290568E-2</c:v>
                </c:pt>
                <c:pt idx="441">
                  <c:v>5.5848347609650415E-4</c:v>
                </c:pt>
                <c:pt idx="442">
                  <c:v>0</c:v>
                </c:pt>
                <c:pt idx="443">
                  <c:v>0</c:v>
                </c:pt>
                <c:pt idx="444">
                  <c:v>0</c:v>
                </c:pt>
                <c:pt idx="445">
                  <c:v>0</c:v>
                </c:pt>
                <c:pt idx="446">
                  <c:v>0</c:v>
                </c:pt>
                <c:pt idx="447">
                  <c:v>0</c:v>
                </c:pt>
                <c:pt idx="448">
                  <c:v>3.2984378271807113E-2</c:v>
                </c:pt>
                <c:pt idx="449">
                  <c:v>2.722576934040849E-2</c:v>
                </c:pt>
                <c:pt idx="450">
                  <c:v>0</c:v>
                </c:pt>
                <c:pt idx="451">
                  <c:v>0</c:v>
                </c:pt>
                <c:pt idx="452">
                  <c:v>3.7180681780222408E-4</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numCache>
            </c:numRef>
          </c:yVal>
          <c:smooth val="0"/>
          <c:extLst>
            <c:ext xmlns:c16="http://schemas.microsoft.com/office/drawing/2014/chart" uri="{C3380CC4-5D6E-409C-BE32-E72D297353CC}">
              <c16:uniqueId val="{00000001-B06C-5348-B232-BE183376C18D}"/>
            </c:ext>
          </c:extLst>
        </c:ser>
        <c:ser>
          <c:idx val="2"/>
          <c:order val="2"/>
          <c:tx>
            <c:strRef>
              <c:f>Entradas!$F$15</c:f>
              <c:strCache>
                <c:ptCount val="1"/>
                <c:pt idx="0">
                  <c:v>Qochas 2</c:v>
                </c:pt>
              </c:strCache>
            </c:strRef>
          </c:tx>
          <c:spPr>
            <a:ln w="12700" cap="rnd">
              <a:solidFill>
                <a:schemeClr val="accent6"/>
              </a:solidFill>
              <a:round/>
            </a:ln>
            <a:effectLst/>
          </c:spPr>
          <c:marker>
            <c:symbol val="none"/>
          </c:marker>
          <c:xVal>
            <c:strRef>
              <c:f>Cálculos!$AS:$AS</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Cálculos!$BR:$BR</c:f>
              <c:numCache>
                <c:formatCode>General</c:formatCode>
                <c:ptCount val="1048576"/>
                <c:pt idx="4">
                  <c:v>0</c:v>
                </c:pt>
                <c:pt idx="6" formatCode="0.0000">
                  <c:v>0</c:v>
                </c:pt>
                <c:pt idx="7" formatCode="0.0000">
                  <c:v>0</c:v>
                </c:pt>
                <c:pt idx="8" formatCode="0.0000">
                  <c:v>0</c:v>
                </c:pt>
                <c:pt idx="9" formatCode="0.0000">
                  <c:v>0</c:v>
                </c:pt>
                <c:pt idx="10" formatCode="0.0000">
                  <c:v>0</c:v>
                </c:pt>
                <c:pt idx="11" formatCode="0.0000">
                  <c:v>0</c:v>
                </c:pt>
                <c:pt idx="12" formatCode="0.0000">
                  <c:v>0</c:v>
                </c:pt>
                <c:pt idx="13" formatCode="0.0000">
                  <c:v>0</c:v>
                </c:pt>
                <c:pt idx="14" formatCode="0.0000">
                  <c:v>0</c:v>
                </c:pt>
                <c:pt idx="15" formatCode="0.0000">
                  <c:v>0</c:v>
                </c:pt>
                <c:pt idx="16" formatCode="0.0000">
                  <c:v>0</c:v>
                </c:pt>
                <c:pt idx="17" formatCode="0.0000">
                  <c:v>0</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0</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0</c:v>
                </c:pt>
                <c:pt idx="44" formatCode="0.0000">
                  <c:v>0</c:v>
                </c:pt>
                <c:pt idx="45" formatCode="0.0000">
                  <c:v>0</c:v>
                </c:pt>
                <c:pt idx="46" formatCode="0.0000">
                  <c:v>3.1457867061696607E-3</c:v>
                </c:pt>
                <c:pt idx="47" formatCode="0.0000">
                  <c:v>0</c:v>
                </c:pt>
                <c:pt idx="48" formatCode="0.0000">
                  <c:v>0</c:v>
                </c:pt>
                <c:pt idx="49" formatCode="0.0000">
                  <c:v>0</c:v>
                </c:pt>
                <c:pt idx="50" formatCode="0.0000">
                  <c:v>2.7143037374690901E-3</c:v>
                </c:pt>
                <c:pt idx="51" formatCode="0.0000">
                  <c:v>1.0344640661387766E-2</c:v>
                </c:pt>
                <c:pt idx="52" formatCode="0.0000">
                  <c:v>0</c:v>
                </c:pt>
                <c:pt idx="53" formatCode="0.0000">
                  <c:v>3.2655681544954007E-4</c:v>
                </c:pt>
                <c:pt idx="54" formatCode="0.0000">
                  <c:v>0</c:v>
                </c:pt>
                <c:pt idx="55" formatCode="0.0000">
                  <c:v>0</c:v>
                </c:pt>
                <c:pt idx="56" formatCode="0.0000">
                  <c:v>0</c:v>
                </c:pt>
                <c:pt idx="57" formatCode="0.0000">
                  <c:v>0</c:v>
                </c:pt>
                <c:pt idx="58" formatCode="0.0000">
                  <c:v>0</c:v>
                </c:pt>
                <c:pt idx="59" formatCode="0.0000">
                  <c:v>1.9673267897288637E-2</c:v>
                </c:pt>
                <c:pt idx="60" formatCode="0.0000">
                  <c:v>0</c:v>
                </c:pt>
                <c:pt idx="61" formatCode="0.0000">
                  <c:v>0</c:v>
                </c:pt>
                <c:pt idx="62" formatCode="0.0000">
                  <c:v>4.465582062963178E-7</c:v>
                </c:pt>
                <c:pt idx="63" formatCode="0.0000">
                  <c:v>0</c:v>
                </c:pt>
                <c:pt idx="64" formatCode="0.0000">
                  <c:v>0</c:v>
                </c:pt>
                <c:pt idx="65" formatCode="0.0000">
                  <c:v>0</c:v>
                </c:pt>
                <c:pt idx="66" formatCode="0.0000">
                  <c:v>0</c:v>
                </c:pt>
                <c:pt idx="67" formatCode="0.0000">
                  <c:v>0</c:v>
                </c:pt>
                <c:pt idx="68" formatCode="0.0000">
                  <c:v>1.8217453123916236E-2</c:v>
                </c:pt>
                <c:pt idx="69" formatCode="0.0000">
                  <c:v>0</c:v>
                </c:pt>
                <c:pt idx="70" formatCode="0.0000">
                  <c:v>0</c:v>
                </c:pt>
                <c:pt idx="71" formatCode="0.0000">
                  <c:v>0</c:v>
                </c:pt>
                <c:pt idx="72" formatCode="0.0000">
                  <c:v>0</c:v>
                </c:pt>
                <c:pt idx="73" formatCode="0.0000">
                  <c:v>0</c:v>
                </c:pt>
                <c:pt idx="74" formatCode="0.0000">
                  <c:v>0</c:v>
                </c:pt>
                <c:pt idx="75" formatCode="0.0000">
                  <c:v>6.6014433787585716E-3</c:v>
                </c:pt>
                <c:pt idx="76" formatCode="0.0000">
                  <c:v>7.9228477232813263E-4</c:v>
                </c:pt>
                <c:pt idx="77" formatCode="0.0000">
                  <c:v>0</c:v>
                </c:pt>
                <c:pt idx="78" formatCode="0.0000">
                  <c:v>0</c:v>
                </c:pt>
                <c:pt idx="79" formatCode="0.0000">
                  <c:v>0</c:v>
                </c:pt>
                <c:pt idx="80" formatCode="0.0000">
                  <c:v>0</c:v>
                </c:pt>
                <c:pt idx="81" formatCode="0.0000">
                  <c:v>0</c:v>
                </c:pt>
                <c:pt idx="82" formatCode="0.0000">
                  <c:v>0</c:v>
                </c:pt>
                <c:pt idx="83" formatCode="0.0000">
                  <c:v>3.0030150638404234E-2</c:v>
                </c:pt>
                <c:pt idx="84" formatCode="0.0000">
                  <c:v>3.0080446038766237E-2</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0</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0</c:v>
                </c:pt>
                <c:pt idx="207" formatCode="0.0000">
                  <c:v>0</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0</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0</c:v>
                </c:pt>
                <c:pt idx="325" formatCode="0.0000">
                  <c:v>0</c:v>
                </c:pt>
                <c:pt idx="326" formatCode="0.0000">
                  <c:v>0</c:v>
                </c:pt>
                <c:pt idx="327" formatCode="0.0000">
                  <c:v>0</c:v>
                </c:pt>
                <c:pt idx="328" formatCode="0.0000">
                  <c:v>0</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0</c:v>
                </c:pt>
                <c:pt idx="356" formatCode="0.0000">
                  <c:v>0</c:v>
                </c:pt>
                <c:pt idx="357" formatCode="0.0000">
                  <c:v>0</c:v>
                </c:pt>
                <c:pt idx="358" formatCode="0.0000">
                  <c:v>0</c:v>
                </c:pt>
                <c:pt idx="359" formatCode="0.0000">
                  <c:v>0</c:v>
                </c:pt>
                <c:pt idx="360" formatCode="0.0000">
                  <c:v>0</c:v>
                </c:pt>
                <c:pt idx="361" formatCode="0.0000">
                  <c:v>0</c:v>
                </c:pt>
                <c:pt idx="362" formatCode="0.0000">
                  <c:v>0</c:v>
                </c:pt>
                <c:pt idx="363" formatCode="0.0000">
                  <c:v>0</c:v>
                </c:pt>
                <c:pt idx="364" formatCode="0.0000">
                  <c:v>0</c:v>
                </c:pt>
                <c:pt idx="365" formatCode="0.0000">
                  <c:v>0</c:v>
                </c:pt>
                <c:pt idx="366" formatCode="0.0000">
                  <c:v>0</c:v>
                </c:pt>
                <c:pt idx="367" formatCode="0.0000">
                  <c:v>0</c:v>
                </c:pt>
                <c:pt idx="368" formatCode="0.0000">
                  <c:v>0</c:v>
                </c:pt>
                <c:pt idx="369" formatCode="0.0000">
                  <c:v>0</c:v>
                </c:pt>
                <c:pt idx="370" formatCode="0.0000">
                  <c:v>0</c:v>
                </c:pt>
                <c:pt idx="371" formatCode="0.0000">
                  <c:v>0</c:v>
                </c:pt>
                <c:pt idx="372" formatCode="0.0000">
                  <c:v>0</c:v>
                </c:pt>
                <c:pt idx="373" formatCode="0.0000">
                  <c:v>0</c:v>
                </c:pt>
                <c:pt idx="374" formatCode="0.0000">
                  <c:v>0</c:v>
                </c:pt>
                <c:pt idx="375" formatCode="0.0000">
                  <c:v>0</c:v>
                </c:pt>
                <c:pt idx="376" formatCode="0.0000">
                  <c:v>0</c:v>
                </c:pt>
                <c:pt idx="377" formatCode="0.0000">
                  <c:v>0</c:v>
                </c:pt>
                <c:pt idx="378" formatCode="0.0000">
                  <c:v>0</c:v>
                </c:pt>
                <c:pt idx="379" formatCode="0.0000">
                  <c:v>0</c:v>
                </c:pt>
                <c:pt idx="380" formatCode="0.0000">
                  <c:v>0</c:v>
                </c:pt>
                <c:pt idx="381" formatCode="0.0000">
                  <c:v>0</c:v>
                </c:pt>
                <c:pt idx="382" formatCode="0.0000">
                  <c:v>0</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0</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0</c:v>
                </c:pt>
                <c:pt idx="409" formatCode="0.0000">
                  <c:v>0</c:v>
                </c:pt>
                <c:pt idx="410" formatCode="0.0000">
                  <c:v>0</c:v>
                </c:pt>
                <c:pt idx="411" formatCode="0.0000">
                  <c:v>7.8744430287460716E-3</c:v>
                </c:pt>
                <c:pt idx="412" formatCode="0.0000">
                  <c:v>0</c:v>
                </c:pt>
                <c:pt idx="413" formatCode="0.0000">
                  <c:v>0</c:v>
                </c:pt>
                <c:pt idx="414" formatCode="0.0000">
                  <c:v>0</c:v>
                </c:pt>
                <c:pt idx="415" formatCode="0.0000">
                  <c:v>2.7143037374690901E-3</c:v>
                </c:pt>
                <c:pt idx="416" formatCode="0.0000">
                  <c:v>1.0344640661387766E-2</c:v>
                </c:pt>
                <c:pt idx="417" formatCode="0.0000">
                  <c:v>0</c:v>
                </c:pt>
                <c:pt idx="418" formatCode="0.0000">
                  <c:v>3.2655681544954007E-4</c:v>
                </c:pt>
                <c:pt idx="419" formatCode="0.0000">
                  <c:v>0</c:v>
                </c:pt>
                <c:pt idx="420" formatCode="0.0000">
                  <c:v>0</c:v>
                </c:pt>
                <c:pt idx="421" formatCode="0.0000">
                  <c:v>0</c:v>
                </c:pt>
                <c:pt idx="422" formatCode="0.0000">
                  <c:v>0</c:v>
                </c:pt>
                <c:pt idx="423" formatCode="0.0000">
                  <c:v>0</c:v>
                </c:pt>
                <c:pt idx="424" formatCode="0.0000">
                  <c:v>1.9673267897288637E-2</c:v>
                </c:pt>
                <c:pt idx="425" formatCode="0.0000">
                  <c:v>0</c:v>
                </c:pt>
                <c:pt idx="426" formatCode="0.0000">
                  <c:v>0</c:v>
                </c:pt>
                <c:pt idx="427" formatCode="0.0000">
                  <c:v>4.465582062963178E-7</c:v>
                </c:pt>
                <c:pt idx="428" formatCode="0.0000">
                  <c:v>0</c:v>
                </c:pt>
                <c:pt idx="429" formatCode="0.0000">
                  <c:v>0</c:v>
                </c:pt>
                <c:pt idx="430" formatCode="0.0000">
                  <c:v>0</c:v>
                </c:pt>
                <c:pt idx="431" formatCode="0.0000">
                  <c:v>0</c:v>
                </c:pt>
                <c:pt idx="432" formatCode="0.0000">
                  <c:v>0</c:v>
                </c:pt>
                <c:pt idx="433" formatCode="0.0000">
                  <c:v>1.8217453123916236E-2</c:v>
                </c:pt>
                <c:pt idx="434" formatCode="0.0000">
                  <c:v>0</c:v>
                </c:pt>
                <c:pt idx="435" formatCode="0.0000">
                  <c:v>0</c:v>
                </c:pt>
                <c:pt idx="436" formatCode="0.0000">
                  <c:v>0</c:v>
                </c:pt>
                <c:pt idx="437" formatCode="0.0000">
                  <c:v>0</c:v>
                </c:pt>
                <c:pt idx="438" formatCode="0.0000">
                  <c:v>0</c:v>
                </c:pt>
                <c:pt idx="439" formatCode="0.0000">
                  <c:v>0</c:v>
                </c:pt>
                <c:pt idx="440" formatCode="0.0000">
                  <c:v>6.6014433787585716E-3</c:v>
                </c:pt>
                <c:pt idx="441" formatCode="0.0000">
                  <c:v>7.9228477232813263E-4</c:v>
                </c:pt>
                <c:pt idx="442" formatCode="0.0000">
                  <c:v>0</c:v>
                </c:pt>
                <c:pt idx="443" formatCode="0.0000">
                  <c:v>0</c:v>
                </c:pt>
                <c:pt idx="444" formatCode="0.0000">
                  <c:v>0</c:v>
                </c:pt>
                <c:pt idx="445" formatCode="0.0000">
                  <c:v>0</c:v>
                </c:pt>
                <c:pt idx="446" formatCode="0.0000">
                  <c:v>0</c:v>
                </c:pt>
                <c:pt idx="447" formatCode="0.0000">
                  <c:v>0</c:v>
                </c:pt>
                <c:pt idx="448" formatCode="0.0000">
                  <c:v>3.0030150638404234E-2</c:v>
                </c:pt>
                <c:pt idx="449" formatCode="0.0000">
                  <c:v>3.0080446038766237E-2</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0</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0</c:v>
                </c:pt>
                <c:pt idx="572" formatCode="0.0000">
                  <c:v>0</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0</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0</c:v>
                </c:pt>
                <c:pt idx="690" formatCode="0.0000">
                  <c:v>0</c:v>
                </c:pt>
                <c:pt idx="691" formatCode="0.0000">
                  <c:v>0</c:v>
                </c:pt>
                <c:pt idx="692" formatCode="0.0000">
                  <c:v>0</c:v>
                </c:pt>
                <c:pt idx="693" formatCode="0.0000">
                  <c:v>0</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0</c:v>
                </c:pt>
                <c:pt idx="721" formatCode="0.0000">
                  <c:v>0</c:v>
                </c:pt>
                <c:pt idx="722" formatCode="0.0000">
                  <c:v>0</c:v>
                </c:pt>
                <c:pt idx="723" formatCode="0.0000">
                  <c:v>0</c:v>
                </c:pt>
                <c:pt idx="724" formatCode="0.0000">
                  <c:v>0</c:v>
                </c:pt>
                <c:pt idx="725" formatCode="0.0000">
                  <c:v>0</c:v>
                </c:pt>
                <c:pt idx="726" formatCode="0.0000">
                  <c:v>0</c:v>
                </c:pt>
                <c:pt idx="727" formatCode="0.0000">
                  <c:v>0</c:v>
                </c:pt>
                <c:pt idx="728" formatCode="0.0000">
                  <c:v>0</c:v>
                </c:pt>
                <c:pt idx="729" formatCode="0.0000">
                  <c:v>0</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2-B06C-5348-B232-BE183376C18D}"/>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Análisis de umbrales para sedimentos</a:t>
            </a:r>
          </a:p>
        </c:rich>
      </c:tx>
      <c:overlay val="0"/>
      <c:spPr>
        <a:noFill/>
        <a:ln>
          <a:noFill/>
        </a:ln>
        <a:effectLst/>
      </c:spPr>
    </c:title>
    <c:autoTitleDeleted val="0"/>
    <c:plotArea>
      <c:layout/>
      <c:scatterChart>
        <c:scatterStyle val="lineMarker"/>
        <c:varyColors val="0"/>
        <c:ser>
          <c:idx val="0"/>
          <c:order val="0"/>
          <c:tx>
            <c:strRef>
              <c:f>Escenarios!$D$15</c:f>
              <c:strCache>
                <c:ptCount val="1"/>
                <c:pt idx="0">
                  <c:v>Línea base</c:v>
                </c:pt>
              </c:strCache>
            </c:strRef>
          </c:tx>
          <c:spPr>
            <a:ln w="12700"/>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Cálculos!$N:$N</c:f>
              <c:numCache>
                <c:formatCode>General</c:formatCode>
                <c:ptCount val="1048576"/>
                <c:pt idx="4">
                  <c:v>0</c:v>
                </c:pt>
                <c:pt idx="6" formatCode="0.0000">
                  <c:v>0</c:v>
                </c:pt>
                <c:pt idx="7" formatCode="0.0000">
                  <c:v>0</c:v>
                </c:pt>
                <c:pt idx="8" formatCode="0.0000">
                  <c:v>0</c:v>
                </c:pt>
                <c:pt idx="9" formatCode="0.0000">
                  <c:v>0</c:v>
                </c:pt>
                <c:pt idx="10" formatCode="0.0000">
                  <c:v>0</c:v>
                </c:pt>
                <c:pt idx="11" formatCode="0.0000">
                  <c:v>0</c:v>
                </c:pt>
                <c:pt idx="12" formatCode="0.0000">
                  <c:v>1.8499157460925318E-4</c:v>
                </c:pt>
                <c:pt idx="13" formatCode="0.0000">
                  <c:v>1.4849613793199647E-3</c:v>
                </c:pt>
                <c:pt idx="14" formatCode="0.0000">
                  <c:v>0</c:v>
                </c:pt>
                <c:pt idx="15" formatCode="0.0000">
                  <c:v>7.4666822866310565E-5</c:v>
                </c:pt>
                <c:pt idx="16" formatCode="0.0000">
                  <c:v>2.9670348605294886E-2</c:v>
                </c:pt>
                <c:pt idx="17" formatCode="0.0000">
                  <c:v>0</c:v>
                </c:pt>
                <c:pt idx="18" formatCode="0.0000">
                  <c:v>0</c:v>
                </c:pt>
                <c:pt idx="19" formatCode="0.0000">
                  <c:v>0</c:v>
                </c:pt>
                <c:pt idx="20" formatCode="0.0000">
                  <c:v>2.1919633007394129E-3</c:v>
                </c:pt>
                <c:pt idx="21" formatCode="0.0000">
                  <c:v>2.7683035057127128E-3</c:v>
                </c:pt>
                <c:pt idx="22" formatCode="0.0000">
                  <c:v>9.656832549051864E-5</c:v>
                </c:pt>
                <c:pt idx="23" formatCode="0.0000">
                  <c:v>1.6770663006214273E-4</c:v>
                </c:pt>
                <c:pt idx="24" formatCode="0.0000">
                  <c:v>0</c:v>
                </c:pt>
                <c:pt idx="25" formatCode="0.0000">
                  <c:v>2.8730949275252156E-3</c:v>
                </c:pt>
                <c:pt idx="26" formatCode="0.0000">
                  <c:v>1.5566534904471218E-2</c:v>
                </c:pt>
                <c:pt idx="27" formatCode="0.0000">
                  <c:v>0</c:v>
                </c:pt>
                <c:pt idx="28" formatCode="0.0000">
                  <c:v>5.2041333814724963E-4</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1.7925908706844861E-2</c:v>
                </c:pt>
                <c:pt idx="38" formatCode="0.0000">
                  <c:v>0</c:v>
                </c:pt>
                <c:pt idx="39" formatCode="0.0000">
                  <c:v>1.2209076426531886E-4</c:v>
                </c:pt>
                <c:pt idx="40" formatCode="0.0000">
                  <c:v>0</c:v>
                </c:pt>
                <c:pt idx="41" formatCode="0.0000">
                  <c:v>0</c:v>
                </c:pt>
                <c:pt idx="42" formatCode="0.0000">
                  <c:v>8.5180438083168856E-5</c:v>
                </c:pt>
                <c:pt idx="43" formatCode="0.0000">
                  <c:v>0</c:v>
                </c:pt>
                <c:pt idx="44" formatCode="0.0000">
                  <c:v>0</c:v>
                </c:pt>
                <c:pt idx="45" formatCode="0.0000">
                  <c:v>5.5582578240115908E-4</c:v>
                </c:pt>
                <c:pt idx="46" formatCode="0.0000">
                  <c:v>1.5566534904471218E-2</c:v>
                </c:pt>
                <c:pt idx="47" formatCode="0.0000">
                  <c:v>0</c:v>
                </c:pt>
                <c:pt idx="48" formatCode="0.0000">
                  <c:v>0</c:v>
                </c:pt>
                <c:pt idx="49" formatCode="0.0000">
                  <c:v>4.230391812535708E-4</c:v>
                </c:pt>
                <c:pt idx="50" formatCode="0.0000">
                  <c:v>1.9361187805689028E-3</c:v>
                </c:pt>
                <c:pt idx="51" formatCode="0.0000">
                  <c:v>6.2295969226041116E-3</c:v>
                </c:pt>
                <c:pt idx="52" formatCode="0.0000">
                  <c:v>0</c:v>
                </c:pt>
                <c:pt idx="53" formatCode="0.0000">
                  <c:v>7.1308077183984914E-4</c:v>
                </c:pt>
                <c:pt idx="54" formatCode="0.0000">
                  <c:v>0</c:v>
                </c:pt>
                <c:pt idx="55" formatCode="0.0000">
                  <c:v>0</c:v>
                </c:pt>
                <c:pt idx="56" formatCode="0.0000">
                  <c:v>0</c:v>
                </c:pt>
                <c:pt idx="57" formatCode="0.0000">
                  <c:v>2.296307016230755E-5</c:v>
                </c:pt>
                <c:pt idx="58" formatCode="0.0000">
                  <c:v>9.9921065807026315E-4</c:v>
                </c:pt>
                <c:pt idx="59" formatCode="0.0000">
                  <c:v>1.3419889097848432E-2</c:v>
                </c:pt>
                <c:pt idx="60" formatCode="0.0000">
                  <c:v>0</c:v>
                </c:pt>
                <c:pt idx="61" formatCode="0.0000">
                  <c:v>2.228679058083635E-4</c:v>
                </c:pt>
                <c:pt idx="62" formatCode="0.0000">
                  <c:v>5.6138863614343101E-5</c:v>
                </c:pt>
                <c:pt idx="63" formatCode="0.0000">
                  <c:v>0</c:v>
                </c:pt>
                <c:pt idx="64" formatCode="0.0000">
                  <c:v>0</c:v>
                </c:pt>
                <c:pt idx="65" formatCode="0.0000">
                  <c:v>2.0936888998644442E-6</c:v>
                </c:pt>
                <c:pt idx="66" formatCode="0.0000">
                  <c:v>0</c:v>
                </c:pt>
                <c:pt idx="67" formatCode="0.0000">
                  <c:v>1.0848818496246935E-5</c:v>
                </c:pt>
                <c:pt idx="68" formatCode="0.0000">
                  <c:v>1.4621030390755378E-2</c:v>
                </c:pt>
                <c:pt idx="69" formatCode="0.0000">
                  <c:v>0</c:v>
                </c:pt>
                <c:pt idx="70" formatCode="0.0000">
                  <c:v>0</c:v>
                </c:pt>
                <c:pt idx="71" formatCode="0.0000">
                  <c:v>0</c:v>
                </c:pt>
                <c:pt idx="72" formatCode="0.0000">
                  <c:v>0</c:v>
                </c:pt>
                <c:pt idx="73" formatCode="0.0000">
                  <c:v>0</c:v>
                </c:pt>
                <c:pt idx="74" formatCode="0.0000">
                  <c:v>0</c:v>
                </c:pt>
                <c:pt idx="75" formatCode="0.0000">
                  <c:v>1.0454141449904612E-2</c:v>
                </c:pt>
                <c:pt idx="76" formatCode="0.0000">
                  <c:v>4.5405130098797008E-4</c:v>
                </c:pt>
                <c:pt idx="77" formatCode="0.0000">
                  <c:v>0</c:v>
                </c:pt>
                <c:pt idx="78" formatCode="0.0000">
                  <c:v>0</c:v>
                </c:pt>
                <c:pt idx="79" formatCode="0.0000">
                  <c:v>0</c:v>
                </c:pt>
                <c:pt idx="80" formatCode="0.0000">
                  <c:v>0</c:v>
                </c:pt>
                <c:pt idx="81" formatCode="0.0000">
                  <c:v>0</c:v>
                </c:pt>
                <c:pt idx="82" formatCode="0.0000">
                  <c:v>7.1308077183984914E-4</c:v>
                </c:pt>
                <c:pt idx="83" formatCode="0.0000">
                  <c:v>2.2085104038369312E-2</c:v>
                </c:pt>
                <c:pt idx="84" formatCode="0.0000">
                  <c:v>1.8280859315058642E-2</c:v>
                </c:pt>
                <c:pt idx="85" formatCode="0.0000">
                  <c:v>0</c:v>
                </c:pt>
                <c:pt idx="86" formatCode="0.0000">
                  <c:v>0</c:v>
                </c:pt>
                <c:pt idx="87" formatCode="0.0000">
                  <c:v>5.2041333814724963E-4</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1.9361187805689028E-3</c:v>
                </c:pt>
                <c:pt idx="120" formatCode="0.0000">
                  <c:v>0</c:v>
                </c:pt>
                <c:pt idx="121" formatCode="0.0000">
                  <c:v>0</c:v>
                </c:pt>
                <c:pt idx="122" formatCode="0.0000">
                  <c:v>0</c:v>
                </c:pt>
                <c:pt idx="123" formatCode="0.0000">
                  <c:v>6.7136378936624708E-4</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1.0454141449904612E-2</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3.3830315085443152E-4</c:v>
                </c:pt>
                <c:pt idx="206" formatCode="0.0000">
                  <c:v>0</c:v>
                </c:pt>
                <c:pt idx="207" formatCode="0.0000">
                  <c:v>2.1919633007394129E-3</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5.6138863614343101E-5</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0</c:v>
                </c:pt>
                <c:pt idx="325" formatCode="0.0000">
                  <c:v>0</c:v>
                </c:pt>
                <c:pt idx="326" formatCode="0.0000">
                  <c:v>0</c:v>
                </c:pt>
                <c:pt idx="327" formatCode="0.0000">
                  <c:v>0</c:v>
                </c:pt>
                <c:pt idx="328" formatCode="0.0000">
                  <c:v>0</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1.2263670474973989E-3</c:v>
                </c:pt>
                <c:pt idx="355" formatCode="0.0000">
                  <c:v>0</c:v>
                </c:pt>
                <c:pt idx="356" formatCode="0.0000">
                  <c:v>1.8336474644532112E-5</c:v>
                </c:pt>
                <c:pt idx="357" formatCode="0.0000">
                  <c:v>0</c:v>
                </c:pt>
                <c:pt idx="358" formatCode="0.0000">
                  <c:v>0</c:v>
                </c:pt>
                <c:pt idx="359" formatCode="0.0000">
                  <c:v>0</c:v>
                </c:pt>
                <c:pt idx="360" formatCode="0.0000">
                  <c:v>0</c:v>
                </c:pt>
                <c:pt idx="361" formatCode="0.0000">
                  <c:v>0</c:v>
                </c:pt>
                <c:pt idx="362" formatCode="0.0000">
                  <c:v>0</c:v>
                </c:pt>
                <c:pt idx="363" formatCode="0.0000">
                  <c:v>0</c:v>
                </c:pt>
                <c:pt idx="364" formatCode="0.0000">
                  <c:v>0</c:v>
                </c:pt>
                <c:pt idx="365" formatCode="0.0000">
                  <c:v>0</c:v>
                </c:pt>
                <c:pt idx="366" formatCode="0.0000">
                  <c:v>2.296307016230755E-5</c:v>
                </c:pt>
                <c:pt idx="367" formatCode="0.0000">
                  <c:v>0</c:v>
                </c:pt>
                <c:pt idx="368" formatCode="0.0000">
                  <c:v>0</c:v>
                </c:pt>
                <c:pt idx="369" formatCode="0.0000">
                  <c:v>0</c:v>
                </c:pt>
                <c:pt idx="370" formatCode="0.0000">
                  <c:v>0</c:v>
                </c:pt>
                <c:pt idx="371" formatCode="0.0000">
                  <c:v>0</c:v>
                </c:pt>
                <c:pt idx="372" formatCode="0.0000">
                  <c:v>0</c:v>
                </c:pt>
                <c:pt idx="373" formatCode="0.0000">
                  <c:v>0</c:v>
                </c:pt>
                <c:pt idx="374" formatCode="0.0000">
                  <c:v>0</c:v>
                </c:pt>
                <c:pt idx="375" formatCode="0.0000">
                  <c:v>0</c:v>
                </c:pt>
                <c:pt idx="376" formatCode="0.0000">
                  <c:v>0</c:v>
                </c:pt>
                <c:pt idx="377" formatCode="0.0000">
                  <c:v>1.8499157460925318E-4</c:v>
                </c:pt>
                <c:pt idx="378" formatCode="0.0000">
                  <c:v>1.4849613793199647E-3</c:v>
                </c:pt>
                <c:pt idx="379" formatCode="0.0000">
                  <c:v>0</c:v>
                </c:pt>
                <c:pt idx="380" formatCode="0.0000">
                  <c:v>7.4666822866310565E-5</c:v>
                </c:pt>
                <c:pt idx="381" formatCode="0.0000">
                  <c:v>2.9670348605294886E-2</c:v>
                </c:pt>
                <c:pt idx="382" formatCode="0.0000">
                  <c:v>0</c:v>
                </c:pt>
                <c:pt idx="383" formatCode="0.0000">
                  <c:v>0</c:v>
                </c:pt>
                <c:pt idx="384" formatCode="0.0000">
                  <c:v>0</c:v>
                </c:pt>
                <c:pt idx="385" formatCode="0.0000">
                  <c:v>2.1919633007394129E-3</c:v>
                </c:pt>
                <c:pt idx="386" formatCode="0.0000">
                  <c:v>2.7683035057127128E-3</c:v>
                </c:pt>
                <c:pt idx="387" formatCode="0.0000">
                  <c:v>9.656832549051864E-5</c:v>
                </c:pt>
                <c:pt idx="388" formatCode="0.0000">
                  <c:v>1.6770663006214273E-4</c:v>
                </c:pt>
                <c:pt idx="389" formatCode="0.0000">
                  <c:v>0</c:v>
                </c:pt>
                <c:pt idx="390" formatCode="0.0000">
                  <c:v>2.8730949275252156E-3</c:v>
                </c:pt>
                <c:pt idx="391" formatCode="0.0000">
                  <c:v>1.5566534904471218E-2</c:v>
                </c:pt>
                <c:pt idx="392" formatCode="0.0000">
                  <c:v>0</c:v>
                </c:pt>
                <c:pt idx="393" formatCode="0.0000">
                  <c:v>5.2041333814724963E-4</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1.7925908706844861E-2</c:v>
                </c:pt>
                <c:pt idx="403" formatCode="0.0000">
                  <c:v>0</c:v>
                </c:pt>
                <c:pt idx="404" formatCode="0.0000">
                  <c:v>1.2209076426531886E-4</c:v>
                </c:pt>
                <c:pt idx="405" formatCode="0.0000">
                  <c:v>0</c:v>
                </c:pt>
                <c:pt idx="406" formatCode="0.0000">
                  <c:v>0</c:v>
                </c:pt>
                <c:pt idx="407" formatCode="0.0000">
                  <c:v>8.5180438083168856E-5</c:v>
                </c:pt>
                <c:pt idx="408" formatCode="0.0000">
                  <c:v>0</c:v>
                </c:pt>
                <c:pt idx="409" formatCode="0.0000">
                  <c:v>0</c:v>
                </c:pt>
                <c:pt idx="410" formatCode="0.0000">
                  <c:v>5.5582578240115908E-4</c:v>
                </c:pt>
                <c:pt idx="411" formatCode="0.0000">
                  <c:v>1.5566534904471218E-2</c:v>
                </c:pt>
                <c:pt idx="412" formatCode="0.0000">
                  <c:v>0</c:v>
                </c:pt>
                <c:pt idx="413" formatCode="0.0000">
                  <c:v>0</c:v>
                </c:pt>
                <c:pt idx="414" formatCode="0.0000">
                  <c:v>4.230391812535708E-4</c:v>
                </c:pt>
                <c:pt idx="415" formatCode="0.0000">
                  <c:v>1.9361187805689028E-3</c:v>
                </c:pt>
                <c:pt idx="416" formatCode="0.0000">
                  <c:v>6.2295969226041116E-3</c:v>
                </c:pt>
                <c:pt idx="417" formatCode="0.0000">
                  <c:v>0</c:v>
                </c:pt>
                <c:pt idx="418" formatCode="0.0000">
                  <c:v>7.1308077183984914E-4</c:v>
                </c:pt>
                <c:pt idx="419" formatCode="0.0000">
                  <c:v>0</c:v>
                </c:pt>
                <c:pt idx="420" formatCode="0.0000">
                  <c:v>0</c:v>
                </c:pt>
                <c:pt idx="421" formatCode="0.0000">
                  <c:v>0</c:v>
                </c:pt>
                <c:pt idx="422" formatCode="0.0000">
                  <c:v>2.296307016230755E-5</c:v>
                </c:pt>
                <c:pt idx="423" formatCode="0.0000">
                  <c:v>9.9921065807026315E-4</c:v>
                </c:pt>
                <c:pt idx="424" formatCode="0.0000">
                  <c:v>1.3419889097848432E-2</c:v>
                </c:pt>
                <c:pt idx="425" formatCode="0.0000">
                  <c:v>0</c:v>
                </c:pt>
                <c:pt idx="426" formatCode="0.0000">
                  <c:v>2.228679058083635E-4</c:v>
                </c:pt>
                <c:pt idx="427" formatCode="0.0000">
                  <c:v>5.6138863614343101E-5</c:v>
                </c:pt>
                <c:pt idx="428" formatCode="0.0000">
                  <c:v>0</c:v>
                </c:pt>
                <c:pt idx="429" formatCode="0.0000">
                  <c:v>0</c:v>
                </c:pt>
                <c:pt idx="430" formatCode="0.0000">
                  <c:v>2.0936888998644442E-6</c:v>
                </c:pt>
                <c:pt idx="431" formatCode="0.0000">
                  <c:v>0</c:v>
                </c:pt>
                <c:pt idx="432" formatCode="0.0000">
                  <c:v>1.0848818496246935E-5</c:v>
                </c:pt>
                <c:pt idx="433" formatCode="0.0000">
                  <c:v>1.4621030390755378E-2</c:v>
                </c:pt>
                <c:pt idx="434" formatCode="0.0000">
                  <c:v>0</c:v>
                </c:pt>
                <c:pt idx="435" formatCode="0.0000">
                  <c:v>0</c:v>
                </c:pt>
                <c:pt idx="436" formatCode="0.0000">
                  <c:v>0</c:v>
                </c:pt>
                <c:pt idx="437" formatCode="0.0000">
                  <c:v>0</c:v>
                </c:pt>
                <c:pt idx="438" formatCode="0.0000">
                  <c:v>0</c:v>
                </c:pt>
                <c:pt idx="439" formatCode="0.0000">
                  <c:v>0</c:v>
                </c:pt>
                <c:pt idx="440" formatCode="0.0000">
                  <c:v>1.0454141449904612E-2</c:v>
                </c:pt>
                <c:pt idx="441" formatCode="0.0000">
                  <c:v>4.5405130098797008E-4</c:v>
                </c:pt>
                <c:pt idx="442" formatCode="0.0000">
                  <c:v>0</c:v>
                </c:pt>
                <c:pt idx="443" formatCode="0.0000">
                  <c:v>0</c:v>
                </c:pt>
                <c:pt idx="444" formatCode="0.0000">
                  <c:v>0</c:v>
                </c:pt>
                <c:pt idx="445" formatCode="0.0000">
                  <c:v>0</c:v>
                </c:pt>
                <c:pt idx="446" formatCode="0.0000">
                  <c:v>0</c:v>
                </c:pt>
                <c:pt idx="447" formatCode="0.0000">
                  <c:v>7.1308077183984914E-4</c:v>
                </c:pt>
                <c:pt idx="448" formatCode="0.0000">
                  <c:v>2.2085104038369312E-2</c:v>
                </c:pt>
                <c:pt idx="449" formatCode="0.0000">
                  <c:v>1.8280859315058642E-2</c:v>
                </c:pt>
                <c:pt idx="450" formatCode="0.0000">
                  <c:v>0</c:v>
                </c:pt>
                <c:pt idx="451" formatCode="0.0000">
                  <c:v>0</c:v>
                </c:pt>
                <c:pt idx="452" formatCode="0.0000">
                  <c:v>5.2041333814724963E-4</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1.9361187805689028E-3</c:v>
                </c:pt>
                <c:pt idx="485" formatCode="0.0000">
                  <c:v>0</c:v>
                </c:pt>
                <c:pt idx="486" formatCode="0.0000">
                  <c:v>0</c:v>
                </c:pt>
                <c:pt idx="487" formatCode="0.0000">
                  <c:v>0</c:v>
                </c:pt>
                <c:pt idx="488" formatCode="0.0000">
                  <c:v>6.7136378936624708E-4</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1.0454141449904612E-2</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3.3830315085443152E-4</c:v>
                </c:pt>
                <c:pt idx="571" formatCode="0.0000">
                  <c:v>0</c:v>
                </c:pt>
                <c:pt idx="572" formatCode="0.0000">
                  <c:v>2.1919633007394129E-3</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5.6138863614343101E-5</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0</c:v>
                </c:pt>
                <c:pt idx="690" formatCode="0.0000">
                  <c:v>0</c:v>
                </c:pt>
                <c:pt idx="691" formatCode="0.0000">
                  <c:v>0</c:v>
                </c:pt>
                <c:pt idx="692" formatCode="0.0000">
                  <c:v>0</c:v>
                </c:pt>
                <c:pt idx="693" formatCode="0.0000">
                  <c:v>0</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1.2263670474973989E-3</c:v>
                </c:pt>
                <c:pt idx="720" formatCode="0.0000">
                  <c:v>0</c:v>
                </c:pt>
                <c:pt idx="721" formatCode="0.0000">
                  <c:v>1.8336474644532112E-5</c:v>
                </c:pt>
                <c:pt idx="722" formatCode="0.0000">
                  <c:v>0</c:v>
                </c:pt>
                <c:pt idx="723" formatCode="0.0000">
                  <c:v>0</c:v>
                </c:pt>
                <c:pt idx="724" formatCode="0.0000">
                  <c:v>0</c:v>
                </c:pt>
                <c:pt idx="725" formatCode="0.0000">
                  <c:v>0</c:v>
                </c:pt>
                <c:pt idx="726" formatCode="0.0000">
                  <c:v>0</c:v>
                </c:pt>
                <c:pt idx="727" formatCode="0.0000">
                  <c:v>0</c:v>
                </c:pt>
                <c:pt idx="728" formatCode="0.0000">
                  <c:v>0</c:v>
                </c:pt>
                <c:pt idx="729" formatCode="0.0000">
                  <c:v>0</c:v>
                </c:pt>
                <c:pt idx="730" formatCode="0.0000">
                  <c:v>0</c:v>
                </c:pt>
                <c:pt idx="731" formatCode="0.0000">
                  <c:v>2.296307016230755E-5</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8-05D5-B845-BF04-1EA0A15D0990}"/>
            </c:ext>
          </c:extLst>
        </c:ser>
        <c:ser>
          <c:idx val="1"/>
          <c:order val="1"/>
          <c:tx>
            <c:strRef>
              <c:f>Entradas!$E$15</c:f>
              <c:strCache>
                <c:ptCount val="1"/>
                <c:pt idx="0">
                  <c:v>Qochas 1</c:v>
                </c:pt>
              </c:strCache>
            </c:strRef>
          </c:tx>
          <c:spPr>
            <a:ln w="12700"/>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Cálculos!$AP:$AP</c:f>
              <c:numCache>
                <c:formatCode>0.0000</c:formatCode>
                <c:ptCount val="1048576"/>
                <c:pt idx="4" formatCode="General">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5.7205796157106603E-3</c:v>
                </c:pt>
                <c:pt idx="52">
                  <c:v>0</c:v>
                </c:pt>
                <c:pt idx="53">
                  <c:v>6.6406552557049547E-4</c:v>
                </c:pt>
                <c:pt idx="54">
                  <c:v>0</c:v>
                </c:pt>
                <c:pt idx="55">
                  <c:v>0</c:v>
                </c:pt>
                <c:pt idx="56">
                  <c:v>0</c:v>
                </c:pt>
                <c:pt idx="57">
                  <c:v>0</c:v>
                </c:pt>
                <c:pt idx="58">
                  <c:v>5.5720626742769965E-4</c:v>
                </c:pt>
                <c:pt idx="59">
                  <c:v>1.9766551762147033E-2</c:v>
                </c:pt>
                <c:pt idx="60">
                  <c:v>0</c:v>
                </c:pt>
                <c:pt idx="61">
                  <c:v>1.3506261703938286E-4</c:v>
                </c:pt>
                <c:pt idx="62">
                  <c:v>5.4689858258245266E-5</c:v>
                </c:pt>
                <c:pt idx="63">
                  <c:v>0</c:v>
                </c:pt>
                <c:pt idx="64">
                  <c:v>0</c:v>
                </c:pt>
                <c:pt idx="65">
                  <c:v>0</c:v>
                </c:pt>
                <c:pt idx="66">
                  <c:v>0</c:v>
                </c:pt>
                <c:pt idx="67">
                  <c:v>0</c:v>
                </c:pt>
                <c:pt idx="68">
                  <c:v>2.0029705083053205E-2</c:v>
                </c:pt>
                <c:pt idx="69">
                  <c:v>0</c:v>
                </c:pt>
                <c:pt idx="70">
                  <c:v>0</c:v>
                </c:pt>
                <c:pt idx="71">
                  <c:v>0</c:v>
                </c:pt>
                <c:pt idx="72">
                  <c:v>0</c:v>
                </c:pt>
                <c:pt idx="73">
                  <c:v>0</c:v>
                </c:pt>
                <c:pt idx="74">
                  <c:v>0</c:v>
                </c:pt>
                <c:pt idx="75">
                  <c:v>1.2373159409290568E-2</c:v>
                </c:pt>
                <c:pt idx="76">
                  <c:v>5.5848347609650415E-4</c:v>
                </c:pt>
                <c:pt idx="77">
                  <c:v>0</c:v>
                </c:pt>
                <c:pt idx="78">
                  <c:v>0</c:v>
                </c:pt>
                <c:pt idx="79">
                  <c:v>0</c:v>
                </c:pt>
                <c:pt idx="80">
                  <c:v>0</c:v>
                </c:pt>
                <c:pt idx="81">
                  <c:v>0</c:v>
                </c:pt>
                <c:pt idx="82">
                  <c:v>0</c:v>
                </c:pt>
                <c:pt idx="83">
                  <c:v>3.2984378271807113E-2</c:v>
                </c:pt>
                <c:pt idx="84">
                  <c:v>2.722576934040849E-2</c:v>
                </c:pt>
                <c:pt idx="85">
                  <c:v>0</c:v>
                </c:pt>
                <c:pt idx="86">
                  <c:v>0</c:v>
                </c:pt>
                <c:pt idx="87">
                  <c:v>3.7180681780221676E-4</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4.5428205017095357E-4</c:v>
                </c:pt>
                <c:pt idx="394">
                  <c:v>0</c:v>
                </c:pt>
                <c:pt idx="395">
                  <c:v>0</c:v>
                </c:pt>
                <c:pt idx="396">
                  <c:v>0</c:v>
                </c:pt>
                <c:pt idx="397">
                  <c:v>0</c:v>
                </c:pt>
                <c:pt idx="398">
                  <c:v>0</c:v>
                </c:pt>
                <c:pt idx="399">
                  <c:v>0</c:v>
                </c:pt>
                <c:pt idx="400">
                  <c:v>0</c:v>
                </c:pt>
                <c:pt idx="401">
                  <c:v>0</c:v>
                </c:pt>
                <c:pt idx="402">
                  <c:v>2.2056887576564845E-2</c:v>
                </c:pt>
                <c:pt idx="403">
                  <c:v>0</c:v>
                </c:pt>
                <c:pt idx="404">
                  <c:v>0</c:v>
                </c:pt>
                <c:pt idx="405">
                  <c:v>0</c:v>
                </c:pt>
                <c:pt idx="406">
                  <c:v>0</c:v>
                </c:pt>
                <c:pt idx="407">
                  <c:v>0</c:v>
                </c:pt>
                <c:pt idx="408">
                  <c:v>0</c:v>
                </c:pt>
                <c:pt idx="409">
                  <c:v>0</c:v>
                </c:pt>
                <c:pt idx="410">
                  <c:v>9.9175918134178875E-6</c:v>
                </c:pt>
                <c:pt idx="411">
                  <c:v>2.3046114219899994E-2</c:v>
                </c:pt>
                <c:pt idx="412">
                  <c:v>0</c:v>
                </c:pt>
                <c:pt idx="413">
                  <c:v>0</c:v>
                </c:pt>
                <c:pt idx="414">
                  <c:v>2.1751257058061059E-4</c:v>
                </c:pt>
                <c:pt idx="415">
                  <c:v>2.6078965698528426E-3</c:v>
                </c:pt>
                <c:pt idx="416">
                  <c:v>8.900905310188726E-3</c:v>
                </c:pt>
                <c:pt idx="417">
                  <c:v>0</c:v>
                </c:pt>
                <c:pt idx="418">
                  <c:v>6.6406552557049547E-4</c:v>
                </c:pt>
                <c:pt idx="419">
                  <c:v>0</c:v>
                </c:pt>
                <c:pt idx="420">
                  <c:v>0</c:v>
                </c:pt>
                <c:pt idx="421">
                  <c:v>0</c:v>
                </c:pt>
                <c:pt idx="422">
                  <c:v>0</c:v>
                </c:pt>
                <c:pt idx="423">
                  <c:v>5.5720626742769965E-4</c:v>
                </c:pt>
                <c:pt idx="424">
                  <c:v>1.9766551762147033E-2</c:v>
                </c:pt>
                <c:pt idx="425">
                  <c:v>0</c:v>
                </c:pt>
                <c:pt idx="426">
                  <c:v>1.3506261703938286E-4</c:v>
                </c:pt>
                <c:pt idx="427">
                  <c:v>5.4689858258245266E-5</c:v>
                </c:pt>
                <c:pt idx="428">
                  <c:v>0</c:v>
                </c:pt>
                <c:pt idx="429">
                  <c:v>0</c:v>
                </c:pt>
                <c:pt idx="430">
                  <c:v>0</c:v>
                </c:pt>
                <c:pt idx="431">
                  <c:v>0</c:v>
                </c:pt>
                <c:pt idx="432">
                  <c:v>0</c:v>
                </c:pt>
                <c:pt idx="433">
                  <c:v>2.0029705083053205E-2</c:v>
                </c:pt>
                <c:pt idx="434">
                  <c:v>0</c:v>
                </c:pt>
                <c:pt idx="435">
                  <c:v>0</c:v>
                </c:pt>
                <c:pt idx="436">
                  <c:v>0</c:v>
                </c:pt>
                <c:pt idx="437">
                  <c:v>0</c:v>
                </c:pt>
                <c:pt idx="438">
                  <c:v>0</c:v>
                </c:pt>
                <c:pt idx="439">
                  <c:v>0</c:v>
                </c:pt>
                <c:pt idx="440">
                  <c:v>1.2373159409290568E-2</c:v>
                </c:pt>
                <c:pt idx="441">
                  <c:v>5.5848347609650415E-4</c:v>
                </c:pt>
                <c:pt idx="442">
                  <c:v>0</c:v>
                </c:pt>
                <c:pt idx="443">
                  <c:v>0</c:v>
                </c:pt>
                <c:pt idx="444">
                  <c:v>0</c:v>
                </c:pt>
                <c:pt idx="445">
                  <c:v>0</c:v>
                </c:pt>
                <c:pt idx="446">
                  <c:v>0</c:v>
                </c:pt>
                <c:pt idx="447">
                  <c:v>0</c:v>
                </c:pt>
                <c:pt idx="448">
                  <c:v>3.2984378271807113E-2</c:v>
                </c:pt>
                <c:pt idx="449">
                  <c:v>2.722576934040849E-2</c:v>
                </c:pt>
                <c:pt idx="450">
                  <c:v>0</c:v>
                </c:pt>
                <c:pt idx="451">
                  <c:v>0</c:v>
                </c:pt>
                <c:pt idx="452">
                  <c:v>3.7180681780222408E-4</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numCache>
            </c:numRef>
          </c:yVal>
          <c:smooth val="0"/>
          <c:extLst>
            <c:ext xmlns:c16="http://schemas.microsoft.com/office/drawing/2014/chart" uri="{C3380CC4-5D6E-409C-BE32-E72D297353CC}">
              <c16:uniqueId val="{00000009-05D5-B845-BF04-1EA0A15D0990}"/>
            </c:ext>
          </c:extLst>
        </c:ser>
        <c:ser>
          <c:idx val="2"/>
          <c:order val="2"/>
          <c:tx>
            <c:strRef>
              <c:f>Entradas!$F$15</c:f>
              <c:strCache>
                <c:ptCount val="1"/>
                <c:pt idx="0">
                  <c:v>Qochas 2</c:v>
                </c:pt>
              </c:strCache>
            </c:strRef>
          </c:tx>
          <c:spPr>
            <a:ln w="12700">
              <a:solidFill>
                <a:schemeClr val="accent6"/>
              </a:solidFill>
            </a:ln>
          </c:spPr>
          <c:marker>
            <c:symbol val="none"/>
          </c:marker>
          <c:xVal>
            <c:strRef>
              <c:f>Cálculos!$AS:$AS</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Cálculos!$BR:$BR</c:f>
              <c:numCache>
                <c:formatCode>General</c:formatCode>
                <c:ptCount val="1048576"/>
                <c:pt idx="4">
                  <c:v>0</c:v>
                </c:pt>
                <c:pt idx="6" formatCode="0.0000">
                  <c:v>0</c:v>
                </c:pt>
                <c:pt idx="7" formatCode="0.0000">
                  <c:v>0</c:v>
                </c:pt>
                <c:pt idx="8" formatCode="0.0000">
                  <c:v>0</c:v>
                </c:pt>
                <c:pt idx="9" formatCode="0.0000">
                  <c:v>0</c:v>
                </c:pt>
                <c:pt idx="10" formatCode="0.0000">
                  <c:v>0</c:v>
                </c:pt>
                <c:pt idx="11" formatCode="0.0000">
                  <c:v>0</c:v>
                </c:pt>
                <c:pt idx="12" formatCode="0.0000">
                  <c:v>0</c:v>
                </c:pt>
                <c:pt idx="13" formatCode="0.0000">
                  <c:v>0</c:v>
                </c:pt>
                <c:pt idx="14" formatCode="0.0000">
                  <c:v>0</c:v>
                </c:pt>
                <c:pt idx="15" formatCode="0.0000">
                  <c:v>0</c:v>
                </c:pt>
                <c:pt idx="16" formatCode="0.0000">
                  <c:v>0</c:v>
                </c:pt>
                <c:pt idx="17" formatCode="0.0000">
                  <c:v>0</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0</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0</c:v>
                </c:pt>
                <c:pt idx="44" formatCode="0.0000">
                  <c:v>0</c:v>
                </c:pt>
                <c:pt idx="45" formatCode="0.0000">
                  <c:v>0</c:v>
                </c:pt>
                <c:pt idx="46" formatCode="0.0000">
                  <c:v>3.1457867061696607E-3</c:v>
                </c:pt>
                <c:pt idx="47" formatCode="0.0000">
                  <c:v>0</c:v>
                </c:pt>
                <c:pt idx="48" formatCode="0.0000">
                  <c:v>0</c:v>
                </c:pt>
                <c:pt idx="49" formatCode="0.0000">
                  <c:v>0</c:v>
                </c:pt>
                <c:pt idx="50" formatCode="0.0000">
                  <c:v>2.7143037374690901E-3</c:v>
                </c:pt>
                <c:pt idx="51" formatCode="0.0000">
                  <c:v>1.0344640661387766E-2</c:v>
                </c:pt>
                <c:pt idx="52" formatCode="0.0000">
                  <c:v>0</c:v>
                </c:pt>
                <c:pt idx="53" formatCode="0.0000">
                  <c:v>3.2655681544954007E-4</c:v>
                </c:pt>
                <c:pt idx="54" formatCode="0.0000">
                  <c:v>0</c:v>
                </c:pt>
                <c:pt idx="55" formatCode="0.0000">
                  <c:v>0</c:v>
                </c:pt>
                <c:pt idx="56" formatCode="0.0000">
                  <c:v>0</c:v>
                </c:pt>
                <c:pt idx="57" formatCode="0.0000">
                  <c:v>0</c:v>
                </c:pt>
                <c:pt idx="58" formatCode="0.0000">
                  <c:v>0</c:v>
                </c:pt>
                <c:pt idx="59" formatCode="0.0000">
                  <c:v>1.9673267897288637E-2</c:v>
                </c:pt>
                <c:pt idx="60" formatCode="0.0000">
                  <c:v>0</c:v>
                </c:pt>
                <c:pt idx="61" formatCode="0.0000">
                  <c:v>0</c:v>
                </c:pt>
                <c:pt idx="62" formatCode="0.0000">
                  <c:v>4.465582062963178E-7</c:v>
                </c:pt>
                <c:pt idx="63" formatCode="0.0000">
                  <c:v>0</c:v>
                </c:pt>
                <c:pt idx="64" formatCode="0.0000">
                  <c:v>0</c:v>
                </c:pt>
                <c:pt idx="65" formatCode="0.0000">
                  <c:v>0</c:v>
                </c:pt>
                <c:pt idx="66" formatCode="0.0000">
                  <c:v>0</c:v>
                </c:pt>
                <c:pt idx="67" formatCode="0.0000">
                  <c:v>0</c:v>
                </c:pt>
                <c:pt idx="68" formatCode="0.0000">
                  <c:v>1.8217453123916236E-2</c:v>
                </c:pt>
                <c:pt idx="69" formatCode="0.0000">
                  <c:v>0</c:v>
                </c:pt>
                <c:pt idx="70" formatCode="0.0000">
                  <c:v>0</c:v>
                </c:pt>
                <c:pt idx="71" formatCode="0.0000">
                  <c:v>0</c:v>
                </c:pt>
                <c:pt idx="72" formatCode="0.0000">
                  <c:v>0</c:v>
                </c:pt>
                <c:pt idx="73" formatCode="0.0000">
                  <c:v>0</c:v>
                </c:pt>
                <c:pt idx="74" formatCode="0.0000">
                  <c:v>0</c:v>
                </c:pt>
                <c:pt idx="75" formatCode="0.0000">
                  <c:v>6.6014433787585716E-3</c:v>
                </c:pt>
                <c:pt idx="76" formatCode="0.0000">
                  <c:v>7.9228477232813263E-4</c:v>
                </c:pt>
                <c:pt idx="77" formatCode="0.0000">
                  <c:v>0</c:v>
                </c:pt>
                <c:pt idx="78" formatCode="0.0000">
                  <c:v>0</c:v>
                </c:pt>
                <c:pt idx="79" formatCode="0.0000">
                  <c:v>0</c:v>
                </c:pt>
                <c:pt idx="80" formatCode="0.0000">
                  <c:v>0</c:v>
                </c:pt>
                <c:pt idx="81" formatCode="0.0000">
                  <c:v>0</c:v>
                </c:pt>
                <c:pt idx="82" formatCode="0.0000">
                  <c:v>0</c:v>
                </c:pt>
                <c:pt idx="83" formatCode="0.0000">
                  <c:v>3.0030150638404234E-2</c:v>
                </c:pt>
                <c:pt idx="84" formatCode="0.0000">
                  <c:v>3.0080446038766237E-2</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0</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0</c:v>
                </c:pt>
                <c:pt idx="207" formatCode="0.0000">
                  <c:v>0</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0</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0</c:v>
                </c:pt>
                <c:pt idx="325" formatCode="0.0000">
                  <c:v>0</c:v>
                </c:pt>
                <c:pt idx="326" formatCode="0.0000">
                  <c:v>0</c:v>
                </c:pt>
                <c:pt idx="327" formatCode="0.0000">
                  <c:v>0</c:v>
                </c:pt>
                <c:pt idx="328" formatCode="0.0000">
                  <c:v>0</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0</c:v>
                </c:pt>
                <c:pt idx="356" formatCode="0.0000">
                  <c:v>0</c:v>
                </c:pt>
                <c:pt idx="357" formatCode="0.0000">
                  <c:v>0</c:v>
                </c:pt>
                <c:pt idx="358" formatCode="0.0000">
                  <c:v>0</c:v>
                </c:pt>
                <c:pt idx="359" formatCode="0.0000">
                  <c:v>0</c:v>
                </c:pt>
                <c:pt idx="360" formatCode="0.0000">
                  <c:v>0</c:v>
                </c:pt>
                <c:pt idx="361" formatCode="0.0000">
                  <c:v>0</c:v>
                </c:pt>
                <c:pt idx="362" formatCode="0.0000">
                  <c:v>0</c:v>
                </c:pt>
                <c:pt idx="363" formatCode="0.0000">
                  <c:v>0</c:v>
                </c:pt>
                <c:pt idx="364" formatCode="0.0000">
                  <c:v>0</c:v>
                </c:pt>
                <c:pt idx="365" formatCode="0.0000">
                  <c:v>0</c:v>
                </c:pt>
                <c:pt idx="366" formatCode="0.0000">
                  <c:v>0</c:v>
                </c:pt>
                <c:pt idx="367" formatCode="0.0000">
                  <c:v>0</c:v>
                </c:pt>
                <c:pt idx="368" formatCode="0.0000">
                  <c:v>0</c:v>
                </c:pt>
                <c:pt idx="369" formatCode="0.0000">
                  <c:v>0</c:v>
                </c:pt>
                <c:pt idx="370" formatCode="0.0000">
                  <c:v>0</c:v>
                </c:pt>
                <c:pt idx="371" formatCode="0.0000">
                  <c:v>0</c:v>
                </c:pt>
                <c:pt idx="372" formatCode="0.0000">
                  <c:v>0</c:v>
                </c:pt>
                <c:pt idx="373" formatCode="0.0000">
                  <c:v>0</c:v>
                </c:pt>
                <c:pt idx="374" formatCode="0.0000">
                  <c:v>0</c:v>
                </c:pt>
                <c:pt idx="375" formatCode="0.0000">
                  <c:v>0</c:v>
                </c:pt>
                <c:pt idx="376" formatCode="0.0000">
                  <c:v>0</c:v>
                </c:pt>
                <c:pt idx="377" formatCode="0.0000">
                  <c:v>0</c:v>
                </c:pt>
                <c:pt idx="378" formatCode="0.0000">
                  <c:v>0</c:v>
                </c:pt>
                <c:pt idx="379" formatCode="0.0000">
                  <c:v>0</c:v>
                </c:pt>
                <c:pt idx="380" formatCode="0.0000">
                  <c:v>0</c:v>
                </c:pt>
                <c:pt idx="381" formatCode="0.0000">
                  <c:v>0</c:v>
                </c:pt>
                <c:pt idx="382" formatCode="0.0000">
                  <c:v>0</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0</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0</c:v>
                </c:pt>
                <c:pt idx="409" formatCode="0.0000">
                  <c:v>0</c:v>
                </c:pt>
                <c:pt idx="410" formatCode="0.0000">
                  <c:v>0</c:v>
                </c:pt>
                <c:pt idx="411" formatCode="0.0000">
                  <c:v>7.8744430287460716E-3</c:v>
                </c:pt>
                <c:pt idx="412" formatCode="0.0000">
                  <c:v>0</c:v>
                </c:pt>
                <c:pt idx="413" formatCode="0.0000">
                  <c:v>0</c:v>
                </c:pt>
                <c:pt idx="414" formatCode="0.0000">
                  <c:v>0</c:v>
                </c:pt>
                <c:pt idx="415" formatCode="0.0000">
                  <c:v>2.7143037374690901E-3</c:v>
                </c:pt>
                <c:pt idx="416" formatCode="0.0000">
                  <c:v>1.0344640661387766E-2</c:v>
                </c:pt>
                <c:pt idx="417" formatCode="0.0000">
                  <c:v>0</c:v>
                </c:pt>
                <c:pt idx="418" formatCode="0.0000">
                  <c:v>3.2655681544954007E-4</c:v>
                </c:pt>
                <c:pt idx="419" formatCode="0.0000">
                  <c:v>0</c:v>
                </c:pt>
                <c:pt idx="420" formatCode="0.0000">
                  <c:v>0</c:v>
                </c:pt>
                <c:pt idx="421" formatCode="0.0000">
                  <c:v>0</c:v>
                </c:pt>
                <c:pt idx="422" formatCode="0.0000">
                  <c:v>0</c:v>
                </c:pt>
                <c:pt idx="423" formatCode="0.0000">
                  <c:v>0</c:v>
                </c:pt>
                <c:pt idx="424" formatCode="0.0000">
                  <c:v>1.9673267897288637E-2</c:v>
                </c:pt>
                <c:pt idx="425" formatCode="0.0000">
                  <c:v>0</c:v>
                </c:pt>
                <c:pt idx="426" formatCode="0.0000">
                  <c:v>0</c:v>
                </c:pt>
                <c:pt idx="427" formatCode="0.0000">
                  <c:v>4.465582062963178E-7</c:v>
                </c:pt>
                <c:pt idx="428" formatCode="0.0000">
                  <c:v>0</c:v>
                </c:pt>
                <c:pt idx="429" formatCode="0.0000">
                  <c:v>0</c:v>
                </c:pt>
                <c:pt idx="430" formatCode="0.0000">
                  <c:v>0</c:v>
                </c:pt>
                <c:pt idx="431" formatCode="0.0000">
                  <c:v>0</c:v>
                </c:pt>
                <c:pt idx="432" formatCode="0.0000">
                  <c:v>0</c:v>
                </c:pt>
                <c:pt idx="433" formatCode="0.0000">
                  <c:v>1.8217453123916236E-2</c:v>
                </c:pt>
                <c:pt idx="434" formatCode="0.0000">
                  <c:v>0</c:v>
                </c:pt>
                <c:pt idx="435" formatCode="0.0000">
                  <c:v>0</c:v>
                </c:pt>
                <c:pt idx="436" formatCode="0.0000">
                  <c:v>0</c:v>
                </c:pt>
                <c:pt idx="437" formatCode="0.0000">
                  <c:v>0</c:v>
                </c:pt>
                <c:pt idx="438" formatCode="0.0000">
                  <c:v>0</c:v>
                </c:pt>
                <c:pt idx="439" formatCode="0.0000">
                  <c:v>0</c:v>
                </c:pt>
                <c:pt idx="440" formatCode="0.0000">
                  <c:v>6.6014433787585716E-3</c:v>
                </c:pt>
                <c:pt idx="441" formatCode="0.0000">
                  <c:v>7.9228477232813263E-4</c:v>
                </c:pt>
                <c:pt idx="442" formatCode="0.0000">
                  <c:v>0</c:v>
                </c:pt>
                <c:pt idx="443" formatCode="0.0000">
                  <c:v>0</c:v>
                </c:pt>
                <c:pt idx="444" formatCode="0.0000">
                  <c:v>0</c:v>
                </c:pt>
                <c:pt idx="445" formatCode="0.0000">
                  <c:v>0</c:v>
                </c:pt>
                <c:pt idx="446" formatCode="0.0000">
                  <c:v>0</c:v>
                </c:pt>
                <c:pt idx="447" formatCode="0.0000">
                  <c:v>0</c:v>
                </c:pt>
                <c:pt idx="448" formatCode="0.0000">
                  <c:v>3.0030150638404234E-2</c:v>
                </c:pt>
                <c:pt idx="449" formatCode="0.0000">
                  <c:v>3.0080446038766237E-2</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0</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0</c:v>
                </c:pt>
                <c:pt idx="572" formatCode="0.0000">
                  <c:v>0</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0</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0</c:v>
                </c:pt>
                <c:pt idx="690" formatCode="0.0000">
                  <c:v>0</c:v>
                </c:pt>
                <c:pt idx="691" formatCode="0.0000">
                  <c:v>0</c:v>
                </c:pt>
                <c:pt idx="692" formatCode="0.0000">
                  <c:v>0</c:v>
                </c:pt>
                <c:pt idx="693" formatCode="0.0000">
                  <c:v>0</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0</c:v>
                </c:pt>
                <c:pt idx="721" formatCode="0.0000">
                  <c:v>0</c:v>
                </c:pt>
                <c:pt idx="722" formatCode="0.0000">
                  <c:v>0</c:v>
                </c:pt>
                <c:pt idx="723" formatCode="0.0000">
                  <c:v>0</c:v>
                </c:pt>
                <c:pt idx="724" formatCode="0.0000">
                  <c:v>0</c:v>
                </c:pt>
                <c:pt idx="725" formatCode="0.0000">
                  <c:v>0</c:v>
                </c:pt>
                <c:pt idx="726" formatCode="0.0000">
                  <c:v>0</c:v>
                </c:pt>
                <c:pt idx="727" formatCode="0.0000">
                  <c:v>0</c:v>
                </c:pt>
                <c:pt idx="728" formatCode="0.0000">
                  <c:v>0</c:v>
                </c:pt>
                <c:pt idx="729" formatCode="0.0000">
                  <c:v>0</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A-05D5-B845-BF04-1EA0A15D0990}"/>
            </c:ext>
          </c:extLst>
        </c:ser>
        <c:ser>
          <c:idx val="3"/>
          <c:order val="3"/>
          <c:tx>
            <c:strRef>
              <c:f>Gráficos!$V$13</c:f>
              <c:strCache>
                <c:ptCount val="1"/>
                <c:pt idx="0">
                  <c:v>Umbral alto de sedimentos</c:v>
                </c:pt>
              </c:strCache>
            </c:strRef>
          </c:tx>
          <c:spPr>
            <a:ln w="19050" cap="rnd">
              <a:solidFill>
                <a:srgbClr val="7030A0"/>
              </a:solidFill>
              <a:prstDash val="dash"/>
              <a:round/>
            </a:ln>
            <a:effectLst/>
          </c:spPr>
          <c:marker>
            <c:symbol val="none"/>
          </c:marker>
          <c:xVal>
            <c:numRef>
              <c:f>Gráficos!$T$14:$T$15</c:f>
              <c:numCache>
                <c:formatCode>General</c:formatCode>
                <c:ptCount val="2"/>
                <c:pt idx="0">
                  <c:v>1</c:v>
                </c:pt>
                <c:pt idx="1">
                  <c:v>730</c:v>
                </c:pt>
              </c:numCache>
            </c:numRef>
          </c:xVal>
          <c:yVal>
            <c:numRef>
              <c:f>Gráficos!$V$14:$V$15</c:f>
              <c:numCache>
                <c:formatCode>General</c:formatCode>
                <c:ptCount val="2"/>
                <c:pt idx="0">
                  <c:v>1E-3</c:v>
                </c:pt>
                <c:pt idx="1">
                  <c:v>1E-3</c:v>
                </c:pt>
              </c:numCache>
            </c:numRef>
          </c:yVal>
          <c:smooth val="0"/>
          <c:extLst>
            <c:ext xmlns:c16="http://schemas.microsoft.com/office/drawing/2014/chart" uri="{C3380CC4-5D6E-409C-BE32-E72D297353CC}">
              <c16:uniqueId val="{00000005-05D5-B845-BF04-1EA0A15D0990}"/>
            </c:ext>
          </c:extLst>
        </c:ser>
        <c:ser>
          <c:idx val="4"/>
          <c:order val="4"/>
          <c:tx>
            <c:strRef>
              <c:f>Gráficos!$V$17</c:f>
              <c:strCache>
                <c:ptCount val="1"/>
                <c:pt idx="0">
                  <c:v>Umbral bajo de sedimentos</c:v>
                </c:pt>
              </c:strCache>
            </c:strRef>
          </c:tx>
          <c:spPr>
            <a:ln w="19050" cap="rnd">
              <a:solidFill>
                <a:srgbClr val="C00000"/>
              </a:solidFill>
              <a:prstDash val="dash"/>
              <a:round/>
            </a:ln>
            <a:effectLst/>
          </c:spPr>
          <c:marker>
            <c:symbol val="none"/>
          </c:marker>
          <c:xVal>
            <c:numRef>
              <c:f>Gráficos!$T$18:$T$19</c:f>
              <c:numCache>
                <c:formatCode>General</c:formatCode>
                <c:ptCount val="2"/>
                <c:pt idx="0">
                  <c:v>1</c:v>
                </c:pt>
                <c:pt idx="1">
                  <c:v>730</c:v>
                </c:pt>
              </c:numCache>
            </c:numRef>
          </c:xVal>
          <c:yVal>
            <c:numRef>
              <c:f>Gráficos!$V$18:$V$19</c:f>
              <c:numCache>
                <c:formatCode>General</c:formatCode>
                <c:ptCount val="2"/>
                <c:pt idx="0">
                  <c:v>1E-4</c:v>
                </c:pt>
                <c:pt idx="1">
                  <c:v>1E-4</c:v>
                </c:pt>
              </c:numCache>
            </c:numRef>
          </c:yVal>
          <c:smooth val="0"/>
          <c:extLst>
            <c:ext xmlns:c16="http://schemas.microsoft.com/office/drawing/2014/chart" uri="{C3380CC4-5D6E-409C-BE32-E72D297353CC}">
              <c16:uniqueId val="{00000007-05D5-B845-BF04-1EA0A15D0990}"/>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Volumen de agua disponible en las qochas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1"/>
          <c:order val="0"/>
          <c:tx>
            <c:strRef>
              <c:f>Entradas!$E$15</c:f>
              <c:strCache>
                <c:ptCount val="1"/>
                <c:pt idx="0">
                  <c:v>Qochas 1</c:v>
                </c:pt>
              </c:strCache>
            </c:strRef>
          </c:tx>
          <c:spPr>
            <a:ln w="12700" cap="rnd">
              <a:solidFill>
                <a:schemeClr val="accent2"/>
              </a:solidFill>
              <a:round/>
            </a:ln>
            <a:effectLst/>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Cálculos!$AH:$AH</c:f>
              <c:numCache>
                <c:formatCode>0.0000</c:formatCode>
                <c:ptCount val="1048576"/>
                <c:pt idx="4">
                  <c:v>0</c:v>
                </c:pt>
                <c:pt idx="5">
                  <c:v>0</c:v>
                </c:pt>
                <c:pt idx="6">
                  <c:v>0</c:v>
                </c:pt>
                <c:pt idx="7">
                  <c:v>0</c:v>
                </c:pt>
                <c:pt idx="8">
                  <c:v>0</c:v>
                </c:pt>
                <c:pt idx="9">
                  <c:v>4.5</c:v>
                </c:pt>
                <c:pt idx="10">
                  <c:v>16.297875583859778</c:v>
                </c:pt>
                <c:pt idx="11">
                  <c:v>16.321195565434149</c:v>
                </c:pt>
                <c:pt idx="12">
                  <c:v>74.574556859534752</c:v>
                </c:pt>
                <c:pt idx="13">
                  <c:v>285.40219823052644</c:v>
                </c:pt>
                <c:pt idx="14">
                  <c:v>299.22116738310893</c:v>
                </c:pt>
                <c:pt idx="15">
                  <c:v>335.99290492107014</c:v>
                </c:pt>
                <c:pt idx="16">
                  <c:v>2002.5572100826748</c:v>
                </c:pt>
                <c:pt idx="17">
                  <c:v>1989.9856472413262</c:v>
                </c:pt>
                <c:pt idx="18">
                  <c:v>1977.3623014182176</c:v>
                </c:pt>
                <c:pt idx="19">
                  <c:v>1965.8957240794955</c:v>
                </c:pt>
                <c:pt idx="20">
                  <c:v>2232.5367146154272</c:v>
                </c:pt>
                <c:pt idx="21">
                  <c:v>2547.3411042554503</c:v>
                </c:pt>
                <c:pt idx="22">
                  <c:v>2577.856166943176</c:v>
                </c:pt>
                <c:pt idx="23">
                  <c:v>2620.0726285248893</c:v>
                </c:pt>
                <c:pt idx="24">
                  <c:v>2611.1213514595956</c:v>
                </c:pt>
                <c:pt idx="25">
                  <c:v>2933.1971066131455</c:v>
                </c:pt>
                <c:pt idx="26">
                  <c:v>3999.9718911227842</c:v>
                </c:pt>
                <c:pt idx="27">
                  <c:v>3998.1030856444368</c:v>
                </c:pt>
                <c:pt idx="28">
                  <c:v>4084.8587167789292</c:v>
                </c:pt>
                <c:pt idx="29">
                  <c:v>4070.5598855891062</c:v>
                </c:pt>
                <c:pt idx="30">
                  <c:v>4057.7029196007938</c:v>
                </c:pt>
                <c:pt idx="31">
                  <c:v>4038.0019087219234</c:v>
                </c:pt>
                <c:pt idx="32">
                  <c:v>4018.5006529256598</c:v>
                </c:pt>
                <c:pt idx="33">
                  <c:v>3999.0149727880785</c:v>
                </c:pt>
                <c:pt idx="34">
                  <c:v>3979.51131124207</c:v>
                </c:pt>
                <c:pt idx="35">
                  <c:v>3960.160516968986</c:v>
                </c:pt>
                <c:pt idx="36">
                  <c:v>3940.8035739144457</c:v>
                </c:pt>
                <c:pt idx="37">
                  <c:v>5112.7641292626613</c:v>
                </c:pt>
                <c:pt idx="38">
                  <c:v>5090.031198511424</c:v>
                </c:pt>
                <c:pt idx="39">
                  <c:v>5116.9121459079724</c:v>
                </c:pt>
                <c:pt idx="40">
                  <c:v>5106.420495410428</c:v>
                </c:pt>
                <c:pt idx="41">
                  <c:v>5084.8036887353073</c:v>
                </c:pt>
                <c:pt idx="42">
                  <c:v>5105.0128223107713</c:v>
                </c:pt>
                <c:pt idx="43">
                  <c:v>5082.0269011811106</c:v>
                </c:pt>
                <c:pt idx="44">
                  <c:v>5059.3622942720767</c:v>
                </c:pt>
                <c:pt idx="45">
                  <c:v>5147.6079145898157</c:v>
                </c:pt>
                <c:pt idx="46">
                  <c:v>6207.5092487595275</c:v>
                </c:pt>
                <c:pt idx="47">
                  <c:v>6181.8144077482566</c:v>
                </c:pt>
                <c:pt idx="48">
                  <c:v>6171.542993709405</c:v>
                </c:pt>
                <c:pt idx="49">
                  <c:v>6239.3610669981726</c:v>
                </c:pt>
                <c:pt idx="50">
                  <c:v>6469.4584477092239</c:v>
                </c:pt>
                <c:pt idx="51">
                  <c:v>6666.666666666667</c:v>
                </c:pt>
                <c:pt idx="52">
                  <c:v>6639.8481359454781</c:v>
                </c:pt>
                <c:pt idx="53">
                  <c:v>6666.666666666667</c:v>
                </c:pt>
                <c:pt idx="54">
                  <c:v>6639.7373303124905</c:v>
                </c:pt>
                <c:pt idx="55">
                  <c:v>6613.1522893690453</c:v>
                </c:pt>
                <c:pt idx="56">
                  <c:v>6586.5030421013835</c:v>
                </c:pt>
                <c:pt idx="57">
                  <c:v>6589.1769968109547</c:v>
                </c:pt>
                <c:pt idx="58">
                  <c:v>6666.666666666667</c:v>
                </c:pt>
                <c:pt idx="59">
                  <c:v>6666.666666666667</c:v>
                </c:pt>
                <c:pt idx="60">
                  <c:v>6648.353319062735</c:v>
                </c:pt>
                <c:pt idx="61">
                  <c:v>6666.666666666667</c:v>
                </c:pt>
                <c:pt idx="62">
                  <c:v>6666.666666666667</c:v>
                </c:pt>
                <c:pt idx="63">
                  <c:v>6642.5911306644457</c:v>
                </c:pt>
                <c:pt idx="64">
                  <c:v>6615.5134633095176</c:v>
                </c:pt>
                <c:pt idx="65">
                  <c:v>6610.0988477736364</c:v>
                </c:pt>
                <c:pt idx="66">
                  <c:v>6594.3138352643828</c:v>
                </c:pt>
                <c:pt idx="67">
                  <c:v>6593.0689161327336</c:v>
                </c:pt>
                <c:pt idx="68">
                  <c:v>6666.666666666667</c:v>
                </c:pt>
                <c:pt idx="69">
                  <c:v>6645.21738698834</c:v>
                </c:pt>
                <c:pt idx="70">
                  <c:v>6618.4698758906898</c:v>
                </c:pt>
                <c:pt idx="71">
                  <c:v>6594.7601287896841</c:v>
                </c:pt>
                <c:pt idx="72">
                  <c:v>6568.1713436871787</c:v>
                </c:pt>
                <c:pt idx="73">
                  <c:v>6541.7408829814603</c:v>
                </c:pt>
                <c:pt idx="74">
                  <c:v>6515.2892712387802</c:v>
                </c:pt>
                <c:pt idx="75">
                  <c:v>6666.666666666667</c:v>
                </c:pt>
                <c:pt idx="76">
                  <c:v>6666.666666666667</c:v>
                </c:pt>
                <c:pt idx="77">
                  <c:v>6639.9700238996356</c:v>
                </c:pt>
                <c:pt idx="78">
                  <c:v>6613.4032883224481</c:v>
                </c:pt>
                <c:pt idx="79">
                  <c:v>6586.8477717232354</c:v>
                </c:pt>
                <c:pt idx="80">
                  <c:v>6573.0545473824759</c:v>
                </c:pt>
                <c:pt idx="81">
                  <c:v>6558.6090096797352</c:v>
                </c:pt>
                <c:pt idx="82">
                  <c:v>6662.2912592522443</c:v>
                </c:pt>
                <c:pt idx="83">
                  <c:v>6666.666666666667</c:v>
                </c:pt>
                <c:pt idx="84">
                  <c:v>6666.666666666667</c:v>
                </c:pt>
                <c:pt idx="85">
                  <c:v>6658.6869817103952</c:v>
                </c:pt>
                <c:pt idx="86">
                  <c:v>6632.7034779308078</c:v>
                </c:pt>
                <c:pt idx="87">
                  <c:v>6666.666666666667</c:v>
                </c:pt>
                <c:pt idx="88">
                  <c:v>6639.9152557340822</c:v>
                </c:pt>
                <c:pt idx="89">
                  <c:v>6613.5544943052746</c:v>
                </c:pt>
                <c:pt idx="90">
                  <c:v>6587.3670022496835</c:v>
                </c:pt>
                <c:pt idx="91">
                  <c:v>6561.3091211094579</c:v>
                </c:pt>
                <c:pt idx="92">
                  <c:v>6535.4083680930407</c:v>
                </c:pt>
                <c:pt idx="93">
                  <c:v>6509.6776658839708</c:v>
                </c:pt>
                <c:pt idx="94">
                  <c:v>6483.9214797338291</c:v>
                </c:pt>
                <c:pt idx="95">
                  <c:v>6458.348281840249</c:v>
                </c:pt>
                <c:pt idx="96">
                  <c:v>6432.9975924416158</c:v>
                </c:pt>
                <c:pt idx="97">
                  <c:v>6407.5682194746669</c:v>
                </c:pt>
                <c:pt idx="98">
                  <c:v>6382.1978129180934</c:v>
                </c:pt>
                <c:pt idx="99">
                  <c:v>6356.940359086534</c:v>
                </c:pt>
                <c:pt idx="100">
                  <c:v>6331.888410796364</c:v>
                </c:pt>
                <c:pt idx="101">
                  <c:v>6306.8683542391109</c:v>
                </c:pt>
                <c:pt idx="102">
                  <c:v>6297.2370989700021</c:v>
                </c:pt>
                <c:pt idx="103">
                  <c:v>6290.6403605196965</c:v>
                </c:pt>
                <c:pt idx="104">
                  <c:v>6265.6871273369388</c:v>
                </c:pt>
                <c:pt idx="105">
                  <c:v>6240.614693475176</c:v>
                </c:pt>
                <c:pt idx="106">
                  <c:v>6215.7068266717197</c:v>
                </c:pt>
                <c:pt idx="107">
                  <c:v>6190.8356776229084</c:v>
                </c:pt>
                <c:pt idx="108">
                  <c:v>6166.1901245714307</c:v>
                </c:pt>
                <c:pt idx="109">
                  <c:v>6141.356983784538</c:v>
                </c:pt>
                <c:pt idx="110">
                  <c:v>6116.8841428317182</c:v>
                </c:pt>
                <c:pt idx="111">
                  <c:v>6092.4113487706209</c:v>
                </c:pt>
                <c:pt idx="112">
                  <c:v>6068.0736398266399</c:v>
                </c:pt>
                <c:pt idx="113">
                  <c:v>6043.9060628469288</c:v>
                </c:pt>
                <c:pt idx="114">
                  <c:v>6019.7873141163527</c:v>
                </c:pt>
                <c:pt idx="115">
                  <c:v>5995.7297084660204</c:v>
                </c:pt>
                <c:pt idx="116">
                  <c:v>5971.8510292341653</c:v>
                </c:pt>
                <c:pt idx="117">
                  <c:v>5947.9626963644341</c:v>
                </c:pt>
                <c:pt idx="118">
                  <c:v>5924.08934182539</c:v>
                </c:pt>
                <c:pt idx="119">
                  <c:v>6156.3982633065489</c:v>
                </c:pt>
                <c:pt idx="120">
                  <c:v>6131.9952180649279</c:v>
                </c:pt>
                <c:pt idx="121">
                  <c:v>6112.1435810364883</c:v>
                </c:pt>
                <c:pt idx="122">
                  <c:v>6088.0510906487807</c:v>
                </c:pt>
                <c:pt idx="123">
                  <c:v>6188.9967662700474</c:v>
                </c:pt>
                <c:pt idx="124">
                  <c:v>6164.6662582232484</c:v>
                </c:pt>
                <c:pt idx="125">
                  <c:v>6143.3637993382727</c:v>
                </c:pt>
                <c:pt idx="126">
                  <c:v>6119.251976760127</c:v>
                </c:pt>
                <c:pt idx="127">
                  <c:v>6095.1229865270425</c:v>
                </c:pt>
                <c:pt idx="128">
                  <c:v>6071.1894138184889</c:v>
                </c:pt>
                <c:pt idx="129">
                  <c:v>6047.4265775800704</c:v>
                </c:pt>
                <c:pt idx="130">
                  <c:v>6033.7886907013462</c:v>
                </c:pt>
                <c:pt idx="131">
                  <c:v>6010.2063039862569</c:v>
                </c:pt>
                <c:pt idx="132">
                  <c:v>5986.7040025459473</c:v>
                </c:pt>
                <c:pt idx="133">
                  <c:v>5963.2919835463772</c:v>
                </c:pt>
                <c:pt idx="134">
                  <c:v>5939.8429302207969</c:v>
                </c:pt>
                <c:pt idx="135">
                  <c:v>5916.4213297615024</c:v>
                </c:pt>
                <c:pt idx="136">
                  <c:v>5893.2562528329081</c:v>
                </c:pt>
                <c:pt idx="137">
                  <c:v>5870.199578088439</c:v>
                </c:pt>
                <c:pt idx="138">
                  <c:v>5847.2705770163047</c:v>
                </c:pt>
                <c:pt idx="139">
                  <c:v>5827.9449168386936</c:v>
                </c:pt>
                <c:pt idx="140">
                  <c:v>5805.278069011486</c:v>
                </c:pt>
                <c:pt idx="141">
                  <c:v>5782.6846731694468</c:v>
                </c:pt>
                <c:pt idx="142">
                  <c:v>5760.1249134826639</c:v>
                </c:pt>
                <c:pt idx="143">
                  <c:v>5737.7743278311746</c:v>
                </c:pt>
                <c:pt idx="144">
                  <c:v>5718.6781657655956</c:v>
                </c:pt>
                <c:pt idx="145">
                  <c:v>5696.3172332197055</c:v>
                </c:pt>
                <c:pt idx="146">
                  <c:v>5674.1038996985808</c:v>
                </c:pt>
                <c:pt idx="147">
                  <c:v>5651.9039663764315</c:v>
                </c:pt>
                <c:pt idx="148">
                  <c:v>5629.7741585723352</c:v>
                </c:pt>
                <c:pt idx="149">
                  <c:v>5607.7418572523275</c:v>
                </c:pt>
                <c:pt idx="150">
                  <c:v>5585.7875332201547</c:v>
                </c:pt>
                <c:pt idx="151">
                  <c:v>5563.8278686228687</c:v>
                </c:pt>
                <c:pt idx="152">
                  <c:v>5541.9729254398835</c:v>
                </c:pt>
                <c:pt idx="153">
                  <c:v>5520.1852970033997</c:v>
                </c:pt>
                <c:pt idx="154">
                  <c:v>5501.5495738602676</c:v>
                </c:pt>
                <c:pt idx="155">
                  <c:v>5482.9535643176696</c:v>
                </c:pt>
                <c:pt idx="156">
                  <c:v>5464.3972284674301</c:v>
                </c:pt>
                <c:pt idx="157">
                  <c:v>5445.8805264019275</c:v>
                </c:pt>
                <c:pt idx="158">
                  <c:v>5424.4689215507033</c:v>
                </c:pt>
                <c:pt idx="159">
                  <c:v>6231.2979886076237</c:v>
                </c:pt>
                <c:pt idx="160">
                  <c:v>6207.865184563585</c:v>
                </c:pt>
                <c:pt idx="161">
                  <c:v>6184.8082827151902</c:v>
                </c:pt>
                <c:pt idx="162">
                  <c:v>6161.5253901211854</c:v>
                </c:pt>
                <c:pt idx="163">
                  <c:v>6138.2509828044613</c:v>
                </c:pt>
                <c:pt idx="164">
                  <c:v>6130.0411197636849</c:v>
                </c:pt>
                <c:pt idx="165">
                  <c:v>6106.9796412786609</c:v>
                </c:pt>
                <c:pt idx="166">
                  <c:v>6083.9713169561965</c:v>
                </c:pt>
                <c:pt idx="167">
                  <c:v>6060.9972441062937</c:v>
                </c:pt>
                <c:pt idx="168">
                  <c:v>6039.1301863155404</c:v>
                </c:pt>
                <c:pt idx="169">
                  <c:v>6019.7391747398606</c:v>
                </c:pt>
                <c:pt idx="170">
                  <c:v>5996.6809068337161</c:v>
                </c:pt>
                <c:pt idx="171">
                  <c:v>5973.9018930372231</c:v>
                </c:pt>
                <c:pt idx="172">
                  <c:v>5951.1186935434589</c:v>
                </c:pt>
                <c:pt idx="173">
                  <c:v>5928.4212205126942</c:v>
                </c:pt>
                <c:pt idx="174">
                  <c:v>5905.7995745376966</c:v>
                </c:pt>
                <c:pt idx="175">
                  <c:v>5883.2172249890082</c:v>
                </c:pt>
                <c:pt idx="176">
                  <c:v>5860.7359719544893</c:v>
                </c:pt>
                <c:pt idx="177">
                  <c:v>5838.3104530670025</c:v>
                </c:pt>
                <c:pt idx="178">
                  <c:v>5815.9488775010304</c:v>
                </c:pt>
                <c:pt idx="179">
                  <c:v>5793.7209041352835</c:v>
                </c:pt>
                <c:pt idx="180">
                  <c:v>5771.4761947168081</c:v>
                </c:pt>
                <c:pt idx="181">
                  <c:v>5749.3809088029702</c:v>
                </c:pt>
                <c:pt idx="182">
                  <c:v>5727.3203516339545</c:v>
                </c:pt>
                <c:pt idx="183">
                  <c:v>5705.3462438447386</c:v>
                </c:pt>
                <c:pt idx="184">
                  <c:v>5683.2925207687831</c:v>
                </c:pt>
                <c:pt idx="185">
                  <c:v>5661.3680223412157</c:v>
                </c:pt>
                <c:pt idx="186">
                  <c:v>5639.4588187385207</c:v>
                </c:pt>
                <c:pt idx="187">
                  <c:v>5617.5905322052977</c:v>
                </c:pt>
                <c:pt idx="188">
                  <c:v>5595.727881589939</c:v>
                </c:pt>
                <c:pt idx="189">
                  <c:v>5573.9399681402538</c:v>
                </c:pt>
                <c:pt idx="190">
                  <c:v>5552.2174637988792</c:v>
                </c:pt>
                <c:pt idx="191">
                  <c:v>5530.4990546321487</c:v>
                </c:pt>
                <c:pt idx="192">
                  <c:v>5508.6970622504523</c:v>
                </c:pt>
                <c:pt idx="193">
                  <c:v>5487.003038140947</c:v>
                </c:pt>
                <c:pt idx="194">
                  <c:v>5465.4855999786687</c:v>
                </c:pt>
                <c:pt idx="195">
                  <c:v>5444.039612553599</c:v>
                </c:pt>
                <c:pt idx="196">
                  <c:v>5422.5865217567625</c:v>
                </c:pt>
                <c:pt idx="197">
                  <c:v>5403.678010138663</c:v>
                </c:pt>
                <c:pt idx="198">
                  <c:v>5382.3855214322593</c:v>
                </c:pt>
                <c:pt idx="199">
                  <c:v>5361.0060339351458</c:v>
                </c:pt>
                <c:pt idx="200">
                  <c:v>5343.2135447358914</c:v>
                </c:pt>
                <c:pt idx="201">
                  <c:v>5322.0857971524119</c:v>
                </c:pt>
                <c:pt idx="202">
                  <c:v>5300.9306477610635</c:v>
                </c:pt>
                <c:pt idx="203">
                  <c:v>5279.7562302845918</c:v>
                </c:pt>
                <c:pt idx="204">
                  <c:v>5258.5355494720689</c:v>
                </c:pt>
                <c:pt idx="205">
                  <c:v>5319.3587549380354</c:v>
                </c:pt>
                <c:pt idx="206">
                  <c:v>5307.1533978976213</c:v>
                </c:pt>
                <c:pt idx="207">
                  <c:v>5565.1179305429851</c:v>
                </c:pt>
                <c:pt idx="208">
                  <c:v>5546.8866371361491</c:v>
                </c:pt>
                <c:pt idx="209">
                  <c:v>5528.194089978856</c:v>
                </c:pt>
                <c:pt idx="210">
                  <c:v>5506.1929359044225</c:v>
                </c:pt>
                <c:pt idx="211">
                  <c:v>5484.2128843196078</c:v>
                </c:pt>
                <c:pt idx="212">
                  <c:v>5462.3382639148895</c:v>
                </c:pt>
                <c:pt idx="213">
                  <c:v>5440.5782340589158</c:v>
                </c:pt>
                <c:pt idx="214">
                  <c:v>5418.9137566591935</c:v>
                </c:pt>
                <c:pt idx="215">
                  <c:v>5397.2408730225343</c:v>
                </c:pt>
                <c:pt idx="216">
                  <c:v>5375.6822858373307</c:v>
                </c:pt>
                <c:pt idx="217">
                  <c:v>5354.0671087145674</c:v>
                </c:pt>
                <c:pt idx="218">
                  <c:v>5332.4805300011294</c:v>
                </c:pt>
                <c:pt idx="219">
                  <c:v>5310.7593058176735</c:v>
                </c:pt>
                <c:pt idx="220">
                  <c:v>5289.2296823257529</c:v>
                </c:pt>
                <c:pt idx="221">
                  <c:v>5267.7183883464477</c:v>
                </c:pt>
                <c:pt idx="222">
                  <c:v>5249.6245653966607</c:v>
                </c:pt>
                <c:pt idx="223">
                  <c:v>5231.5699080357563</c:v>
                </c:pt>
                <c:pt idx="224">
                  <c:v>5210.1529413151311</c:v>
                </c:pt>
                <c:pt idx="225">
                  <c:v>5188.8023387038847</c:v>
                </c:pt>
                <c:pt idx="226">
                  <c:v>5167.5278807245459</c:v>
                </c:pt>
                <c:pt idx="227">
                  <c:v>5146.3688021363705</c:v>
                </c:pt>
                <c:pt idx="228">
                  <c:v>5125.2761292702553</c:v>
                </c:pt>
                <c:pt idx="229">
                  <c:v>5104.0822204287088</c:v>
                </c:pt>
                <c:pt idx="230">
                  <c:v>5082.9647275033985</c:v>
                </c:pt>
                <c:pt idx="231">
                  <c:v>5065.2729636324912</c:v>
                </c:pt>
                <c:pt idx="232">
                  <c:v>5047.6199538265555</c:v>
                </c:pt>
                <c:pt idx="233">
                  <c:v>5030.0056581917497</c:v>
                </c:pt>
                <c:pt idx="234">
                  <c:v>5009.148737647356</c:v>
                </c:pt>
                <c:pt idx="235">
                  <c:v>4988.3488008087415</c:v>
                </c:pt>
                <c:pt idx="236">
                  <c:v>4967.555553205113</c:v>
                </c:pt>
                <c:pt idx="237">
                  <c:v>4946.6574455409327</c:v>
                </c:pt>
                <c:pt idx="238">
                  <c:v>4925.8573015332558</c:v>
                </c:pt>
                <c:pt idx="239">
                  <c:v>4905.1757022958736</c:v>
                </c:pt>
                <c:pt idx="240">
                  <c:v>4887.875466735688</c:v>
                </c:pt>
                <c:pt idx="241">
                  <c:v>4870.6135803203097</c:v>
                </c:pt>
                <c:pt idx="242">
                  <c:v>4849.9125853773721</c:v>
                </c:pt>
                <c:pt idx="243">
                  <c:v>4829.1146570112105</c:v>
                </c:pt>
                <c:pt idx="244">
                  <c:v>4808.4475739821901</c:v>
                </c:pt>
                <c:pt idx="245">
                  <c:v>4787.6518362456654</c:v>
                </c:pt>
                <c:pt idx="246">
                  <c:v>4766.9148043423065</c:v>
                </c:pt>
                <c:pt idx="247">
                  <c:v>4746.2680419824974</c:v>
                </c:pt>
                <c:pt idx="248">
                  <c:v>4725.7641850784221</c:v>
                </c:pt>
                <c:pt idx="249">
                  <c:v>4705.3196312779755</c:v>
                </c:pt>
                <c:pt idx="250">
                  <c:v>4688.4652150634029</c:v>
                </c:pt>
                <c:pt idx="251">
                  <c:v>4668.2250804140494</c:v>
                </c:pt>
                <c:pt idx="252">
                  <c:v>4647.8334915467085</c:v>
                </c:pt>
                <c:pt idx="253">
                  <c:v>4627.6081567711162</c:v>
                </c:pt>
                <c:pt idx="254">
                  <c:v>4607.1777245008807</c:v>
                </c:pt>
                <c:pt idx="255">
                  <c:v>4586.7975465439031</c:v>
                </c:pt>
                <c:pt idx="256">
                  <c:v>4566.4465305537324</c:v>
                </c:pt>
                <c:pt idx="257">
                  <c:v>4546.1355911136761</c:v>
                </c:pt>
                <c:pt idx="258">
                  <c:v>4525.9399148891043</c:v>
                </c:pt>
                <c:pt idx="259">
                  <c:v>4505.6560390318919</c:v>
                </c:pt>
                <c:pt idx="260">
                  <c:v>4485.595651507002</c:v>
                </c:pt>
                <c:pt idx="261">
                  <c:v>4465.7267527331815</c:v>
                </c:pt>
                <c:pt idx="262">
                  <c:v>4445.8772903073186</c:v>
                </c:pt>
                <c:pt idx="263">
                  <c:v>4425.8964437703971</c:v>
                </c:pt>
                <c:pt idx="264">
                  <c:v>4406.0761905213185</c:v>
                </c:pt>
                <c:pt idx="265">
                  <c:v>4389.9013022017816</c:v>
                </c:pt>
                <c:pt idx="266">
                  <c:v>4373.7635750715126</c:v>
                </c:pt>
                <c:pt idx="267">
                  <c:v>4357.6629692657925</c:v>
                </c:pt>
                <c:pt idx="268">
                  <c:v>4338.0241491076949</c:v>
                </c:pt>
                <c:pt idx="269">
                  <c:v>4318.3519554443819</c:v>
                </c:pt>
                <c:pt idx="270">
                  <c:v>4298.6358405008805</c:v>
                </c:pt>
                <c:pt idx="271">
                  <c:v>4278.6586284060613</c:v>
                </c:pt>
                <c:pt idx="272">
                  <c:v>4259.0855253666577</c:v>
                </c:pt>
                <c:pt idx="273">
                  <c:v>4239.5674223006645</c:v>
                </c:pt>
                <c:pt idx="274">
                  <c:v>4220.0281550523305</c:v>
                </c:pt>
                <c:pt idx="275">
                  <c:v>4200.5445783923087</c:v>
                </c:pt>
                <c:pt idx="276">
                  <c:v>4181.1060206541542</c:v>
                </c:pt>
                <c:pt idx="277">
                  <c:v>4161.6690629037275</c:v>
                </c:pt>
                <c:pt idx="278">
                  <c:v>4142.4963374952122</c:v>
                </c:pt>
                <c:pt idx="279">
                  <c:v>4123.1831669754083</c:v>
                </c:pt>
                <c:pt idx="280">
                  <c:v>4103.7414788281058</c:v>
                </c:pt>
                <c:pt idx="281">
                  <c:v>4084.3467562465221</c:v>
                </c:pt>
                <c:pt idx="282">
                  <c:v>4065.0210835248567</c:v>
                </c:pt>
                <c:pt idx="283">
                  <c:v>4049.308282286529</c:v>
                </c:pt>
                <c:pt idx="284">
                  <c:v>4030.2735553407883</c:v>
                </c:pt>
                <c:pt idx="285">
                  <c:v>4011.0688505848339</c:v>
                </c:pt>
                <c:pt idx="286">
                  <c:v>3992.086816133035</c:v>
                </c:pt>
                <c:pt idx="287">
                  <c:v>3973.1091302608761</c:v>
                </c:pt>
                <c:pt idx="288">
                  <c:v>3954.0927391323598</c:v>
                </c:pt>
                <c:pt idx="289">
                  <c:v>3934.930004448348</c:v>
                </c:pt>
                <c:pt idx="290">
                  <c:v>3915.9689126212274</c:v>
                </c:pt>
                <c:pt idx="291">
                  <c:v>3915.9924381686083</c:v>
                </c:pt>
                <c:pt idx="292">
                  <c:v>3934.1901381878865</c:v>
                </c:pt>
                <c:pt idx="293">
                  <c:v>3915.0767156533898</c:v>
                </c:pt>
                <c:pt idx="294">
                  <c:v>3895.960018598038</c:v>
                </c:pt>
                <c:pt idx="295">
                  <c:v>3877.0252051329444</c:v>
                </c:pt>
                <c:pt idx="296">
                  <c:v>3858.14158483954</c:v>
                </c:pt>
                <c:pt idx="297">
                  <c:v>3839.3093805447711</c:v>
                </c:pt>
                <c:pt idx="298">
                  <c:v>3820.5288091126336</c:v>
                </c:pt>
                <c:pt idx="299">
                  <c:v>3801.8000813093186</c:v>
                </c:pt>
                <c:pt idx="300">
                  <c:v>3783.1234016784688</c:v>
                </c:pt>
                <c:pt idx="301">
                  <c:v>3764.4989684265556</c:v>
                </c:pt>
                <c:pt idx="302">
                  <c:v>3745.9699973294164</c:v>
                </c:pt>
                <c:pt idx="303">
                  <c:v>3727.3219055933614</c:v>
                </c:pt>
                <c:pt idx="304">
                  <c:v>3708.9628075682094</c:v>
                </c:pt>
                <c:pt idx="305">
                  <c:v>3690.4957365570867</c:v>
                </c:pt>
                <c:pt idx="306">
                  <c:v>3672.0927391689024</c:v>
                </c:pt>
                <c:pt idx="307">
                  <c:v>3653.8816798636285</c:v>
                </c:pt>
                <c:pt idx="308">
                  <c:v>3635.4477780440761</c:v>
                </c:pt>
                <c:pt idx="309">
                  <c:v>3617.0368338406356</c:v>
                </c:pt>
                <c:pt idx="310">
                  <c:v>3599.6597783238717</c:v>
                </c:pt>
                <c:pt idx="311">
                  <c:v>3581.6504155298157</c:v>
                </c:pt>
                <c:pt idx="312">
                  <c:v>3563.5787996455979</c:v>
                </c:pt>
                <c:pt idx="313">
                  <c:v>3545.5405041156068</c:v>
                </c:pt>
                <c:pt idx="314">
                  <c:v>3527.5253802316611</c:v>
                </c:pt>
                <c:pt idx="315">
                  <c:v>3509.6484789782862</c:v>
                </c:pt>
                <c:pt idx="316">
                  <c:v>3497.5562851712566</c:v>
                </c:pt>
                <c:pt idx="317">
                  <c:v>3479.7491786373175</c:v>
                </c:pt>
                <c:pt idx="318">
                  <c:v>3461.9140170268865</c:v>
                </c:pt>
                <c:pt idx="319">
                  <c:v>3443.9696247037523</c:v>
                </c:pt>
                <c:pt idx="320">
                  <c:v>3426.2148669128092</c:v>
                </c:pt>
                <c:pt idx="321">
                  <c:v>3408.4850411496423</c:v>
                </c:pt>
                <c:pt idx="322">
                  <c:v>3390.8825779242998</c:v>
                </c:pt>
                <c:pt idx="323">
                  <c:v>3373.3458004609165</c:v>
                </c:pt>
                <c:pt idx="324">
                  <c:v>3355.7934323540053</c:v>
                </c:pt>
                <c:pt idx="325">
                  <c:v>3338.3071410404982</c:v>
                </c:pt>
                <c:pt idx="326">
                  <c:v>3320.9171360048363</c:v>
                </c:pt>
                <c:pt idx="327">
                  <c:v>3303.6130323766652</c:v>
                </c:pt>
                <c:pt idx="328">
                  <c:v>3286.2042085897269</c:v>
                </c:pt>
                <c:pt idx="329">
                  <c:v>3268.9816938427989</c:v>
                </c:pt>
                <c:pt idx="330">
                  <c:v>3253.6955480899801</c:v>
                </c:pt>
                <c:pt idx="331">
                  <c:v>3236.6280369830938</c:v>
                </c:pt>
                <c:pt idx="332">
                  <c:v>3219.8147838648133</c:v>
                </c:pt>
                <c:pt idx="333">
                  <c:v>3202.9762723030599</c:v>
                </c:pt>
                <c:pt idx="334">
                  <c:v>3186.1331335999398</c:v>
                </c:pt>
                <c:pt idx="335">
                  <c:v>3169.1781658064147</c:v>
                </c:pt>
                <c:pt idx="336">
                  <c:v>3152.4063623585084</c:v>
                </c:pt>
                <c:pt idx="337">
                  <c:v>3135.7972582214711</c:v>
                </c:pt>
                <c:pt idx="338">
                  <c:v>3119.2523603489626</c:v>
                </c:pt>
                <c:pt idx="339">
                  <c:v>3102.8785674098335</c:v>
                </c:pt>
                <c:pt idx="340">
                  <c:v>3086.6456846442434</c:v>
                </c:pt>
                <c:pt idx="341">
                  <c:v>3070.4657023221334</c:v>
                </c:pt>
                <c:pt idx="342">
                  <c:v>3054.2132432037988</c:v>
                </c:pt>
                <c:pt idx="343">
                  <c:v>3038.1874010798006</c:v>
                </c:pt>
                <c:pt idx="344">
                  <c:v>3021.9746841775541</c:v>
                </c:pt>
                <c:pt idx="345">
                  <c:v>3005.9112708887083</c:v>
                </c:pt>
                <c:pt idx="346">
                  <c:v>2989.6735314943298</c:v>
                </c:pt>
                <c:pt idx="347">
                  <c:v>2973.3964701717318</c:v>
                </c:pt>
                <c:pt idx="348">
                  <c:v>2957.0906355462303</c:v>
                </c:pt>
                <c:pt idx="349">
                  <c:v>2940.8965905694813</c:v>
                </c:pt>
                <c:pt idx="350">
                  <c:v>2924.4899384984305</c:v>
                </c:pt>
                <c:pt idx="351">
                  <c:v>2908.278370729894</c:v>
                </c:pt>
                <c:pt idx="352">
                  <c:v>2892.2333617870531</c:v>
                </c:pt>
                <c:pt idx="353">
                  <c:v>2876.197833100005</c:v>
                </c:pt>
                <c:pt idx="354">
                  <c:v>3047.3289618493418</c:v>
                </c:pt>
                <c:pt idx="355">
                  <c:v>3047.8651146646189</c:v>
                </c:pt>
                <c:pt idx="356">
                  <c:v>3059.4244740325871</c:v>
                </c:pt>
                <c:pt idx="357">
                  <c:v>3042.871990132136</c:v>
                </c:pt>
                <c:pt idx="358">
                  <c:v>3026.3756406136436</c:v>
                </c:pt>
                <c:pt idx="359">
                  <c:v>3010.0206415074608</c:v>
                </c:pt>
                <c:pt idx="360">
                  <c:v>2993.6265860016088</c:v>
                </c:pt>
                <c:pt idx="361">
                  <c:v>2977.2509262999206</c:v>
                </c:pt>
                <c:pt idx="362">
                  <c:v>2961.0907151949527</c:v>
                </c:pt>
                <c:pt idx="363">
                  <c:v>2944.9573463720535</c:v>
                </c:pt>
                <c:pt idx="364">
                  <c:v>2928.8883270290848</c:v>
                </c:pt>
                <c:pt idx="365">
                  <c:v>2915.7999686770058</c:v>
                </c:pt>
                <c:pt idx="366">
                  <c:v>2928.8019271099051</c:v>
                </c:pt>
                <c:pt idx="367">
                  <c:v>2920.2139095133339</c:v>
                </c:pt>
                <c:pt idx="368">
                  <c:v>2904.0631025424523</c:v>
                </c:pt>
                <c:pt idx="369">
                  <c:v>2897.1894912123444</c:v>
                </c:pt>
                <c:pt idx="370">
                  <c:v>2894.0818650818478</c:v>
                </c:pt>
                <c:pt idx="371">
                  <c:v>2878.9302621302636</c:v>
                </c:pt>
                <c:pt idx="372">
                  <c:v>2863.0968109772925</c:v>
                </c:pt>
                <c:pt idx="373">
                  <c:v>2847.3544994266913</c:v>
                </c:pt>
                <c:pt idx="374">
                  <c:v>2837.2120314806671</c:v>
                </c:pt>
                <c:pt idx="375">
                  <c:v>2834.3502240016414</c:v>
                </c:pt>
                <c:pt idx="376">
                  <c:v>2819.998554015966</c:v>
                </c:pt>
                <c:pt idx="377">
                  <c:v>2863.9364306671487</c:v>
                </c:pt>
                <c:pt idx="378">
                  <c:v>3061.214802858141</c:v>
                </c:pt>
                <c:pt idx="379">
                  <c:v>3062.7435479678134</c:v>
                </c:pt>
                <c:pt idx="380">
                  <c:v>3087.2317386757459</c:v>
                </c:pt>
                <c:pt idx="381">
                  <c:v>4741.8511768530034</c:v>
                </c:pt>
                <c:pt idx="382">
                  <c:v>4720.2938167653247</c:v>
                </c:pt>
                <c:pt idx="383">
                  <c:v>4698.6204813227205</c:v>
                </c:pt>
                <c:pt idx="384">
                  <c:v>4678.2020103896966</c:v>
                </c:pt>
                <c:pt idx="385">
                  <c:v>4935.8782930074785</c:v>
                </c:pt>
                <c:pt idx="386">
                  <c:v>5241.9188086558715</c:v>
                </c:pt>
                <c:pt idx="387">
                  <c:v>5263.9581159972231</c:v>
                </c:pt>
                <c:pt idx="388">
                  <c:v>5297.7307919741243</c:v>
                </c:pt>
                <c:pt idx="389">
                  <c:v>5280.4225677717841</c:v>
                </c:pt>
                <c:pt idx="390">
                  <c:v>5594.158604745402</c:v>
                </c:pt>
                <c:pt idx="391">
                  <c:v>6652.8531723182659</c:v>
                </c:pt>
                <c:pt idx="392">
                  <c:v>6643.5673146407908</c:v>
                </c:pt>
                <c:pt idx="393">
                  <c:v>6666.666666666667</c:v>
                </c:pt>
                <c:pt idx="394">
                  <c:v>6645.1080125230847</c:v>
                </c:pt>
                <c:pt idx="395">
                  <c:v>6624.9641100256995</c:v>
                </c:pt>
                <c:pt idx="396">
                  <c:v>6598.0342242009692</c:v>
                </c:pt>
                <c:pt idx="397">
                  <c:v>6571.3677289275111</c:v>
                </c:pt>
                <c:pt idx="398">
                  <c:v>6544.7093083814816</c:v>
                </c:pt>
                <c:pt idx="399">
                  <c:v>6518.0123001484117</c:v>
                </c:pt>
                <c:pt idx="400">
                  <c:v>6491.5139652281496</c:v>
                </c:pt>
                <c:pt idx="401">
                  <c:v>6464.9934660533227</c:v>
                </c:pt>
                <c:pt idx="402">
                  <c:v>6666.666666666667</c:v>
                </c:pt>
                <c:pt idx="403">
                  <c:v>6639.7276434162295</c:v>
                </c:pt>
                <c:pt idx="404">
                  <c:v>6662.3750194852064</c:v>
                </c:pt>
                <c:pt idx="405">
                  <c:v>6647.6526518849932</c:v>
                </c:pt>
                <c:pt idx="406">
                  <c:v>6621.7838588594786</c:v>
                </c:pt>
                <c:pt idx="407">
                  <c:v>6637.7756615731914</c:v>
                </c:pt>
                <c:pt idx="408">
                  <c:v>6610.5840741437987</c:v>
                </c:pt>
                <c:pt idx="409">
                  <c:v>6583.768245936918</c:v>
                </c:pt>
                <c:pt idx="410">
                  <c:v>6666.666666666667</c:v>
                </c:pt>
                <c:pt idx="411">
                  <c:v>6666.666666666667</c:v>
                </c:pt>
                <c:pt idx="412">
                  <c:v>6639.7686119026857</c:v>
                </c:pt>
                <c:pt idx="413">
                  <c:v>6628.2884340346436</c:v>
                </c:pt>
                <c:pt idx="414">
                  <c:v>6666.666666666667</c:v>
                </c:pt>
                <c:pt idx="415">
                  <c:v>6666.666666666667</c:v>
                </c:pt>
                <c:pt idx="416">
                  <c:v>6666.666666666667</c:v>
                </c:pt>
                <c:pt idx="417">
                  <c:v>6639.8481359454781</c:v>
                </c:pt>
                <c:pt idx="418">
                  <c:v>6666.666666666667</c:v>
                </c:pt>
                <c:pt idx="419">
                  <c:v>6639.7373303124905</c:v>
                </c:pt>
                <c:pt idx="420">
                  <c:v>6613.1522893690453</c:v>
                </c:pt>
                <c:pt idx="421">
                  <c:v>6586.5030421013835</c:v>
                </c:pt>
                <c:pt idx="422">
                  <c:v>6589.1769968109547</c:v>
                </c:pt>
                <c:pt idx="423">
                  <c:v>6666.666666666667</c:v>
                </c:pt>
                <c:pt idx="424">
                  <c:v>6666.666666666667</c:v>
                </c:pt>
                <c:pt idx="425">
                  <c:v>6648.353319062735</c:v>
                </c:pt>
                <c:pt idx="426">
                  <c:v>6666.666666666667</c:v>
                </c:pt>
                <c:pt idx="427">
                  <c:v>6666.666666666667</c:v>
                </c:pt>
                <c:pt idx="428">
                  <c:v>6642.5911306644457</c:v>
                </c:pt>
                <c:pt idx="429">
                  <c:v>6615.5134633095176</c:v>
                </c:pt>
                <c:pt idx="430">
                  <c:v>6610.0988477736364</c:v>
                </c:pt>
                <c:pt idx="431">
                  <c:v>6594.3138352643828</c:v>
                </c:pt>
                <c:pt idx="432">
                  <c:v>6593.0689161327336</c:v>
                </c:pt>
                <c:pt idx="433">
                  <c:v>6666.666666666667</c:v>
                </c:pt>
                <c:pt idx="434">
                  <c:v>6645.21738698834</c:v>
                </c:pt>
                <c:pt idx="435">
                  <c:v>6618.4698758906898</c:v>
                </c:pt>
                <c:pt idx="436">
                  <c:v>6594.7601287896841</c:v>
                </c:pt>
                <c:pt idx="437">
                  <c:v>6568.1713436871787</c:v>
                </c:pt>
                <c:pt idx="438">
                  <c:v>6541.7408829814603</c:v>
                </c:pt>
                <c:pt idx="439">
                  <c:v>6515.2892712387802</c:v>
                </c:pt>
                <c:pt idx="440">
                  <c:v>6666.666666666667</c:v>
                </c:pt>
                <c:pt idx="441">
                  <c:v>6666.666666666667</c:v>
                </c:pt>
                <c:pt idx="442">
                  <c:v>6639.9700238996356</c:v>
                </c:pt>
                <c:pt idx="443">
                  <c:v>6613.4032883224481</c:v>
                </c:pt>
                <c:pt idx="444">
                  <c:v>6586.8477717232354</c:v>
                </c:pt>
                <c:pt idx="445">
                  <c:v>6573.0545473824759</c:v>
                </c:pt>
                <c:pt idx="446">
                  <c:v>6558.6090096797352</c:v>
                </c:pt>
                <c:pt idx="447">
                  <c:v>6662.2912592522443</c:v>
                </c:pt>
                <c:pt idx="448">
                  <c:v>6666.666666666667</c:v>
                </c:pt>
                <c:pt idx="449">
                  <c:v>6666.666666666667</c:v>
                </c:pt>
                <c:pt idx="450">
                  <c:v>6658.6869817103952</c:v>
                </c:pt>
                <c:pt idx="451">
                  <c:v>6632.7034779308078</c:v>
                </c:pt>
                <c:pt idx="452">
                  <c:v>6666.666666666667</c:v>
                </c:pt>
                <c:pt idx="453">
                  <c:v>6639.9152557340822</c:v>
                </c:pt>
                <c:pt idx="454">
                  <c:v>6613.5544943052746</c:v>
                </c:pt>
                <c:pt idx="455">
                  <c:v>6587.3670022496835</c:v>
                </c:pt>
                <c:pt idx="456">
                  <c:v>6561.3091211094579</c:v>
                </c:pt>
                <c:pt idx="457">
                  <c:v>6535.4083680930407</c:v>
                </c:pt>
                <c:pt idx="458">
                  <c:v>6509.6776658839708</c:v>
                </c:pt>
                <c:pt idx="459">
                  <c:v>6483.9214797338291</c:v>
                </c:pt>
                <c:pt idx="460">
                  <c:v>6458.348281840249</c:v>
                </c:pt>
                <c:pt idx="461">
                  <c:v>6432.9975924416158</c:v>
                </c:pt>
                <c:pt idx="462">
                  <c:v>6407.5682194746669</c:v>
                </c:pt>
                <c:pt idx="463">
                  <c:v>6382.1978129180934</c:v>
                </c:pt>
                <c:pt idx="464">
                  <c:v>6356.940359086534</c:v>
                </c:pt>
                <c:pt idx="465">
                  <c:v>6331.888410796364</c:v>
                </c:pt>
                <c:pt idx="466">
                  <c:v>6306.8683542391109</c:v>
                </c:pt>
                <c:pt idx="467">
                  <c:v>6297.2370989700021</c:v>
                </c:pt>
                <c:pt idx="468">
                  <c:v>6290.6403605196965</c:v>
                </c:pt>
                <c:pt idx="469">
                  <c:v>6265.6871273369388</c:v>
                </c:pt>
                <c:pt idx="470">
                  <c:v>6240.614693475176</c:v>
                </c:pt>
                <c:pt idx="471">
                  <c:v>6215.7068266717197</c:v>
                </c:pt>
                <c:pt idx="472">
                  <c:v>6190.8356776229084</c:v>
                </c:pt>
                <c:pt idx="473">
                  <c:v>6166.1901245714307</c:v>
                </c:pt>
                <c:pt idx="474">
                  <c:v>6141.356983784538</c:v>
                </c:pt>
                <c:pt idx="475">
                  <c:v>6116.8841428317182</c:v>
                </c:pt>
                <c:pt idx="476">
                  <c:v>6092.4113487706209</c:v>
                </c:pt>
                <c:pt idx="477">
                  <c:v>6068.0736398266399</c:v>
                </c:pt>
                <c:pt idx="478">
                  <c:v>6043.9060628469288</c:v>
                </c:pt>
                <c:pt idx="479">
                  <c:v>6019.7873141163527</c:v>
                </c:pt>
                <c:pt idx="480">
                  <c:v>5995.7297084660204</c:v>
                </c:pt>
                <c:pt idx="481">
                  <c:v>5971.8510292341653</c:v>
                </c:pt>
                <c:pt idx="482">
                  <c:v>5947.9626963644341</c:v>
                </c:pt>
                <c:pt idx="483">
                  <c:v>5924.08934182539</c:v>
                </c:pt>
                <c:pt idx="484">
                  <c:v>6156.3982633065489</c:v>
                </c:pt>
                <c:pt idx="485">
                  <c:v>6131.9952180649279</c:v>
                </c:pt>
                <c:pt idx="486">
                  <c:v>6112.1435810364883</c:v>
                </c:pt>
                <c:pt idx="487">
                  <c:v>6088.0510906487807</c:v>
                </c:pt>
                <c:pt idx="488">
                  <c:v>6188.9967662700474</c:v>
                </c:pt>
                <c:pt idx="489">
                  <c:v>6164.6662582232484</c:v>
                </c:pt>
                <c:pt idx="490">
                  <c:v>6143.3637993382727</c:v>
                </c:pt>
                <c:pt idx="491">
                  <c:v>6119.251976760127</c:v>
                </c:pt>
                <c:pt idx="492">
                  <c:v>6095.1229865270425</c:v>
                </c:pt>
                <c:pt idx="493">
                  <c:v>6071.1894138184889</c:v>
                </c:pt>
                <c:pt idx="494">
                  <c:v>6047.4265775800704</c:v>
                </c:pt>
                <c:pt idx="495">
                  <c:v>6033.7886907013462</c:v>
                </c:pt>
                <c:pt idx="496">
                  <c:v>6010.2063039862569</c:v>
                </c:pt>
                <c:pt idx="497">
                  <c:v>5986.7040025459473</c:v>
                </c:pt>
                <c:pt idx="498">
                  <c:v>5963.2919835463772</c:v>
                </c:pt>
                <c:pt idx="499">
                  <c:v>5939.8429302207969</c:v>
                </c:pt>
                <c:pt idx="500">
                  <c:v>5916.4213297615024</c:v>
                </c:pt>
                <c:pt idx="501">
                  <c:v>5893.2562528329081</c:v>
                </c:pt>
                <c:pt idx="502">
                  <c:v>5870.199578088439</c:v>
                </c:pt>
                <c:pt idx="503">
                  <c:v>5847.2705770163047</c:v>
                </c:pt>
                <c:pt idx="504">
                  <c:v>5827.9449168386936</c:v>
                </c:pt>
                <c:pt idx="505">
                  <c:v>5805.278069011486</c:v>
                </c:pt>
                <c:pt idx="506">
                  <c:v>5782.6846731694468</c:v>
                </c:pt>
                <c:pt idx="507">
                  <c:v>5760.1249134826639</c:v>
                </c:pt>
                <c:pt idx="508">
                  <c:v>5737.7743278311746</c:v>
                </c:pt>
                <c:pt idx="509">
                  <c:v>5718.6781657655956</c:v>
                </c:pt>
                <c:pt idx="510">
                  <c:v>5696.3172332197055</c:v>
                </c:pt>
                <c:pt idx="511">
                  <c:v>5674.1038996985808</c:v>
                </c:pt>
                <c:pt idx="512">
                  <c:v>5651.9039663764315</c:v>
                </c:pt>
                <c:pt idx="513">
                  <c:v>5629.7741585723352</c:v>
                </c:pt>
                <c:pt idx="514">
                  <c:v>5607.7418572523275</c:v>
                </c:pt>
                <c:pt idx="515">
                  <c:v>5585.7875332201547</c:v>
                </c:pt>
                <c:pt idx="516">
                  <c:v>5563.8278686228687</c:v>
                </c:pt>
                <c:pt idx="517">
                  <c:v>5541.9729254398835</c:v>
                </c:pt>
                <c:pt idx="518">
                  <c:v>5520.1852970033997</c:v>
                </c:pt>
                <c:pt idx="519">
                  <c:v>5501.5495738602676</c:v>
                </c:pt>
                <c:pt idx="520">
                  <c:v>5482.9535643176696</c:v>
                </c:pt>
                <c:pt idx="521">
                  <c:v>5464.3972284674301</c:v>
                </c:pt>
                <c:pt idx="522">
                  <c:v>5445.8805264019275</c:v>
                </c:pt>
                <c:pt idx="523">
                  <c:v>5424.4689215507033</c:v>
                </c:pt>
                <c:pt idx="524">
                  <c:v>6231.2979886076237</c:v>
                </c:pt>
                <c:pt idx="525">
                  <c:v>6207.865184563585</c:v>
                </c:pt>
                <c:pt idx="526">
                  <c:v>6184.8082827151902</c:v>
                </c:pt>
                <c:pt idx="527">
                  <c:v>6161.5253901211854</c:v>
                </c:pt>
                <c:pt idx="528">
                  <c:v>6138.2509828044613</c:v>
                </c:pt>
                <c:pt idx="529">
                  <c:v>6130.0411197636849</c:v>
                </c:pt>
                <c:pt idx="530">
                  <c:v>6106.9796412786609</c:v>
                </c:pt>
                <c:pt idx="531">
                  <c:v>6083.9713169561965</c:v>
                </c:pt>
                <c:pt idx="532">
                  <c:v>6060.9972441062937</c:v>
                </c:pt>
                <c:pt idx="533">
                  <c:v>6039.1301863155404</c:v>
                </c:pt>
                <c:pt idx="534">
                  <c:v>6019.7391747398606</c:v>
                </c:pt>
                <c:pt idx="535">
                  <c:v>5996.6809068337161</c:v>
                </c:pt>
                <c:pt idx="536">
                  <c:v>5973.9018930372231</c:v>
                </c:pt>
                <c:pt idx="537">
                  <c:v>5951.1186935434589</c:v>
                </c:pt>
                <c:pt idx="538">
                  <c:v>5928.4212205126942</c:v>
                </c:pt>
                <c:pt idx="539">
                  <c:v>5905.7995745376966</c:v>
                </c:pt>
                <c:pt idx="540">
                  <c:v>5883.2172249890082</c:v>
                </c:pt>
                <c:pt idx="541">
                  <c:v>5860.7359719544893</c:v>
                </c:pt>
                <c:pt idx="542">
                  <c:v>5838.3104530670025</c:v>
                </c:pt>
                <c:pt idx="543">
                  <c:v>5815.9488775010304</c:v>
                </c:pt>
                <c:pt idx="544">
                  <c:v>5793.7209041352835</c:v>
                </c:pt>
                <c:pt idx="545">
                  <c:v>5771.4761947168081</c:v>
                </c:pt>
                <c:pt idx="546">
                  <c:v>5749.3809088029702</c:v>
                </c:pt>
                <c:pt idx="547">
                  <c:v>5727.3203516339545</c:v>
                </c:pt>
                <c:pt idx="548">
                  <c:v>5705.3462438447386</c:v>
                </c:pt>
                <c:pt idx="549">
                  <c:v>5683.2925207687831</c:v>
                </c:pt>
                <c:pt idx="550">
                  <c:v>5661.3680223412157</c:v>
                </c:pt>
                <c:pt idx="551">
                  <c:v>5639.4588187385207</c:v>
                </c:pt>
                <c:pt idx="552">
                  <c:v>5617.5905322052977</c:v>
                </c:pt>
                <c:pt idx="553">
                  <c:v>5595.727881589939</c:v>
                </c:pt>
                <c:pt idx="554">
                  <c:v>5573.9399681402538</c:v>
                </c:pt>
                <c:pt idx="555">
                  <c:v>5552.2174637988792</c:v>
                </c:pt>
                <c:pt idx="556">
                  <c:v>5530.4990546321487</c:v>
                </c:pt>
                <c:pt idx="557">
                  <c:v>5508.6970622504523</c:v>
                </c:pt>
                <c:pt idx="558">
                  <c:v>5487.003038140947</c:v>
                </c:pt>
                <c:pt idx="559">
                  <c:v>5465.4855999786687</c:v>
                </c:pt>
                <c:pt idx="560">
                  <c:v>5444.039612553599</c:v>
                </c:pt>
                <c:pt idx="561">
                  <c:v>5422.5865217567625</c:v>
                </c:pt>
                <c:pt idx="562">
                  <c:v>5403.678010138663</c:v>
                </c:pt>
                <c:pt idx="563">
                  <c:v>5382.3855214322593</c:v>
                </c:pt>
                <c:pt idx="564">
                  <c:v>5361.0060339351458</c:v>
                </c:pt>
                <c:pt idx="565">
                  <c:v>5343.2135447358914</c:v>
                </c:pt>
                <c:pt idx="566">
                  <c:v>5322.0857971524119</c:v>
                </c:pt>
                <c:pt idx="567">
                  <c:v>5300.9306477610635</c:v>
                </c:pt>
                <c:pt idx="568">
                  <c:v>5279.7562302845918</c:v>
                </c:pt>
                <c:pt idx="569">
                  <c:v>5258.5355494720689</c:v>
                </c:pt>
                <c:pt idx="570">
                  <c:v>5319.3587549380354</c:v>
                </c:pt>
                <c:pt idx="571">
                  <c:v>5307.1533978976213</c:v>
                </c:pt>
                <c:pt idx="572">
                  <c:v>5565.1179305429851</c:v>
                </c:pt>
                <c:pt idx="573">
                  <c:v>5546.8866371361491</c:v>
                </c:pt>
                <c:pt idx="574">
                  <c:v>5528.194089978856</c:v>
                </c:pt>
                <c:pt idx="575">
                  <c:v>5506.1929359044225</c:v>
                </c:pt>
                <c:pt idx="576">
                  <c:v>5484.2128843196078</c:v>
                </c:pt>
                <c:pt idx="577">
                  <c:v>5462.3382639148895</c:v>
                </c:pt>
                <c:pt idx="578">
                  <c:v>5440.5782340589158</c:v>
                </c:pt>
                <c:pt idx="579">
                  <c:v>5418.9137566591935</c:v>
                </c:pt>
                <c:pt idx="580">
                  <c:v>5397.2408730225343</c:v>
                </c:pt>
                <c:pt idx="581">
                  <c:v>5375.6822858373307</c:v>
                </c:pt>
                <c:pt idx="582">
                  <c:v>5354.0671087145674</c:v>
                </c:pt>
                <c:pt idx="583">
                  <c:v>5332.4805300011294</c:v>
                </c:pt>
                <c:pt idx="584">
                  <c:v>5310.7593058176735</c:v>
                </c:pt>
                <c:pt idx="585">
                  <c:v>5289.2296823257529</c:v>
                </c:pt>
                <c:pt idx="586">
                  <c:v>5267.7183883464477</c:v>
                </c:pt>
                <c:pt idx="587">
                  <c:v>5249.6245653966607</c:v>
                </c:pt>
                <c:pt idx="588">
                  <c:v>5231.5699080357563</c:v>
                </c:pt>
                <c:pt idx="589">
                  <c:v>5210.1529413151311</c:v>
                </c:pt>
                <c:pt idx="590">
                  <c:v>5188.8023387038847</c:v>
                </c:pt>
                <c:pt idx="591">
                  <c:v>5167.5278807245459</c:v>
                </c:pt>
                <c:pt idx="592">
                  <c:v>5146.3688021363705</c:v>
                </c:pt>
                <c:pt idx="593">
                  <c:v>5125.2761292702553</c:v>
                </c:pt>
                <c:pt idx="594">
                  <c:v>5104.0822204287088</c:v>
                </c:pt>
                <c:pt idx="595">
                  <c:v>5082.9647275033985</c:v>
                </c:pt>
                <c:pt idx="596">
                  <c:v>5065.2729636324912</c:v>
                </c:pt>
                <c:pt idx="597">
                  <c:v>5047.6199538265555</c:v>
                </c:pt>
                <c:pt idx="598">
                  <c:v>5030.0056581917497</c:v>
                </c:pt>
                <c:pt idx="599">
                  <c:v>5009.148737647356</c:v>
                </c:pt>
                <c:pt idx="600">
                  <c:v>4988.3488008087415</c:v>
                </c:pt>
                <c:pt idx="601">
                  <c:v>4967.555553205113</c:v>
                </c:pt>
                <c:pt idx="602">
                  <c:v>4946.6574455409327</c:v>
                </c:pt>
                <c:pt idx="603">
                  <c:v>4925.8573015332558</c:v>
                </c:pt>
                <c:pt idx="604">
                  <c:v>4905.1757022958736</c:v>
                </c:pt>
                <c:pt idx="605">
                  <c:v>4887.875466735688</c:v>
                </c:pt>
                <c:pt idx="606">
                  <c:v>4870.6135803203097</c:v>
                </c:pt>
                <c:pt idx="607">
                  <c:v>4849.9125853773721</c:v>
                </c:pt>
                <c:pt idx="608">
                  <c:v>4829.1146570112105</c:v>
                </c:pt>
                <c:pt idx="609">
                  <c:v>4808.4475739821901</c:v>
                </c:pt>
                <c:pt idx="610">
                  <c:v>4787.6518362456654</c:v>
                </c:pt>
                <c:pt idx="611">
                  <c:v>4766.9148043423065</c:v>
                </c:pt>
                <c:pt idx="612">
                  <c:v>4746.2680419824974</c:v>
                </c:pt>
                <c:pt idx="613">
                  <c:v>4725.7641850784221</c:v>
                </c:pt>
                <c:pt idx="614">
                  <c:v>4705.3196312779755</c:v>
                </c:pt>
                <c:pt idx="615">
                  <c:v>4688.4652150634029</c:v>
                </c:pt>
                <c:pt idx="616">
                  <c:v>4668.2250804140494</c:v>
                </c:pt>
                <c:pt idx="617">
                  <c:v>4647.8334915467085</c:v>
                </c:pt>
                <c:pt idx="618">
                  <c:v>4627.6081567711162</c:v>
                </c:pt>
                <c:pt idx="619">
                  <c:v>4607.1777245008807</c:v>
                </c:pt>
                <c:pt idx="620">
                  <c:v>4586.7975465439031</c:v>
                </c:pt>
                <c:pt idx="621">
                  <c:v>4566.4465305537324</c:v>
                </c:pt>
                <c:pt idx="622">
                  <c:v>4546.1355911136761</c:v>
                </c:pt>
                <c:pt idx="623">
                  <c:v>4525.9399148891052</c:v>
                </c:pt>
                <c:pt idx="624">
                  <c:v>4505.6560390318928</c:v>
                </c:pt>
                <c:pt idx="625">
                  <c:v>4485.5956515070029</c:v>
                </c:pt>
                <c:pt idx="626">
                  <c:v>4465.7267527331824</c:v>
                </c:pt>
                <c:pt idx="627">
                  <c:v>4445.8772903073195</c:v>
                </c:pt>
                <c:pt idx="628">
                  <c:v>4425.896443770398</c:v>
                </c:pt>
                <c:pt idx="629">
                  <c:v>4406.0761905213194</c:v>
                </c:pt>
                <c:pt idx="630">
                  <c:v>4389.9013022017825</c:v>
                </c:pt>
                <c:pt idx="631">
                  <c:v>4373.7635750715135</c:v>
                </c:pt>
                <c:pt idx="632">
                  <c:v>4357.6629692657934</c:v>
                </c:pt>
                <c:pt idx="633">
                  <c:v>4338.0241491076958</c:v>
                </c:pt>
                <c:pt idx="634">
                  <c:v>4318.3519554443828</c:v>
                </c:pt>
                <c:pt idx="635">
                  <c:v>4298.6358405008814</c:v>
                </c:pt>
                <c:pt idx="636">
                  <c:v>4278.6586284060622</c:v>
                </c:pt>
                <c:pt idx="637">
                  <c:v>4259.0855253666587</c:v>
                </c:pt>
                <c:pt idx="638">
                  <c:v>4239.5674223006654</c:v>
                </c:pt>
                <c:pt idx="639">
                  <c:v>4220.0281550523314</c:v>
                </c:pt>
                <c:pt idx="640">
                  <c:v>4200.5445783923096</c:v>
                </c:pt>
                <c:pt idx="641">
                  <c:v>4181.1060206541551</c:v>
                </c:pt>
                <c:pt idx="642">
                  <c:v>4161.6690629037284</c:v>
                </c:pt>
                <c:pt idx="643">
                  <c:v>4142.4963374952131</c:v>
                </c:pt>
                <c:pt idx="644">
                  <c:v>4123.1831669754092</c:v>
                </c:pt>
                <c:pt idx="645">
                  <c:v>4103.7414788281067</c:v>
                </c:pt>
                <c:pt idx="646">
                  <c:v>4084.346756246523</c:v>
                </c:pt>
                <c:pt idx="647">
                  <c:v>4065.0210835248577</c:v>
                </c:pt>
                <c:pt idx="648">
                  <c:v>4049.3082822865299</c:v>
                </c:pt>
                <c:pt idx="649">
                  <c:v>4030.2735553407892</c:v>
                </c:pt>
                <c:pt idx="650">
                  <c:v>4011.0688505848348</c:v>
                </c:pt>
                <c:pt idx="651">
                  <c:v>3992.0868161330359</c:v>
                </c:pt>
                <c:pt idx="652">
                  <c:v>3973.109130260877</c:v>
                </c:pt>
                <c:pt idx="653">
                  <c:v>3954.0927391323607</c:v>
                </c:pt>
                <c:pt idx="654">
                  <c:v>3934.9300044483489</c:v>
                </c:pt>
                <c:pt idx="655">
                  <c:v>3915.9689126212284</c:v>
                </c:pt>
                <c:pt idx="656">
                  <c:v>3915.9924381686092</c:v>
                </c:pt>
                <c:pt idx="657">
                  <c:v>3934.1901381878874</c:v>
                </c:pt>
                <c:pt idx="658">
                  <c:v>3915.0767156533907</c:v>
                </c:pt>
                <c:pt idx="659">
                  <c:v>3895.9600185980389</c:v>
                </c:pt>
                <c:pt idx="660">
                  <c:v>3877.0252051329453</c:v>
                </c:pt>
                <c:pt idx="661">
                  <c:v>3858.1415848395409</c:v>
                </c:pt>
                <c:pt idx="662">
                  <c:v>3839.309380544772</c:v>
                </c:pt>
                <c:pt idx="663">
                  <c:v>3820.5288091126345</c:v>
                </c:pt>
                <c:pt idx="664">
                  <c:v>3801.8000813093195</c:v>
                </c:pt>
                <c:pt idx="665">
                  <c:v>3783.1234016784697</c:v>
                </c:pt>
                <c:pt idx="666">
                  <c:v>3764.4989684265561</c:v>
                </c:pt>
                <c:pt idx="667">
                  <c:v>3745.9699973294169</c:v>
                </c:pt>
                <c:pt idx="668">
                  <c:v>3727.3219055933619</c:v>
                </c:pt>
                <c:pt idx="669">
                  <c:v>3708.9628075682099</c:v>
                </c:pt>
                <c:pt idx="670">
                  <c:v>3690.4957365570872</c:v>
                </c:pt>
                <c:pt idx="671">
                  <c:v>3672.0927391689029</c:v>
                </c:pt>
                <c:pt idx="672">
                  <c:v>3653.881679863629</c:v>
                </c:pt>
                <c:pt idx="673">
                  <c:v>3635.4477780440766</c:v>
                </c:pt>
                <c:pt idx="674">
                  <c:v>3617.0368338406361</c:v>
                </c:pt>
                <c:pt idx="675">
                  <c:v>3599.6597783238722</c:v>
                </c:pt>
                <c:pt idx="676">
                  <c:v>3581.6504155298162</c:v>
                </c:pt>
                <c:pt idx="677">
                  <c:v>3563.5787996455983</c:v>
                </c:pt>
                <c:pt idx="678">
                  <c:v>3545.5405041156073</c:v>
                </c:pt>
                <c:pt idx="679">
                  <c:v>3527.5253802316615</c:v>
                </c:pt>
                <c:pt idx="680">
                  <c:v>3509.6484789782867</c:v>
                </c:pt>
                <c:pt idx="681">
                  <c:v>3497.5562851712571</c:v>
                </c:pt>
                <c:pt idx="682">
                  <c:v>3479.749178637318</c:v>
                </c:pt>
                <c:pt idx="683">
                  <c:v>3461.914017026887</c:v>
                </c:pt>
                <c:pt idx="684">
                  <c:v>3443.9696247037527</c:v>
                </c:pt>
                <c:pt idx="685">
                  <c:v>3426.2148669128096</c:v>
                </c:pt>
                <c:pt idx="686">
                  <c:v>3408.4850411496427</c:v>
                </c:pt>
                <c:pt idx="687">
                  <c:v>3390.8825779243002</c:v>
                </c:pt>
                <c:pt idx="688">
                  <c:v>3373.345800460917</c:v>
                </c:pt>
                <c:pt idx="689">
                  <c:v>3355.7934323540057</c:v>
                </c:pt>
                <c:pt idx="690">
                  <c:v>3338.3071410404987</c:v>
                </c:pt>
                <c:pt idx="691">
                  <c:v>3320.9171360048367</c:v>
                </c:pt>
                <c:pt idx="692">
                  <c:v>3303.6130323766656</c:v>
                </c:pt>
                <c:pt idx="693">
                  <c:v>3286.2042085897274</c:v>
                </c:pt>
                <c:pt idx="694">
                  <c:v>3268.9816938427994</c:v>
                </c:pt>
                <c:pt idx="695">
                  <c:v>3253.6955480899805</c:v>
                </c:pt>
                <c:pt idx="696">
                  <c:v>3236.6280369830943</c:v>
                </c:pt>
                <c:pt idx="697">
                  <c:v>3219.8147838648138</c:v>
                </c:pt>
                <c:pt idx="698">
                  <c:v>3202.9762723030603</c:v>
                </c:pt>
                <c:pt idx="699">
                  <c:v>3186.1331335999403</c:v>
                </c:pt>
                <c:pt idx="700">
                  <c:v>3169.1781658064151</c:v>
                </c:pt>
                <c:pt idx="701">
                  <c:v>3152.4063623585089</c:v>
                </c:pt>
                <c:pt idx="702">
                  <c:v>3135.7972582214716</c:v>
                </c:pt>
                <c:pt idx="703">
                  <c:v>3119.2523603489631</c:v>
                </c:pt>
                <c:pt idx="704">
                  <c:v>3102.878567409834</c:v>
                </c:pt>
                <c:pt idx="705">
                  <c:v>3086.6456846442438</c:v>
                </c:pt>
                <c:pt idx="706">
                  <c:v>3070.4657023221339</c:v>
                </c:pt>
                <c:pt idx="707">
                  <c:v>3054.2132432037993</c:v>
                </c:pt>
                <c:pt idx="708">
                  <c:v>3038.187401079801</c:v>
                </c:pt>
                <c:pt idx="709">
                  <c:v>3021.9746841775545</c:v>
                </c:pt>
                <c:pt idx="710">
                  <c:v>3005.9112708887087</c:v>
                </c:pt>
                <c:pt idx="711">
                  <c:v>2989.6735314943303</c:v>
                </c:pt>
                <c:pt idx="712">
                  <c:v>2973.3964701717323</c:v>
                </c:pt>
                <c:pt idx="713">
                  <c:v>2957.0906355462307</c:v>
                </c:pt>
                <c:pt idx="714">
                  <c:v>2940.8965905694818</c:v>
                </c:pt>
                <c:pt idx="715">
                  <c:v>2924.489938498431</c:v>
                </c:pt>
                <c:pt idx="716">
                  <c:v>2908.2783707298945</c:v>
                </c:pt>
                <c:pt idx="717">
                  <c:v>2892.2333617870536</c:v>
                </c:pt>
                <c:pt idx="718">
                  <c:v>2876.1978331000055</c:v>
                </c:pt>
                <c:pt idx="719">
                  <c:v>3047.3289618493422</c:v>
                </c:pt>
                <c:pt idx="720">
                  <c:v>3047.8651146646193</c:v>
                </c:pt>
                <c:pt idx="721">
                  <c:v>3059.4244740325876</c:v>
                </c:pt>
                <c:pt idx="722">
                  <c:v>3042.8719901321365</c:v>
                </c:pt>
                <c:pt idx="723">
                  <c:v>3026.375640613644</c:v>
                </c:pt>
                <c:pt idx="724">
                  <c:v>3010.0206415074613</c:v>
                </c:pt>
                <c:pt idx="725">
                  <c:v>2993.6265860016092</c:v>
                </c:pt>
                <c:pt idx="726">
                  <c:v>2977.250926299921</c:v>
                </c:pt>
                <c:pt idx="727">
                  <c:v>2961.0907151949532</c:v>
                </c:pt>
                <c:pt idx="728">
                  <c:v>2944.957346372054</c:v>
                </c:pt>
                <c:pt idx="729">
                  <c:v>2928.8883270290853</c:v>
                </c:pt>
                <c:pt idx="730">
                  <c:v>2915.7999686770063</c:v>
                </c:pt>
                <c:pt idx="731">
                  <c:v>2928.8019271099056</c:v>
                </c:pt>
                <c:pt idx="732">
                  <c:v>2920.2139095133343</c:v>
                </c:pt>
                <c:pt idx="733">
                  <c:v>2904.0631025424527</c:v>
                </c:pt>
                <c:pt idx="734">
                  <c:v>2897.1894912123448</c:v>
                </c:pt>
                <c:pt idx="735">
                  <c:v>2894.0818650818483</c:v>
                </c:pt>
              </c:numCache>
            </c:numRef>
          </c:yVal>
          <c:smooth val="0"/>
          <c:extLst>
            <c:ext xmlns:c16="http://schemas.microsoft.com/office/drawing/2014/chart" uri="{C3380CC4-5D6E-409C-BE32-E72D297353CC}">
              <c16:uniqueId val="{00000001-D52C-1841-9641-5FE43D972CC3}"/>
            </c:ext>
          </c:extLst>
        </c:ser>
        <c:ser>
          <c:idx val="2"/>
          <c:order val="1"/>
          <c:tx>
            <c:strRef>
              <c:f>Entradas!$F$15</c:f>
              <c:strCache>
                <c:ptCount val="1"/>
                <c:pt idx="0">
                  <c:v>Qochas 2</c:v>
                </c:pt>
              </c:strCache>
            </c:strRef>
          </c:tx>
          <c:spPr>
            <a:ln w="12700" cap="rnd">
              <a:solidFill>
                <a:schemeClr val="accent6"/>
              </a:solidFill>
              <a:round/>
            </a:ln>
            <a:effectLst/>
          </c:spPr>
          <c:marker>
            <c:symbol val="none"/>
          </c:marker>
          <c:xVal>
            <c:strRef>
              <c:f>Cálculos!$AS:$AS</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Cálculos!$BJ:$BJ</c:f>
              <c:numCache>
                <c:formatCode>General</c:formatCode>
                <c:ptCount val="1048576"/>
                <c:pt idx="4" formatCode="0.0000">
                  <c:v>0</c:v>
                </c:pt>
                <c:pt idx="5" formatCode="0.0000">
                  <c:v>0</c:v>
                </c:pt>
                <c:pt idx="6" formatCode="0.0000">
                  <c:v>3</c:v>
                </c:pt>
                <c:pt idx="7" formatCode="0.0000">
                  <c:v>1.3901417024986644</c:v>
                </c:pt>
                <c:pt idx="8" formatCode="0.0000">
                  <c:v>2.5856999038845752E-2</c:v>
                </c:pt>
                <c:pt idx="9" formatCode="0.0000">
                  <c:v>21.000363350611572</c:v>
                </c:pt>
                <c:pt idx="10" formatCode="0.0000">
                  <c:v>69.742548631852969</c:v>
                </c:pt>
                <c:pt idx="11" formatCode="0.0000">
                  <c:v>69.716830247016176</c:v>
                </c:pt>
                <c:pt idx="12" formatCode="0.0000">
                  <c:v>217.07640619490718</c:v>
                </c:pt>
                <c:pt idx="13" formatCode="0.0000">
                  <c:v>553.4486720041092</c:v>
                </c:pt>
                <c:pt idx="14" formatCode="0.0000">
                  <c:v>604.66191763459767</c:v>
                </c:pt>
                <c:pt idx="15" formatCode="0.0000">
                  <c:v>706.29552306621849</c:v>
                </c:pt>
                <c:pt idx="16" formatCode="0.0000">
                  <c:v>2606.9271873816597</c:v>
                </c:pt>
                <c:pt idx="17" formatCode="0.0000">
                  <c:v>2550.7429994947488</c:v>
                </c:pt>
                <c:pt idx="18" formatCode="0.0000">
                  <c:v>2494.8813336978355</c:v>
                </c:pt>
                <c:pt idx="19" formatCode="0.0000">
                  <c:v>2444.3259800235173</c:v>
                </c:pt>
                <c:pt idx="20" formatCode="0.0000">
                  <c:v>2815.217471351466</c:v>
                </c:pt>
                <c:pt idx="21" formatCode="0.0000">
                  <c:v>3236.7970062694926</c:v>
                </c:pt>
                <c:pt idx="22" formatCode="0.0000">
                  <c:v>3302.1182731022332</c:v>
                </c:pt>
                <c:pt idx="23" formatCode="0.0000">
                  <c:v>3385.1284189403941</c:v>
                </c:pt>
                <c:pt idx="24" formatCode="0.0000">
                  <c:v>3341.9298652920484</c:v>
                </c:pt>
                <c:pt idx="25" formatCode="0.0000">
                  <c:v>3766.3645312805702</c:v>
                </c:pt>
                <c:pt idx="26" formatCode="0.0000">
                  <c:v>4997.8981718548266</c:v>
                </c:pt>
                <c:pt idx="27" formatCode="0.0000">
                  <c:v>4981.6612255207747</c:v>
                </c:pt>
                <c:pt idx="28" formatCode="0.0000">
                  <c:v>5111.8692966577391</c:v>
                </c:pt>
                <c:pt idx="29" formatCode="0.0000">
                  <c:v>5045.546834383862</c:v>
                </c:pt>
                <c:pt idx="30" formatCode="0.0000">
                  <c:v>4985.5103772225339</c:v>
                </c:pt>
                <c:pt idx="31" formatCode="0.0000">
                  <c:v>4898.6990421396686</c:v>
                </c:pt>
                <c:pt idx="32" formatCode="0.0000">
                  <c:v>4813.5199912169146</c:v>
                </c:pt>
                <c:pt idx="33" formatCode="0.0000">
                  <c:v>4729.1209131447204</c:v>
                </c:pt>
                <c:pt idx="34" formatCode="0.0000">
                  <c:v>4645.351617515762</c:v>
                </c:pt>
                <c:pt idx="35" formatCode="0.0000">
                  <c:v>4562.9735403966706</c:v>
                </c:pt>
                <c:pt idx="36" formatCode="0.0000">
                  <c:v>4481.271634268126</c:v>
                </c:pt>
                <c:pt idx="37" formatCode="0.0000">
                  <c:v>5818.7970041891049</c:v>
                </c:pt>
                <c:pt idx="38" formatCode="0.0000">
                  <c:v>5723.0359419920233</c:v>
                </c:pt>
                <c:pt idx="39" formatCode="0.0000">
                  <c:v>5765.5107533634009</c:v>
                </c:pt>
                <c:pt idx="40" formatCode="0.0000">
                  <c:v>5719.2594266404212</c:v>
                </c:pt>
                <c:pt idx="41" formatCode="0.0000">
                  <c:v>5628.8485481733424</c:v>
                </c:pt>
                <c:pt idx="42" formatCode="0.0000">
                  <c:v>5661.2806555637608</c:v>
                </c:pt>
                <c:pt idx="43" formatCode="0.0000">
                  <c:v>5566.0591826376522</c:v>
                </c:pt>
                <c:pt idx="44" formatCode="0.0000">
                  <c:v>5472.9821365694097</c:v>
                </c:pt>
                <c:pt idx="45" formatCode="0.0000">
                  <c:v>5604.0588059901993</c:v>
                </c:pt>
                <c:pt idx="46" formatCode="0.0000">
                  <c:v>6666.666666666667</c:v>
                </c:pt>
                <c:pt idx="47" formatCode="0.0000">
                  <c:v>6562.0744476107438</c:v>
                </c:pt>
                <c:pt idx="48" formatCode="0.0000">
                  <c:v>6519.9659995288657</c:v>
                </c:pt>
                <c:pt idx="49" formatCode="0.0000">
                  <c:v>6616.6578891685122</c:v>
                </c:pt>
                <c:pt idx="50" formatCode="0.0000">
                  <c:v>6666.666666666667</c:v>
                </c:pt>
                <c:pt idx="51" formatCode="0.0000">
                  <c:v>6666.666666666667</c:v>
                </c:pt>
                <c:pt idx="52" formatCode="0.0000">
                  <c:v>6562.3925437819116</c:v>
                </c:pt>
                <c:pt idx="53" formatCode="0.0000">
                  <c:v>6666.666666666667</c:v>
                </c:pt>
                <c:pt idx="54" formatCode="0.0000">
                  <c:v>6561.9493212499592</c:v>
                </c:pt>
                <c:pt idx="55" formatCode="0.0000">
                  <c:v>6459.4100388883062</c:v>
                </c:pt>
                <c:pt idx="56" formatCode="0.0000">
                  <c:v>6357.409388788109</c:v>
                </c:pt>
                <c:pt idx="57" formatCode="0.0000">
                  <c:v>6358.8244055318328</c:v>
                </c:pt>
                <c:pt idx="58" formatCode="0.0000">
                  <c:v>6545.2795339738914</c:v>
                </c:pt>
                <c:pt idx="59" formatCode="0.0000">
                  <c:v>6666.666666666667</c:v>
                </c:pt>
                <c:pt idx="60" formatCode="0.0000">
                  <c:v>6596.4132762509398</c:v>
                </c:pt>
                <c:pt idx="61" formatCode="0.0000">
                  <c:v>6653.8016148551424</c:v>
                </c:pt>
                <c:pt idx="62" formatCode="0.0000">
                  <c:v>6666.666666666667</c:v>
                </c:pt>
                <c:pt idx="63" formatCode="0.0000">
                  <c:v>6573.364522657781</c:v>
                </c:pt>
                <c:pt idx="64" formatCode="0.0000">
                  <c:v>6468.7798425081937</c:v>
                </c:pt>
                <c:pt idx="65" formatCode="0.0000">
                  <c:v>6450.0562527026459</c:v>
                </c:pt>
                <c:pt idx="66" formatCode="0.0000">
                  <c:v>6391.587800291496</c:v>
                </c:pt>
                <c:pt idx="67" formatCode="0.0000">
                  <c:v>6384.2437537138403</c:v>
                </c:pt>
                <c:pt idx="68" formatCode="0.0000">
                  <c:v>6666.666666666667</c:v>
                </c:pt>
                <c:pt idx="69" formatCode="0.0000">
                  <c:v>6583.8695479533571</c:v>
                </c:pt>
                <c:pt idx="70" formatCode="0.0000">
                  <c:v>6480.5143439201001</c:v>
                </c:pt>
                <c:pt idx="71" formatCode="0.0000">
                  <c:v>6390.1094187008557</c:v>
                </c:pt>
                <c:pt idx="72" formatCode="0.0000">
                  <c:v>6288.8829292075934</c:v>
                </c:pt>
                <c:pt idx="73" formatCode="0.0000">
                  <c:v>6189.0654941361863</c:v>
                </c:pt>
                <c:pt idx="74" formatCode="0.0000">
                  <c:v>6089.9517668336284</c:v>
                </c:pt>
                <c:pt idx="75" formatCode="0.0000">
                  <c:v>6666.666666666667</c:v>
                </c:pt>
                <c:pt idx="76" formatCode="0.0000">
                  <c:v>6666.666666666667</c:v>
                </c:pt>
                <c:pt idx="77" formatCode="0.0000">
                  <c:v>6562.8800955985407</c:v>
                </c:pt>
                <c:pt idx="78" formatCode="0.0000">
                  <c:v>6460.4062377474047</c:v>
                </c:pt>
                <c:pt idx="79" formatCode="0.0000">
                  <c:v>6358.7668769451748</c:v>
                </c:pt>
                <c:pt idx="80" formatCode="0.0000">
                  <c:v>6308.9431932144907</c:v>
                </c:pt>
                <c:pt idx="81" formatCode="0.0000">
                  <c:v>6256.9061016957958</c:v>
                </c:pt>
                <c:pt idx="82" formatCode="0.0000">
                  <c:v>6404.9300831181654</c:v>
                </c:pt>
                <c:pt idx="83" formatCode="0.0000">
                  <c:v>6666.666666666667</c:v>
                </c:pt>
                <c:pt idx="84" formatCode="0.0000">
                  <c:v>6666.666666666667</c:v>
                </c:pt>
                <c:pt idx="85" formatCode="0.0000">
                  <c:v>6637.7479268415782</c:v>
                </c:pt>
                <c:pt idx="86" formatCode="0.0000">
                  <c:v>6537.0277198564427</c:v>
                </c:pt>
                <c:pt idx="87" formatCode="0.0000">
                  <c:v>6652.6800823859221</c:v>
                </c:pt>
                <c:pt idx="88" formatCode="0.0000">
                  <c:v>6548.8185587904363</c:v>
                </c:pt>
                <c:pt idx="89" formatCode="0.0000">
                  <c:v>6447.3054834755567</c:v>
                </c:pt>
                <c:pt idx="90" formatCode="0.0000">
                  <c:v>6347.2510787480996</c:v>
                </c:pt>
                <c:pt idx="91" formatCode="0.0000">
                  <c:v>6248.4702872788803</c:v>
                </c:pt>
                <c:pt idx="92" formatCode="0.0000">
                  <c:v>6151.0589858517542</c:v>
                </c:pt>
                <c:pt idx="93" formatCode="0.0000">
                  <c:v>6055.0536755940257</c:v>
                </c:pt>
                <c:pt idx="94" formatCode="0.0000">
                  <c:v>5959.6948038139799</c:v>
                </c:pt>
                <c:pt idx="95" formatCode="0.0000">
                  <c:v>5865.7740940931117</c:v>
                </c:pt>
                <c:pt idx="96" formatCode="0.0000">
                  <c:v>5773.4243853897451</c:v>
                </c:pt>
                <c:pt idx="97" formatCode="0.0000">
                  <c:v>5681.5058620312102</c:v>
                </c:pt>
                <c:pt idx="98" formatCode="0.0000">
                  <c:v>5590.5347864083897</c:v>
                </c:pt>
                <c:pt idx="99" formatCode="0.0000">
                  <c:v>5500.7045944959773</c:v>
                </c:pt>
                <c:pt idx="100" formatCode="0.0000">
                  <c:v>5412.342364765952</c:v>
                </c:pt>
                <c:pt idx="101" formatCode="0.0000">
                  <c:v>5324.8053274900312</c:v>
                </c:pt>
                <c:pt idx="102" formatCode="0.0000">
                  <c:v>5299.5803245741745</c:v>
                </c:pt>
                <c:pt idx="103" formatCode="0.0000">
                  <c:v>5286.6633034592442</c:v>
                </c:pt>
                <c:pt idx="104" formatCode="0.0000">
                  <c:v>5200.3371835832395</c:v>
                </c:pt>
                <c:pt idx="105" formatCode="0.0000">
                  <c:v>5114.2974561852734</c:v>
                </c:pt>
                <c:pt idx="106" formatCode="0.0000">
                  <c:v>5029.5496906403741</c:v>
                </c:pt>
                <c:pt idx="107" formatCode="0.0000">
                  <c:v>4945.6361037833394</c:v>
                </c:pt>
                <c:pt idx="108" formatCode="0.0000">
                  <c:v>4863.2047999495098</c:v>
                </c:pt>
                <c:pt idx="109" formatCode="0.0000">
                  <c:v>4780.8259212429948</c:v>
                </c:pt>
                <c:pt idx="110" formatCode="0.0000">
                  <c:v>4700.3715053532042</c:v>
                </c:pt>
                <c:pt idx="111" formatCode="0.0000">
                  <c:v>4620.6017675539179</c:v>
                </c:pt>
                <c:pt idx="112" formatCode="0.0000">
                  <c:v>4541.9667316460145</c:v>
                </c:pt>
                <c:pt idx="113" formatCode="0.0000">
                  <c:v>4464.5709561882777</c:v>
                </c:pt>
                <c:pt idx="114" formatCode="0.0000">
                  <c:v>4388.0039299168848</c:v>
                </c:pt>
                <c:pt idx="115" formatCode="0.0000">
                  <c:v>4312.3020658842888</c:v>
                </c:pt>
                <c:pt idx="116" formatCode="0.0000">
                  <c:v>4237.8390038854723</c:v>
                </c:pt>
                <c:pt idx="117" formatCode="0.0000">
                  <c:v>4163.9999195315622</c:v>
                </c:pt>
                <c:pt idx="118" formatCode="0.0000">
                  <c:v>4090.8640113537926</c:v>
                </c:pt>
                <c:pt idx="119" formatCode="0.0000">
                  <c:v>4417.0512314522302</c:v>
                </c:pt>
                <c:pt idx="120" formatCode="0.0000">
                  <c:v>4341.0267763543852</c:v>
                </c:pt>
                <c:pt idx="121" formatCode="0.0000">
                  <c:v>4283.8323819674597</c:v>
                </c:pt>
                <c:pt idx="122" formatCode="0.0000">
                  <c:v>4209.9498625037713</c:v>
                </c:pt>
                <c:pt idx="123" formatCode="0.0000">
                  <c:v>4377.7651895604786</c:v>
                </c:pt>
                <c:pt idx="124" formatCode="0.0000">
                  <c:v>4302.6787041698553</c:v>
                </c:pt>
                <c:pt idx="125" formatCode="0.0000">
                  <c:v>4240.3375106491012</c:v>
                </c:pt>
                <c:pt idx="126" formatCode="0.0000">
                  <c:v>4167.1342217168822</c:v>
                </c:pt>
                <c:pt idx="127" formatCode="0.0000">
                  <c:v>4094.5238218276841</c:v>
                </c:pt>
                <c:pt idx="128" formatCode="0.0000">
                  <c:v>4023.1606091292588</c:v>
                </c:pt>
                <c:pt idx="129" formatCode="0.0000">
                  <c:v>3952.9538109556679</c:v>
                </c:pt>
                <c:pt idx="130" formatCode="0.0000">
                  <c:v>3923.7518858028366</c:v>
                </c:pt>
                <c:pt idx="131" formatCode="0.0000">
                  <c:v>3854.9506735731416</c:v>
                </c:pt>
                <c:pt idx="132" formatCode="0.0000">
                  <c:v>3787.0074594800617</c:v>
                </c:pt>
                <c:pt idx="133" formatCode="0.0000">
                  <c:v>3719.946244586436</c:v>
                </c:pt>
                <c:pt idx="134" formatCode="0.0000">
                  <c:v>3653.3883371581096</c:v>
                </c:pt>
                <c:pt idx="135" formatCode="0.0000">
                  <c:v>3587.5238206156282</c:v>
                </c:pt>
                <c:pt idx="136" formatCode="0.0000">
                  <c:v>3523.0073486471533</c:v>
                </c:pt>
                <c:pt idx="137" formatCode="0.0000">
                  <c:v>3459.3980489778442</c:v>
                </c:pt>
                <c:pt idx="138" formatCode="0.0000">
                  <c:v>3396.7417735126269</c:v>
                </c:pt>
                <c:pt idx="139" formatCode="0.0000">
                  <c:v>3344.7078238160352</c:v>
                </c:pt>
                <c:pt idx="140" formatCode="0.0000">
                  <c:v>3283.8550581573722</c:v>
                </c:pt>
                <c:pt idx="141" formatCode="0.0000">
                  <c:v>3223.7776310657969</c:v>
                </c:pt>
                <c:pt idx="142" formatCode="0.0000">
                  <c:v>3164.362195673415</c:v>
                </c:pt>
                <c:pt idx="143" formatCode="0.0000">
                  <c:v>3106.0774080255924</c:v>
                </c:pt>
                <c:pt idx="144" formatCode="0.0000">
                  <c:v>3056.9980113201923</c:v>
                </c:pt>
                <c:pt idx="145" formatCode="0.0000">
                  <c:v>2999.7189904192492</c:v>
                </c:pt>
                <c:pt idx="146" formatCode="0.0000">
                  <c:v>2943.3848482743106</c:v>
                </c:pt>
                <c:pt idx="147" formatCode="0.0000">
                  <c:v>2887.6377636834991</c:v>
                </c:pt>
                <c:pt idx="148" formatCode="0.0000">
                  <c:v>2832.6219614440743</c:v>
                </c:pt>
                <c:pt idx="149" formatCode="0.0000">
                  <c:v>2778.401510565523</c:v>
                </c:pt>
                <c:pt idx="150" formatCode="0.0000">
                  <c:v>2724.9201632982777</c:v>
                </c:pt>
                <c:pt idx="151" formatCode="0.0000">
                  <c:v>2671.9655759144921</c:v>
                </c:pt>
                <c:pt idx="152" formatCode="0.0000">
                  <c:v>2619.8083344939323</c:v>
                </c:pt>
                <c:pt idx="153" formatCode="0.0000">
                  <c:v>2568.3497554052419</c:v>
                </c:pt>
                <c:pt idx="154" formatCode="0.0000">
                  <c:v>2524.9932355551732</c:v>
                </c:pt>
                <c:pt idx="155" formatCode="0.0000">
                  <c:v>2482.1147495775549</c:v>
                </c:pt>
                <c:pt idx="156" formatCode="0.0000">
                  <c:v>2439.7117254924801</c:v>
                </c:pt>
                <c:pt idx="157" formatCode="0.0000">
                  <c:v>2397.7815912854121</c:v>
                </c:pt>
                <c:pt idx="158" formatCode="0.0000">
                  <c:v>2349.5283629261708</c:v>
                </c:pt>
                <c:pt idx="159" formatCode="0.0000">
                  <c:v>3336.4080518533265</c:v>
                </c:pt>
                <c:pt idx="160" formatCode="0.0000">
                  <c:v>3276.2413563610767</c:v>
                </c:pt>
                <c:pt idx="161" formatCode="0.0000">
                  <c:v>3218.3169545936444</c:v>
                </c:pt>
                <c:pt idx="162" formatCode="0.0000">
                  <c:v>3159.6535953454386</c:v>
                </c:pt>
                <c:pt idx="163" formatCode="0.0000">
                  <c:v>3101.5714481211267</c:v>
                </c:pt>
                <c:pt idx="164" formatCode="0.0000">
                  <c:v>3104.2123583438965</c:v>
                </c:pt>
                <c:pt idx="165" formatCode="0.0000">
                  <c:v>3047.148029276651</c:v>
                </c:pt>
                <c:pt idx="166" formatCode="0.0000">
                  <c:v>2990.7673401448433</c:v>
                </c:pt>
                <c:pt idx="167" formatCode="0.0000">
                  <c:v>2935.0194316988409</c:v>
                </c:pt>
                <c:pt idx="168" formatCode="0.0000">
                  <c:v>2884.0814191132854</c:v>
                </c:pt>
                <c:pt idx="169" formatCode="0.0000">
                  <c:v>2843.5821430762339</c:v>
                </c:pt>
                <c:pt idx="170" formatCode="0.0000">
                  <c:v>2789.0653434265701</c:v>
                </c:pt>
                <c:pt idx="171" formatCode="0.0000">
                  <c:v>2735.7699580766239</c:v>
                </c:pt>
                <c:pt idx="172" formatCode="0.0000">
                  <c:v>2683.001807080489</c:v>
                </c:pt>
                <c:pt idx="173" formatCode="0.0000">
                  <c:v>2630.9727687559889</c:v>
                </c:pt>
                <c:pt idx="174" formatCode="0.0000">
                  <c:v>2579.6535824092134</c:v>
                </c:pt>
                <c:pt idx="175" formatCode="0.0000">
                  <c:v>2528.9546373667908</c:v>
                </c:pt>
                <c:pt idx="176" formatCode="0.0000">
                  <c:v>2479.0139153289915</c:v>
                </c:pt>
                <c:pt idx="177" formatCode="0.0000">
                  <c:v>2429.7218389930217</c:v>
                </c:pt>
                <c:pt idx="178" formatCode="0.0000">
                  <c:v>2381.0926864043217</c:v>
                </c:pt>
                <c:pt idx="179" formatCode="0.0000">
                  <c:v>2333.2754609358281</c:v>
                </c:pt>
                <c:pt idx="180" formatCode="0.0000">
                  <c:v>2285.9325742913938</c:v>
                </c:pt>
                <c:pt idx="181" formatCode="0.0000">
                  <c:v>2239.4236665259009</c:v>
                </c:pt>
                <c:pt idx="182" formatCode="0.0000">
                  <c:v>2193.4932992651652</c:v>
                </c:pt>
                <c:pt idx="183" formatCode="0.0000">
                  <c:v>2148.2480433703599</c:v>
                </c:pt>
                <c:pt idx="184" formatCode="0.0000">
                  <c:v>2103.3353060082932</c:v>
                </c:pt>
                <c:pt idx="185" formatCode="0.0000">
                  <c:v>2059.191275359578</c:v>
                </c:pt>
                <c:pt idx="186" formatCode="0.0000">
                  <c:v>2015.5744575837398</c:v>
                </c:pt>
                <c:pt idx="187" formatCode="0.0000">
                  <c:v>1972.5352623622098</c:v>
                </c:pt>
                <c:pt idx="188" formatCode="0.0000">
                  <c:v>1930.0004161563652</c:v>
                </c:pt>
                <c:pt idx="189" formatCode="0.0000">
                  <c:v>1888.1053010198361</c:v>
                </c:pt>
                <c:pt idx="190" formatCode="0.0000">
                  <c:v>1846.8263473498625</c:v>
                </c:pt>
                <c:pt idx="191" formatCode="0.0000">
                  <c:v>1806.0410330829875</c:v>
                </c:pt>
                <c:pt idx="192" formatCode="0.0000">
                  <c:v>1765.5825440017531</c:v>
                </c:pt>
                <c:pt idx="193" formatCode="0.0000">
                  <c:v>1725.8153501162572</c:v>
                </c:pt>
                <c:pt idx="194" formatCode="0.0000">
                  <c:v>1686.8585835438969</c:v>
                </c:pt>
                <c:pt idx="195" formatCode="0.0000">
                  <c:v>1648.5076585696816</c:v>
                </c:pt>
                <c:pt idx="196" formatCode="0.0000">
                  <c:v>1610.6156699519815</c:v>
                </c:pt>
                <c:pt idx="197" formatCode="0.0000">
                  <c:v>1583.2748314043922</c:v>
                </c:pt>
                <c:pt idx="198" formatCode="0.0000">
                  <c:v>1546.4673973201284</c:v>
                </c:pt>
                <c:pt idx="199" formatCode="0.0000">
                  <c:v>1509.9726659073131</c:v>
                </c:pt>
                <c:pt idx="200" formatCode="0.0000">
                  <c:v>1488.0952868672618</c:v>
                </c:pt>
                <c:pt idx="201" formatCode="0.0000">
                  <c:v>1452.760003024601</c:v>
                </c:pt>
                <c:pt idx="202" formatCode="0.0000">
                  <c:v>1417.8349385676029</c:v>
                </c:pt>
                <c:pt idx="203" formatCode="0.0000">
                  <c:v>1383.3350499745422</c:v>
                </c:pt>
                <c:pt idx="204" formatCode="0.0000">
                  <c:v>1349.2169989034294</c:v>
                </c:pt>
                <c:pt idx="205" formatCode="0.0000">
                  <c:v>1500.5984388149061</c:v>
                </c:pt>
                <c:pt idx="206" formatCode="0.0000">
                  <c:v>1493.9960231020727</c:v>
                </c:pt>
                <c:pt idx="207" formatCode="0.0000">
                  <c:v>1883.2878240069115</c:v>
                </c:pt>
                <c:pt idx="208" formatCode="0.0000">
                  <c:v>1849.8452744401188</c:v>
                </c:pt>
                <c:pt idx="209" formatCode="0.0000">
                  <c:v>1814.8116844371723</c:v>
                </c:pt>
                <c:pt idx="210" formatCode="0.0000">
                  <c:v>1773.8354384551462</c:v>
                </c:pt>
                <c:pt idx="211" formatCode="0.0000">
                  <c:v>1733.3980806066611</c:v>
                </c:pt>
                <c:pt idx="212" formatCode="0.0000">
                  <c:v>1693.6543666943776</c:v>
                </c:pt>
                <c:pt idx="213" formatCode="0.0000">
                  <c:v>1654.6133517769508</c:v>
                </c:pt>
                <c:pt idx="214" formatCode="0.0000">
                  <c:v>1616.2322531534846</c:v>
                </c:pt>
                <c:pt idx="215" formatCode="0.0000">
                  <c:v>1578.3184545785664</c:v>
                </c:pt>
                <c:pt idx="216" formatCode="0.0000">
                  <c:v>1541.0884424017568</c:v>
                </c:pt>
                <c:pt idx="217" formatCode="0.0000">
                  <c:v>1504.236746109445</c:v>
                </c:pt>
                <c:pt idx="218" formatCode="0.0000">
                  <c:v>1467.9130811182354</c:v>
                </c:pt>
                <c:pt idx="219" formatCode="0.0000">
                  <c:v>1431.838746397779</c:v>
                </c:pt>
                <c:pt idx="220" formatCode="0.0000">
                  <c:v>1396.5672839631754</c:v>
                </c:pt>
                <c:pt idx="221" formatCode="0.0000">
                  <c:v>1361.7997502407031</c:v>
                </c:pt>
                <c:pt idx="222" formatCode="0.0000">
                  <c:v>1333.0520926580991</c:v>
                </c:pt>
                <c:pt idx="223" formatCode="0.0000">
                  <c:v>1304.6963249648566</c:v>
                </c:pt>
                <c:pt idx="224" formatCode="0.0000">
                  <c:v>1271.3392330271015</c:v>
                </c:pt>
                <c:pt idx="225" formatCode="0.0000">
                  <c:v>1238.5525959478023</c:v>
                </c:pt>
                <c:pt idx="226" formatCode="0.0000">
                  <c:v>1206.3464025915528</c:v>
                </c:pt>
                <c:pt idx="227" formatCode="0.0000">
                  <c:v>1174.7744292261586</c:v>
                </c:pt>
                <c:pt idx="228" formatCode="0.0000">
                  <c:v>1143.7551617199531</c:v>
                </c:pt>
                <c:pt idx="229" formatCode="0.0000">
                  <c:v>1113.0368421466196</c:v>
                </c:pt>
                <c:pt idx="230" formatCode="0.0000">
                  <c:v>1082.8830468025033</c:v>
                </c:pt>
                <c:pt idx="231" formatCode="0.0000">
                  <c:v>1058.0668800309056</c:v>
                </c:pt>
                <c:pt idx="232" formatCode="0.0000">
                  <c:v>1033.6159768779655</c:v>
                </c:pt>
                <c:pt idx="233" formatCode="0.0000">
                  <c:v>1009.5277648443393</c:v>
                </c:pt>
                <c:pt idx="234" formatCode="0.0000">
                  <c:v>981.30043294111863</c:v>
                </c:pt>
                <c:pt idx="235" formatCode="0.0000">
                  <c:v>953.585802450438</c:v>
                </c:pt>
                <c:pt idx="236" formatCode="0.0000">
                  <c:v>926.3126396017052</c:v>
                </c:pt>
                <c:pt idx="237" formatCode="0.0000">
                  <c:v>899.33408368621247</c:v>
                </c:pt>
                <c:pt idx="238" formatCode="0.0000">
                  <c:v>872.9164869874752</c:v>
                </c:pt>
                <c:pt idx="239" formatCode="0.0000">
                  <c:v>847.07862046987748</c:v>
                </c:pt>
                <c:pt idx="240" formatCode="0.0000">
                  <c:v>825.85929607110666</c:v>
                </c:pt>
                <c:pt idx="241" formatCode="0.0000">
                  <c:v>804.97906013954685</c:v>
                </c:pt>
                <c:pt idx="242" formatCode="0.0000">
                  <c:v>780.24627233951514</c:v>
                </c:pt>
                <c:pt idx="243" formatCode="0.0000">
                  <c:v>755.8213441860845</c:v>
                </c:pt>
                <c:pt idx="244" formatCode="0.0000">
                  <c:v>731.97407145020361</c:v>
                </c:pt>
                <c:pt idx="245" formatCode="0.0000">
                  <c:v>708.39918588600312</c:v>
                </c:pt>
                <c:pt idx="246" formatCode="0.0000">
                  <c:v>685.31343531527398</c:v>
                </c:pt>
                <c:pt idx="247" formatCode="0.0000">
                  <c:v>662.74664310496701</c:v>
                </c:pt>
                <c:pt idx="248" formatCode="0.0000">
                  <c:v>640.74867151955675</c:v>
                </c:pt>
                <c:pt idx="249" formatCode="0.0000">
                  <c:v>619.22121764549604</c:v>
                </c:pt>
                <c:pt idx="250" formatCode="0.0000">
                  <c:v>601.81350483877554</c:v>
                </c:pt>
                <c:pt idx="251" formatCode="0.0000">
                  <c:v>581.2300676660567</c:v>
                </c:pt>
                <c:pt idx="252" formatCode="0.0000">
                  <c:v>560.88942461899899</c:v>
                </c:pt>
                <c:pt idx="253" formatCode="0.0000">
                  <c:v>541.10988119257365</c:v>
                </c:pt>
                <c:pt idx="254" formatCode="0.0000">
                  <c:v>521.52491772916903</c:v>
                </c:pt>
                <c:pt idx="255" formatCode="0.0000">
                  <c:v>502.38461695373201</c:v>
                </c:pt>
                <c:pt idx="256" formatCode="0.0000">
                  <c:v>483.66524720413003</c:v>
                </c:pt>
                <c:pt idx="257" formatCode="0.0000">
                  <c:v>465.37341294783977</c:v>
                </c:pt>
                <c:pt idx="258" formatCode="0.0000">
                  <c:v>447.57108218815665</c:v>
                </c:pt>
                <c:pt idx="259" formatCode="0.0000">
                  <c:v>430.07592438026302</c:v>
                </c:pt>
                <c:pt idx="260" formatCode="0.0000">
                  <c:v>413.15201189721989</c:v>
                </c:pt>
                <c:pt idx="261" formatCode="0.0000">
                  <c:v>396.7586653782576</c:v>
                </c:pt>
                <c:pt idx="262" formatCode="0.0000">
                  <c:v>380.74632244366791</c:v>
                </c:pt>
                <c:pt idx="263" formatCode="0.0000">
                  <c:v>364.99510948205182</c:v>
                </c:pt>
                <c:pt idx="264" formatCode="0.0000">
                  <c:v>349.73216081197808</c:v>
                </c:pt>
                <c:pt idx="265" formatCode="0.0000">
                  <c:v>337.5212420085532</c:v>
                </c:pt>
                <c:pt idx="266" formatCode="0.0000">
                  <c:v>325.57281905000883</c:v>
                </c:pt>
                <c:pt idx="267" formatCode="0.0000">
                  <c:v>313.88433156620198</c:v>
                </c:pt>
                <c:pt idx="268" formatCode="0.0000">
                  <c:v>299.97741779116518</c:v>
                </c:pt>
                <c:pt idx="269" formatCode="0.0000">
                  <c:v>286.39435397562761</c:v>
                </c:pt>
                <c:pt idx="270" formatCode="0.0000">
                  <c:v>273.12825006581056</c:v>
                </c:pt>
                <c:pt idx="271" formatCode="0.0000">
                  <c:v>260.04130966561235</c:v>
                </c:pt>
                <c:pt idx="272" formatCode="0.0000">
                  <c:v>247.5571048149998</c:v>
                </c:pt>
                <c:pt idx="273" formatCode="0.0000">
                  <c:v>235.44245346293664</c:v>
                </c:pt>
                <c:pt idx="274" formatCode="0.0000">
                  <c:v>223.64814788080696</c:v>
                </c:pt>
                <c:pt idx="275" formatCode="0.0000">
                  <c:v>212.21666676850739</c:v>
                </c:pt>
                <c:pt idx="276" formatCode="0.0000">
                  <c:v>201.13723151416374</c:v>
                </c:pt>
                <c:pt idx="277" formatCode="0.0000">
                  <c:v>190.38246728293618</c:v>
                </c:pt>
                <c:pt idx="278" formatCode="0.0000">
                  <c:v>180.08453608384838</c:v>
                </c:pt>
                <c:pt idx="279" formatCode="0.0000">
                  <c:v>170.0279110041551</c:v>
                </c:pt>
                <c:pt idx="280" formatCode="0.0000">
                  <c:v>160.2231198538216</c:v>
                </c:pt>
                <c:pt idx="281" formatCode="0.0000">
                  <c:v>150.75507089064507</c:v>
                </c:pt>
                <c:pt idx="282" formatCode="0.0000">
                  <c:v>141.62889659718851</c:v>
                </c:pt>
                <c:pt idx="283" formatCode="0.0000">
                  <c:v>146.85755285962162</c:v>
                </c:pt>
                <c:pt idx="284" formatCode="0.0000">
                  <c:v>139.73442765411909</c:v>
                </c:pt>
                <c:pt idx="285" formatCode="0.0000">
                  <c:v>130.99177883442383</c:v>
                </c:pt>
                <c:pt idx="286" formatCode="0.0000">
                  <c:v>122.64289416021623</c:v>
                </c:pt>
                <c:pt idx="287" formatCode="0.0000">
                  <c:v>114.58911181981935</c:v>
                </c:pt>
                <c:pt idx="288" formatCode="0.0000">
                  <c:v>106.81160912314333</c:v>
                </c:pt>
                <c:pt idx="289" formatCode="0.0000">
                  <c:v>99.270938167445735</c:v>
                </c:pt>
                <c:pt idx="290" formatCode="0.0000">
                  <c:v>92.091018907717114</c:v>
                </c:pt>
                <c:pt idx="291" formatCode="0.0000">
                  <c:v>161.18878330275263</c:v>
                </c:pt>
                <c:pt idx="292" formatCode="0.0000">
                  <c:v>268.75296345396794</c:v>
                </c:pt>
                <c:pt idx="293" formatCode="0.0000">
                  <c:v>255.64533402398757</c:v>
                </c:pt>
                <c:pt idx="294" formatCode="0.0000">
                  <c:v>242.89444451050645</c:v>
                </c:pt>
                <c:pt idx="295" formatCode="0.0000">
                  <c:v>230.61488216787441</c:v>
                </c:pt>
                <c:pt idx="296" formatCode="0.0000">
                  <c:v>218.71451227939937</c:v>
                </c:pt>
                <c:pt idx="297" formatCode="0.0000">
                  <c:v>207.18848118592825</c:v>
                </c:pt>
                <c:pt idx="298" formatCode="0.0000">
                  <c:v>196.03190407617214</c:v>
                </c:pt>
                <c:pt idx="299" formatCode="0.0000">
                  <c:v>185.2398662359121</c:v>
                </c:pt>
                <c:pt idx="300" formatCode="0.0000">
                  <c:v>174.8074243615207</c:v>
                </c:pt>
                <c:pt idx="301" formatCode="0.0000">
                  <c:v>164.72960794317808</c:v>
                </c:pt>
                <c:pt idx="302" formatCode="0.0000">
                  <c:v>155.0227911848518</c:v>
                </c:pt>
                <c:pt idx="303" formatCode="0.0000">
                  <c:v>145.57690452883082</c:v>
                </c:pt>
                <c:pt idx="304" formatCode="0.0000">
                  <c:v>136.58376244731772</c:v>
                </c:pt>
                <c:pt idx="305" formatCode="0.0000">
                  <c:v>127.85023188362689</c:v>
                </c:pt>
                <c:pt idx="306" formatCode="0.0000">
                  <c:v>119.45255676871223</c:v>
                </c:pt>
                <c:pt idx="307" formatCode="0.0000">
                  <c:v>111.43710787711186</c:v>
                </c:pt>
                <c:pt idx="308" formatCode="0.0000">
                  <c:v>103.62986119631256</c:v>
                </c:pt>
                <c:pt idx="309" formatCode="0.0000">
                  <c:v>96.13105400529561</c:v>
                </c:pt>
                <c:pt idx="310" formatCode="0.0000">
                  <c:v>92.940777784998389</c:v>
                </c:pt>
                <c:pt idx="311" formatCode="0.0000">
                  <c:v>85.997245850787309</c:v>
                </c:pt>
                <c:pt idx="312" formatCode="0.0000">
                  <c:v>79.313924836707073</c:v>
                </c:pt>
                <c:pt idx="313" formatCode="0.0000">
                  <c:v>72.921366466354868</c:v>
                </c:pt>
                <c:pt idx="314" formatCode="0.0000">
                  <c:v>66.81227899453782</c:v>
                </c:pt>
                <c:pt idx="315" formatCode="0.0000">
                  <c:v>61.015569024900394</c:v>
                </c:pt>
                <c:pt idx="316" formatCode="0.0000">
                  <c:v>79.427367373440518</c:v>
                </c:pt>
                <c:pt idx="317" formatCode="0.0000">
                  <c:v>73.03611186592039</c:v>
                </c:pt>
                <c:pt idx="318" formatCode="0.0000">
                  <c:v>66.912175229447556</c:v>
                </c:pt>
                <c:pt idx="319" formatCode="0.0000">
                  <c:v>61.030765783588421</c:v>
                </c:pt>
                <c:pt idx="320" formatCode="0.0000">
                  <c:v>55.475387120574048</c:v>
                </c:pt>
                <c:pt idx="321" formatCode="0.0000">
                  <c:v>50.192447945003259</c:v>
                </c:pt>
                <c:pt idx="322" formatCode="0.0000">
                  <c:v>45.202653620486913</c:v>
                </c:pt>
                <c:pt idx="323" formatCode="0.0000">
                  <c:v>40.483777943669494</c:v>
                </c:pt>
                <c:pt idx="324" formatCode="0.0000">
                  <c:v>36.013212473857138</c:v>
                </c:pt>
                <c:pt idx="325" formatCode="0.0000">
                  <c:v>31.804771480109991</c:v>
                </c:pt>
                <c:pt idx="326" formatCode="0.0000">
                  <c:v>27.858430065661221</c:v>
                </c:pt>
                <c:pt idx="327" formatCode="0.0000">
                  <c:v>24.165928375358508</c:v>
                </c:pt>
                <c:pt idx="328" formatCode="0.0000">
                  <c:v>20.692608325903372</c:v>
                </c:pt>
                <c:pt idx="329" formatCode="0.0000">
                  <c:v>17.479894265385621</c:v>
                </c:pt>
                <c:pt idx="330" formatCode="0.0000">
                  <c:v>22.487864376735146</c:v>
                </c:pt>
                <c:pt idx="331" formatCode="0.0000">
                  <c:v>19.155895229104775</c:v>
                </c:pt>
                <c:pt idx="332" formatCode="0.0000">
                  <c:v>16.086289324507423</c:v>
                </c:pt>
                <c:pt idx="333" formatCode="0.0000">
                  <c:v>13.234786633573673</c:v>
                </c:pt>
                <c:pt idx="334" formatCode="0.0000">
                  <c:v>10.602949928516196</c:v>
                </c:pt>
                <c:pt idx="335" formatCode="0.0000">
                  <c:v>8.1804100469837913</c:v>
                </c:pt>
                <c:pt idx="336" formatCode="0.0000">
                  <c:v>5.9932927681305301</c:v>
                </c:pt>
                <c:pt idx="337" formatCode="0.0000">
                  <c:v>4.0350986485587441</c:v>
                </c:pt>
                <c:pt idx="338" formatCode="0.0000">
                  <c:v>2.2994812628599615</c:v>
                </c:pt>
                <c:pt idx="339" formatCode="0.0000">
                  <c:v>0.79764667133917433</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315.87840279594133</c:v>
                </c:pt>
                <c:pt idx="355" formatCode="0.0000">
                  <c:v>369.22907480006938</c:v>
                </c:pt>
                <c:pt idx="356" formatCode="0.0000">
                  <c:v>452.57491332658179</c:v>
                </c:pt>
                <c:pt idx="357" formatCode="0.0000">
                  <c:v>434.17447272316821</c:v>
                </c:pt>
                <c:pt idx="358" formatCode="0.0000">
                  <c:v>416.24890947753869</c:v>
                </c:pt>
                <c:pt idx="359" formatCode="0.0000">
                  <c:v>398.88338338485062</c:v>
                </c:pt>
                <c:pt idx="360" formatCode="0.0000">
                  <c:v>381.87807596516251</c:v>
                </c:pt>
                <c:pt idx="361" formatCode="0.0000">
                  <c:v>365.29289621176082</c:v>
                </c:pt>
                <c:pt idx="362" formatCode="0.0000">
                  <c:v>349.31965691929844</c:v>
                </c:pt>
                <c:pt idx="363" formatCode="0.0000">
                  <c:v>333.75915040809122</c:v>
                </c:pt>
                <c:pt idx="364" formatCode="0.0000">
                  <c:v>318.64306004404989</c:v>
                </c:pt>
                <c:pt idx="365" formatCode="0.0000">
                  <c:v>315.88882583178281</c:v>
                </c:pt>
                <c:pt idx="366" formatCode="0.0000">
                  <c:v>403.16172205666362</c:v>
                </c:pt>
                <c:pt idx="367" formatCode="0.0000">
                  <c:v>416.0718830042764</c:v>
                </c:pt>
                <c:pt idx="368" formatCode="0.0000">
                  <c:v>398.5396484424827</c:v>
                </c:pt>
                <c:pt idx="369" formatCode="0.0000">
                  <c:v>417.71065097984325</c:v>
                </c:pt>
                <c:pt idx="370" formatCode="0.0000">
                  <c:v>452.09482307478743</c:v>
                </c:pt>
                <c:pt idx="371" formatCode="0.0000">
                  <c:v>437.51567920407757</c:v>
                </c:pt>
                <c:pt idx="372" formatCode="0.0000">
                  <c:v>419.61864376953844</c:v>
                </c:pt>
                <c:pt idx="373" formatCode="0.0000">
                  <c:v>402.22641255190405</c:v>
                </c:pt>
                <c:pt idx="374" formatCode="0.0000">
                  <c:v>407.33995854270631</c:v>
                </c:pt>
                <c:pt idx="375" formatCode="0.0000">
                  <c:v>442.04042771074506</c:v>
                </c:pt>
                <c:pt idx="376" formatCode="0.0000">
                  <c:v>429.82804738650941</c:v>
                </c:pt>
                <c:pt idx="377" formatCode="0.0000">
                  <c:v>565.32557807746753</c:v>
                </c:pt>
                <c:pt idx="378" formatCode="0.0000">
                  <c:v>892.19606110015172</c:v>
                </c:pt>
                <c:pt idx="379" formatCode="0.0000">
                  <c:v>935.99224290461984</c:v>
                </c:pt>
                <c:pt idx="380" formatCode="0.0000">
                  <c:v>1030.4757969061943</c:v>
                </c:pt>
                <c:pt idx="381" formatCode="0.0000">
                  <c:v>2924.4780347512028</c:v>
                </c:pt>
                <c:pt idx="382" formatCode="0.0000">
                  <c:v>2863.8988855214338</c:v>
                </c:pt>
                <c:pt idx="383" formatCode="0.0000">
                  <c:v>2803.6341557851192</c:v>
                </c:pt>
                <c:pt idx="384" formatCode="0.0000">
                  <c:v>2748.7467806300592</c:v>
                </c:pt>
                <c:pt idx="385" formatCode="0.0000">
                  <c:v>3115.3250055421854</c:v>
                </c:pt>
                <c:pt idx="386" formatCode="0.0000">
                  <c:v>3532.8040641136308</c:v>
                </c:pt>
                <c:pt idx="387" formatCode="0.0000">
                  <c:v>3594.258107496285</c:v>
                </c:pt>
                <c:pt idx="388" formatCode="0.0000">
                  <c:v>3673.4682767792883</c:v>
                </c:pt>
                <c:pt idx="389" formatCode="0.0000">
                  <c:v>3626.5620388611183</c:v>
                </c:pt>
                <c:pt idx="390" formatCode="0.0000">
                  <c:v>4047.3211688186789</c:v>
                </c:pt>
                <c:pt idx="391" formatCode="0.0000">
                  <c:v>5275.3671638757014</c:v>
                </c:pt>
                <c:pt idx="392" formatCode="0.0000">
                  <c:v>5256.0039693919789</c:v>
                </c:pt>
                <c:pt idx="393" formatCode="0.0000">
                  <c:v>5383.0830549039692</c:v>
                </c:pt>
                <c:pt idx="394" formatCode="0.0000">
                  <c:v>5313.6986437617743</c:v>
                </c:pt>
                <c:pt idx="395" formatCode="0.0000">
                  <c:v>5250.6051026359482</c:v>
                </c:pt>
                <c:pt idx="396" formatCode="0.0000">
                  <c:v>5160.7782078945593</c:v>
                </c:pt>
                <c:pt idx="397" formatCode="0.0000">
                  <c:v>5072.6229386029772</c:v>
                </c:pt>
                <c:pt idx="398" formatCode="0.0000">
                  <c:v>4985.2572743880928</c:v>
                </c:pt>
                <c:pt idx="399" formatCode="0.0000">
                  <c:v>4898.5257200147271</c:v>
                </c:pt>
                <c:pt idx="400" formatCode="0.0000">
                  <c:v>4813.2171045522909</c:v>
                </c:pt>
                <c:pt idx="401" formatCode="0.0000">
                  <c:v>4728.5909500301732</c:v>
                </c:pt>
                <c:pt idx="402" formatCode="0.0000">
                  <c:v>6063.1825694971476</c:v>
                </c:pt>
                <c:pt idx="403" formatCode="0.0000">
                  <c:v>5964.7864741510148</c:v>
                </c:pt>
                <c:pt idx="404" formatCode="0.0000">
                  <c:v>6004.6197592695016</c:v>
                </c:pt>
                <c:pt idx="405" formatCode="0.0000">
                  <c:v>5955.7527801126907</c:v>
                </c:pt>
                <c:pt idx="406" formatCode="0.0000">
                  <c:v>5862.7295209653212</c:v>
                </c:pt>
                <c:pt idx="407" formatCode="0.0000">
                  <c:v>5892.5819637664272</c:v>
                </c:pt>
                <c:pt idx="408" formatCode="0.0000">
                  <c:v>5794.8112702219832</c:v>
                </c:pt>
                <c:pt idx="409" formatCode="0.0000">
                  <c:v>5699.2284275726706</c:v>
                </c:pt>
                <c:pt idx="410" formatCode="0.0000">
                  <c:v>5827.8164105320193</c:v>
                </c:pt>
                <c:pt idx="411" formatCode="0.0000">
                  <c:v>6666.666666666667</c:v>
                </c:pt>
                <c:pt idx="412" formatCode="0.0000">
                  <c:v>6562.0744476107438</c:v>
                </c:pt>
                <c:pt idx="413" formatCode="0.0000">
                  <c:v>6519.9659995288657</c:v>
                </c:pt>
                <c:pt idx="414" formatCode="0.0000">
                  <c:v>6616.6578891685122</c:v>
                </c:pt>
                <c:pt idx="415" formatCode="0.0000">
                  <c:v>6666.666666666667</c:v>
                </c:pt>
                <c:pt idx="416" formatCode="0.0000">
                  <c:v>6666.666666666667</c:v>
                </c:pt>
                <c:pt idx="417" formatCode="0.0000">
                  <c:v>6562.3925437819116</c:v>
                </c:pt>
                <c:pt idx="418" formatCode="0.0000">
                  <c:v>6666.666666666667</c:v>
                </c:pt>
                <c:pt idx="419" formatCode="0.0000">
                  <c:v>6561.9493212499592</c:v>
                </c:pt>
                <c:pt idx="420" formatCode="0.0000">
                  <c:v>6459.4100388883062</c:v>
                </c:pt>
                <c:pt idx="421" formatCode="0.0000">
                  <c:v>6357.409388788109</c:v>
                </c:pt>
                <c:pt idx="422" formatCode="0.0000">
                  <c:v>6358.8244055318328</c:v>
                </c:pt>
                <c:pt idx="423" formatCode="0.0000">
                  <c:v>6545.2795339738914</c:v>
                </c:pt>
                <c:pt idx="424" formatCode="0.0000">
                  <c:v>6666.666666666667</c:v>
                </c:pt>
                <c:pt idx="425" formatCode="0.0000">
                  <c:v>6596.4132762509398</c:v>
                </c:pt>
                <c:pt idx="426" formatCode="0.0000">
                  <c:v>6653.8016148551424</c:v>
                </c:pt>
                <c:pt idx="427" formatCode="0.0000">
                  <c:v>6666.666666666667</c:v>
                </c:pt>
                <c:pt idx="428" formatCode="0.0000">
                  <c:v>6573.364522657781</c:v>
                </c:pt>
                <c:pt idx="429" formatCode="0.0000">
                  <c:v>6468.7798425081937</c:v>
                </c:pt>
                <c:pt idx="430" formatCode="0.0000">
                  <c:v>6450.0562527026459</c:v>
                </c:pt>
                <c:pt idx="431" formatCode="0.0000">
                  <c:v>6391.587800291496</c:v>
                </c:pt>
                <c:pt idx="432" formatCode="0.0000">
                  <c:v>6384.2437537138403</c:v>
                </c:pt>
                <c:pt idx="433" formatCode="0.0000">
                  <c:v>6666.666666666667</c:v>
                </c:pt>
                <c:pt idx="434" formatCode="0.0000">
                  <c:v>6583.8695479533571</c:v>
                </c:pt>
                <c:pt idx="435" formatCode="0.0000">
                  <c:v>6480.5143439201001</c:v>
                </c:pt>
                <c:pt idx="436" formatCode="0.0000">
                  <c:v>6390.1094187008557</c:v>
                </c:pt>
                <c:pt idx="437" formatCode="0.0000">
                  <c:v>6288.8829292075934</c:v>
                </c:pt>
                <c:pt idx="438" formatCode="0.0000">
                  <c:v>6189.0654941361863</c:v>
                </c:pt>
                <c:pt idx="439" formatCode="0.0000">
                  <c:v>6089.9517668336284</c:v>
                </c:pt>
                <c:pt idx="440" formatCode="0.0000">
                  <c:v>6666.666666666667</c:v>
                </c:pt>
                <c:pt idx="441" formatCode="0.0000">
                  <c:v>6666.666666666667</c:v>
                </c:pt>
                <c:pt idx="442" formatCode="0.0000">
                  <c:v>6562.8800955985407</c:v>
                </c:pt>
                <c:pt idx="443" formatCode="0.0000">
                  <c:v>6460.4062377474047</c:v>
                </c:pt>
                <c:pt idx="444" formatCode="0.0000">
                  <c:v>6358.7668769451748</c:v>
                </c:pt>
                <c:pt idx="445" formatCode="0.0000">
                  <c:v>6308.9431932144907</c:v>
                </c:pt>
                <c:pt idx="446" formatCode="0.0000">
                  <c:v>6256.9061016957958</c:v>
                </c:pt>
                <c:pt idx="447" formatCode="0.0000">
                  <c:v>6404.9300831181654</c:v>
                </c:pt>
                <c:pt idx="448" formatCode="0.0000">
                  <c:v>6666.666666666667</c:v>
                </c:pt>
                <c:pt idx="449" formatCode="0.0000">
                  <c:v>6666.666666666667</c:v>
                </c:pt>
                <c:pt idx="450" formatCode="0.0000">
                  <c:v>6637.7479268415782</c:v>
                </c:pt>
                <c:pt idx="451" formatCode="0.0000">
                  <c:v>6537.0277198564427</c:v>
                </c:pt>
                <c:pt idx="452" formatCode="0.0000">
                  <c:v>6652.6800823859221</c:v>
                </c:pt>
                <c:pt idx="453" formatCode="0.0000">
                  <c:v>6548.8185587904363</c:v>
                </c:pt>
                <c:pt idx="454" formatCode="0.0000">
                  <c:v>6447.3054834755567</c:v>
                </c:pt>
                <c:pt idx="455" formatCode="0.0000">
                  <c:v>6347.2510787480996</c:v>
                </c:pt>
                <c:pt idx="456" formatCode="0.0000">
                  <c:v>6248.4702872788803</c:v>
                </c:pt>
                <c:pt idx="457" formatCode="0.0000">
                  <c:v>6151.0589858517542</c:v>
                </c:pt>
                <c:pt idx="458" formatCode="0.0000">
                  <c:v>6055.0536755940257</c:v>
                </c:pt>
                <c:pt idx="459" formatCode="0.0000">
                  <c:v>5959.6948038139799</c:v>
                </c:pt>
                <c:pt idx="460" formatCode="0.0000">
                  <c:v>5865.7740940931117</c:v>
                </c:pt>
                <c:pt idx="461" formatCode="0.0000">
                  <c:v>5773.4243853897451</c:v>
                </c:pt>
                <c:pt idx="462" formatCode="0.0000">
                  <c:v>5681.5058620312102</c:v>
                </c:pt>
                <c:pt idx="463" formatCode="0.0000">
                  <c:v>5590.5347864083897</c:v>
                </c:pt>
                <c:pt idx="464" formatCode="0.0000">
                  <c:v>5500.7045944959773</c:v>
                </c:pt>
                <c:pt idx="465" formatCode="0.0000">
                  <c:v>5412.342364765952</c:v>
                </c:pt>
                <c:pt idx="466" formatCode="0.0000">
                  <c:v>5324.8053274900312</c:v>
                </c:pt>
                <c:pt idx="467" formatCode="0.0000">
                  <c:v>5299.5803245741745</c:v>
                </c:pt>
                <c:pt idx="468" formatCode="0.0000">
                  <c:v>5286.6633034592442</c:v>
                </c:pt>
                <c:pt idx="469" formatCode="0.0000">
                  <c:v>5200.3371835832395</c:v>
                </c:pt>
                <c:pt idx="470" formatCode="0.0000">
                  <c:v>5114.2974561852734</c:v>
                </c:pt>
                <c:pt idx="471" formatCode="0.0000">
                  <c:v>5029.5496906403741</c:v>
                </c:pt>
                <c:pt idx="472" formatCode="0.0000">
                  <c:v>4945.6361037833394</c:v>
                </c:pt>
                <c:pt idx="473" formatCode="0.0000">
                  <c:v>4863.2047999495098</c:v>
                </c:pt>
                <c:pt idx="474" formatCode="0.0000">
                  <c:v>4780.8259212429948</c:v>
                </c:pt>
                <c:pt idx="475" formatCode="0.0000">
                  <c:v>4700.3715053532042</c:v>
                </c:pt>
                <c:pt idx="476" formatCode="0.0000">
                  <c:v>4620.6017675539179</c:v>
                </c:pt>
                <c:pt idx="477" formatCode="0.0000">
                  <c:v>4541.9667316460145</c:v>
                </c:pt>
                <c:pt idx="478" formatCode="0.0000">
                  <c:v>4464.5709561882777</c:v>
                </c:pt>
                <c:pt idx="479" formatCode="0.0000">
                  <c:v>4388.0039299168848</c:v>
                </c:pt>
                <c:pt idx="480" formatCode="0.0000">
                  <c:v>4312.3020658842888</c:v>
                </c:pt>
                <c:pt idx="481" formatCode="0.0000">
                  <c:v>4237.8390038854723</c:v>
                </c:pt>
                <c:pt idx="482" formatCode="0.0000">
                  <c:v>4163.9999195315622</c:v>
                </c:pt>
                <c:pt idx="483" formatCode="0.0000">
                  <c:v>4090.8640113537926</c:v>
                </c:pt>
                <c:pt idx="484" formatCode="0.0000">
                  <c:v>4417.0512314522302</c:v>
                </c:pt>
                <c:pt idx="485" formatCode="0.0000">
                  <c:v>4341.0267763543852</c:v>
                </c:pt>
                <c:pt idx="486" formatCode="0.0000">
                  <c:v>4283.8323819674597</c:v>
                </c:pt>
                <c:pt idx="487" formatCode="0.0000">
                  <c:v>4209.9498625037713</c:v>
                </c:pt>
                <c:pt idx="488" formatCode="0.0000">
                  <c:v>4377.7651895604786</c:v>
                </c:pt>
                <c:pt idx="489" formatCode="0.0000">
                  <c:v>4302.6787041698553</c:v>
                </c:pt>
                <c:pt idx="490" formatCode="0.0000">
                  <c:v>4240.3375106491012</c:v>
                </c:pt>
                <c:pt idx="491" formatCode="0.0000">
                  <c:v>4167.1342217168822</c:v>
                </c:pt>
                <c:pt idx="492" formatCode="0.0000">
                  <c:v>4094.5238218276841</c:v>
                </c:pt>
                <c:pt idx="493" formatCode="0.0000">
                  <c:v>4023.1606091292588</c:v>
                </c:pt>
                <c:pt idx="494" formatCode="0.0000">
                  <c:v>3952.9538109556679</c:v>
                </c:pt>
                <c:pt idx="495" formatCode="0.0000">
                  <c:v>3923.7518858028366</c:v>
                </c:pt>
                <c:pt idx="496" formatCode="0.0000">
                  <c:v>3854.9506735731416</c:v>
                </c:pt>
                <c:pt idx="497" formatCode="0.0000">
                  <c:v>3787.0074594800617</c:v>
                </c:pt>
                <c:pt idx="498" formatCode="0.0000">
                  <c:v>3719.946244586436</c:v>
                </c:pt>
                <c:pt idx="499" formatCode="0.0000">
                  <c:v>3653.3883371581096</c:v>
                </c:pt>
                <c:pt idx="500" formatCode="0.0000">
                  <c:v>3587.5238206156282</c:v>
                </c:pt>
                <c:pt idx="501" formatCode="0.0000">
                  <c:v>3523.0073486471533</c:v>
                </c:pt>
                <c:pt idx="502" formatCode="0.0000">
                  <c:v>3459.3980489778442</c:v>
                </c:pt>
                <c:pt idx="503" formatCode="0.0000">
                  <c:v>3396.7417735126269</c:v>
                </c:pt>
                <c:pt idx="504" formatCode="0.0000">
                  <c:v>3344.7078238160352</c:v>
                </c:pt>
                <c:pt idx="505" formatCode="0.0000">
                  <c:v>3283.8550581573722</c:v>
                </c:pt>
                <c:pt idx="506" formatCode="0.0000">
                  <c:v>3223.7776310657969</c:v>
                </c:pt>
                <c:pt idx="507" formatCode="0.0000">
                  <c:v>3164.362195673415</c:v>
                </c:pt>
                <c:pt idx="508" formatCode="0.0000">
                  <c:v>3106.0774080255924</c:v>
                </c:pt>
                <c:pt idx="509" formatCode="0.0000">
                  <c:v>3056.9980113201923</c:v>
                </c:pt>
                <c:pt idx="510" formatCode="0.0000">
                  <c:v>2999.7189904192492</c:v>
                </c:pt>
                <c:pt idx="511" formatCode="0.0000">
                  <c:v>2943.3848482743106</c:v>
                </c:pt>
                <c:pt idx="512" formatCode="0.0000">
                  <c:v>2887.6377636834991</c:v>
                </c:pt>
                <c:pt idx="513" formatCode="0.0000">
                  <c:v>2832.6219614440743</c:v>
                </c:pt>
                <c:pt idx="514" formatCode="0.0000">
                  <c:v>2778.401510565523</c:v>
                </c:pt>
                <c:pt idx="515" formatCode="0.0000">
                  <c:v>2724.9201632982777</c:v>
                </c:pt>
                <c:pt idx="516" formatCode="0.0000">
                  <c:v>2671.9655759144921</c:v>
                </c:pt>
                <c:pt idx="517" formatCode="0.0000">
                  <c:v>2619.8083344939323</c:v>
                </c:pt>
                <c:pt idx="518" formatCode="0.0000">
                  <c:v>2568.3497554052419</c:v>
                </c:pt>
                <c:pt idx="519" formatCode="0.0000">
                  <c:v>2524.9932355551732</c:v>
                </c:pt>
                <c:pt idx="520" formatCode="0.0000">
                  <c:v>2482.1147495775549</c:v>
                </c:pt>
                <c:pt idx="521" formatCode="0.0000">
                  <c:v>2439.7117254924801</c:v>
                </c:pt>
                <c:pt idx="522" formatCode="0.0000">
                  <c:v>2397.7815912854121</c:v>
                </c:pt>
                <c:pt idx="523" formatCode="0.0000">
                  <c:v>2349.5283629261708</c:v>
                </c:pt>
                <c:pt idx="524" formatCode="0.0000">
                  <c:v>3336.4080518533265</c:v>
                </c:pt>
                <c:pt idx="525" formatCode="0.0000">
                  <c:v>3276.2413563610767</c:v>
                </c:pt>
                <c:pt idx="526" formatCode="0.0000">
                  <c:v>3218.3169545936444</c:v>
                </c:pt>
                <c:pt idx="527" formatCode="0.0000">
                  <c:v>3159.6535953454386</c:v>
                </c:pt>
                <c:pt idx="528" formatCode="0.0000">
                  <c:v>3101.5714481211267</c:v>
                </c:pt>
                <c:pt idx="529" formatCode="0.0000">
                  <c:v>3104.2123583438965</c:v>
                </c:pt>
                <c:pt idx="530" formatCode="0.0000">
                  <c:v>3047.148029276651</c:v>
                </c:pt>
                <c:pt idx="531" formatCode="0.0000">
                  <c:v>2990.7673401448433</c:v>
                </c:pt>
                <c:pt idx="532" formatCode="0.0000">
                  <c:v>2935.0194316988409</c:v>
                </c:pt>
                <c:pt idx="533" formatCode="0.0000">
                  <c:v>2884.0814191132854</c:v>
                </c:pt>
                <c:pt idx="534" formatCode="0.0000">
                  <c:v>2843.5821430762339</c:v>
                </c:pt>
                <c:pt idx="535" formatCode="0.0000">
                  <c:v>2789.0653434265701</c:v>
                </c:pt>
                <c:pt idx="536" formatCode="0.0000">
                  <c:v>2735.7699580766239</c:v>
                </c:pt>
                <c:pt idx="537" formatCode="0.0000">
                  <c:v>2683.001807080489</c:v>
                </c:pt>
                <c:pt idx="538" formatCode="0.0000">
                  <c:v>2630.9727687559889</c:v>
                </c:pt>
                <c:pt idx="539" formatCode="0.0000">
                  <c:v>2579.6535824092134</c:v>
                </c:pt>
                <c:pt idx="540" formatCode="0.0000">
                  <c:v>2528.9546373667908</c:v>
                </c:pt>
                <c:pt idx="541" formatCode="0.0000">
                  <c:v>2479.0139153289915</c:v>
                </c:pt>
                <c:pt idx="542" formatCode="0.0000">
                  <c:v>2429.7218389930217</c:v>
                </c:pt>
                <c:pt idx="543" formatCode="0.0000">
                  <c:v>2381.0926864043217</c:v>
                </c:pt>
                <c:pt idx="544" formatCode="0.0000">
                  <c:v>2333.2754609358281</c:v>
                </c:pt>
                <c:pt idx="545" formatCode="0.0000">
                  <c:v>2285.9325742913938</c:v>
                </c:pt>
                <c:pt idx="546" formatCode="0.0000">
                  <c:v>2239.4236665259009</c:v>
                </c:pt>
                <c:pt idx="547" formatCode="0.0000">
                  <c:v>2193.4932992651652</c:v>
                </c:pt>
                <c:pt idx="548" formatCode="0.0000">
                  <c:v>2148.2480433703599</c:v>
                </c:pt>
                <c:pt idx="549" formatCode="0.0000">
                  <c:v>2103.3353060082932</c:v>
                </c:pt>
                <c:pt idx="550" formatCode="0.0000">
                  <c:v>2059.191275359578</c:v>
                </c:pt>
                <c:pt idx="551" formatCode="0.0000">
                  <c:v>2015.5744575837398</c:v>
                </c:pt>
                <c:pt idx="552" formatCode="0.0000">
                  <c:v>1972.5352623622098</c:v>
                </c:pt>
                <c:pt idx="553" formatCode="0.0000">
                  <c:v>1930.0004161563652</c:v>
                </c:pt>
                <c:pt idx="554" formatCode="0.0000">
                  <c:v>1888.1053010198361</c:v>
                </c:pt>
                <c:pt idx="555" formatCode="0.0000">
                  <c:v>1846.8263473498625</c:v>
                </c:pt>
                <c:pt idx="556" formatCode="0.0000">
                  <c:v>1806.0410330829875</c:v>
                </c:pt>
                <c:pt idx="557" formatCode="0.0000">
                  <c:v>1765.5825440017531</c:v>
                </c:pt>
                <c:pt idx="558" formatCode="0.0000">
                  <c:v>1725.8153501162572</c:v>
                </c:pt>
                <c:pt idx="559" formatCode="0.0000">
                  <c:v>1686.8585835438969</c:v>
                </c:pt>
                <c:pt idx="560" formatCode="0.0000">
                  <c:v>1648.5076585696816</c:v>
                </c:pt>
                <c:pt idx="561" formatCode="0.0000">
                  <c:v>1610.6156699519815</c:v>
                </c:pt>
                <c:pt idx="562" formatCode="0.0000">
                  <c:v>1583.2748314043922</c:v>
                </c:pt>
                <c:pt idx="563" formatCode="0.0000">
                  <c:v>1546.4673973201284</c:v>
                </c:pt>
                <c:pt idx="564" formatCode="0.0000">
                  <c:v>1509.9726659073131</c:v>
                </c:pt>
                <c:pt idx="565" formatCode="0.0000">
                  <c:v>1488.0952868672618</c:v>
                </c:pt>
                <c:pt idx="566" formatCode="0.0000">
                  <c:v>1452.760003024601</c:v>
                </c:pt>
                <c:pt idx="567" formatCode="0.0000">
                  <c:v>1417.8349385676029</c:v>
                </c:pt>
                <c:pt idx="568" formatCode="0.0000">
                  <c:v>1383.3350499745422</c:v>
                </c:pt>
                <c:pt idx="569" formatCode="0.0000">
                  <c:v>1349.2169989034294</c:v>
                </c:pt>
                <c:pt idx="570" formatCode="0.0000">
                  <c:v>1500.5984388149061</c:v>
                </c:pt>
                <c:pt idx="571" formatCode="0.0000">
                  <c:v>1493.9960231020727</c:v>
                </c:pt>
                <c:pt idx="572" formatCode="0.0000">
                  <c:v>1883.2878240069115</c:v>
                </c:pt>
                <c:pt idx="573" formatCode="0.0000">
                  <c:v>1849.8452744401188</c:v>
                </c:pt>
                <c:pt idx="574" formatCode="0.0000">
                  <c:v>1814.8116844371723</c:v>
                </c:pt>
                <c:pt idx="575" formatCode="0.0000">
                  <c:v>1773.8354384551462</c:v>
                </c:pt>
                <c:pt idx="576" formatCode="0.0000">
                  <c:v>1733.3980806066611</c:v>
                </c:pt>
                <c:pt idx="577" formatCode="0.0000">
                  <c:v>1693.6543666943776</c:v>
                </c:pt>
                <c:pt idx="578" formatCode="0.0000">
                  <c:v>1654.6133517769508</c:v>
                </c:pt>
                <c:pt idx="579" formatCode="0.0000">
                  <c:v>1616.2322531534846</c:v>
                </c:pt>
                <c:pt idx="580" formatCode="0.0000">
                  <c:v>1578.3184545785664</c:v>
                </c:pt>
                <c:pt idx="581" formatCode="0.0000">
                  <c:v>1541.0884424017568</c:v>
                </c:pt>
                <c:pt idx="582" formatCode="0.0000">
                  <c:v>1504.236746109445</c:v>
                </c:pt>
                <c:pt idx="583" formatCode="0.0000">
                  <c:v>1467.9130811182354</c:v>
                </c:pt>
                <c:pt idx="584" formatCode="0.0000">
                  <c:v>1431.838746397779</c:v>
                </c:pt>
                <c:pt idx="585" formatCode="0.0000">
                  <c:v>1396.5672839631754</c:v>
                </c:pt>
                <c:pt idx="586" formatCode="0.0000">
                  <c:v>1361.7997502407031</c:v>
                </c:pt>
                <c:pt idx="587" formatCode="0.0000">
                  <c:v>1333.0520926580991</c:v>
                </c:pt>
                <c:pt idx="588" formatCode="0.0000">
                  <c:v>1304.6963249648566</c:v>
                </c:pt>
                <c:pt idx="589" formatCode="0.0000">
                  <c:v>1271.3392330271015</c:v>
                </c:pt>
                <c:pt idx="590" formatCode="0.0000">
                  <c:v>1238.5525959478023</c:v>
                </c:pt>
                <c:pt idx="591" formatCode="0.0000">
                  <c:v>1206.3464025915528</c:v>
                </c:pt>
                <c:pt idx="592" formatCode="0.0000">
                  <c:v>1174.7744292261586</c:v>
                </c:pt>
                <c:pt idx="593" formatCode="0.0000">
                  <c:v>1143.7551617199531</c:v>
                </c:pt>
                <c:pt idx="594" formatCode="0.0000">
                  <c:v>1113.0368421466196</c:v>
                </c:pt>
                <c:pt idx="595" formatCode="0.0000">
                  <c:v>1082.8830468025033</c:v>
                </c:pt>
                <c:pt idx="596" formatCode="0.0000">
                  <c:v>1058.0668800309056</c:v>
                </c:pt>
                <c:pt idx="597" formatCode="0.0000">
                  <c:v>1033.6159768779655</c:v>
                </c:pt>
                <c:pt idx="598" formatCode="0.0000">
                  <c:v>1009.5277648443393</c:v>
                </c:pt>
                <c:pt idx="599" formatCode="0.0000">
                  <c:v>981.30043294111863</c:v>
                </c:pt>
                <c:pt idx="600" formatCode="0.0000">
                  <c:v>953.585802450438</c:v>
                </c:pt>
                <c:pt idx="601" formatCode="0.0000">
                  <c:v>926.3126396017052</c:v>
                </c:pt>
                <c:pt idx="602" formatCode="0.0000">
                  <c:v>899.33408368621247</c:v>
                </c:pt>
                <c:pt idx="603" formatCode="0.0000">
                  <c:v>872.9164869874752</c:v>
                </c:pt>
                <c:pt idx="604" formatCode="0.0000">
                  <c:v>847.07862046987748</c:v>
                </c:pt>
                <c:pt idx="605" formatCode="0.0000">
                  <c:v>825.85929607110666</c:v>
                </c:pt>
                <c:pt idx="606" formatCode="0.0000">
                  <c:v>804.97906013954685</c:v>
                </c:pt>
                <c:pt idx="607" formatCode="0.0000">
                  <c:v>780.24627233951514</c:v>
                </c:pt>
                <c:pt idx="608" formatCode="0.0000">
                  <c:v>755.8213441860845</c:v>
                </c:pt>
                <c:pt idx="609" formatCode="0.0000">
                  <c:v>731.97407145020361</c:v>
                </c:pt>
                <c:pt idx="610" formatCode="0.0000">
                  <c:v>708.39918588600312</c:v>
                </c:pt>
                <c:pt idx="611" formatCode="0.0000">
                  <c:v>685.31343531527398</c:v>
                </c:pt>
                <c:pt idx="612" formatCode="0.0000">
                  <c:v>662.74664310496701</c:v>
                </c:pt>
                <c:pt idx="613" formatCode="0.0000">
                  <c:v>640.74867151955675</c:v>
                </c:pt>
                <c:pt idx="614" formatCode="0.0000">
                  <c:v>619.22121764549604</c:v>
                </c:pt>
                <c:pt idx="615" formatCode="0.0000">
                  <c:v>601.81350483877554</c:v>
                </c:pt>
                <c:pt idx="616" formatCode="0.0000">
                  <c:v>581.2300676660567</c:v>
                </c:pt>
                <c:pt idx="617" formatCode="0.0000">
                  <c:v>560.88942461899899</c:v>
                </c:pt>
                <c:pt idx="618" formatCode="0.0000">
                  <c:v>541.10988119257365</c:v>
                </c:pt>
                <c:pt idx="619" formatCode="0.0000">
                  <c:v>521.52491772916903</c:v>
                </c:pt>
                <c:pt idx="620" formatCode="0.0000">
                  <c:v>502.38461695373201</c:v>
                </c:pt>
                <c:pt idx="621" formatCode="0.0000">
                  <c:v>483.66524720413003</c:v>
                </c:pt>
                <c:pt idx="622" formatCode="0.0000">
                  <c:v>465.37341294783977</c:v>
                </c:pt>
                <c:pt idx="623" formatCode="0.0000">
                  <c:v>447.57108218815665</c:v>
                </c:pt>
                <c:pt idx="624" formatCode="0.0000">
                  <c:v>430.07592438026302</c:v>
                </c:pt>
                <c:pt idx="625" formatCode="0.0000">
                  <c:v>413.15201189721989</c:v>
                </c:pt>
                <c:pt idx="626" formatCode="0.0000">
                  <c:v>396.7586653782576</c:v>
                </c:pt>
                <c:pt idx="627" formatCode="0.0000">
                  <c:v>380.74632244366791</c:v>
                </c:pt>
                <c:pt idx="628" formatCode="0.0000">
                  <c:v>364.99510948205182</c:v>
                </c:pt>
                <c:pt idx="629" formatCode="0.0000">
                  <c:v>349.73216081197808</c:v>
                </c:pt>
                <c:pt idx="630" formatCode="0.0000">
                  <c:v>337.5212420085532</c:v>
                </c:pt>
                <c:pt idx="631" formatCode="0.0000">
                  <c:v>325.57281905000883</c:v>
                </c:pt>
                <c:pt idx="632" formatCode="0.0000">
                  <c:v>313.88433156620198</c:v>
                </c:pt>
                <c:pt idx="633" formatCode="0.0000">
                  <c:v>299.97741779116518</c:v>
                </c:pt>
                <c:pt idx="634" formatCode="0.0000">
                  <c:v>286.39435397562761</c:v>
                </c:pt>
                <c:pt idx="635" formatCode="0.0000">
                  <c:v>273.12825006581056</c:v>
                </c:pt>
                <c:pt idx="636" formatCode="0.0000">
                  <c:v>260.04130966561235</c:v>
                </c:pt>
                <c:pt idx="637" formatCode="0.0000">
                  <c:v>247.5571048149998</c:v>
                </c:pt>
                <c:pt idx="638" formatCode="0.0000">
                  <c:v>235.44245346293664</c:v>
                </c:pt>
                <c:pt idx="639" formatCode="0.0000">
                  <c:v>223.64814788080696</c:v>
                </c:pt>
                <c:pt idx="640" formatCode="0.0000">
                  <c:v>212.21666676850739</c:v>
                </c:pt>
                <c:pt idx="641" formatCode="0.0000">
                  <c:v>201.13723151416374</c:v>
                </c:pt>
                <c:pt idx="642" formatCode="0.0000">
                  <c:v>190.38246728293618</c:v>
                </c:pt>
                <c:pt idx="643" formatCode="0.0000">
                  <c:v>180.08453608384838</c:v>
                </c:pt>
                <c:pt idx="644" formatCode="0.0000">
                  <c:v>170.0279110041551</c:v>
                </c:pt>
                <c:pt idx="645" formatCode="0.0000">
                  <c:v>160.2231198538216</c:v>
                </c:pt>
                <c:pt idx="646" formatCode="0.0000">
                  <c:v>150.75507089064507</c:v>
                </c:pt>
                <c:pt idx="647" formatCode="0.0000">
                  <c:v>141.62889659718851</c:v>
                </c:pt>
                <c:pt idx="648" formatCode="0.0000">
                  <c:v>146.85755285962162</c:v>
                </c:pt>
                <c:pt idx="649" formatCode="0.0000">
                  <c:v>139.73442765411909</c:v>
                </c:pt>
                <c:pt idx="650" formatCode="0.0000">
                  <c:v>130.99177883442383</c:v>
                </c:pt>
                <c:pt idx="651" formatCode="0.0000">
                  <c:v>122.64289416021623</c:v>
                </c:pt>
                <c:pt idx="652" formatCode="0.0000">
                  <c:v>114.58911181981935</c:v>
                </c:pt>
                <c:pt idx="653" formatCode="0.0000">
                  <c:v>106.81160912314333</c:v>
                </c:pt>
                <c:pt idx="654" formatCode="0.0000">
                  <c:v>99.270938167445735</c:v>
                </c:pt>
                <c:pt idx="655" formatCode="0.0000">
                  <c:v>92.091018907717114</c:v>
                </c:pt>
                <c:pt idx="656" formatCode="0.0000">
                  <c:v>161.18878330275263</c:v>
                </c:pt>
                <c:pt idx="657" formatCode="0.0000">
                  <c:v>268.75296345396794</c:v>
                </c:pt>
                <c:pt idx="658" formatCode="0.0000">
                  <c:v>255.64533402398757</c:v>
                </c:pt>
                <c:pt idx="659" formatCode="0.0000">
                  <c:v>242.89444451050645</c:v>
                </c:pt>
                <c:pt idx="660" formatCode="0.0000">
                  <c:v>230.61488216787441</c:v>
                </c:pt>
                <c:pt idx="661" formatCode="0.0000">
                  <c:v>218.71451227939937</c:v>
                </c:pt>
                <c:pt idx="662" formatCode="0.0000">
                  <c:v>207.18848118592825</c:v>
                </c:pt>
                <c:pt idx="663" formatCode="0.0000">
                  <c:v>196.03190407617214</c:v>
                </c:pt>
                <c:pt idx="664" formatCode="0.0000">
                  <c:v>185.2398662359121</c:v>
                </c:pt>
                <c:pt idx="665" formatCode="0.0000">
                  <c:v>174.8074243615207</c:v>
                </c:pt>
                <c:pt idx="666" formatCode="0.0000">
                  <c:v>164.72960794317808</c:v>
                </c:pt>
                <c:pt idx="667" formatCode="0.0000">
                  <c:v>155.0227911848518</c:v>
                </c:pt>
                <c:pt idx="668" formatCode="0.0000">
                  <c:v>145.57690452883082</c:v>
                </c:pt>
                <c:pt idx="669" formatCode="0.0000">
                  <c:v>136.58376244731772</c:v>
                </c:pt>
                <c:pt idx="670" formatCode="0.0000">
                  <c:v>127.85023188362689</c:v>
                </c:pt>
                <c:pt idx="671" formatCode="0.0000">
                  <c:v>119.45255676871223</c:v>
                </c:pt>
                <c:pt idx="672" formatCode="0.0000">
                  <c:v>111.43710787711186</c:v>
                </c:pt>
                <c:pt idx="673" formatCode="0.0000">
                  <c:v>103.62986119631256</c:v>
                </c:pt>
                <c:pt idx="674" formatCode="0.0000">
                  <c:v>96.131054005295624</c:v>
                </c:pt>
                <c:pt idx="675" formatCode="0.0000">
                  <c:v>92.940777784998403</c:v>
                </c:pt>
                <c:pt idx="676" formatCode="0.0000">
                  <c:v>85.997245850787323</c:v>
                </c:pt>
                <c:pt idx="677" formatCode="0.0000">
                  <c:v>79.313924836707088</c:v>
                </c:pt>
                <c:pt idx="678" formatCode="0.0000">
                  <c:v>72.921366466354883</c:v>
                </c:pt>
                <c:pt idx="679" formatCode="0.0000">
                  <c:v>66.81227899453782</c:v>
                </c:pt>
                <c:pt idx="680" formatCode="0.0000">
                  <c:v>61.015569024900394</c:v>
                </c:pt>
                <c:pt idx="681" formatCode="0.0000">
                  <c:v>79.427367373440518</c:v>
                </c:pt>
                <c:pt idx="682" formatCode="0.0000">
                  <c:v>73.03611186592039</c:v>
                </c:pt>
                <c:pt idx="683" formatCode="0.0000">
                  <c:v>66.912175229447556</c:v>
                </c:pt>
                <c:pt idx="684" formatCode="0.0000">
                  <c:v>61.030765783588421</c:v>
                </c:pt>
                <c:pt idx="685" formatCode="0.0000">
                  <c:v>55.475387120574048</c:v>
                </c:pt>
                <c:pt idx="686" formatCode="0.0000">
                  <c:v>50.192447945003259</c:v>
                </c:pt>
                <c:pt idx="687" formatCode="0.0000">
                  <c:v>45.202653620486913</c:v>
                </c:pt>
                <c:pt idx="688" formatCode="0.0000">
                  <c:v>40.483777943669494</c:v>
                </c:pt>
                <c:pt idx="689" formatCode="0.0000">
                  <c:v>36.013212473857138</c:v>
                </c:pt>
                <c:pt idx="690" formatCode="0.0000">
                  <c:v>31.804771480109991</c:v>
                </c:pt>
                <c:pt idx="691" formatCode="0.0000">
                  <c:v>27.858430065661221</c:v>
                </c:pt>
                <c:pt idx="692" formatCode="0.0000">
                  <c:v>24.165928375358508</c:v>
                </c:pt>
                <c:pt idx="693" formatCode="0.0000">
                  <c:v>20.692608325903372</c:v>
                </c:pt>
                <c:pt idx="694" formatCode="0.0000">
                  <c:v>17.479894265385621</c:v>
                </c:pt>
                <c:pt idx="695" formatCode="0.0000">
                  <c:v>22.487864376735146</c:v>
                </c:pt>
                <c:pt idx="696" formatCode="0.0000">
                  <c:v>19.155895229104775</c:v>
                </c:pt>
                <c:pt idx="697" formatCode="0.0000">
                  <c:v>16.086289324507423</c:v>
                </c:pt>
                <c:pt idx="698" formatCode="0.0000">
                  <c:v>13.234786633573673</c:v>
                </c:pt>
                <c:pt idx="699" formatCode="0.0000">
                  <c:v>10.602949928516196</c:v>
                </c:pt>
                <c:pt idx="700" formatCode="0.0000">
                  <c:v>8.1804100469837913</c:v>
                </c:pt>
                <c:pt idx="701" formatCode="0.0000">
                  <c:v>5.9932927681305301</c:v>
                </c:pt>
                <c:pt idx="702" formatCode="0.0000">
                  <c:v>4.0350986485587441</c:v>
                </c:pt>
                <c:pt idx="703" formatCode="0.0000">
                  <c:v>2.2994812628599615</c:v>
                </c:pt>
                <c:pt idx="704" formatCode="0.0000">
                  <c:v>0.79764667133917433</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315.87840279594133</c:v>
                </c:pt>
                <c:pt idx="720" formatCode="0.0000">
                  <c:v>369.22907480006938</c:v>
                </c:pt>
                <c:pt idx="721" formatCode="0.0000">
                  <c:v>452.57491332658179</c:v>
                </c:pt>
                <c:pt idx="722" formatCode="0.0000">
                  <c:v>434.17447272316821</c:v>
                </c:pt>
                <c:pt idx="723" formatCode="0.0000">
                  <c:v>416.24890947753869</c:v>
                </c:pt>
                <c:pt idx="724" formatCode="0.0000">
                  <c:v>398.88338338485062</c:v>
                </c:pt>
                <c:pt idx="725" formatCode="0.0000">
                  <c:v>381.87807596516251</c:v>
                </c:pt>
                <c:pt idx="726" formatCode="0.0000">
                  <c:v>365.29289621176082</c:v>
                </c:pt>
                <c:pt idx="727" formatCode="0.0000">
                  <c:v>349.31965691929844</c:v>
                </c:pt>
                <c:pt idx="728" formatCode="0.0000">
                  <c:v>333.75915040809122</c:v>
                </c:pt>
                <c:pt idx="729" formatCode="0.0000">
                  <c:v>318.64306004404989</c:v>
                </c:pt>
                <c:pt idx="730" formatCode="0.0000">
                  <c:v>315.88882583178281</c:v>
                </c:pt>
                <c:pt idx="731" formatCode="0.0000">
                  <c:v>403.16172205666362</c:v>
                </c:pt>
                <c:pt idx="732" formatCode="0.0000">
                  <c:v>416.0718830042764</c:v>
                </c:pt>
                <c:pt idx="733" formatCode="0.0000">
                  <c:v>398.5396484424827</c:v>
                </c:pt>
                <c:pt idx="734" formatCode="0.0000">
                  <c:v>417.71065097984325</c:v>
                </c:pt>
                <c:pt idx="735" formatCode="0.0000">
                  <c:v>452.09482307478743</c:v>
                </c:pt>
              </c:numCache>
            </c:numRef>
          </c:yVal>
          <c:smooth val="0"/>
          <c:extLst>
            <c:ext xmlns:c16="http://schemas.microsoft.com/office/drawing/2014/chart" uri="{C3380CC4-5D6E-409C-BE32-E72D297353CC}">
              <c16:uniqueId val="{00000002-D52C-1841-9641-5FE43D972CC3}"/>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Volumen de agua en la qocha (m3)</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Curva de duración de caudal</a:t>
            </a:r>
          </a:p>
        </c:rich>
      </c:tx>
      <c:overlay val="0"/>
      <c:spPr>
        <a:noFill/>
        <a:ln>
          <a:noFill/>
        </a:ln>
        <a:effectLst/>
      </c:spPr>
    </c:title>
    <c:autoTitleDeleted val="0"/>
    <c:plotArea>
      <c:layout/>
      <c:scatterChart>
        <c:scatterStyle val="smoothMarker"/>
        <c:varyColors val="0"/>
        <c:ser>
          <c:idx val="0"/>
          <c:order val="0"/>
          <c:tx>
            <c:strRef>
              <c:f>Escenarios!$D$15</c:f>
              <c:strCache>
                <c:ptCount val="1"/>
                <c:pt idx="0">
                  <c:v>Línea base</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Gráficos!$AB$6:$AB$735</c:f>
              <c:numCache>
                <c:formatCode>0.0000</c:formatCode>
                <c:ptCount val="730"/>
                <c:pt idx="0">
                  <c:v>4.0253549162046838</c:v>
                </c:pt>
                <c:pt idx="1">
                  <c:v>3.9499442983144757</c:v>
                </c:pt>
                <c:pt idx="2">
                  <c:v>3.8208305205768345</c:v>
                </c:pt>
                <c:pt idx="3">
                  <c:v>3.7459408018737985</c:v>
                </c:pt>
                <c:pt idx="4">
                  <c:v>3.6137746218450095</c:v>
                </c:pt>
                <c:pt idx="5">
                  <c:v>3.4937908279929326</c:v>
                </c:pt>
                <c:pt idx="6">
                  <c:v>3.3174437781410484</c:v>
                </c:pt>
                <c:pt idx="7">
                  <c:v>3.2337704586602998</c:v>
                </c:pt>
                <c:pt idx="8">
                  <c:v>3.0880578802329559</c:v>
                </c:pt>
                <c:pt idx="9">
                  <c:v>3.0830962278175695</c:v>
                </c:pt>
                <c:pt idx="10">
                  <c:v>3.0100643230172466</c:v>
                </c:pt>
                <c:pt idx="11">
                  <c:v>2.9989984939107535</c:v>
                </c:pt>
                <c:pt idx="12">
                  <c:v>2.9793657693778299</c:v>
                </c:pt>
                <c:pt idx="13">
                  <c:v>2.9161584565812237</c:v>
                </c:pt>
                <c:pt idx="14">
                  <c:v>2.9126071975267132</c:v>
                </c:pt>
                <c:pt idx="15">
                  <c:v>2.8380687363185397</c:v>
                </c:pt>
                <c:pt idx="16">
                  <c:v>2.8364480730213928</c:v>
                </c:pt>
                <c:pt idx="17">
                  <c:v>2.7261198965848239</c:v>
                </c:pt>
                <c:pt idx="18">
                  <c:v>2.5985949704260825</c:v>
                </c:pt>
                <c:pt idx="19">
                  <c:v>2.5540652772649821</c:v>
                </c:pt>
                <c:pt idx="20">
                  <c:v>2.2264365646383131</c:v>
                </c:pt>
                <c:pt idx="21">
                  <c:v>2.1322991866144196</c:v>
                </c:pt>
                <c:pt idx="22">
                  <c:v>1.7753980604574719</c:v>
                </c:pt>
                <c:pt idx="23">
                  <c:v>1.728127075979434</c:v>
                </c:pt>
                <c:pt idx="24">
                  <c:v>1.7020495498791433</c:v>
                </c:pt>
                <c:pt idx="25">
                  <c:v>1.669369793589071</c:v>
                </c:pt>
                <c:pt idx="26">
                  <c:v>1.6128949727327013</c:v>
                </c:pt>
                <c:pt idx="27">
                  <c:v>1.577360661521686</c:v>
                </c:pt>
                <c:pt idx="28">
                  <c:v>1.5639956487748181</c:v>
                </c:pt>
                <c:pt idx="29">
                  <c:v>1.5614202248238995</c:v>
                </c:pt>
                <c:pt idx="30">
                  <c:v>1.550797595831487</c:v>
                </c:pt>
                <c:pt idx="31">
                  <c:v>1.5450208504090865</c:v>
                </c:pt>
                <c:pt idx="32">
                  <c:v>1.5369598325149494</c:v>
                </c:pt>
                <c:pt idx="33">
                  <c:v>1.5365005299492251</c:v>
                </c:pt>
                <c:pt idx="34">
                  <c:v>1.5096251822508029</c:v>
                </c:pt>
                <c:pt idx="35">
                  <c:v>1.5029882438923103</c:v>
                </c:pt>
                <c:pt idx="36">
                  <c:v>1.4993575895049958</c:v>
                </c:pt>
                <c:pt idx="37">
                  <c:v>1.4911537933679959</c:v>
                </c:pt>
                <c:pt idx="38">
                  <c:v>1.4832385598541971</c:v>
                </c:pt>
                <c:pt idx="39">
                  <c:v>1.482260441102224</c:v>
                </c:pt>
                <c:pt idx="40">
                  <c:v>1.476938906016245</c:v>
                </c:pt>
                <c:pt idx="41">
                  <c:v>1.465657259088049</c:v>
                </c:pt>
                <c:pt idx="42">
                  <c:v>1.4641618299910002</c:v>
                </c:pt>
                <c:pt idx="43">
                  <c:v>1.4574149666447385</c:v>
                </c:pt>
                <c:pt idx="44">
                  <c:v>1.4502286951401395</c:v>
                </c:pt>
                <c:pt idx="45">
                  <c:v>1.4422070280915085</c:v>
                </c:pt>
                <c:pt idx="46">
                  <c:v>1.4377861621926185</c:v>
                </c:pt>
                <c:pt idx="47">
                  <c:v>1.4321862301426842</c:v>
                </c:pt>
                <c:pt idx="48">
                  <c:v>1.4118957681548634</c:v>
                </c:pt>
                <c:pt idx="49">
                  <c:v>1.4069833294159309</c:v>
                </c:pt>
                <c:pt idx="50">
                  <c:v>1.3867251482585539</c:v>
                </c:pt>
                <c:pt idx="51">
                  <c:v>1.3865649756046028</c:v>
                </c:pt>
                <c:pt idx="52">
                  <c:v>1.3824073610481</c:v>
                </c:pt>
                <c:pt idx="53">
                  <c:v>1.3759784157462618</c:v>
                </c:pt>
                <c:pt idx="54">
                  <c:v>1.3701135817758532</c:v>
                </c:pt>
                <c:pt idx="55">
                  <c:v>1.369599036826489</c:v>
                </c:pt>
                <c:pt idx="56">
                  <c:v>1.3629636830816585</c:v>
                </c:pt>
                <c:pt idx="57">
                  <c:v>1.3618256357389444</c:v>
                </c:pt>
                <c:pt idx="58">
                  <c:v>1.3602521902943501</c:v>
                </c:pt>
                <c:pt idx="59">
                  <c:v>1.3585666697414689</c:v>
                </c:pt>
                <c:pt idx="60">
                  <c:v>1.3498306889948499</c:v>
                </c:pt>
                <c:pt idx="61">
                  <c:v>1.3428255788033945</c:v>
                </c:pt>
                <c:pt idx="62">
                  <c:v>1.3371087511390876</c:v>
                </c:pt>
                <c:pt idx="63">
                  <c:v>1.335650998922099</c:v>
                </c:pt>
                <c:pt idx="64">
                  <c:v>1.3345819779586059</c:v>
                </c:pt>
                <c:pt idx="65">
                  <c:v>1.3314438279623644</c:v>
                </c:pt>
                <c:pt idx="66">
                  <c:v>1.3262441480113445</c:v>
                </c:pt>
                <c:pt idx="67">
                  <c:v>1.3248684693759625</c:v>
                </c:pt>
                <c:pt idx="68">
                  <c:v>1.3214040873709039</c:v>
                </c:pt>
                <c:pt idx="69">
                  <c:v>1.3179038953944029</c:v>
                </c:pt>
                <c:pt idx="70">
                  <c:v>1.3168304737492866</c:v>
                </c:pt>
                <c:pt idx="71">
                  <c:v>1.3162024162786918</c:v>
                </c:pt>
                <c:pt idx="72">
                  <c:v>1.313015441739539</c:v>
                </c:pt>
                <c:pt idx="73">
                  <c:v>1.3108529358042318</c:v>
                </c:pt>
                <c:pt idx="74">
                  <c:v>1.2978673687564022</c:v>
                </c:pt>
                <c:pt idx="75">
                  <c:v>1.2959599513718074</c:v>
                </c:pt>
                <c:pt idx="76">
                  <c:v>1.2939757662562983</c:v>
                </c:pt>
                <c:pt idx="77">
                  <c:v>1.2939411634632163</c:v>
                </c:pt>
                <c:pt idx="78">
                  <c:v>1.2938837873361357</c:v>
                </c:pt>
                <c:pt idx="79">
                  <c:v>1.2909860496720742</c:v>
                </c:pt>
                <c:pt idx="80">
                  <c:v>1.2901269502686719</c:v>
                </c:pt>
                <c:pt idx="81">
                  <c:v>1.2896540754321646</c:v>
                </c:pt>
                <c:pt idx="82">
                  <c:v>1.2835808273022491</c:v>
                </c:pt>
                <c:pt idx="83">
                  <c:v>1.2822803023427887</c:v>
                </c:pt>
                <c:pt idx="84">
                  <c:v>1.2798683374370217</c:v>
                </c:pt>
                <c:pt idx="85">
                  <c:v>1.2778221108552656</c:v>
                </c:pt>
                <c:pt idx="86">
                  <c:v>1.2764712797499578</c:v>
                </c:pt>
                <c:pt idx="87">
                  <c:v>1.2744431839252457</c:v>
                </c:pt>
                <c:pt idx="88">
                  <c:v>1.2740594288087186</c:v>
                </c:pt>
                <c:pt idx="89">
                  <c:v>1.2740559076605709</c:v>
                </c:pt>
                <c:pt idx="90">
                  <c:v>1.2661453977089387</c:v>
                </c:pt>
                <c:pt idx="91">
                  <c:v>1.2647556112164571</c:v>
                </c:pt>
                <c:pt idx="92">
                  <c:v>1.2639966865701648</c:v>
                </c:pt>
                <c:pt idx="93">
                  <c:v>1.2557553314880741</c:v>
                </c:pt>
                <c:pt idx="94">
                  <c:v>1.2549805170757642</c:v>
                </c:pt>
                <c:pt idx="95">
                  <c:v>1.2549406827795231</c:v>
                </c:pt>
                <c:pt idx="96">
                  <c:v>1.2531296347566636</c:v>
                </c:pt>
                <c:pt idx="97">
                  <c:v>1.2508220037805875</c:v>
                </c:pt>
                <c:pt idx="98">
                  <c:v>1.2488220194870927</c:v>
                </c:pt>
                <c:pt idx="99">
                  <c:v>1.2484378315210178</c:v>
                </c:pt>
                <c:pt idx="100">
                  <c:v>1.2478733141029881</c:v>
                </c:pt>
                <c:pt idx="101">
                  <c:v>1.2475246848020749</c:v>
                </c:pt>
                <c:pt idx="102">
                  <c:v>1.242889081544913</c:v>
                </c:pt>
                <c:pt idx="103">
                  <c:v>1.2404896908223337</c:v>
                </c:pt>
                <c:pt idx="104">
                  <c:v>1.2390175773567438</c:v>
                </c:pt>
                <c:pt idx="105">
                  <c:v>1.2386717173490915</c:v>
                </c:pt>
                <c:pt idx="106">
                  <c:v>1.2379144626486904</c:v>
                </c:pt>
                <c:pt idx="107">
                  <c:v>1.234879126283366</c:v>
                </c:pt>
                <c:pt idx="108">
                  <c:v>1.2326720819543859</c:v>
                </c:pt>
                <c:pt idx="109">
                  <c:v>1.2322349784851341</c:v>
                </c:pt>
                <c:pt idx="110">
                  <c:v>1.2278357843726821</c:v>
                </c:pt>
                <c:pt idx="111">
                  <c:v>1.2277698764688996</c:v>
                </c:pt>
                <c:pt idx="112">
                  <c:v>1.2264813726303923</c:v>
                </c:pt>
                <c:pt idx="113">
                  <c:v>1.2229423501973022</c:v>
                </c:pt>
                <c:pt idx="114">
                  <c:v>1.2183379006949255</c:v>
                </c:pt>
                <c:pt idx="115">
                  <c:v>1.2165526515082885</c:v>
                </c:pt>
                <c:pt idx="116">
                  <c:v>1.2150108159592001</c:v>
                </c:pt>
                <c:pt idx="117">
                  <c:v>1.2128596968374055</c:v>
                </c:pt>
                <c:pt idx="118">
                  <c:v>1.2117046379289986</c:v>
                </c:pt>
                <c:pt idx="119">
                  <c:v>1.209314478747771</c:v>
                </c:pt>
                <c:pt idx="120">
                  <c:v>1.2087416821093135</c:v>
                </c:pt>
                <c:pt idx="121">
                  <c:v>1.2078780055614289</c:v>
                </c:pt>
                <c:pt idx="122">
                  <c:v>1.205821376025179</c:v>
                </c:pt>
                <c:pt idx="123">
                  <c:v>1.1981848891297755</c:v>
                </c:pt>
                <c:pt idx="124">
                  <c:v>1.1973437789862726</c:v>
                </c:pt>
                <c:pt idx="125">
                  <c:v>1.1962131756376224</c:v>
                </c:pt>
                <c:pt idx="126">
                  <c:v>1.1923906370672497</c:v>
                </c:pt>
                <c:pt idx="127">
                  <c:v>1.1911010986412949</c:v>
                </c:pt>
                <c:pt idx="128">
                  <c:v>1.1898472270301657</c:v>
                </c:pt>
                <c:pt idx="129">
                  <c:v>1.1892145521675663</c:v>
                </c:pt>
                <c:pt idx="130">
                  <c:v>1.1890454880896746</c:v>
                </c:pt>
                <c:pt idx="131">
                  <c:v>1.1865242797576148</c:v>
                </c:pt>
                <c:pt idx="132">
                  <c:v>1.1841259380761961</c:v>
                </c:pt>
                <c:pt idx="133">
                  <c:v>1.1831735875219753</c:v>
                </c:pt>
                <c:pt idx="134">
                  <c:v>1.1808270047346894</c:v>
                </c:pt>
                <c:pt idx="135">
                  <c:v>1.1747490774280693</c:v>
                </c:pt>
                <c:pt idx="136">
                  <c:v>1.1726694784168641</c:v>
                </c:pt>
                <c:pt idx="137">
                  <c:v>1.1669339064263085</c:v>
                </c:pt>
                <c:pt idx="138">
                  <c:v>1.1645909340031582</c:v>
                </c:pt>
                <c:pt idx="139">
                  <c:v>1.1645690801594422</c:v>
                </c:pt>
                <c:pt idx="140">
                  <c:v>1.1639162892680037</c:v>
                </c:pt>
                <c:pt idx="141">
                  <c:v>1.1627963228067246</c:v>
                </c:pt>
                <c:pt idx="142">
                  <c:v>1.1623634808280681</c:v>
                </c:pt>
                <c:pt idx="143">
                  <c:v>1.1609540498192039</c:v>
                </c:pt>
                <c:pt idx="144">
                  <c:v>1.1599936233162109</c:v>
                </c:pt>
                <c:pt idx="145">
                  <c:v>1.1576496495259689</c:v>
                </c:pt>
                <c:pt idx="146">
                  <c:v>1.1565247806847196</c:v>
                </c:pt>
                <c:pt idx="147">
                  <c:v>1.1549113433168778</c:v>
                </c:pt>
                <c:pt idx="148">
                  <c:v>1.1538652777062257</c:v>
                </c:pt>
                <c:pt idx="149">
                  <c:v>1.1515982977032559</c:v>
                </c:pt>
                <c:pt idx="150">
                  <c:v>1.148536074294652</c:v>
                </c:pt>
                <c:pt idx="151">
                  <c:v>1.1428468800284368</c:v>
                </c:pt>
                <c:pt idx="152">
                  <c:v>1.1406253993314044</c:v>
                </c:pt>
                <c:pt idx="153">
                  <c:v>1.1406025549678953</c:v>
                </c:pt>
                <c:pt idx="154">
                  <c:v>1.1404298906722679</c:v>
                </c:pt>
                <c:pt idx="155">
                  <c:v>1.1348042796079783</c:v>
                </c:pt>
                <c:pt idx="156">
                  <c:v>1.1346589976852788</c:v>
                </c:pt>
                <c:pt idx="157">
                  <c:v>1.1335530236371265</c:v>
                </c:pt>
                <c:pt idx="158">
                  <c:v>1.13272383740023</c:v>
                </c:pt>
                <c:pt idx="159">
                  <c:v>1.1286232152137015</c:v>
                </c:pt>
                <c:pt idx="160">
                  <c:v>1.1269379805887012</c:v>
                </c:pt>
                <c:pt idx="161">
                  <c:v>1.1202072763381354</c:v>
                </c:pt>
                <c:pt idx="162">
                  <c:v>1.1195452739403318</c:v>
                </c:pt>
                <c:pt idx="163">
                  <c:v>1.1191485051251737</c:v>
                </c:pt>
                <c:pt idx="164">
                  <c:v>1.1163382714443877</c:v>
                </c:pt>
                <c:pt idx="165">
                  <c:v>1.1114170233248377</c:v>
                </c:pt>
                <c:pt idx="166">
                  <c:v>1.1070805414105898</c:v>
                </c:pt>
                <c:pt idx="167">
                  <c:v>1.1065102534071722</c:v>
                </c:pt>
                <c:pt idx="168">
                  <c:v>1.1037397266804567</c:v>
                </c:pt>
                <c:pt idx="169">
                  <c:v>1.1034370303529188</c:v>
                </c:pt>
                <c:pt idx="170">
                  <c:v>1.1003136401536258</c:v>
                </c:pt>
                <c:pt idx="171">
                  <c:v>1.0990427947429726</c:v>
                </c:pt>
                <c:pt idx="172">
                  <c:v>1.0961156062424524</c:v>
                </c:pt>
                <c:pt idx="173">
                  <c:v>1.0885441765004897</c:v>
                </c:pt>
                <c:pt idx="174">
                  <c:v>1.0870963645011966</c:v>
                </c:pt>
                <c:pt idx="175">
                  <c:v>1.0863621650323776</c:v>
                </c:pt>
                <c:pt idx="176">
                  <c:v>1.081025051481487</c:v>
                </c:pt>
                <c:pt idx="177">
                  <c:v>1.0803623742912891</c:v>
                </c:pt>
                <c:pt idx="178">
                  <c:v>1.0781723975487063</c:v>
                </c:pt>
                <c:pt idx="179">
                  <c:v>1.0780403371669167</c:v>
                </c:pt>
                <c:pt idx="180">
                  <c:v>1.0735578657910041</c:v>
                </c:pt>
                <c:pt idx="181">
                  <c:v>1.0714824195764039</c:v>
                </c:pt>
                <c:pt idx="182">
                  <c:v>1.0665130237598119</c:v>
                </c:pt>
                <c:pt idx="183">
                  <c:v>1.0605470182134495</c:v>
                </c:pt>
                <c:pt idx="184">
                  <c:v>1.0469902808699918</c:v>
                </c:pt>
                <c:pt idx="185">
                  <c:v>1.0443563886595992</c:v>
                </c:pt>
                <c:pt idx="186">
                  <c:v>1.0440234690060513</c:v>
                </c:pt>
                <c:pt idx="187">
                  <c:v>1.0415590774331169</c:v>
                </c:pt>
                <c:pt idx="188">
                  <c:v>1.0364231564154867</c:v>
                </c:pt>
                <c:pt idx="189">
                  <c:v>1.027641154079264</c:v>
                </c:pt>
                <c:pt idx="190">
                  <c:v>1.0274073463552194</c:v>
                </c:pt>
                <c:pt idx="191">
                  <c:v>1.0229423289305242</c:v>
                </c:pt>
                <c:pt idx="192">
                  <c:v>1.0135934177549419</c:v>
                </c:pt>
                <c:pt idx="193">
                  <c:v>1.0118738438815584</c:v>
                </c:pt>
                <c:pt idx="194">
                  <c:v>1.0104432929367755</c:v>
                </c:pt>
                <c:pt idx="195">
                  <c:v>1.0079577773744801</c:v>
                </c:pt>
                <c:pt idx="196">
                  <c:v>1.0047514460869285</c:v>
                </c:pt>
                <c:pt idx="197">
                  <c:v>0.99888421808073269</c:v>
                </c:pt>
                <c:pt idx="198">
                  <c:v>0.99768313041906864</c:v>
                </c:pt>
                <c:pt idx="199">
                  <c:v>0.99269986581680392</c:v>
                </c:pt>
                <c:pt idx="200">
                  <c:v>0.98933309701520555</c:v>
                </c:pt>
                <c:pt idx="201">
                  <c:v>0.98896137109592974</c:v>
                </c:pt>
                <c:pt idx="202">
                  <c:v>0.98724168420569636</c:v>
                </c:pt>
                <c:pt idx="203">
                  <c:v>0.98341904997686114</c:v>
                </c:pt>
                <c:pt idx="204">
                  <c:v>0.98144816926339873</c:v>
                </c:pt>
                <c:pt idx="205">
                  <c:v>0.98023105609706596</c:v>
                </c:pt>
                <c:pt idx="206">
                  <c:v>0.97682417754422757</c:v>
                </c:pt>
                <c:pt idx="207">
                  <c:v>0.97502584075976828</c:v>
                </c:pt>
                <c:pt idx="208">
                  <c:v>0.97107709971065503</c:v>
                </c:pt>
                <c:pt idx="209">
                  <c:v>0.9672363762125824</c:v>
                </c:pt>
                <c:pt idx="210">
                  <c:v>0.96652665322024378</c:v>
                </c:pt>
                <c:pt idx="211">
                  <c:v>0.96420874239679799</c:v>
                </c:pt>
                <c:pt idx="212">
                  <c:v>0.96133750475615765</c:v>
                </c:pt>
                <c:pt idx="213">
                  <c:v>0.96095645517113359</c:v>
                </c:pt>
                <c:pt idx="214">
                  <c:v>0.95939612457377166</c:v>
                </c:pt>
                <c:pt idx="215">
                  <c:v>0.9558713697405492</c:v>
                </c:pt>
                <c:pt idx="216">
                  <c:v>0.95324447617455477</c:v>
                </c:pt>
                <c:pt idx="217">
                  <c:v>0.95255323622272448</c:v>
                </c:pt>
                <c:pt idx="218">
                  <c:v>0.94908658048950401</c:v>
                </c:pt>
                <c:pt idx="219">
                  <c:v>0.94710845848836955</c:v>
                </c:pt>
                <c:pt idx="220">
                  <c:v>0.94653194513638927</c:v>
                </c:pt>
                <c:pt idx="221">
                  <c:v>0.94597312862907967</c:v>
                </c:pt>
                <c:pt idx="222">
                  <c:v>0.93939916905669552</c:v>
                </c:pt>
                <c:pt idx="223">
                  <c:v>0.93873243236939119</c:v>
                </c:pt>
                <c:pt idx="224">
                  <c:v>0.93361586203057478</c:v>
                </c:pt>
                <c:pt idx="225">
                  <c:v>0.93311099665215014</c:v>
                </c:pt>
                <c:pt idx="226">
                  <c:v>0.93290288165241142</c:v>
                </c:pt>
                <c:pt idx="227">
                  <c:v>0.93171381439987266</c:v>
                </c:pt>
                <c:pt idx="228">
                  <c:v>0.93093277003743435</c:v>
                </c:pt>
                <c:pt idx="229">
                  <c:v>0.92943319786012779</c:v>
                </c:pt>
                <c:pt idx="230">
                  <c:v>0.92904098691825976</c:v>
                </c:pt>
                <c:pt idx="231">
                  <c:v>0.92645747571794446</c:v>
                </c:pt>
                <c:pt idx="232">
                  <c:v>0.92592921848105902</c:v>
                </c:pt>
                <c:pt idx="233">
                  <c:v>0.92178806465029628</c:v>
                </c:pt>
                <c:pt idx="234">
                  <c:v>0.92005771040284368</c:v>
                </c:pt>
                <c:pt idx="235">
                  <c:v>0.91678940441320467</c:v>
                </c:pt>
                <c:pt idx="236">
                  <c:v>0.91370235988065729</c:v>
                </c:pt>
                <c:pt idx="237">
                  <c:v>0.90929761546228582</c:v>
                </c:pt>
                <c:pt idx="238">
                  <c:v>0.90854163699774215</c:v>
                </c:pt>
                <c:pt idx="239">
                  <c:v>0.90739094777926688</c:v>
                </c:pt>
                <c:pt idx="240">
                  <c:v>0.90498080176696583</c:v>
                </c:pt>
                <c:pt idx="241">
                  <c:v>0.90280078279152409</c:v>
                </c:pt>
                <c:pt idx="242">
                  <c:v>0.90112313901309637</c:v>
                </c:pt>
                <c:pt idx="243">
                  <c:v>0.89656434049697398</c:v>
                </c:pt>
                <c:pt idx="244">
                  <c:v>0.8948986265105433</c:v>
                </c:pt>
                <c:pt idx="245">
                  <c:v>0.89201537709117862</c:v>
                </c:pt>
                <c:pt idx="246">
                  <c:v>0.89127433691177638</c:v>
                </c:pt>
                <c:pt idx="247">
                  <c:v>0.89033167235406285</c:v>
                </c:pt>
                <c:pt idx="248">
                  <c:v>0.8887171101071667</c:v>
                </c:pt>
                <c:pt idx="249">
                  <c:v>0.88438154565874105</c:v>
                </c:pt>
                <c:pt idx="250">
                  <c:v>0.88417431890714537</c:v>
                </c:pt>
                <c:pt idx="251">
                  <c:v>0.88257829261382637</c:v>
                </c:pt>
                <c:pt idx="252">
                  <c:v>0.88070877309955031</c:v>
                </c:pt>
                <c:pt idx="253">
                  <c:v>0.87806550574218822</c:v>
                </c:pt>
                <c:pt idx="254">
                  <c:v>0.87648187903033381</c:v>
                </c:pt>
                <c:pt idx="255">
                  <c:v>0.87550501633250588</c:v>
                </c:pt>
                <c:pt idx="256">
                  <c:v>0.87485839556752598</c:v>
                </c:pt>
                <c:pt idx="257">
                  <c:v>0.87200000818050571</c:v>
                </c:pt>
                <c:pt idx="258">
                  <c:v>0.87042757645148805</c:v>
                </c:pt>
                <c:pt idx="259">
                  <c:v>0.86728095491502499</c:v>
                </c:pt>
                <c:pt idx="260">
                  <c:v>0.86597661645570567</c:v>
                </c:pt>
                <c:pt idx="261">
                  <c:v>0.86441509399533245</c:v>
                </c:pt>
                <c:pt idx="262">
                  <c:v>0.86417251521961913</c:v>
                </c:pt>
                <c:pt idx="263">
                  <c:v>0.86050469549594566</c:v>
                </c:pt>
                <c:pt idx="264">
                  <c:v>0.85999487014479403</c:v>
                </c:pt>
                <c:pt idx="265">
                  <c:v>0.85927547185412811</c:v>
                </c:pt>
                <c:pt idx="266">
                  <c:v>0.8584441427791577</c:v>
                </c:pt>
                <c:pt idx="267">
                  <c:v>0.85405445000115021</c:v>
                </c:pt>
                <c:pt idx="268">
                  <c:v>0.85321475349584919</c:v>
                </c:pt>
                <c:pt idx="269">
                  <c:v>0.85186507753740226</c:v>
                </c:pt>
                <c:pt idx="270">
                  <c:v>0.85103970335821877</c:v>
                </c:pt>
                <c:pt idx="271">
                  <c:v>0.84815506468271995</c:v>
                </c:pt>
                <c:pt idx="272">
                  <c:v>0.84618063956745271</c:v>
                </c:pt>
                <c:pt idx="273">
                  <c:v>0.84329439598656741</c:v>
                </c:pt>
                <c:pt idx="274">
                  <c:v>0.84229642964595819</c:v>
                </c:pt>
                <c:pt idx="275">
                  <c:v>0.83726251105439897</c:v>
                </c:pt>
                <c:pt idx="276">
                  <c:v>0.83647826321471963</c:v>
                </c:pt>
                <c:pt idx="277">
                  <c:v>0.83633376801569681</c:v>
                </c:pt>
                <c:pt idx="278">
                  <c:v>0.8362873262502909</c:v>
                </c:pt>
                <c:pt idx="279">
                  <c:v>0.83481238225282695</c:v>
                </c:pt>
                <c:pt idx="280">
                  <c:v>0.83070028579465405</c:v>
                </c:pt>
                <c:pt idx="281">
                  <c:v>0.82884396869528665</c:v>
                </c:pt>
                <c:pt idx="282">
                  <c:v>0.82863039947207418</c:v>
                </c:pt>
                <c:pt idx="283">
                  <c:v>0.82745048261030374</c:v>
                </c:pt>
                <c:pt idx="284">
                  <c:v>0.82496221977998363</c:v>
                </c:pt>
                <c:pt idx="285">
                  <c:v>0.82436540609021858</c:v>
                </c:pt>
                <c:pt idx="286">
                  <c:v>0.82173358953507236</c:v>
                </c:pt>
                <c:pt idx="287">
                  <c:v>0.81926378948249323</c:v>
                </c:pt>
                <c:pt idx="288">
                  <c:v>0.81886392233003358</c:v>
                </c:pt>
                <c:pt idx="289">
                  <c:v>0.81689926561606352</c:v>
                </c:pt>
                <c:pt idx="290">
                  <c:v>0.81360472110826476</c:v>
                </c:pt>
                <c:pt idx="291">
                  <c:v>0.8119259323860073</c:v>
                </c:pt>
                <c:pt idx="292">
                  <c:v>0.80992486231872063</c:v>
                </c:pt>
                <c:pt idx="293">
                  <c:v>0.80396129298522367</c:v>
                </c:pt>
                <c:pt idx="294">
                  <c:v>0.803161989425207</c:v>
                </c:pt>
                <c:pt idx="295">
                  <c:v>0.79814886214890812</c:v>
                </c:pt>
                <c:pt idx="296">
                  <c:v>0.79658215728081849</c:v>
                </c:pt>
                <c:pt idx="297">
                  <c:v>0.79234845219973882</c:v>
                </c:pt>
                <c:pt idx="298">
                  <c:v>0.78759529083038859</c:v>
                </c:pt>
                <c:pt idx="299">
                  <c:v>0.78519300648809209</c:v>
                </c:pt>
                <c:pt idx="300">
                  <c:v>0.78144152661005106</c:v>
                </c:pt>
                <c:pt idx="301">
                  <c:v>0.77843761432035008</c:v>
                </c:pt>
                <c:pt idx="302">
                  <c:v>0.77487122578321022</c:v>
                </c:pt>
                <c:pt idx="303">
                  <c:v>0.77468119723333562</c:v>
                </c:pt>
                <c:pt idx="304">
                  <c:v>0.77424773449516715</c:v>
                </c:pt>
                <c:pt idx="305">
                  <c:v>0.77326267909364788</c:v>
                </c:pt>
                <c:pt idx="306">
                  <c:v>0.77234604052516986</c:v>
                </c:pt>
                <c:pt idx="307">
                  <c:v>0.76671032524888194</c:v>
                </c:pt>
                <c:pt idx="308">
                  <c:v>0.7610787025105924</c:v>
                </c:pt>
                <c:pt idx="309">
                  <c:v>0.76099978863354334</c:v>
                </c:pt>
                <c:pt idx="310">
                  <c:v>0.75775785261689999</c:v>
                </c:pt>
                <c:pt idx="311">
                  <c:v>0.75727566370361132</c:v>
                </c:pt>
                <c:pt idx="312">
                  <c:v>0.75232080989709227</c:v>
                </c:pt>
                <c:pt idx="313">
                  <c:v>0.7519335723721573</c:v>
                </c:pt>
                <c:pt idx="314">
                  <c:v>0.75119246651714067</c:v>
                </c:pt>
                <c:pt idx="315">
                  <c:v>0.7438174720327243</c:v>
                </c:pt>
                <c:pt idx="316">
                  <c:v>0.74240654281658269</c:v>
                </c:pt>
                <c:pt idx="317">
                  <c:v>0.74222011161089507</c:v>
                </c:pt>
                <c:pt idx="318">
                  <c:v>0.74159948095246686</c:v>
                </c:pt>
                <c:pt idx="319">
                  <c:v>0.74103358627991489</c:v>
                </c:pt>
                <c:pt idx="320">
                  <c:v>0.73761060619822882</c:v>
                </c:pt>
                <c:pt idx="321">
                  <c:v>0.73746974998607773</c:v>
                </c:pt>
                <c:pt idx="322">
                  <c:v>0.73729304674338891</c:v>
                </c:pt>
                <c:pt idx="323">
                  <c:v>0.73424857122965037</c:v>
                </c:pt>
                <c:pt idx="324">
                  <c:v>0.72837110127217819</c:v>
                </c:pt>
                <c:pt idx="325">
                  <c:v>0.72794497578408213</c:v>
                </c:pt>
                <c:pt idx="326">
                  <c:v>0.72793971253233103</c:v>
                </c:pt>
                <c:pt idx="327">
                  <c:v>0.72691860281214271</c:v>
                </c:pt>
                <c:pt idx="328">
                  <c:v>0.72463432322179666</c:v>
                </c:pt>
                <c:pt idx="329">
                  <c:v>0.72205929364970178</c:v>
                </c:pt>
                <c:pt idx="330">
                  <c:v>0.71691296348843769</c:v>
                </c:pt>
                <c:pt idx="331">
                  <c:v>0.71632897852655231</c:v>
                </c:pt>
                <c:pt idx="332">
                  <c:v>0.71359813825529117</c:v>
                </c:pt>
                <c:pt idx="333">
                  <c:v>0.71343599473567054</c:v>
                </c:pt>
                <c:pt idx="334">
                  <c:v>0.71318985347778208</c:v>
                </c:pt>
                <c:pt idx="335">
                  <c:v>0.71193132836416517</c:v>
                </c:pt>
                <c:pt idx="336">
                  <c:v>0.71040735873390248</c:v>
                </c:pt>
                <c:pt idx="337">
                  <c:v>0.70822673290483817</c:v>
                </c:pt>
                <c:pt idx="338">
                  <c:v>0.70700815525352412</c:v>
                </c:pt>
                <c:pt idx="339">
                  <c:v>0.70556738987755385</c:v>
                </c:pt>
                <c:pt idx="340">
                  <c:v>0.70212346813087334</c:v>
                </c:pt>
                <c:pt idx="341">
                  <c:v>0.69937895075492917</c:v>
                </c:pt>
                <c:pt idx="342">
                  <c:v>0.69727335617051989</c:v>
                </c:pt>
                <c:pt idx="343">
                  <c:v>0.69421964648230461</c:v>
                </c:pt>
                <c:pt idx="344">
                  <c:v>0.69245690172922691</c:v>
                </c:pt>
                <c:pt idx="345">
                  <c:v>0.69220056421216491</c:v>
                </c:pt>
                <c:pt idx="346">
                  <c:v>0.69076035699226002</c:v>
                </c:pt>
                <c:pt idx="347">
                  <c:v>0.6899721424234555</c:v>
                </c:pt>
                <c:pt idx="348">
                  <c:v>0.68767374589994767</c:v>
                </c:pt>
                <c:pt idx="349">
                  <c:v>0.68457301848797136</c:v>
                </c:pt>
                <c:pt idx="350">
                  <c:v>0.68435398470459818</c:v>
                </c:pt>
                <c:pt idx="351">
                  <c:v>0.68418011651506672</c:v>
                </c:pt>
                <c:pt idx="352">
                  <c:v>0.68292363512927978</c:v>
                </c:pt>
                <c:pt idx="353">
                  <c:v>0.67946810413692038</c:v>
                </c:pt>
                <c:pt idx="354">
                  <c:v>0.67820633677383713</c:v>
                </c:pt>
                <c:pt idx="355">
                  <c:v>0.67802214568370522</c:v>
                </c:pt>
                <c:pt idx="356">
                  <c:v>0.67773734381771056</c:v>
                </c:pt>
                <c:pt idx="357">
                  <c:v>0.67600630539077877</c:v>
                </c:pt>
                <c:pt idx="358">
                  <c:v>0.67474511954947813</c:v>
                </c:pt>
                <c:pt idx="359">
                  <c:v>0.67352162336517574</c:v>
                </c:pt>
                <c:pt idx="360">
                  <c:v>0.67007881034590389</c:v>
                </c:pt>
                <c:pt idx="361">
                  <c:v>0.66886926967056159</c:v>
                </c:pt>
                <c:pt idx="362">
                  <c:v>0.66803447866606702</c:v>
                </c:pt>
                <c:pt idx="363">
                  <c:v>0.66621233646793365</c:v>
                </c:pt>
                <c:pt idx="364">
                  <c:v>0.66544921284170977</c:v>
                </c:pt>
                <c:pt idx="365">
                  <c:v>0.66424905213680263</c:v>
                </c:pt>
                <c:pt idx="366">
                  <c:v>0.66220461531508445</c:v>
                </c:pt>
                <c:pt idx="367">
                  <c:v>0.66085242846710956</c:v>
                </c:pt>
                <c:pt idx="368">
                  <c:v>0.65991668006042181</c:v>
                </c:pt>
                <c:pt idx="369">
                  <c:v>0.65981869172086571</c:v>
                </c:pt>
                <c:pt idx="370">
                  <c:v>0.65966074877794678</c:v>
                </c:pt>
                <c:pt idx="371">
                  <c:v>0.65648086869636746</c:v>
                </c:pt>
                <c:pt idx="372">
                  <c:v>0.65628755175011522</c:v>
                </c:pt>
                <c:pt idx="373">
                  <c:v>0.65175423587085612</c:v>
                </c:pt>
                <c:pt idx="374">
                  <c:v>0.65109077892341116</c:v>
                </c:pt>
                <c:pt idx="375">
                  <c:v>0.65083539638290433</c:v>
                </c:pt>
                <c:pt idx="376">
                  <c:v>0.64725223927961362</c:v>
                </c:pt>
                <c:pt idx="377">
                  <c:v>0.64621755364757527</c:v>
                </c:pt>
                <c:pt idx="378">
                  <c:v>0.64613287546260512</c:v>
                </c:pt>
                <c:pt idx="379">
                  <c:v>0.64528241064500058</c:v>
                </c:pt>
                <c:pt idx="380">
                  <c:v>0.64355860463213854</c:v>
                </c:pt>
                <c:pt idx="381">
                  <c:v>0.64340241054726899</c:v>
                </c:pt>
                <c:pt idx="382">
                  <c:v>0.64278134125376984</c:v>
                </c:pt>
                <c:pt idx="383">
                  <c:v>0.63834132616330641</c:v>
                </c:pt>
                <c:pt idx="384">
                  <c:v>0.63755088695107898</c:v>
                </c:pt>
                <c:pt idx="385">
                  <c:v>0.63393198053214062</c:v>
                </c:pt>
                <c:pt idx="386">
                  <c:v>0.63285604366323123</c:v>
                </c:pt>
                <c:pt idx="387">
                  <c:v>0.63033369425580954</c:v>
                </c:pt>
                <c:pt idx="388">
                  <c:v>0.629553092482523</c:v>
                </c:pt>
                <c:pt idx="389">
                  <c:v>0.62843040182813814</c:v>
                </c:pt>
                <c:pt idx="390">
                  <c:v>0.62752173215165641</c:v>
                </c:pt>
                <c:pt idx="391">
                  <c:v>0.62729835812549206</c:v>
                </c:pt>
                <c:pt idx="392">
                  <c:v>0.62520445162329552</c:v>
                </c:pt>
                <c:pt idx="393">
                  <c:v>0.62407942478712297</c:v>
                </c:pt>
                <c:pt idx="394">
                  <c:v>0.62319261959423866</c:v>
                </c:pt>
                <c:pt idx="395">
                  <c:v>0.62226257857153477</c:v>
                </c:pt>
                <c:pt idx="396">
                  <c:v>0.6168534692532458</c:v>
                </c:pt>
                <c:pt idx="397">
                  <c:v>0.61402376935208813</c:v>
                </c:pt>
                <c:pt idx="398">
                  <c:v>0.61238567864965299</c:v>
                </c:pt>
                <c:pt idx="399">
                  <c:v>0.61170687734446239</c:v>
                </c:pt>
                <c:pt idx="400">
                  <c:v>0.61004451673515914</c:v>
                </c:pt>
                <c:pt idx="401">
                  <c:v>0.607189298467256</c:v>
                </c:pt>
                <c:pt idx="402">
                  <c:v>0.60426829776917157</c:v>
                </c:pt>
                <c:pt idx="403">
                  <c:v>0.60270694773961464</c:v>
                </c:pt>
                <c:pt idx="404">
                  <c:v>0.60111542904173043</c:v>
                </c:pt>
                <c:pt idx="405">
                  <c:v>0.59980335411796504</c:v>
                </c:pt>
                <c:pt idx="406">
                  <c:v>0.59834602405458492</c:v>
                </c:pt>
                <c:pt idx="407">
                  <c:v>0.59560602388672412</c:v>
                </c:pt>
                <c:pt idx="408">
                  <c:v>0.59148178138611562</c:v>
                </c:pt>
                <c:pt idx="409">
                  <c:v>0.58695826954473695</c:v>
                </c:pt>
                <c:pt idx="410">
                  <c:v>0.58273270058419924</c:v>
                </c:pt>
                <c:pt idx="411">
                  <c:v>0.57841526096517237</c:v>
                </c:pt>
                <c:pt idx="412">
                  <c:v>0.57413166703287144</c:v>
                </c:pt>
                <c:pt idx="413">
                  <c:v>0.57142974377082734</c:v>
                </c:pt>
                <c:pt idx="414">
                  <c:v>0.56947686847963008</c:v>
                </c:pt>
                <c:pt idx="415">
                  <c:v>0.5585803727198636</c:v>
                </c:pt>
                <c:pt idx="416">
                  <c:v>0.55615118958927323</c:v>
                </c:pt>
                <c:pt idx="417">
                  <c:v>0.54712316540179717</c:v>
                </c:pt>
                <c:pt idx="418">
                  <c:v>0.54630710442137009</c:v>
                </c:pt>
                <c:pt idx="419">
                  <c:v>0.54324786739775899</c:v>
                </c:pt>
                <c:pt idx="420">
                  <c:v>0.54237803098076576</c:v>
                </c:pt>
                <c:pt idx="421">
                  <c:v>0.53845167406194061</c:v>
                </c:pt>
                <c:pt idx="422">
                  <c:v>0.53469881746369274</c:v>
                </c:pt>
                <c:pt idx="423">
                  <c:v>0.53100532990228599</c:v>
                </c:pt>
                <c:pt idx="424">
                  <c:v>0.52816397965584483</c:v>
                </c:pt>
                <c:pt idx="425">
                  <c:v>0.52733735585327968</c:v>
                </c:pt>
                <c:pt idx="426">
                  <c:v>0.52369471907191734</c:v>
                </c:pt>
                <c:pt idx="427">
                  <c:v>0.52007131089999004</c:v>
                </c:pt>
                <c:pt idx="428">
                  <c:v>0.5193292772486886</c:v>
                </c:pt>
                <c:pt idx="429">
                  <c:v>0.51647780143533628</c:v>
                </c:pt>
                <c:pt idx="430">
                  <c:v>0.5147761292368972</c:v>
                </c:pt>
                <c:pt idx="431">
                  <c:v>0.51291002110675277</c:v>
                </c:pt>
                <c:pt idx="432">
                  <c:v>0.51104043258031429</c:v>
                </c:pt>
                <c:pt idx="433">
                  <c:v>0.50936705414138728</c:v>
                </c:pt>
                <c:pt idx="434">
                  <c:v>0.50747691925767724</c:v>
                </c:pt>
                <c:pt idx="435">
                  <c:v>0.50609447332507218</c:v>
                </c:pt>
                <c:pt idx="436">
                  <c:v>0.50584859169200946</c:v>
                </c:pt>
                <c:pt idx="437">
                  <c:v>0.50397146708234097</c:v>
                </c:pt>
                <c:pt idx="438">
                  <c:v>0.50235443889609976</c:v>
                </c:pt>
                <c:pt idx="439">
                  <c:v>0.50049022956411782</c:v>
                </c:pt>
                <c:pt idx="440">
                  <c:v>0.4988844233150771</c:v>
                </c:pt>
                <c:pt idx="441">
                  <c:v>0.49703303943010047</c:v>
                </c:pt>
                <c:pt idx="442">
                  <c:v>0.49543837688254311</c:v>
                </c:pt>
                <c:pt idx="443">
                  <c:v>0.49359379693195521</c:v>
                </c:pt>
                <c:pt idx="444">
                  <c:v>0.49201613379071779</c:v>
                </c:pt>
                <c:pt idx="445">
                  <c:v>0.49018318101585168</c:v>
                </c:pt>
                <c:pt idx="446">
                  <c:v>0.48861753005628139</c:v>
                </c:pt>
                <c:pt idx="447">
                  <c:v>0.48679703089779713</c:v>
                </c:pt>
                <c:pt idx="448">
                  <c:v>0.48524240222945109</c:v>
                </c:pt>
                <c:pt idx="449">
                  <c:v>0.48412306301019353</c:v>
                </c:pt>
                <c:pt idx="450">
                  <c:v>0.48343443953145254</c:v>
                </c:pt>
                <c:pt idx="451">
                  <c:v>0.48189058812033891</c:v>
                </c:pt>
                <c:pt idx="452">
                  <c:v>0.4800951067358224</c:v>
                </c:pt>
                <c:pt idx="453">
                  <c:v>0.47856192668375608</c:v>
                </c:pt>
                <c:pt idx="454">
                  <c:v>0.47677884625475969</c:v>
                </c:pt>
                <c:pt idx="455">
                  <c:v>0.47525625799147281</c:v>
                </c:pt>
                <c:pt idx="456">
                  <c:v>0.47348549419660751</c:v>
                </c:pt>
                <c:pt idx="457">
                  <c:v>0.47197342322080926</c:v>
                </c:pt>
                <c:pt idx="458">
                  <c:v>0.47133726385079255</c:v>
                </c:pt>
                <c:pt idx="459">
                  <c:v>0.47021489098285374</c:v>
                </c:pt>
                <c:pt idx="460">
                  <c:v>0.46871326464631191</c:v>
                </c:pt>
                <c:pt idx="461">
                  <c:v>0.46696687923497437</c:v>
                </c:pt>
                <c:pt idx="462">
                  <c:v>0.4658841367201636</c:v>
                </c:pt>
                <c:pt idx="463">
                  <c:v>0.46547562563204575</c:v>
                </c:pt>
                <c:pt idx="464">
                  <c:v>0.46374130334068059</c:v>
                </c:pt>
                <c:pt idx="465">
                  <c:v>0.46226035062404353</c:v>
                </c:pt>
                <c:pt idx="466">
                  <c:v>0.46053800816339763</c:v>
                </c:pt>
                <c:pt idx="467">
                  <c:v>0.45906728514283041</c:v>
                </c:pt>
                <c:pt idx="468">
                  <c:v>0.45735683976902208</c:v>
                </c:pt>
                <c:pt idx="469">
                  <c:v>0.45589627577599873</c:v>
                </c:pt>
                <c:pt idx="470">
                  <c:v>0.45419764531112256</c:v>
                </c:pt>
                <c:pt idx="471">
                  <c:v>0.45410216114701579</c:v>
                </c:pt>
                <c:pt idx="472">
                  <c:v>0.45362476609075841</c:v>
                </c:pt>
                <c:pt idx="473">
                  <c:v>0.45274717017083771</c:v>
                </c:pt>
                <c:pt idx="474">
                  <c:v>0.45106027300359408</c:v>
                </c:pt>
                <c:pt idx="475">
                  <c:v>0.44961981702701354</c:v>
                </c:pt>
                <c:pt idx="476">
                  <c:v>0.44794457210963978</c:v>
                </c:pt>
                <c:pt idx="477">
                  <c:v>0.44651406608930039</c:v>
                </c:pt>
                <c:pt idx="478">
                  <c:v>0.4448503929338356</c:v>
                </c:pt>
                <c:pt idx="479">
                  <c:v>0.44342976814036084</c:v>
                </c:pt>
                <c:pt idx="480">
                  <c:v>0.44177758681480878</c:v>
                </c:pt>
                <c:pt idx="481">
                  <c:v>0.44036677499357718</c:v>
                </c:pt>
                <c:pt idx="482">
                  <c:v>0.43872600611807</c:v>
                </c:pt>
                <c:pt idx="483">
                  <c:v>0.43732493948593132</c:v>
                </c:pt>
                <c:pt idx="484">
                  <c:v>0.43569550422891828</c:v>
                </c:pt>
                <c:pt idx="485">
                  <c:v>0.43430411547093423</c:v>
                </c:pt>
                <c:pt idx="486">
                  <c:v>0.43268593554539408</c:v>
                </c:pt>
                <c:pt idx="487">
                  <c:v>0.43130415781160464</c:v>
                </c:pt>
                <c:pt idx="488">
                  <c:v>0.4296971554712839</c:v>
                </c:pt>
                <c:pt idx="489">
                  <c:v>0.42832492237349556</c:v>
                </c:pt>
                <c:pt idx="490">
                  <c:v>0.42672902040917332</c:v>
                </c:pt>
                <c:pt idx="491">
                  <c:v>0.42536626601776945</c:v>
                </c:pt>
                <c:pt idx="492">
                  <c:v>0.42378138775354779</c:v>
                </c:pt>
                <c:pt idx="493">
                  <c:v>0.42242804659432071</c:v>
                </c:pt>
                <c:pt idx="494">
                  <c:v>0.42085411588394089</c:v>
                </c:pt>
                <c:pt idx="495">
                  <c:v>0.42080164963405831</c:v>
                </c:pt>
                <c:pt idx="496">
                  <c:v>0.41951012293494644</c:v>
                </c:pt>
                <c:pt idx="497">
                  <c:v>0.41794706415813032</c:v>
                </c:pt>
                <c:pt idx="498">
                  <c:v>0.41661235484656362</c:v>
                </c:pt>
                <c:pt idx="499">
                  <c:v>0.41510182155711078</c:v>
                </c:pt>
                <c:pt idx="500">
                  <c:v>0.41506009290538065</c:v>
                </c:pt>
                <c:pt idx="501">
                  <c:v>0.4137346031044738</c:v>
                </c:pt>
                <c:pt idx="502">
                  <c:v>0.41219306341973244</c:v>
                </c:pt>
                <c:pt idx="503">
                  <c:v>0.41087672944567349</c:v>
                </c:pt>
                <c:pt idx="504">
                  <c:v>0.40934583795333851</c:v>
                </c:pt>
                <c:pt idx="505">
                  <c:v>0.40803859656221175</c:v>
                </c:pt>
                <c:pt idx="506">
                  <c:v>0.40651827970984544</c:v>
                </c:pt>
                <c:pt idx="507">
                  <c:v>0.40522006809459282</c:v>
                </c:pt>
                <c:pt idx="508">
                  <c:v>0.40373548238923451</c:v>
                </c:pt>
                <c:pt idx="509">
                  <c:v>0.40371025283782142</c:v>
                </c:pt>
                <c:pt idx="510">
                  <c:v>0.40321150103312314</c:v>
                </c:pt>
                <c:pt idx="511">
                  <c:v>0.40242100862522484</c:v>
                </c:pt>
                <c:pt idx="512">
                  <c:v>0.40092162242422874</c:v>
                </c:pt>
                <c:pt idx="513">
                  <c:v>0.40062774522131112</c:v>
                </c:pt>
                <c:pt idx="514">
                  <c:v>0.39964128367191348</c:v>
                </c:pt>
                <c:pt idx="515">
                  <c:v>0.39815225448794239</c:v>
                </c:pt>
                <c:pt idx="516">
                  <c:v>0.39688075968140091</c:v>
                </c:pt>
                <c:pt idx="517">
                  <c:v>0.39540201597331248</c:v>
                </c:pt>
                <c:pt idx="518">
                  <c:v>0.39413930402294906</c:v>
                </c:pt>
                <c:pt idx="519">
                  <c:v>0.3926707747437716</c:v>
                </c:pt>
                <c:pt idx="520">
                  <c:v>0.39141678498196708</c:v>
                </c:pt>
                <c:pt idx="521">
                  <c:v>0.38995839957548634</c:v>
                </c:pt>
                <c:pt idx="522">
                  <c:v>0.3889424696338587</c:v>
                </c:pt>
                <c:pt idx="523">
                  <c:v>0.38871307175368341</c:v>
                </c:pt>
                <c:pt idx="524">
                  <c:v>0.38726476015105249</c:v>
                </c:pt>
                <c:pt idx="525">
                  <c:v>0.38693946805324525</c:v>
                </c:pt>
                <c:pt idx="526">
                  <c:v>0.38648082627814828</c:v>
                </c:pt>
                <c:pt idx="527">
                  <c:v>0.38602803443686107</c:v>
                </c:pt>
                <c:pt idx="528">
                  <c:v>0.38458972705323385</c:v>
                </c:pt>
                <c:pt idx="529">
                  <c:v>0.38336154402755634</c:v>
                </c:pt>
                <c:pt idx="530">
                  <c:v>0.38315910065210018</c:v>
                </c:pt>
                <c:pt idx="531">
                  <c:v>0.38197245182636674</c:v>
                </c:pt>
                <c:pt idx="532">
                  <c:v>0.38193317175874453</c:v>
                </c:pt>
                <c:pt idx="533">
                  <c:v>0.38121629255907274</c:v>
                </c:pt>
                <c:pt idx="534">
                  <c:v>0.38071347241292108</c:v>
                </c:pt>
                <c:pt idx="535">
                  <c:v>0.37929496663207363</c:v>
                </c:pt>
                <c:pt idx="536">
                  <c:v>0.37808369236504696</c:v>
                </c:pt>
                <c:pt idx="537">
                  <c:v>0.37667498491935325</c:v>
                </c:pt>
                <c:pt idx="538">
                  <c:v>0.37547207753485307</c:v>
                </c:pt>
                <c:pt idx="539">
                  <c:v>0.37407310074226846</c:v>
                </c:pt>
                <c:pt idx="540">
                  <c:v>0.37287850244601545</c:v>
                </c:pt>
                <c:pt idx="541">
                  <c:v>0.37223026385986813</c:v>
                </c:pt>
                <c:pt idx="542">
                  <c:v>0.37148918909200912</c:v>
                </c:pt>
                <c:pt idx="543">
                  <c:v>0.3706846256981568</c:v>
                </c:pt>
                <c:pt idx="544">
                  <c:v>0.36892312582326431</c:v>
                </c:pt>
                <c:pt idx="545">
                  <c:v>0.3686451283533147</c:v>
                </c:pt>
                <c:pt idx="546">
                  <c:v>0.36837926871950688</c:v>
                </c:pt>
                <c:pt idx="547">
                  <c:v>0.36637478764825721</c:v>
                </c:pt>
                <c:pt idx="548">
                  <c:v>0.36579112145803705</c:v>
                </c:pt>
                <c:pt idx="549">
                  <c:v>0.36532290026637687</c:v>
                </c:pt>
                <c:pt idx="550">
                  <c:v>0.36386831273193238</c:v>
                </c:pt>
                <c:pt idx="551">
                  <c:v>0.36384405213082188</c:v>
                </c:pt>
                <c:pt idx="552">
                  <c:v>0.36270411919362311</c:v>
                </c:pt>
                <c:pt idx="553">
                  <c:v>0.36202574965362094</c:v>
                </c:pt>
                <c:pt idx="554">
                  <c:v>0.3613307976805209</c:v>
                </c:pt>
                <c:pt idx="555">
                  <c:v>0.36057518395532628</c:v>
                </c:pt>
                <c:pt idx="556">
                  <c:v>0.36018098872204868</c:v>
                </c:pt>
                <c:pt idx="557">
                  <c:v>0.35883490354680325</c:v>
                </c:pt>
                <c:pt idx="558">
                  <c:v>0.3576897312473647</c:v>
                </c:pt>
                <c:pt idx="559">
                  <c:v>0.35757439481749781</c:v>
                </c:pt>
                <c:pt idx="560">
                  <c:v>0.35668378281035801</c:v>
                </c:pt>
                <c:pt idx="561">
                  <c:v>0.35635624981320291</c:v>
                </c:pt>
                <c:pt idx="562">
                  <c:v>0.35521837217621177</c:v>
                </c:pt>
                <c:pt idx="563">
                  <c:v>0.35389471739157746</c:v>
                </c:pt>
                <c:pt idx="564">
                  <c:v>0.35337760938731594</c:v>
                </c:pt>
                <c:pt idx="565">
                  <c:v>0.35276458500089714</c:v>
                </c:pt>
                <c:pt idx="566">
                  <c:v>0.34965683904374784</c:v>
                </c:pt>
                <c:pt idx="567">
                  <c:v>0.34936532853760294</c:v>
                </c:pt>
                <c:pt idx="568">
                  <c:v>0.34836957357159432</c:v>
                </c:pt>
                <c:pt idx="569">
                  <c:v>0.34672979585903291</c:v>
                </c:pt>
                <c:pt idx="570">
                  <c:v>0.34612899650857776</c:v>
                </c:pt>
                <c:pt idx="571">
                  <c:v>0.34479760107629481</c:v>
                </c:pt>
                <c:pt idx="572">
                  <c:v>0.34423944673981255</c:v>
                </c:pt>
                <c:pt idx="573">
                  <c:v>0.3430542291757594</c:v>
                </c:pt>
                <c:pt idx="574">
                  <c:v>0.34184386107746645</c:v>
                </c:pt>
                <c:pt idx="575">
                  <c:v>0.33987636942119004</c:v>
                </c:pt>
                <c:pt idx="576">
                  <c:v>0.33947926739565903</c:v>
                </c:pt>
                <c:pt idx="577">
                  <c:v>0.33713369718665548</c:v>
                </c:pt>
                <c:pt idx="578">
                  <c:v>0.33503873538473972</c:v>
                </c:pt>
                <c:pt idx="579">
                  <c:v>0.33480482998635086</c:v>
                </c:pt>
                <c:pt idx="580">
                  <c:v>0.33328368870984049</c:v>
                </c:pt>
                <c:pt idx="581">
                  <c:v>0.33167301278216577</c:v>
                </c:pt>
                <c:pt idx="582">
                  <c:v>0.32918616723021465</c:v>
                </c:pt>
                <c:pt idx="583">
                  <c:v>0.32874394613091473</c:v>
                </c:pt>
                <c:pt idx="584">
                  <c:v>0.32687584554880078</c:v>
                </c:pt>
                <c:pt idx="585">
                  <c:v>0.3259450841133425</c:v>
                </c:pt>
                <c:pt idx="586">
                  <c:v>0.32461115785654543</c:v>
                </c:pt>
                <c:pt idx="587">
                  <c:v>0.32236764004074248</c:v>
                </c:pt>
                <c:pt idx="588">
                  <c:v>0.32014064855621349</c:v>
                </c:pt>
                <c:pt idx="589">
                  <c:v>0.31899161798839637</c:v>
                </c:pt>
                <c:pt idx="590">
                  <c:v>0.3180477718199099</c:v>
                </c:pt>
                <c:pt idx="591">
                  <c:v>0.31792923170027071</c:v>
                </c:pt>
                <c:pt idx="592">
                  <c:v>0.31573312591245722</c:v>
                </c:pt>
                <c:pt idx="593">
                  <c:v>0.31479941437568909</c:v>
                </c:pt>
                <c:pt idx="594">
                  <c:v>0.31355219638317622</c:v>
                </c:pt>
                <c:pt idx="595">
                  <c:v>0.3124291232817244</c:v>
                </c:pt>
                <c:pt idx="596">
                  <c:v>0.3113863328726047</c:v>
                </c:pt>
                <c:pt idx="597">
                  <c:v>0.31023455095784641</c:v>
                </c:pt>
                <c:pt idx="598">
                  <c:v>0.30923543030467776</c:v>
                </c:pt>
                <c:pt idx="599">
                  <c:v>0.30808481308391189</c:v>
                </c:pt>
                <c:pt idx="600">
                  <c:v>0.30793609196279548</c:v>
                </c:pt>
                <c:pt idx="601">
                  <c:v>0.30765007696925717</c:v>
                </c:pt>
                <c:pt idx="602">
                  <c:v>0.30595545107003497</c:v>
                </c:pt>
                <c:pt idx="603">
                  <c:v>0.30508065156999176</c:v>
                </c:pt>
                <c:pt idx="604">
                  <c:v>0.30384182685570932</c:v>
                </c:pt>
                <c:pt idx="605">
                  <c:v>0.30289055659684161</c:v>
                </c:pt>
                <c:pt idx="606">
                  <c:v>0.3017429941850337</c:v>
                </c:pt>
                <c:pt idx="607">
                  <c:v>0.30078292812866392</c:v>
                </c:pt>
                <c:pt idx="608">
                  <c:v>0.29965869490671393</c:v>
                </c:pt>
                <c:pt idx="609">
                  <c:v>0.29870239872869392</c:v>
                </c:pt>
                <c:pt idx="610">
                  <c:v>0.29819994241130166</c:v>
                </c:pt>
                <c:pt idx="611">
                  <c:v>0.29789359513410352</c:v>
                </c:pt>
                <c:pt idx="612">
                  <c:v>0.29758879958295203</c:v>
                </c:pt>
                <c:pt idx="613">
                  <c:v>0.29663857606768501</c:v>
                </c:pt>
                <c:pt idx="614">
                  <c:v>0.29553320330861854</c:v>
                </c:pt>
                <c:pt idx="615">
                  <c:v>0.29349180630549204</c:v>
                </c:pt>
                <c:pt idx="616">
                  <c:v>0.29316988870746746</c:v>
                </c:pt>
                <c:pt idx="617">
                  <c:v>0.2920152021246834</c:v>
                </c:pt>
                <c:pt idx="618">
                  <c:v>0.29064831903117211</c:v>
                </c:pt>
                <c:pt idx="619">
                  <c:v>0.28967822968307233</c:v>
                </c:pt>
                <c:pt idx="620">
                  <c:v>0.2895537746947483</c:v>
                </c:pt>
                <c:pt idx="621">
                  <c:v>0.28854820040027385</c:v>
                </c:pt>
                <c:pt idx="622">
                  <c:v>0.28747093169446242</c:v>
                </c:pt>
                <c:pt idx="623">
                  <c:v>0.28722078248216859</c:v>
                </c:pt>
                <c:pt idx="624">
                  <c:v>0.28653783256095511</c:v>
                </c:pt>
                <c:pt idx="625">
                  <c:v>0.28546981435565716</c:v>
                </c:pt>
                <c:pt idx="626">
                  <c:v>0.28455536427986117</c:v>
                </c:pt>
                <c:pt idx="627">
                  <c:v>0.28349506035894734</c:v>
                </c:pt>
                <c:pt idx="628">
                  <c:v>0.28289562068556279</c:v>
                </c:pt>
                <c:pt idx="629">
                  <c:v>0.28258919957391271</c:v>
                </c:pt>
                <c:pt idx="630">
                  <c:v>0.28153628245711798</c:v>
                </c:pt>
                <c:pt idx="631">
                  <c:v>0.28068869453396617</c:v>
                </c:pt>
                <c:pt idx="632">
                  <c:v>0.28063710216488263</c:v>
                </c:pt>
                <c:pt idx="633">
                  <c:v>0.27907306024644679</c:v>
                </c:pt>
                <c:pt idx="634">
                  <c:v>0.278698579387683</c:v>
                </c:pt>
                <c:pt idx="635">
                  <c:v>0.27846696287003542</c:v>
                </c:pt>
                <c:pt idx="636">
                  <c:v>0.27827551283586516</c:v>
                </c:pt>
                <c:pt idx="637">
                  <c:v>0.27712984986800648</c:v>
                </c:pt>
                <c:pt idx="638">
                  <c:v>0.27677346382134754</c:v>
                </c:pt>
                <c:pt idx="639">
                  <c:v>0.27641907601354404</c:v>
                </c:pt>
                <c:pt idx="640">
                  <c:v>0.27585682612886531</c:v>
                </c:pt>
                <c:pt idx="641">
                  <c:v>0.27486164913869715</c:v>
                </c:pt>
                <c:pt idx="642">
                  <c:v>0.27385887980268292</c:v>
                </c:pt>
                <c:pt idx="643">
                  <c:v>0.27296304090929874</c:v>
                </c:pt>
                <c:pt idx="644">
                  <c:v>0.27194997851241887</c:v>
                </c:pt>
                <c:pt idx="645">
                  <c:v>0.27107754743378132</c:v>
                </c:pt>
                <c:pt idx="646">
                  <c:v>0.27006827589972909</c:v>
                </c:pt>
                <c:pt idx="647">
                  <c:v>0.26920507803332516</c:v>
                </c:pt>
                <c:pt idx="648">
                  <c:v>0.26844692636810397</c:v>
                </c:pt>
                <c:pt idx="649">
                  <c:v>0.26820218082287045</c:v>
                </c:pt>
                <c:pt idx="650">
                  <c:v>0.26756364153821033</c:v>
                </c:pt>
                <c:pt idx="651">
                  <c:v>0.26729273961317862</c:v>
                </c:pt>
                <c:pt idx="652">
                  <c:v>0.26681467934732717</c:v>
                </c:pt>
                <c:pt idx="653">
                  <c:v>0.26634946181151076</c:v>
                </c:pt>
                <c:pt idx="654">
                  <c:v>0.26588716183319305</c:v>
                </c:pt>
                <c:pt idx="655">
                  <c:v>0.26570396582519384</c:v>
                </c:pt>
                <c:pt idx="656">
                  <c:v>0.26450963097524605</c:v>
                </c:pt>
                <c:pt idx="657">
                  <c:v>0.26370311650879347</c:v>
                </c:pt>
                <c:pt idx="658">
                  <c:v>0.2626825256348132</c:v>
                </c:pt>
                <c:pt idx="659">
                  <c:v>0.26185076489555004</c:v>
                </c:pt>
                <c:pt idx="660">
                  <c:v>0.26174952468644019</c:v>
                </c:pt>
                <c:pt idx="661">
                  <c:v>0.26086804417198278</c:v>
                </c:pt>
                <c:pt idx="662">
                  <c:v>0.26003628963932179</c:v>
                </c:pt>
                <c:pt idx="663">
                  <c:v>0.25906609683274423</c:v>
                </c:pt>
                <c:pt idx="664">
                  <c:v>0.25885727197819419</c:v>
                </c:pt>
                <c:pt idx="665">
                  <c:v>0.25823901882446193</c:v>
                </c:pt>
                <c:pt idx="666">
                  <c:v>0.25727659656184693</c:v>
                </c:pt>
                <c:pt idx="667">
                  <c:v>0.25645503254872426</c:v>
                </c:pt>
                <c:pt idx="668">
                  <c:v>0.25600551052238518</c:v>
                </c:pt>
                <c:pt idx="669">
                  <c:v>0.25549945729251194</c:v>
                </c:pt>
                <c:pt idx="670">
                  <c:v>0.25483597726509621</c:v>
                </c:pt>
                <c:pt idx="671">
                  <c:v>0.25468353116694703</c:v>
                </c:pt>
                <c:pt idx="672">
                  <c:v>0.25292429660886134</c:v>
                </c:pt>
                <c:pt idx="673">
                  <c:v>0.25218703441522133</c:v>
                </c:pt>
                <c:pt idx="674">
                  <c:v>0.25136260648086073</c:v>
                </c:pt>
                <c:pt idx="675">
                  <c:v>0.25117721959011896</c:v>
                </c:pt>
                <c:pt idx="676">
                  <c:v>0.25027955336421259</c:v>
                </c:pt>
                <c:pt idx="677">
                  <c:v>0.24944221156022356</c:v>
                </c:pt>
                <c:pt idx="678">
                  <c:v>0.24872780881536252</c:v>
                </c:pt>
                <c:pt idx="679">
                  <c:v>0.24851992507464155</c:v>
                </c:pt>
                <c:pt idx="680">
                  <c:v>0.2480292653882202</c:v>
                </c:pt>
                <c:pt idx="681">
                  <c:v>0.24771918830107945</c:v>
                </c:pt>
                <c:pt idx="682">
                  <c:v>0.24679753265530438</c:v>
                </c:pt>
                <c:pt idx="683">
                  <c:v>0.24600806686925072</c:v>
                </c:pt>
                <c:pt idx="684">
                  <c:v>0.24554634558729166</c:v>
                </c:pt>
                <c:pt idx="685">
                  <c:v>0.24509170861471963</c:v>
                </c:pt>
                <c:pt idx="686">
                  <c:v>0.24430876502327867</c:v>
                </c:pt>
                <c:pt idx="687">
                  <c:v>0.2433985374442465</c:v>
                </c:pt>
                <c:pt idx="688">
                  <c:v>0.24262120111382027</c:v>
                </c:pt>
                <c:pt idx="689">
                  <c:v>0.24171722386197975</c:v>
                </c:pt>
                <c:pt idx="690">
                  <c:v>0.24094529406000106</c:v>
                </c:pt>
                <c:pt idx="691">
                  <c:v>0.24004755413076795</c:v>
                </c:pt>
                <c:pt idx="692">
                  <c:v>0.23955351764029648</c:v>
                </c:pt>
                <c:pt idx="693">
                  <c:v>0.23928096334184698</c:v>
                </c:pt>
                <c:pt idx="694">
                  <c:v>0.23838942326944909</c:v>
                </c:pt>
                <c:pt idx="695">
                  <c:v>0.23762812899573085</c:v>
                </c:pt>
                <c:pt idx="696">
                  <c:v>0.23674274700098902</c:v>
                </c:pt>
                <c:pt idx="697">
                  <c:v>0.23598671161040397</c:v>
                </c:pt>
                <c:pt idx="698">
                  <c:v>0.23510744535123501</c:v>
                </c:pt>
                <c:pt idx="699">
                  <c:v>0.23435663232315607</c:v>
                </c:pt>
                <c:pt idx="700">
                  <c:v>0.23348343959137927</c:v>
                </c:pt>
                <c:pt idx="701">
                  <c:v>0.23273781281602296</c:v>
                </c:pt>
                <c:pt idx="702">
                  <c:v>0.23187065166547852</c:v>
                </c:pt>
                <c:pt idx="703">
                  <c:v>0.23113017531202198</c:v>
                </c:pt>
                <c:pt idx="704">
                  <c:v>0.23026900408079379</c:v>
                </c:pt>
                <c:pt idx="705">
                  <c:v>0.22953364257141554</c:v>
                </c:pt>
                <c:pt idx="706">
                  <c:v>0.22946217830176935</c:v>
                </c:pt>
                <c:pt idx="707">
                  <c:v>0.22880030555525049</c:v>
                </c:pt>
                <c:pt idx="708">
                  <c:v>0.22867841988434284</c:v>
                </c:pt>
                <c:pt idx="709">
                  <c:v>0.22839748906050877</c:v>
                </c:pt>
                <c:pt idx="710">
                  <c:v>0.22794813788799975</c:v>
                </c:pt>
                <c:pt idx="711">
                  <c:v>0.22709882265553039</c:v>
                </c:pt>
                <c:pt idx="712">
                  <c:v>0.2255301365017916</c:v>
                </c:pt>
                <c:pt idx="713">
                  <c:v>0.22397228605481925</c:v>
                </c:pt>
                <c:pt idx="714">
                  <c:v>0.22363566285574266</c:v>
                </c:pt>
                <c:pt idx="715">
                  <c:v>0.222425196466918</c:v>
                </c:pt>
                <c:pt idx="716">
                  <c:v>0.22088879340740461</c:v>
                </c:pt>
                <c:pt idx="717">
                  <c:v>0.21936300305903528</c:v>
                </c:pt>
                <c:pt idx="718">
                  <c:v>0.21784775211445953</c:v>
                </c:pt>
                <c:pt idx="719">
                  <c:v>0.21771855483700678</c:v>
                </c:pt>
                <c:pt idx="720">
                  <c:v>0.21634296777269738</c:v>
                </c:pt>
                <c:pt idx="721">
                  <c:v>0.21063743408573912</c:v>
                </c:pt>
                <c:pt idx="722">
                  <c:v>0.20793765974433628</c:v>
                </c:pt>
                <c:pt idx="723">
                  <c:v>0.20743777862036716</c:v>
                </c:pt>
                <c:pt idx="724">
                  <c:v>0.18656174146815327</c:v>
                </c:pt>
                <c:pt idx="725">
                  <c:v>0.16685145552530348</c:v>
                </c:pt>
                <c:pt idx="726">
                  <c:v>0.15978052796448383</c:v>
                </c:pt>
                <c:pt idx="727">
                  <c:v>0.14759716088943692</c:v>
                </c:pt>
                <c:pt idx="728">
                  <c:v>0.14398279000628844</c:v>
                </c:pt>
                <c:pt idx="729">
                  <c:v>0.14369668594088894</c:v>
                </c:pt>
              </c:numCache>
            </c:numRef>
          </c:yVal>
          <c:smooth val="1"/>
          <c:extLst>
            <c:ext xmlns:c16="http://schemas.microsoft.com/office/drawing/2014/chart" uri="{C3380CC4-5D6E-409C-BE32-E72D297353CC}">
              <c16:uniqueId val="{00000000-7B8A-7E4F-8CB7-26097AECC958}"/>
            </c:ext>
          </c:extLst>
        </c:ser>
        <c:ser>
          <c:idx val="1"/>
          <c:order val="1"/>
          <c:tx>
            <c:strRef>
              <c:f>Escenarios!$E$15</c:f>
              <c:strCache>
                <c:ptCount val="1"/>
                <c:pt idx="0">
                  <c:v>Escenario 1</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Gráficos!$AD$6:$AD$735</c:f>
              <c:numCache>
                <c:formatCode>0.0000</c:formatCode>
                <c:ptCount val="730"/>
                <c:pt idx="0">
                  <c:v>5.3315657154386189</c:v>
                </c:pt>
                <c:pt idx="1">
                  <c:v>5.2311113865100536</c:v>
                </c:pt>
                <c:pt idx="2">
                  <c:v>4.9669060904061801</c:v>
                </c:pt>
                <c:pt idx="3">
                  <c:v>4.8671456502130583</c:v>
                </c:pt>
                <c:pt idx="4">
                  <c:v>4.0774212949771922</c:v>
                </c:pt>
                <c:pt idx="5">
                  <c:v>4.0297583161499677</c:v>
                </c:pt>
                <c:pt idx="6">
                  <c:v>3.9984119494441241</c:v>
                </c:pt>
                <c:pt idx="7">
                  <c:v>3.9659602382609949</c:v>
                </c:pt>
                <c:pt idx="8">
                  <c:v>3.8797761241706605</c:v>
                </c:pt>
                <c:pt idx="9">
                  <c:v>3.641185410737565</c:v>
                </c:pt>
                <c:pt idx="10">
                  <c:v>3.2381638862939077</c:v>
                </c:pt>
                <c:pt idx="11">
                  <c:v>3.1319818483639272</c:v>
                </c:pt>
                <c:pt idx="12">
                  <c:v>2.7314507717264473</c:v>
                </c:pt>
                <c:pt idx="13">
                  <c:v>2.0440734195826256</c:v>
                </c:pt>
                <c:pt idx="14">
                  <c:v>1.7467256869514003</c:v>
                </c:pt>
                <c:pt idx="15">
                  <c:v>1.743326124704734</c:v>
                </c:pt>
                <c:pt idx="16">
                  <c:v>1.6490182869300474</c:v>
                </c:pt>
                <c:pt idx="17">
                  <c:v>1.6250041992216198</c:v>
                </c:pt>
                <c:pt idx="18">
                  <c:v>1.6000362149754719</c:v>
                </c:pt>
                <c:pt idx="19">
                  <c:v>1.5870913526959698</c:v>
                </c:pt>
                <c:pt idx="20">
                  <c:v>1.5739213570483035</c:v>
                </c:pt>
                <c:pt idx="21">
                  <c:v>1.5600557092933003</c:v>
                </c:pt>
                <c:pt idx="22">
                  <c:v>1.5336298296145257</c:v>
                </c:pt>
                <c:pt idx="23">
                  <c:v>1.5195556142031457</c:v>
                </c:pt>
                <c:pt idx="24">
                  <c:v>1.5076844448920588</c:v>
                </c:pt>
                <c:pt idx="25">
                  <c:v>1.5009648704781875</c:v>
                </c:pt>
                <c:pt idx="26">
                  <c:v>1.4900588669861023</c:v>
                </c:pt>
                <c:pt idx="27">
                  <c:v>1.4822928771670645</c:v>
                </c:pt>
                <c:pt idx="28">
                  <c:v>1.475534348315193</c:v>
                </c:pt>
                <c:pt idx="29">
                  <c:v>1.4636934759212297</c:v>
                </c:pt>
                <c:pt idx="30">
                  <c:v>1.4574865435529925</c:v>
                </c:pt>
                <c:pt idx="31">
                  <c:v>1.43793321880917</c:v>
                </c:pt>
                <c:pt idx="32">
                  <c:v>1.4327040782286886</c:v>
                </c:pt>
                <c:pt idx="33">
                  <c:v>1.4126488588625012</c:v>
                </c:pt>
                <c:pt idx="34">
                  <c:v>1.4085385180817815</c:v>
                </c:pt>
                <c:pt idx="35">
                  <c:v>1.4061829388004528</c:v>
                </c:pt>
                <c:pt idx="36">
                  <c:v>1.3978362064431034</c:v>
                </c:pt>
                <c:pt idx="37">
                  <c:v>1.3944553089033063</c:v>
                </c:pt>
                <c:pt idx="38">
                  <c:v>1.3879137498816501</c:v>
                </c:pt>
                <c:pt idx="39">
                  <c:v>1.3871984959095376</c:v>
                </c:pt>
                <c:pt idx="40">
                  <c:v>1.385096771578477</c:v>
                </c:pt>
                <c:pt idx="41">
                  <c:v>1.3681375349389637</c:v>
                </c:pt>
                <c:pt idx="42">
                  <c:v>1.3637593405199504</c:v>
                </c:pt>
                <c:pt idx="43">
                  <c:v>1.3615113810228507</c:v>
                </c:pt>
                <c:pt idx="44">
                  <c:v>1.3608336771299787</c:v>
                </c:pt>
                <c:pt idx="45">
                  <c:v>1.3603539494628887</c:v>
                </c:pt>
                <c:pt idx="46">
                  <c:v>1.3580298931532275</c:v>
                </c:pt>
                <c:pt idx="47">
                  <c:v>1.3571298213563574</c:v>
                </c:pt>
                <c:pt idx="48">
                  <c:v>1.3505791823035509</c:v>
                </c:pt>
                <c:pt idx="49">
                  <c:v>1.3501833251512214</c:v>
                </c:pt>
                <c:pt idx="50">
                  <c:v>1.3490010164874049</c:v>
                </c:pt>
                <c:pt idx="51">
                  <c:v>1.3419663047540682</c:v>
                </c:pt>
                <c:pt idx="52">
                  <c:v>1.3418786670067557</c:v>
                </c:pt>
                <c:pt idx="53">
                  <c:v>1.3396242962782714</c:v>
                </c:pt>
                <c:pt idx="54">
                  <c:v>1.3381766393159638</c:v>
                </c:pt>
                <c:pt idx="55">
                  <c:v>1.3258474296521321</c:v>
                </c:pt>
                <c:pt idx="56">
                  <c:v>1.3218833420047564</c:v>
                </c:pt>
                <c:pt idx="57">
                  <c:v>1.3217200172454275</c:v>
                </c:pt>
                <c:pt idx="58">
                  <c:v>1.3161016851499063</c:v>
                </c:pt>
                <c:pt idx="59">
                  <c:v>1.3156317750296003</c:v>
                </c:pt>
                <c:pt idx="60">
                  <c:v>1.3138947875980069</c:v>
                </c:pt>
                <c:pt idx="61">
                  <c:v>1.3115578937710215</c:v>
                </c:pt>
                <c:pt idx="62">
                  <c:v>1.3070419767723682</c:v>
                </c:pt>
                <c:pt idx="63">
                  <c:v>1.3050298947586105</c:v>
                </c:pt>
                <c:pt idx="64">
                  <c:v>1.3026162200595994</c:v>
                </c:pt>
                <c:pt idx="65">
                  <c:v>1.3024247813799623</c:v>
                </c:pt>
                <c:pt idx="66">
                  <c:v>1.301357511051102</c:v>
                </c:pt>
                <c:pt idx="67">
                  <c:v>1.3013568246325538</c:v>
                </c:pt>
                <c:pt idx="68">
                  <c:v>1.2992459546945139</c:v>
                </c:pt>
                <c:pt idx="69">
                  <c:v>1.2932984464918649</c:v>
                </c:pt>
                <c:pt idx="70">
                  <c:v>1.2899486932706219</c:v>
                </c:pt>
                <c:pt idx="71">
                  <c:v>1.2897351104670052</c:v>
                </c:pt>
                <c:pt idx="72">
                  <c:v>1.2845245348338967</c:v>
                </c:pt>
                <c:pt idx="73">
                  <c:v>1.2795635132628624</c:v>
                </c:pt>
                <c:pt idx="74">
                  <c:v>1.2765073569512</c:v>
                </c:pt>
                <c:pt idx="75">
                  <c:v>1.2751624600393743</c:v>
                </c:pt>
                <c:pt idx="76">
                  <c:v>1.2741843088549096</c:v>
                </c:pt>
                <c:pt idx="77">
                  <c:v>1.2741624205863882</c:v>
                </c:pt>
                <c:pt idx="78">
                  <c:v>1.273447862779558</c:v>
                </c:pt>
                <c:pt idx="79">
                  <c:v>1.2703471532856467</c:v>
                </c:pt>
                <c:pt idx="80">
                  <c:v>1.2703152529848505</c:v>
                </c:pt>
                <c:pt idx="81">
                  <c:v>1.2643112727655472</c:v>
                </c:pt>
                <c:pt idx="82">
                  <c:v>1.2641406917511959</c:v>
                </c:pt>
                <c:pt idx="83">
                  <c:v>1.2615504438531082</c:v>
                </c:pt>
                <c:pt idx="84">
                  <c:v>1.2568835947495796</c:v>
                </c:pt>
                <c:pt idx="85">
                  <c:v>1.2552732022532926</c:v>
                </c:pt>
                <c:pt idx="86">
                  <c:v>1.2528167942122734</c:v>
                </c:pt>
                <c:pt idx="87">
                  <c:v>1.2504274100519854</c:v>
                </c:pt>
                <c:pt idx="88">
                  <c:v>1.2485145081982638</c:v>
                </c:pt>
                <c:pt idx="89">
                  <c:v>1.2480140943877067</c:v>
                </c:pt>
                <c:pt idx="90">
                  <c:v>1.2476421288978339</c:v>
                </c:pt>
                <c:pt idx="91">
                  <c:v>1.244418276865245</c:v>
                </c:pt>
                <c:pt idx="92">
                  <c:v>1.2429128137700951</c:v>
                </c:pt>
                <c:pt idx="93">
                  <c:v>1.241372674435306</c:v>
                </c:pt>
                <c:pt idx="94">
                  <c:v>1.241027362343978</c:v>
                </c:pt>
                <c:pt idx="95">
                  <c:v>1.2390009222473408</c:v>
                </c:pt>
                <c:pt idx="96">
                  <c:v>1.2386878202351539</c:v>
                </c:pt>
                <c:pt idx="97">
                  <c:v>1.2354225974449766</c:v>
                </c:pt>
                <c:pt idx="98">
                  <c:v>1.233988989857415</c:v>
                </c:pt>
                <c:pt idx="99">
                  <c:v>1.2338245025350132</c:v>
                </c:pt>
                <c:pt idx="100">
                  <c:v>1.2327114456684241</c:v>
                </c:pt>
                <c:pt idx="101">
                  <c:v>1.2318108743711165</c:v>
                </c:pt>
                <c:pt idx="102">
                  <c:v>1.2309118315050132</c:v>
                </c:pt>
                <c:pt idx="103">
                  <c:v>1.2271183595587785</c:v>
                </c:pt>
                <c:pt idx="104">
                  <c:v>1.2267390965283027</c:v>
                </c:pt>
                <c:pt idx="105">
                  <c:v>1.2222697987113669</c:v>
                </c:pt>
                <c:pt idx="106">
                  <c:v>1.2214992646841762</c:v>
                </c:pt>
                <c:pt idx="107">
                  <c:v>1.2189878742401179</c:v>
                </c:pt>
                <c:pt idx="108">
                  <c:v>1.2161781666213474</c:v>
                </c:pt>
                <c:pt idx="109">
                  <c:v>1.2139448829239876</c:v>
                </c:pt>
                <c:pt idx="110">
                  <c:v>1.2109344163520575</c:v>
                </c:pt>
                <c:pt idx="111">
                  <c:v>1.2089202588923551</c:v>
                </c:pt>
                <c:pt idx="112">
                  <c:v>1.2072186267707894</c:v>
                </c:pt>
                <c:pt idx="113">
                  <c:v>1.2056140875443395</c:v>
                </c:pt>
                <c:pt idx="114">
                  <c:v>1.2029396683748714</c:v>
                </c:pt>
                <c:pt idx="115">
                  <c:v>1.201658457922445</c:v>
                </c:pt>
                <c:pt idx="116">
                  <c:v>1.1968920050646716</c:v>
                </c:pt>
                <c:pt idx="117">
                  <c:v>1.1952332139243547</c:v>
                </c:pt>
                <c:pt idx="118">
                  <c:v>1.1949999173735799</c:v>
                </c:pt>
                <c:pt idx="119">
                  <c:v>1.1939126473892328</c:v>
                </c:pt>
                <c:pt idx="120">
                  <c:v>1.1920784235939397</c:v>
                </c:pt>
                <c:pt idx="121">
                  <c:v>1.1875537341811788</c:v>
                </c:pt>
                <c:pt idx="122">
                  <c:v>1.1871141671459233</c:v>
                </c:pt>
                <c:pt idx="123">
                  <c:v>1.1862289596097111</c:v>
                </c:pt>
                <c:pt idx="124">
                  <c:v>1.1859657886585282</c:v>
                </c:pt>
                <c:pt idx="125">
                  <c:v>1.1850602477283654</c:v>
                </c:pt>
                <c:pt idx="126">
                  <c:v>1.182284409328094</c:v>
                </c:pt>
                <c:pt idx="127">
                  <c:v>1.1792819309623064</c:v>
                </c:pt>
                <c:pt idx="128">
                  <c:v>1.1750869927624534</c:v>
                </c:pt>
                <c:pt idx="129">
                  <c:v>1.1739510986651751</c:v>
                </c:pt>
                <c:pt idx="130">
                  <c:v>1.1718774921035697</c:v>
                </c:pt>
                <c:pt idx="131">
                  <c:v>1.1718243626227935</c:v>
                </c:pt>
                <c:pt idx="132">
                  <c:v>1.1715028237860363</c:v>
                </c:pt>
                <c:pt idx="133">
                  <c:v>1.1657199312784685</c:v>
                </c:pt>
                <c:pt idx="134">
                  <c:v>1.1637764729440829</c:v>
                </c:pt>
                <c:pt idx="135">
                  <c:v>1.1599465917724969</c:v>
                </c:pt>
                <c:pt idx="136">
                  <c:v>1.159589655311291</c:v>
                </c:pt>
                <c:pt idx="137">
                  <c:v>1.1573906803556204</c:v>
                </c:pt>
                <c:pt idx="138">
                  <c:v>1.1556315150105021</c:v>
                </c:pt>
                <c:pt idx="139">
                  <c:v>1.1546989727777599</c:v>
                </c:pt>
                <c:pt idx="140">
                  <c:v>1.1526907340867942</c:v>
                </c:pt>
                <c:pt idx="141">
                  <c:v>1.1519727471488914</c:v>
                </c:pt>
                <c:pt idx="142">
                  <c:v>1.1515344009024482</c:v>
                </c:pt>
                <c:pt idx="143">
                  <c:v>1.1471377099462163</c:v>
                </c:pt>
                <c:pt idx="144">
                  <c:v>1.144839592380589</c:v>
                </c:pt>
                <c:pt idx="145">
                  <c:v>1.1438096211166462</c:v>
                </c:pt>
                <c:pt idx="146">
                  <c:v>1.1362545912889095</c:v>
                </c:pt>
                <c:pt idx="147">
                  <c:v>1.1332572338003237</c:v>
                </c:pt>
                <c:pt idx="148">
                  <c:v>1.1323912655992221</c:v>
                </c:pt>
                <c:pt idx="149">
                  <c:v>1.1320772145042759</c:v>
                </c:pt>
                <c:pt idx="150">
                  <c:v>1.1299611129476566</c:v>
                </c:pt>
                <c:pt idx="151">
                  <c:v>1.1287726139303436</c:v>
                </c:pt>
                <c:pt idx="152">
                  <c:v>1.1213453989782869</c:v>
                </c:pt>
                <c:pt idx="153">
                  <c:v>1.1195539544156525</c:v>
                </c:pt>
                <c:pt idx="154">
                  <c:v>1.1189464066597989</c:v>
                </c:pt>
                <c:pt idx="155">
                  <c:v>1.1139692607651639</c:v>
                </c:pt>
                <c:pt idx="156">
                  <c:v>1.1127516357619534</c:v>
                </c:pt>
                <c:pt idx="157">
                  <c:v>1.1120313309743715</c:v>
                </c:pt>
                <c:pt idx="158">
                  <c:v>1.10664323016777</c:v>
                </c:pt>
                <c:pt idx="159">
                  <c:v>1.1051440289224512</c:v>
                </c:pt>
                <c:pt idx="160">
                  <c:v>1.099853986027058</c:v>
                </c:pt>
                <c:pt idx="161">
                  <c:v>1.0993668473485159</c:v>
                </c:pt>
                <c:pt idx="162">
                  <c:v>1.0932448083242687</c:v>
                </c:pt>
                <c:pt idx="163">
                  <c:v>1.0921397539769577</c:v>
                </c:pt>
                <c:pt idx="164">
                  <c:v>1.0849616039018413</c:v>
                </c:pt>
                <c:pt idx="165">
                  <c:v>1.080446743769244</c:v>
                </c:pt>
                <c:pt idx="166">
                  <c:v>1.0795245864958134</c:v>
                </c:pt>
                <c:pt idx="167">
                  <c:v>1.0745530244558115</c:v>
                </c:pt>
                <c:pt idx="168">
                  <c:v>1.0615514454380046</c:v>
                </c:pt>
                <c:pt idx="169">
                  <c:v>1.0613593284142899</c:v>
                </c:pt>
                <c:pt idx="170">
                  <c:v>1.0562261978904144</c:v>
                </c:pt>
                <c:pt idx="171">
                  <c:v>1.0488017808343506</c:v>
                </c:pt>
                <c:pt idx="172">
                  <c:v>1.0446303964795776</c:v>
                </c:pt>
                <c:pt idx="173">
                  <c:v>1.0422103520072423</c:v>
                </c:pt>
                <c:pt idx="174">
                  <c:v>1.0383182814713658</c:v>
                </c:pt>
                <c:pt idx="175">
                  <c:v>1.0333248084453774</c:v>
                </c:pt>
                <c:pt idx="176">
                  <c:v>1.031879464161169</c:v>
                </c:pt>
                <c:pt idx="177">
                  <c:v>1.0313824608796474</c:v>
                </c:pt>
                <c:pt idx="178">
                  <c:v>1.0271710596923367</c:v>
                </c:pt>
                <c:pt idx="179">
                  <c:v>1.0268457902674748</c:v>
                </c:pt>
                <c:pt idx="180">
                  <c:v>1.0231907888089709</c:v>
                </c:pt>
                <c:pt idx="181">
                  <c:v>1.0202066738590811</c:v>
                </c:pt>
                <c:pt idx="182">
                  <c:v>1.0161660571679696</c:v>
                </c:pt>
                <c:pt idx="183">
                  <c:v>1.014201140942385</c:v>
                </c:pt>
                <c:pt idx="184">
                  <c:v>1.0097789225388056</c:v>
                </c:pt>
                <c:pt idx="185">
                  <c:v>1.0087232287353785</c:v>
                </c:pt>
                <c:pt idx="186">
                  <c:v>1.0079899806472559</c:v>
                </c:pt>
                <c:pt idx="187">
                  <c:v>1.0049829033999693</c:v>
                </c:pt>
                <c:pt idx="188">
                  <c:v>1.0043958964191058</c:v>
                </c:pt>
                <c:pt idx="189">
                  <c:v>1.0026432715534761</c:v>
                </c:pt>
                <c:pt idx="190">
                  <c:v>1.0015262929266844</c:v>
                </c:pt>
                <c:pt idx="191">
                  <c:v>0.99920004320135114</c:v>
                </c:pt>
                <c:pt idx="192">
                  <c:v>0.993844416041469</c:v>
                </c:pt>
                <c:pt idx="193">
                  <c:v>0.98864758436013855</c:v>
                </c:pt>
                <c:pt idx="194">
                  <c:v>0.98713663276321151</c:v>
                </c:pt>
                <c:pt idx="195">
                  <c:v>0.98712839102478722</c:v>
                </c:pt>
                <c:pt idx="196">
                  <c:v>0.98612913107495248</c:v>
                </c:pt>
                <c:pt idx="197">
                  <c:v>0.98401541277496518</c:v>
                </c:pt>
                <c:pt idx="198">
                  <c:v>0.98237006723304177</c:v>
                </c:pt>
                <c:pt idx="199">
                  <c:v>0.98066660699481545</c:v>
                </c:pt>
                <c:pt idx="200">
                  <c:v>0.97602748167356779</c:v>
                </c:pt>
                <c:pt idx="201">
                  <c:v>0.97421058939667393</c:v>
                </c:pt>
                <c:pt idx="202">
                  <c:v>0.96970595283053229</c:v>
                </c:pt>
                <c:pt idx="203">
                  <c:v>0.96907389204543304</c:v>
                </c:pt>
                <c:pt idx="204">
                  <c:v>0.96859766711140693</c:v>
                </c:pt>
                <c:pt idx="205">
                  <c:v>0.96782949128301787</c:v>
                </c:pt>
                <c:pt idx="206">
                  <c:v>0.96324407221197583</c:v>
                </c:pt>
                <c:pt idx="207">
                  <c:v>0.9628581629908175</c:v>
                </c:pt>
                <c:pt idx="208">
                  <c:v>0.96154237717226509</c:v>
                </c:pt>
                <c:pt idx="209">
                  <c:v>0.96149736656374785</c:v>
                </c:pt>
                <c:pt idx="210">
                  <c:v>0.95926451194228179</c:v>
                </c:pt>
                <c:pt idx="211">
                  <c:v>0.95520913975434496</c:v>
                </c:pt>
                <c:pt idx="212">
                  <c:v>0.95208306134251852</c:v>
                </c:pt>
                <c:pt idx="213">
                  <c:v>0.94896362724510042</c:v>
                </c:pt>
                <c:pt idx="214">
                  <c:v>0.94653341850534833</c:v>
                </c:pt>
                <c:pt idx="215">
                  <c:v>0.94442562264043262</c:v>
                </c:pt>
                <c:pt idx="216">
                  <c:v>0.94276037257703882</c:v>
                </c:pt>
                <c:pt idx="217">
                  <c:v>0.94269154565894953</c:v>
                </c:pt>
                <c:pt idx="218">
                  <c:v>0.93659905531866428</c:v>
                </c:pt>
                <c:pt idx="219">
                  <c:v>0.93432598559114721</c:v>
                </c:pt>
                <c:pt idx="220">
                  <c:v>0.93047937866142783</c:v>
                </c:pt>
                <c:pt idx="221">
                  <c:v>0.9281574354821932</c:v>
                </c:pt>
                <c:pt idx="222">
                  <c:v>0.92710829513548454</c:v>
                </c:pt>
                <c:pt idx="223">
                  <c:v>0.92687599893773309</c:v>
                </c:pt>
                <c:pt idx="224">
                  <c:v>0.92625190239526045</c:v>
                </c:pt>
                <c:pt idx="225">
                  <c:v>0.92440105709651621</c:v>
                </c:pt>
                <c:pt idx="226">
                  <c:v>0.92085325017847519</c:v>
                </c:pt>
                <c:pt idx="227">
                  <c:v>0.91836380639961768</c:v>
                </c:pt>
                <c:pt idx="228">
                  <c:v>0.91484926198631034</c:v>
                </c:pt>
                <c:pt idx="229">
                  <c:v>0.91409746823501448</c:v>
                </c:pt>
                <c:pt idx="230">
                  <c:v>0.91286713875330783</c:v>
                </c:pt>
                <c:pt idx="231">
                  <c:v>0.91236747426266585</c:v>
                </c:pt>
                <c:pt idx="232">
                  <c:v>0.91190373735479602</c:v>
                </c:pt>
                <c:pt idx="233">
                  <c:v>0.91116090001804895</c:v>
                </c:pt>
                <c:pt idx="234">
                  <c:v>0.90884787799913724</c:v>
                </c:pt>
                <c:pt idx="235">
                  <c:v>0.90641177882813773</c:v>
                </c:pt>
                <c:pt idx="236">
                  <c:v>0.90619680769309596</c:v>
                </c:pt>
                <c:pt idx="237">
                  <c:v>0.90298074459287481</c:v>
                </c:pt>
                <c:pt idx="238">
                  <c:v>0.90291827311270723</c:v>
                </c:pt>
                <c:pt idx="239">
                  <c:v>0.90091152161155696</c:v>
                </c:pt>
                <c:pt idx="240">
                  <c:v>0.90049644018543229</c:v>
                </c:pt>
                <c:pt idx="241">
                  <c:v>0.89703452292913621</c:v>
                </c:pt>
                <c:pt idx="242">
                  <c:v>0.89592590433183839</c:v>
                </c:pt>
                <c:pt idx="243">
                  <c:v>0.89462118034771265</c:v>
                </c:pt>
                <c:pt idx="244">
                  <c:v>0.89119157350628098</c:v>
                </c:pt>
                <c:pt idx="245">
                  <c:v>0.88946235293498055</c:v>
                </c:pt>
                <c:pt idx="246">
                  <c:v>0.88914316079179645</c:v>
                </c:pt>
                <c:pt idx="247">
                  <c:v>0.88538826262800474</c:v>
                </c:pt>
                <c:pt idx="248">
                  <c:v>0.88349747058358474</c:v>
                </c:pt>
                <c:pt idx="249">
                  <c:v>0.88174406764519819</c:v>
                </c:pt>
                <c:pt idx="250">
                  <c:v>0.88019203290038084</c:v>
                </c:pt>
                <c:pt idx="251">
                  <c:v>0.87962415508112779</c:v>
                </c:pt>
                <c:pt idx="252">
                  <c:v>0.87903915708244007</c:v>
                </c:pt>
                <c:pt idx="253">
                  <c:v>0.87640444554105867</c:v>
                </c:pt>
                <c:pt idx="254">
                  <c:v>0.87389895153319463</c:v>
                </c:pt>
                <c:pt idx="255">
                  <c:v>0.87357382481302692</c:v>
                </c:pt>
                <c:pt idx="256">
                  <c:v>0.87354304761571522</c:v>
                </c:pt>
                <c:pt idx="257">
                  <c:v>0.86821237612895452</c:v>
                </c:pt>
                <c:pt idx="258">
                  <c:v>0.86569526346523862</c:v>
                </c:pt>
                <c:pt idx="259">
                  <c:v>0.86536713166878987</c:v>
                </c:pt>
                <c:pt idx="260">
                  <c:v>0.86459231806393999</c:v>
                </c:pt>
                <c:pt idx="261">
                  <c:v>0.86256416416815818</c:v>
                </c:pt>
                <c:pt idx="262">
                  <c:v>0.86011051012386552</c:v>
                </c:pt>
                <c:pt idx="263">
                  <c:v>0.85978432514249259</c:v>
                </c:pt>
                <c:pt idx="264">
                  <c:v>0.85769716322539014</c:v>
                </c:pt>
                <c:pt idx="265">
                  <c:v>0.85695405209132169</c:v>
                </c:pt>
                <c:pt idx="266">
                  <c:v>0.85455482482754874</c:v>
                </c:pt>
                <c:pt idx="267">
                  <c:v>0.85169500435209355</c:v>
                </c:pt>
                <c:pt idx="268">
                  <c:v>0.85138190811246495</c:v>
                </c:pt>
                <c:pt idx="269">
                  <c:v>0.84955132452209003</c:v>
                </c:pt>
                <c:pt idx="270">
                  <c:v>0.84930652907294513</c:v>
                </c:pt>
                <c:pt idx="271">
                  <c:v>0.84768857268790043</c:v>
                </c:pt>
                <c:pt idx="272">
                  <c:v>0.84584747075439426</c:v>
                </c:pt>
                <c:pt idx="273">
                  <c:v>0.84209376236057398</c:v>
                </c:pt>
                <c:pt idx="274">
                  <c:v>0.84136428488748605</c:v>
                </c:pt>
                <c:pt idx="275">
                  <c:v>0.84035048034606097</c:v>
                </c:pt>
                <c:pt idx="276">
                  <c:v>0.83489067900037561</c:v>
                </c:pt>
                <c:pt idx="277">
                  <c:v>0.83419794525720259</c:v>
                </c:pt>
                <c:pt idx="278">
                  <c:v>0.83036164094493681</c:v>
                </c:pt>
                <c:pt idx="279">
                  <c:v>0.82673173669541711</c:v>
                </c:pt>
                <c:pt idx="280">
                  <c:v>0.82640837957014845</c:v>
                </c:pt>
                <c:pt idx="281">
                  <c:v>0.81928864570047888</c:v>
                </c:pt>
                <c:pt idx="282">
                  <c:v>0.81758089406047263</c:v>
                </c:pt>
                <c:pt idx="283">
                  <c:v>0.81313152872338101</c:v>
                </c:pt>
                <c:pt idx="284">
                  <c:v>0.81231898228117494</c:v>
                </c:pt>
                <c:pt idx="285">
                  <c:v>0.81150129909894952</c:v>
                </c:pt>
                <c:pt idx="286">
                  <c:v>0.80574447441663621</c:v>
                </c:pt>
                <c:pt idx="287">
                  <c:v>0.80478216264453295</c:v>
                </c:pt>
                <c:pt idx="288">
                  <c:v>0.8033789851024411</c:v>
                </c:pt>
                <c:pt idx="289">
                  <c:v>0.79658223656370797</c:v>
                </c:pt>
                <c:pt idx="290">
                  <c:v>0.79625936510355033</c:v>
                </c:pt>
                <c:pt idx="291">
                  <c:v>0.79284609626124514</c:v>
                </c:pt>
                <c:pt idx="292">
                  <c:v>0.79022962014776199</c:v>
                </c:pt>
                <c:pt idx="293">
                  <c:v>0.78870727172387067</c:v>
                </c:pt>
                <c:pt idx="294">
                  <c:v>0.78183784603905204</c:v>
                </c:pt>
                <c:pt idx="295">
                  <c:v>0.78096509016318882</c:v>
                </c:pt>
                <c:pt idx="296">
                  <c:v>0.78032688083938107</c:v>
                </c:pt>
                <c:pt idx="297">
                  <c:v>0.77977007606339632</c:v>
                </c:pt>
                <c:pt idx="298">
                  <c:v>0.77612367625918954</c:v>
                </c:pt>
                <c:pt idx="299">
                  <c:v>0.77176488724777659</c:v>
                </c:pt>
                <c:pt idx="300">
                  <c:v>0.76811819952979854</c:v>
                </c:pt>
                <c:pt idx="301">
                  <c:v>0.76729022410659486</c:v>
                </c:pt>
                <c:pt idx="302">
                  <c:v>0.76667308830328151</c:v>
                </c:pt>
                <c:pt idx="303">
                  <c:v>0.76517503204354409</c:v>
                </c:pt>
                <c:pt idx="304">
                  <c:v>0.76360042823626273</c:v>
                </c:pt>
                <c:pt idx="305">
                  <c:v>0.76090579592552898</c:v>
                </c:pt>
                <c:pt idx="306">
                  <c:v>0.75793126193249882</c:v>
                </c:pt>
                <c:pt idx="307">
                  <c:v>0.75686719790716428</c:v>
                </c:pt>
                <c:pt idx="308">
                  <c:v>0.7558513914782744</c:v>
                </c:pt>
                <c:pt idx="309">
                  <c:v>0.75540209598463415</c:v>
                </c:pt>
                <c:pt idx="310">
                  <c:v>0.75517846389269316</c:v>
                </c:pt>
                <c:pt idx="311">
                  <c:v>0.75314292038507558</c:v>
                </c:pt>
                <c:pt idx="312">
                  <c:v>0.75205885136577955</c:v>
                </c:pt>
                <c:pt idx="313">
                  <c:v>0.75095649690124278</c:v>
                </c:pt>
                <c:pt idx="314">
                  <c:v>0.74990750987494104</c:v>
                </c:pt>
                <c:pt idx="315">
                  <c:v>0.74774955930834552</c:v>
                </c:pt>
                <c:pt idx="316">
                  <c:v>0.74742156806804672</c:v>
                </c:pt>
                <c:pt idx="317">
                  <c:v>0.74611787538233643</c:v>
                </c:pt>
                <c:pt idx="318">
                  <c:v>0.74449863004277483</c:v>
                </c:pt>
                <c:pt idx="319">
                  <c:v>0.74296638197287135</c:v>
                </c:pt>
                <c:pt idx="320">
                  <c:v>0.74131611601514502</c:v>
                </c:pt>
                <c:pt idx="321">
                  <c:v>0.73897294136510383</c:v>
                </c:pt>
                <c:pt idx="322">
                  <c:v>0.73894707618984001</c:v>
                </c:pt>
                <c:pt idx="323">
                  <c:v>0.73654742224502501</c:v>
                </c:pt>
                <c:pt idx="324">
                  <c:v>0.73555116322949532</c:v>
                </c:pt>
                <c:pt idx="325">
                  <c:v>0.73459853528415142</c:v>
                </c:pt>
                <c:pt idx="326">
                  <c:v>0.73394175141081042</c:v>
                </c:pt>
                <c:pt idx="327">
                  <c:v>0.73181090500023149</c:v>
                </c:pt>
                <c:pt idx="328">
                  <c:v>0.73161802692607303</c:v>
                </c:pt>
                <c:pt idx="329">
                  <c:v>0.72999037091127017</c:v>
                </c:pt>
                <c:pt idx="330">
                  <c:v>0.72907901771734229</c:v>
                </c:pt>
                <c:pt idx="331">
                  <c:v>0.72710622109961742</c:v>
                </c:pt>
                <c:pt idx="332">
                  <c:v>0.72519536670765727</c:v>
                </c:pt>
                <c:pt idx="333">
                  <c:v>0.72308509993205461</c:v>
                </c:pt>
                <c:pt idx="334">
                  <c:v>0.72243312932802439</c:v>
                </c:pt>
                <c:pt idx="335">
                  <c:v>0.71779140618504844</c:v>
                </c:pt>
                <c:pt idx="336">
                  <c:v>0.71609656628236051</c:v>
                </c:pt>
                <c:pt idx="337">
                  <c:v>0.71564766811221969</c:v>
                </c:pt>
                <c:pt idx="338">
                  <c:v>0.71318082948812911</c:v>
                </c:pt>
                <c:pt idx="339">
                  <c:v>0.7125766630478193</c:v>
                </c:pt>
                <c:pt idx="340">
                  <c:v>0.71067863146124621</c:v>
                </c:pt>
                <c:pt idx="341">
                  <c:v>0.70860118728291344</c:v>
                </c:pt>
                <c:pt idx="342">
                  <c:v>0.70718609957896983</c:v>
                </c:pt>
                <c:pt idx="343">
                  <c:v>0.70688065729117877</c:v>
                </c:pt>
                <c:pt idx="344">
                  <c:v>0.70597117138171339</c:v>
                </c:pt>
                <c:pt idx="345">
                  <c:v>0.70546345355854845</c:v>
                </c:pt>
                <c:pt idx="346">
                  <c:v>0.70405227210487975</c:v>
                </c:pt>
                <c:pt idx="347">
                  <c:v>0.70142082465260058</c:v>
                </c:pt>
                <c:pt idx="348">
                  <c:v>0.70137532266346714</c:v>
                </c:pt>
                <c:pt idx="349">
                  <c:v>0.69977956378247541</c:v>
                </c:pt>
                <c:pt idx="350">
                  <c:v>0.69953387352823004</c:v>
                </c:pt>
                <c:pt idx="351">
                  <c:v>0.6969243710157812</c:v>
                </c:pt>
                <c:pt idx="352">
                  <c:v>0.69640284125451302</c:v>
                </c:pt>
                <c:pt idx="353">
                  <c:v>0.69561201901769709</c:v>
                </c:pt>
                <c:pt idx="354">
                  <c:v>0.69422978076458008</c:v>
                </c:pt>
                <c:pt idx="355">
                  <c:v>0.69246241600447012</c:v>
                </c:pt>
                <c:pt idx="356">
                  <c:v>0.69166048511917733</c:v>
                </c:pt>
                <c:pt idx="357">
                  <c:v>0.69084061585757139</c:v>
                </c:pt>
                <c:pt idx="358">
                  <c:v>0.68914055293514687</c:v>
                </c:pt>
                <c:pt idx="359">
                  <c:v>0.68803117939009162</c:v>
                </c:pt>
                <c:pt idx="360">
                  <c:v>0.68620695118890807</c:v>
                </c:pt>
                <c:pt idx="361">
                  <c:v>0.68461377690643577</c:v>
                </c:pt>
                <c:pt idx="362">
                  <c:v>0.68367021457814936</c:v>
                </c:pt>
                <c:pt idx="363">
                  <c:v>0.68362978831419663</c:v>
                </c:pt>
                <c:pt idx="364">
                  <c:v>0.68349153907321691</c:v>
                </c:pt>
                <c:pt idx="365">
                  <c:v>0.67925791569693994</c:v>
                </c:pt>
                <c:pt idx="366">
                  <c:v>0.67774831947601399</c:v>
                </c:pt>
                <c:pt idx="367">
                  <c:v>0.67596613320767995</c:v>
                </c:pt>
                <c:pt idx="368">
                  <c:v>0.67491533631324607</c:v>
                </c:pt>
                <c:pt idx="369">
                  <c:v>0.67311964505571154</c:v>
                </c:pt>
                <c:pt idx="370">
                  <c:v>0.67060184254234168</c:v>
                </c:pt>
                <c:pt idx="371">
                  <c:v>0.66875543183860142</c:v>
                </c:pt>
                <c:pt idx="372">
                  <c:v>0.66782764197301658</c:v>
                </c:pt>
                <c:pt idx="373">
                  <c:v>0.66631722797160853</c:v>
                </c:pt>
                <c:pt idx="374">
                  <c:v>0.66623503440522103</c:v>
                </c:pt>
                <c:pt idx="375">
                  <c:v>0.66446392641893837</c:v>
                </c:pt>
                <c:pt idx="376">
                  <c:v>0.66245454200798748</c:v>
                </c:pt>
                <c:pt idx="377">
                  <c:v>0.66206129630770516</c:v>
                </c:pt>
                <c:pt idx="378">
                  <c:v>0.66037212926135402</c:v>
                </c:pt>
                <c:pt idx="379">
                  <c:v>0.65783385563894248</c:v>
                </c:pt>
                <c:pt idx="380">
                  <c:v>0.65363471098492421</c:v>
                </c:pt>
                <c:pt idx="381">
                  <c:v>0.65222773062666217</c:v>
                </c:pt>
                <c:pt idx="382">
                  <c:v>0.65082072738591112</c:v>
                </c:pt>
                <c:pt idx="383">
                  <c:v>0.64777254757180924</c:v>
                </c:pt>
                <c:pt idx="384">
                  <c:v>0.64557336064850646</c:v>
                </c:pt>
                <c:pt idx="385">
                  <c:v>0.64435631158586493</c:v>
                </c:pt>
                <c:pt idx="386">
                  <c:v>0.64335132076723756</c:v>
                </c:pt>
                <c:pt idx="387">
                  <c:v>0.64125237975175253</c:v>
                </c:pt>
                <c:pt idx="388">
                  <c:v>0.64026673346992347</c:v>
                </c:pt>
                <c:pt idx="389">
                  <c:v>0.639729567636521</c:v>
                </c:pt>
                <c:pt idx="390">
                  <c:v>0.63902616704832216</c:v>
                </c:pt>
                <c:pt idx="391">
                  <c:v>0.63341265090820831</c:v>
                </c:pt>
                <c:pt idx="392">
                  <c:v>0.62909022532084002</c:v>
                </c:pt>
                <c:pt idx="393">
                  <c:v>0.62896274124810592</c:v>
                </c:pt>
                <c:pt idx="394">
                  <c:v>0.62781416576080462</c:v>
                </c:pt>
                <c:pt idx="395">
                  <c:v>0.62503014552145308</c:v>
                </c:pt>
                <c:pt idx="396">
                  <c:v>0.62104067271654262</c:v>
                </c:pt>
                <c:pt idx="397">
                  <c:v>0.61872958759623797</c:v>
                </c:pt>
                <c:pt idx="398">
                  <c:v>0.61363128938084799</c:v>
                </c:pt>
                <c:pt idx="399">
                  <c:v>0.61249328151355398</c:v>
                </c:pt>
                <c:pt idx="400">
                  <c:v>0.6094427114200146</c:v>
                </c:pt>
                <c:pt idx="401">
                  <c:v>0.60528624813355913</c:v>
                </c:pt>
                <c:pt idx="402">
                  <c:v>0.60187328049089528</c:v>
                </c:pt>
                <c:pt idx="403">
                  <c:v>0.59741809563363035</c:v>
                </c:pt>
                <c:pt idx="404">
                  <c:v>0.59720217867683867</c:v>
                </c:pt>
                <c:pt idx="405">
                  <c:v>0.59001202779003281</c:v>
                </c:pt>
                <c:pt idx="406">
                  <c:v>0.58861888785409788</c:v>
                </c:pt>
                <c:pt idx="407">
                  <c:v>0.58395295031379746</c:v>
                </c:pt>
                <c:pt idx="408">
                  <c:v>0.58136190796456511</c:v>
                </c:pt>
                <c:pt idx="409">
                  <c:v>0.58007693476151423</c:v>
                </c:pt>
                <c:pt idx="410">
                  <c:v>0.57636805515772449</c:v>
                </c:pt>
                <c:pt idx="411">
                  <c:v>0.57495226198330496</c:v>
                </c:pt>
                <c:pt idx="412">
                  <c:v>0.57271616309609541</c:v>
                </c:pt>
                <c:pt idx="413">
                  <c:v>0.56908873236064772</c:v>
                </c:pt>
                <c:pt idx="414">
                  <c:v>0.56548559476229066</c:v>
                </c:pt>
                <c:pt idx="415">
                  <c:v>0.5619008564913538</c:v>
                </c:pt>
                <c:pt idx="416">
                  <c:v>0.560136390867085</c:v>
                </c:pt>
                <c:pt idx="417">
                  <c:v>0.55845125499677883</c:v>
                </c:pt>
                <c:pt idx="418">
                  <c:v>0.55834467511731545</c:v>
                </c:pt>
                <c:pt idx="419">
                  <c:v>0.55481302971143254</c:v>
                </c:pt>
                <c:pt idx="420">
                  <c:v>0.55159470663334254</c:v>
                </c:pt>
                <c:pt idx="421">
                  <c:v>0.55130503750560989</c:v>
                </c:pt>
                <c:pt idx="422">
                  <c:v>0.5478203966229801</c:v>
                </c:pt>
                <c:pt idx="423">
                  <c:v>0.54718451379376454</c:v>
                </c:pt>
                <c:pt idx="424">
                  <c:v>0.5457674203170384</c:v>
                </c:pt>
                <c:pt idx="425">
                  <c:v>0.5443589240531217</c:v>
                </c:pt>
                <c:pt idx="426">
                  <c:v>0.54356247638451638</c:v>
                </c:pt>
                <c:pt idx="427">
                  <c:v>0.54092045930359833</c:v>
                </c:pt>
                <c:pt idx="428">
                  <c:v>0.54020414789300064</c:v>
                </c:pt>
                <c:pt idx="429">
                  <c:v>0.54010582056858003</c:v>
                </c:pt>
                <c:pt idx="430">
                  <c:v>0.53750498891678511</c:v>
                </c:pt>
                <c:pt idx="431">
                  <c:v>0.53718587256803096</c:v>
                </c:pt>
                <c:pt idx="432">
                  <c:v>0.53670441005783864</c:v>
                </c:pt>
                <c:pt idx="433">
                  <c:v>0.53411235461383444</c:v>
                </c:pt>
                <c:pt idx="434">
                  <c:v>0.53332573067082312</c:v>
                </c:pt>
                <c:pt idx="435">
                  <c:v>0.53074224726752339</c:v>
                </c:pt>
                <c:pt idx="436">
                  <c:v>0.52996962616982368</c:v>
                </c:pt>
                <c:pt idx="437">
                  <c:v>0.52739450556471368</c:v>
                </c:pt>
                <c:pt idx="438">
                  <c:v>0.52663021461399739</c:v>
                </c:pt>
                <c:pt idx="439">
                  <c:v>0.52406897943243214</c:v>
                </c:pt>
                <c:pt idx="440">
                  <c:v>0.5233176653596654</c:v>
                </c:pt>
                <c:pt idx="441">
                  <c:v>0.52076550843723202</c:v>
                </c:pt>
                <c:pt idx="442">
                  <c:v>0.52002796918351057</c:v>
                </c:pt>
                <c:pt idx="443">
                  <c:v>0.5174839414963327</c:v>
                </c:pt>
                <c:pt idx="444">
                  <c:v>0.5167602549420075</c:v>
                </c:pt>
                <c:pt idx="445">
                  <c:v>0.51556264545406583</c:v>
                </c:pt>
                <c:pt idx="446">
                  <c:v>0.51547677122886437</c:v>
                </c:pt>
                <c:pt idx="447">
                  <c:v>0.5142241299702206</c:v>
                </c:pt>
                <c:pt idx="448">
                  <c:v>0.51351423230256232</c:v>
                </c:pt>
                <c:pt idx="449">
                  <c:v>0.51098592858605374</c:v>
                </c:pt>
                <c:pt idx="450">
                  <c:v>0.51028972971928499</c:v>
                </c:pt>
                <c:pt idx="451">
                  <c:v>0.50776918938800741</c:v>
                </c:pt>
                <c:pt idx="452">
                  <c:v>0.50708659808507917</c:v>
                </c:pt>
                <c:pt idx="453">
                  <c:v>0.5045739221841129</c:v>
                </c:pt>
                <c:pt idx="454">
                  <c:v>0.50390483524901553</c:v>
                </c:pt>
                <c:pt idx="455">
                  <c:v>0.50139982728407118</c:v>
                </c:pt>
                <c:pt idx="456">
                  <c:v>0.50074429416084121</c:v>
                </c:pt>
                <c:pt idx="457">
                  <c:v>0.4982467503979654</c:v>
                </c:pt>
                <c:pt idx="458">
                  <c:v>0.49761807408729242</c:v>
                </c:pt>
                <c:pt idx="459">
                  <c:v>0.4976046768443666</c:v>
                </c:pt>
                <c:pt idx="460">
                  <c:v>0.49511455242781255</c:v>
                </c:pt>
                <c:pt idx="461">
                  <c:v>0.4944858330604604</c:v>
                </c:pt>
                <c:pt idx="462">
                  <c:v>0.49200307868230381</c:v>
                </c:pt>
                <c:pt idx="463">
                  <c:v>0.49138762373366301</c:v>
                </c:pt>
                <c:pt idx="464">
                  <c:v>0.4889121869074311</c:v>
                </c:pt>
                <c:pt idx="465">
                  <c:v>0.48830989935207608</c:v>
                </c:pt>
                <c:pt idx="466">
                  <c:v>0.48805200462634613</c:v>
                </c:pt>
                <c:pt idx="467">
                  <c:v>0.48584173488934468</c:v>
                </c:pt>
                <c:pt idx="468">
                  <c:v>0.48525251967902616</c:v>
                </c:pt>
                <c:pt idx="469">
                  <c:v>0.48279158188379229</c:v>
                </c:pt>
                <c:pt idx="470">
                  <c:v>0.48221534684618805</c:v>
                </c:pt>
                <c:pt idx="471">
                  <c:v>0.48196365472964431</c:v>
                </c:pt>
                <c:pt idx="472">
                  <c:v>0.47976159149537506</c:v>
                </c:pt>
                <c:pt idx="473">
                  <c:v>0.47919824627750535</c:v>
                </c:pt>
                <c:pt idx="474">
                  <c:v>0.47675161913461056</c:v>
                </c:pt>
                <c:pt idx="475">
                  <c:v>0.4762010806400514</c:v>
                </c:pt>
                <c:pt idx="476">
                  <c:v>0.47376153522491576</c:v>
                </c:pt>
                <c:pt idx="477">
                  <c:v>0.47322387029137741</c:v>
                </c:pt>
                <c:pt idx="478">
                  <c:v>0.47079120967810295</c:v>
                </c:pt>
                <c:pt idx="479">
                  <c:v>0.47026632601783386</c:v>
                </c:pt>
                <c:pt idx="480">
                  <c:v>0.46784050556199314</c:v>
                </c:pt>
                <c:pt idx="481">
                  <c:v>0.46732830393378566</c:v>
                </c:pt>
                <c:pt idx="482">
                  <c:v>0.464909280062203</c:v>
                </c:pt>
                <c:pt idx="483">
                  <c:v>0.46440967527366395</c:v>
                </c:pt>
                <c:pt idx="484">
                  <c:v>0.46200845019984454</c:v>
                </c:pt>
                <c:pt idx="485">
                  <c:v>0.46199740454683663</c:v>
                </c:pt>
                <c:pt idx="486">
                  <c:v>0.46151029560720275</c:v>
                </c:pt>
                <c:pt idx="487">
                  <c:v>0.45910490942178112</c:v>
                </c:pt>
                <c:pt idx="488">
                  <c:v>0.45863003287055876</c:v>
                </c:pt>
                <c:pt idx="489">
                  <c:v>0.45836887290829043</c:v>
                </c:pt>
                <c:pt idx="490">
                  <c:v>0.45623166160366102</c:v>
                </c:pt>
                <c:pt idx="491">
                  <c:v>0.45576875496965841</c:v>
                </c:pt>
                <c:pt idx="492">
                  <c:v>0.45337752892835881</c:v>
                </c:pt>
                <c:pt idx="493">
                  <c:v>0.45292633121012327</c:v>
                </c:pt>
                <c:pt idx="494">
                  <c:v>0.45054221731217409</c:v>
                </c:pt>
                <c:pt idx="495">
                  <c:v>0.45010263517700838</c:v>
                </c:pt>
                <c:pt idx="496">
                  <c:v>0.44777310691599387</c:v>
                </c:pt>
                <c:pt idx="497">
                  <c:v>0.44772559387616601</c:v>
                </c:pt>
                <c:pt idx="498">
                  <c:v>0.4472975321923458</c:v>
                </c:pt>
                <c:pt idx="499">
                  <c:v>0.44492752616219289</c:v>
                </c:pt>
                <c:pt idx="500">
                  <c:v>0.44451090252260267</c:v>
                </c:pt>
                <c:pt idx="501">
                  <c:v>0.4421478726716887</c:v>
                </c:pt>
                <c:pt idx="502">
                  <c:v>0.44205933415331689</c:v>
                </c:pt>
                <c:pt idx="503">
                  <c:v>0.44174262585465057</c:v>
                </c:pt>
                <c:pt idx="504">
                  <c:v>0.4411448383690213</c:v>
                </c:pt>
                <c:pt idx="505">
                  <c:v>0.43938652330607647</c:v>
                </c:pt>
                <c:pt idx="506">
                  <c:v>0.43899257496384891</c:v>
                </c:pt>
                <c:pt idx="507">
                  <c:v>0.43857664944158375</c:v>
                </c:pt>
                <c:pt idx="508">
                  <c:v>0.43664335277989014</c:v>
                </c:pt>
                <c:pt idx="509">
                  <c:v>0.43626061667629756</c:v>
                </c:pt>
                <c:pt idx="510">
                  <c:v>0.4339182331749587</c:v>
                </c:pt>
                <c:pt idx="511">
                  <c:v>0.43354663193399223</c:v>
                </c:pt>
                <c:pt idx="512">
                  <c:v>0.43121104098223395</c:v>
                </c:pt>
                <c:pt idx="513">
                  <c:v>0.4308506606505797</c:v>
                </c:pt>
                <c:pt idx="514">
                  <c:v>0.42876295929934094</c:v>
                </c:pt>
                <c:pt idx="515">
                  <c:v>0.42852165305703094</c:v>
                </c:pt>
                <c:pt idx="516">
                  <c:v>0.4282964285614852</c:v>
                </c:pt>
                <c:pt idx="517">
                  <c:v>0.42817257918476986</c:v>
                </c:pt>
                <c:pt idx="518">
                  <c:v>0.42600376135058543</c:v>
                </c:pt>
                <c:pt idx="519">
                  <c:v>0.42584994510106333</c:v>
                </c:pt>
                <c:pt idx="520">
                  <c:v>0.4255122647493087</c:v>
                </c:pt>
                <c:pt idx="521">
                  <c:v>0.42319580581469768</c:v>
                </c:pt>
                <c:pt idx="522">
                  <c:v>0.42286943257258897</c:v>
                </c:pt>
                <c:pt idx="523">
                  <c:v>0.42286183896632029</c:v>
                </c:pt>
                <c:pt idx="524">
                  <c:v>0.42164862075904319</c:v>
                </c:pt>
                <c:pt idx="525">
                  <c:v>0.42055910596758234</c:v>
                </c:pt>
                <c:pt idx="526">
                  <c:v>0.42024395902343947</c:v>
                </c:pt>
                <c:pt idx="527">
                  <c:v>0.41969049429653316</c:v>
                </c:pt>
                <c:pt idx="528">
                  <c:v>0.41878938866571225</c:v>
                </c:pt>
                <c:pt idx="529">
                  <c:v>0.41793971773640975</c:v>
                </c:pt>
                <c:pt idx="530">
                  <c:v>0.41763572082760936</c:v>
                </c:pt>
                <c:pt idx="531">
                  <c:v>0.41533752229919702</c:v>
                </c:pt>
                <c:pt idx="532">
                  <c:v>0.41504458560698532</c:v>
                </c:pt>
                <c:pt idx="533">
                  <c:v>0.41465228946396437</c:v>
                </c:pt>
                <c:pt idx="534">
                  <c:v>0.41247045232044383</c:v>
                </c:pt>
                <c:pt idx="535">
                  <c:v>0.41080964137770054</c:v>
                </c:pt>
                <c:pt idx="536">
                  <c:v>0.40991320467740772</c:v>
                </c:pt>
                <c:pt idx="537">
                  <c:v>0.40876975888945044</c:v>
                </c:pt>
                <c:pt idx="538">
                  <c:v>0.40774970265821642</c:v>
                </c:pt>
                <c:pt idx="539">
                  <c:v>0.40737272369246291</c:v>
                </c:pt>
                <c:pt idx="540">
                  <c:v>0.40512052912022756</c:v>
                </c:pt>
                <c:pt idx="541">
                  <c:v>0.40484889472761476</c:v>
                </c:pt>
                <c:pt idx="542">
                  <c:v>0.40465400433669019</c:v>
                </c:pt>
                <c:pt idx="543">
                  <c:v>0.40453753205409548</c:v>
                </c:pt>
                <c:pt idx="544">
                  <c:v>0.40388170671205376</c:v>
                </c:pt>
                <c:pt idx="545">
                  <c:v>0.40258508173406937</c:v>
                </c:pt>
                <c:pt idx="546">
                  <c:v>0.402341603447955</c:v>
                </c:pt>
                <c:pt idx="547">
                  <c:v>0.40212038462061478</c:v>
                </c:pt>
                <c:pt idx="548">
                  <c:v>0.40008049665360307</c:v>
                </c:pt>
                <c:pt idx="549">
                  <c:v>0.39985073430412077</c:v>
                </c:pt>
                <c:pt idx="550">
                  <c:v>0.39975263073335121</c:v>
                </c:pt>
                <c:pt idx="551">
                  <c:v>0.39851974265598877</c:v>
                </c:pt>
                <c:pt idx="552">
                  <c:v>0.39759497095167756</c:v>
                </c:pt>
                <c:pt idx="553">
                  <c:v>0.39737618468496844</c:v>
                </c:pt>
                <c:pt idx="554">
                  <c:v>0.39579417581275034</c:v>
                </c:pt>
                <c:pt idx="555">
                  <c:v>0.3951262068701028</c:v>
                </c:pt>
                <c:pt idx="556">
                  <c:v>0.39491783398862068</c:v>
                </c:pt>
                <c:pt idx="557">
                  <c:v>0.39247556296064307</c:v>
                </c:pt>
                <c:pt idx="558">
                  <c:v>0.39004926128873602</c:v>
                </c:pt>
                <c:pt idx="559">
                  <c:v>0.38953870723182249</c:v>
                </c:pt>
                <c:pt idx="560">
                  <c:v>0.38586953132941954</c:v>
                </c:pt>
                <c:pt idx="561">
                  <c:v>0.38511708045911996</c:v>
                </c:pt>
                <c:pt idx="562">
                  <c:v>0.38358711731915435</c:v>
                </c:pt>
                <c:pt idx="563">
                  <c:v>0.38298186653389482</c:v>
                </c:pt>
                <c:pt idx="564">
                  <c:v>0.38179738079650205</c:v>
                </c:pt>
                <c:pt idx="565">
                  <c:v>0.38093212544040034</c:v>
                </c:pt>
                <c:pt idx="566">
                  <c:v>0.38054778427520014</c:v>
                </c:pt>
                <c:pt idx="567">
                  <c:v>0.3805237769369495</c:v>
                </c:pt>
                <c:pt idx="568">
                  <c:v>0.37815823172873142</c:v>
                </c:pt>
                <c:pt idx="569">
                  <c:v>0.37803762181781086</c:v>
                </c:pt>
                <c:pt idx="570">
                  <c:v>0.3772343023729679</c:v>
                </c:pt>
                <c:pt idx="571">
                  <c:v>0.37582237522613587</c:v>
                </c:pt>
                <c:pt idx="572">
                  <c:v>0.37387738538077225</c:v>
                </c:pt>
                <c:pt idx="573">
                  <c:v>0.37350441260865952</c:v>
                </c:pt>
                <c:pt idx="574">
                  <c:v>0.37137565457547184</c:v>
                </c:pt>
                <c:pt idx="575">
                  <c:v>0.37120205416876351</c:v>
                </c:pt>
                <c:pt idx="576">
                  <c:v>0.36987861755982843</c:v>
                </c:pt>
                <c:pt idx="577">
                  <c:v>0.36904542595216161</c:v>
                </c:pt>
                <c:pt idx="578">
                  <c:v>0.3667592914919664</c:v>
                </c:pt>
                <c:pt idx="579">
                  <c:v>0.36449344260307032</c:v>
                </c:pt>
                <c:pt idx="580">
                  <c:v>0.36320814365862764</c:v>
                </c:pt>
                <c:pt idx="581">
                  <c:v>0.36232602352481857</c:v>
                </c:pt>
                <c:pt idx="582">
                  <c:v>0.36224335420125037</c:v>
                </c:pt>
                <c:pt idx="583">
                  <c:v>0.36111023504671635</c:v>
                </c:pt>
                <c:pt idx="584">
                  <c:v>0.36000811451216103</c:v>
                </c:pt>
                <c:pt idx="585">
                  <c:v>0.35778746249070148</c:v>
                </c:pt>
                <c:pt idx="586">
                  <c:v>0.35737163037556174</c:v>
                </c:pt>
                <c:pt idx="587">
                  <c:v>0.35558127070068796</c:v>
                </c:pt>
                <c:pt idx="588">
                  <c:v>0.35460067476843499</c:v>
                </c:pt>
                <c:pt idx="589">
                  <c:v>0.35452617898275435</c:v>
                </c:pt>
                <c:pt idx="590">
                  <c:v>0.35338944176931675</c:v>
                </c:pt>
                <c:pt idx="591">
                  <c:v>0.3514000996621941</c:v>
                </c:pt>
                <c:pt idx="592">
                  <c:v>0.35121186327897319</c:v>
                </c:pt>
                <c:pt idx="593">
                  <c:v>0.34959126101202603</c:v>
                </c:pt>
                <c:pt idx="594">
                  <c:v>0.34905363081055779</c:v>
                </c:pt>
                <c:pt idx="595">
                  <c:v>0.3470002031363274</c:v>
                </c:pt>
                <c:pt idx="596">
                  <c:v>0.34687759166825827</c:v>
                </c:pt>
                <c:pt idx="597">
                  <c:v>0.3447825859590995</c:v>
                </c:pt>
                <c:pt idx="598">
                  <c:v>0.34474458162453014</c:v>
                </c:pt>
                <c:pt idx="599">
                  <c:v>0.34409549327071487</c:v>
                </c:pt>
                <c:pt idx="600">
                  <c:v>0.34264578523054107</c:v>
                </c:pt>
                <c:pt idx="601">
                  <c:v>0.34264458690442945</c:v>
                </c:pt>
                <c:pt idx="602">
                  <c:v>0.3426307994444957</c:v>
                </c:pt>
                <c:pt idx="603">
                  <c:v>0.34053522787492174</c:v>
                </c:pt>
                <c:pt idx="604">
                  <c:v>0.34053172735005205</c:v>
                </c:pt>
                <c:pt idx="605">
                  <c:v>0.33961709042007293</c:v>
                </c:pt>
                <c:pt idx="606">
                  <c:v>0.33844646082250673</c:v>
                </c:pt>
                <c:pt idx="607">
                  <c:v>0.33844067290193536</c:v>
                </c:pt>
                <c:pt idx="608">
                  <c:v>0.33679703304429665</c:v>
                </c:pt>
                <c:pt idx="609">
                  <c:v>0.33637474602229345</c:v>
                </c:pt>
                <c:pt idx="610">
                  <c:v>0.33490002045414641</c:v>
                </c:pt>
                <c:pt idx="611">
                  <c:v>0.3343164626689909</c:v>
                </c:pt>
                <c:pt idx="612">
                  <c:v>0.33235317620766475</c:v>
                </c:pt>
                <c:pt idx="613">
                  <c:v>0.33227152049612912</c:v>
                </c:pt>
                <c:pt idx="614">
                  <c:v>0.33023981414334042</c:v>
                </c:pt>
                <c:pt idx="615">
                  <c:v>0.33022131059782583</c:v>
                </c:pt>
                <c:pt idx="616">
                  <c:v>0.32876407640149241</c:v>
                </c:pt>
                <c:pt idx="617">
                  <c:v>0.32817745818846733</c:v>
                </c:pt>
                <c:pt idx="618">
                  <c:v>0.32631688239852463</c:v>
                </c:pt>
                <c:pt idx="619">
                  <c:v>0.32616066229286678</c:v>
                </c:pt>
                <c:pt idx="620">
                  <c:v>0.32424213535367036</c:v>
                </c:pt>
                <c:pt idx="621">
                  <c:v>0.32415949537452449</c:v>
                </c:pt>
                <c:pt idx="622">
                  <c:v>0.32224721788139438</c:v>
                </c:pt>
                <c:pt idx="623">
                  <c:v>0.32217176093337851</c:v>
                </c:pt>
                <c:pt idx="624">
                  <c:v>0.32217171669314026</c:v>
                </c:pt>
                <c:pt idx="625">
                  <c:v>0.32027756372281718</c:v>
                </c:pt>
                <c:pt idx="626">
                  <c:v>0.32019697808681213</c:v>
                </c:pt>
                <c:pt idx="627">
                  <c:v>0.31963831951662458</c:v>
                </c:pt>
                <c:pt idx="628">
                  <c:v>0.31832293865739636</c:v>
                </c:pt>
                <c:pt idx="629">
                  <c:v>0.3182349824908029</c:v>
                </c:pt>
                <c:pt idx="630">
                  <c:v>0.31726648118972745</c:v>
                </c:pt>
                <c:pt idx="631">
                  <c:v>0.31628567406245073</c:v>
                </c:pt>
                <c:pt idx="632">
                  <c:v>0.3153158677018959</c:v>
                </c:pt>
                <c:pt idx="633">
                  <c:v>0.31505925300187609</c:v>
                </c:pt>
                <c:pt idx="634">
                  <c:v>0.314852849929393</c:v>
                </c:pt>
                <c:pt idx="635">
                  <c:v>0.31434896592383538</c:v>
                </c:pt>
                <c:pt idx="636">
                  <c:v>0.31422515940911189</c:v>
                </c:pt>
                <c:pt idx="637">
                  <c:v>0.31264945894710361</c:v>
                </c:pt>
                <c:pt idx="638">
                  <c:v>0.31242477334276941</c:v>
                </c:pt>
                <c:pt idx="639">
                  <c:v>0.31065369685414945</c:v>
                </c:pt>
                <c:pt idx="640">
                  <c:v>0.31051300304106849</c:v>
                </c:pt>
                <c:pt idx="641">
                  <c:v>0.30969922657377091</c:v>
                </c:pt>
                <c:pt idx="642">
                  <c:v>0.30962597582338713</c:v>
                </c:pt>
                <c:pt idx="643">
                  <c:v>0.30874500782601166</c:v>
                </c:pt>
                <c:pt idx="644">
                  <c:v>0.30692868893577019</c:v>
                </c:pt>
                <c:pt idx="645">
                  <c:v>0.30686244166995941</c:v>
                </c:pt>
                <c:pt idx="646">
                  <c:v>0.304994577298627</c:v>
                </c:pt>
                <c:pt idx="647">
                  <c:v>0.30488926569383706</c:v>
                </c:pt>
                <c:pt idx="648">
                  <c:v>0.30313922461653908</c:v>
                </c:pt>
                <c:pt idx="649">
                  <c:v>0.30299583753280984</c:v>
                </c:pt>
                <c:pt idx="650">
                  <c:v>0.30274218927800145</c:v>
                </c:pt>
                <c:pt idx="651">
                  <c:v>0.30157505027553272</c:v>
                </c:pt>
                <c:pt idx="652">
                  <c:v>0.30129590910142595</c:v>
                </c:pt>
                <c:pt idx="653">
                  <c:v>0.30113936329957502</c:v>
                </c:pt>
                <c:pt idx="654">
                  <c:v>0.30082330871994756</c:v>
                </c:pt>
                <c:pt idx="655">
                  <c:v>0.3002347678958901</c:v>
                </c:pt>
                <c:pt idx="656">
                  <c:v>0.30009803502351134</c:v>
                </c:pt>
                <c:pt idx="657">
                  <c:v>0.29946447272567817</c:v>
                </c:pt>
                <c:pt idx="658">
                  <c:v>0.29929946730497153</c:v>
                </c:pt>
                <c:pt idx="659">
                  <c:v>0.29785714529556556</c:v>
                </c:pt>
                <c:pt idx="660">
                  <c:v>0.29764482167917772</c:v>
                </c:pt>
                <c:pt idx="661">
                  <c:v>0.29747228111900115</c:v>
                </c:pt>
                <c:pt idx="662">
                  <c:v>0.29583687531345737</c:v>
                </c:pt>
                <c:pt idx="663">
                  <c:v>0.2956570269299032</c:v>
                </c:pt>
                <c:pt idx="664">
                  <c:v>0.29465148788274903</c:v>
                </c:pt>
                <c:pt idx="665">
                  <c:v>0.29404055508275262</c:v>
                </c:pt>
                <c:pt idx="666">
                  <c:v>0.29385349912058345</c:v>
                </c:pt>
                <c:pt idx="667">
                  <c:v>0.29225577385256929</c:v>
                </c:pt>
                <c:pt idx="668">
                  <c:v>0.29206159426670947</c:v>
                </c:pt>
                <c:pt idx="669">
                  <c:v>0.29156810927919835</c:v>
                </c:pt>
                <c:pt idx="670">
                  <c:v>0.29053841861561724</c:v>
                </c:pt>
                <c:pt idx="671">
                  <c:v>0.29028123480339191</c:v>
                </c:pt>
                <c:pt idx="672">
                  <c:v>0.28892281241664153</c:v>
                </c:pt>
                <c:pt idx="673">
                  <c:v>0.28851234586408081</c:v>
                </c:pt>
                <c:pt idx="674">
                  <c:v>0.28700776484892448</c:v>
                </c:pt>
                <c:pt idx="675">
                  <c:v>0.28675484931166961</c:v>
                </c:pt>
                <c:pt idx="676">
                  <c:v>0.28639837552609759</c:v>
                </c:pt>
                <c:pt idx="677">
                  <c:v>0.28523785323657619</c:v>
                </c:pt>
                <c:pt idx="678">
                  <c:v>0.28500866126052771</c:v>
                </c:pt>
                <c:pt idx="679">
                  <c:v>0.28369198091468134</c:v>
                </c:pt>
                <c:pt idx="680">
                  <c:v>0.28350404236089655</c:v>
                </c:pt>
                <c:pt idx="681">
                  <c:v>0.2834331799964937</c:v>
                </c:pt>
                <c:pt idx="682">
                  <c:v>0.28327371373937565</c:v>
                </c:pt>
                <c:pt idx="683">
                  <c:v>0.28178596242614634</c:v>
                </c:pt>
                <c:pt idx="684">
                  <c:v>0.28154991805574159</c:v>
                </c:pt>
                <c:pt idx="685">
                  <c:v>0.28071885579322403</c:v>
                </c:pt>
                <c:pt idx="686">
                  <c:v>0.28007975085503994</c:v>
                </c:pt>
                <c:pt idx="687">
                  <c:v>0.27983720337370382</c:v>
                </c:pt>
                <c:pt idx="688">
                  <c:v>0.2787492229428461</c:v>
                </c:pt>
                <c:pt idx="689">
                  <c:v>0.27838463564810179</c:v>
                </c:pt>
                <c:pt idx="690">
                  <c:v>0.27813548268873411</c:v>
                </c:pt>
                <c:pt idx="691">
                  <c:v>0.2767004169603744</c:v>
                </c:pt>
                <c:pt idx="692">
                  <c:v>0.27644467651234989</c:v>
                </c:pt>
                <c:pt idx="693">
                  <c:v>0.27502699709979095</c:v>
                </c:pt>
                <c:pt idx="694">
                  <c:v>0.27476470642889089</c:v>
                </c:pt>
                <c:pt idx="695">
                  <c:v>0.27336430419413216</c:v>
                </c:pt>
                <c:pt idx="696">
                  <c:v>0.27309550183326747</c:v>
                </c:pt>
                <c:pt idx="697">
                  <c:v>0.27171226903019596</c:v>
                </c:pt>
                <c:pt idx="698">
                  <c:v>0.27143697577718273</c:v>
                </c:pt>
                <c:pt idx="699">
                  <c:v>0.270070819085173</c:v>
                </c:pt>
                <c:pt idx="700">
                  <c:v>0.26978906305790834</c:v>
                </c:pt>
                <c:pt idx="701">
                  <c:v>0.26843987604894926</c:v>
                </c:pt>
                <c:pt idx="702">
                  <c:v>0.26815169748058365</c:v>
                </c:pt>
                <c:pt idx="703">
                  <c:v>0.26767212544548175</c:v>
                </c:pt>
                <c:pt idx="704">
                  <c:v>0.26681937748724893</c:v>
                </c:pt>
                <c:pt idx="705">
                  <c:v>0.26520924020635694</c:v>
                </c:pt>
                <c:pt idx="706">
                  <c:v>0.26464780397633503</c:v>
                </c:pt>
                <c:pt idx="707">
                  <c:v>0.26442489124989355</c:v>
                </c:pt>
                <c:pt idx="708">
                  <c:v>0.26360939883112572</c:v>
                </c:pt>
                <c:pt idx="709">
                  <c:v>0.26351571936378521</c:v>
                </c:pt>
                <c:pt idx="710">
                  <c:v>0.26201977178008079</c:v>
                </c:pt>
                <c:pt idx="711">
                  <c:v>0.26044028495033361</c:v>
                </c:pt>
                <c:pt idx="712">
                  <c:v>0.25887086527461672</c:v>
                </c:pt>
                <c:pt idx="713">
                  <c:v>0.25874103316182206</c:v>
                </c:pt>
                <c:pt idx="714">
                  <c:v>0.25731144745928952</c:v>
                </c:pt>
                <c:pt idx="715">
                  <c:v>0.25576194983081513</c:v>
                </c:pt>
                <c:pt idx="716">
                  <c:v>0.25422231242478982</c:v>
                </c:pt>
                <c:pt idx="717">
                  <c:v>0.25344673913905968</c:v>
                </c:pt>
                <c:pt idx="718">
                  <c:v>0.252692474248494</c:v>
                </c:pt>
                <c:pt idx="719">
                  <c:v>0.24907154774126808</c:v>
                </c:pt>
                <c:pt idx="720">
                  <c:v>0.24603799778011889</c:v>
                </c:pt>
                <c:pt idx="721">
                  <c:v>0.24321226042762795</c:v>
                </c:pt>
                <c:pt idx="722">
                  <c:v>0.24282988980093062</c:v>
                </c:pt>
                <c:pt idx="723">
                  <c:v>0.19647884700299131</c:v>
                </c:pt>
                <c:pt idx="724">
                  <c:v>0.18388084125092571</c:v>
                </c:pt>
                <c:pt idx="725">
                  <c:v>0.16443775119830015</c:v>
                </c:pt>
                <c:pt idx="726">
                  <c:v>0.15742867204817659</c:v>
                </c:pt>
                <c:pt idx="727">
                  <c:v>0.14544449407998594</c:v>
                </c:pt>
                <c:pt idx="728">
                  <c:v>0.14186812377264094</c:v>
                </c:pt>
                <c:pt idx="729">
                  <c:v>0.14156739712874078</c:v>
                </c:pt>
              </c:numCache>
            </c:numRef>
          </c:yVal>
          <c:smooth val="1"/>
          <c:extLst>
            <c:ext xmlns:c16="http://schemas.microsoft.com/office/drawing/2014/chart" uri="{C3380CC4-5D6E-409C-BE32-E72D297353CC}">
              <c16:uniqueId val="{00000001-7B8A-7E4F-8CB7-26097AECC958}"/>
            </c:ext>
          </c:extLst>
        </c:ser>
        <c:ser>
          <c:idx val="2"/>
          <c:order val="2"/>
          <c:tx>
            <c:strRef>
              <c:f>Escenarios!$F$15</c:f>
              <c:strCache>
                <c:ptCount val="1"/>
                <c:pt idx="0">
                  <c:v>Escenario 2</c:v>
                </c:pt>
              </c:strCache>
            </c:strRef>
          </c:tx>
          <c:spPr>
            <a:ln w="12700">
              <a:solidFill>
                <a:schemeClr val="accent6"/>
              </a:solidFill>
            </a:ln>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Gráficos!$AF$6:$AF$735</c:f>
              <c:numCache>
                <c:formatCode>0.0000</c:formatCode>
                <c:ptCount val="730"/>
                <c:pt idx="0">
                  <c:v>5.401456153190642</c:v>
                </c:pt>
                <c:pt idx="1">
                  <c:v>5.2974541947981075</c:v>
                </c:pt>
                <c:pt idx="2">
                  <c:v>5.0672204869793376</c:v>
                </c:pt>
                <c:pt idx="3">
                  <c:v>4.9624951377592073</c:v>
                </c:pt>
                <c:pt idx="4">
                  <c:v>4.0386066474036415</c:v>
                </c:pt>
                <c:pt idx="5">
                  <c:v>3.9149267785090225</c:v>
                </c:pt>
                <c:pt idx="6">
                  <c:v>3.8843919612760911</c:v>
                </c:pt>
                <c:pt idx="7">
                  <c:v>3.7681919108297901</c:v>
                </c:pt>
                <c:pt idx="8">
                  <c:v>3.0188180831253155</c:v>
                </c:pt>
                <c:pt idx="9">
                  <c:v>2.8880862304494364</c:v>
                </c:pt>
                <c:pt idx="10">
                  <c:v>2.3989371064953886</c:v>
                </c:pt>
                <c:pt idx="11">
                  <c:v>2.2882405230656198</c:v>
                </c:pt>
                <c:pt idx="12">
                  <c:v>2.0605940338621833</c:v>
                </c:pt>
                <c:pt idx="13">
                  <c:v>1.7795046234537848</c:v>
                </c:pt>
                <c:pt idx="14">
                  <c:v>1.7182764591860353</c:v>
                </c:pt>
                <c:pt idx="15">
                  <c:v>1.6478634588326111</c:v>
                </c:pt>
                <c:pt idx="16">
                  <c:v>1.6168003492631253</c:v>
                </c:pt>
                <c:pt idx="17">
                  <c:v>1.6083445129114124</c:v>
                </c:pt>
                <c:pt idx="18">
                  <c:v>1.6007385811380928</c:v>
                </c:pt>
                <c:pt idx="19">
                  <c:v>1.5904184454384183</c:v>
                </c:pt>
                <c:pt idx="20">
                  <c:v>1.5764300084137526</c:v>
                </c:pt>
                <c:pt idx="21">
                  <c:v>1.5652023416794625</c:v>
                </c:pt>
                <c:pt idx="22">
                  <c:v>1.5405509396625454</c:v>
                </c:pt>
                <c:pt idx="23">
                  <c:v>1.5163405322207424</c:v>
                </c:pt>
                <c:pt idx="24">
                  <c:v>1.514938720224686</c:v>
                </c:pt>
                <c:pt idx="25">
                  <c:v>1.4974550167477119</c:v>
                </c:pt>
                <c:pt idx="26">
                  <c:v>1.4926417045512985</c:v>
                </c:pt>
                <c:pt idx="27">
                  <c:v>1.489260426067353</c:v>
                </c:pt>
                <c:pt idx="28">
                  <c:v>1.4738598757156778</c:v>
                </c:pt>
                <c:pt idx="29">
                  <c:v>1.4694848622008094</c:v>
                </c:pt>
                <c:pt idx="30">
                  <c:v>1.464743071788783</c:v>
                </c:pt>
                <c:pt idx="31">
                  <c:v>1.4463318255899233</c:v>
                </c:pt>
                <c:pt idx="32">
                  <c:v>1.4407855926370279</c:v>
                </c:pt>
                <c:pt idx="33">
                  <c:v>1.4237515858134562</c:v>
                </c:pt>
                <c:pt idx="34">
                  <c:v>1.4172643147850295</c:v>
                </c:pt>
                <c:pt idx="35">
                  <c:v>1.4127874516454473</c:v>
                </c:pt>
                <c:pt idx="36">
                  <c:v>1.4018469698976463</c:v>
                </c:pt>
                <c:pt idx="37">
                  <c:v>1.3980763142692101</c:v>
                </c:pt>
                <c:pt idx="38">
                  <c:v>1.3942498565396038</c:v>
                </c:pt>
                <c:pt idx="39">
                  <c:v>1.3851533894146946</c:v>
                </c:pt>
                <c:pt idx="40">
                  <c:v>1.3797862183695795</c:v>
                </c:pt>
                <c:pt idx="41">
                  <c:v>1.3736033803294332</c:v>
                </c:pt>
                <c:pt idx="42">
                  <c:v>1.3717726563282138</c:v>
                </c:pt>
                <c:pt idx="43">
                  <c:v>1.3709714941291178</c:v>
                </c:pt>
                <c:pt idx="44">
                  <c:v>1.3650655373080156</c:v>
                </c:pt>
                <c:pt idx="45">
                  <c:v>1.3602198023929637</c:v>
                </c:pt>
                <c:pt idx="46">
                  <c:v>1.3581508218799883</c:v>
                </c:pt>
                <c:pt idx="47">
                  <c:v>1.357947656206421</c:v>
                </c:pt>
                <c:pt idx="48">
                  <c:v>1.3492945672252501</c:v>
                </c:pt>
                <c:pt idx="49">
                  <c:v>1.3492503307213575</c:v>
                </c:pt>
                <c:pt idx="50">
                  <c:v>1.3492211087300072</c:v>
                </c:pt>
                <c:pt idx="51">
                  <c:v>1.3446328499779454</c:v>
                </c:pt>
                <c:pt idx="52">
                  <c:v>1.343271096306287</c:v>
                </c:pt>
                <c:pt idx="53">
                  <c:v>1.3430533375991123</c:v>
                </c:pt>
                <c:pt idx="54">
                  <c:v>1.3368903711602389</c:v>
                </c:pt>
                <c:pt idx="55">
                  <c:v>1.333876713358183</c:v>
                </c:pt>
                <c:pt idx="56">
                  <c:v>1.3273846127537143</c:v>
                </c:pt>
                <c:pt idx="57">
                  <c:v>1.3271956401587002</c:v>
                </c:pt>
                <c:pt idx="58">
                  <c:v>1.3257970322626904</c:v>
                </c:pt>
                <c:pt idx="59">
                  <c:v>1.318870869801827</c:v>
                </c:pt>
                <c:pt idx="60">
                  <c:v>1.3159082859653974</c:v>
                </c:pt>
                <c:pt idx="61">
                  <c:v>1.3155526812997624</c:v>
                </c:pt>
                <c:pt idx="62">
                  <c:v>1.3133354091477505</c:v>
                </c:pt>
                <c:pt idx="63">
                  <c:v>1.3073336800166089</c:v>
                </c:pt>
                <c:pt idx="64">
                  <c:v>1.3061456521440338</c:v>
                </c:pt>
                <c:pt idx="65">
                  <c:v>1.3056917283349789</c:v>
                </c:pt>
                <c:pt idx="66">
                  <c:v>1.3055331629328628</c:v>
                </c:pt>
                <c:pt idx="67">
                  <c:v>1.3021477800127268</c:v>
                </c:pt>
                <c:pt idx="68">
                  <c:v>1.2998170472451274</c:v>
                </c:pt>
                <c:pt idx="69">
                  <c:v>1.2985643817975447</c:v>
                </c:pt>
                <c:pt idx="70">
                  <c:v>1.2982232464137202</c:v>
                </c:pt>
                <c:pt idx="71">
                  <c:v>1.2957353185911384</c:v>
                </c:pt>
                <c:pt idx="72">
                  <c:v>1.2949907765879551</c:v>
                </c:pt>
                <c:pt idx="73">
                  <c:v>1.2929473025405658</c:v>
                </c:pt>
                <c:pt idx="74">
                  <c:v>1.2889037234150944</c:v>
                </c:pt>
                <c:pt idx="75">
                  <c:v>1.2847459579050315</c:v>
                </c:pt>
                <c:pt idx="76">
                  <c:v>1.2843725397431232</c:v>
                </c:pt>
                <c:pt idx="77">
                  <c:v>1.284345106353495</c:v>
                </c:pt>
                <c:pt idx="78">
                  <c:v>1.283300245062621</c:v>
                </c:pt>
                <c:pt idx="79">
                  <c:v>1.2814709130857647</c:v>
                </c:pt>
                <c:pt idx="80">
                  <c:v>1.2798027823741494</c:v>
                </c:pt>
                <c:pt idx="81">
                  <c:v>1.2750984898879705</c:v>
                </c:pt>
                <c:pt idx="82">
                  <c:v>1.2730045318980474</c:v>
                </c:pt>
                <c:pt idx="83">
                  <c:v>1.2729659945008052</c:v>
                </c:pt>
                <c:pt idx="84">
                  <c:v>1.2711341054637204</c:v>
                </c:pt>
                <c:pt idx="85">
                  <c:v>1.2697559913470677</c:v>
                </c:pt>
                <c:pt idx="86">
                  <c:v>1.2690616752623145</c:v>
                </c:pt>
                <c:pt idx="87">
                  <c:v>1.265184899644793</c:v>
                </c:pt>
                <c:pt idx="88">
                  <c:v>1.2647444783186399</c:v>
                </c:pt>
                <c:pt idx="89">
                  <c:v>1.2635638867746972</c:v>
                </c:pt>
                <c:pt idx="90">
                  <c:v>1.2608041301342325</c:v>
                </c:pt>
                <c:pt idx="91">
                  <c:v>1.2588782766919429</c:v>
                </c:pt>
                <c:pt idx="92">
                  <c:v>1.2586821452674859</c:v>
                </c:pt>
                <c:pt idx="93">
                  <c:v>1.2575233977869695</c:v>
                </c:pt>
                <c:pt idx="94">
                  <c:v>1.2571413571430163</c:v>
                </c:pt>
                <c:pt idx="95">
                  <c:v>1.2548061376161272</c:v>
                </c:pt>
                <c:pt idx="96">
                  <c:v>1.2528300096847587</c:v>
                </c:pt>
                <c:pt idx="97">
                  <c:v>1.2512249704573146</c:v>
                </c:pt>
                <c:pt idx="98">
                  <c:v>1.2496838105742887</c:v>
                </c:pt>
                <c:pt idx="99">
                  <c:v>1.2493215244854079</c:v>
                </c:pt>
                <c:pt idx="100">
                  <c:v>1.2456195123790432</c:v>
                </c:pt>
                <c:pt idx="101">
                  <c:v>1.242283566620864</c:v>
                </c:pt>
                <c:pt idx="102">
                  <c:v>1.2415807511867563</c:v>
                </c:pt>
                <c:pt idx="103">
                  <c:v>1.2407923531712566</c:v>
                </c:pt>
                <c:pt idx="104">
                  <c:v>1.2407471354544077</c:v>
                </c:pt>
                <c:pt idx="105">
                  <c:v>1.2372820749994222</c:v>
                </c:pt>
                <c:pt idx="106">
                  <c:v>1.2367339356572173</c:v>
                </c:pt>
                <c:pt idx="107">
                  <c:v>1.2349240917231519</c:v>
                </c:pt>
                <c:pt idx="108">
                  <c:v>1.2333556527184957</c:v>
                </c:pt>
                <c:pt idx="109">
                  <c:v>1.2294624083185548</c:v>
                </c:pt>
                <c:pt idx="110">
                  <c:v>1.2280619973305962</c:v>
                </c:pt>
                <c:pt idx="111">
                  <c:v>1.2276022184451312</c:v>
                </c:pt>
                <c:pt idx="112">
                  <c:v>1.2239348802279604</c:v>
                </c:pt>
                <c:pt idx="113">
                  <c:v>1.2238734752153546</c:v>
                </c:pt>
                <c:pt idx="114">
                  <c:v>1.2212241750314647</c:v>
                </c:pt>
                <c:pt idx="115">
                  <c:v>1.2203171928458185</c:v>
                </c:pt>
                <c:pt idx="116">
                  <c:v>1.2163992415373113</c:v>
                </c:pt>
                <c:pt idx="117">
                  <c:v>1.2130687324912584</c:v>
                </c:pt>
                <c:pt idx="118">
                  <c:v>1.2088586975831004</c:v>
                </c:pt>
                <c:pt idx="119">
                  <c:v>1.2058567118570442</c:v>
                </c:pt>
                <c:pt idx="120">
                  <c:v>1.205848315845675</c:v>
                </c:pt>
                <c:pt idx="121">
                  <c:v>1.203737288405943</c:v>
                </c:pt>
                <c:pt idx="122">
                  <c:v>1.2033378975483349</c:v>
                </c:pt>
                <c:pt idx="123">
                  <c:v>1.1986809107564775</c:v>
                </c:pt>
                <c:pt idx="124">
                  <c:v>1.1963271234339767</c:v>
                </c:pt>
                <c:pt idx="125">
                  <c:v>1.1956694078158208</c:v>
                </c:pt>
                <c:pt idx="126">
                  <c:v>1.1947737119671169</c:v>
                </c:pt>
                <c:pt idx="127">
                  <c:v>1.1946235948539008</c:v>
                </c:pt>
                <c:pt idx="128">
                  <c:v>1.190770535398963</c:v>
                </c:pt>
                <c:pt idx="129">
                  <c:v>1.189926168288266</c:v>
                </c:pt>
                <c:pt idx="130">
                  <c:v>1.1849028237554036</c:v>
                </c:pt>
                <c:pt idx="131">
                  <c:v>1.1836074508215826</c:v>
                </c:pt>
                <c:pt idx="132">
                  <c:v>1.1827489264389728</c:v>
                </c:pt>
                <c:pt idx="133">
                  <c:v>1.1811753867316661</c:v>
                </c:pt>
                <c:pt idx="134">
                  <c:v>1.1807422390954379</c:v>
                </c:pt>
                <c:pt idx="135">
                  <c:v>1.1779254100380658</c:v>
                </c:pt>
                <c:pt idx="136">
                  <c:v>1.1772896043269911</c:v>
                </c:pt>
                <c:pt idx="137">
                  <c:v>1.1748871232867097</c:v>
                </c:pt>
                <c:pt idx="138">
                  <c:v>1.1737581869998137</c:v>
                </c:pt>
                <c:pt idx="139">
                  <c:v>1.1712905595187069</c:v>
                </c:pt>
                <c:pt idx="140">
                  <c:v>1.1702905780925184</c:v>
                </c:pt>
                <c:pt idx="141">
                  <c:v>1.164083692556356</c:v>
                </c:pt>
                <c:pt idx="142">
                  <c:v>1.1634329536763788</c:v>
                </c:pt>
                <c:pt idx="143">
                  <c:v>1.1596675664067979</c:v>
                </c:pt>
                <c:pt idx="144">
                  <c:v>1.1566284879105362</c:v>
                </c:pt>
                <c:pt idx="145">
                  <c:v>1.1543682164346611</c:v>
                </c:pt>
                <c:pt idx="146">
                  <c:v>1.1535376533760726</c:v>
                </c:pt>
                <c:pt idx="147">
                  <c:v>1.1525861916180211</c:v>
                </c:pt>
                <c:pt idx="148">
                  <c:v>1.1524540027054784</c:v>
                </c:pt>
                <c:pt idx="149">
                  <c:v>1.1502726167255619</c:v>
                </c:pt>
                <c:pt idx="150">
                  <c:v>1.1498606758598566</c:v>
                </c:pt>
                <c:pt idx="151">
                  <c:v>1.1462361256264313</c:v>
                </c:pt>
                <c:pt idx="152">
                  <c:v>1.1454763965794506</c:v>
                </c:pt>
                <c:pt idx="153">
                  <c:v>1.1450902852150437</c:v>
                </c:pt>
                <c:pt idx="154">
                  <c:v>1.1431263785150529</c:v>
                </c:pt>
                <c:pt idx="155">
                  <c:v>1.1364248701655175</c:v>
                </c:pt>
                <c:pt idx="156">
                  <c:v>1.1339963433428855</c:v>
                </c:pt>
                <c:pt idx="157">
                  <c:v>1.1337729655258519</c:v>
                </c:pt>
                <c:pt idx="158">
                  <c:v>1.1297558964126693</c:v>
                </c:pt>
                <c:pt idx="159">
                  <c:v>1.1279929398425452</c:v>
                </c:pt>
                <c:pt idx="160">
                  <c:v>1.1274382668609781</c:v>
                </c:pt>
                <c:pt idx="161">
                  <c:v>1.1231193595738214</c:v>
                </c:pt>
                <c:pt idx="162">
                  <c:v>1.1205628655377016</c:v>
                </c:pt>
                <c:pt idx="163">
                  <c:v>1.1165150671116788</c:v>
                </c:pt>
                <c:pt idx="164">
                  <c:v>1.1161755852073998</c:v>
                </c:pt>
                <c:pt idx="165">
                  <c:v>1.1153590912678166</c:v>
                </c:pt>
                <c:pt idx="166">
                  <c:v>1.1045063927295085</c:v>
                </c:pt>
                <c:pt idx="167">
                  <c:v>1.1033696788579346</c:v>
                </c:pt>
                <c:pt idx="168">
                  <c:v>1.0986924480117179</c:v>
                </c:pt>
                <c:pt idx="169">
                  <c:v>1.0972385549230232</c:v>
                </c:pt>
                <c:pt idx="170">
                  <c:v>1.0871705522645758</c:v>
                </c:pt>
                <c:pt idx="171">
                  <c:v>1.0815988713572358</c:v>
                </c:pt>
                <c:pt idx="172">
                  <c:v>1.0790457015819785</c:v>
                </c:pt>
                <c:pt idx="173">
                  <c:v>1.0762567395868501</c:v>
                </c:pt>
                <c:pt idx="174">
                  <c:v>1.0750176981426878</c:v>
                </c:pt>
                <c:pt idx="175">
                  <c:v>1.0704478317037291</c:v>
                </c:pt>
                <c:pt idx="176">
                  <c:v>1.0662304049852387</c:v>
                </c:pt>
                <c:pt idx="177">
                  <c:v>1.0609638345773293</c:v>
                </c:pt>
                <c:pt idx="178">
                  <c:v>1.0598025500010366</c:v>
                </c:pt>
                <c:pt idx="179">
                  <c:v>1.0587229310903916</c:v>
                </c:pt>
                <c:pt idx="180">
                  <c:v>1.0585989268748441</c:v>
                </c:pt>
                <c:pt idx="181">
                  <c:v>1.0537784301162216</c:v>
                </c:pt>
                <c:pt idx="182">
                  <c:v>1.0468284757149797</c:v>
                </c:pt>
                <c:pt idx="183">
                  <c:v>1.0436475488293866</c:v>
                </c:pt>
                <c:pt idx="184">
                  <c:v>1.0435224100001257</c:v>
                </c:pt>
                <c:pt idx="185">
                  <c:v>1.0419569040399925</c:v>
                </c:pt>
                <c:pt idx="186">
                  <c:v>1.0395565564288676</c:v>
                </c:pt>
                <c:pt idx="187">
                  <c:v>1.0343182634618702</c:v>
                </c:pt>
                <c:pt idx="188">
                  <c:v>1.033147755252003</c:v>
                </c:pt>
                <c:pt idx="189">
                  <c:v>1.0273620716781564</c:v>
                </c:pt>
                <c:pt idx="190">
                  <c:v>1.0269598653904508</c:v>
                </c:pt>
                <c:pt idx="191">
                  <c:v>1.0266653993759287</c:v>
                </c:pt>
                <c:pt idx="192">
                  <c:v>1.0261819864689132</c:v>
                </c:pt>
                <c:pt idx="193">
                  <c:v>1.022231186673662</c:v>
                </c:pt>
                <c:pt idx="194">
                  <c:v>1.0207703231507423</c:v>
                </c:pt>
                <c:pt idx="195">
                  <c:v>1.020070021054563</c:v>
                </c:pt>
                <c:pt idx="196">
                  <c:v>1.0165233003258625</c:v>
                </c:pt>
                <c:pt idx="197">
                  <c:v>1.0146399856390262</c:v>
                </c:pt>
                <c:pt idx="198">
                  <c:v>1.0141167553451962</c:v>
                </c:pt>
                <c:pt idx="199">
                  <c:v>1.0100693498885551</c:v>
                </c:pt>
                <c:pt idx="200">
                  <c:v>1.0098805447045887</c:v>
                </c:pt>
                <c:pt idx="201">
                  <c:v>1.0085456042662655</c:v>
                </c:pt>
                <c:pt idx="202">
                  <c:v>1.0072868139916511</c:v>
                </c:pt>
                <c:pt idx="203">
                  <c:v>1.0039822671699388</c:v>
                </c:pt>
                <c:pt idx="204">
                  <c:v>1.0024827026612491</c:v>
                </c:pt>
                <c:pt idx="205">
                  <c:v>1.0009891586112889</c:v>
                </c:pt>
                <c:pt idx="206">
                  <c:v>1.0004817197443059</c:v>
                </c:pt>
                <c:pt idx="207">
                  <c:v>1.0002812835714103</c:v>
                </c:pt>
                <c:pt idx="208">
                  <c:v>0.99816411803554961</c:v>
                </c:pt>
                <c:pt idx="209">
                  <c:v>0.99645034576949343</c:v>
                </c:pt>
                <c:pt idx="210">
                  <c:v>0.9936295119283941</c:v>
                </c:pt>
                <c:pt idx="211">
                  <c:v>0.99082417703271408</c:v>
                </c:pt>
                <c:pt idx="212">
                  <c:v>0.99044826761444815</c:v>
                </c:pt>
                <c:pt idx="213">
                  <c:v>0.98805417346567148</c:v>
                </c:pt>
                <c:pt idx="214">
                  <c:v>0.98501244688886691</c:v>
                </c:pt>
                <c:pt idx="215">
                  <c:v>0.98461133864907191</c:v>
                </c:pt>
                <c:pt idx="216">
                  <c:v>0.98447631411623193</c:v>
                </c:pt>
                <c:pt idx="217">
                  <c:v>0.97853431040557859</c:v>
                </c:pt>
                <c:pt idx="218">
                  <c:v>0.9782277468822258</c:v>
                </c:pt>
                <c:pt idx="219">
                  <c:v>0.97677101051187443</c:v>
                </c:pt>
                <c:pt idx="220">
                  <c:v>0.97516523952307232</c:v>
                </c:pt>
                <c:pt idx="221">
                  <c:v>0.97262214560549787</c:v>
                </c:pt>
                <c:pt idx="222">
                  <c:v>0.96998301348632232</c:v>
                </c:pt>
                <c:pt idx="223">
                  <c:v>0.9688579288212692</c:v>
                </c:pt>
                <c:pt idx="224">
                  <c:v>0.96673969042271024</c:v>
                </c:pt>
                <c:pt idx="225">
                  <c:v>0.96405479187479493</c:v>
                </c:pt>
                <c:pt idx="226">
                  <c:v>0.96088843397978263</c:v>
                </c:pt>
                <c:pt idx="227">
                  <c:v>0.95951014051866423</c:v>
                </c:pt>
                <c:pt idx="228">
                  <c:v>0.95834416197303951</c:v>
                </c:pt>
                <c:pt idx="229">
                  <c:v>0.95601673012204536</c:v>
                </c:pt>
                <c:pt idx="230">
                  <c:v>0.95506821153117116</c:v>
                </c:pt>
                <c:pt idx="231">
                  <c:v>0.95262858301777786</c:v>
                </c:pt>
                <c:pt idx="232">
                  <c:v>0.94958811495783735</c:v>
                </c:pt>
                <c:pt idx="233">
                  <c:v>0.94927885946999591</c:v>
                </c:pt>
                <c:pt idx="234">
                  <c:v>0.94696893488695855</c:v>
                </c:pt>
                <c:pt idx="235">
                  <c:v>0.94410972322087594</c:v>
                </c:pt>
                <c:pt idx="236">
                  <c:v>0.94352021531140529</c:v>
                </c:pt>
                <c:pt idx="237">
                  <c:v>0.94134199160604837</c:v>
                </c:pt>
                <c:pt idx="238">
                  <c:v>0.93574329926212985</c:v>
                </c:pt>
                <c:pt idx="239">
                  <c:v>0.93352403202575351</c:v>
                </c:pt>
                <c:pt idx="240">
                  <c:v>0.9301719451038829</c:v>
                </c:pt>
                <c:pt idx="241">
                  <c:v>0.92893353597359096</c:v>
                </c:pt>
                <c:pt idx="242">
                  <c:v>0.9246276853038613</c:v>
                </c:pt>
                <c:pt idx="243">
                  <c:v>0.92075314229607286</c:v>
                </c:pt>
                <c:pt idx="244">
                  <c:v>0.91911038777829235</c:v>
                </c:pt>
                <c:pt idx="245">
                  <c:v>0.91826089552920587</c:v>
                </c:pt>
                <c:pt idx="246">
                  <c:v>0.91387639178099223</c:v>
                </c:pt>
                <c:pt idx="247">
                  <c:v>0.91361989950208056</c:v>
                </c:pt>
                <c:pt idx="248">
                  <c:v>0.9094119226597166</c:v>
                </c:pt>
                <c:pt idx="249">
                  <c:v>0.90815613129151795</c:v>
                </c:pt>
                <c:pt idx="250">
                  <c:v>0.90299886354058778</c:v>
                </c:pt>
                <c:pt idx="251">
                  <c:v>0.90271897539676027</c:v>
                </c:pt>
                <c:pt idx="252">
                  <c:v>0.90209722356154931</c:v>
                </c:pt>
                <c:pt idx="253">
                  <c:v>0.90176146213064912</c:v>
                </c:pt>
                <c:pt idx="254">
                  <c:v>0.89911086850293787</c:v>
                </c:pt>
                <c:pt idx="255">
                  <c:v>0.8973099423349985</c:v>
                </c:pt>
                <c:pt idx="256">
                  <c:v>0.8971160929265114</c:v>
                </c:pt>
                <c:pt idx="257">
                  <c:v>0.89657995534392221</c:v>
                </c:pt>
                <c:pt idx="258">
                  <c:v>0.89429049546855566</c:v>
                </c:pt>
                <c:pt idx="259">
                  <c:v>0.89192888860752961</c:v>
                </c:pt>
                <c:pt idx="260">
                  <c:v>0.88980316245924851</c:v>
                </c:pt>
                <c:pt idx="261">
                  <c:v>0.88798879814638454</c:v>
                </c:pt>
                <c:pt idx="262">
                  <c:v>0.8865756717075518</c:v>
                </c:pt>
                <c:pt idx="263">
                  <c:v>0.88633164574940571</c:v>
                </c:pt>
                <c:pt idx="264">
                  <c:v>0.8845059689631144</c:v>
                </c:pt>
                <c:pt idx="265">
                  <c:v>0.88169952007441577</c:v>
                </c:pt>
                <c:pt idx="266">
                  <c:v>0.88125015010454277</c:v>
                </c:pt>
                <c:pt idx="267">
                  <c:v>0.87761216808837172</c:v>
                </c:pt>
                <c:pt idx="268">
                  <c:v>0.87369190061882618</c:v>
                </c:pt>
                <c:pt idx="269">
                  <c:v>0.87320026644512938</c:v>
                </c:pt>
                <c:pt idx="270">
                  <c:v>0.87298587647783621</c:v>
                </c:pt>
                <c:pt idx="271">
                  <c:v>0.87008300751252876</c:v>
                </c:pt>
                <c:pt idx="272">
                  <c:v>0.86751035181304981</c:v>
                </c:pt>
                <c:pt idx="273">
                  <c:v>0.86561354829297477</c:v>
                </c:pt>
                <c:pt idx="274">
                  <c:v>0.86436046562930791</c:v>
                </c:pt>
                <c:pt idx="275">
                  <c:v>0.86112002153368206</c:v>
                </c:pt>
                <c:pt idx="276">
                  <c:v>0.85971916150597683</c:v>
                </c:pt>
                <c:pt idx="277">
                  <c:v>0.85852810006610725</c:v>
                </c:pt>
                <c:pt idx="278">
                  <c:v>0.8577593742927121</c:v>
                </c:pt>
                <c:pt idx="279">
                  <c:v>0.85625364627128631</c:v>
                </c:pt>
                <c:pt idx="280">
                  <c:v>0.85603736737010983</c:v>
                </c:pt>
                <c:pt idx="281">
                  <c:v>0.85254836997122152</c:v>
                </c:pt>
                <c:pt idx="282">
                  <c:v>0.85060522156843155</c:v>
                </c:pt>
                <c:pt idx="283">
                  <c:v>0.84607572546342424</c:v>
                </c:pt>
                <c:pt idx="284">
                  <c:v>0.84414489536562587</c:v>
                </c:pt>
                <c:pt idx="285">
                  <c:v>0.84193861494854805</c:v>
                </c:pt>
                <c:pt idx="286">
                  <c:v>0.83985707029425172</c:v>
                </c:pt>
                <c:pt idx="287">
                  <c:v>0.83892127654037818</c:v>
                </c:pt>
                <c:pt idx="288">
                  <c:v>0.8378532943481426</c:v>
                </c:pt>
                <c:pt idx="289">
                  <c:v>0.82991967353605611</c:v>
                </c:pt>
                <c:pt idx="290">
                  <c:v>0.82956048695258733</c:v>
                </c:pt>
                <c:pt idx="291">
                  <c:v>0.8282594497540372</c:v>
                </c:pt>
                <c:pt idx="292">
                  <c:v>0.82717394131348332</c:v>
                </c:pt>
                <c:pt idx="293">
                  <c:v>0.82382020579308923</c:v>
                </c:pt>
                <c:pt idx="294">
                  <c:v>0.81924277182172756</c:v>
                </c:pt>
                <c:pt idx="295">
                  <c:v>0.81751659194275184</c:v>
                </c:pt>
                <c:pt idx="296">
                  <c:v>0.81587376717020821</c:v>
                </c:pt>
                <c:pt idx="297">
                  <c:v>0.81358051793253983</c:v>
                </c:pt>
                <c:pt idx="298">
                  <c:v>0.81312821782233169</c:v>
                </c:pt>
                <c:pt idx="299">
                  <c:v>0.80856204642602747</c:v>
                </c:pt>
                <c:pt idx="300">
                  <c:v>0.80808254512031863</c:v>
                </c:pt>
                <c:pt idx="301">
                  <c:v>0.80368240361831778</c:v>
                </c:pt>
                <c:pt idx="302">
                  <c:v>0.80220257760280889</c:v>
                </c:pt>
                <c:pt idx="303">
                  <c:v>0.80219911973083646</c:v>
                </c:pt>
                <c:pt idx="304">
                  <c:v>0.79884752449345009</c:v>
                </c:pt>
                <c:pt idx="305">
                  <c:v>0.7970295309390879</c:v>
                </c:pt>
                <c:pt idx="306">
                  <c:v>0.79620109503925862</c:v>
                </c:pt>
                <c:pt idx="307">
                  <c:v>0.79403979116344181</c:v>
                </c:pt>
                <c:pt idx="308">
                  <c:v>0.79232877280598457</c:v>
                </c:pt>
                <c:pt idx="309">
                  <c:v>0.79206265592037262</c:v>
                </c:pt>
                <c:pt idx="310">
                  <c:v>0.78925584614837929</c:v>
                </c:pt>
                <c:pt idx="311">
                  <c:v>0.78847568923721101</c:v>
                </c:pt>
                <c:pt idx="312">
                  <c:v>0.78450710905397258</c:v>
                </c:pt>
                <c:pt idx="313">
                  <c:v>0.7844949692732579</c:v>
                </c:pt>
                <c:pt idx="314">
                  <c:v>0.78128849786144183</c:v>
                </c:pt>
                <c:pt idx="315">
                  <c:v>0.77975696829870023</c:v>
                </c:pt>
                <c:pt idx="316">
                  <c:v>0.7769278475230057</c:v>
                </c:pt>
                <c:pt idx="317">
                  <c:v>0.7751658194460006</c:v>
                </c:pt>
                <c:pt idx="318">
                  <c:v>0.77504173906141827</c:v>
                </c:pt>
                <c:pt idx="319">
                  <c:v>0.77484427787593457</c:v>
                </c:pt>
                <c:pt idx="320">
                  <c:v>0.77041896015248379</c:v>
                </c:pt>
                <c:pt idx="321">
                  <c:v>0.77034916633743</c:v>
                </c:pt>
                <c:pt idx="322">
                  <c:v>0.7665158860073078</c:v>
                </c:pt>
                <c:pt idx="323">
                  <c:v>0.76584462515527973</c:v>
                </c:pt>
                <c:pt idx="324">
                  <c:v>0.76567909833366465</c:v>
                </c:pt>
                <c:pt idx="325">
                  <c:v>0.7613598678008795</c:v>
                </c:pt>
                <c:pt idx="326">
                  <c:v>0.76121784332247422</c:v>
                </c:pt>
                <c:pt idx="327">
                  <c:v>0.76103147474152044</c:v>
                </c:pt>
                <c:pt idx="328">
                  <c:v>0.7575528763320023</c:v>
                </c:pt>
                <c:pt idx="329">
                  <c:v>0.7565610672297598</c:v>
                </c:pt>
                <c:pt idx="330">
                  <c:v>0.75640626714038262</c:v>
                </c:pt>
                <c:pt idx="331">
                  <c:v>0.75626150797971536</c:v>
                </c:pt>
                <c:pt idx="332">
                  <c:v>0.75409775894369446</c:v>
                </c:pt>
                <c:pt idx="333">
                  <c:v>0.75249581858865688</c:v>
                </c:pt>
                <c:pt idx="334">
                  <c:v>0.752040621423127</c:v>
                </c:pt>
                <c:pt idx="335">
                  <c:v>0.7518033982219926</c:v>
                </c:pt>
                <c:pt idx="336">
                  <c:v>0.75038261146583418</c:v>
                </c:pt>
                <c:pt idx="337">
                  <c:v>0.74852081449881491</c:v>
                </c:pt>
                <c:pt idx="338">
                  <c:v>0.74826047136960683</c:v>
                </c:pt>
                <c:pt idx="339">
                  <c:v>0.74756245814441213</c:v>
                </c:pt>
                <c:pt idx="340">
                  <c:v>0.74710587334073342</c:v>
                </c:pt>
                <c:pt idx="341">
                  <c:v>0.74588301621078434</c:v>
                </c:pt>
                <c:pt idx="342">
                  <c:v>0.74310897664422171</c:v>
                </c:pt>
                <c:pt idx="343">
                  <c:v>0.74290854337247991</c:v>
                </c:pt>
                <c:pt idx="344">
                  <c:v>0.73887035780221277</c:v>
                </c:pt>
                <c:pt idx="345">
                  <c:v>0.73867683646284632</c:v>
                </c:pt>
                <c:pt idx="346">
                  <c:v>0.73817791879838268</c:v>
                </c:pt>
                <c:pt idx="347">
                  <c:v>0.73800627971133281</c:v>
                </c:pt>
                <c:pt idx="348">
                  <c:v>0.73769150648430837</c:v>
                </c:pt>
                <c:pt idx="349">
                  <c:v>0.73544656533514008</c:v>
                </c:pt>
                <c:pt idx="350">
                  <c:v>0.73527142948371116</c:v>
                </c:pt>
                <c:pt idx="351">
                  <c:v>0.73426533432791785</c:v>
                </c:pt>
                <c:pt idx="352">
                  <c:v>0.73334703813563673</c:v>
                </c:pt>
                <c:pt idx="353">
                  <c:v>0.72999651141943933</c:v>
                </c:pt>
                <c:pt idx="354">
                  <c:v>0.72987429478594112</c:v>
                </c:pt>
                <c:pt idx="355">
                  <c:v>0.7294743828186554</c:v>
                </c:pt>
                <c:pt idx="356">
                  <c:v>0.72720492097572365</c:v>
                </c:pt>
                <c:pt idx="357">
                  <c:v>0.72550363034356136</c:v>
                </c:pt>
                <c:pt idx="358">
                  <c:v>0.7247329454271394</c:v>
                </c:pt>
                <c:pt idx="359">
                  <c:v>0.72117044985556844</c:v>
                </c:pt>
                <c:pt idx="360">
                  <c:v>0.72115324233158229</c:v>
                </c:pt>
                <c:pt idx="361">
                  <c:v>0.72023830110603293</c:v>
                </c:pt>
                <c:pt idx="362">
                  <c:v>0.71999119165926828</c:v>
                </c:pt>
                <c:pt idx="363">
                  <c:v>0.71697838551329329</c:v>
                </c:pt>
                <c:pt idx="364">
                  <c:v>0.71682299539736671</c:v>
                </c:pt>
                <c:pt idx="365">
                  <c:v>0.71580711563698829</c:v>
                </c:pt>
                <c:pt idx="366">
                  <c:v>0.71470188680711588</c:v>
                </c:pt>
                <c:pt idx="367">
                  <c:v>0.71409926032412019</c:v>
                </c:pt>
                <c:pt idx="368">
                  <c:v>0.71251284555918371</c:v>
                </c:pt>
                <c:pt idx="369">
                  <c:v>0.71060626361713486</c:v>
                </c:pt>
                <c:pt idx="370">
                  <c:v>0.70822278061051169</c:v>
                </c:pt>
                <c:pt idx="371">
                  <c:v>0.70480009438838498</c:v>
                </c:pt>
                <c:pt idx="372">
                  <c:v>0.70395273934518632</c:v>
                </c:pt>
                <c:pt idx="373">
                  <c:v>0.70100068426654083</c:v>
                </c:pt>
                <c:pt idx="374">
                  <c:v>0.69946200740863484</c:v>
                </c:pt>
                <c:pt idx="375">
                  <c:v>0.69571665865661791</c:v>
                </c:pt>
                <c:pt idx="376">
                  <c:v>0.69490562291190827</c:v>
                </c:pt>
                <c:pt idx="377">
                  <c:v>0.69131201224153038</c:v>
                </c:pt>
                <c:pt idx="378">
                  <c:v>0.69037672857312971</c:v>
                </c:pt>
                <c:pt idx="379">
                  <c:v>0.68940148073327534</c:v>
                </c:pt>
                <c:pt idx="380">
                  <c:v>0.689197370066988</c:v>
                </c:pt>
                <c:pt idx="381">
                  <c:v>0.68890438524167652</c:v>
                </c:pt>
                <c:pt idx="382">
                  <c:v>0.68571147159878187</c:v>
                </c:pt>
                <c:pt idx="383">
                  <c:v>0.68431860687804991</c:v>
                </c:pt>
                <c:pt idx="384">
                  <c:v>0.6832536930465577</c:v>
                </c:pt>
                <c:pt idx="385">
                  <c:v>0.68007362940683491</c:v>
                </c:pt>
                <c:pt idx="386">
                  <c:v>0.67883152528054591</c:v>
                </c:pt>
                <c:pt idx="387">
                  <c:v>0.67518046630149098</c:v>
                </c:pt>
                <c:pt idx="388">
                  <c:v>0.67465394522854838</c:v>
                </c:pt>
                <c:pt idx="389">
                  <c:v>0.67418456570972152</c:v>
                </c:pt>
                <c:pt idx="390">
                  <c:v>0.67261945665249323</c:v>
                </c:pt>
                <c:pt idx="391">
                  <c:v>0.67053763390572718</c:v>
                </c:pt>
                <c:pt idx="392">
                  <c:v>0.66898414943336282</c:v>
                </c:pt>
                <c:pt idx="393">
                  <c:v>0.6601854170917586</c:v>
                </c:pt>
                <c:pt idx="394">
                  <c:v>0.65922455989159989</c:v>
                </c:pt>
                <c:pt idx="395">
                  <c:v>0.65702635894699157</c:v>
                </c:pt>
                <c:pt idx="396">
                  <c:v>0.65494611574719952</c:v>
                </c:pt>
                <c:pt idx="397">
                  <c:v>0.65069324188649502</c:v>
                </c:pt>
                <c:pt idx="398">
                  <c:v>0.64864944073214736</c:v>
                </c:pt>
                <c:pt idx="399">
                  <c:v>0.64541992904533652</c:v>
                </c:pt>
                <c:pt idx="400">
                  <c:v>0.63700416035089047</c:v>
                </c:pt>
                <c:pt idx="401">
                  <c:v>0.63577109348021832</c:v>
                </c:pt>
                <c:pt idx="402">
                  <c:v>0.63226921962997551</c:v>
                </c:pt>
                <c:pt idx="403">
                  <c:v>0.6310997064945042</c:v>
                </c:pt>
                <c:pt idx="404">
                  <c:v>0.62826689264740299</c:v>
                </c:pt>
                <c:pt idx="405">
                  <c:v>0.62823452402068558</c:v>
                </c:pt>
                <c:pt idx="406">
                  <c:v>0.62434488178630043</c:v>
                </c:pt>
                <c:pt idx="407">
                  <c:v>0.62104826469307239</c:v>
                </c:pt>
                <c:pt idx="408">
                  <c:v>0.62050220040161297</c:v>
                </c:pt>
                <c:pt idx="409">
                  <c:v>0.61667885424125957</c:v>
                </c:pt>
                <c:pt idx="410">
                  <c:v>0.61287476050858525</c:v>
                </c:pt>
                <c:pt idx="411">
                  <c:v>0.60908473139371577</c:v>
                </c:pt>
                <c:pt idx="412">
                  <c:v>0.60848816980038478</c:v>
                </c:pt>
                <c:pt idx="413">
                  <c:v>0.60655311670542555</c:v>
                </c:pt>
                <c:pt idx="414">
                  <c:v>0.60531667149758117</c:v>
                </c:pt>
                <c:pt idx="415">
                  <c:v>0.60156709291682176</c:v>
                </c:pt>
                <c:pt idx="416">
                  <c:v>0.59840582069456549</c:v>
                </c:pt>
                <c:pt idx="417">
                  <c:v>0.59783528644682871</c:v>
                </c:pt>
                <c:pt idx="418">
                  <c:v>0.59412102014745949</c:v>
                </c:pt>
                <c:pt idx="419">
                  <c:v>0.59393749818094932</c:v>
                </c:pt>
                <c:pt idx="420">
                  <c:v>0.59042424220100365</c:v>
                </c:pt>
                <c:pt idx="421">
                  <c:v>0.59016757911247497</c:v>
                </c:pt>
                <c:pt idx="422">
                  <c:v>0.58869881549804082</c:v>
                </c:pt>
                <c:pt idx="423">
                  <c:v>0.58674492712507353</c:v>
                </c:pt>
                <c:pt idx="424">
                  <c:v>0.58654088447374142</c:v>
                </c:pt>
                <c:pt idx="425">
                  <c:v>0.58329424373870165</c:v>
                </c:pt>
                <c:pt idx="426">
                  <c:v>0.58308433477731703</c:v>
                </c:pt>
                <c:pt idx="427">
                  <c:v>0.58295933437298864</c:v>
                </c:pt>
                <c:pt idx="428">
                  <c:v>0.57944238637921808</c:v>
                </c:pt>
                <c:pt idx="429">
                  <c:v>0.57939531573103487</c:v>
                </c:pt>
                <c:pt idx="430">
                  <c:v>0.57584875821074344</c:v>
                </c:pt>
                <c:pt idx="431">
                  <c:v>0.57581765335203083</c:v>
                </c:pt>
                <c:pt idx="432">
                  <c:v>0.57469548733889753</c:v>
                </c:pt>
                <c:pt idx="433">
                  <c:v>0.57231448637569449</c:v>
                </c:pt>
                <c:pt idx="434">
                  <c:v>0.57221003270396498</c:v>
                </c:pt>
                <c:pt idx="435">
                  <c:v>0.56880041711480323</c:v>
                </c:pt>
                <c:pt idx="436">
                  <c:v>0.5686195108440314</c:v>
                </c:pt>
                <c:pt idx="437">
                  <c:v>0.56530307472781527</c:v>
                </c:pt>
                <c:pt idx="438">
                  <c:v>0.56504597504698262</c:v>
                </c:pt>
                <c:pt idx="439">
                  <c:v>0.56182176212893431</c:v>
                </c:pt>
                <c:pt idx="440">
                  <c:v>0.5614893856599048</c:v>
                </c:pt>
                <c:pt idx="441">
                  <c:v>0.55835625941311928</c:v>
                </c:pt>
                <c:pt idx="442">
                  <c:v>0.55794971512645253</c:v>
                </c:pt>
                <c:pt idx="443">
                  <c:v>0.55490652671462914</c:v>
                </c:pt>
                <c:pt idx="444">
                  <c:v>0.55442695534636632</c:v>
                </c:pt>
                <c:pt idx="445">
                  <c:v>0.55147255042048737</c:v>
                </c:pt>
                <c:pt idx="446">
                  <c:v>0.55092106676842445</c:v>
                </c:pt>
                <c:pt idx="447">
                  <c:v>0.55089895027740221</c:v>
                </c:pt>
                <c:pt idx="448">
                  <c:v>0.54805560217576443</c:v>
                </c:pt>
                <c:pt idx="449">
                  <c:v>0.54743329749413994</c:v>
                </c:pt>
                <c:pt idx="450">
                  <c:v>0.54465561490794545</c:v>
                </c:pt>
                <c:pt idx="451">
                  <c:v>0.54396233353910861</c:v>
                </c:pt>
                <c:pt idx="452">
                  <c:v>0.54127117166342698</c:v>
                </c:pt>
                <c:pt idx="453">
                  <c:v>0.54050805976596084</c:v>
                </c:pt>
                <c:pt idx="454">
                  <c:v>0.53790218099525944</c:v>
                </c:pt>
                <c:pt idx="455">
                  <c:v>0.53707047690433085</c:v>
                </c:pt>
                <c:pt idx="456">
                  <c:v>0.53454864077754927</c:v>
                </c:pt>
                <c:pt idx="457">
                  <c:v>0.53364945358382754</c:v>
                </c:pt>
                <c:pt idx="458">
                  <c:v>0.53121044967094888</c:v>
                </c:pt>
                <c:pt idx="459">
                  <c:v>0.5310103032166279</c:v>
                </c:pt>
                <c:pt idx="460">
                  <c:v>0.5302449511191063</c:v>
                </c:pt>
                <c:pt idx="461">
                  <c:v>0.52807684642283326</c:v>
                </c:pt>
                <c:pt idx="462">
                  <c:v>0.52788757932979635</c:v>
                </c:pt>
                <c:pt idx="463">
                  <c:v>0.52685692386726246</c:v>
                </c:pt>
                <c:pt idx="464">
                  <c:v>0.52458001342689309</c:v>
                </c:pt>
                <c:pt idx="465">
                  <c:v>0.52348533053375523</c:v>
                </c:pt>
                <c:pt idx="466">
                  <c:v>0.52347158341725475</c:v>
                </c:pt>
                <c:pt idx="467">
                  <c:v>0.52128775501356139</c:v>
                </c:pt>
                <c:pt idx="468">
                  <c:v>0.52013015585947819</c:v>
                </c:pt>
                <c:pt idx="469">
                  <c:v>0.51801077561313136</c:v>
                </c:pt>
                <c:pt idx="470">
                  <c:v>0.51679131564211944</c:v>
                </c:pt>
                <c:pt idx="471">
                  <c:v>0.51475033432517048</c:v>
                </c:pt>
                <c:pt idx="472">
                  <c:v>0.513468831584868</c:v>
                </c:pt>
                <c:pt idx="473">
                  <c:v>0.51150512808736004</c:v>
                </c:pt>
                <c:pt idx="474">
                  <c:v>0.5107631450170711</c:v>
                </c:pt>
                <c:pt idx="475">
                  <c:v>0.51016271307624528</c:v>
                </c:pt>
                <c:pt idx="476">
                  <c:v>0.50827505260897121</c:v>
                </c:pt>
                <c:pt idx="477">
                  <c:v>0.50687291195799355</c:v>
                </c:pt>
                <c:pt idx="478">
                  <c:v>0.50624881872383087</c:v>
                </c:pt>
                <c:pt idx="479">
                  <c:v>0.50506011939135631</c:v>
                </c:pt>
                <c:pt idx="480">
                  <c:v>0.50359933203796647</c:v>
                </c:pt>
                <c:pt idx="481">
                  <c:v>0.50186020776143592</c:v>
                </c:pt>
                <c:pt idx="482">
                  <c:v>0.5003419729905505</c:v>
                </c:pt>
                <c:pt idx="483">
                  <c:v>0.49867528965728608</c:v>
                </c:pt>
                <c:pt idx="484">
                  <c:v>0.49835316661195284</c:v>
                </c:pt>
                <c:pt idx="485">
                  <c:v>0.4971019336191998</c:v>
                </c:pt>
                <c:pt idx="486">
                  <c:v>0.49550532998604097</c:v>
                </c:pt>
                <c:pt idx="487">
                  <c:v>0.4940220587988165</c:v>
                </c:pt>
                <c:pt idx="488">
                  <c:v>0.49387914481893991</c:v>
                </c:pt>
                <c:pt idx="489">
                  <c:v>0.49235029793032437</c:v>
                </c:pt>
                <c:pt idx="490">
                  <c:v>0.49067353794327584</c:v>
                </c:pt>
                <c:pt idx="491">
                  <c:v>0.48921018863582361</c:v>
                </c:pt>
                <c:pt idx="492">
                  <c:v>0.48748394730210554</c:v>
                </c:pt>
                <c:pt idx="493">
                  <c:v>0.48672626318839673</c:v>
                </c:pt>
                <c:pt idx="494">
                  <c:v>0.48608492823314892</c:v>
                </c:pt>
                <c:pt idx="495">
                  <c:v>0.4843103128345152</c:v>
                </c:pt>
                <c:pt idx="496">
                  <c:v>0.4829745486870371</c:v>
                </c:pt>
                <c:pt idx="497">
                  <c:v>0.48165085672090735</c:v>
                </c:pt>
                <c:pt idx="498">
                  <c:v>0.48115257265388117</c:v>
                </c:pt>
                <c:pt idx="499">
                  <c:v>0.47987906957667548</c:v>
                </c:pt>
                <c:pt idx="500">
                  <c:v>0.47801060196055051</c:v>
                </c:pt>
                <c:pt idx="501">
                  <c:v>0.47679845286408012</c:v>
                </c:pt>
                <c:pt idx="502">
                  <c:v>0.47488447491163582</c:v>
                </c:pt>
                <c:pt idx="503">
                  <c:v>0.47373261240747294</c:v>
                </c:pt>
                <c:pt idx="504">
                  <c:v>0.47177416057315952</c:v>
                </c:pt>
                <c:pt idx="505">
                  <c:v>0.47138185350282069</c:v>
                </c:pt>
                <c:pt idx="506">
                  <c:v>0.47068155786218535</c:v>
                </c:pt>
                <c:pt idx="507">
                  <c:v>0.46867960651816787</c:v>
                </c:pt>
                <c:pt idx="508">
                  <c:v>0.46764639794367335</c:v>
                </c:pt>
                <c:pt idx="509">
                  <c:v>0.46720694013873076</c:v>
                </c:pt>
                <c:pt idx="510">
                  <c:v>0.46560078311650999</c:v>
                </c:pt>
                <c:pt idx="511">
                  <c:v>0.4646270733904968</c:v>
                </c:pt>
                <c:pt idx="512">
                  <c:v>0.46253765797236268</c:v>
                </c:pt>
                <c:pt idx="513">
                  <c:v>0.4622982117202481</c:v>
                </c:pt>
                <c:pt idx="514">
                  <c:v>0.46162352533170076</c:v>
                </c:pt>
                <c:pt idx="515">
                  <c:v>0.45949018714788692</c:v>
                </c:pt>
                <c:pt idx="516">
                  <c:v>0.45863459778519905</c:v>
                </c:pt>
                <c:pt idx="517">
                  <c:v>0.45645839830693047</c:v>
                </c:pt>
                <c:pt idx="518">
                  <c:v>0.45566024033103542</c:v>
                </c:pt>
                <c:pt idx="519">
                  <c:v>0.45538107348753049</c:v>
                </c:pt>
                <c:pt idx="520">
                  <c:v>0.4534422092113391</c:v>
                </c:pt>
                <c:pt idx="521">
                  <c:v>0.45270040065694833</c:v>
                </c:pt>
                <c:pt idx="522">
                  <c:v>0.45044154347543874</c:v>
                </c:pt>
                <c:pt idx="523">
                  <c:v>0.44975496347151273</c:v>
                </c:pt>
                <c:pt idx="524">
                  <c:v>0.44840602383280709</c:v>
                </c:pt>
                <c:pt idx="525">
                  <c:v>0.44745637242634739</c:v>
                </c:pt>
                <c:pt idx="526">
                  <c:v>0.44682401237439051</c:v>
                </c:pt>
                <c:pt idx="527">
                  <c:v>0.44630395623258201</c:v>
                </c:pt>
                <c:pt idx="528">
                  <c:v>0.44466709432580431</c:v>
                </c:pt>
                <c:pt idx="529">
                  <c:v>0.44390752580892912</c:v>
                </c:pt>
                <c:pt idx="530">
                  <c:v>0.44294762554756267</c:v>
                </c:pt>
                <c:pt idx="531">
                  <c:v>0.44213849928141152</c:v>
                </c:pt>
                <c:pt idx="532">
                  <c:v>0.44195068111448738</c:v>
                </c:pt>
                <c:pt idx="533">
                  <c:v>0.44100546066072588</c:v>
                </c:pt>
                <c:pt idx="534">
                  <c:v>0.43872190890673363</c:v>
                </c:pt>
                <c:pt idx="535">
                  <c:v>0.43811779654785443</c:v>
                </c:pt>
                <c:pt idx="536">
                  <c:v>0.43571653548462008</c:v>
                </c:pt>
                <c:pt idx="537">
                  <c:v>0.43524451025883404</c:v>
                </c:pt>
                <c:pt idx="538">
                  <c:v>0.43280011260974366</c:v>
                </c:pt>
                <c:pt idx="539">
                  <c:v>0.43238556697672709</c:v>
                </c:pt>
                <c:pt idx="540">
                  <c:v>0.43061201912860236</c:v>
                </c:pt>
                <c:pt idx="541">
                  <c:v>0.42991258281093697</c:v>
                </c:pt>
                <c:pt idx="542">
                  <c:v>0.42981120468742789</c:v>
                </c:pt>
                <c:pt idx="543">
                  <c:v>0.42954100342328028</c:v>
                </c:pt>
                <c:pt idx="544">
                  <c:v>0.42704272128325366</c:v>
                </c:pt>
                <c:pt idx="545">
                  <c:v>0.42671074635567091</c:v>
                </c:pt>
                <c:pt idx="546">
                  <c:v>0.42616585038357729</c:v>
                </c:pt>
                <c:pt idx="547">
                  <c:v>0.42431428056787185</c:v>
                </c:pt>
                <c:pt idx="548">
                  <c:v>0.42418837567300471</c:v>
                </c:pt>
                <c:pt idx="549">
                  <c:v>0.42389472832142078</c:v>
                </c:pt>
                <c:pt idx="550">
                  <c:v>0.42128340668534958</c:v>
                </c:pt>
                <c:pt idx="551">
                  <c:v>0.42109292951913802</c:v>
                </c:pt>
                <c:pt idx="552">
                  <c:v>0.42012261892754965</c:v>
                </c:pt>
                <c:pt idx="553">
                  <c:v>0.41959857361060393</c:v>
                </c:pt>
                <c:pt idx="554">
                  <c:v>0.41613800968327819</c:v>
                </c:pt>
                <c:pt idx="555">
                  <c:v>0.41392922524034487</c:v>
                </c:pt>
                <c:pt idx="556">
                  <c:v>0.41290101780913868</c:v>
                </c:pt>
                <c:pt idx="557">
                  <c:v>0.41142079879706406</c:v>
                </c:pt>
                <c:pt idx="558">
                  <c:v>0.41007400231010155</c:v>
                </c:pt>
                <c:pt idx="559">
                  <c:v>0.40733470535013411</c:v>
                </c:pt>
                <c:pt idx="560">
                  <c:v>0.40723063790264558</c:v>
                </c:pt>
                <c:pt idx="561">
                  <c:v>0.40588587524902492</c:v>
                </c:pt>
                <c:pt idx="562">
                  <c:v>0.40560760974473897</c:v>
                </c:pt>
                <c:pt idx="563">
                  <c:v>0.40462307796817087</c:v>
                </c:pt>
                <c:pt idx="564">
                  <c:v>0.40369020599539901</c:v>
                </c:pt>
                <c:pt idx="565">
                  <c:v>0.40192790381058402</c:v>
                </c:pt>
                <c:pt idx="566">
                  <c:v>0.4008823550971764</c:v>
                </c:pt>
                <c:pt idx="567">
                  <c:v>0.40011262697832112</c:v>
                </c:pt>
                <c:pt idx="568">
                  <c:v>0.39924703891662555</c:v>
                </c:pt>
                <c:pt idx="569">
                  <c:v>0.39873421279898513</c:v>
                </c:pt>
                <c:pt idx="570">
                  <c:v>0.39731872303798016</c:v>
                </c:pt>
                <c:pt idx="571">
                  <c:v>0.39468100893024388</c:v>
                </c:pt>
                <c:pt idx="572">
                  <c:v>0.39208262228791912</c:v>
                </c:pt>
                <c:pt idx="573">
                  <c:v>0.38950180732297995</c:v>
                </c:pt>
                <c:pt idx="574">
                  <c:v>0.38766073368092724</c:v>
                </c:pt>
                <c:pt idx="575">
                  <c:v>0.38693445939647081</c:v>
                </c:pt>
                <c:pt idx="576">
                  <c:v>0.38588375648175172</c:v>
                </c:pt>
                <c:pt idx="577">
                  <c:v>0.38531483879546113</c:v>
                </c:pt>
                <c:pt idx="578">
                  <c:v>0.38437988295619985</c:v>
                </c:pt>
                <c:pt idx="579">
                  <c:v>0.38283958988778938</c:v>
                </c:pt>
                <c:pt idx="580">
                  <c:v>0.3818378895781398</c:v>
                </c:pt>
                <c:pt idx="581">
                  <c:v>0.38113614828320558</c:v>
                </c:pt>
                <c:pt idx="582">
                  <c:v>0.38009426363746818</c:v>
                </c:pt>
                <c:pt idx="583">
                  <c:v>0.37930845168442212</c:v>
                </c:pt>
                <c:pt idx="584">
                  <c:v>0.37679159498504805</c:v>
                </c:pt>
                <c:pt idx="585">
                  <c:v>0.37667967369989513</c:v>
                </c:pt>
                <c:pt idx="586">
                  <c:v>0.37428724460513851</c:v>
                </c:pt>
                <c:pt idx="587">
                  <c:v>0.37414900322905742</c:v>
                </c:pt>
                <c:pt idx="588">
                  <c:v>0.37404763299124866</c:v>
                </c:pt>
                <c:pt idx="589">
                  <c:v>0.37231461367187862</c:v>
                </c:pt>
                <c:pt idx="590">
                  <c:v>0.37157066404419531</c:v>
                </c:pt>
                <c:pt idx="591">
                  <c:v>0.36941536318784385</c:v>
                </c:pt>
                <c:pt idx="592">
                  <c:v>0.3691319122146226</c:v>
                </c:pt>
                <c:pt idx="593">
                  <c:v>0.36706771220102052</c:v>
                </c:pt>
                <c:pt idx="594">
                  <c:v>0.36687244584875622</c:v>
                </c:pt>
                <c:pt idx="595">
                  <c:v>0.36670962938423807</c:v>
                </c:pt>
                <c:pt idx="596">
                  <c:v>0.36567616467137848</c:v>
                </c:pt>
                <c:pt idx="597">
                  <c:v>0.36440602455572663</c:v>
                </c:pt>
                <c:pt idx="598">
                  <c:v>0.3642997185308407</c:v>
                </c:pt>
                <c:pt idx="599">
                  <c:v>0.36196398129064616</c:v>
                </c:pt>
                <c:pt idx="600">
                  <c:v>0.36190149166638053</c:v>
                </c:pt>
                <c:pt idx="601">
                  <c:v>0.36120807786841791</c:v>
                </c:pt>
                <c:pt idx="602">
                  <c:v>0.36023742994025737</c:v>
                </c:pt>
                <c:pt idx="603">
                  <c:v>0.35953660027821222</c:v>
                </c:pt>
                <c:pt idx="604">
                  <c:v>0.35951476787872294</c:v>
                </c:pt>
                <c:pt idx="605">
                  <c:v>0.3581438244725702</c:v>
                </c:pt>
                <c:pt idx="606">
                  <c:v>0.35713952705000357</c:v>
                </c:pt>
                <c:pt idx="607">
                  <c:v>0.35531778653935192</c:v>
                </c:pt>
                <c:pt idx="608">
                  <c:v>0.35477580229869782</c:v>
                </c:pt>
                <c:pt idx="609">
                  <c:v>0.35247318181018811</c:v>
                </c:pt>
                <c:pt idx="610">
                  <c:v>0.35242352610722649</c:v>
                </c:pt>
                <c:pt idx="611">
                  <c:v>0.3506019189092543</c:v>
                </c:pt>
                <c:pt idx="612">
                  <c:v>0.35002475523077986</c:v>
                </c:pt>
                <c:pt idx="613">
                  <c:v>0.34788620489179645</c:v>
                </c:pt>
                <c:pt idx="614">
                  <c:v>0.3478526489633666</c:v>
                </c:pt>
                <c:pt idx="615">
                  <c:v>0.3476598151898021</c:v>
                </c:pt>
                <c:pt idx="616">
                  <c:v>0.3458548841639329</c:v>
                </c:pt>
                <c:pt idx="617">
                  <c:v>0.34545867617117454</c:v>
                </c:pt>
                <c:pt idx="618">
                  <c:v>0.34532016399100152</c:v>
                </c:pt>
                <c:pt idx="619">
                  <c:v>0.34314017058990304</c:v>
                </c:pt>
                <c:pt idx="620">
                  <c:v>0.34299495010547421</c:v>
                </c:pt>
                <c:pt idx="621">
                  <c:v>0.34136225461470532</c:v>
                </c:pt>
                <c:pt idx="622">
                  <c:v>0.34084502130812688</c:v>
                </c:pt>
                <c:pt idx="623">
                  <c:v>0.34068216655590927</c:v>
                </c:pt>
                <c:pt idx="624">
                  <c:v>0.33940922092061043</c:v>
                </c:pt>
                <c:pt idx="625">
                  <c:v>0.33856351960813735</c:v>
                </c:pt>
                <c:pt idx="626">
                  <c:v>0.33838143565651285</c:v>
                </c:pt>
                <c:pt idx="627">
                  <c:v>0.33609266916963743</c:v>
                </c:pt>
                <c:pt idx="628">
                  <c:v>0.33463344846854659</c:v>
                </c:pt>
                <c:pt idx="629">
                  <c:v>0.33381585057262941</c:v>
                </c:pt>
                <c:pt idx="630">
                  <c:v>0.33220386975925231</c:v>
                </c:pt>
                <c:pt idx="631">
                  <c:v>0.33193172089898881</c:v>
                </c:pt>
                <c:pt idx="632">
                  <c:v>0.33155097736027866</c:v>
                </c:pt>
                <c:pt idx="633">
                  <c:v>0.32962518455455464</c:v>
                </c:pt>
                <c:pt idx="634">
                  <c:v>0.32929804431084075</c:v>
                </c:pt>
                <c:pt idx="635">
                  <c:v>0.32740115464110547</c:v>
                </c:pt>
                <c:pt idx="636">
                  <c:v>0.32705701203793347</c:v>
                </c:pt>
                <c:pt idx="637">
                  <c:v>0.32611511316579012</c:v>
                </c:pt>
                <c:pt idx="638">
                  <c:v>0.32586633298981887</c:v>
                </c:pt>
                <c:pt idx="639">
                  <c:v>0.32520144023248454</c:v>
                </c:pt>
                <c:pt idx="640">
                  <c:v>0.32301519652312016</c:v>
                </c:pt>
                <c:pt idx="641">
                  <c:v>0.3228130398637436</c:v>
                </c:pt>
                <c:pt idx="642">
                  <c:v>0.32251252980456147</c:v>
                </c:pt>
                <c:pt idx="643">
                  <c:v>0.32084042321259221</c:v>
                </c:pt>
                <c:pt idx="644">
                  <c:v>0.32045907727517425</c:v>
                </c:pt>
                <c:pt idx="645">
                  <c:v>0.31938766590545603</c:v>
                </c:pt>
                <c:pt idx="646">
                  <c:v>0.3193591353999844</c:v>
                </c:pt>
                <c:pt idx="647">
                  <c:v>0.31890307951677022</c:v>
                </c:pt>
                <c:pt idx="648">
                  <c:v>0.31867674924587697</c:v>
                </c:pt>
                <c:pt idx="649">
                  <c:v>0.31824484848729395</c:v>
                </c:pt>
                <c:pt idx="650">
                  <c:v>0.31652409297029482</c:v>
                </c:pt>
                <c:pt idx="651">
                  <c:v>0.31606609800174124</c:v>
                </c:pt>
                <c:pt idx="652">
                  <c:v>0.31438244440267449</c:v>
                </c:pt>
                <c:pt idx="653">
                  <c:v>0.31390337449203032</c:v>
                </c:pt>
                <c:pt idx="654">
                  <c:v>0.31225180753211662</c:v>
                </c:pt>
                <c:pt idx="655">
                  <c:v>0.31200406041607603</c:v>
                </c:pt>
                <c:pt idx="656">
                  <c:v>0.3117529939994535</c:v>
                </c:pt>
                <c:pt idx="657">
                  <c:v>0.31013218358632816</c:v>
                </c:pt>
                <c:pt idx="658">
                  <c:v>0.30961423048325826</c:v>
                </c:pt>
                <c:pt idx="659">
                  <c:v>0.30802353958382861</c:v>
                </c:pt>
                <c:pt idx="660">
                  <c:v>0.3074868595307263</c:v>
                </c:pt>
                <c:pt idx="661">
                  <c:v>0.30737070805477673</c:v>
                </c:pt>
                <c:pt idx="662">
                  <c:v>0.3069643343335397</c:v>
                </c:pt>
                <c:pt idx="663">
                  <c:v>0.30537065671476321</c:v>
                </c:pt>
                <c:pt idx="664">
                  <c:v>0.30509715638743046</c:v>
                </c:pt>
                <c:pt idx="665">
                  <c:v>0.30506262965371633</c:v>
                </c:pt>
                <c:pt idx="666">
                  <c:v>0.30473309968576301</c:v>
                </c:pt>
                <c:pt idx="667">
                  <c:v>0.30417531167900735</c:v>
                </c:pt>
                <c:pt idx="668">
                  <c:v>0.30404160684943177</c:v>
                </c:pt>
                <c:pt idx="669">
                  <c:v>0.3037739463809303</c:v>
                </c:pt>
                <c:pt idx="670">
                  <c:v>0.30326514092144208</c:v>
                </c:pt>
                <c:pt idx="671">
                  <c:v>0.30181730802006218</c:v>
                </c:pt>
                <c:pt idx="672">
                  <c:v>0.30117033553469158</c:v>
                </c:pt>
                <c:pt idx="673">
                  <c:v>0.29989741829387384</c:v>
                </c:pt>
                <c:pt idx="674">
                  <c:v>0.29973184733837327</c:v>
                </c:pt>
                <c:pt idx="675">
                  <c:v>0.29909000005992564</c:v>
                </c:pt>
                <c:pt idx="676">
                  <c:v>0.29768097549273087</c:v>
                </c:pt>
                <c:pt idx="677">
                  <c:v>0.29702403451831649</c:v>
                </c:pt>
                <c:pt idx="678">
                  <c:v>0.29564524730064151</c:v>
                </c:pt>
                <c:pt idx="679">
                  <c:v>0.2949723396442997</c:v>
                </c:pt>
                <c:pt idx="680">
                  <c:v>0.29362098490495037</c:v>
                </c:pt>
                <c:pt idx="681">
                  <c:v>0.2929348168622079</c:v>
                </c:pt>
                <c:pt idx="682">
                  <c:v>0.29160746832431111</c:v>
                </c:pt>
                <c:pt idx="683">
                  <c:v>0.29091136827807174</c:v>
                </c:pt>
                <c:pt idx="684">
                  <c:v>0.29067248162897741</c:v>
                </c:pt>
                <c:pt idx="685">
                  <c:v>0.28960447916355631</c:v>
                </c:pt>
                <c:pt idx="686">
                  <c:v>0.28890189667427102</c:v>
                </c:pt>
                <c:pt idx="687">
                  <c:v>0.28873671683397384</c:v>
                </c:pt>
                <c:pt idx="688">
                  <c:v>0.2878444915852772</c:v>
                </c:pt>
                <c:pt idx="689">
                  <c:v>0.28761179897157613</c:v>
                </c:pt>
                <c:pt idx="690">
                  <c:v>0.28690630550474422</c:v>
                </c:pt>
                <c:pt idx="691">
                  <c:v>0.28562895256914894</c:v>
                </c:pt>
                <c:pt idx="692">
                  <c:v>0.28537241198808655</c:v>
                </c:pt>
                <c:pt idx="693">
                  <c:v>0.28531945302092582</c:v>
                </c:pt>
                <c:pt idx="694">
                  <c:v>0.28492449889032689</c:v>
                </c:pt>
                <c:pt idx="695">
                  <c:v>0.28365596923391528</c:v>
                </c:pt>
                <c:pt idx="696">
                  <c:v>0.28295638161414166</c:v>
                </c:pt>
                <c:pt idx="697">
                  <c:v>0.28169661432428938</c:v>
                </c:pt>
                <c:pt idx="698">
                  <c:v>0.28100185911702219</c:v>
                </c:pt>
                <c:pt idx="699">
                  <c:v>0.27975079367401445</c:v>
                </c:pt>
                <c:pt idx="700">
                  <c:v>0.27906083749296995</c:v>
                </c:pt>
                <c:pt idx="701">
                  <c:v>0.27860594862005844</c:v>
                </c:pt>
                <c:pt idx="702">
                  <c:v>0.27781841378994687</c:v>
                </c:pt>
                <c:pt idx="703">
                  <c:v>0.2771332234846427</c:v>
                </c:pt>
                <c:pt idx="704">
                  <c:v>0.27589938182896667</c:v>
                </c:pt>
                <c:pt idx="705">
                  <c:v>0.27454143388070962</c:v>
                </c:pt>
                <c:pt idx="706">
                  <c:v>0.27399360559005481</c:v>
                </c:pt>
                <c:pt idx="707">
                  <c:v>0.27210099350921674</c:v>
                </c:pt>
                <c:pt idx="708">
                  <c:v>0.27038609320567936</c:v>
                </c:pt>
                <c:pt idx="709">
                  <c:v>0.2702214546549645</c:v>
                </c:pt>
                <c:pt idx="710">
                  <c:v>0.26951532648862975</c:v>
                </c:pt>
                <c:pt idx="711">
                  <c:v>0.26835489872392448</c:v>
                </c:pt>
                <c:pt idx="712">
                  <c:v>0.26650123603649523</c:v>
                </c:pt>
                <c:pt idx="713">
                  <c:v>0.26466037753253757</c:v>
                </c:pt>
                <c:pt idx="714">
                  <c:v>0.26350339807920881</c:v>
                </c:pt>
                <c:pt idx="715">
                  <c:v>0.26283223476709577</c:v>
                </c:pt>
                <c:pt idx="716">
                  <c:v>0.26101671990614811</c:v>
                </c:pt>
                <c:pt idx="717">
                  <c:v>0.25971122631652732</c:v>
                </c:pt>
                <c:pt idx="718">
                  <c:v>0.25249958337353129</c:v>
                </c:pt>
                <c:pt idx="719">
                  <c:v>0.25159689303845056</c:v>
                </c:pt>
                <c:pt idx="720">
                  <c:v>0.24854278211880093</c:v>
                </c:pt>
                <c:pt idx="721">
                  <c:v>0.24840601146327834</c:v>
                </c:pt>
                <c:pt idx="722">
                  <c:v>0.23845268387776639</c:v>
                </c:pt>
                <c:pt idx="723">
                  <c:v>0.18796550757024275</c:v>
                </c:pt>
                <c:pt idx="724">
                  <c:v>0.17583805633460997</c:v>
                </c:pt>
                <c:pt idx="725">
                  <c:v>0.15720574846641575</c:v>
                </c:pt>
                <c:pt idx="726">
                  <c:v>0.15040943887500463</c:v>
                </c:pt>
                <c:pt idx="727">
                  <c:v>0.13900101667006079</c:v>
                </c:pt>
                <c:pt idx="728">
                  <c:v>0.13553886287846917</c:v>
                </c:pt>
                <c:pt idx="729">
                  <c:v>0.13526240383039098</c:v>
                </c:pt>
              </c:numCache>
            </c:numRef>
          </c:yVal>
          <c:smooth val="1"/>
          <c:extLst>
            <c:ext xmlns:c16="http://schemas.microsoft.com/office/drawing/2014/chart" uri="{C3380CC4-5D6E-409C-BE32-E72D297353CC}">
              <c16:uniqueId val="{00000002-7B8A-7E4F-8CB7-26097AECC958}"/>
            </c:ext>
          </c:extLst>
        </c:ser>
        <c:ser>
          <c:idx val="3"/>
          <c:order val="3"/>
          <c:tx>
            <c:strRef>
              <c:f>Gráficos!$V$5</c:f>
              <c:strCache>
                <c:ptCount val="1"/>
                <c:pt idx="0">
                  <c:v>Umbral alto de caudal</c:v>
                </c:pt>
              </c:strCache>
            </c:strRef>
          </c:tx>
          <c:spPr>
            <a:ln w="19050" cap="rnd">
              <a:solidFill>
                <a:srgbClr val="7030A0"/>
              </a:solidFill>
              <a:prstDash val="dash"/>
              <a:round/>
            </a:ln>
            <a:effectLst/>
          </c:spPr>
          <c:marker>
            <c:symbol val="none"/>
          </c:marker>
          <c:xVal>
            <c:numRef>
              <c:f>Gráficos!$U$6:$U$7</c:f>
              <c:numCache>
                <c:formatCode>0.0000</c:formatCode>
                <c:ptCount val="2"/>
                <c:pt idx="0">
                  <c:v>7.669972059387499E-2</c:v>
                </c:pt>
                <c:pt idx="1">
                  <c:v>99.923300279406106</c:v>
                </c:pt>
              </c:numCache>
            </c:numRef>
          </c:xVal>
          <c:yVal>
            <c:numRef>
              <c:f>Gráficos!$V$6:$V$7</c:f>
              <c:numCache>
                <c:formatCode>General</c:formatCode>
                <c:ptCount val="2"/>
                <c:pt idx="0">
                  <c:v>2.4</c:v>
                </c:pt>
                <c:pt idx="1">
                  <c:v>2.4</c:v>
                </c:pt>
              </c:numCache>
            </c:numRef>
          </c:yVal>
          <c:smooth val="1"/>
          <c:extLst>
            <c:ext xmlns:c16="http://schemas.microsoft.com/office/drawing/2014/chart" uri="{C3380CC4-5D6E-409C-BE32-E72D297353CC}">
              <c16:uniqueId val="{00000003-7B8A-7E4F-8CB7-26097AECC958}"/>
            </c:ext>
          </c:extLst>
        </c:ser>
        <c:ser>
          <c:idx val="4"/>
          <c:order val="4"/>
          <c:tx>
            <c:strRef>
              <c:f>Gráficos!$V$9</c:f>
              <c:strCache>
                <c:ptCount val="1"/>
                <c:pt idx="0">
                  <c:v>Umbral bajo de caudal</c:v>
                </c:pt>
              </c:strCache>
            </c:strRef>
          </c:tx>
          <c:spPr>
            <a:ln w="19050" cap="rnd">
              <a:solidFill>
                <a:srgbClr val="C00000"/>
              </a:solidFill>
              <a:prstDash val="dash"/>
              <a:round/>
            </a:ln>
            <a:effectLst/>
          </c:spPr>
          <c:marker>
            <c:symbol val="none"/>
          </c:marker>
          <c:xVal>
            <c:numRef>
              <c:f>Gráficos!$U$10:$U$11</c:f>
              <c:numCache>
                <c:formatCode>0.0000</c:formatCode>
                <c:ptCount val="2"/>
                <c:pt idx="0">
                  <c:v>7.669972059387499E-2</c:v>
                </c:pt>
                <c:pt idx="1">
                  <c:v>99.923300279406106</c:v>
                </c:pt>
              </c:numCache>
            </c:numRef>
          </c:xVal>
          <c:yVal>
            <c:numRef>
              <c:f>Gráficos!$V$10:$V$11</c:f>
              <c:numCache>
                <c:formatCode>General</c:formatCode>
                <c:ptCount val="2"/>
                <c:pt idx="0">
                  <c:v>0.25</c:v>
                </c:pt>
                <c:pt idx="1">
                  <c:v>0.25</c:v>
                </c:pt>
              </c:numCache>
            </c:numRef>
          </c:yVal>
          <c:smooth val="1"/>
          <c:extLst>
            <c:ext xmlns:c16="http://schemas.microsoft.com/office/drawing/2014/chart" uri="{C3380CC4-5D6E-409C-BE32-E72D297353CC}">
              <c16:uniqueId val="{00000004-7B8A-7E4F-8CB7-26097AECC958}"/>
            </c:ext>
          </c:extLst>
        </c:ser>
        <c:dLbls>
          <c:showLegendKey val="0"/>
          <c:showVal val="0"/>
          <c:showCatName val="0"/>
          <c:showSerName val="0"/>
          <c:showPercent val="0"/>
          <c:showBubbleSize val="0"/>
        </c:dLbls>
        <c:axId val="809718511"/>
        <c:axId val="809720159"/>
      </c:scatterChart>
      <c:valAx>
        <c:axId val="809718511"/>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1100" b="0" i="0" u="none" strike="noStrike" baseline="0">
                    <a:effectLst/>
                  </a:rPr>
                  <a:t>Probabilidad de Excedencia (%)</a:t>
                </a:r>
                <a:r>
                  <a:rPr lang="en-GB" sz="1100" b="0" i="0" u="none" strike="noStrike" baseline="0"/>
                  <a:t> </a:t>
                </a:r>
                <a:endParaRPr lang="en-GB"/>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itle>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Curva de duración de sedimentos</a:t>
            </a:r>
          </a:p>
        </c:rich>
      </c:tx>
      <c:overlay val="0"/>
      <c:spPr>
        <a:noFill/>
        <a:ln>
          <a:noFill/>
        </a:ln>
        <a:effectLst/>
      </c:spPr>
    </c:title>
    <c:autoTitleDeleted val="0"/>
    <c:plotArea>
      <c:layout/>
      <c:scatterChart>
        <c:scatterStyle val="lineMarker"/>
        <c:varyColors val="0"/>
        <c:ser>
          <c:idx val="0"/>
          <c:order val="0"/>
          <c:tx>
            <c:strRef>
              <c:f>Escenarios!$D$15</c:f>
              <c:strCache>
                <c:ptCount val="1"/>
                <c:pt idx="0">
                  <c:v>Línea base</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Gráficos!$AH$6:$AH$735</c:f>
              <c:numCache>
                <c:formatCode>0.0000</c:formatCode>
                <c:ptCount val="730"/>
                <c:pt idx="0">
                  <c:v>2.9670348605294886E-2</c:v>
                </c:pt>
                <c:pt idx="1">
                  <c:v>2.9670348605294886E-2</c:v>
                </c:pt>
                <c:pt idx="2">
                  <c:v>2.2085104038369312E-2</c:v>
                </c:pt>
                <c:pt idx="3">
                  <c:v>2.2085104038369312E-2</c:v>
                </c:pt>
                <c:pt idx="4">
                  <c:v>1.8280859315058642E-2</c:v>
                </c:pt>
                <c:pt idx="5">
                  <c:v>1.8280859315058642E-2</c:v>
                </c:pt>
                <c:pt idx="6">
                  <c:v>1.7925908706844861E-2</c:v>
                </c:pt>
                <c:pt idx="7">
                  <c:v>1.7925908706844861E-2</c:v>
                </c:pt>
                <c:pt idx="8">
                  <c:v>1.5566534904471218E-2</c:v>
                </c:pt>
                <c:pt idx="9">
                  <c:v>1.5566534904471218E-2</c:v>
                </c:pt>
                <c:pt idx="10">
                  <c:v>1.5566534904471218E-2</c:v>
                </c:pt>
                <c:pt idx="11">
                  <c:v>1.5566534904471218E-2</c:v>
                </c:pt>
                <c:pt idx="12">
                  <c:v>1.4621030390755378E-2</c:v>
                </c:pt>
                <c:pt idx="13">
                  <c:v>1.4621030390755378E-2</c:v>
                </c:pt>
                <c:pt idx="14">
                  <c:v>1.3419889097848432E-2</c:v>
                </c:pt>
                <c:pt idx="15">
                  <c:v>1.3419889097848432E-2</c:v>
                </c:pt>
                <c:pt idx="16">
                  <c:v>1.0454141449904612E-2</c:v>
                </c:pt>
                <c:pt idx="17">
                  <c:v>1.0454141449904612E-2</c:v>
                </c:pt>
                <c:pt idx="18">
                  <c:v>1.0454141449904612E-2</c:v>
                </c:pt>
                <c:pt idx="19">
                  <c:v>1.0454141449904612E-2</c:v>
                </c:pt>
                <c:pt idx="20">
                  <c:v>6.2295969226041116E-3</c:v>
                </c:pt>
                <c:pt idx="21">
                  <c:v>6.2295969226041116E-3</c:v>
                </c:pt>
                <c:pt idx="22">
                  <c:v>2.8730949275252156E-3</c:v>
                </c:pt>
                <c:pt idx="23">
                  <c:v>2.8730949275252156E-3</c:v>
                </c:pt>
                <c:pt idx="24">
                  <c:v>2.7683035057127128E-3</c:v>
                </c:pt>
                <c:pt idx="25">
                  <c:v>2.7683035057127128E-3</c:v>
                </c:pt>
                <c:pt idx="26">
                  <c:v>2.1919633007394129E-3</c:v>
                </c:pt>
                <c:pt idx="27">
                  <c:v>2.1919633007394129E-3</c:v>
                </c:pt>
                <c:pt idx="28">
                  <c:v>2.1919633007394129E-3</c:v>
                </c:pt>
                <c:pt idx="29">
                  <c:v>2.1919633007394129E-3</c:v>
                </c:pt>
                <c:pt idx="30">
                  <c:v>1.9361187805689028E-3</c:v>
                </c:pt>
                <c:pt idx="31">
                  <c:v>1.9361187805689028E-3</c:v>
                </c:pt>
                <c:pt idx="32">
                  <c:v>1.9361187805689028E-3</c:v>
                </c:pt>
                <c:pt idx="33">
                  <c:v>1.9361187805689028E-3</c:v>
                </c:pt>
                <c:pt idx="34">
                  <c:v>1.4849613793199647E-3</c:v>
                </c:pt>
                <c:pt idx="35">
                  <c:v>1.4849613793199647E-3</c:v>
                </c:pt>
                <c:pt idx="36">
                  <c:v>1.2263670474973989E-3</c:v>
                </c:pt>
                <c:pt idx="37">
                  <c:v>1.2263670474973989E-3</c:v>
                </c:pt>
                <c:pt idx="38">
                  <c:v>9.9921065807026315E-4</c:v>
                </c:pt>
                <c:pt idx="39">
                  <c:v>9.9921065807026315E-4</c:v>
                </c:pt>
                <c:pt idx="40">
                  <c:v>7.1308077183984914E-4</c:v>
                </c:pt>
                <c:pt idx="41">
                  <c:v>7.1308077183984914E-4</c:v>
                </c:pt>
                <c:pt idx="42">
                  <c:v>7.1308077183984914E-4</c:v>
                </c:pt>
                <c:pt idx="43">
                  <c:v>7.1308077183984914E-4</c:v>
                </c:pt>
                <c:pt idx="44">
                  <c:v>6.7136378936624708E-4</c:v>
                </c:pt>
                <c:pt idx="45">
                  <c:v>6.7136378936624708E-4</c:v>
                </c:pt>
                <c:pt idx="46">
                  <c:v>5.5582578240115908E-4</c:v>
                </c:pt>
                <c:pt idx="47">
                  <c:v>5.5582578240115908E-4</c:v>
                </c:pt>
                <c:pt idx="48">
                  <c:v>5.2041333814724963E-4</c:v>
                </c:pt>
                <c:pt idx="49">
                  <c:v>5.2041333814724963E-4</c:v>
                </c:pt>
                <c:pt idx="50">
                  <c:v>5.2041333814724963E-4</c:v>
                </c:pt>
                <c:pt idx="51">
                  <c:v>5.2041333814724963E-4</c:v>
                </c:pt>
                <c:pt idx="52">
                  <c:v>4.5405130098797008E-4</c:v>
                </c:pt>
                <c:pt idx="53">
                  <c:v>4.5405130098797008E-4</c:v>
                </c:pt>
                <c:pt idx="54">
                  <c:v>4.230391812535708E-4</c:v>
                </c:pt>
                <c:pt idx="55">
                  <c:v>4.230391812535708E-4</c:v>
                </c:pt>
                <c:pt idx="56">
                  <c:v>3.3830315085443152E-4</c:v>
                </c:pt>
                <c:pt idx="57">
                  <c:v>3.3830315085443152E-4</c:v>
                </c:pt>
                <c:pt idx="58">
                  <c:v>2.228679058083635E-4</c:v>
                </c:pt>
                <c:pt idx="59">
                  <c:v>2.228679058083635E-4</c:v>
                </c:pt>
                <c:pt idx="60">
                  <c:v>1.8499157460925318E-4</c:v>
                </c:pt>
                <c:pt idx="61">
                  <c:v>1.8499157460925318E-4</c:v>
                </c:pt>
                <c:pt idx="62">
                  <c:v>1.6770663006214273E-4</c:v>
                </c:pt>
                <c:pt idx="63">
                  <c:v>1.6770663006214273E-4</c:v>
                </c:pt>
                <c:pt idx="64">
                  <c:v>1.2209076426531886E-4</c:v>
                </c:pt>
                <c:pt idx="65">
                  <c:v>1.2209076426531886E-4</c:v>
                </c:pt>
                <c:pt idx="66">
                  <c:v>9.656832549051864E-5</c:v>
                </c:pt>
                <c:pt idx="67">
                  <c:v>9.656832549051864E-5</c:v>
                </c:pt>
                <c:pt idx="68">
                  <c:v>8.5180438083168856E-5</c:v>
                </c:pt>
                <c:pt idx="69">
                  <c:v>8.5180438083168856E-5</c:v>
                </c:pt>
                <c:pt idx="70">
                  <c:v>7.4666822866310565E-5</c:v>
                </c:pt>
                <c:pt idx="71">
                  <c:v>7.4666822866310565E-5</c:v>
                </c:pt>
                <c:pt idx="72">
                  <c:v>5.6138863614343101E-5</c:v>
                </c:pt>
                <c:pt idx="73">
                  <c:v>5.6138863614343101E-5</c:v>
                </c:pt>
                <c:pt idx="74">
                  <c:v>5.6138863614343101E-5</c:v>
                </c:pt>
                <c:pt idx="75">
                  <c:v>5.6138863614343101E-5</c:v>
                </c:pt>
                <c:pt idx="76">
                  <c:v>2.296307016230755E-5</c:v>
                </c:pt>
                <c:pt idx="77">
                  <c:v>2.296307016230755E-5</c:v>
                </c:pt>
                <c:pt idx="78">
                  <c:v>2.296307016230755E-5</c:v>
                </c:pt>
                <c:pt idx="79">
                  <c:v>2.296307016230755E-5</c:v>
                </c:pt>
                <c:pt idx="80">
                  <c:v>1.8336474644532112E-5</c:v>
                </c:pt>
                <c:pt idx="81">
                  <c:v>1.8336474644532112E-5</c:v>
                </c:pt>
                <c:pt idx="82">
                  <c:v>1.0848818496246935E-5</c:v>
                </c:pt>
                <c:pt idx="83">
                  <c:v>1.0848818496246935E-5</c:v>
                </c:pt>
                <c:pt idx="84">
                  <c:v>2.0936888998644442E-6</c:v>
                </c:pt>
                <c:pt idx="85">
                  <c:v>2.0936888998644442E-6</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0-444D-AE49-BE5B-20F61C12BADE}"/>
            </c:ext>
          </c:extLst>
        </c:ser>
        <c:ser>
          <c:idx val="1"/>
          <c:order val="1"/>
          <c:tx>
            <c:strRef>
              <c:f>Escenarios!$E$15</c:f>
              <c:strCache>
                <c:ptCount val="1"/>
                <c:pt idx="0">
                  <c:v>Escenario 1</c:v>
                </c:pt>
              </c:strCache>
            </c:strRef>
          </c:tx>
          <c:spPr>
            <a:ln w="12700"/>
          </c:spPr>
          <c:marker>
            <c:symbol val="none"/>
          </c:marker>
          <c:dPt>
            <c:idx val="9"/>
            <c:bubble3D val="0"/>
            <c:extLst>
              <c:ext xmlns:c16="http://schemas.microsoft.com/office/drawing/2014/chart" uri="{C3380CC4-5D6E-409C-BE32-E72D297353CC}">
                <c16:uniqueId val="{00000001-444D-AE49-BE5B-20F61C12BADE}"/>
              </c:ext>
            </c:extLst>
          </c:dPt>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Gráficos!$AJ$6:$AJ$735</c:f>
              <c:numCache>
                <c:formatCode>0.0000</c:formatCode>
                <c:ptCount val="730"/>
                <c:pt idx="0">
                  <c:v>3.2984378271807113E-2</c:v>
                </c:pt>
                <c:pt idx="1">
                  <c:v>3.2984378271807113E-2</c:v>
                </c:pt>
                <c:pt idx="2">
                  <c:v>2.722576934040849E-2</c:v>
                </c:pt>
                <c:pt idx="3">
                  <c:v>2.722576934040849E-2</c:v>
                </c:pt>
                <c:pt idx="4">
                  <c:v>2.3046114219899994E-2</c:v>
                </c:pt>
                <c:pt idx="5">
                  <c:v>2.2056887576564845E-2</c:v>
                </c:pt>
                <c:pt idx="6">
                  <c:v>2.0029705083053205E-2</c:v>
                </c:pt>
                <c:pt idx="7">
                  <c:v>2.0029705083053205E-2</c:v>
                </c:pt>
                <c:pt idx="8">
                  <c:v>1.9766551762147033E-2</c:v>
                </c:pt>
                <c:pt idx="9">
                  <c:v>1.9766551762147033E-2</c:v>
                </c:pt>
                <c:pt idx="10">
                  <c:v>1.2373159409290568E-2</c:v>
                </c:pt>
                <c:pt idx="11">
                  <c:v>1.2373159409290568E-2</c:v>
                </c:pt>
                <c:pt idx="12">
                  <c:v>8.900905310188726E-3</c:v>
                </c:pt>
                <c:pt idx="13">
                  <c:v>5.7205796157106603E-3</c:v>
                </c:pt>
                <c:pt idx="14">
                  <c:v>2.6078965698528426E-3</c:v>
                </c:pt>
                <c:pt idx="15">
                  <c:v>6.6406552557049547E-4</c:v>
                </c:pt>
                <c:pt idx="16">
                  <c:v>6.6406552557049547E-4</c:v>
                </c:pt>
                <c:pt idx="17">
                  <c:v>5.5848347609650415E-4</c:v>
                </c:pt>
                <c:pt idx="18">
                  <c:v>5.5848347609650415E-4</c:v>
                </c:pt>
                <c:pt idx="19">
                  <c:v>5.5720626742769965E-4</c:v>
                </c:pt>
                <c:pt idx="20">
                  <c:v>5.5720626742769965E-4</c:v>
                </c:pt>
                <c:pt idx="21">
                  <c:v>4.5428205017095357E-4</c:v>
                </c:pt>
                <c:pt idx="22">
                  <c:v>3.7180681780222408E-4</c:v>
                </c:pt>
                <c:pt idx="23">
                  <c:v>3.7180681780221676E-4</c:v>
                </c:pt>
                <c:pt idx="24">
                  <c:v>2.1751257058061059E-4</c:v>
                </c:pt>
                <c:pt idx="25">
                  <c:v>1.3506261703938286E-4</c:v>
                </c:pt>
                <c:pt idx="26">
                  <c:v>1.3506261703938286E-4</c:v>
                </c:pt>
                <c:pt idx="27">
                  <c:v>5.4689858258245266E-5</c:v>
                </c:pt>
                <c:pt idx="28">
                  <c:v>5.4689858258245266E-5</c:v>
                </c:pt>
                <c:pt idx="29">
                  <c:v>9.9175918134178875E-6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2-444D-AE49-BE5B-20F61C12BADE}"/>
            </c:ext>
          </c:extLst>
        </c:ser>
        <c:ser>
          <c:idx val="2"/>
          <c:order val="2"/>
          <c:tx>
            <c:strRef>
              <c:f>Escenarios!$F$15</c:f>
              <c:strCache>
                <c:ptCount val="1"/>
                <c:pt idx="0">
                  <c:v>Escenario 2</c:v>
                </c:pt>
              </c:strCache>
            </c:strRef>
          </c:tx>
          <c:spPr>
            <a:ln w="12700">
              <a:solidFill>
                <a:schemeClr val="accent6"/>
              </a:solidFill>
            </a:ln>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Gráficos!$AL$6:$AL$735</c:f>
              <c:numCache>
                <c:formatCode>0.0000</c:formatCode>
                <c:ptCount val="730"/>
                <c:pt idx="0">
                  <c:v>3.0080446038766237E-2</c:v>
                </c:pt>
                <c:pt idx="1">
                  <c:v>3.0080446038766237E-2</c:v>
                </c:pt>
                <c:pt idx="2">
                  <c:v>3.0030150638404234E-2</c:v>
                </c:pt>
                <c:pt idx="3">
                  <c:v>3.0030150638404234E-2</c:v>
                </c:pt>
                <c:pt idx="4">
                  <c:v>1.9673267897288637E-2</c:v>
                </c:pt>
                <c:pt idx="5">
                  <c:v>1.9673267897288637E-2</c:v>
                </c:pt>
                <c:pt idx="6">
                  <c:v>1.8217453123916236E-2</c:v>
                </c:pt>
                <c:pt idx="7">
                  <c:v>1.8217453123916236E-2</c:v>
                </c:pt>
                <c:pt idx="8">
                  <c:v>1.0344640661387766E-2</c:v>
                </c:pt>
                <c:pt idx="9">
                  <c:v>1.0344640661387766E-2</c:v>
                </c:pt>
                <c:pt idx="10">
                  <c:v>7.8744430287460716E-3</c:v>
                </c:pt>
                <c:pt idx="11">
                  <c:v>6.6014433787585716E-3</c:v>
                </c:pt>
                <c:pt idx="12">
                  <c:v>6.6014433787585716E-3</c:v>
                </c:pt>
                <c:pt idx="13">
                  <c:v>3.1457867061696607E-3</c:v>
                </c:pt>
                <c:pt idx="14">
                  <c:v>2.7143037374690901E-3</c:v>
                </c:pt>
                <c:pt idx="15">
                  <c:v>2.7143037374690901E-3</c:v>
                </c:pt>
                <c:pt idx="16">
                  <c:v>7.9228477232813263E-4</c:v>
                </c:pt>
                <c:pt idx="17">
                  <c:v>7.9228477232813263E-4</c:v>
                </c:pt>
                <c:pt idx="18">
                  <c:v>3.2655681544954007E-4</c:v>
                </c:pt>
                <c:pt idx="19">
                  <c:v>3.2655681544954007E-4</c:v>
                </c:pt>
                <c:pt idx="20">
                  <c:v>4.465582062963178E-7</c:v>
                </c:pt>
                <c:pt idx="21">
                  <c:v>4.465582062963178E-7</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3-444D-AE49-BE5B-20F61C12BADE}"/>
            </c:ext>
          </c:extLst>
        </c:ser>
        <c:ser>
          <c:idx val="3"/>
          <c:order val="3"/>
          <c:tx>
            <c:strRef>
              <c:f>Gráficos!$V$13</c:f>
              <c:strCache>
                <c:ptCount val="1"/>
                <c:pt idx="0">
                  <c:v>Umbral alto de sedimentos</c:v>
                </c:pt>
              </c:strCache>
            </c:strRef>
          </c:tx>
          <c:spPr>
            <a:ln w="19050" cap="rnd">
              <a:solidFill>
                <a:srgbClr val="7030A0"/>
              </a:solidFill>
              <a:prstDash val="dash"/>
              <a:round/>
            </a:ln>
            <a:effectLst/>
          </c:spPr>
          <c:marker>
            <c:symbol val="none"/>
          </c:marker>
          <c:xVal>
            <c:numRef>
              <c:f>Gráficos!$U$14:$U$15</c:f>
              <c:numCache>
                <c:formatCode>0.0000</c:formatCode>
                <c:ptCount val="2"/>
                <c:pt idx="0">
                  <c:v>7.669972059387499E-2</c:v>
                </c:pt>
                <c:pt idx="1">
                  <c:v>99.923300279406106</c:v>
                </c:pt>
              </c:numCache>
            </c:numRef>
          </c:xVal>
          <c:yVal>
            <c:numRef>
              <c:f>Gráficos!$V$14:$V$15</c:f>
              <c:numCache>
                <c:formatCode>General</c:formatCode>
                <c:ptCount val="2"/>
                <c:pt idx="0">
                  <c:v>1E-3</c:v>
                </c:pt>
                <c:pt idx="1">
                  <c:v>1E-3</c:v>
                </c:pt>
              </c:numCache>
            </c:numRef>
          </c:yVal>
          <c:smooth val="0"/>
          <c:extLst>
            <c:ext xmlns:c16="http://schemas.microsoft.com/office/drawing/2014/chart" uri="{C3380CC4-5D6E-409C-BE32-E72D297353CC}">
              <c16:uniqueId val="{00000004-444D-AE49-BE5B-20F61C12BADE}"/>
            </c:ext>
          </c:extLst>
        </c:ser>
        <c:ser>
          <c:idx val="4"/>
          <c:order val="4"/>
          <c:tx>
            <c:strRef>
              <c:f>Gráficos!$V$17</c:f>
              <c:strCache>
                <c:ptCount val="1"/>
                <c:pt idx="0">
                  <c:v>Umbral bajo de sedimentos</c:v>
                </c:pt>
              </c:strCache>
            </c:strRef>
          </c:tx>
          <c:spPr>
            <a:ln w="19050" cap="rnd">
              <a:solidFill>
                <a:srgbClr val="C00000"/>
              </a:solidFill>
              <a:prstDash val="dash"/>
              <a:round/>
            </a:ln>
            <a:effectLst/>
          </c:spPr>
          <c:marker>
            <c:symbol val="none"/>
          </c:marker>
          <c:xVal>
            <c:numRef>
              <c:f>Gráficos!$U$18:$U$19</c:f>
              <c:numCache>
                <c:formatCode>0.0000</c:formatCode>
                <c:ptCount val="2"/>
                <c:pt idx="0">
                  <c:v>7.669972059387499E-2</c:v>
                </c:pt>
                <c:pt idx="1">
                  <c:v>99.923300279406106</c:v>
                </c:pt>
              </c:numCache>
            </c:numRef>
          </c:xVal>
          <c:yVal>
            <c:numRef>
              <c:f>Gráficos!$V$18:$V$19</c:f>
              <c:numCache>
                <c:formatCode>General</c:formatCode>
                <c:ptCount val="2"/>
                <c:pt idx="0">
                  <c:v>1E-4</c:v>
                </c:pt>
                <c:pt idx="1">
                  <c:v>1E-4</c:v>
                </c:pt>
              </c:numCache>
            </c:numRef>
          </c:yVal>
          <c:smooth val="0"/>
          <c:extLst>
            <c:ext xmlns:c16="http://schemas.microsoft.com/office/drawing/2014/chart" uri="{C3380CC4-5D6E-409C-BE32-E72D297353CC}">
              <c16:uniqueId val="{00000005-444D-AE49-BE5B-20F61C12BADE}"/>
            </c:ext>
          </c:extLst>
        </c:ser>
        <c:dLbls>
          <c:showLegendKey val="0"/>
          <c:showVal val="0"/>
          <c:showCatName val="0"/>
          <c:showSerName val="0"/>
          <c:showPercent val="0"/>
          <c:showBubbleSize val="0"/>
        </c:dLbls>
        <c:axId val="809718511"/>
        <c:axId val="809720159"/>
      </c:scatterChart>
      <c:valAx>
        <c:axId val="809718511"/>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Probabilidad de Excedencia (%)</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itle>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3</xdr:col>
      <xdr:colOff>635000</xdr:colOff>
      <xdr:row>6</xdr:row>
      <xdr:rowOff>254000</xdr:rowOff>
    </xdr:from>
    <xdr:to>
      <xdr:col>12</xdr:col>
      <xdr:colOff>292100</xdr:colOff>
      <xdr:row>6</xdr:row>
      <xdr:rowOff>679564</xdr:rowOff>
    </xdr:to>
    <xdr:pic>
      <xdr:nvPicPr>
        <xdr:cNvPr id="2" name="Picture 1">
          <a:extLst>
            <a:ext uri="{FF2B5EF4-FFF2-40B4-BE49-F238E27FC236}">
              <a16:creationId xmlns:a16="http://schemas.microsoft.com/office/drawing/2014/main" id="{E10F1E76-1F53-5149-8D0B-C3E290330E5B}"/>
            </a:ext>
          </a:extLst>
        </xdr:cNvPr>
        <xdr:cNvPicPr>
          <a:picLocks noChangeAspect="1"/>
        </xdr:cNvPicPr>
      </xdr:nvPicPr>
      <xdr:blipFill>
        <a:blip xmlns:r="http://schemas.openxmlformats.org/officeDocument/2006/relationships" r:embed="rId1"/>
        <a:stretch>
          <a:fillRect/>
        </a:stretch>
      </xdr:blipFill>
      <xdr:spPr>
        <a:xfrm>
          <a:off x="2070100" y="495300"/>
          <a:ext cx="7772400" cy="425564"/>
        </a:xfrm>
        <a:prstGeom prst="rect">
          <a:avLst/>
        </a:prstGeom>
      </xdr:spPr>
    </xdr:pic>
    <xdr:clientData/>
  </xdr:twoCellAnchor>
  <xdr:twoCellAnchor editAs="oneCell">
    <xdr:from>
      <xdr:col>3</xdr:col>
      <xdr:colOff>533400</xdr:colOff>
      <xdr:row>10</xdr:row>
      <xdr:rowOff>38100</xdr:rowOff>
    </xdr:from>
    <xdr:to>
      <xdr:col>12</xdr:col>
      <xdr:colOff>190500</xdr:colOff>
      <xdr:row>22</xdr:row>
      <xdr:rowOff>49251</xdr:rowOff>
    </xdr:to>
    <xdr:pic>
      <xdr:nvPicPr>
        <xdr:cNvPr id="5" name="Picture 4">
          <a:extLst>
            <a:ext uri="{FF2B5EF4-FFF2-40B4-BE49-F238E27FC236}">
              <a16:creationId xmlns:a16="http://schemas.microsoft.com/office/drawing/2014/main" id="{CE16DFE9-77CE-2045-AE56-11D1D52C35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0" y="2286000"/>
          <a:ext cx="7772400" cy="2297151"/>
        </a:xfrm>
        <a:prstGeom prst="rect">
          <a:avLst/>
        </a:prstGeom>
      </xdr:spPr>
    </xdr:pic>
    <xdr:clientData/>
  </xdr:twoCellAnchor>
  <xdr:twoCellAnchor editAs="oneCell">
    <xdr:from>
      <xdr:col>3</xdr:col>
      <xdr:colOff>661307</xdr:colOff>
      <xdr:row>6</xdr:row>
      <xdr:rowOff>1002393</xdr:rowOff>
    </xdr:from>
    <xdr:to>
      <xdr:col>12</xdr:col>
      <xdr:colOff>50800</xdr:colOff>
      <xdr:row>7</xdr:row>
      <xdr:rowOff>190501</xdr:rowOff>
    </xdr:to>
    <xdr:pic>
      <xdr:nvPicPr>
        <xdr:cNvPr id="3" name="Picture 2">
          <a:extLst>
            <a:ext uri="{FF2B5EF4-FFF2-40B4-BE49-F238E27FC236}">
              <a16:creationId xmlns:a16="http://schemas.microsoft.com/office/drawing/2014/main" id="{5A587AAF-36C6-3B3F-24F1-2471041FE342}"/>
            </a:ext>
          </a:extLst>
        </xdr:cNvPr>
        <xdr:cNvPicPr>
          <a:picLocks noChangeAspect="1"/>
        </xdr:cNvPicPr>
      </xdr:nvPicPr>
      <xdr:blipFill rotWithShape="1">
        <a:blip xmlns:r="http://schemas.openxmlformats.org/officeDocument/2006/relationships" r:embed="rId3"/>
        <a:srcRect r="29735" b="6458"/>
        <a:stretch/>
      </xdr:blipFill>
      <xdr:spPr>
        <a:xfrm>
          <a:off x="1969407" y="1237343"/>
          <a:ext cx="6818993" cy="4073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31</xdr:row>
      <xdr:rowOff>0</xdr:rowOff>
    </xdr:from>
    <xdr:to>
      <xdr:col>21</xdr:col>
      <xdr:colOff>0</xdr:colOff>
      <xdr:row>62</xdr:row>
      <xdr:rowOff>0</xdr:rowOff>
    </xdr:to>
    <xdr:graphicFrame macro="">
      <xdr:nvGraphicFramePr>
        <xdr:cNvPr id="5" name="Chart 4">
          <a:extLst>
            <a:ext uri="{FF2B5EF4-FFF2-40B4-BE49-F238E27FC236}">
              <a16:creationId xmlns:a16="http://schemas.microsoft.com/office/drawing/2014/main" id="{D6E4E306-340F-844C-9371-B4A61E562E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xdr:row>
      <xdr:rowOff>0</xdr:rowOff>
    </xdr:from>
    <xdr:to>
      <xdr:col>5</xdr:col>
      <xdr:colOff>821944</xdr:colOff>
      <xdr:row>30</xdr:row>
      <xdr:rowOff>186436</xdr:rowOff>
    </xdr:to>
    <xdr:graphicFrame macro="">
      <xdr:nvGraphicFramePr>
        <xdr:cNvPr id="6" name="Chart 5">
          <a:extLst>
            <a:ext uri="{FF2B5EF4-FFF2-40B4-BE49-F238E27FC236}">
              <a16:creationId xmlns:a16="http://schemas.microsoft.com/office/drawing/2014/main" id="{BBBC8465-E728-5C4F-BB7A-F120797AF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xdr:row>
      <xdr:rowOff>0</xdr:rowOff>
    </xdr:from>
    <xdr:to>
      <xdr:col>11</xdr:col>
      <xdr:colOff>0</xdr:colOff>
      <xdr:row>30</xdr:row>
      <xdr:rowOff>186436</xdr:rowOff>
    </xdr:to>
    <xdr:graphicFrame macro="">
      <xdr:nvGraphicFramePr>
        <xdr:cNvPr id="7" name="Chart 6">
          <a:extLst>
            <a:ext uri="{FF2B5EF4-FFF2-40B4-BE49-F238E27FC236}">
              <a16:creationId xmlns:a16="http://schemas.microsoft.com/office/drawing/2014/main" id="{4E91A635-E772-E743-8680-73D031E93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32</xdr:row>
      <xdr:rowOff>0</xdr:rowOff>
    </xdr:from>
    <xdr:to>
      <xdr:col>5</xdr:col>
      <xdr:colOff>821944</xdr:colOff>
      <xdr:row>59</xdr:row>
      <xdr:rowOff>4572</xdr:rowOff>
    </xdr:to>
    <xdr:graphicFrame macro="">
      <xdr:nvGraphicFramePr>
        <xdr:cNvPr id="8" name="Chart 7">
          <a:extLst>
            <a:ext uri="{FF2B5EF4-FFF2-40B4-BE49-F238E27FC236}">
              <a16:creationId xmlns:a16="http://schemas.microsoft.com/office/drawing/2014/main" id="{03DC335F-29FC-9140-858E-E1B059ED4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32</xdr:row>
      <xdr:rowOff>0</xdr:rowOff>
    </xdr:from>
    <xdr:to>
      <xdr:col>11</xdr:col>
      <xdr:colOff>0</xdr:colOff>
      <xdr:row>59</xdr:row>
      <xdr:rowOff>4572</xdr:rowOff>
    </xdr:to>
    <xdr:graphicFrame macro="">
      <xdr:nvGraphicFramePr>
        <xdr:cNvPr id="9" name="Chart 8">
          <a:extLst>
            <a:ext uri="{FF2B5EF4-FFF2-40B4-BE49-F238E27FC236}">
              <a16:creationId xmlns:a16="http://schemas.microsoft.com/office/drawing/2014/main" id="{4974F6B3-9D24-C24F-9D93-2A03DFE58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60</xdr:row>
      <xdr:rowOff>0</xdr:rowOff>
    </xdr:from>
    <xdr:to>
      <xdr:col>5</xdr:col>
      <xdr:colOff>824484</xdr:colOff>
      <xdr:row>87</xdr:row>
      <xdr:rowOff>4572</xdr:rowOff>
    </xdr:to>
    <xdr:graphicFrame macro="">
      <xdr:nvGraphicFramePr>
        <xdr:cNvPr id="11" name="Chart 10">
          <a:extLst>
            <a:ext uri="{FF2B5EF4-FFF2-40B4-BE49-F238E27FC236}">
              <a16:creationId xmlns:a16="http://schemas.microsoft.com/office/drawing/2014/main" id="{19FA973B-6751-6041-80AE-2DD628BFA2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4</xdr:row>
      <xdr:rowOff>0</xdr:rowOff>
    </xdr:from>
    <xdr:to>
      <xdr:col>16</xdr:col>
      <xdr:colOff>0</xdr:colOff>
      <xdr:row>30</xdr:row>
      <xdr:rowOff>173736</xdr:rowOff>
    </xdr:to>
    <xdr:graphicFrame macro="">
      <xdr:nvGraphicFramePr>
        <xdr:cNvPr id="10" name="Chart 9">
          <a:extLst>
            <a:ext uri="{FF2B5EF4-FFF2-40B4-BE49-F238E27FC236}">
              <a16:creationId xmlns:a16="http://schemas.microsoft.com/office/drawing/2014/main" id="{D7F0D40C-6E6A-3949-BC22-9D4BCB9E9D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32</xdr:row>
      <xdr:rowOff>0</xdr:rowOff>
    </xdr:from>
    <xdr:to>
      <xdr:col>15</xdr:col>
      <xdr:colOff>822452</xdr:colOff>
      <xdr:row>59</xdr:row>
      <xdr:rowOff>4572</xdr:rowOff>
    </xdr:to>
    <xdr:graphicFrame macro="">
      <xdr:nvGraphicFramePr>
        <xdr:cNvPr id="12" name="Chart 11">
          <a:extLst>
            <a:ext uri="{FF2B5EF4-FFF2-40B4-BE49-F238E27FC236}">
              <a16:creationId xmlns:a16="http://schemas.microsoft.com/office/drawing/2014/main" id="{2DDA90CC-7579-B343-9387-240AACE6B1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E2C48-21B1-CA4A-B818-A45F17386B2C}">
  <dimension ref="A1:AS114"/>
  <sheetViews>
    <sheetView tabSelected="1" zoomScaleNormal="100" workbookViewId="0">
      <selection activeCell="N7" sqref="N7"/>
    </sheetView>
  </sheetViews>
  <sheetFormatPr baseColWidth="10" defaultColWidth="8.81640625" defaultRowHeight="14" x14ac:dyDescent="0.3"/>
  <cols>
    <col min="1" max="1" width="4.453125" style="2" customWidth="1"/>
    <col min="2" max="2" width="2.453125" style="2" customWidth="1"/>
    <col min="3" max="3" width="11.81640625" style="2" customWidth="1"/>
    <col min="4" max="14" width="11.81640625" style="3" customWidth="1"/>
    <col min="15" max="15" width="2.453125" style="3" customWidth="1"/>
    <col min="16" max="45" width="8.81640625" style="2"/>
    <col min="46" max="16384" width="8.81640625" style="3"/>
  </cols>
  <sheetData>
    <row r="1" spans="2:15" s="2" customFormat="1" x14ac:dyDescent="0.3"/>
    <row r="2" spans="2:15" s="2" customFormat="1" ht="4.5" customHeight="1" thickBot="1" x14ac:dyDescent="0.35"/>
    <row r="3" spans="2:15" s="2" customFormat="1" ht="14.5" hidden="1" thickBot="1" x14ac:dyDescent="0.35"/>
    <row r="4" spans="2:15" s="2" customFormat="1" ht="14.5" hidden="1" thickBot="1" x14ac:dyDescent="0.35"/>
    <row r="5" spans="2:15" s="2" customFormat="1" ht="14.5" hidden="1" thickBot="1" x14ac:dyDescent="0.35"/>
    <row r="6" spans="2:15" s="2" customFormat="1" ht="14.5" hidden="1" thickBot="1" x14ac:dyDescent="0.35"/>
    <row r="7" spans="2:15" s="2" customFormat="1" ht="96" customHeight="1" x14ac:dyDescent="0.3">
      <c r="B7" s="8"/>
      <c r="C7" s="9"/>
      <c r="D7" s="9"/>
      <c r="E7" s="9"/>
      <c r="F7" s="9"/>
      <c r="G7" s="9"/>
      <c r="H7" s="9"/>
      <c r="I7" s="9"/>
      <c r="J7" s="9"/>
      <c r="K7" s="9"/>
      <c r="L7" s="9"/>
      <c r="M7" s="9"/>
      <c r="N7" s="9"/>
      <c r="O7" s="10"/>
    </row>
    <row r="8" spans="2:15" s="2" customFormat="1" ht="32.25" customHeight="1" x14ac:dyDescent="0.3">
      <c r="B8" s="13"/>
      <c r="O8" s="14"/>
    </row>
    <row r="9" spans="2:15" x14ac:dyDescent="0.3">
      <c r="B9" s="183"/>
      <c r="C9" s="184"/>
      <c r="D9" s="111"/>
      <c r="E9" s="111"/>
      <c r="F9" s="111"/>
      <c r="G9" s="111"/>
      <c r="H9" s="111"/>
      <c r="I9" s="111"/>
      <c r="J9" s="111"/>
      <c r="K9" s="111"/>
      <c r="L9" s="111"/>
      <c r="M9" s="111"/>
      <c r="N9" s="111"/>
      <c r="O9" s="85"/>
    </row>
    <row r="10" spans="2:15" s="2" customFormat="1" x14ac:dyDescent="0.3">
      <c r="B10" s="88"/>
      <c r="C10" s="125"/>
      <c r="D10" s="126"/>
      <c r="E10" s="126"/>
      <c r="F10" s="126"/>
      <c r="G10" s="126"/>
      <c r="H10" s="126"/>
      <c r="I10" s="126"/>
      <c r="J10" s="126"/>
      <c r="K10" s="126"/>
      <c r="L10" s="126"/>
      <c r="M10" s="126"/>
      <c r="N10" s="126"/>
      <c r="O10" s="89"/>
    </row>
    <row r="11" spans="2:15" s="2" customFormat="1" x14ac:dyDescent="0.3">
      <c r="B11" s="88"/>
      <c r="C11" s="125"/>
      <c r="D11" s="126"/>
      <c r="E11" s="126"/>
      <c r="F11" s="126"/>
      <c r="G11" s="126"/>
      <c r="H11" s="126"/>
      <c r="I11" s="126"/>
      <c r="J11" s="126"/>
      <c r="K11" s="126"/>
      <c r="L11" s="126"/>
      <c r="M11" s="126"/>
      <c r="N11" s="126"/>
      <c r="O11" s="89"/>
    </row>
    <row r="12" spans="2:15" s="2" customFormat="1" x14ac:dyDescent="0.3">
      <c r="B12" s="88"/>
      <c r="C12" s="125"/>
      <c r="D12" s="126"/>
      <c r="E12" s="126"/>
      <c r="F12" s="126"/>
      <c r="G12" s="126"/>
      <c r="H12" s="126"/>
      <c r="I12" s="126"/>
      <c r="J12" s="126"/>
      <c r="K12" s="126"/>
      <c r="L12" s="126"/>
      <c r="M12" s="126"/>
      <c r="N12" s="126"/>
      <c r="O12" s="89"/>
    </row>
    <row r="13" spans="2:15" s="2" customFormat="1" x14ac:dyDescent="0.3">
      <c r="B13" s="88"/>
      <c r="C13" s="125"/>
      <c r="D13" s="126"/>
      <c r="E13" s="126"/>
      <c r="F13" s="126"/>
      <c r="G13" s="126"/>
      <c r="H13" s="126"/>
      <c r="I13" s="126"/>
      <c r="J13" s="126"/>
      <c r="K13" s="126"/>
      <c r="L13" s="126"/>
      <c r="M13" s="126"/>
      <c r="N13" s="126"/>
      <c r="O13" s="89"/>
    </row>
    <row r="14" spans="2:15" s="2" customFormat="1" x14ac:dyDescent="0.3">
      <c r="B14" s="88"/>
      <c r="C14" s="125"/>
      <c r="D14" s="126"/>
      <c r="E14" s="126"/>
      <c r="F14" s="126"/>
      <c r="G14" s="126"/>
      <c r="H14" s="126"/>
      <c r="I14" s="126"/>
      <c r="J14" s="126"/>
      <c r="K14" s="126"/>
      <c r="L14" s="126"/>
      <c r="M14" s="126"/>
      <c r="N14" s="126"/>
      <c r="O14" s="89"/>
    </row>
    <row r="15" spans="2:15" s="2" customFormat="1" x14ac:dyDescent="0.3">
      <c r="B15" s="88"/>
      <c r="C15" s="125"/>
      <c r="D15" s="126"/>
      <c r="E15" s="126"/>
      <c r="F15" s="126"/>
      <c r="G15" s="126"/>
      <c r="H15" s="126"/>
      <c r="I15" s="126"/>
      <c r="J15" s="126"/>
      <c r="K15" s="126"/>
      <c r="L15" s="126"/>
      <c r="M15" s="126"/>
      <c r="N15" s="126"/>
      <c r="O15" s="89"/>
    </row>
    <row r="16" spans="2:15" s="2" customFormat="1" x14ac:dyDescent="0.3">
      <c r="B16" s="88"/>
      <c r="C16" s="125"/>
      <c r="D16" s="126"/>
      <c r="E16" s="126"/>
      <c r="F16" s="126"/>
      <c r="G16" s="126"/>
      <c r="H16" s="126"/>
      <c r="I16" s="126"/>
      <c r="J16" s="126"/>
      <c r="K16" s="126"/>
      <c r="L16" s="126"/>
      <c r="M16" s="126"/>
      <c r="N16" s="126"/>
      <c r="O16" s="89"/>
    </row>
    <row r="17" spans="2:15" s="2" customFormat="1" x14ac:dyDescent="0.3">
      <c r="B17" s="88"/>
      <c r="C17" s="125"/>
      <c r="D17" s="126"/>
      <c r="E17" s="126"/>
      <c r="F17" s="126"/>
      <c r="G17" s="126"/>
      <c r="H17" s="126"/>
      <c r="I17" s="126"/>
      <c r="J17" s="126"/>
      <c r="K17" s="126"/>
      <c r="L17" s="126"/>
      <c r="M17" s="126"/>
      <c r="N17" s="126"/>
      <c r="O17" s="89"/>
    </row>
    <row r="18" spans="2:15" s="2" customFormat="1" x14ac:dyDescent="0.3">
      <c r="B18" s="88"/>
      <c r="C18" s="125"/>
      <c r="D18" s="126"/>
      <c r="E18" s="126"/>
      <c r="F18" s="126"/>
      <c r="G18" s="126"/>
      <c r="H18" s="126"/>
      <c r="I18" s="126"/>
      <c r="J18" s="126"/>
      <c r="K18" s="126"/>
      <c r="L18" s="126"/>
      <c r="M18" s="126"/>
      <c r="N18" s="126"/>
      <c r="O18" s="89"/>
    </row>
    <row r="19" spans="2:15" s="2" customFormat="1" x14ac:dyDescent="0.3">
      <c r="B19" s="88"/>
      <c r="C19" s="125"/>
      <c r="D19" s="126"/>
      <c r="E19" s="126"/>
      <c r="F19" s="126"/>
      <c r="G19" s="126"/>
      <c r="H19" s="126"/>
      <c r="I19" s="126"/>
      <c r="J19" s="126"/>
      <c r="K19" s="126"/>
      <c r="L19" s="126"/>
      <c r="M19" s="126"/>
      <c r="N19" s="126"/>
      <c r="O19" s="89"/>
    </row>
    <row r="20" spans="2:15" s="2" customFormat="1" x14ac:dyDescent="0.3">
      <c r="B20" s="88"/>
      <c r="C20" s="125"/>
      <c r="D20" s="126"/>
      <c r="E20" s="126"/>
      <c r="F20" s="126"/>
      <c r="G20" s="126"/>
      <c r="H20" s="126"/>
      <c r="I20" s="126"/>
      <c r="J20" s="126"/>
      <c r="K20" s="126"/>
      <c r="L20" s="126"/>
      <c r="M20" s="126"/>
      <c r="N20" s="126"/>
      <c r="O20" s="89"/>
    </row>
    <row r="21" spans="2:15" s="2" customFormat="1" x14ac:dyDescent="0.3">
      <c r="B21" s="88"/>
      <c r="C21" s="125"/>
      <c r="D21" s="126"/>
      <c r="E21" s="126"/>
      <c r="F21" s="126"/>
      <c r="G21" s="126"/>
      <c r="H21" s="126"/>
      <c r="I21" s="126"/>
      <c r="J21" s="126"/>
      <c r="K21" s="126"/>
      <c r="L21" s="126"/>
      <c r="M21" s="126"/>
      <c r="N21" s="126"/>
      <c r="O21" s="89"/>
    </row>
    <row r="22" spans="2:15" s="2" customFormat="1" x14ac:dyDescent="0.3">
      <c r="B22" s="88"/>
      <c r="C22" s="125"/>
      <c r="D22" s="126"/>
      <c r="E22" s="126"/>
      <c r="F22" s="126"/>
      <c r="G22" s="126"/>
      <c r="H22" s="126"/>
      <c r="I22" s="126"/>
      <c r="J22" s="126"/>
      <c r="K22" s="126"/>
      <c r="L22" s="126"/>
      <c r="M22" s="126"/>
      <c r="N22" s="126"/>
      <c r="O22" s="89"/>
    </row>
    <row r="23" spans="2:15" s="2" customFormat="1" ht="15" customHeight="1" x14ac:dyDescent="0.3">
      <c r="B23" s="88"/>
      <c r="C23" s="185" t="s">
        <v>95</v>
      </c>
      <c r="D23" s="185"/>
      <c r="E23" s="185"/>
      <c r="F23" s="185"/>
      <c r="G23" s="185"/>
      <c r="H23" s="185"/>
      <c r="I23" s="185"/>
      <c r="J23" s="185"/>
      <c r="K23" s="185"/>
      <c r="L23" s="185"/>
      <c r="M23" s="185"/>
      <c r="N23" s="185"/>
      <c r="O23" s="89"/>
    </row>
    <row r="24" spans="2:15" s="2" customFormat="1" ht="15" customHeight="1" x14ac:dyDescent="0.3">
      <c r="B24" s="88"/>
      <c r="C24" s="185"/>
      <c r="D24" s="185"/>
      <c r="E24" s="185"/>
      <c r="F24" s="185"/>
      <c r="G24" s="185"/>
      <c r="H24" s="185"/>
      <c r="I24" s="185"/>
      <c r="J24" s="185"/>
      <c r="K24" s="185"/>
      <c r="L24" s="185"/>
      <c r="M24" s="185"/>
      <c r="N24" s="185"/>
      <c r="O24" s="89"/>
    </row>
    <row r="25" spans="2:15" s="2" customFormat="1" ht="15" customHeight="1" x14ac:dyDescent="0.3">
      <c r="B25" s="88"/>
      <c r="C25" s="185"/>
      <c r="D25" s="185"/>
      <c r="E25" s="185"/>
      <c r="F25" s="185"/>
      <c r="G25" s="185"/>
      <c r="H25" s="185"/>
      <c r="I25" s="185"/>
      <c r="J25" s="185"/>
      <c r="K25" s="185"/>
      <c r="L25" s="185"/>
      <c r="M25" s="185"/>
      <c r="N25" s="185"/>
      <c r="O25" s="89"/>
    </row>
    <row r="26" spans="2:15" s="2" customFormat="1" ht="15" customHeight="1" x14ac:dyDescent="0.3">
      <c r="B26" s="88"/>
      <c r="C26" s="185"/>
      <c r="D26" s="185"/>
      <c r="E26" s="185"/>
      <c r="F26" s="185"/>
      <c r="G26" s="185"/>
      <c r="H26" s="185"/>
      <c r="I26" s="185"/>
      <c r="J26" s="185"/>
      <c r="K26" s="185"/>
      <c r="L26" s="185"/>
      <c r="M26" s="185"/>
      <c r="N26" s="185"/>
      <c r="O26" s="89"/>
    </row>
    <row r="27" spans="2:15" ht="15.5" x14ac:dyDescent="0.35">
      <c r="B27" s="13"/>
      <c r="C27" s="186" t="s">
        <v>40</v>
      </c>
      <c r="D27" s="186"/>
      <c r="E27" s="186"/>
      <c r="F27" s="186"/>
      <c r="G27" s="186"/>
      <c r="H27" s="186"/>
      <c r="I27" s="186"/>
      <c r="J27" s="186"/>
      <c r="K27" s="186"/>
      <c r="L27" s="186"/>
      <c r="M27" s="186"/>
      <c r="N27" s="186"/>
      <c r="O27" s="14"/>
    </row>
    <row r="28" spans="2:15" ht="15.5" x14ac:dyDescent="0.35">
      <c r="B28" s="13"/>
      <c r="C28" s="187"/>
      <c r="D28" s="187"/>
      <c r="E28" s="187"/>
      <c r="F28" s="187"/>
      <c r="G28" s="187"/>
      <c r="H28" s="187"/>
      <c r="I28" s="187"/>
      <c r="J28" s="187"/>
      <c r="K28" s="187"/>
      <c r="L28" s="187"/>
      <c r="M28" s="187"/>
      <c r="N28" s="187"/>
      <c r="O28" s="14"/>
    </row>
    <row r="29" spans="2:15" ht="15.5" x14ac:dyDescent="0.35">
      <c r="B29" s="13"/>
      <c r="C29" s="127"/>
      <c r="D29" s="128">
        <v>56.9</v>
      </c>
      <c r="E29" s="188" t="s">
        <v>109</v>
      </c>
      <c r="F29" s="187"/>
      <c r="G29" s="187"/>
      <c r="H29" s="187"/>
      <c r="I29" s="187"/>
      <c r="J29" s="187"/>
      <c r="K29" s="187"/>
      <c r="L29" s="187"/>
      <c r="M29" s="187"/>
      <c r="N29" s="187"/>
      <c r="O29" s="14"/>
    </row>
    <row r="30" spans="2:15" ht="15.5" x14ac:dyDescent="0.35">
      <c r="B30" s="13"/>
      <c r="C30" s="187"/>
      <c r="D30" s="187"/>
      <c r="E30" s="187"/>
      <c r="F30" s="187"/>
      <c r="G30" s="187"/>
      <c r="H30" s="187"/>
      <c r="I30" s="187"/>
      <c r="J30" s="187"/>
      <c r="K30" s="187"/>
      <c r="L30" s="187"/>
      <c r="M30" s="187"/>
      <c r="N30" s="187"/>
      <c r="O30" s="14"/>
    </row>
    <row r="31" spans="2:15" ht="15" customHeight="1" x14ac:dyDescent="0.3">
      <c r="B31" s="13"/>
      <c r="C31" s="181" t="s">
        <v>316</v>
      </c>
      <c r="D31" s="182"/>
      <c r="E31" s="182"/>
      <c r="F31" s="182"/>
      <c r="G31" s="182"/>
      <c r="H31" s="182"/>
      <c r="I31" s="182"/>
      <c r="J31" s="182"/>
      <c r="K31" s="182"/>
      <c r="L31" s="182"/>
      <c r="M31" s="182"/>
      <c r="N31" s="182"/>
      <c r="O31" s="14"/>
    </row>
    <row r="32" spans="2:15" ht="15" customHeight="1" x14ac:dyDescent="0.3">
      <c r="B32" s="13"/>
      <c r="C32" s="182"/>
      <c r="D32" s="182"/>
      <c r="E32" s="182"/>
      <c r="F32" s="182"/>
      <c r="G32" s="182"/>
      <c r="H32" s="182"/>
      <c r="I32" s="182"/>
      <c r="J32" s="182"/>
      <c r="K32" s="182"/>
      <c r="L32" s="182"/>
      <c r="M32" s="182"/>
      <c r="N32" s="182"/>
      <c r="O32" s="14"/>
    </row>
    <row r="33" spans="2:15" ht="15" customHeight="1" x14ac:dyDescent="0.3">
      <c r="B33" s="13"/>
      <c r="C33" s="182"/>
      <c r="D33" s="182"/>
      <c r="E33" s="182"/>
      <c r="F33" s="182"/>
      <c r="G33" s="182"/>
      <c r="H33" s="182"/>
      <c r="I33" s="182"/>
      <c r="J33" s="182"/>
      <c r="K33" s="182"/>
      <c r="L33" s="182"/>
      <c r="M33" s="182"/>
      <c r="N33" s="182"/>
      <c r="O33" s="14"/>
    </row>
    <row r="34" spans="2:15" ht="15" customHeight="1" x14ac:dyDescent="0.3">
      <c r="B34" s="13"/>
      <c r="C34" s="182"/>
      <c r="D34" s="182"/>
      <c r="E34" s="182"/>
      <c r="F34" s="182"/>
      <c r="G34" s="182"/>
      <c r="H34" s="182"/>
      <c r="I34" s="182"/>
      <c r="J34" s="182"/>
      <c r="K34" s="182"/>
      <c r="L34" s="182"/>
      <c r="M34" s="182"/>
      <c r="N34" s="182"/>
      <c r="O34" s="14"/>
    </row>
    <row r="35" spans="2:15" ht="15" customHeight="1" x14ac:dyDescent="0.3">
      <c r="B35" s="13"/>
      <c r="C35" s="182"/>
      <c r="D35" s="182"/>
      <c r="E35" s="182"/>
      <c r="F35" s="182"/>
      <c r="G35" s="182"/>
      <c r="H35" s="182"/>
      <c r="I35" s="182"/>
      <c r="J35" s="182"/>
      <c r="K35" s="182"/>
      <c r="L35" s="182"/>
      <c r="M35" s="182"/>
      <c r="N35" s="182"/>
      <c r="O35" s="14"/>
    </row>
    <row r="36" spans="2:15" ht="15" customHeight="1" x14ac:dyDescent="0.3">
      <c r="B36" s="13"/>
      <c r="C36" s="182"/>
      <c r="D36" s="182"/>
      <c r="E36" s="182"/>
      <c r="F36" s="182"/>
      <c r="G36" s="182"/>
      <c r="H36" s="182"/>
      <c r="I36" s="182"/>
      <c r="J36" s="182"/>
      <c r="K36" s="182"/>
      <c r="L36" s="182"/>
      <c r="M36" s="182"/>
      <c r="N36" s="182"/>
      <c r="O36" s="14"/>
    </row>
    <row r="37" spans="2:15" ht="15" customHeight="1" x14ac:dyDescent="0.3">
      <c r="B37" s="13"/>
      <c r="C37" s="182"/>
      <c r="D37" s="182"/>
      <c r="E37" s="182"/>
      <c r="F37" s="182"/>
      <c r="G37" s="182"/>
      <c r="H37" s="182"/>
      <c r="I37" s="182"/>
      <c r="J37" s="182"/>
      <c r="K37" s="182"/>
      <c r="L37" s="182"/>
      <c r="M37" s="182"/>
      <c r="N37" s="182"/>
      <c r="O37" s="14"/>
    </row>
    <row r="38" spans="2:15" ht="15" customHeight="1" x14ac:dyDescent="0.3">
      <c r="B38" s="13"/>
      <c r="C38" s="182"/>
      <c r="D38" s="182"/>
      <c r="E38" s="182"/>
      <c r="F38" s="182"/>
      <c r="G38" s="182"/>
      <c r="H38" s="182"/>
      <c r="I38" s="182"/>
      <c r="J38" s="182"/>
      <c r="K38" s="182"/>
      <c r="L38" s="182"/>
      <c r="M38" s="182"/>
      <c r="N38" s="182"/>
      <c r="O38" s="14"/>
    </row>
    <row r="39" spans="2:15" ht="15" customHeight="1" x14ac:dyDescent="0.3">
      <c r="B39" s="13"/>
      <c r="C39" s="182"/>
      <c r="D39" s="182"/>
      <c r="E39" s="182"/>
      <c r="F39" s="182"/>
      <c r="G39" s="182"/>
      <c r="H39" s="182"/>
      <c r="I39" s="182"/>
      <c r="J39" s="182"/>
      <c r="K39" s="182"/>
      <c r="L39" s="182"/>
      <c r="M39" s="182"/>
      <c r="N39" s="182"/>
      <c r="O39" s="14"/>
    </row>
    <row r="40" spans="2:15" ht="15" customHeight="1" x14ac:dyDescent="0.3">
      <c r="B40" s="13"/>
      <c r="C40" s="182"/>
      <c r="D40" s="182"/>
      <c r="E40" s="182"/>
      <c r="F40" s="182"/>
      <c r="G40" s="182"/>
      <c r="H40" s="182"/>
      <c r="I40" s="182"/>
      <c r="J40" s="182"/>
      <c r="K40" s="182"/>
      <c r="L40" s="182"/>
      <c r="M40" s="182"/>
      <c r="N40" s="182"/>
      <c r="O40" s="14"/>
    </row>
    <row r="41" spans="2:15" ht="15" customHeight="1" x14ac:dyDescent="0.3">
      <c r="B41" s="13"/>
      <c r="C41" s="182"/>
      <c r="D41" s="182"/>
      <c r="E41" s="182"/>
      <c r="F41" s="182"/>
      <c r="G41" s="182"/>
      <c r="H41" s="182"/>
      <c r="I41" s="182"/>
      <c r="J41" s="182"/>
      <c r="K41" s="182"/>
      <c r="L41" s="182"/>
      <c r="M41" s="182"/>
      <c r="N41" s="182"/>
      <c r="O41" s="79"/>
    </row>
    <row r="42" spans="2:15" ht="15" customHeight="1" x14ac:dyDescent="0.3">
      <c r="B42" s="13"/>
      <c r="C42" s="182"/>
      <c r="D42" s="182"/>
      <c r="E42" s="182"/>
      <c r="F42" s="182"/>
      <c r="G42" s="182"/>
      <c r="H42" s="182"/>
      <c r="I42" s="182"/>
      <c r="J42" s="182"/>
      <c r="K42" s="182"/>
      <c r="L42" s="182"/>
      <c r="M42" s="182"/>
      <c r="N42" s="182"/>
      <c r="O42" s="79"/>
    </row>
    <row r="43" spans="2:15" ht="15" customHeight="1" x14ac:dyDescent="0.3">
      <c r="B43" s="13"/>
      <c r="C43" s="182"/>
      <c r="D43" s="182"/>
      <c r="E43" s="182"/>
      <c r="F43" s="182"/>
      <c r="G43" s="182"/>
      <c r="H43" s="182"/>
      <c r="I43" s="182"/>
      <c r="J43" s="182"/>
      <c r="K43" s="182"/>
      <c r="L43" s="182"/>
      <c r="M43" s="182"/>
      <c r="N43" s="182"/>
      <c r="O43" s="79"/>
    </row>
    <row r="44" spans="2:15" ht="15" customHeight="1" x14ac:dyDescent="0.3">
      <c r="B44" s="13"/>
      <c r="C44" s="182"/>
      <c r="D44" s="182"/>
      <c r="E44" s="182"/>
      <c r="F44" s="182"/>
      <c r="G44" s="182"/>
      <c r="H44" s="182"/>
      <c r="I44" s="182"/>
      <c r="J44" s="182"/>
      <c r="K44" s="182"/>
      <c r="L44" s="182"/>
      <c r="M44" s="182"/>
      <c r="N44" s="182"/>
      <c r="O44" s="79"/>
    </row>
    <row r="45" spans="2:15" ht="15" customHeight="1" x14ac:dyDescent="0.3">
      <c r="B45" s="13"/>
      <c r="C45" s="182"/>
      <c r="D45" s="182"/>
      <c r="E45" s="182"/>
      <c r="F45" s="182"/>
      <c r="G45" s="182"/>
      <c r="H45" s="182"/>
      <c r="I45" s="182"/>
      <c r="J45" s="182"/>
      <c r="K45" s="182"/>
      <c r="L45" s="182"/>
      <c r="M45" s="182"/>
      <c r="N45" s="182"/>
      <c r="O45" s="79"/>
    </row>
    <row r="46" spans="2:15" ht="15" customHeight="1" x14ac:dyDescent="0.3">
      <c r="B46" s="13"/>
      <c r="C46" s="182"/>
      <c r="D46" s="182"/>
      <c r="E46" s="182"/>
      <c r="F46" s="182"/>
      <c r="G46" s="182"/>
      <c r="H46" s="182"/>
      <c r="I46" s="182"/>
      <c r="J46" s="182"/>
      <c r="K46" s="182"/>
      <c r="L46" s="182"/>
      <c r="M46" s="182"/>
      <c r="N46" s="182"/>
      <c r="O46" s="79"/>
    </row>
    <row r="47" spans="2:15" ht="15" customHeight="1" x14ac:dyDescent="0.3">
      <c r="B47" s="13"/>
      <c r="C47" s="182"/>
      <c r="D47" s="182"/>
      <c r="E47" s="182"/>
      <c r="F47" s="182"/>
      <c r="G47" s="182"/>
      <c r="H47" s="182"/>
      <c r="I47" s="182"/>
      <c r="J47" s="182"/>
      <c r="K47" s="182"/>
      <c r="L47" s="182"/>
      <c r="M47" s="182"/>
      <c r="N47" s="182"/>
      <c r="O47" s="14"/>
    </row>
    <row r="48" spans="2:15" ht="15" customHeight="1" x14ac:dyDescent="0.3">
      <c r="B48" s="13"/>
      <c r="C48" s="182"/>
      <c r="D48" s="182"/>
      <c r="E48" s="182"/>
      <c r="F48" s="182"/>
      <c r="G48" s="182"/>
      <c r="H48" s="182"/>
      <c r="I48" s="182"/>
      <c r="J48" s="182"/>
      <c r="K48" s="182"/>
      <c r="L48" s="182"/>
      <c r="M48" s="182"/>
      <c r="N48" s="182"/>
      <c r="O48" s="14"/>
    </row>
    <row r="49" spans="2:15" ht="15" customHeight="1" x14ac:dyDescent="0.3">
      <c r="B49" s="13"/>
      <c r="C49" s="182"/>
      <c r="D49" s="182"/>
      <c r="E49" s="182"/>
      <c r="F49" s="182"/>
      <c r="G49" s="182"/>
      <c r="H49" s="182"/>
      <c r="I49" s="182"/>
      <c r="J49" s="182"/>
      <c r="K49" s="182"/>
      <c r="L49" s="182"/>
      <c r="M49" s="182"/>
      <c r="N49" s="182"/>
      <c r="O49" s="14"/>
    </row>
    <row r="50" spans="2:15" ht="15" customHeight="1" x14ac:dyDescent="0.3">
      <c r="B50" s="13"/>
      <c r="C50" s="182"/>
      <c r="D50" s="182"/>
      <c r="E50" s="182"/>
      <c r="F50" s="182"/>
      <c r="G50" s="182"/>
      <c r="H50" s="182"/>
      <c r="I50" s="182"/>
      <c r="J50" s="182"/>
      <c r="K50" s="182"/>
      <c r="L50" s="182"/>
      <c r="M50" s="182"/>
      <c r="N50" s="182"/>
      <c r="O50" s="14"/>
    </row>
    <row r="51" spans="2:15" ht="15" customHeight="1" x14ac:dyDescent="0.3">
      <c r="B51" s="13"/>
      <c r="C51" s="182"/>
      <c r="D51" s="182"/>
      <c r="E51" s="182"/>
      <c r="F51" s="182"/>
      <c r="G51" s="182"/>
      <c r="H51" s="182"/>
      <c r="I51" s="182"/>
      <c r="J51" s="182"/>
      <c r="K51" s="182"/>
      <c r="L51" s="182"/>
      <c r="M51" s="182"/>
      <c r="N51" s="182"/>
      <c r="O51" s="14"/>
    </row>
    <row r="52" spans="2:15" ht="15" customHeight="1" x14ac:dyDescent="0.3">
      <c r="B52" s="13"/>
      <c r="C52" s="182"/>
      <c r="D52" s="182"/>
      <c r="E52" s="182"/>
      <c r="F52" s="182"/>
      <c r="G52" s="182"/>
      <c r="H52" s="182"/>
      <c r="I52" s="182"/>
      <c r="J52" s="182"/>
      <c r="K52" s="182"/>
      <c r="L52" s="182"/>
      <c r="M52" s="182"/>
      <c r="N52" s="182"/>
      <c r="O52" s="14"/>
    </row>
    <row r="53" spans="2:15" ht="15" customHeight="1" x14ac:dyDescent="0.3">
      <c r="B53" s="13"/>
      <c r="C53" s="182"/>
      <c r="D53" s="182"/>
      <c r="E53" s="182"/>
      <c r="F53" s="182"/>
      <c r="G53" s="182"/>
      <c r="H53" s="182"/>
      <c r="I53" s="182"/>
      <c r="J53" s="182"/>
      <c r="K53" s="182"/>
      <c r="L53" s="182"/>
      <c r="M53" s="182"/>
      <c r="N53" s="182"/>
      <c r="O53" s="14"/>
    </row>
    <row r="54" spans="2:15" ht="15" customHeight="1" x14ac:dyDescent="0.3">
      <c r="B54" s="13"/>
      <c r="C54" s="182"/>
      <c r="D54" s="182"/>
      <c r="E54" s="182"/>
      <c r="F54" s="182"/>
      <c r="G54" s="182"/>
      <c r="H54" s="182"/>
      <c r="I54" s="182"/>
      <c r="J54" s="182"/>
      <c r="K54" s="182"/>
      <c r="L54" s="182"/>
      <c r="M54" s="182"/>
      <c r="N54" s="182"/>
      <c r="O54" s="14"/>
    </row>
    <row r="55" spans="2:15" ht="15" customHeight="1" x14ac:dyDescent="0.3">
      <c r="B55" s="13"/>
      <c r="C55" s="182"/>
      <c r="D55" s="182"/>
      <c r="E55" s="182"/>
      <c r="F55" s="182"/>
      <c r="G55" s="182"/>
      <c r="H55" s="182"/>
      <c r="I55" s="182"/>
      <c r="J55" s="182"/>
      <c r="K55" s="182"/>
      <c r="L55" s="182"/>
      <c r="M55" s="182"/>
      <c r="N55" s="182"/>
      <c r="O55" s="14"/>
    </row>
    <row r="56" spans="2:15" ht="15" customHeight="1" x14ac:dyDescent="0.3">
      <c r="B56" s="13"/>
      <c r="C56" s="182"/>
      <c r="D56" s="182"/>
      <c r="E56" s="182"/>
      <c r="F56" s="182"/>
      <c r="G56" s="182"/>
      <c r="H56" s="182"/>
      <c r="I56" s="182"/>
      <c r="J56" s="182"/>
      <c r="K56" s="182"/>
      <c r="L56" s="182"/>
      <c r="M56" s="182"/>
      <c r="N56" s="182"/>
      <c r="O56" s="14"/>
    </row>
    <row r="57" spans="2:15" ht="15" customHeight="1" x14ac:dyDescent="0.3">
      <c r="B57" s="13"/>
      <c r="C57" s="182"/>
      <c r="D57" s="182"/>
      <c r="E57" s="182"/>
      <c r="F57" s="182"/>
      <c r="G57" s="182"/>
      <c r="H57" s="182"/>
      <c r="I57" s="182"/>
      <c r="J57" s="182"/>
      <c r="K57" s="182"/>
      <c r="L57" s="182"/>
      <c r="M57" s="182"/>
      <c r="N57" s="182"/>
      <c r="O57" s="14"/>
    </row>
    <row r="58" spans="2:15" ht="15" customHeight="1" x14ac:dyDescent="0.3">
      <c r="B58" s="13"/>
      <c r="C58" s="182"/>
      <c r="D58" s="182"/>
      <c r="E58" s="182"/>
      <c r="F58" s="182"/>
      <c r="G58" s="182"/>
      <c r="H58" s="182"/>
      <c r="I58" s="182"/>
      <c r="J58" s="182"/>
      <c r="K58" s="182"/>
      <c r="L58" s="182"/>
      <c r="M58" s="182"/>
      <c r="N58" s="182"/>
      <c r="O58" s="14"/>
    </row>
    <row r="59" spans="2:15" ht="15" customHeight="1" x14ac:dyDescent="0.3">
      <c r="B59" s="13"/>
      <c r="C59" s="182"/>
      <c r="D59" s="182"/>
      <c r="E59" s="182"/>
      <c r="F59" s="182"/>
      <c r="G59" s="182"/>
      <c r="H59" s="182"/>
      <c r="I59" s="182"/>
      <c r="J59" s="182"/>
      <c r="K59" s="182"/>
      <c r="L59" s="182"/>
      <c r="M59" s="182"/>
      <c r="N59" s="182"/>
      <c r="O59" s="14"/>
    </row>
    <row r="60" spans="2:15" s="2" customFormat="1" ht="15" customHeight="1" x14ac:dyDescent="0.3">
      <c r="B60" s="13"/>
      <c r="C60" s="182"/>
      <c r="D60" s="182"/>
      <c r="E60" s="182"/>
      <c r="F60" s="182"/>
      <c r="G60" s="182"/>
      <c r="H60" s="182"/>
      <c r="I60" s="182"/>
      <c r="J60" s="182"/>
      <c r="K60" s="182"/>
      <c r="L60" s="182"/>
      <c r="M60" s="182"/>
      <c r="N60" s="182"/>
      <c r="O60" s="14"/>
    </row>
    <row r="61" spans="2:15" s="2" customFormat="1" ht="14.5" thickBot="1" x14ac:dyDescent="0.35">
      <c r="B61" s="23"/>
      <c r="C61" s="1"/>
      <c r="D61" s="1"/>
      <c r="E61" s="1"/>
      <c r="F61" s="1"/>
      <c r="G61" s="1"/>
      <c r="H61" s="1"/>
      <c r="I61" s="1"/>
      <c r="J61" s="1"/>
      <c r="K61" s="1"/>
      <c r="L61" s="1"/>
      <c r="M61" s="1"/>
      <c r="N61" s="1"/>
      <c r="O61" s="24"/>
    </row>
    <row r="62" spans="2:15" s="2" customFormat="1" x14ac:dyDescent="0.3"/>
    <row r="63" spans="2:15" s="2" customFormat="1" x14ac:dyDescent="0.3"/>
    <row r="64" spans="2:15" s="2" customFormat="1" x14ac:dyDescent="0.3"/>
    <row r="65" s="2" customFormat="1" x14ac:dyDescent="0.3"/>
    <row r="66" s="2" customFormat="1" x14ac:dyDescent="0.3"/>
    <row r="67" s="2" customFormat="1" x14ac:dyDescent="0.3"/>
    <row r="68" s="2" customFormat="1" x14ac:dyDescent="0.3"/>
    <row r="69" s="2" customFormat="1" x14ac:dyDescent="0.3"/>
    <row r="70" s="2" customFormat="1" x14ac:dyDescent="0.3"/>
    <row r="71" s="2" customFormat="1" x14ac:dyDescent="0.3"/>
    <row r="72" s="2" customFormat="1" x14ac:dyDescent="0.3"/>
    <row r="73" s="2" customFormat="1" x14ac:dyDescent="0.3"/>
    <row r="74" s="2" customFormat="1" x14ac:dyDescent="0.3"/>
    <row r="75" s="2" customFormat="1" x14ac:dyDescent="0.3"/>
    <row r="76" s="2" customFormat="1" x14ac:dyDescent="0.3"/>
    <row r="77" s="2" customFormat="1" x14ac:dyDescent="0.3"/>
    <row r="78" s="2" customFormat="1" x14ac:dyDescent="0.3"/>
    <row r="79" s="2" customFormat="1" x14ac:dyDescent="0.3"/>
    <row r="80" s="2" customFormat="1" x14ac:dyDescent="0.3"/>
    <row r="81" s="2" customFormat="1" x14ac:dyDescent="0.3"/>
    <row r="82" s="2" customFormat="1" x14ac:dyDescent="0.3"/>
    <row r="83" s="2" customFormat="1" x14ac:dyDescent="0.3"/>
    <row r="84" s="2" customFormat="1" x14ac:dyDescent="0.3"/>
    <row r="85" s="2" customFormat="1" x14ac:dyDescent="0.3"/>
    <row r="86" s="2" customFormat="1" x14ac:dyDescent="0.3"/>
    <row r="87" s="2" customFormat="1" x14ac:dyDescent="0.3"/>
    <row r="88" s="2" customFormat="1" x14ac:dyDescent="0.3"/>
    <row r="89" s="2" customFormat="1" x14ac:dyDescent="0.3"/>
    <row r="90" s="2" customFormat="1" x14ac:dyDescent="0.3"/>
    <row r="91" s="2" customFormat="1" x14ac:dyDescent="0.3"/>
    <row r="92" s="2" customFormat="1" x14ac:dyDescent="0.3"/>
    <row r="93" s="2" customFormat="1" x14ac:dyDescent="0.3"/>
    <row r="94" s="2" customFormat="1" x14ac:dyDescent="0.3"/>
    <row r="95" s="2" customFormat="1" x14ac:dyDescent="0.3"/>
    <row r="96" s="2" customFormat="1" x14ac:dyDescent="0.3"/>
    <row r="97" s="2" customFormat="1" x14ac:dyDescent="0.3"/>
    <row r="98" s="2" customFormat="1" x14ac:dyDescent="0.3"/>
    <row r="99" s="2" customFormat="1" x14ac:dyDescent="0.3"/>
    <row r="100" s="2" customFormat="1" x14ac:dyDescent="0.3"/>
    <row r="101" s="2" customFormat="1" x14ac:dyDescent="0.3"/>
    <row r="102" s="2" customFormat="1" x14ac:dyDescent="0.3"/>
    <row r="103" s="2" customFormat="1" x14ac:dyDescent="0.3"/>
    <row r="104" s="2" customFormat="1" x14ac:dyDescent="0.3"/>
    <row r="105" s="2" customFormat="1" x14ac:dyDescent="0.3"/>
    <row r="106" s="2" customFormat="1" x14ac:dyDescent="0.3"/>
    <row r="107" s="2" customFormat="1" x14ac:dyDescent="0.3"/>
    <row r="108" s="2" customFormat="1" x14ac:dyDescent="0.3"/>
    <row r="109" s="2" customFormat="1" x14ac:dyDescent="0.3"/>
    <row r="110" s="2" customFormat="1" x14ac:dyDescent="0.3"/>
    <row r="111" s="2" customFormat="1" x14ac:dyDescent="0.3"/>
    <row r="112" s="2" customFormat="1" x14ac:dyDescent="0.3"/>
    <row r="113" s="2" customFormat="1" x14ac:dyDescent="0.3"/>
    <row r="114" s="2" customFormat="1" x14ac:dyDescent="0.3"/>
  </sheetData>
  <sheetProtection sheet="1" objects="1" scenarios="1"/>
  <mergeCells count="7">
    <mergeCell ref="C31:N60"/>
    <mergeCell ref="B9:C9"/>
    <mergeCell ref="C23:N26"/>
    <mergeCell ref="C27:N27"/>
    <mergeCell ref="C28:N28"/>
    <mergeCell ref="E29:N29"/>
    <mergeCell ref="C30:N3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A6630-9139-4717-8D5A-5C7ED2FB2CBA}">
  <sheetPr codeName="Sheet3"/>
  <dimension ref="A1:AZ90"/>
  <sheetViews>
    <sheetView zoomScaleNormal="100" workbookViewId="0">
      <selection activeCell="C3" sqref="C3:F3"/>
    </sheetView>
  </sheetViews>
  <sheetFormatPr baseColWidth="10" defaultColWidth="8.81640625" defaultRowHeight="14" x14ac:dyDescent="0.3"/>
  <cols>
    <col min="1" max="1" width="8.81640625" style="2"/>
    <col min="2" max="2" width="2.453125" style="2" customWidth="1"/>
    <col min="3" max="3" width="42.36328125" style="3" bestFit="1" customWidth="1"/>
    <col min="4" max="5" width="13.81640625" style="3" customWidth="1"/>
    <col min="6" max="6" width="16" style="3" bestFit="1" customWidth="1"/>
    <col min="7" max="9" width="2.453125" style="2" customWidth="1"/>
    <col min="10" max="10" width="8.81640625" style="2"/>
    <col min="11" max="11" width="11.6328125" style="2" bestFit="1" customWidth="1"/>
    <col min="12" max="12" width="10.1796875" style="2" bestFit="1" customWidth="1"/>
    <col min="13" max="13" width="10.453125" style="2" bestFit="1" customWidth="1"/>
    <col min="14" max="16" width="8.81640625" style="2"/>
    <col min="17" max="17" width="2.453125" style="2" customWidth="1"/>
    <col min="18" max="18" width="19.453125" style="2" bestFit="1" customWidth="1"/>
    <col min="19" max="21" width="8.81640625" style="2"/>
    <col min="22" max="22" width="2.453125" style="2" customWidth="1"/>
    <col min="23" max="52" width="8.81640625" style="2"/>
    <col min="53" max="16384" width="8.81640625" style="3"/>
  </cols>
  <sheetData>
    <row r="1" spans="1:52" s="2" customFormat="1" ht="14.5" thickBot="1" x14ac:dyDescent="0.35"/>
    <row r="2" spans="1:52" s="2" customFormat="1" ht="14.5" thickBot="1" x14ac:dyDescent="0.35">
      <c r="B2" s="4"/>
      <c r="C2" s="5"/>
      <c r="D2" s="5"/>
      <c r="E2" s="5"/>
      <c r="F2" s="5"/>
      <c r="G2" s="7"/>
      <c r="I2" s="4"/>
      <c r="J2" s="5"/>
      <c r="K2" s="5"/>
      <c r="L2" s="5"/>
      <c r="M2" s="5"/>
      <c r="N2" s="5"/>
      <c r="O2" s="5"/>
      <c r="P2" s="5"/>
      <c r="Q2" s="5"/>
      <c r="R2" s="5"/>
      <c r="S2" s="5"/>
      <c r="T2" s="5"/>
      <c r="U2" s="5"/>
      <c r="V2" s="7"/>
    </row>
    <row r="3" spans="1:52" s="2" customFormat="1" ht="25.5" thickBot="1" x14ac:dyDescent="0.55000000000000004">
      <c r="B3" s="11"/>
      <c r="C3" s="189" t="s">
        <v>26</v>
      </c>
      <c r="D3" s="190"/>
      <c r="E3" s="190"/>
      <c r="F3" s="191"/>
      <c r="G3" s="12"/>
      <c r="I3" s="11"/>
      <c r="J3" s="205" t="s">
        <v>21</v>
      </c>
      <c r="K3" s="205"/>
      <c r="L3" s="205"/>
      <c r="M3" s="205"/>
      <c r="N3" s="205"/>
      <c r="O3" s="205"/>
      <c r="P3" s="205"/>
      <c r="Q3" s="15"/>
      <c r="R3" s="205" t="s">
        <v>19</v>
      </c>
      <c r="S3" s="205"/>
      <c r="T3" s="205"/>
      <c r="U3" s="205"/>
      <c r="V3" s="12"/>
    </row>
    <row r="4" spans="1:52" s="2" customFormat="1" ht="15" customHeight="1" x14ac:dyDescent="0.3">
      <c r="B4" s="11"/>
      <c r="C4" s="15"/>
      <c r="D4" s="15"/>
      <c r="E4" s="15"/>
      <c r="F4" s="15"/>
      <c r="G4" s="12"/>
      <c r="I4" s="11"/>
      <c r="J4" s="197" t="s">
        <v>22</v>
      </c>
      <c r="K4" s="195" t="s">
        <v>23</v>
      </c>
      <c r="L4" s="198" t="s">
        <v>3</v>
      </c>
      <c r="M4" s="199"/>
      <c r="N4" s="200" t="s">
        <v>114</v>
      </c>
      <c r="O4" s="200" t="s">
        <v>115</v>
      </c>
      <c r="P4" s="203" t="s">
        <v>116</v>
      </c>
      <c r="Q4" s="15"/>
      <c r="R4" s="202" t="s">
        <v>20</v>
      </c>
      <c r="S4" s="195" t="s">
        <v>117</v>
      </c>
      <c r="T4" s="201" t="s">
        <v>118</v>
      </c>
      <c r="U4" s="195" t="s">
        <v>119</v>
      </c>
      <c r="V4" s="12"/>
    </row>
    <row r="5" spans="1:52" s="56" customFormat="1" ht="28" x14ac:dyDescent="0.3">
      <c r="A5" s="48"/>
      <c r="B5" s="91"/>
      <c r="C5" s="55" t="s">
        <v>48</v>
      </c>
      <c r="D5" s="116" t="s">
        <v>87</v>
      </c>
      <c r="E5" s="117" t="s">
        <v>88</v>
      </c>
      <c r="F5" s="117" t="s">
        <v>89</v>
      </c>
      <c r="G5" s="92"/>
      <c r="H5" s="48"/>
      <c r="I5" s="91"/>
      <c r="J5" s="197"/>
      <c r="K5" s="195"/>
      <c r="L5" s="80" t="s">
        <v>24</v>
      </c>
      <c r="M5" s="80" t="s">
        <v>25</v>
      </c>
      <c r="N5" s="200"/>
      <c r="O5" s="200"/>
      <c r="P5" s="204"/>
      <c r="Q5" s="54"/>
      <c r="R5" s="202"/>
      <c r="S5" s="195"/>
      <c r="T5" s="201"/>
      <c r="U5" s="195"/>
      <c r="V5" s="92"/>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B6" s="11"/>
      <c r="C6" s="29" t="s">
        <v>111</v>
      </c>
      <c r="D6" s="41">
        <v>81</v>
      </c>
      <c r="E6" s="41">
        <v>73</v>
      </c>
      <c r="F6" s="41">
        <v>67</v>
      </c>
      <c r="G6" s="12"/>
      <c r="I6" s="11"/>
      <c r="J6" s="196" t="s">
        <v>36</v>
      </c>
      <c r="K6" s="81" t="s">
        <v>81</v>
      </c>
      <c r="L6" s="81">
        <v>77</v>
      </c>
      <c r="M6" s="81">
        <v>85</v>
      </c>
      <c r="N6" s="81">
        <v>1</v>
      </c>
      <c r="O6" s="81">
        <v>0.21</v>
      </c>
      <c r="P6" s="81">
        <v>0.1</v>
      </c>
      <c r="Q6" s="15"/>
      <c r="R6" s="90" t="s">
        <v>7</v>
      </c>
      <c r="S6" s="81">
        <v>0.1</v>
      </c>
      <c r="T6" s="82">
        <v>0.05</v>
      </c>
      <c r="U6" s="81">
        <v>0.02</v>
      </c>
      <c r="V6" s="12"/>
    </row>
    <row r="7" spans="1:52" ht="16.5" x14ac:dyDescent="0.3">
      <c r="B7" s="11"/>
      <c r="C7" s="29" t="s">
        <v>222</v>
      </c>
      <c r="D7" s="19">
        <v>1.5</v>
      </c>
      <c r="E7" s="19">
        <v>2</v>
      </c>
      <c r="F7" s="112">
        <v>1.5</v>
      </c>
      <c r="G7" s="12"/>
      <c r="I7" s="11"/>
      <c r="J7" s="196"/>
      <c r="K7" s="83" t="s">
        <v>83</v>
      </c>
      <c r="L7" s="83">
        <v>73</v>
      </c>
      <c r="M7" s="83">
        <v>81</v>
      </c>
      <c r="N7" s="83">
        <v>1.5</v>
      </c>
      <c r="O7" s="83">
        <v>0.18</v>
      </c>
      <c r="P7" s="83">
        <v>4.2000000000000003E-2</v>
      </c>
      <c r="Q7" s="15"/>
      <c r="R7" s="90" t="s">
        <v>8</v>
      </c>
      <c r="S7" s="83">
        <v>0.12</v>
      </c>
      <c r="T7" s="84">
        <v>0.05</v>
      </c>
      <c r="U7" s="83">
        <v>0.04</v>
      </c>
      <c r="V7" s="12"/>
    </row>
    <row r="8" spans="1:52" x14ac:dyDescent="0.3">
      <c r="B8" s="11"/>
      <c r="C8" s="29" t="s">
        <v>112</v>
      </c>
      <c r="D8" s="19">
        <v>4.2000000000000003E-2</v>
      </c>
      <c r="E8" s="19">
        <v>1.2999999999999999E-2</v>
      </c>
      <c r="F8" s="112">
        <v>8.0000000000000002E-3</v>
      </c>
      <c r="G8" s="12"/>
      <c r="I8" s="11"/>
      <c r="J8" s="196"/>
      <c r="K8" s="81" t="s">
        <v>82</v>
      </c>
      <c r="L8" s="81">
        <v>61</v>
      </c>
      <c r="M8" s="81">
        <v>73</v>
      </c>
      <c r="N8" s="81">
        <v>2</v>
      </c>
      <c r="O8" s="81">
        <v>0.16</v>
      </c>
      <c r="P8" s="81">
        <v>1.2999999999999999E-2</v>
      </c>
      <c r="Q8" s="15"/>
      <c r="R8" s="90" t="s">
        <v>9</v>
      </c>
      <c r="S8" s="81">
        <v>0.18</v>
      </c>
      <c r="T8" s="82">
        <v>0.08</v>
      </c>
      <c r="U8" s="81">
        <v>0.13</v>
      </c>
      <c r="V8" s="12"/>
    </row>
    <row r="9" spans="1:52" ht="15" customHeight="1" x14ac:dyDescent="0.3">
      <c r="B9" s="11"/>
      <c r="C9" s="29" t="s">
        <v>113</v>
      </c>
      <c r="D9" s="19">
        <v>0.18</v>
      </c>
      <c r="E9" s="19">
        <v>0.16</v>
      </c>
      <c r="F9" s="112">
        <v>0.18</v>
      </c>
      <c r="G9" s="12"/>
      <c r="I9" s="11"/>
      <c r="J9" s="192" t="s">
        <v>37</v>
      </c>
      <c r="K9" s="83" t="s">
        <v>81</v>
      </c>
      <c r="L9" s="83">
        <v>70</v>
      </c>
      <c r="M9" s="83">
        <v>79</v>
      </c>
      <c r="N9" s="83">
        <v>2</v>
      </c>
      <c r="O9" s="83">
        <v>0.2</v>
      </c>
      <c r="P9" s="83">
        <v>7.1999999999999995E-2</v>
      </c>
      <c r="Q9" s="15"/>
      <c r="R9" s="90" t="s">
        <v>10</v>
      </c>
      <c r="S9" s="83">
        <v>0.27</v>
      </c>
      <c r="T9" s="84">
        <v>0.17</v>
      </c>
      <c r="U9" s="83">
        <v>0.2</v>
      </c>
      <c r="V9" s="12"/>
    </row>
    <row r="10" spans="1:52" ht="16" x14ac:dyDescent="0.4">
      <c r="B10" s="11"/>
      <c r="C10" s="29" t="s">
        <v>224</v>
      </c>
      <c r="D10" s="112">
        <v>0.8</v>
      </c>
      <c r="E10" s="112">
        <v>0.7</v>
      </c>
      <c r="F10" s="112">
        <v>0.6</v>
      </c>
      <c r="G10" s="12"/>
      <c r="I10" s="11"/>
      <c r="J10" s="193"/>
      <c r="K10" s="81" t="s">
        <v>83</v>
      </c>
      <c r="L10" s="81">
        <v>59</v>
      </c>
      <c r="M10" s="81">
        <v>70</v>
      </c>
      <c r="N10" s="81">
        <v>2.5</v>
      </c>
      <c r="O10" s="81">
        <v>0.17</v>
      </c>
      <c r="P10" s="81">
        <v>2.4E-2</v>
      </c>
      <c r="Q10" s="15"/>
      <c r="R10" s="90" t="s">
        <v>11</v>
      </c>
      <c r="S10" s="81">
        <v>0.28000000000000003</v>
      </c>
      <c r="T10" s="82">
        <v>0.14000000000000001</v>
      </c>
      <c r="U10" s="81">
        <v>0.3</v>
      </c>
      <c r="V10" s="12"/>
    </row>
    <row r="11" spans="1:52" x14ac:dyDescent="0.3">
      <c r="B11" s="11"/>
      <c r="C11" s="15"/>
      <c r="D11" s="15"/>
      <c r="E11" s="15"/>
      <c r="F11" s="15"/>
      <c r="G11" s="12"/>
      <c r="I11" s="11"/>
      <c r="J11" s="194"/>
      <c r="K11" s="83" t="s">
        <v>82</v>
      </c>
      <c r="L11" s="83">
        <v>47</v>
      </c>
      <c r="M11" s="83">
        <v>62</v>
      </c>
      <c r="N11" s="83">
        <v>3</v>
      </c>
      <c r="O11" s="83">
        <v>0.15</v>
      </c>
      <c r="P11" s="83">
        <v>6.0000000000000001E-3</v>
      </c>
      <c r="Q11" s="15"/>
      <c r="R11" s="90" t="s">
        <v>16</v>
      </c>
      <c r="S11" s="83">
        <v>0.36</v>
      </c>
      <c r="T11" s="84">
        <v>0.25</v>
      </c>
      <c r="U11" s="83">
        <v>0.2</v>
      </c>
      <c r="V11" s="12"/>
    </row>
    <row r="12" spans="1:52" x14ac:dyDescent="0.3">
      <c r="B12" s="11"/>
      <c r="C12" s="111" t="s">
        <v>90</v>
      </c>
      <c r="D12" s="110" t="str">
        <f>D5</f>
        <v>Cobertura 1</v>
      </c>
      <c r="E12" s="110" t="str">
        <f>E5</f>
        <v>Cobertura 2</v>
      </c>
      <c r="F12" s="110" t="str">
        <f>F5</f>
        <v>Cobertura 3</v>
      </c>
      <c r="G12" s="12"/>
      <c r="I12" s="11"/>
      <c r="J12" s="196" t="s">
        <v>38</v>
      </c>
      <c r="K12" s="81" t="s">
        <v>81</v>
      </c>
      <c r="L12" s="81">
        <v>74</v>
      </c>
      <c r="M12" s="81">
        <v>82</v>
      </c>
      <c r="N12" s="81">
        <v>1.5</v>
      </c>
      <c r="O12" s="81">
        <v>0.18</v>
      </c>
      <c r="P12" s="81">
        <v>0.09</v>
      </c>
      <c r="Q12" s="15"/>
      <c r="R12" s="90" t="s">
        <v>17</v>
      </c>
      <c r="S12" s="81">
        <v>0.31</v>
      </c>
      <c r="T12" s="82">
        <v>0.11</v>
      </c>
      <c r="U12" s="81">
        <v>0.38</v>
      </c>
      <c r="V12" s="12"/>
    </row>
    <row r="13" spans="1:52" x14ac:dyDescent="0.3">
      <c r="B13" s="11"/>
      <c r="C13" s="29" t="s">
        <v>86</v>
      </c>
      <c r="D13" s="42">
        <v>50</v>
      </c>
      <c r="E13" s="42">
        <v>100</v>
      </c>
      <c r="F13" s="42">
        <v>200</v>
      </c>
      <c r="G13" s="12"/>
      <c r="I13" s="11"/>
      <c r="J13" s="196"/>
      <c r="K13" s="83" t="s">
        <v>83</v>
      </c>
      <c r="L13" s="83">
        <v>66</v>
      </c>
      <c r="M13" s="83">
        <v>76</v>
      </c>
      <c r="N13" s="83">
        <v>2</v>
      </c>
      <c r="O13" s="83">
        <v>0.16</v>
      </c>
      <c r="P13" s="83">
        <v>3.5000000000000003E-2</v>
      </c>
      <c r="Q13" s="15"/>
      <c r="R13" s="90" t="s">
        <v>12</v>
      </c>
      <c r="S13" s="83">
        <v>0.3</v>
      </c>
      <c r="T13" s="84">
        <v>0.06</v>
      </c>
      <c r="U13" s="83">
        <v>0.33</v>
      </c>
      <c r="V13" s="12"/>
    </row>
    <row r="14" spans="1:52" x14ac:dyDescent="0.3">
      <c r="B14" s="11"/>
      <c r="C14" s="15"/>
      <c r="D14" s="15"/>
      <c r="E14" s="15"/>
      <c r="F14" s="15"/>
      <c r="G14" s="12"/>
      <c r="I14" s="11"/>
      <c r="J14" s="196"/>
      <c r="K14" s="81" t="s">
        <v>82</v>
      </c>
      <c r="L14" s="81">
        <v>57</v>
      </c>
      <c r="M14" s="81">
        <v>69</v>
      </c>
      <c r="N14" s="81">
        <v>2.5</v>
      </c>
      <c r="O14" s="81">
        <v>0.14000000000000001</v>
      </c>
      <c r="P14" s="81">
        <v>1.0999999999999999E-2</v>
      </c>
      <c r="Q14" s="15"/>
      <c r="R14" s="90" t="s">
        <v>13</v>
      </c>
      <c r="S14" s="81">
        <v>0.36</v>
      </c>
      <c r="T14" s="82">
        <v>0.22</v>
      </c>
      <c r="U14" s="81">
        <v>0.3</v>
      </c>
      <c r="V14" s="12"/>
    </row>
    <row r="15" spans="1:52" x14ac:dyDescent="0.3">
      <c r="B15" s="11"/>
      <c r="C15" s="17" t="s">
        <v>100</v>
      </c>
      <c r="D15" s="55"/>
      <c r="E15" s="17" t="s">
        <v>96</v>
      </c>
      <c r="F15" s="17" t="s">
        <v>97</v>
      </c>
      <c r="G15" s="12"/>
      <c r="I15" s="11"/>
      <c r="J15" s="196" t="s">
        <v>39</v>
      </c>
      <c r="K15" s="83" t="s">
        <v>81</v>
      </c>
      <c r="L15" s="83">
        <v>70</v>
      </c>
      <c r="M15" s="83">
        <v>79</v>
      </c>
      <c r="N15" s="83">
        <v>2.5</v>
      </c>
      <c r="O15" s="83">
        <v>0.13</v>
      </c>
      <c r="P15" s="83">
        <v>0.08</v>
      </c>
      <c r="Q15" s="15"/>
      <c r="R15" s="90" t="s">
        <v>18</v>
      </c>
      <c r="S15" s="83">
        <v>0.38</v>
      </c>
      <c r="T15" s="84">
        <v>0.22</v>
      </c>
      <c r="U15" s="83">
        <v>0.32</v>
      </c>
      <c r="V15" s="12"/>
    </row>
    <row r="16" spans="1:52" ht="16" x14ac:dyDescent="0.4">
      <c r="B16" s="11"/>
      <c r="C16" s="15" t="s">
        <v>197</v>
      </c>
      <c r="D16" s="15"/>
      <c r="E16" s="42">
        <v>4</v>
      </c>
      <c r="F16" s="42">
        <v>1</v>
      </c>
      <c r="G16" s="12"/>
      <c r="I16" s="11"/>
      <c r="J16" s="196"/>
      <c r="K16" s="81" t="s">
        <v>83</v>
      </c>
      <c r="L16" s="81">
        <v>58</v>
      </c>
      <c r="M16" s="81">
        <v>70</v>
      </c>
      <c r="N16" s="81">
        <v>3</v>
      </c>
      <c r="O16" s="81">
        <v>0.12</v>
      </c>
      <c r="P16" s="81">
        <v>2.9000000000000001E-2</v>
      </c>
      <c r="Q16" s="15"/>
      <c r="R16" s="90" t="s">
        <v>14</v>
      </c>
      <c r="S16" s="81">
        <v>0.41</v>
      </c>
      <c r="T16" s="82">
        <v>0.27</v>
      </c>
      <c r="U16" s="81">
        <v>0.26</v>
      </c>
      <c r="V16" s="12"/>
    </row>
    <row r="17" spans="2:22" ht="16" x14ac:dyDescent="0.4">
      <c r="B17" s="11"/>
      <c r="C17" s="15" t="s">
        <v>199</v>
      </c>
      <c r="D17" s="15"/>
      <c r="E17" s="42">
        <v>4</v>
      </c>
      <c r="F17" s="42">
        <v>4</v>
      </c>
      <c r="G17" s="12"/>
      <c r="I17" s="11"/>
      <c r="J17" s="196"/>
      <c r="K17" s="83" t="s">
        <v>82</v>
      </c>
      <c r="L17" s="83">
        <v>51</v>
      </c>
      <c r="M17" s="83">
        <v>66</v>
      </c>
      <c r="N17" s="83">
        <v>3.5</v>
      </c>
      <c r="O17" s="83">
        <v>0.11</v>
      </c>
      <c r="P17" s="83">
        <v>8.0000000000000002E-3</v>
      </c>
      <c r="Q17" s="15"/>
      <c r="R17" s="90" t="s">
        <v>15</v>
      </c>
      <c r="S17" s="83">
        <v>0.42</v>
      </c>
      <c r="T17" s="84">
        <v>0.3</v>
      </c>
      <c r="U17" s="83">
        <v>0.22</v>
      </c>
      <c r="V17" s="12"/>
    </row>
    <row r="18" spans="2:22" ht="16.5" thickBot="1" x14ac:dyDescent="0.45">
      <c r="B18" s="11"/>
      <c r="C18" s="15" t="s">
        <v>198</v>
      </c>
      <c r="D18" s="15"/>
      <c r="E18" s="42">
        <v>0</v>
      </c>
      <c r="F18" s="42">
        <v>0</v>
      </c>
      <c r="G18" s="12"/>
      <c r="I18" s="30"/>
      <c r="J18" s="31"/>
      <c r="K18" s="31"/>
      <c r="L18" s="31"/>
      <c r="M18" s="31"/>
      <c r="N18" s="31"/>
      <c r="O18" s="31"/>
      <c r="P18" s="31"/>
      <c r="Q18" s="31"/>
      <c r="R18" s="31"/>
      <c r="S18" s="31"/>
      <c r="T18" s="31"/>
      <c r="U18" s="31"/>
      <c r="V18" s="32"/>
    </row>
    <row r="19" spans="2:22" ht="17.5" x14ac:dyDescent="0.4">
      <c r="B19" s="11"/>
      <c r="C19" s="15" t="s">
        <v>200</v>
      </c>
      <c r="D19" s="15"/>
      <c r="E19" s="19">
        <v>0</v>
      </c>
      <c r="F19" s="19">
        <v>0</v>
      </c>
      <c r="G19" s="12"/>
      <c r="I19" s="2" t="s">
        <v>234</v>
      </c>
    </row>
    <row r="20" spans="2:22" ht="17.5" x14ac:dyDescent="0.4">
      <c r="B20" s="11"/>
      <c r="C20" s="15" t="s">
        <v>214</v>
      </c>
      <c r="D20" s="15"/>
      <c r="E20" s="19">
        <v>1</v>
      </c>
      <c r="F20" s="19">
        <v>1</v>
      </c>
      <c r="G20" s="12"/>
      <c r="I20" s="2" t="s">
        <v>235</v>
      </c>
    </row>
    <row r="21" spans="2:22" x14ac:dyDescent="0.3">
      <c r="B21" s="11"/>
      <c r="C21" s="15"/>
      <c r="D21" s="16"/>
      <c r="E21" s="16"/>
      <c r="F21" s="16"/>
      <c r="G21" s="12"/>
      <c r="I21" s="149"/>
      <c r="J21" s="149"/>
      <c r="K21" s="149"/>
      <c r="L21" s="149"/>
      <c r="M21" s="149"/>
      <c r="N21" s="149"/>
      <c r="O21" s="149"/>
      <c r="P21" s="149"/>
      <c r="Q21" s="149"/>
      <c r="R21" s="149"/>
      <c r="S21" s="149"/>
      <c r="T21" s="149"/>
      <c r="U21" s="149"/>
      <c r="V21" s="149"/>
    </row>
    <row r="22" spans="2:22" x14ac:dyDescent="0.3">
      <c r="B22" s="11"/>
      <c r="C22" s="17" t="s">
        <v>101</v>
      </c>
      <c r="D22" s="17"/>
      <c r="E22" s="17" t="s">
        <v>96</v>
      </c>
      <c r="F22" s="17" t="s">
        <v>97</v>
      </c>
      <c r="G22" s="12"/>
      <c r="I22" s="149"/>
      <c r="J22" s="149"/>
      <c r="K22" s="149"/>
      <c r="L22" s="149"/>
      <c r="M22" s="149"/>
      <c r="N22" s="149"/>
      <c r="O22" s="149"/>
      <c r="P22" s="149"/>
      <c r="Q22" s="149"/>
      <c r="R22" s="149"/>
      <c r="S22" s="149"/>
      <c r="T22" s="149"/>
      <c r="U22" s="149"/>
      <c r="V22" s="149"/>
    </row>
    <row r="23" spans="2:22" ht="16.5" x14ac:dyDescent="0.3">
      <c r="B23" s="11"/>
      <c r="C23" s="29" t="s">
        <v>126</v>
      </c>
      <c r="D23" s="15"/>
      <c r="E23" s="42">
        <v>0</v>
      </c>
      <c r="F23" s="42">
        <v>0</v>
      </c>
      <c r="G23" s="12"/>
      <c r="I23" s="149"/>
      <c r="J23" s="149"/>
      <c r="K23" s="149"/>
      <c r="L23" s="149"/>
      <c r="M23" s="149"/>
      <c r="N23" s="149"/>
      <c r="O23" s="149"/>
      <c r="P23" s="149"/>
      <c r="Q23" s="149"/>
      <c r="R23" s="149"/>
      <c r="S23" s="149"/>
      <c r="T23" s="149"/>
      <c r="U23" s="149"/>
      <c r="V23" s="149"/>
    </row>
    <row r="24" spans="2:22" ht="16.5" x14ac:dyDescent="0.3">
      <c r="B24" s="11"/>
      <c r="C24" s="29" t="s">
        <v>127</v>
      </c>
      <c r="D24" s="15"/>
      <c r="E24" s="42">
        <v>1</v>
      </c>
      <c r="F24" s="42">
        <v>1</v>
      </c>
      <c r="G24" s="12"/>
      <c r="I24" s="149"/>
      <c r="J24" s="149"/>
      <c r="K24" s="149"/>
      <c r="L24" s="149"/>
      <c r="M24" s="149"/>
      <c r="N24" s="149"/>
      <c r="O24" s="149"/>
      <c r="P24" s="149"/>
      <c r="Q24" s="149"/>
      <c r="R24" s="149"/>
      <c r="S24" s="149"/>
      <c r="T24" s="149"/>
      <c r="U24" s="149"/>
      <c r="V24" s="149"/>
    </row>
    <row r="25" spans="2:22" x14ac:dyDescent="0.3">
      <c r="B25" s="11"/>
      <c r="C25" s="15"/>
      <c r="D25" s="15"/>
      <c r="E25" s="43"/>
      <c r="F25" s="43"/>
      <c r="G25" s="12"/>
      <c r="I25" s="149"/>
      <c r="J25" s="149"/>
      <c r="K25" s="149"/>
      <c r="L25" s="149"/>
      <c r="M25" s="149"/>
      <c r="N25" s="149"/>
      <c r="O25" s="149"/>
      <c r="P25" s="149"/>
      <c r="Q25" s="149"/>
      <c r="R25" s="149"/>
      <c r="S25" s="149"/>
      <c r="T25" s="149"/>
      <c r="U25" s="149"/>
      <c r="V25" s="149"/>
    </row>
    <row r="26" spans="2:22" x14ac:dyDescent="0.3">
      <c r="B26" s="11"/>
      <c r="C26" s="17" t="s">
        <v>76</v>
      </c>
      <c r="D26" s="17"/>
      <c r="E26" s="17"/>
      <c r="F26" s="17"/>
      <c r="G26" s="12"/>
      <c r="I26" s="149"/>
      <c r="J26" s="149"/>
      <c r="K26" s="149"/>
      <c r="L26" s="149"/>
      <c r="M26" s="149"/>
      <c r="N26" s="149"/>
      <c r="O26" s="149"/>
      <c r="P26" s="149"/>
      <c r="Q26" s="149"/>
      <c r="R26" s="149"/>
      <c r="S26" s="149"/>
      <c r="T26" s="149"/>
      <c r="U26" s="149"/>
      <c r="V26" s="149"/>
    </row>
    <row r="27" spans="2:22" x14ac:dyDescent="0.3">
      <c r="B27" s="11"/>
      <c r="C27" s="29" t="s">
        <v>75</v>
      </c>
      <c r="D27" s="19">
        <v>2700</v>
      </c>
      <c r="E27" s="15"/>
      <c r="F27" s="15"/>
      <c r="G27" s="12"/>
      <c r="I27" s="149"/>
      <c r="J27" s="149"/>
      <c r="K27" s="149"/>
      <c r="L27" s="149"/>
      <c r="M27" s="149"/>
      <c r="N27" s="149"/>
      <c r="O27" s="149"/>
      <c r="P27" s="149"/>
      <c r="Q27" s="149"/>
      <c r="R27" s="149"/>
      <c r="S27" s="149"/>
      <c r="T27" s="149"/>
      <c r="U27" s="149"/>
      <c r="V27" s="149"/>
    </row>
    <row r="28" spans="2:22" x14ac:dyDescent="0.3">
      <c r="B28" s="11"/>
      <c r="C28" s="29" t="s">
        <v>59</v>
      </c>
      <c r="D28" s="19">
        <v>-14</v>
      </c>
      <c r="E28" s="15" t="s">
        <v>79</v>
      </c>
      <c r="F28" s="15" t="s">
        <v>74</v>
      </c>
      <c r="G28" s="12"/>
      <c r="I28" s="149"/>
      <c r="J28" s="149"/>
      <c r="K28" s="149"/>
      <c r="L28" s="149"/>
      <c r="M28" s="149"/>
      <c r="N28" s="149"/>
      <c r="O28" s="149"/>
      <c r="P28" s="149"/>
      <c r="Q28" s="149"/>
      <c r="R28" s="149"/>
      <c r="S28" s="149"/>
      <c r="T28" s="149"/>
      <c r="U28" s="149"/>
      <c r="V28" s="149"/>
    </row>
    <row r="29" spans="2:22" s="2" customFormat="1" x14ac:dyDescent="0.3">
      <c r="B29" s="11"/>
      <c r="C29" s="29" t="s">
        <v>120</v>
      </c>
      <c r="D29" s="19">
        <v>0.1</v>
      </c>
      <c r="E29" s="15"/>
      <c r="F29" s="15"/>
      <c r="G29" s="12"/>
      <c r="I29" s="149"/>
      <c r="J29" s="149"/>
      <c r="K29" s="149"/>
      <c r="L29" s="149"/>
      <c r="M29" s="149"/>
      <c r="N29" s="149"/>
      <c r="O29" s="149"/>
      <c r="P29" s="149"/>
      <c r="Q29" s="149"/>
      <c r="R29" s="149"/>
      <c r="S29" s="149"/>
      <c r="T29" s="149"/>
      <c r="U29" s="149"/>
      <c r="V29" s="149"/>
    </row>
    <row r="30" spans="2:22" s="2" customFormat="1" ht="14.5" thickBot="1" x14ac:dyDescent="0.35">
      <c r="B30" s="11"/>
      <c r="C30" s="15"/>
      <c r="D30" s="15"/>
      <c r="E30" s="15"/>
      <c r="F30" s="15"/>
      <c r="G30" s="12"/>
      <c r="I30" s="149"/>
      <c r="J30" s="149"/>
      <c r="K30" s="149"/>
      <c r="L30" s="149"/>
      <c r="M30" s="149"/>
      <c r="N30" s="149"/>
      <c r="O30" s="149"/>
      <c r="P30" s="149"/>
      <c r="Q30" s="149"/>
      <c r="R30" s="149"/>
      <c r="S30" s="149"/>
      <c r="T30" s="149"/>
      <c r="U30" s="149"/>
      <c r="V30" s="149"/>
    </row>
    <row r="31" spans="2:22" s="2" customFormat="1" x14ac:dyDescent="0.3">
      <c r="B31" s="11"/>
      <c r="C31" s="17" t="s">
        <v>77</v>
      </c>
      <c r="D31" s="17"/>
      <c r="E31" s="17" t="s">
        <v>32</v>
      </c>
      <c r="F31" s="17" t="s">
        <v>78</v>
      </c>
      <c r="G31" s="12"/>
      <c r="I31" s="4"/>
      <c r="J31" s="5"/>
      <c r="K31" s="5"/>
      <c r="L31" s="5"/>
      <c r="M31" s="5"/>
      <c r="N31" s="5"/>
      <c r="O31" s="5"/>
      <c r="P31" s="5"/>
      <c r="Q31" s="5"/>
      <c r="R31" s="5"/>
      <c r="S31" s="5"/>
      <c r="T31" s="5"/>
      <c r="U31" s="5"/>
      <c r="V31" s="7"/>
    </row>
    <row r="32" spans="2:22" s="2" customFormat="1" x14ac:dyDescent="0.3">
      <c r="B32" s="11"/>
      <c r="C32" s="29" t="s">
        <v>31</v>
      </c>
      <c r="D32" s="19">
        <v>150</v>
      </c>
      <c r="E32" s="27" t="s">
        <v>65</v>
      </c>
      <c r="F32" s="27">
        <v>150</v>
      </c>
      <c r="G32" s="12"/>
      <c r="I32" s="11"/>
      <c r="J32" s="15"/>
      <c r="K32" s="15"/>
      <c r="L32" s="15"/>
      <c r="M32" s="15"/>
      <c r="N32" s="15"/>
      <c r="O32" s="15"/>
      <c r="P32" s="15"/>
      <c r="Q32" s="15"/>
      <c r="R32" s="15"/>
      <c r="S32" s="15"/>
      <c r="T32" s="15"/>
      <c r="U32" s="15"/>
      <c r="V32" s="12"/>
    </row>
    <row r="33" spans="2:22" s="2" customFormat="1" x14ac:dyDescent="0.3">
      <c r="B33" s="11"/>
      <c r="C33" s="29" t="s">
        <v>121</v>
      </c>
      <c r="D33" s="19">
        <v>0.27</v>
      </c>
      <c r="E33" s="27" t="s">
        <v>66</v>
      </c>
      <c r="F33" s="27">
        <v>0.27</v>
      </c>
      <c r="G33" s="12"/>
      <c r="I33" s="11"/>
      <c r="J33" s="15"/>
      <c r="K33" s="15"/>
      <c r="L33" s="15"/>
      <c r="M33" s="15"/>
      <c r="N33" s="15"/>
      <c r="O33" s="15"/>
      <c r="P33" s="15"/>
      <c r="Q33" s="15"/>
      <c r="R33" s="15"/>
      <c r="S33" s="15"/>
      <c r="T33" s="15"/>
      <c r="U33" s="15"/>
      <c r="V33" s="12"/>
    </row>
    <row r="34" spans="2:22" s="2" customFormat="1" x14ac:dyDescent="0.3">
      <c r="B34" s="11"/>
      <c r="C34" s="29" t="s">
        <v>122</v>
      </c>
      <c r="D34" s="19">
        <v>0.17</v>
      </c>
      <c r="E34" s="27" t="s">
        <v>66</v>
      </c>
      <c r="F34" s="27">
        <v>0.17</v>
      </c>
      <c r="G34" s="12"/>
      <c r="I34" s="11"/>
      <c r="J34" s="15"/>
      <c r="K34" s="15"/>
      <c r="L34" s="15"/>
      <c r="M34" s="15"/>
      <c r="N34" s="15"/>
      <c r="O34" s="15"/>
      <c r="P34" s="15"/>
      <c r="Q34" s="15"/>
      <c r="R34" s="15"/>
      <c r="S34" s="15"/>
      <c r="T34" s="15"/>
      <c r="U34" s="15"/>
      <c r="V34" s="12"/>
    </row>
    <row r="35" spans="2:22" s="2" customFormat="1" x14ac:dyDescent="0.3">
      <c r="B35" s="11"/>
      <c r="C35" s="29" t="s">
        <v>123</v>
      </c>
      <c r="D35" s="19">
        <v>0.3</v>
      </c>
      <c r="E35" s="27" t="s">
        <v>67</v>
      </c>
      <c r="F35" s="27">
        <v>0.3</v>
      </c>
      <c r="G35" s="12"/>
      <c r="I35" s="11"/>
      <c r="J35" s="15"/>
      <c r="K35" s="15"/>
      <c r="L35" s="15"/>
      <c r="M35" s="15"/>
      <c r="N35" s="15"/>
      <c r="O35" s="15"/>
      <c r="P35" s="15"/>
      <c r="Q35" s="15"/>
      <c r="R35" s="15"/>
      <c r="S35" s="15"/>
      <c r="T35" s="15"/>
      <c r="U35" s="15"/>
      <c r="V35" s="12"/>
    </row>
    <row r="36" spans="2:22" s="2" customFormat="1" ht="16" x14ac:dyDescent="0.4">
      <c r="B36" s="11"/>
      <c r="C36" s="29" t="s">
        <v>124</v>
      </c>
      <c r="D36" s="19">
        <v>50</v>
      </c>
      <c r="E36" s="27" t="s">
        <v>72</v>
      </c>
      <c r="F36" s="27">
        <v>20</v>
      </c>
      <c r="G36" s="12"/>
      <c r="I36" s="11"/>
      <c r="J36" s="15"/>
      <c r="K36" s="15"/>
      <c r="L36" s="15"/>
      <c r="M36" s="15"/>
      <c r="N36" s="15"/>
      <c r="O36" s="15"/>
      <c r="P36" s="15"/>
      <c r="Q36" s="15"/>
      <c r="R36" s="15"/>
      <c r="S36" s="15"/>
      <c r="T36" s="15"/>
      <c r="U36" s="15"/>
      <c r="V36" s="12"/>
    </row>
    <row r="37" spans="2:22" s="2" customFormat="1" ht="16" x14ac:dyDescent="0.4">
      <c r="B37" s="11"/>
      <c r="C37" s="29" t="s">
        <v>125</v>
      </c>
      <c r="D37" s="19">
        <v>100</v>
      </c>
      <c r="E37" s="27" t="s">
        <v>73</v>
      </c>
      <c r="F37" s="27">
        <v>70</v>
      </c>
      <c r="G37" s="12"/>
      <c r="I37" s="11"/>
      <c r="J37" s="15"/>
      <c r="K37" s="15"/>
      <c r="L37" s="15"/>
      <c r="M37" s="15"/>
      <c r="N37" s="15"/>
      <c r="O37" s="15"/>
      <c r="P37" s="15"/>
      <c r="Q37" s="15"/>
      <c r="R37" s="15"/>
      <c r="S37" s="15"/>
      <c r="T37" s="15"/>
      <c r="U37" s="15"/>
      <c r="V37" s="12"/>
    </row>
    <row r="38" spans="2:22" s="2" customFormat="1" x14ac:dyDescent="0.3">
      <c r="B38" s="11"/>
      <c r="C38" s="15"/>
      <c r="D38" s="27"/>
      <c r="E38" s="15"/>
      <c r="F38" s="15"/>
      <c r="G38" s="12"/>
      <c r="I38" s="11"/>
      <c r="J38" s="15"/>
      <c r="K38" s="15"/>
      <c r="L38" s="15"/>
      <c r="M38" s="15"/>
      <c r="N38" s="15"/>
      <c r="O38" s="15"/>
      <c r="P38" s="15"/>
      <c r="Q38" s="15"/>
      <c r="R38" s="15"/>
      <c r="S38" s="15"/>
      <c r="T38" s="15"/>
      <c r="U38" s="15"/>
      <c r="V38" s="12"/>
    </row>
    <row r="39" spans="2:22" s="2" customFormat="1" x14ac:dyDescent="0.3">
      <c r="B39" s="11"/>
      <c r="C39" s="17" t="s">
        <v>30</v>
      </c>
      <c r="D39" s="17"/>
      <c r="E39" s="17" t="s">
        <v>32</v>
      </c>
      <c r="F39" s="17" t="s">
        <v>78</v>
      </c>
      <c r="G39" s="12"/>
      <c r="I39" s="11"/>
      <c r="J39" s="15"/>
      <c r="K39" s="15"/>
      <c r="L39" s="15"/>
      <c r="M39" s="15"/>
      <c r="N39" s="15"/>
      <c r="O39" s="15"/>
      <c r="P39" s="15"/>
      <c r="Q39" s="15"/>
      <c r="R39" s="15"/>
      <c r="S39" s="15"/>
      <c r="T39" s="15"/>
      <c r="U39" s="15"/>
      <c r="V39" s="12"/>
    </row>
    <row r="40" spans="2:22" s="2" customFormat="1" x14ac:dyDescent="0.3">
      <c r="B40" s="11"/>
      <c r="C40" s="29" t="s">
        <v>128</v>
      </c>
      <c r="D40" s="19">
        <v>0.3</v>
      </c>
      <c r="E40" s="27" t="s">
        <v>63</v>
      </c>
      <c r="F40" s="27">
        <v>0.5</v>
      </c>
      <c r="G40" s="12"/>
      <c r="I40" s="11"/>
      <c r="J40" s="15"/>
      <c r="K40" s="15"/>
      <c r="L40" s="15"/>
      <c r="M40" s="15"/>
      <c r="N40" s="15"/>
      <c r="O40" s="15"/>
      <c r="P40" s="15"/>
      <c r="Q40" s="15"/>
      <c r="R40" s="15"/>
      <c r="S40" s="15"/>
      <c r="T40" s="15"/>
      <c r="U40" s="15"/>
      <c r="V40" s="12"/>
    </row>
    <row r="41" spans="2:22" s="2" customFormat="1" x14ac:dyDescent="0.3">
      <c r="B41" s="11"/>
      <c r="C41" s="29" t="s">
        <v>129</v>
      </c>
      <c r="D41" s="19">
        <v>3.39</v>
      </c>
      <c r="E41" s="44" t="s">
        <v>64</v>
      </c>
      <c r="F41" s="20">
        <f>Cálculos!CA10</f>
        <v>4.369204943061745</v>
      </c>
      <c r="G41" s="12"/>
      <c r="I41" s="11"/>
      <c r="J41" s="15"/>
      <c r="K41" s="15"/>
      <c r="L41" s="15"/>
      <c r="M41" s="15"/>
      <c r="N41" s="15"/>
      <c r="O41" s="15"/>
      <c r="P41" s="15"/>
      <c r="Q41" s="15"/>
      <c r="R41" s="15"/>
      <c r="S41" s="15"/>
      <c r="T41" s="15"/>
      <c r="U41" s="15"/>
      <c r="V41" s="12"/>
    </row>
    <row r="42" spans="2:22" s="2" customFormat="1" x14ac:dyDescent="0.3">
      <c r="B42" s="11"/>
      <c r="C42" s="44"/>
      <c r="D42" s="44"/>
      <c r="E42" s="44"/>
      <c r="F42" s="44"/>
      <c r="G42" s="12"/>
      <c r="I42" s="11"/>
      <c r="J42" s="15"/>
      <c r="K42" s="15"/>
      <c r="L42" s="15"/>
      <c r="M42" s="15"/>
      <c r="N42" s="15"/>
      <c r="O42" s="15"/>
      <c r="P42" s="15"/>
      <c r="Q42" s="15"/>
      <c r="R42" s="15"/>
      <c r="S42" s="15"/>
      <c r="T42" s="15"/>
      <c r="U42" s="15"/>
      <c r="V42" s="12"/>
    </row>
    <row r="43" spans="2:22" s="2" customFormat="1" x14ac:dyDescent="0.3">
      <c r="B43" s="11"/>
      <c r="C43" s="17" t="s">
        <v>105</v>
      </c>
      <c r="D43" s="17"/>
      <c r="E43" s="17" t="s">
        <v>32</v>
      </c>
      <c r="F43" s="17" t="s">
        <v>78</v>
      </c>
      <c r="G43" s="12"/>
      <c r="I43" s="11"/>
      <c r="J43" s="15"/>
      <c r="K43" s="15"/>
      <c r="L43" s="15"/>
      <c r="M43" s="15"/>
      <c r="N43" s="15"/>
      <c r="O43" s="15"/>
      <c r="P43" s="15"/>
      <c r="Q43" s="15"/>
      <c r="R43" s="15"/>
      <c r="S43" s="15"/>
      <c r="T43" s="15"/>
      <c r="U43" s="15"/>
      <c r="V43" s="12"/>
    </row>
    <row r="44" spans="2:22" s="2" customFormat="1" ht="16" x14ac:dyDescent="0.4">
      <c r="B44" s="11"/>
      <c r="C44" s="15" t="s">
        <v>215</v>
      </c>
      <c r="D44" s="19">
        <v>0.15</v>
      </c>
      <c r="E44" s="44" t="s">
        <v>66</v>
      </c>
      <c r="F44" s="20">
        <v>0.15</v>
      </c>
      <c r="G44" s="12"/>
      <c r="I44" s="11"/>
      <c r="J44" s="15"/>
      <c r="K44" s="15"/>
      <c r="L44" s="15"/>
      <c r="M44" s="15"/>
      <c r="N44" s="15"/>
      <c r="O44" s="15"/>
      <c r="P44" s="15"/>
      <c r="Q44" s="15"/>
      <c r="R44" s="15"/>
      <c r="S44" s="15"/>
      <c r="T44" s="15"/>
      <c r="U44" s="15"/>
      <c r="V44" s="12"/>
    </row>
    <row r="45" spans="2:22" s="2" customFormat="1" ht="16" x14ac:dyDescent="0.4">
      <c r="B45" s="11"/>
      <c r="C45" s="15" t="s">
        <v>216</v>
      </c>
      <c r="D45" s="19">
        <v>35</v>
      </c>
      <c r="E45" s="44" t="s">
        <v>104</v>
      </c>
      <c r="F45" s="44">
        <v>35</v>
      </c>
      <c r="G45" s="12"/>
      <c r="I45" s="11"/>
      <c r="J45" s="15"/>
      <c r="K45" s="15"/>
      <c r="L45" s="15"/>
      <c r="M45" s="15"/>
      <c r="N45" s="15"/>
      <c r="O45" s="15"/>
      <c r="P45" s="15"/>
      <c r="Q45" s="15"/>
      <c r="R45" s="15"/>
      <c r="S45" s="15"/>
      <c r="T45" s="15"/>
      <c r="U45" s="15"/>
      <c r="V45" s="12"/>
    </row>
    <row r="46" spans="2:22" s="2" customFormat="1" x14ac:dyDescent="0.3">
      <c r="B46" s="11"/>
      <c r="C46" s="29"/>
      <c r="D46" s="29"/>
      <c r="E46" s="29"/>
      <c r="F46" s="29"/>
      <c r="G46" s="12"/>
      <c r="I46" s="11"/>
      <c r="J46" s="15"/>
      <c r="K46" s="15"/>
      <c r="L46" s="15"/>
      <c r="M46" s="15"/>
      <c r="N46" s="15"/>
      <c r="O46" s="15"/>
      <c r="P46" s="15"/>
      <c r="Q46" s="15"/>
      <c r="R46" s="15"/>
      <c r="S46" s="15"/>
      <c r="T46" s="15"/>
      <c r="U46" s="15"/>
      <c r="V46" s="12"/>
    </row>
    <row r="47" spans="2:22" s="2" customFormat="1" x14ac:dyDescent="0.3">
      <c r="B47" s="11"/>
      <c r="C47" s="111" t="s">
        <v>225</v>
      </c>
      <c r="D47" s="111"/>
      <c r="E47" s="111" t="s">
        <v>226</v>
      </c>
      <c r="F47" s="111" t="s">
        <v>78</v>
      </c>
      <c r="G47" s="12"/>
      <c r="I47" s="11"/>
      <c r="J47" s="15"/>
      <c r="K47" s="15"/>
      <c r="L47" s="15"/>
      <c r="M47" s="15"/>
      <c r="N47" s="15"/>
      <c r="O47" s="15"/>
      <c r="P47" s="15"/>
      <c r="Q47" s="15"/>
      <c r="R47" s="15"/>
      <c r="S47" s="15"/>
      <c r="T47" s="15"/>
      <c r="U47" s="15"/>
      <c r="V47" s="12"/>
    </row>
    <row r="48" spans="2:22" s="2" customFormat="1" ht="16" x14ac:dyDescent="0.4">
      <c r="B48" s="11"/>
      <c r="C48" s="29" t="s">
        <v>227</v>
      </c>
      <c r="D48" s="146">
        <v>2.4</v>
      </c>
      <c r="E48" s="147">
        <f>3*AVERAGE(Observaciones!$H$371:$H$735)</f>
        <v>2.3919898023637134</v>
      </c>
      <c r="F48" s="148" t="s">
        <v>228</v>
      </c>
      <c r="G48" s="12"/>
      <c r="I48" s="11"/>
      <c r="J48" s="15"/>
      <c r="K48" s="15"/>
      <c r="L48" s="15"/>
      <c r="M48" s="15"/>
      <c r="N48" s="15"/>
      <c r="O48" s="15"/>
      <c r="P48" s="15"/>
      <c r="Q48" s="15"/>
      <c r="R48" s="15"/>
      <c r="S48" s="15"/>
      <c r="T48" s="15"/>
      <c r="U48" s="15"/>
      <c r="V48" s="12"/>
    </row>
    <row r="49" spans="2:22" s="2" customFormat="1" ht="16" x14ac:dyDescent="0.4">
      <c r="B49" s="11"/>
      <c r="C49" s="29" t="s">
        <v>229</v>
      </c>
      <c r="D49" s="146">
        <v>0.25</v>
      </c>
      <c r="E49" s="147">
        <f>_xlfn.PERCENTILE.INC(Observaciones!$H$371:$H$735,0.1)</f>
        <v>0.2512778485528222</v>
      </c>
      <c r="F49" s="148" t="s">
        <v>230</v>
      </c>
      <c r="G49" s="12"/>
      <c r="I49" s="11"/>
      <c r="J49" s="15"/>
      <c r="K49" s="15"/>
      <c r="L49" s="15"/>
      <c r="M49" s="15"/>
      <c r="N49" s="15"/>
      <c r="O49" s="15"/>
      <c r="P49" s="15"/>
      <c r="Q49" s="15"/>
      <c r="R49" s="15"/>
      <c r="S49" s="15"/>
      <c r="T49" s="15"/>
      <c r="U49" s="15"/>
      <c r="V49" s="12"/>
    </row>
    <row r="50" spans="2:22" s="2" customFormat="1" ht="16" x14ac:dyDescent="0.4">
      <c r="B50" s="11"/>
      <c r="C50" s="29" t="s">
        <v>231</v>
      </c>
      <c r="D50" s="146">
        <v>1E-3</v>
      </c>
      <c r="E50" s="147">
        <f>_xlfn.PERCENTILE.INC(Cálculos!N$372:N$736,0.95)</f>
        <v>1.1809357696119743E-3</v>
      </c>
      <c r="F50" s="148" t="s">
        <v>304</v>
      </c>
      <c r="G50" s="12"/>
      <c r="I50" s="11"/>
      <c r="J50" s="15"/>
      <c r="K50" s="15"/>
      <c r="L50" s="15"/>
      <c r="M50" s="15"/>
      <c r="N50" s="15"/>
      <c r="O50" s="15"/>
      <c r="P50" s="15"/>
      <c r="Q50" s="15"/>
      <c r="R50" s="15"/>
      <c r="S50" s="15"/>
      <c r="T50" s="15"/>
      <c r="U50" s="15"/>
      <c r="V50" s="12"/>
    </row>
    <row r="51" spans="2:22" s="2" customFormat="1" ht="16" x14ac:dyDescent="0.4">
      <c r="B51" s="11"/>
      <c r="C51" s="29" t="s">
        <v>232</v>
      </c>
      <c r="D51" s="146">
        <v>1E-4</v>
      </c>
      <c r="E51" s="147">
        <f>0.5*AVERAGE(Cálculos!N$372:N$736)</f>
        <v>2.711442715094329E-4</v>
      </c>
      <c r="F51" s="148" t="s">
        <v>233</v>
      </c>
      <c r="G51" s="12"/>
      <c r="I51" s="11"/>
      <c r="J51" s="15"/>
      <c r="K51" s="15"/>
      <c r="L51" s="15"/>
      <c r="M51" s="15"/>
      <c r="N51" s="15"/>
      <c r="O51" s="15"/>
      <c r="P51" s="15"/>
      <c r="Q51" s="15"/>
      <c r="R51" s="15"/>
      <c r="S51" s="15"/>
      <c r="T51" s="15"/>
      <c r="U51" s="15"/>
      <c r="V51" s="12"/>
    </row>
    <row r="52" spans="2:22" s="2" customFormat="1" ht="14.5" thickBot="1" x14ac:dyDescent="0.35">
      <c r="B52" s="11"/>
      <c r="C52" s="29"/>
      <c r="D52" s="29"/>
      <c r="E52" s="29"/>
      <c r="F52" s="29"/>
      <c r="G52" s="12"/>
      <c r="I52" s="11"/>
      <c r="J52" s="15"/>
      <c r="K52" s="15"/>
      <c r="L52" s="15"/>
      <c r="M52" s="15"/>
      <c r="N52" s="15"/>
      <c r="O52" s="15"/>
      <c r="P52" s="15"/>
      <c r="Q52" s="15"/>
      <c r="R52" s="15"/>
      <c r="S52" s="15"/>
      <c r="T52" s="15"/>
      <c r="U52" s="15"/>
      <c r="V52" s="12"/>
    </row>
    <row r="53" spans="2:22" s="2" customFormat="1" ht="25.5" thickBot="1" x14ac:dyDescent="0.55000000000000004">
      <c r="B53" s="11"/>
      <c r="C53" s="189" t="s">
        <v>46</v>
      </c>
      <c r="D53" s="190"/>
      <c r="E53" s="190"/>
      <c r="F53" s="191"/>
      <c r="G53" s="12"/>
      <c r="I53" s="11"/>
      <c r="J53" s="15"/>
      <c r="K53" s="15"/>
      <c r="L53" s="15"/>
      <c r="M53" s="15"/>
      <c r="N53" s="15"/>
      <c r="O53" s="15"/>
      <c r="P53" s="15"/>
      <c r="Q53" s="15"/>
      <c r="R53" s="15"/>
      <c r="S53" s="15"/>
      <c r="T53" s="15"/>
      <c r="U53" s="15"/>
      <c r="V53" s="12"/>
    </row>
    <row r="54" spans="2:22" s="2" customFormat="1" x14ac:dyDescent="0.3">
      <c r="B54" s="11"/>
      <c r="C54" s="15"/>
      <c r="D54" s="16"/>
      <c r="E54" s="16"/>
      <c r="F54" s="16"/>
      <c r="G54" s="12"/>
      <c r="I54" s="11"/>
      <c r="J54" s="15"/>
      <c r="K54" s="15"/>
      <c r="L54" s="15"/>
      <c r="M54" s="15"/>
      <c r="N54" s="15"/>
      <c r="O54" s="15"/>
      <c r="P54" s="15"/>
      <c r="Q54" s="15"/>
      <c r="R54" s="15"/>
      <c r="S54" s="15"/>
      <c r="T54" s="15"/>
      <c r="U54" s="15"/>
      <c r="V54" s="12"/>
    </row>
    <row r="55" spans="2:22" s="2" customFormat="1" x14ac:dyDescent="0.3">
      <c r="B55" s="11"/>
      <c r="C55" s="17" t="s">
        <v>85</v>
      </c>
      <c r="D55" s="18" t="s">
        <v>47</v>
      </c>
      <c r="E55" s="18" t="s">
        <v>51</v>
      </c>
      <c r="F55" s="18" t="s">
        <v>50</v>
      </c>
      <c r="G55" s="12"/>
      <c r="I55" s="11"/>
      <c r="J55" s="15"/>
      <c r="K55" s="15"/>
      <c r="L55" s="15"/>
      <c r="M55" s="15"/>
      <c r="N55" s="15"/>
      <c r="O55" s="15"/>
      <c r="P55" s="15"/>
      <c r="Q55" s="15"/>
      <c r="R55" s="15"/>
      <c r="S55" s="15"/>
      <c r="T55" s="15"/>
      <c r="U55" s="15"/>
      <c r="V55" s="12"/>
    </row>
    <row r="56" spans="2:22" s="2" customFormat="1" x14ac:dyDescent="0.3">
      <c r="B56" s="11"/>
      <c r="C56" s="29" t="s">
        <v>84</v>
      </c>
      <c r="D56" s="16"/>
      <c r="E56" s="19">
        <v>60</v>
      </c>
      <c r="F56" s="16"/>
      <c r="G56" s="12"/>
      <c r="I56" s="11"/>
      <c r="J56" s="15"/>
      <c r="K56" s="15"/>
      <c r="L56" s="15"/>
      <c r="M56" s="15"/>
      <c r="N56" s="15"/>
      <c r="O56" s="15"/>
      <c r="P56" s="15"/>
      <c r="Q56" s="15"/>
      <c r="R56" s="15"/>
      <c r="S56" s="15"/>
      <c r="T56" s="15"/>
      <c r="U56" s="15"/>
      <c r="V56" s="12"/>
    </row>
    <row r="57" spans="2:22" s="2" customFormat="1" x14ac:dyDescent="0.3">
      <c r="B57" s="11"/>
      <c r="C57" s="130" t="s">
        <v>42</v>
      </c>
      <c r="D57" s="99">
        <f>1-SUM(Evaluación!H:H)/SUM(Evaluación!I:I)</f>
        <v>0.96429001603994857</v>
      </c>
      <c r="E57" s="19">
        <v>0.5</v>
      </c>
      <c r="F57" s="21" t="str">
        <f>IF(D57&gt;=E57,"SI","NO")</f>
        <v>SI</v>
      </c>
      <c r="G57" s="12"/>
      <c r="I57" s="11"/>
      <c r="J57" s="15"/>
      <c r="K57" s="15"/>
      <c r="L57" s="15"/>
      <c r="M57" s="15"/>
      <c r="N57" s="15"/>
      <c r="O57" s="15"/>
      <c r="P57" s="15"/>
      <c r="Q57" s="15"/>
      <c r="R57" s="15"/>
      <c r="S57" s="15"/>
      <c r="T57" s="15"/>
      <c r="U57" s="15"/>
      <c r="V57" s="12"/>
    </row>
    <row r="58" spans="2:22" s="2" customFormat="1" x14ac:dyDescent="0.3">
      <c r="B58" s="11"/>
      <c r="C58" s="29" t="s">
        <v>130</v>
      </c>
      <c r="D58" s="100">
        <f>SQRT(SUM(Evaluación!H:H)/COUNT(Evaluación!C:C))</f>
        <v>0.11371575047629172</v>
      </c>
      <c r="E58" s="19">
        <v>0.4</v>
      </c>
      <c r="F58" s="21" t="str">
        <f>IF(D58&lt;=E58,"SI","NO")</f>
        <v>SI</v>
      </c>
      <c r="G58" s="12"/>
      <c r="I58" s="11"/>
      <c r="J58" s="15"/>
      <c r="K58" s="15"/>
      <c r="L58" s="15"/>
      <c r="M58" s="15"/>
      <c r="N58" s="15"/>
      <c r="O58" s="15"/>
      <c r="P58" s="15"/>
      <c r="Q58" s="15"/>
      <c r="R58" s="15"/>
      <c r="S58" s="15"/>
      <c r="T58" s="15"/>
      <c r="U58" s="15"/>
      <c r="V58" s="12"/>
    </row>
    <row r="59" spans="2:22" s="2" customFormat="1" x14ac:dyDescent="0.3">
      <c r="B59" s="11"/>
      <c r="C59" s="130" t="s">
        <v>43</v>
      </c>
      <c r="D59" s="99">
        <f>SQRT(SUM(Evaluación!H:H))/SQRT(SUM(Evaluación!I:I))</f>
        <v>0.18897085478996875</v>
      </c>
      <c r="E59" s="19">
        <v>0.7</v>
      </c>
      <c r="F59" s="21" t="str">
        <f>IF(D59&lt;=E59,"SI","NO")</f>
        <v>SI</v>
      </c>
      <c r="G59" s="12"/>
      <c r="I59" s="11"/>
      <c r="J59" s="15"/>
      <c r="K59" s="15"/>
      <c r="L59" s="15"/>
      <c r="M59" s="15"/>
      <c r="N59" s="15"/>
      <c r="O59" s="15"/>
      <c r="P59" s="15"/>
      <c r="Q59" s="15"/>
      <c r="R59" s="15"/>
      <c r="S59" s="15"/>
      <c r="T59" s="15"/>
      <c r="U59" s="15"/>
      <c r="V59" s="12"/>
    </row>
    <row r="60" spans="2:22" s="2" customFormat="1" x14ac:dyDescent="0.3">
      <c r="B60" s="11"/>
      <c r="C60" s="130" t="s">
        <v>131</v>
      </c>
      <c r="D60" s="22">
        <f>SUM(Evaluación!F:F)/SUM(Evaluación!D:D)</f>
        <v>-1.8235709698536432E-3</v>
      </c>
      <c r="E60" s="86">
        <v>0.25</v>
      </c>
      <c r="F60" s="21" t="str">
        <f>IF(ABS(D60)&lt;=ABS(E60),"SI","NO")</f>
        <v>SI</v>
      </c>
      <c r="G60" s="12"/>
      <c r="I60" s="11"/>
      <c r="J60" s="15"/>
      <c r="K60" s="15">
        <f>E56</f>
        <v>60</v>
      </c>
      <c r="L60" s="15">
        <v>0</v>
      </c>
      <c r="M60" s="15"/>
      <c r="N60" s="15"/>
      <c r="O60" s="15"/>
      <c r="P60" s="15"/>
      <c r="Q60" s="15"/>
      <c r="R60" s="15"/>
      <c r="S60" s="15"/>
      <c r="T60" s="15"/>
      <c r="U60" s="15"/>
      <c r="V60" s="12"/>
    </row>
    <row r="61" spans="2:22" s="2" customFormat="1" x14ac:dyDescent="0.3">
      <c r="B61" s="11"/>
      <c r="C61" s="130" t="s">
        <v>44</v>
      </c>
      <c r="D61" s="99">
        <f>1-SQRT((SUM(Evaluación!L:L)/SQRT(SUM(Evaluación!I:I)*SUM(Evaluación!K:K))-1)^2+(STDEV(Evaluación!E:E)/STDEV(Evaluación!D:D)-1)^2+(AVERAGE(Evaluación!E:E)/AVERAGE(Evaluación!D:D)-1)^2)</f>
        <v>0.86266472388493187</v>
      </c>
      <c r="E61" s="19">
        <v>0.5</v>
      </c>
      <c r="F61" s="21" t="str">
        <f>IF(D61&gt;=E61,"SI","NO")</f>
        <v>SI</v>
      </c>
      <c r="G61" s="12"/>
      <c r="I61" s="11"/>
      <c r="J61" s="15"/>
      <c r="K61" s="15">
        <f>E56</f>
        <v>60</v>
      </c>
      <c r="L61" s="15">
        <f>MAX(MAX(Observaciones!H:H),MAX(Cálculos!L:L))</f>
        <v>4.7096994654674731</v>
      </c>
      <c r="M61" s="15"/>
      <c r="N61" s="15"/>
      <c r="O61" s="15"/>
      <c r="P61" s="15"/>
      <c r="Q61" s="15"/>
      <c r="R61" s="15"/>
      <c r="S61" s="15"/>
      <c r="T61" s="15"/>
      <c r="U61" s="15"/>
      <c r="V61" s="12"/>
    </row>
    <row r="62" spans="2:22" s="2" customFormat="1" x14ac:dyDescent="0.3">
      <c r="B62" s="11"/>
      <c r="C62" s="130" t="s">
        <v>45</v>
      </c>
      <c r="D62" s="100">
        <f>SQRT((D57-1)^2+D58^2+D59^2+D60^2+(D61-1)^2)</f>
        <v>0.26226086688171557</v>
      </c>
      <c r="E62" s="93">
        <f>SQRT((E57-1)^2+E58^2+E59^2+E60^2+(E61-1)^2)</f>
        <v>1.1011357772772621</v>
      </c>
      <c r="F62" s="21" t="str">
        <f>IF(D62&lt;=E62,"SI","NO")</f>
        <v>SI</v>
      </c>
      <c r="G62" s="12"/>
      <c r="I62" s="11"/>
      <c r="J62" s="15"/>
      <c r="K62" s="15"/>
      <c r="L62" s="15"/>
      <c r="M62" s="15"/>
      <c r="N62" s="15"/>
      <c r="O62" s="15"/>
      <c r="P62" s="15"/>
      <c r="Q62" s="15"/>
      <c r="R62" s="15"/>
      <c r="S62" s="15"/>
      <c r="T62" s="15"/>
      <c r="U62" s="15"/>
      <c r="V62" s="12"/>
    </row>
    <row r="63" spans="2:22" s="2" customFormat="1" ht="14.5" thickBot="1" x14ac:dyDescent="0.35">
      <c r="B63" s="30"/>
      <c r="C63" s="31"/>
      <c r="D63" s="31"/>
      <c r="E63" s="31"/>
      <c r="F63" s="31"/>
      <c r="G63" s="32"/>
      <c r="I63" s="30"/>
      <c r="J63" s="31"/>
      <c r="K63" s="31"/>
      <c r="L63" s="31"/>
      <c r="M63" s="31"/>
      <c r="N63" s="31"/>
      <c r="O63" s="31"/>
      <c r="P63" s="31"/>
      <c r="Q63" s="31"/>
      <c r="R63" s="31"/>
      <c r="S63" s="31"/>
      <c r="T63" s="31"/>
      <c r="U63" s="31"/>
      <c r="V63" s="32"/>
    </row>
    <row r="64" spans="2:22" s="2" customFormat="1" x14ac:dyDescent="0.3"/>
    <row r="65" spans="3:6" s="2" customFormat="1" x14ac:dyDescent="0.3"/>
    <row r="66" spans="3:6" s="2" customFormat="1" x14ac:dyDescent="0.3"/>
    <row r="67" spans="3:6" s="2" customFormat="1" x14ac:dyDescent="0.3"/>
    <row r="68" spans="3:6" s="2" customFormat="1" x14ac:dyDescent="0.3"/>
    <row r="69" spans="3:6" s="2" customFormat="1" x14ac:dyDescent="0.3"/>
    <row r="70" spans="3:6" s="2" customFormat="1" x14ac:dyDescent="0.3"/>
    <row r="71" spans="3:6" s="2" customFormat="1" x14ac:dyDescent="0.3"/>
    <row r="72" spans="3:6" s="2" customFormat="1" x14ac:dyDescent="0.3"/>
    <row r="73" spans="3:6" s="2" customFormat="1" x14ac:dyDescent="0.3"/>
    <row r="74" spans="3:6" s="2" customFormat="1" x14ac:dyDescent="0.3"/>
    <row r="75" spans="3:6" s="2" customFormat="1" x14ac:dyDescent="0.3"/>
    <row r="76" spans="3:6" s="2" customFormat="1" x14ac:dyDescent="0.3"/>
    <row r="77" spans="3:6" s="2" customFormat="1" x14ac:dyDescent="0.3"/>
    <row r="78" spans="3:6" x14ac:dyDescent="0.3">
      <c r="C78" s="2"/>
      <c r="D78" s="2"/>
      <c r="E78" s="2"/>
      <c r="F78" s="2"/>
    </row>
    <row r="79" spans="3:6" x14ac:dyDescent="0.3">
      <c r="C79" s="2"/>
      <c r="D79" s="2"/>
      <c r="E79" s="2"/>
      <c r="F79" s="2"/>
    </row>
    <row r="80" spans="3:6" x14ac:dyDescent="0.3">
      <c r="C80" s="2"/>
      <c r="D80" s="2"/>
      <c r="E80" s="2"/>
      <c r="F80" s="2"/>
    </row>
    <row r="81" spans="3:6" x14ac:dyDescent="0.3">
      <c r="C81" s="2"/>
      <c r="D81" s="2"/>
      <c r="E81" s="2"/>
      <c r="F81" s="2"/>
    </row>
    <row r="82" spans="3:6" x14ac:dyDescent="0.3">
      <c r="C82" s="2"/>
      <c r="D82" s="2"/>
      <c r="E82" s="2"/>
      <c r="F82" s="2"/>
    </row>
    <row r="83" spans="3:6" x14ac:dyDescent="0.3">
      <c r="C83" s="2"/>
      <c r="D83" s="2"/>
      <c r="E83" s="2"/>
      <c r="F83" s="2"/>
    </row>
    <row r="84" spans="3:6" x14ac:dyDescent="0.3">
      <c r="C84" s="2"/>
      <c r="D84" s="2"/>
      <c r="E84" s="2"/>
      <c r="F84" s="2"/>
    </row>
    <row r="85" spans="3:6" x14ac:dyDescent="0.3">
      <c r="C85" s="2"/>
      <c r="D85" s="2"/>
      <c r="E85" s="2"/>
      <c r="F85" s="2"/>
    </row>
    <row r="86" spans="3:6" x14ac:dyDescent="0.3">
      <c r="C86" s="2"/>
      <c r="D86" s="2"/>
      <c r="E86" s="2"/>
      <c r="F86" s="2"/>
    </row>
    <row r="87" spans="3:6" x14ac:dyDescent="0.3">
      <c r="C87" s="2"/>
      <c r="D87" s="2"/>
      <c r="E87" s="2"/>
      <c r="F87" s="2"/>
    </row>
    <row r="88" spans="3:6" x14ac:dyDescent="0.3">
      <c r="C88" s="2"/>
      <c r="D88" s="2"/>
      <c r="E88" s="2"/>
      <c r="F88" s="2"/>
    </row>
    <row r="89" spans="3:6" x14ac:dyDescent="0.3">
      <c r="C89" s="2"/>
      <c r="D89" s="2"/>
      <c r="E89" s="2"/>
      <c r="F89" s="2"/>
    </row>
    <row r="90" spans="3:6" x14ac:dyDescent="0.3">
      <c r="C90" s="2"/>
      <c r="D90" s="2"/>
      <c r="E90" s="2"/>
      <c r="F90" s="2"/>
    </row>
  </sheetData>
  <sheetProtection sheet="1" objects="1" scenarios="1"/>
  <mergeCells count="18">
    <mergeCell ref="J3:P3"/>
    <mergeCell ref="R3:U3"/>
    <mergeCell ref="C53:F53"/>
    <mergeCell ref="J9:J11"/>
    <mergeCell ref="C3:F3"/>
    <mergeCell ref="U4:U5"/>
    <mergeCell ref="J15:J17"/>
    <mergeCell ref="J4:J5"/>
    <mergeCell ref="K4:K5"/>
    <mergeCell ref="L4:M4"/>
    <mergeCell ref="J12:J14"/>
    <mergeCell ref="N4:N5"/>
    <mergeCell ref="S4:S5"/>
    <mergeCell ref="T4:T5"/>
    <mergeCell ref="J6:J8"/>
    <mergeCell ref="O4:O5"/>
    <mergeCell ref="R4:R5"/>
    <mergeCell ref="P4:P5"/>
  </mergeCells>
  <conditionalFormatting sqref="F57:F62">
    <cfRule type="containsText" dxfId="63" priority="5" operator="containsText" text="SI">
      <formula>NOT(ISERROR(SEARCH("SI",F57)))</formula>
    </cfRule>
    <cfRule type="containsText" dxfId="62" priority="6" operator="containsText" text="NO">
      <formula>NOT(ISERROR(SEARCH("NO",F57)))</formula>
    </cfRule>
  </conditionalFormatting>
  <conditionalFormatting sqref="D56">
    <cfRule type="containsText" dxfId="61" priority="3" operator="containsText" text="SI">
      <formula>NOT(ISERROR(SEARCH("SI",D56)))</formula>
    </cfRule>
    <cfRule type="containsText" dxfId="60" priority="4" operator="containsText" text="NO">
      <formula>NOT(ISERROR(SEARCH("NO",D56)))</formula>
    </cfRule>
  </conditionalFormatting>
  <conditionalFormatting sqref="F56">
    <cfRule type="containsText" dxfId="59" priority="1" operator="containsText" text="SI">
      <formula>NOT(ISERROR(SEARCH("SI",F56)))</formula>
    </cfRule>
    <cfRule type="containsText" dxfId="58" priority="2" operator="containsText" text="NO">
      <formula>NOT(ISERROR(SEARCH("NO",F56)))</formula>
    </cfRule>
  </conditionalFormatting>
  <pageMargins left="0.7" right="0.7" top="0.75" bottom="0.75" header="0.3" footer="0.3"/>
  <pageSetup orientation="portrait" r:id="rId1"/>
  <ignoredErrors>
    <ignoredError sqref="E62"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67D7E-D078-4A9C-814A-93B0870DFDA0}">
  <sheetPr codeName="Sheet4"/>
  <dimension ref="A1:BA885"/>
  <sheetViews>
    <sheetView zoomScaleNormal="100" workbookViewId="0">
      <selection activeCell="C3" sqref="C3:I3"/>
    </sheetView>
  </sheetViews>
  <sheetFormatPr baseColWidth="10" defaultColWidth="8.81640625" defaultRowHeight="14" x14ac:dyDescent="0.3"/>
  <cols>
    <col min="1" max="1" width="8.81640625" style="48"/>
    <col min="2" max="2" width="2.453125" style="48" customWidth="1"/>
    <col min="3" max="3" width="4" style="56" bestFit="1" customWidth="1"/>
    <col min="4" max="5" width="13.453125" style="98" bestFit="1" customWidth="1"/>
    <col min="6" max="6" width="15.453125" style="98" bestFit="1" customWidth="1"/>
    <col min="7" max="7" width="21" style="98" customWidth="1"/>
    <col min="8" max="8" width="12.81640625" style="98" bestFit="1" customWidth="1"/>
    <col min="9" max="9" width="17.36328125" style="98" bestFit="1" customWidth="1"/>
    <col min="10" max="10" width="2.453125" style="48" customWidth="1"/>
    <col min="11" max="53" width="8.81640625" style="48"/>
    <col min="54" max="16384" width="8.81640625" style="56"/>
  </cols>
  <sheetData>
    <row r="1" spans="2:10" s="48" customFormat="1" ht="14.5" thickBot="1" x14ac:dyDescent="0.35">
      <c r="D1" s="94"/>
      <c r="E1" s="94"/>
      <c r="F1" s="94"/>
      <c r="G1" s="94"/>
      <c r="H1" s="94"/>
      <c r="I1" s="94"/>
    </row>
    <row r="2" spans="2:10" s="48" customFormat="1" ht="14.5" thickBot="1" x14ac:dyDescent="0.35">
      <c r="B2" s="49"/>
      <c r="C2" s="50"/>
      <c r="D2" s="95"/>
      <c r="E2" s="95"/>
      <c r="F2" s="95"/>
      <c r="G2" s="95"/>
      <c r="H2" s="95"/>
      <c r="I2" s="95"/>
      <c r="J2" s="51"/>
    </row>
    <row r="3" spans="2:10" s="48" customFormat="1" ht="27" customHeight="1" thickBot="1" x14ac:dyDescent="0.55000000000000004">
      <c r="B3" s="52"/>
      <c r="C3" s="206" t="s">
        <v>303</v>
      </c>
      <c r="D3" s="207"/>
      <c r="E3" s="207"/>
      <c r="F3" s="207"/>
      <c r="G3" s="207"/>
      <c r="H3" s="207"/>
      <c r="I3" s="208"/>
      <c r="J3" s="53"/>
    </row>
    <row r="4" spans="2:10" s="48" customFormat="1" x14ac:dyDescent="0.3">
      <c r="B4" s="52"/>
      <c r="C4" s="54"/>
      <c r="D4" s="96"/>
      <c r="E4" s="96"/>
      <c r="F4" s="96"/>
      <c r="G4" s="96"/>
      <c r="H4" s="96"/>
      <c r="I4" s="96"/>
      <c r="J4" s="53"/>
    </row>
    <row r="5" spans="2:10" ht="75.5" x14ac:dyDescent="0.3">
      <c r="B5" s="52"/>
      <c r="C5" s="137" t="s">
        <v>33</v>
      </c>
      <c r="D5" s="135" t="s">
        <v>138</v>
      </c>
      <c r="E5" s="135" t="s">
        <v>139</v>
      </c>
      <c r="F5" s="135" t="s">
        <v>140</v>
      </c>
      <c r="G5" s="135" t="s">
        <v>141</v>
      </c>
      <c r="H5" s="135" t="s">
        <v>142</v>
      </c>
      <c r="I5" s="135" t="s">
        <v>212</v>
      </c>
      <c r="J5" s="53"/>
    </row>
    <row r="6" spans="2:10" x14ac:dyDescent="0.3">
      <c r="B6" s="52"/>
      <c r="C6" s="57">
        <v>1</v>
      </c>
      <c r="D6" s="129">
        <v>14</v>
      </c>
      <c r="E6" s="129">
        <v>2.4</v>
      </c>
      <c r="F6" s="129">
        <v>0.2</v>
      </c>
      <c r="G6" s="129">
        <f>ETo!$I6*((1-Constantes!$D$19)*ETo!$K6+ETo!$L6)</f>
        <v>2.1587863337841871</v>
      </c>
      <c r="H6" s="129">
        <v>0.31710351555428129</v>
      </c>
      <c r="I6" s="129">
        <v>0</v>
      </c>
      <c r="J6" s="53"/>
    </row>
    <row r="7" spans="2:10" x14ac:dyDescent="0.3">
      <c r="B7" s="52"/>
      <c r="C7" s="57">
        <v>2</v>
      </c>
      <c r="D7" s="129">
        <v>10.6</v>
      </c>
      <c r="E7" s="129">
        <v>0</v>
      </c>
      <c r="F7" s="129">
        <v>0</v>
      </c>
      <c r="G7" s="129">
        <f>ETo!$I7*((1-Constantes!$D$19)*ETo!$K7+ETo!$L7)</f>
        <v>2.0029095837333375</v>
      </c>
      <c r="H7" s="129">
        <v>0.29749549197939074</v>
      </c>
      <c r="I7" s="129">
        <v>0</v>
      </c>
      <c r="J7" s="53"/>
    </row>
    <row r="8" spans="2:10" x14ac:dyDescent="0.3">
      <c r="B8" s="52"/>
      <c r="C8" s="57">
        <v>3</v>
      </c>
      <c r="D8" s="129">
        <v>13.4</v>
      </c>
      <c r="E8" s="129">
        <v>-3.6</v>
      </c>
      <c r="F8" s="129">
        <v>0</v>
      </c>
      <c r="G8" s="129">
        <f>ETo!$I8*((1-Constantes!$D$19)*ETo!$K8+ETo!$L8)</f>
        <v>1.9813406058188747</v>
      </c>
      <c r="H8" s="129">
        <v>0.27877534784649555</v>
      </c>
      <c r="I8" s="129">
        <v>0</v>
      </c>
      <c r="J8" s="53"/>
    </row>
    <row r="9" spans="2:10" x14ac:dyDescent="0.3">
      <c r="B9" s="52"/>
      <c r="C9" s="57">
        <v>4</v>
      </c>
      <c r="D9" s="129">
        <v>12.8</v>
      </c>
      <c r="E9" s="129">
        <v>-4</v>
      </c>
      <c r="F9" s="129">
        <v>1.1000000000000001</v>
      </c>
      <c r="G9" s="129">
        <f>ETo!$I9*((1-Constantes!$D$19)*ETo!$K9+ETo!$L9)</f>
        <v>1.9543782338454907</v>
      </c>
      <c r="H9" s="129">
        <v>0.27979840552473945</v>
      </c>
      <c r="I9" s="129">
        <v>0</v>
      </c>
      <c r="J9" s="53"/>
    </row>
    <row r="10" spans="2:10" x14ac:dyDescent="0.3">
      <c r="B10" s="52"/>
      <c r="C10" s="57">
        <v>5</v>
      </c>
      <c r="D10" s="129">
        <v>13.4</v>
      </c>
      <c r="E10" s="129">
        <v>1</v>
      </c>
      <c r="F10" s="129">
        <v>2.6</v>
      </c>
      <c r="G10" s="129">
        <f>ETo!$I10*((1-Constantes!$D$19)*ETo!$K10+ETo!$L10)</f>
        <v>2.1048512127364472</v>
      </c>
      <c r="H10" s="129">
        <v>0.30538517857132369</v>
      </c>
      <c r="I10" s="129">
        <v>0</v>
      </c>
      <c r="J10" s="53"/>
    </row>
    <row r="11" spans="2:10" x14ac:dyDescent="0.3">
      <c r="B11" s="52"/>
      <c r="C11" s="57">
        <v>6</v>
      </c>
      <c r="D11" s="129">
        <v>15.4</v>
      </c>
      <c r="E11" s="129">
        <v>-1</v>
      </c>
      <c r="F11" s="129">
        <v>0.3</v>
      </c>
      <c r="G11" s="129">
        <f>ETo!$I11*((1-Constantes!$D$19)*ETo!$K11+ETo!$L11)</f>
        <v>2.1047629368169742</v>
      </c>
      <c r="H11" s="129">
        <v>0.29045036164254978</v>
      </c>
      <c r="I11" s="129">
        <v>0</v>
      </c>
      <c r="J11" s="53"/>
    </row>
    <row r="12" spans="2:10" x14ac:dyDescent="0.3">
      <c r="B12" s="52"/>
      <c r="C12" s="57">
        <v>7</v>
      </c>
      <c r="D12" s="129">
        <v>12.4</v>
      </c>
      <c r="E12" s="129">
        <v>1.8</v>
      </c>
      <c r="F12" s="129">
        <v>6.4</v>
      </c>
      <c r="G12" s="129">
        <f>ETo!$I12*((1-Constantes!$D$19)*ETo!$K12+ETo!$L12)</f>
        <v>2.0992893368102221</v>
      </c>
      <c r="H12" s="129">
        <v>0.53409420419516729</v>
      </c>
      <c r="I12" s="129">
        <v>5.5224609817910317E-2</v>
      </c>
      <c r="J12" s="53"/>
    </row>
    <row r="13" spans="2:10" x14ac:dyDescent="0.3">
      <c r="B13" s="52"/>
      <c r="C13" s="57">
        <v>8</v>
      </c>
      <c r="D13" s="129">
        <v>10.199999999999999</v>
      </c>
      <c r="E13" s="129">
        <v>2</v>
      </c>
      <c r="F13" s="129">
        <v>9.6</v>
      </c>
      <c r="G13" s="129">
        <f>ETo!$I13*((1-Constantes!$D$19)*ETo!$K13+ETo!$L13)</f>
        <v>2.0454420214025255</v>
      </c>
      <c r="H13" s="129">
        <v>1.1003203525532608</v>
      </c>
      <c r="I13" s="129">
        <v>28.741965391781282</v>
      </c>
      <c r="J13" s="53"/>
    </row>
    <row r="14" spans="2:10" x14ac:dyDescent="0.3">
      <c r="B14" s="52"/>
      <c r="C14" s="57">
        <v>9</v>
      </c>
      <c r="D14" s="129">
        <v>11</v>
      </c>
      <c r="E14" s="129">
        <v>0</v>
      </c>
      <c r="F14" s="129">
        <v>3.6</v>
      </c>
      <c r="G14" s="129">
        <f>ETo!$I14*((1-Constantes!$D$19)*ETo!$K14+ETo!$L14)</f>
        <v>2.0130557056622438</v>
      </c>
      <c r="H14" s="129">
        <v>0.52412519806338786</v>
      </c>
      <c r="I14" s="129">
        <v>0</v>
      </c>
      <c r="J14" s="53"/>
    </row>
    <row r="15" spans="2:10" x14ac:dyDescent="0.3">
      <c r="B15" s="52"/>
      <c r="C15" s="57">
        <v>10</v>
      </c>
      <c r="D15" s="129">
        <v>11.8</v>
      </c>
      <c r="E15" s="129">
        <v>1.6</v>
      </c>
      <c r="F15" s="129">
        <v>5.6</v>
      </c>
      <c r="G15" s="129">
        <f>ETo!$I15*((1-Constantes!$D$19)*ETo!$K15+ETo!$L15)</f>
        <v>2.0773957597394968</v>
      </c>
      <c r="H15" s="129">
        <v>0.63395068024610968</v>
      </c>
      <c r="I15" s="129">
        <v>0</v>
      </c>
      <c r="J15" s="53"/>
    </row>
    <row r="16" spans="2:10" x14ac:dyDescent="0.3">
      <c r="B16" s="52"/>
      <c r="C16" s="57">
        <v>11</v>
      </c>
      <c r="D16" s="129">
        <v>8.1999999999999993</v>
      </c>
      <c r="E16" s="129">
        <v>1</v>
      </c>
      <c r="F16" s="129">
        <v>20.9</v>
      </c>
      <c r="G16" s="129">
        <f>ETo!$I16*((1-Constantes!$D$19)*ETo!$K16+ETo!$L16)</f>
        <v>1.9643428798598699</v>
      </c>
      <c r="H16" s="129">
        <v>4.5175914471603082</v>
      </c>
      <c r="I16" s="129">
        <v>506.44223431713607</v>
      </c>
      <c r="J16" s="53"/>
    </row>
    <row r="17" spans="2:10" x14ac:dyDescent="0.3">
      <c r="B17" s="52"/>
      <c r="C17" s="57">
        <v>12</v>
      </c>
      <c r="D17" s="129">
        <v>9.1999999999999993</v>
      </c>
      <c r="E17" s="129">
        <v>-0.6</v>
      </c>
      <c r="F17" s="129">
        <v>0</v>
      </c>
      <c r="G17" s="129">
        <f>ETo!$I17*((1-Constantes!$D$19)*ETo!$K17+ETo!$L17)</f>
        <v>1.9480215896635202</v>
      </c>
      <c r="H17" s="129">
        <v>0.61691379545548219</v>
      </c>
      <c r="I17" s="129">
        <v>0</v>
      </c>
      <c r="J17" s="53"/>
    </row>
    <row r="18" spans="2:10" x14ac:dyDescent="0.3">
      <c r="B18" s="52"/>
      <c r="C18" s="57">
        <v>13</v>
      </c>
      <c r="D18" s="129">
        <v>10.6</v>
      </c>
      <c r="E18" s="129">
        <v>0.8</v>
      </c>
      <c r="F18" s="129">
        <v>0</v>
      </c>
      <c r="G18" s="129">
        <f>ETo!$I18*((1-Constantes!$D$19)*ETo!$K18+ETo!$L18)</f>
        <v>2.0230782573015067</v>
      </c>
      <c r="H18" s="129">
        <v>0.58614904641326526</v>
      </c>
      <c r="I18" s="129">
        <v>0</v>
      </c>
      <c r="J18" s="53"/>
    </row>
    <row r="19" spans="2:10" x14ac:dyDescent="0.3">
      <c r="B19" s="52"/>
      <c r="C19" s="57">
        <v>14</v>
      </c>
      <c r="D19" s="129">
        <v>10.4</v>
      </c>
      <c r="E19" s="129">
        <v>-2</v>
      </c>
      <c r="F19" s="129">
        <v>0.2</v>
      </c>
      <c r="G19" s="129">
        <f>ETo!$I19*((1-Constantes!$D$19)*ETo!$K19+ETo!$L19)</f>
        <v>1.9422014020344927</v>
      </c>
      <c r="H19" s="129">
        <v>0.5620020186671264</v>
      </c>
      <c r="I19" s="129">
        <v>0</v>
      </c>
      <c r="J19" s="53"/>
    </row>
    <row r="20" spans="2:10" x14ac:dyDescent="0.3">
      <c r="B20" s="52"/>
      <c r="C20" s="57">
        <v>15</v>
      </c>
      <c r="D20" s="129">
        <v>11.6</v>
      </c>
      <c r="E20" s="129">
        <v>-2.2000000000000002</v>
      </c>
      <c r="F20" s="129">
        <v>10.5</v>
      </c>
      <c r="G20" s="129">
        <f>ETo!$I20*((1-Constantes!$D$19)*ETo!$K20+ETo!$L20)</f>
        <v>1.9688209886795434</v>
      </c>
      <c r="H20" s="129">
        <v>1.4277184928073856</v>
      </c>
      <c r="I20" s="129">
        <v>45.968421531225083</v>
      </c>
      <c r="J20" s="53"/>
    </row>
    <row r="21" spans="2:10" x14ac:dyDescent="0.3">
      <c r="B21" s="52"/>
      <c r="C21" s="57">
        <v>16</v>
      </c>
      <c r="D21" s="129">
        <v>12</v>
      </c>
      <c r="E21" s="129">
        <v>0</v>
      </c>
      <c r="F21" s="129">
        <v>11.1</v>
      </c>
      <c r="G21" s="129">
        <f>ETo!$I21*((1-Constantes!$D$19)*ETo!$K21+ETo!$L21)</f>
        <v>2.038374222264923</v>
      </c>
      <c r="H21" s="129">
        <v>1.5999876886435229</v>
      </c>
      <c r="I21" s="129">
        <v>59.605670222384049</v>
      </c>
      <c r="J21" s="53"/>
    </row>
    <row r="22" spans="2:10" x14ac:dyDescent="0.3">
      <c r="B22" s="52"/>
      <c r="C22" s="57">
        <v>17</v>
      </c>
      <c r="D22" s="129">
        <v>11</v>
      </c>
      <c r="E22" s="129">
        <v>0.8</v>
      </c>
      <c r="F22" s="129">
        <v>5.8</v>
      </c>
      <c r="G22" s="129">
        <f>ETo!$I22*((1-Constantes!$D$19)*ETo!$K22+ETo!$L22)</f>
        <v>2.0326661873962233</v>
      </c>
      <c r="H22" s="129">
        <v>0.84953650867456343</v>
      </c>
      <c r="I22" s="129">
        <v>0</v>
      </c>
      <c r="J22" s="53"/>
    </row>
    <row r="23" spans="2:10" x14ac:dyDescent="0.3">
      <c r="B23" s="52"/>
      <c r="C23" s="57">
        <v>18</v>
      </c>
      <c r="D23" s="129">
        <v>12.4</v>
      </c>
      <c r="E23" s="129">
        <v>0</v>
      </c>
      <c r="F23" s="129">
        <v>6.3</v>
      </c>
      <c r="G23" s="129">
        <f>ETo!$I23*((1-Constantes!$D$19)*ETo!$K23+ETo!$L23)</f>
        <v>2.0483998062207385</v>
      </c>
      <c r="H23" s="129">
        <v>0.91872873505915864</v>
      </c>
      <c r="I23" s="129">
        <v>5.2866259044669099E-3</v>
      </c>
      <c r="J23" s="53"/>
    </row>
    <row r="24" spans="2:10" x14ac:dyDescent="0.3">
      <c r="B24" s="52"/>
      <c r="C24" s="57">
        <v>19</v>
      </c>
      <c r="D24" s="129">
        <v>11</v>
      </c>
      <c r="E24" s="129">
        <v>0.2</v>
      </c>
      <c r="F24" s="129">
        <v>1.2</v>
      </c>
      <c r="G24" s="129">
        <f>ETo!$I24*((1-Constantes!$D$19)*ETo!$K24+ETo!$L24)</f>
        <v>2.0157779874383501</v>
      </c>
      <c r="H24" s="129">
        <v>0.75846035364885067</v>
      </c>
      <c r="I24" s="129">
        <v>0</v>
      </c>
      <c r="J24" s="53"/>
    </row>
    <row r="25" spans="2:10" x14ac:dyDescent="0.3">
      <c r="B25" s="52"/>
      <c r="C25" s="57">
        <v>20</v>
      </c>
      <c r="D25" s="129">
        <v>10.199999999999999</v>
      </c>
      <c r="E25" s="129">
        <v>1</v>
      </c>
      <c r="F25" s="129">
        <v>11.2</v>
      </c>
      <c r="G25" s="129">
        <f>ETo!$I25*((1-Constantes!$D$19)*ETo!$K25+ETo!$L25)</f>
        <v>2.0153316876638367</v>
      </c>
      <c r="H25" s="129">
        <v>1.722289407156717</v>
      </c>
      <c r="I25" s="129">
        <v>62.043936092893496</v>
      </c>
      <c r="J25" s="53"/>
    </row>
    <row r="26" spans="2:10" x14ac:dyDescent="0.3">
      <c r="B26" s="52"/>
      <c r="C26" s="57">
        <v>21</v>
      </c>
      <c r="D26" s="129">
        <v>11.2</v>
      </c>
      <c r="E26" s="129">
        <v>-0.4</v>
      </c>
      <c r="F26" s="129">
        <v>17.399999999999999</v>
      </c>
      <c r="G26" s="129">
        <f>ETo!$I26*((1-Constantes!$D$19)*ETo!$K26+ETo!$L26)</f>
        <v>2.0041094764533312</v>
      </c>
      <c r="H26" s="129">
        <v>3.5110279578053696</v>
      </c>
      <c r="I26" s="129">
        <v>300.83094288980993</v>
      </c>
      <c r="J26" s="53"/>
    </row>
    <row r="27" spans="2:10" x14ac:dyDescent="0.3">
      <c r="B27" s="52"/>
      <c r="C27" s="57">
        <v>22</v>
      </c>
      <c r="D27" s="129">
        <v>11</v>
      </c>
      <c r="E27" s="129">
        <v>-2</v>
      </c>
      <c r="F27" s="129">
        <v>3.5</v>
      </c>
      <c r="G27" s="129">
        <f>ETo!$I27*((1-Constantes!$D$19)*ETo!$K27+ETo!$L27)</f>
        <v>1.9552764188514244</v>
      </c>
      <c r="H27" s="129">
        <v>0.91770027241836372</v>
      </c>
      <c r="I27" s="129">
        <v>0</v>
      </c>
      <c r="J27" s="53"/>
    </row>
    <row r="28" spans="2:10" x14ac:dyDescent="0.3">
      <c r="B28" s="52"/>
      <c r="C28" s="57">
        <v>23</v>
      </c>
      <c r="D28" s="129">
        <v>12.8</v>
      </c>
      <c r="E28" s="129">
        <v>-0.2</v>
      </c>
      <c r="F28" s="129">
        <v>7.7</v>
      </c>
      <c r="G28" s="129">
        <f>ETo!$I28*((1-Constantes!$D$19)*ETo!$K28+ETo!$L28)</f>
        <v>2.0512672123647628</v>
      </c>
      <c r="H28" s="129">
        <v>1.250655409863207</v>
      </c>
      <c r="I28" s="129">
        <v>5.4432146480880519</v>
      </c>
      <c r="J28" s="53"/>
    </row>
    <row r="29" spans="2:10" x14ac:dyDescent="0.3">
      <c r="B29" s="52"/>
      <c r="C29" s="57">
        <v>24</v>
      </c>
      <c r="D29" s="129">
        <v>11.2</v>
      </c>
      <c r="E29" s="129">
        <v>0.8</v>
      </c>
      <c r="F29" s="129">
        <v>1.1000000000000001</v>
      </c>
      <c r="G29" s="129">
        <f>ETo!$I29*((1-Constantes!$D$19)*ETo!$K29+ETo!$L29)</f>
        <v>2.0345458786303841</v>
      </c>
      <c r="H29" s="129">
        <v>0.93279263031670945</v>
      </c>
      <c r="I29" s="129">
        <v>0</v>
      </c>
      <c r="J29" s="53"/>
    </row>
    <row r="30" spans="2:10" x14ac:dyDescent="0.3">
      <c r="B30" s="52"/>
      <c r="C30" s="57">
        <v>25</v>
      </c>
      <c r="D30" s="129">
        <v>13.8</v>
      </c>
      <c r="E30" s="129">
        <v>0</v>
      </c>
      <c r="F30" s="129">
        <v>1.4</v>
      </c>
      <c r="G30" s="129">
        <f>ETo!$I30*((1-Constantes!$D$19)*ETo!$K30+ETo!$L30)</f>
        <v>2.0820702521150274</v>
      </c>
      <c r="H30" s="129">
        <v>0.9217917843025234</v>
      </c>
      <c r="I30" s="129">
        <v>0</v>
      </c>
      <c r="J30" s="53"/>
    </row>
    <row r="31" spans="2:10" x14ac:dyDescent="0.3">
      <c r="B31" s="52"/>
      <c r="C31" s="57">
        <v>26</v>
      </c>
      <c r="D31" s="129">
        <v>12</v>
      </c>
      <c r="E31" s="129">
        <v>-0.2</v>
      </c>
      <c r="F31" s="129">
        <v>0</v>
      </c>
      <c r="G31" s="129">
        <f>ETo!$I31*((1-Constantes!$D$19)*ETo!$K31+ETo!$L31)</f>
        <v>2.0277557533648758</v>
      </c>
      <c r="H31" s="129">
        <v>0.88806554619431699</v>
      </c>
      <c r="I31" s="129">
        <v>0</v>
      </c>
      <c r="J31" s="53"/>
    </row>
    <row r="32" spans="2:10" x14ac:dyDescent="0.3">
      <c r="B32" s="52"/>
      <c r="C32" s="57">
        <v>27</v>
      </c>
      <c r="D32" s="129">
        <v>13.4</v>
      </c>
      <c r="E32" s="129">
        <v>-4</v>
      </c>
      <c r="F32" s="129">
        <v>0</v>
      </c>
      <c r="G32" s="129">
        <f>ETo!$I32*((1-Constantes!$D$19)*ETo!$K32+ETo!$L32)</f>
        <v>1.9626752809976307</v>
      </c>
      <c r="H32" s="129">
        <v>0.85758039238684658</v>
      </c>
      <c r="I32" s="129">
        <v>0</v>
      </c>
      <c r="J32" s="53"/>
    </row>
    <row r="33" spans="2:10" x14ac:dyDescent="0.3">
      <c r="B33" s="52"/>
      <c r="C33" s="57">
        <v>28</v>
      </c>
      <c r="D33" s="129">
        <v>13.2</v>
      </c>
      <c r="E33" s="129">
        <v>-3</v>
      </c>
      <c r="F33" s="129">
        <v>0</v>
      </c>
      <c r="G33" s="129">
        <f>ETo!$I33*((1-Constantes!$D$19)*ETo!$K33+ETo!$L33)</f>
        <v>1.983264459444277</v>
      </c>
      <c r="H33" s="129">
        <v>0.82880784106439531</v>
      </c>
      <c r="I33" s="129">
        <v>0</v>
      </c>
      <c r="J33" s="53"/>
    </row>
    <row r="34" spans="2:10" x14ac:dyDescent="0.3">
      <c r="B34" s="52"/>
      <c r="C34" s="57">
        <v>29</v>
      </c>
      <c r="D34" s="129">
        <v>12</v>
      </c>
      <c r="E34" s="129">
        <v>-0.4</v>
      </c>
      <c r="F34" s="129">
        <v>0</v>
      </c>
      <c r="G34" s="129">
        <f>ETo!$I34*((1-Constantes!$D$19)*ETo!$K34+ETo!$L34)</f>
        <v>2.019821155792108</v>
      </c>
      <c r="H34" s="129">
        <v>0.80129362316826303</v>
      </c>
      <c r="I34" s="129">
        <v>0</v>
      </c>
      <c r="J34" s="53"/>
    </row>
    <row r="35" spans="2:10" x14ac:dyDescent="0.3">
      <c r="B35" s="52"/>
      <c r="C35" s="57">
        <v>30</v>
      </c>
      <c r="D35" s="129">
        <v>12.4</v>
      </c>
      <c r="E35" s="129">
        <v>-2.4</v>
      </c>
      <c r="F35" s="129">
        <v>0</v>
      </c>
      <c r="G35" s="129">
        <f>ETo!$I35*((1-Constantes!$D$19)*ETo!$K35+ETo!$L35)</f>
        <v>1.9760426397586206</v>
      </c>
      <c r="H35" s="129">
        <v>0.77556112430408697</v>
      </c>
      <c r="I35" s="129">
        <v>0</v>
      </c>
      <c r="J35" s="53"/>
    </row>
    <row r="36" spans="2:10" x14ac:dyDescent="0.3">
      <c r="B36" s="52"/>
      <c r="C36" s="57">
        <v>31</v>
      </c>
      <c r="D36" s="129">
        <v>13.4</v>
      </c>
      <c r="E36" s="129">
        <v>-2.2000000000000002</v>
      </c>
      <c r="F36" s="129">
        <v>0</v>
      </c>
      <c r="G36" s="129">
        <f>ETo!$I36*((1-Constantes!$D$19)*ETo!$K36+ETo!$L36)</f>
        <v>2.0070886438318731</v>
      </c>
      <c r="H36" s="129">
        <v>0.75070731440007654</v>
      </c>
      <c r="I36" s="129">
        <v>0</v>
      </c>
      <c r="J36" s="53"/>
    </row>
    <row r="37" spans="2:10" x14ac:dyDescent="0.3">
      <c r="B37" s="52"/>
      <c r="C37" s="57">
        <v>32</v>
      </c>
      <c r="D37" s="129">
        <v>13.2</v>
      </c>
      <c r="E37" s="129">
        <v>1</v>
      </c>
      <c r="F37" s="129">
        <v>18.100000000000001</v>
      </c>
      <c r="G37" s="129">
        <f>ETo!$I37*((1-Constantes!$D$19)*ETo!$K37+ETo!$L37)</f>
        <v>2.0860695536838985</v>
      </c>
      <c r="H37" s="129">
        <v>3.7908742771237036</v>
      </c>
      <c r="I37" s="129">
        <v>338.0710502155946</v>
      </c>
      <c r="J37" s="53"/>
    </row>
    <row r="38" spans="2:10" x14ac:dyDescent="0.3">
      <c r="B38" s="52"/>
      <c r="C38" s="57">
        <v>33</v>
      </c>
      <c r="D38" s="129">
        <v>10</v>
      </c>
      <c r="E38" s="129">
        <v>0.8</v>
      </c>
      <c r="F38" s="129">
        <v>0</v>
      </c>
      <c r="G38" s="129">
        <f>ETo!$I38*((1-Constantes!$D$19)*ETo!$K38+ETo!$L38)</f>
        <v>1.9940960121989912</v>
      </c>
      <c r="H38" s="129">
        <v>0.91415722460781357</v>
      </c>
      <c r="I38" s="129">
        <v>0</v>
      </c>
      <c r="J38" s="53"/>
    </row>
    <row r="39" spans="2:10" x14ac:dyDescent="0.3">
      <c r="B39" s="52"/>
      <c r="C39" s="57">
        <v>34</v>
      </c>
      <c r="D39" s="129">
        <v>13.6</v>
      </c>
      <c r="E39" s="129">
        <v>-0.2</v>
      </c>
      <c r="F39" s="129">
        <v>6</v>
      </c>
      <c r="G39" s="129">
        <f>ETo!$I39*((1-Constantes!$D$19)*ETo!$K39+ETo!$L39)</f>
        <v>2.0621811724845043</v>
      </c>
      <c r="H39" s="129">
        <v>1.0727623335827858</v>
      </c>
      <c r="I39" s="129">
        <v>0</v>
      </c>
      <c r="J39" s="53"/>
    </row>
    <row r="40" spans="2:10" x14ac:dyDescent="0.3">
      <c r="B40" s="52"/>
      <c r="C40" s="57">
        <v>35</v>
      </c>
      <c r="D40" s="129">
        <v>13</v>
      </c>
      <c r="E40" s="129">
        <v>1.6</v>
      </c>
      <c r="F40" s="129">
        <v>2.5</v>
      </c>
      <c r="G40" s="129">
        <f>ETo!$I40*((1-Constantes!$D$19)*ETo!$K40+ETo!$L40)</f>
        <v>2.092759349882872</v>
      </c>
      <c r="H40" s="129">
        <v>0.95091162197132961</v>
      </c>
      <c r="I40" s="129">
        <v>0</v>
      </c>
      <c r="J40" s="53"/>
    </row>
    <row r="41" spans="2:10" x14ac:dyDescent="0.3">
      <c r="B41" s="52"/>
      <c r="C41" s="57">
        <v>36</v>
      </c>
      <c r="D41" s="129">
        <v>14.6</v>
      </c>
      <c r="E41" s="129">
        <v>2.4</v>
      </c>
      <c r="F41" s="129">
        <v>0.3</v>
      </c>
      <c r="G41" s="129">
        <f>ETo!$I41*((1-Constantes!$D$19)*ETo!$K41+ETo!$L41)</f>
        <v>2.1551152981724702</v>
      </c>
      <c r="H41" s="129">
        <v>0.91884119847154233</v>
      </c>
      <c r="I41" s="129">
        <v>0</v>
      </c>
      <c r="J41" s="53"/>
    </row>
    <row r="42" spans="2:10" x14ac:dyDescent="0.3">
      <c r="B42" s="52"/>
      <c r="C42" s="57">
        <v>37</v>
      </c>
      <c r="D42" s="129">
        <v>13.4</v>
      </c>
      <c r="E42" s="129">
        <v>1.4</v>
      </c>
      <c r="F42" s="129">
        <v>5.7</v>
      </c>
      <c r="G42" s="129">
        <f>ETo!$I42*((1-Constantes!$D$19)*ETo!$K42+ETo!$L42)</f>
        <v>2.0950016158742812</v>
      </c>
      <c r="H42" s="129">
        <v>1.0565585336100765</v>
      </c>
      <c r="I42" s="129">
        <v>0</v>
      </c>
      <c r="J42" s="53"/>
    </row>
    <row r="43" spans="2:10" x14ac:dyDescent="0.3">
      <c r="B43" s="52"/>
      <c r="C43" s="57">
        <v>38</v>
      </c>
      <c r="D43" s="129">
        <v>13.2</v>
      </c>
      <c r="E43" s="129">
        <v>2</v>
      </c>
      <c r="F43" s="129">
        <v>0</v>
      </c>
      <c r="G43" s="129">
        <f>ETo!$I43*((1-Constantes!$D$19)*ETo!$K43+ETo!$L43)</f>
        <v>2.103952870863258</v>
      </c>
      <c r="H43" s="129">
        <v>0.92305964345121227</v>
      </c>
      <c r="I43" s="129">
        <v>0</v>
      </c>
      <c r="J43" s="53"/>
    </row>
    <row r="44" spans="2:10" x14ac:dyDescent="0.3">
      <c r="B44" s="52"/>
      <c r="C44" s="57">
        <v>39</v>
      </c>
      <c r="D44" s="129">
        <v>13</v>
      </c>
      <c r="E44" s="129">
        <v>-1.6</v>
      </c>
      <c r="F44" s="129">
        <v>0</v>
      </c>
      <c r="G44" s="129">
        <f>ETo!$I44*((1-Constantes!$D$19)*ETo!$K44+ETo!$L44)</f>
        <v>2.0012421465846248</v>
      </c>
      <c r="H44" s="129">
        <v>0.89050455394244232</v>
      </c>
      <c r="I44" s="129">
        <v>0</v>
      </c>
      <c r="J44" s="53"/>
    </row>
    <row r="45" spans="2:10" x14ac:dyDescent="0.3">
      <c r="B45" s="52"/>
      <c r="C45" s="57">
        <v>40</v>
      </c>
      <c r="D45" s="129">
        <v>11.2</v>
      </c>
      <c r="E45" s="129">
        <v>-0.2</v>
      </c>
      <c r="F45" s="129">
        <v>7.8</v>
      </c>
      <c r="G45" s="129">
        <f>ETo!$I45*((1-Constantes!$D$19)*ETo!$K45+ETo!$L45)</f>
        <v>1.9888361859758181</v>
      </c>
      <c r="H45" s="129">
        <v>1.2803831439840603</v>
      </c>
      <c r="I45" s="129">
        <v>6.2178808977914031</v>
      </c>
      <c r="J45" s="53"/>
    </row>
    <row r="46" spans="2:10" x14ac:dyDescent="0.3">
      <c r="B46" s="52"/>
      <c r="C46" s="57">
        <v>41</v>
      </c>
      <c r="D46" s="129">
        <v>10.6</v>
      </c>
      <c r="E46" s="129">
        <v>1.6</v>
      </c>
      <c r="F46" s="129">
        <v>17.399999999999999</v>
      </c>
      <c r="G46" s="129">
        <f>ETo!$I46*((1-Constantes!$D$19)*ETo!$K46+ETo!$L46)</f>
        <v>2.0187959261179271</v>
      </c>
      <c r="H46" s="129">
        <v>3.6513294694253116</v>
      </c>
      <c r="I46" s="129">
        <v>300.83094288980993</v>
      </c>
      <c r="J46" s="53"/>
    </row>
    <row r="47" spans="2:10" x14ac:dyDescent="0.3">
      <c r="B47" s="52"/>
      <c r="C47" s="57">
        <v>42</v>
      </c>
      <c r="D47" s="129">
        <v>10.4</v>
      </c>
      <c r="E47" s="129">
        <v>0.4</v>
      </c>
      <c r="F47" s="129">
        <v>0</v>
      </c>
      <c r="G47" s="129">
        <f>ETo!$I47*((1-Constantes!$D$19)*ETo!$K47+ETo!$L47)</f>
        <v>1.9797010060155802</v>
      </c>
      <c r="H47" s="129">
        <v>1.0121656773795482</v>
      </c>
      <c r="I47" s="129">
        <v>0</v>
      </c>
      <c r="J47" s="53"/>
    </row>
    <row r="48" spans="2:10" x14ac:dyDescent="0.3">
      <c r="B48" s="52"/>
      <c r="C48" s="57">
        <v>43</v>
      </c>
      <c r="D48" s="129">
        <v>12.6</v>
      </c>
      <c r="E48" s="129">
        <v>0.2</v>
      </c>
      <c r="F48" s="129">
        <v>3.1</v>
      </c>
      <c r="G48" s="129">
        <f>ETo!$I48*((1-Constantes!$D$19)*ETo!$K48+ETo!$L48)</f>
        <v>2.0305787964105861</v>
      </c>
      <c r="H48" s="129">
        <v>1.0319616048037661</v>
      </c>
      <c r="I48" s="129">
        <v>0</v>
      </c>
      <c r="J48" s="53"/>
    </row>
    <row r="49" spans="2:10" x14ac:dyDescent="0.3">
      <c r="B49" s="52"/>
      <c r="C49" s="57">
        <v>44</v>
      </c>
      <c r="D49" s="129">
        <v>11.4</v>
      </c>
      <c r="E49" s="129">
        <v>2.2000000000000002</v>
      </c>
      <c r="F49" s="129">
        <v>7.4</v>
      </c>
      <c r="G49" s="129">
        <f>ETo!$I49*((1-Constantes!$D$19)*ETo!$K49+ETo!$L49)</f>
        <v>2.049504778030403</v>
      </c>
      <c r="H49" s="129">
        <v>1.331917472812618</v>
      </c>
      <c r="I49" s="129">
        <v>3.4255179115241083</v>
      </c>
      <c r="J49" s="53"/>
    </row>
    <row r="50" spans="2:10" x14ac:dyDescent="0.3">
      <c r="B50" s="52"/>
      <c r="C50" s="57">
        <v>45</v>
      </c>
      <c r="D50" s="129">
        <v>10.8</v>
      </c>
      <c r="E50" s="129">
        <v>2.4</v>
      </c>
      <c r="F50" s="129">
        <v>10.199999999999999</v>
      </c>
      <c r="G50" s="129">
        <f>ETo!$I50*((1-Constantes!$D$19)*ETo!$K50+ETo!$L50)</f>
        <v>2.0365971198451618</v>
      </c>
      <c r="H50" s="129">
        <v>1.8156888855314173</v>
      </c>
      <c r="I50" s="129">
        <v>39.792677602929452</v>
      </c>
      <c r="J50" s="53"/>
    </row>
    <row r="51" spans="2:10" x14ac:dyDescent="0.3">
      <c r="B51" s="52"/>
      <c r="C51" s="57">
        <v>46</v>
      </c>
      <c r="D51" s="129">
        <v>12</v>
      </c>
      <c r="E51" s="129">
        <v>1</v>
      </c>
      <c r="F51" s="129">
        <v>13.6</v>
      </c>
      <c r="G51" s="129">
        <f>ETo!$I51*((1-Constantes!$D$19)*ETo!$K51+ETo!$L51)</f>
        <v>2.0288785106557672</v>
      </c>
      <c r="H51" s="129">
        <v>2.6519881878991938</v>
      </c>
      <c r="I51" s="129">
        <v>134.4068951621245</v>
      </c>
      <c r="J51" s="53"/>
    </row>
    <row r="52" spans="2:10" x14ac:dyDescent="0.3">
      <c r="B52" s="52"/>
      <c r="C52" s="57">
        <v>47</v>
      </c>
      <c r="D52" s="129">
        <v>10</v>
      </c>
      <c r="E52" s="129">
        <v>0.2</v>
      </c>
      <c r="F52" s="129">
        <v>0</v>
      </c>
      <c r="G52" s="129">
        <f>ETo!$I52*((1-Constantes!$D$19)*ETo!$K52+ETo!$L52)</f>
        <v>1.9525682017297534</v>
      </c>
      <c r="H52" s="129">
        <v>1.1454662208913822</v>
      </c>
      <c r="I52" s="129">
        <v>0</v>
      </c>
      <c r="J52" s="53"/>
    </row>
    <row r="53" spans="2:10" x14ac:dyDescent="0.3">
      <c r="B53" s="52"/>
      <c r="C53" s="57">
        <v>48</v>
      </c>
      <c r="D53" s="129">
        <v>13.4</v>
      </c>
      <c r="E53" s="129">
        <v>2.4</v>
      </c>
      <c r="F53" s="129">
        <v>8.1999999999999993</v>
      </c>
      <c r="G53" s="129">
        <f>ETo!$I53*((1-Constantes!$D$19)*ETo!$K53+ETo!$L53)</f>
        <v>2.0972873471967262</v>
      </c>
      <c r="H53" s="129">
        <v>1.5700778627603911</v>
      </c>
      <c r="I53" s="129">
        <v>9.8238347283588343</v>
      </c>
      <c r="J53" s="53"/>
    </row>
    <row r="54" spans="2:10" x14ac:dyDescent="0.3">
      <c r="B54" s="52"/>
      <c r="C54" s="57">
        <v>49</v>
      </c>
      <c r="D54" s="129">
        <v>13.2</v>
      </c>
      <c r="E54" s="129">
        <v>-1.4</v>
      </c>
      <c r="F54" s="129">
        <v>0</v>
      </c>
      <c r="G54" s="129">
        <f>ETo!$I54*((1-Constantes!$D$19)*ETo!$K54+ETo!$L54)</f>
        <v>1.9893686263352943</v>
      </c>
      <c r="H54" s="129">
        <v>1.1644196254637111</v>
      </c>
      <c r="I54" s="129">
        <v>0</v>
      </c>
      <c r="J54" s="53"/>
    </row>
    <row r="55" spans="2:10" x14ac:dyDescent="0.3">
      <c r="B55" s="52"/>
      <c r="C55" s="57">
        <v>50</v>
      </c>
      <c r="D55" s="129">
        <v>12.4</v>
      </c>
      <c r="E55" s="129">
        <v>-4</v>
      </c>
      <c r="F55" s="129">
        <v>0</v>
      </c>
      <c r="G55" s="129">
        <f>ETo!$I55*((1-Constantes!$D$19)*ETo!$K55+ETo!$L55)</f>
        <v>1.897310700405002</v>
      </c>
      <c r="H55" s="129">
        <v>1.1312634546734848</v>
      </c>
      <c r="I55" s="129">
        <v>0</v>
      </c>
      <c r="J55" s="53"/>
    </row>
    <row r="56" spans="2:10" x14ac:dyDescent="0.3">
      <c r="B56" s="52"/>
      <c r="C56" s="57">
        <v>51</v>
      </c>
      <c r="D56" s="129">
        <v>13.4</v>
      </c>
      <c r="E56" s="129">
        <v>-3.2</v>
      </c>
      <c r="F56" s="129">
        <v>0</v>
      </c>
      <c r="G56" s="129">
        <f>ETo!$I56*((1-Constantes!$D$19)*ETo!$K56+ETo!$L56)</f>
        <v>1.9416412509728138</v>
      </c>
      <c r="H56" s="129">
        <v>1.0997825339752283</v>
      </c>
      <c r="I56" s="129">
        <v>0</v>
      </c>
      <c r="J56" s="53"/>
    </row>
    <row r="57" spans="2:10" x14ac:dyDescent="0.3">
      <c r="B57" s="52"/>
      <c r="C57" s="57">
        <v>52</v>
      </c>
      <c r="D57" s="129">
        <v>12.2</v>
      </c>
      <c r="E57" s="129">
        <v>-2.8</v>
      </c>
      <c r="F57" s="129">
        <v>4.9000000000000004</v>
      </c>
      <c r="G57" s="129">
        <f>ETo!$I57*((1-Constantes!$D$19)*ETo!$K57+ETo!$L57)</f>
        <v>1.9176974628913213</v>
      </c>
      <c r="H57" s="129">
        <v>1.1993639205178626</v>
      </c>
      <c r="I57" s="129">
        <v>0</v>
      </c>
      <c r="J57" s="53"/>
    </row>
    <row r="58" spans="2:10" x14ac:dyDescent="0.3">
      <c r="B58" s="52"/>
      <c r="C58" s="57">
        <v>53</v>
      </c>
      <c r="D58" s="129">
        <v>10.199999999999999</v>
      </c>
      <c r="E58" s="129">
        <v>1</v>
      </c>
      <c r="F58" s="129">
        <v>8.8000000000000007</v>
      </c>
      <c r="G58" s="129">
        <f>ETo!$I58*((1-Constantes!$D$19)*ETo!$K58+ETo!$L58)</f>
        <v>1.961598789099178</v>
      </c>
      <c r="H58" s="129">
        <v>1.667210074016525</v>
      </c>
      <c r="I58" s="129">
        <v>16.741517492921258</v>
      </c>
      <c r="J58" s="53"/>
    </row>
    <row r="59" spans="2:10" x14ac:dyDescent="0.3">
      <c r="B59" s="52"/>
      <c r="C59" s="57">
        <v>54</v>
      </c>
      <c r="D59" s="129">
        <v>10.4</v>
      </c>
      <c r="E59" s="129">
        <v>1.4</v>
      </c>
      <c r="F59" s="129">
        <v>16.7</v>
      </c>
      <c r="G59" s="129">
        <f>ETo!$I59*((1-Constantes!$D$19)*ETo!$K59+ETo!$L59)</f>
        <v>1.9739368471281511</v>
      </c>
      <c r="H59" s="129">
        <v>3.6633457287263895</v>
      </c>
      <c r="I59" s="129">
        <v>265.59205535887259</v>
      </c>
      <c r="J59" s="53"/>
    </row>
    <row r="60" spans="2:10" x14ac:dyDescent="0.3">
      <c r="B60" s="52"/>
      <c r="C60" s="57">
        <v>55</v>
      </c>
      <c r="D60" s="129">
        <v>10.8</v>
      </c>
      <c r="E60" s="129">
        <v>0.2</v>
      </c>
      <c r="F60" s="129">
        <v>1.7</v>
      </c>
      <c r="G60" s="129">
        <f>ETo!$I60*((1-Constantes!$D$19)*ETo!$K60+ETo!$L60)</f>
        <v>1.9496703385759855</v>
      </c>
      <c r="H60" s="129">
        <v>1.280548761130756</v>
      </c>
      <c r="I60" s="129">
        <v>0</v>
      </c>
      <c r="J60" s="53"/>
    </row>
    <row r="61" spans="2:10" x14ac:dyDescent="0.3">
      <c r="B61" s="52"/>
      <c r="C61" s="57">
        <v>56</v>
      </c>
      <c r="D61" s="129">
        <v>13.2</v>
      </c>
      <c r="E61" s="129">
        <v>0.8</v>
      </c>
      <c r="F61" s="129">
        <v>6.6</v>
      </c>
      <c r="G61" s="129">
        <f>ETo!$I61*((1-Constantes!$D$19)*ETo!$K61+ETo!$L61)</f>
        <v>2.0240349978914063</v>
      </c>
      <c r="H61" s="129">
        <v>1.4818960243703039</v>
      </c>
      <c r="I61" s="129">
        <v>0.31269447813933815</v>
      </c>
      <c r="J61" s="53"/>
    </row>
    <row r="62" spans="2:10" x14ac:dyDescent="0.3">
      <c r="B62" s="52"/>
      <c r="C62" s="57">
        <v>57</v>
      </c>
      <c r="D62" s="129">
        <v>11.2</v>
      </c>
      <c r="E62" s="129">
        <v>0.4</v>
      </c>
      <c r="F62" s="129">
        <v>5.4</v>
      </c>
      <c r="G62" s="129">
        <f>ETo!$I62*((1-Constantes!$D$19)*ETo!$K62+ETo!$L62)</f>
        <v>1.9580205938371393</v>
      </c>
      <c r="H62" s="129">
        <v>1.4002028262459321</v>
      </c>
      <c r="I62" s="129">
        <v>0</v>
      </c>
      <c r="J62" s="53"/>
    </row>
    <row r="63" spans="2:10" x14ac:dyDescent="0.3">
      <c r="B63" s="52"/>
      <c r="C63" s="57">
        <v>58</v>
      </c>
      <c r="D63" s="129">
        <v>12.6</v>
      </c>
      <c r="E63" s="129">
        <v>2.2000000000000002</v>
      </c>
      <c r="F63" s="129">
        <v>0.6</v>
      </c>
      <c r="G63" s="129">
        <f>ETo!$I63*((1-Constantes!$D$19)*ETo!$K63+ETo!$L63)</f>
        <v>2.0369698463872159</v>
      </c>
      <c r="H63" s="129">
        <v>1.2966711495206757</v>
      </c>
      <c r="I63" s="129">
        <v>0</v>
      </c>
      <c r="J63" s="53"/>
    </row>
    <row r="64" spans="2:10" x14ac:dyDescent="0.3">
      <c r="B64" s="52"/>
      <c r="C64" s="57">
        <v>59</v>
      </c>
      <c r="D64" s="129">
        <v>14</v>
      </c>
      <c r="E64" s="129">
        <v>1.8</v>
      </c>
      <c r="F64" s="129">
        <v>0</v>
      </c>
      <c r="G64" s="129">
        <f>ETo!$I64*((1-Constantes!$D$19)*ETo!$K64+ETo!$L64)</f>
        <v>2.0586613099651321</v>
      </c>
      <c r="H64" s="129">
        <v>1.2600258687741439</v>
      </c>
      <c r="I64" s="129">
        <v>0</v>
      </c>
      <c r="J64" s="53"/>
    </row>
    <row r="65" spans="2:10" x14ac:dyDescent="0.3">
      <c r="B65" s="52"/>
      <c r="C65" s="57">
        <v>60</v>
      </c>
      <c r="D65" s="129">
        <v>13</v>
      </c>
      <c r="E65" s="129">
        <v>1.6</v>
      </c>
      <c r="F65" s="129">
        <v>4.2</v>
      </c>
      <c r="G65" s="129">
        <f>ETo!$I65*((1-Constantes!$D$19)*ETo!$K65+ETo!$L65)</f>
        <v>2.0234464183841956</v>
      </c>
      <c r="H65" s="129">
        <v>1.3145196839269824</v>
      </c>
      <c r="I65" s="129">
        <v>0</v>
      </c>
      <c r="J65" s="53"/>
    </row>
    <row r="66" spans="2:10" x14ac:dyDescent="0.3">
      <c r="B66" s="52"/>
      <c r="C66" s="57">
        <v>61</v>
      </c>
      <c r="D66" s="129">
        <v>11.6</v>
      </c>
      <c r="E66" s="129">
        <v>1.8</v>
      </c>
      <c r="F66" s="129">
        <v>2.2000000000000002</v>
      </c>
      <c r="G66" s="129">
        <f>ETo!$I66*((1-Constantes!$D$19)*ETo!$K66+ETo!$L66)</f>
        <v>1.9882244901636059</v>
      </c>
      <c r="H66" s="129">
        <v>1.2987216944106807</v>
      </c>
      <c r="I66" s="129">
        <v>0</v>
      </c>
      <c r="J66" s="53"/>
    </row>
    <row r="67" spans="2:10" x14ac:dyDescent="0.3">
      <c r="B67" s="52"/>
      <c r="C67" s="57">
        <v>62</v>
      </c>
      <c r="D67" s="129">
        <v>9.8000000000000007</v>
      </c>
      <c r="E67" s="129">
        <v>2</v>
      </c>
      <c r="F67" s="129">
        <v>4.5999999999999996</v>
      </c>
      <c r="G67" s="129">
        <f>ETo!$I67*((1-Constantes!$D$19)*ETo!$K67+ETo!$L67)</f>
        <v>1.9427443622133582</v>
      </c>
      <c r="H67" s="129">
        <v>1.3426541602135749</v>
      </c>
      <c r="I67" s="129">
        <v>0</v>
      </c>
      <c r="J67" s="53"/>
    </row>
    <row r="68" spans="2:10" x14ac:dyDescent="0.3">
      <c r="B68" s="52"/>
      <c r="C68" s="57">
        <v>63</v>
      </c>
      <c r="D68" s="129">
        <v>12.2</v>
      </c>
      <c r="E68" s="129">
        <v>2.8</v>
      </c>
      <c r="F68" s="129">
        <v>17.100000000000001</v>
      </c>
      <c r="G68" s="129">
        <f>ETo!$I68*((1-Constantes!$D$19)*ETo!$K68+ETo!$L68)</f>
        <v>2.0201324069257298</v>
      </c>
      <c r="H68" s="129">
        <v>3.8967337086269653</v>
      </c>
      <c r="I68" s="129">
        <v>285.48171270647629</v>
      </c>
      <c r="J68" s="53"/>
    </row>
    <row r="69" spans="2:10" x14ac:dyDescent="0.3">
      <c r="B69" s="52"/>
      <c r="C69" s="57">
        <v>64</v>
      </c>
      <c r="D69" s="129">
        <v>7.2</v>
      </c>
      <c r="E69" s="129">
        <v>0.4</v>
      </c>
      <c r="F69" s="129">
        <v>1</v>
      </c>
      <c r="G69" s="129">
        <f>ETo!$I69*((1-Constantes!$D$19)*ETo!$K69+ETo!$L69)</f>
        <v>1.8264551946068925</v>
      </c>
      <c r="H69" s="129">
        <v>1.3732289920047229</v>
      </c>
      <c r="I69" s="129">
        <v>0</v>
      </c>
      <c r="J69" s="53"/>
    </row>
    <row r="70" spans="2:10" x14ac:dyDescent="0.3">
      <c r="B70" s="52"/>
      <c r="C70" s="57">
        <v>65</v>
      </c>
      <c r="D70" s="129">
        <v>10.4</v>
      </c>
      <c r="E70" s="129">
        <v>2</v>
      </c>
      <c r="F70" s="129">
        <v>0</v>
      </c>
      <c r="G70" s="129">
        <f>ETo!$I70*((1-Constantes!$D$19)*ETo!$K70+ETo!$L70)</f>
        <v>1.9441595256291615</v>
      </c>
      <c r="H70" s="129">
        <v>1.3366716295307792</v>
      </c>
      <c r="I70" s="129">
        <v>0</v>
      </c>
      <c r="J70" s="53"/>
    </row>
    <row r="71" spans="2:10" x14ac:dyDescent="0.3">
      <c r="B71" s="52"/>
      <c r="C71" s="57">
        <v>66</v>
      </c>
      <c r="D71" s="129">
        <v>11.2</v>
      </c>
      <c r="E71" s="129">
        <v>1.8</v>
      </c>
      <c r="F71" s="129">
        <v>0.6</v>
      </c>
      <c r="G71" s="129">
        <f>ETo!$I71*((1-Constantes!$D$19)*ETo!$K71+ETo!$L71)</f>
        <v>1.9544699568536599</v>
      </c>
      <c r="H71" s="129">
        <v>1.3128689858356475</v>
      </c>
      <c r="I71" s="129">
        <v>0</v>
      </c>
      <c r="J71" s="53"/>
    </row>
    <row r="72" spans="2:10" x14ac:dyDescent="0.3">
      <c r="B72" s="52"/>
      <c r="C72" s="57">
        <v>67</v>
      </c>
      <c r="D72" s="129">
        <v>10</v>
      </c>
      <c r="E72" s="129">
        <v>2.4</v>
      </c>
      <c r="F72" s="129">
        <v>0</v>
      </c>
      <c r="G72" s="129">
        <f>ETo!$I72*((1-Constantes!$D$19)*ETo!$K72+ETo!$L72)</f>
        <v>1.9341697575746846</v>
      </c>
      <c r="H72" s="129">
        <v>1.2802958736979464</v>
      </c>
      <c r="I72" s="129">
        <v>0</v>
      </c>
      <c r="J72" s="53"/>
    </row>
    <row r="73" spans="2:10" x14ac:dyDescent="0.3">
      <c r="B73" s="52"/>
      <c r="C73" s="57">
        <v>68</v>
      </c>
      <c r="D73" s="129">
        <v>12.4</v>
      </c>
      <c r="E73" s="129">
        <v>-1</v>
      </c>
      <c r="F73" s="129">
        <v>0</v>
      </c>
      <c r="G73" s="129">
        <f>ETo!$I73*((1-Constantes!$D$19)*ETo!$K73+ETo!$L73)</f>
        <v>1.9037133747597115</v>
      </c>
      <c r="H73" s="129">
        <v>1.2498130312072988</v>
      </c>
      <c r="I73" s="129">
        <v>0</v>
      </c>
      <c r="J73" s="53"/>
    </row>
    <row r="74" spans="2:10" x14ac:dyDescent="0.3">
      <c r="B74" s="52"/>
      <c r="C74" s="57">
        <v>69</v>
      </c>
      <c r="D74" s="129">
        <v>12.6</v>
      </c>
      <c r="E74" s="129">
        <v>0.2</v>
      </c>
      <c r="F74" s="129">
        <v>0</v>
      </c>
      <c r="G74" s="129">
        <f>ETo!$I74*((1-Constantes!$D$19)*ETo!$K74+ETo!$L74)</f>
        <v>1.9337144165768527</v>
      </c>
      <c r="H74" s="129">
        <v>1.2205056175772</v>
      </c>
      <c r="I74" s="129">
        <v>0</v>
      </c>
      <c r="J74" s="53"/>
    </row>
    <row r="75" spans="2:10" x14ac:dyDescent="0.3">
      <c r="B75" s="52"/>
      <c r="C75" s="57">
        <v>70</v>
      </c>
      <c r="D75" s="129">
        <v>13.6</v>
      </c>
      <c r="E75" s="129">
        <v>-0.2</v>
      </c>
      <c r="F75" s="129">
        <v>15.6</v>
      </c>
      <c r="G75" s="129">
        <f>ETo!$I75*((1-Constantes!$D$19)*ETo!$K75+ETo!$L75)</f>
        <v>1.9432886940520011</v>
      </c>
      <c r="H75" s="129">
        <v>3.4157869225617068</v>
      </c>
      <c r="I75" s="129">
        <v>214.33512376174872</v>
      </c>
      <c r="J75" s="53"/>
    </row>
    <row r="76" spans="2:10" x14ac:dyDescent="0.3">
      <c r="B76" s="52"/>
      <c r="C76" s="57">
        <v>71</v>
      </c>
      <c r="D76" s="129">
        <v>8.8000000000000007</v>
      </c>
      <c r="E76" s="129">
        <v>-0.4</v>
      </c>
      <c r="F76" s="129">
        <v>7.5</v>
      </c>
      <c r="G76" s="129">
        <f>ETo!$I76*((1-Constantes!$D$19)*ETo!$K76+ETo!$L76)</f>
        <v>1.8124354521882828</v>
      </c>
      <c r="H76" s="129">
        <v>1.6839221207160469</v>
      </c>
      <c r="I76" s="129">
        <v>4.0469119425200182</v>
      </c>
      <c r="J76" s="53"/>
    </row>
    <row r="77" spans="2:10" x14ac:dyDescent="0.3">
      <c r="B77" s="52"/>
      <c r="C77" s="57">
        <v>72</v>
      </c>
      <c r="D77" s="129">
        <v>12.6</v>
      </c>
      <c r="E77" s="129">
        <v>-0.2</v>
      </c>
      <c r="F77" s="129">
        <v>0</v>
      </c>
      <c r="G77" s="129">
        <f>ETo!$I77*((1-Constantes!$D$19)*ETo!$K77+ETo!$L77)</f>
        <v>1.9068290238019092</v>
      </c>
      <c r="H77" s="129">
        <v>1.3705877929453154</v>
      </c>
      <c r="I77" s="129">
        <v>0</v>
      </c>
      <c r="J77" s="53"/>
    </row>
    <row r="78" spans="2:10" x14ac:dyDescent="0.3">
      <c r="B78" s="52"/>
      <c r="C78" s="57">
        <v>73</v>
      </c>
      <c r="D78" s="129">
        <v>12</v>
      </c>
      <c r="E78" s="129">
        <v>-0.2</v>
      </c>
      <c r="F78" s="129">
        <v>0</v>
      </c>
      <c r="G78" s="129">
        <f>ETo!$I78*((1-Constantes!$D$19)*ETo!$K78+ETo!$L78)</f>
        <v>1.8860251808075701</v>
      </c>
      <c r="H78" s="129">
        <v>1.3360611722801892</v>
      </c>
      <c r="I78" s="129">
        <v>0</v>
      </c>
      <c r="J78" s="53"/>
    </row>
    <row r="79" spans="2:10" x14ac:dyDescent="0.3">
      <c r="B79" s="52"/>
      <c r="C79" s="57">
        <v>74</v>
      </c>
      <c r="D79" s="129">
        <v>14</v>
      </c>
      <c r="E79" s="129">
        <v>-1.2</v>
      </c>
      <c r="F79" s="129">
        <v>0</v>
      </c>
      <c r="G79" s="129">
        <f>ETo!$I79*((1-Constantes!$D$19)*ETo!$K79+ETo!$L79)</f>
        <v>1.9048774497507026</v>
      </c>
      <c r="H79" s="129">
        <v>1.3034853248572471</v>
      </c>
      <c r="I79" s="129">
        <v>0</v>
      </c>
      <c r="J79" s="53"/>
    </row>
    <row r="80" spans="2:10" x14ac:dyDescent="0.3">
      <c r="B80" s="52"/>
      <c r="C80" s="57">
        <v>75</v>
      </c>
      <c r="D80" s="129">
        <v>9</v>
      </c>
      <c r="E80" s="129">
        <v>1.4</v>
      </c>
      <c r="F80" s="129">
        <v>2.5</v>
      </c>
      <c r="G80" s="129">
        <f>ETo!$I80*((1-Constantes!$D$19)*ETo!$K80+ETo!$L80)</f>
        <v>1.839373654731993</v>
      </c>
      <c r="H80" s="129">
        <v>1.3162907847576868</v>
      </c>
      <c r="I80" s="129">
        <v>0</v>
      </c>
      <c r="J80" s="53"/>
    </row>
    <row r="81" spans="2:10" x14ac:dyDescent="0.3">
      <c r="B81" s="52"/>
      <c r="C81" s="57">
        <v>76</v>
      </c>
      <c r="D81" s="129">
        <v>13</v>
      </c>
      <c r="E81" s="129">
        <v>0.2</v>
      </c>
      <c r="F81" s="129">
        <v>2.4</v>
      </c>
      <c r="G81" s="129">
        <f>ETo!$I81*((1-Constantes!$D$19)*ETo!$K81+ETo!$L81)</f>
        <v>1.9022675448603681</v>
      </c>
      <c r="H81" s="129">
        <v>1.3254612624506128</v>
      </c>
      <c r="I81" s="129">
        <v>0</v>
      </c>
      <c r="J81" s="53"/>
    </row>
    <row r="82" spans="2:10" x14ac:dyDescent="0.3">
      <c r="B82" s="52"/>
      <c r="C82" s="57">
        <v>77</v>
      </c>
      <c r="D82" s="129">
        <v>12</v>
      </c>
      <c r="E82" s="129">
        <v>1</v>
      </c>
      <c r="F82" s="129">
        <v>8.1999999999999993</v>
      </c>
      <c r="G82" s="129">
        <f>ETo!$I82*((1-Constantes!$D$19)*ETo!$K82+ETo!$L82)</f>
        <v>1.8908891469853535</v>
      </c>
      <c r="H82" s="129">
        <v>1.7608617397485922</v>
      </c>
      <c r="I82" s="129">
        <v>9.8238347283588343</v>
      </c>
      <c r="J82" s="53"/>
    </row>
    <row r="83" spans="2:10" x14ac:dyDescent="0.3">
      <c r="B83" s="52"/>
      <c r="C83" s="57">
        <v>78</v>
      </c>
      <c r="D83" s="129">
        <v>13</v>
      </c>
      <c r="E83" s="129">
        <v>0.8</v>
      </c>
      <c r="F83" s="129">
        <v>19.2</v>
      </c>
      <c r="G83" s="129">
        <f>ETo!$I83*((1-Constantes!$D$19)*ETo!$K83+ETo!$L83)</f>
        <v>1.9038976590930758</v>
      </c>
      <c r="H83" s="129">
        <v>4.7096994654674731</v>
      </c>
      <c r="I83" s="129">
        <v>400.56127797327457</v>
      </c>
      <c r="J83" s="53"/>
    </row>
    <row r="84" spans="2:10" x14ac:dyDescent="0.3">
      <c r="B84" s="52"/>
      <c r="C84" s="57">
        <v>79</v>
      </c>
      <c r="D84" s="129">
        <v>11.8</v>
      </c>
      <c r="E84" s="129">
        <v>-0.2</v>
      </c>
      <c r="F84" s="129">
        <v>18.2</v>
      </c>
      <c r="G84" s="129">
        <f>ETo!$I84*((1-Constantes!$D$19)*ETo!$K84+ETo!$L84)</f>
        <v>1.8434656893570491</v>
      </c>
      <c r="H84" s="129">
        <v>4.4423923029520473</v>
      </c>
      <c r="I84" s="129">
        <v>343.55264240530244</v>
      </c>
      <c r="J84" s="53"/>
    </row>
    <row r="85" spans="2:10" x14ac:dyDescent="0.3">
      <c r="B85" s="52"/>
      <c r="C85" s="57">
        <v>80</v>
      </c>
      <c r="D85" s="129">
        <v>10.4</v>
      </c>
      <c r="E85" s="129">
        <v>1</v>
      </c>
      <c r="F85" s="129">
        <v>3.7</v>
      </c>
      <c r="G85" s="129">
        <f>ETo!$I85*((1-Constantes!$D$19)*ETo!$K85+ETo!$L85)</f>
        <v>1.8319012440515832</v>
      </c>
      <c r="H85" s="129">
        <v>1.5771776837642764</v>
      </c>
      <c r="I85" s="129">
        <v>0</v>
      </c>
      <c r="J85" s="53"/>
    </row>
    <row r="86" spans="2:10" x14ac:dyDescent="0.3">
      <c r="B86" s="52"/>
      <c r="C86" s="57">
        <v>81</v>
      </c>
      <c r="D86" s="129">
        <v>11.2</v>
      </c>
      <c r="E86" s="129">
        <v>0.8</v>
      </c>
      <c r="F86" s="129">
        <v>0.1</v>
      </c>
      <c r="G86" s="129">
        <f>ETo!$I86*((1-Constantes!$D$19)*ETo!$K86+ETo!$L86)</f>
        <v>1.8396087814117661</v>
      </c>
      <c r="H86" s="129">
        <v>1.5367020029417442</v>
      </c>
      <c r="I86" s="129">
        <v>0</v>
      </c>
      <c r="J86" s="53"/>
    </row>
    <row r="87" spans="2:10" x14ac:dyDescent="0.3">
      <c r="B87" s="52"/>
      <c r="C87" s="57">
        <v>82</v>
      </c>
      <c r="D87" s="129">
        <v>10</v>
      </c>
      <c r="E87" s="129">
        <v>1.8</v>
      </c>
      <c r="F87" s="129">
        <v>7.7</v>
      </c>
      <c r="G87" s="129">
        <f>ETo!$I87*((1-Constantes!$D$19)*ETo!$K87+ETo!$L87)</f>
        <v>1.8278000393756708</v>
      </c>
      <c r="H87" s="129">
        <v>1.8877480129210482</v>
      </c>
      <c r="I87" s="129">
        <v>5.4432146480880519</v>
      </c>
      <c r="J87" s="53"/>
    </row>
    <row r="88" spans="2:10" x14ac:dyDescent="0.3">
      <c r="B88" s="52"/>
      <c r="C88" s="57">
        <v>83</v>
      </c>
      <c r="D88" s="129">
        <v>14.4</v>
      </c>
      <c r="E88" s="129">
        <v>1.6</v>
      </c>
      <c r="F88" s="129">
        <v>0</v>
      </c>
      <c r="G88" s="129">
        <f>ETo!$I88*((1-Constantes!$D$19)*ETo!$K88+ETo!$L88)</f>
        <v>1.9216663894981632</v>
      </c>
      <c r="H88" s="129">
        <v>1.547487470093144</v>
      </c>
      <c r="I88" s="129">
        <v>0</v>
      </c>
      <c r="J88" s="53"/>
    </row>
    <row r="89" spans="2:10" x14ac:dyDescent="0.3">
      <c r="B89" s="52"/>
      <c r="C89" s="57">
        <v>84</v>
      </c>
      <c r="D89" s="129">
        <v>10.8</v>
      </c>
      <c r="E89" s="129">
        <v>1</v>
      </c>
      <c r="F89" s="129">
        <v>0</v>
      </c>
      <c r="G89" s="129">
        <f>ETo!$I89*((1-Constantes!$D$19)*ETo!$K89+ETo!$L89)</f>
        <v>1.813507774967581</v>
      </c>
      <c r="H89" s="129">
        <v>1.5123724787009842</v>
      </c>
      <c r="I89" s="129">
        <v>0</v>
      </c>
      <c r="J89" s="53"/>
    </row>
    <row r="90" spans="2:10" x14ac:dyDescent="0.3">
      <c r="B90" s="52"/>
      <c r="C90" s="57">
        <v>85</v>
      </c>
      <c r="D90" s="129">
        <v>12.4</v>
      </c>
      <c r="E90" s="129">
        <v>-1.8</v>
      </c>
      <c r="F90" s="129">
        <v>0</v>
      </c>
      <c r="G90" s="129">
        <f>ETo!$I90*((1-Constantes!$D$19)*ETo!$K90+ETo!$L90)</f>
        <v>1.7776196714287236</v>
      </c>
      <c r="H90" s="129">
        <v>1.4797236122985906</v>
      </c>
      <c r="I90" s="129">
        <v>0</v>
      </c>
      <c r="J90" s="53"/>
    </row>
    <row r="91" spans="2:10" x14ac:dyDescent="0.3">
      <c r="B91" s="52"/>
      <c r="C91" s="57">
        <v>86</v>
      </c>
      <c r="D91" s="129">
        <v>12</v>
      </c>
      <c r="E91" s="129">
        <v>-2</v>
      </c>
      <c r="F91" s="129">
        <v>0</v>
      </c>
      <c r="G91" s="129">
        <f>ETo!$I91*((1-Constantes!$D$19)*ETo!$K91+ETo!$L91)</f>
        <v>1.7560918209397645</v>
      </c>
      <c r="H91" s="129">
        <v>1.4489487713245175</v>
      </c>
      <c r="I91" s="129">
        <v>0</v>
      </c>
      <c r="J91" s="53"/>
    </row>
    <row r="92" spans="2:10" x14ac:dyDescent="0.3">
      <c r="B92" s="52"/>
      <c r="C92" s="57">
        <v>87</v>
      </c>
      <c r="D92" s="129">
        <v>11</v>
      </c>
      <c r="E92" s="129">
        <v>-2</v>
      </c>
      <c r="F92" s="129">
        <v>0</v>
      </c>
      <c r="G92" s="129">
        <f>ETo!$I92*((1-Constantes!$D$19)*ETo!$K92+ETo!$L92)</f>
        <v>1.725154049359958</v>
      </c>
      <c r="H92" s="129">
        <v>1.4198415732670424</v>
      </c>
      <c r="I92" s="129">
        <v>0</v>
      </c>
      <c r="J92" s="53"/>
    </row>
    <row r="93" spans="2:10" x14ac:dyDescent="0.3">
      <c r="B93" s="52"/>
      <c r="C93" s="57">
        <v>88</v>
      </c>
      <c r="D93" s="129">
        <v>13</v>
      </c>
      <c r="E93" s="129">
        <v>-5.2</v>
      </c>
      <c r="F93" s="129">
        <v>0</v>
      </c>
      <c r="G93" s="129">
        <f>ETo!$I93*((1-Constantes!$D$19)*ETo!$K93+ETo!$L93)</f>
        <v>1.6896468693728868</v>
      </c>
      <c r="H93" s="129">
        <v>1.3922100039170502</v>
      </c>
      <c r="I93" s="129">
        <v>0</v>
      </c>
      <c r="J93" s="53"/>
    </row>
    <row r="94" spans="2:10" x14ac:dyDescent="0.3">
      <c r="B94" s="52"/>
      <c r="C94" s="57">
        <v>89</v>
      </c>
      <c r="D94" s="129">
        <v>13.2</v>
      </c>
      <c r="E94" s="129">
        <v>-3.8</v>
      </c>
      <c r="F94" s="129">
        <v>0</v>
      </c>
      <c r="G94" s="129">
        <f>ETo!$I94*((1-Constantes!$D$19)*ETo!$K94+ETo!$L94)</f>
        <v>1.7196851068388364</v>
      </c>
      <c r="H94" s="129">
        <v>1.3652935211088293</v>
      </c>
      <c r="I94" s="129">
        <v>0</v>
      </c>
      <c r="J94" s="53"/>
    </row>
    <row r="95" spans="2:10" x14ac:dyDescent="0.3">
      <c r="B95" s="52"/>
      <c r="C95" s="57">
        <v>90</v>
      </c>
      <c r="D95" s="129">
        <v>12.4</v>
      </c>
      <c r="E95" s="129">
        <v>-4.4000000000000004</v>
      </c>
      <c r="F95" s="129">
        <v>0</v>
      </c>
      <c r="G95" s="129">
        <f>ETo!$I95*((1-Constantes!$D$19)*ETo!$K95+ETo!$L95)</f>
        <v>1.6795383172099714</v>
      </c>
      <c r="H95" s="129">
        <v>1.3396088446425769</v>
      </c>
      <c r="I95" s="129">
        <v>0</v>
      </c>
      <c r="J95" s="53"/>
    </row>
    <row r="96" spans="2:10" x14ac:dyDescent="0.3">
      <c r="B96" s="52"/>
      <c r="C96" s="57">
        <v>91</v>
      </c>
      <c r="D96" s="129">
        <v>12.2</v>
      </c>
      <c r="E96" s="129">
        <v>-6.2</v>
      </c>
      <c r="F96" s="129">
        <v>0</v>
      </c>
      <c r="G96" s="129">
        <f>ETo!$I96*((1-Constantes!$D$19)*ETo!$K96+ETo!$L96)</f>
        <v>1.625782713981248</v>
      </c>
      <c r="H96" s="129">
        <v>1.3151425955461176</v>
      </c>
      <c r="I96" s="129">
        <v>0</v>
      </c>
      <c r="J96" s="53"/>
    </row>
    <row r="97" spans="2:10" x14ac:dyDescent="0.3">
      <c r="B97" s="52"/>
      <c r="C97" s="57">
        <v>92</v>
      </c>
      <c r="D97" s="129">
        <v>14.8</v>
      </c>
      <c r="E97" s="129">
        <v>-6.4</v>
      </c>
      <c r="F97" s="129">
        <v>0</v>
      </c>
      <c r="G97" s="129">
        <f>ETo!$I97*((1-Constantes!$D$19)*ETo!$K97+ETo!$L97)</f>
        <v>1.6735770889543169</v>
      </c>
      <c r="H97" s="129">
        <v>1.2909660557627085</v>
      </c>
      <c r="I97" s="129">
        <v>0</v>
      </c>
      <c r="J97" s="53"/>
    </row>
    <row r="98" spans="2:10" x14ac:dyDescent="0.3">
      <c r="B98" s="52"/>
      <c r="C98" s="57">
        <v>93</v>
      </c>
      <c r="D98" s="129">
        <v>13.4</v>
      </c>
      <c r="E98" s="129">
        <v>-4.5999999999999996</v>
      </c>
      <c r="F98" s="129">
        <v>0</v>
      </c>
      <c r="G98" s="129">
        <f>ETo!$I98*((1-Constantes!$D$19)*ETo!$K98+ETo!$L98)</f>
        <v>1.6749830977134088</v>
      </c>
      <c r="H98" s="129">
        <v>1.267419288466483</v>
      </c>
      <c r="I98" s="129">
        <v>0</v>
      </c>
      <c r="J98" s="53"/>
    </row>
    <row r="99" spans="2:10" x14ac:dyDescent="0.3">
      <c r="B99" s="52"/>
      <c r="C99" s="57">
        <v>94</v>
      </c>
      <c r="D99" s="129">
        <v>13.6</v>
      </c>
      <c r="E99" s="129">
        <v>-5.2</v>
      </c>
      <c r="F99" s="129">
        <v>0</v>
      </c>
      <c r="G99" s="129">
        <f>ETo!$I99*((1-Constantes!$D$19)*ETo!$K99+ETo!$L99)</f>
        <v>1.6579716482830447</v>
      </c>
      <c r="H99" s="129">
        <v>1.244594277679641</v>
      </c>
      <c r="I99" s="129">
        <v>0</v>
      </c>
      <c r="J99" s="53"/>
    </row>
    <row r="100" spans="2:10" x14ac:dyDescent="0.3">
      <c r="B100" s="52"/>
      <c r="C100" s="57">
        <v>95</v>
      </c>
      <c r="D100" s="129">
        <v>13</v>
      </c>
      <c r="E100" s="129">
        <v>-6.4</v>
      </c>
      <c r="F100" s="129">
        <v>0</v>
      </c>
      <c r="G100" s="129">
        <f>ETo!$I100*((1-Constantes!$D$19)*ETo!$K100+ETo!$L100)</f>
        <v>1.6092465078415596</v>
      </c>
      <c r="H100" s="129">
        <v>1.2226787994109447</v>
      </c>
      <c r="I100" s="129">
        <v>0</v>
      </c>
      <c r="J100" s="53"/>
    </row>
    <row r="101" spans="2:10" x14ac:dyDescent="0.3">
      <c r="B101" s="52"/>
      <c r="C101" s="57">
        <v>96</v>
      </c>
      <c r="D101" s="129">
        <v>13.2</v>
      </c>
      <c r="E101" s="129">
        <v>-5.8</v>
      </c>
      <c r="F101" s="129">
        <v>0</v>
      </c>
      <c r="G101" s="129">
        <f>ETo!$I101*((1-Constantes!$D$19)*ETo!$K101+ETo!$L101)</f>
        <v>1.6194850239360312</v>
      </c>
      <c r="H101" s="129">
        <v>1.2011741946482384</v>
      </c>
      <c r="I101" s="129">
        <v>0</v>
      </c>
      <c r="J101" s="53"/>
    </row>
    <row r="102" spans="2:10" x14ac:dyDescent="0.3">
      <c r="B102" s="52"/>
      <c r="C102" s="57">
        <v>97</v>
      </c>
      <c r="D102" s="129">
        <v>13.6</v>
      </c>
      <c r="E102" s="129">
        <v>-3.2</v>
      </c>
      <c r="F102" s="129">
        <v>3.1</v>
      </c>
      <c r="G102" s="129">
        <f>ETo!$I102*((1-Constantes!$D$19)*ETo!$K102+ETo!$L102)</f>
        <v>1.6789269859292417</v>
      </c>
      <c r="H102" s="129">
        <v>1.2329503359332978</v>
      </c>
      <c r="I102" s="129">
        <v>0</v>
      </c>
      <c r="J102" s="53"/>
    </row>
    <row r="103" spans="2:10" x14ac:dyDescent="0.3">
      <c r="B103" s="52"/>
      <c r="C103" s="57">
        <v>98</v>
      </c>
      <c r="D103" s="129">
        <v>12</v>
      </c>
      <c r="E103" s="129">
        <v>-1.4</v>
      </c>
      <c r="F103" s="129">
        <v>3.7</v>
      </c>
      <c r="G103" s="129">
        <f>ETo!$I103*((1-Constantes!$D$19)*ETo!$K103+ETo!$L103)</f>
        <v>1.6750281146900048</v>
      </c>
      <c r="H103" s="129">
        <v>1.2781099064504722</v>
      </c>
      <c r="I103" s="129">
        <v>0</v>
      </c>
      <c r="J103" s="53"/>
    </row>
    <row r="104" spans="2:10" x14ac:dyDescent="0.3">
      <c r="B104" s="52"/>
      <c r="C104" s="57">
        <v>99</v>
      </c>
      <c r="D104" s="129">
        <v>12.4</v>
      </c>
      <c r="E104" s="129">
        <v>-3.4</v>
      </c>
      <c r="F104" s="129">
        <v>0</v>
      </c>
      <c r="G104" s="129">
        <f>ETo!$I104*((1-Constantes!$D$19)*ETo!$K104+ETo!$L104)</f>
        <v>1.6309547196276373</v>
      </c>
      <c r="H104" s="129">
        <v>1.2498383068053016</v>
      </c>
      <c r="I104" s="129">
        <v>0</v>
      </c>
      <c r="J104" s="53"/>
    </row>
    <row r="105" spans="2:10" x14ac:dyDescent="0.3">
      <c r="B105" s="52"/>
      <c r="C105" s="57">
        <v>100</v>
      </c>
      <c r="D105" s="129">
        <v>12.8</v>
      </c>
      <c r="E105" s="129">
        <v>-0.6</v>
      </c>
      <c r="F105" s="129">
        <v>0</v>
      </c>
      <c r="G105" s="129">
        <f>ETo!$I105*((1-Constantes!$D$19)*ETo!$K105+ETo!$L105)</f>
        <v>1.6935136275536038</v>
      </c>
      <c r="H105" s="129">
        <v>1.2260341587066781</v>
      </c>
      <c r="I105" s="129">
        <v>0</v>
      </c>
      <c r="J105" s="53"/>
    </row>
    <row r="106" spans="2:10" x14ac:dyDescent="0.3">
      <c r="B106" s="52"/>
      <c r="C106" s="57">
        <v>101</v>
      </c>
      <c r="D106" s="129">
        <v>14.4</v>
      </c>
      <c r="E106" s="129">
        <v>-3.4</v>
      </c>
      <c r="F106" s="129">
        <v>0</v>
      </c>
      <c r="G106" s="129">
        <f>ETo!$I106*((1-Constantes!$D$19)*ETo!$K106+ETo!$L106)</f>
        <v>1.6582596785289634</v>
      </c>
      <c r="H106" s="129">
        <v>1.2031432897938044</v>
      </c>
      <c r="I106" s="129">
        <v>0</v>
      </c>
      <c r="J106" s="53"/>
    </row>
    <row r="107" spans="2:10" x14ac:dyDescent="0.3">
      <c r="B107" s="52"/>
      <c r="C107" s="57">
        <v>102</v>
      </c>
      <c r="D107" s="129">
        <v>15</v>
      </c>
      <c r="E107" s="129">
        <v>-3.2</v>
      </c>
      <c r="F107" s="129">
        <v>0</v>
      </c>
      <c r="G107" s="129">
        <f>ETo!$I107*((1-Constantes!$D$19)*ETo!$K107+ETo!$L107)</f>
        <v>1.6671214052172494</v>
      </c>
      <c r="H107" s="129">
        <v>1.1807566961369567</v>
      </c>
      <c r="I107" s="129">
        <v>0</v>
      </c>
      <c r="J107" s="53"/>
    </row>
    <row r="108" spans="2:10" x14ac:dyDescent="0.3">
      <c r="B108" s="52"/>
      <c r="C108" s="57">
        <v>103</v>
      </c>
      <c r="D108" s="129">
        <v>11.6</v>
      </c>
      <c r="E108" s="129">
        <v>-2</v>
      </c>
      <c r="F108" s="129">
        <v>0</v>
      </c>
      <c r="G108" s="129">
        <f>ETo!$I108*((1-Constantes!$D$19)*ETo!$K108+ETo!$L108)</f>
        <v>1.610318607763721</v>
      </c>
      <c r="H108" s="129">
        <v>1.1593326141471956</v>
      </c>
      <c r="I108" s="129">
        <v>0</v>
      </c>
      <c r="J108" s="53"/>
    </row>
    <row r="109" spans="2:10" x14ac:dyDescent="0.3">
      <c r="B109" s="52"/>
      <c r="C109" s="57">
        <v>104</v>
      </c>
      <c r="D109" s="129">
        <v>13.4</v>
      </c>
      <c r="E109" s="129">
        <v>0.6</v>
      </c>
      <c r="F109" s="129">
        <v>0</v>
      </c>
      <c r="G109" s="129">
        <f>ETo!$I109*((1-Constantes!$D$19)*ETo!$K109+ETo!$L109)</f>
        <v>1.6972456917031662</v>
      </c>
      <c r="H109" s="129">
        <v>1.1377426982622714</v>
      </c>
      <c r="I109" s="129">
        <v>0</v>
      </c>
      <c r="J109" s="53"/>
    </row>
    <row r="110" spans="2:10" x14ac:dyDescent="0.3">
      <c r="B110" s="52"/>
      <c r="C110" s="57">
        <v>105</v>
      </c>
      <c r="D110" s="129">
        <v>13.6</v>
      </c>
      <c r="E110" s="129">
        <v>-4</v>
      </c>
      <c r="F110" s="129">
        <v>0</v>
      </c>
      <c r="G110" s="129">
        <f>ETo!$I110*((1-Constantes!$D$19)*ETo!$K110+ETo!$L110)</f>
        <v>1.5930402290493386</v>
      </c>
      <c r="H110" s="129">
        <v>1.1173921051572326</v>
      </c>
      <c r="I110" s="129">
        <v>0</v>
      </c>
      <c r="J110" s="53"/>
    </row>
    <row r="111" spans="2:10" x14ac:dyDescent="0.3">
      <c r="B111" s="52"/>
      <c r="C111" s="57">
        <v>106</v>
      </c>
      <c r="D111" s="129">
        <v>15.2</v>
      </c>
      <c r="E111" s="129">
        <v>-4.2</v>
      </c>
      <c r="F111" s="129">
        <v>0</v>
      </c>
      <c r="G111" s="129">
        <f>ETo!$I111*((1-Constantes!$D$19)*ETo!$K111+ETo!$L111)</f>
        <v>1.6143458508328592</v>
      </c>
      <c r="H111" s="129">
        <v>1.0973055341692701</v>
      </c>
      <c r="I111" s="129">
        <v>0</v>
      </c>
      <c r="J111" s="53"/>
    </row>
    <row r="112" spans="2:10" x14ac:dyDescent="0.3">
      <c r="B112" s="52"/>
      <c r="C112" s="57">
        <v>107</v>
      </c>
      <c r="D112" s="129">
        <v>15.6</v>
      </c>
      <c r="E112" s="129">
        <v>-5.4</v>
      </c>
      <c r="F112" s="129">
        <v>0</v>
      </c>
      <c r="G112" s="129">
        <f>ETo!$I112*((1-Constantes!$D$19)*ETo!$K112+ETo!$L112)</f>
        <v>1.5883957448702728</v>
      </c>
      <c r="H112" s="129">
        <v>1.0778062093853245</v>
      </c>
      <c r="I112" s="129">
        <v>0</v>
      </c>
      <c r="J112" s="53"/>
    </row>
    <row r="113" spans="2:10" x14ac:dyDescent="0.3">
      <c r="B113" s="52"/>
      <c r="C113" s="57">
        <v>108</v>
      </c>
      <c r="D113" s="129">
        <v>14</v>
      </c>
      <c r="E113" s="129">
        <v>-5.2</v>
      </c>
      <c r="F113" s="129">
        <v>0</v>
      </c>
      <c r="G113" s="129">
        <f>ETo!$I113*((1-Constantes!$D$19)*ETo!$K113+ETo!$L113)</f>
        <v>1.549945544434056</v>
      </c>
      <c r="H113" s="129">
        <v>1.0589538867353285</v>
      </c>
      <c r="I113" s="129">
        <v>0</v>
      </c>
      <c r="J113" s="53"/>
    </row>
    <row r="114" spans="2:10" x14ac:dyDescent="0.3">
      <c r="B114" s="52"/>
      <c r="C114" s="57">
        <v>109</v>
      </c>
      <c r="D114" s="129">
        <v>15</v>
      </c>
      <c r="E114" s="129">
        <v>-5.6</v>
      </c>
      <c r="F114" s="129">
        <v>0</v>
      </c>
      <c r="G114" s="129">
        <f>ETo!$I114*((1-Constantes!$D$19)*ETo!$K114+ETo!$L114)</f>
        <v>1.5538848088215889</v>
      </c>
      <c r="H114" s="129">
        <v>1.0404220175145216</v>
      </c>
      <c r="I114" s="129">
        <v>0</v>
      </c>
      <c r="J114" s="53"/>
    </row>
    <row r="115" spans="2:10" x14ac:dyDescent="0.3">
      <c r="B115" s="52"/>
      <c r="C115" s="57">
        <v>110</v>
      </c>
      <c r="D115" s="129">
        <v>15.2</v>
      </c>
      <c r="E115" s="129">
        <v>-5.4</v>
      </c>
      <c r="F115" s="129">
        <v>0</v>
      </c>
      <c r="G115" s="129">
        <f>ETo!$I115*((1-Constantes!$D$19)*ETo!$K115+ETo!$L115)</f>
        <v>1.5534858437300292</v>
      </c>
      <c r="H115" s="129">
        <v>1.0222269768581513</v>
      </c>
      <c r="I115" s="129">
        <v>0</v>
      </c>
      <c r="J115" s="53"/>
    </row>
    <row r="116" spans="2:10" x14ac:dyDescent="0.3">
      <c r="B116" s="52"/>
      <c r="C116" s="57">
        <v>111</v>
      </c>
      <c r="D116" s="129">
        <v>13.8</v>
      </c>
      <c r="E116" s="129">
        <v>-5.6</v>
      </c>
      <c r="F116" s="129">
        <v>0</v>
      </c>
      <c r="G116" s="129">
        <f>ETo!$I116*((1-Constantes!$D$19)*ETo!$K116+ETo!$L116)</f>
        <v>1.5114220931228581</v>
      </c>
      <c r="H116" s="129">
        <v>1.0057763005875822</v>
      </c>
      <c r="I116" s="129">
        <v>0</v>
      </c>
      <c r="J116" s="53"/>
    </row>
    <row r="117" spans="2:10" x14ac:dyDescent="0.3">
      <c r="B117" s="52"/>
      <c r="C117" s="57">
        <v>112</v>
      </c>
      <c r="D117" s="129">
        <v>14</v>
      </c>
      <c r="E117" s="129">
        <v>-4.2</v>
      </c>
      <c r="F117" s="129">
        <v>0</v>
      </c>
      <c r="G117" s="129">
        <f>ETo!$I117*((1-Constantes!$D$19)*ETo!$K117+ETo!$L117)</f>
        <v>1.5358266414220574</v>
      </c>
      <c r="H117" s="129">
        <v>0.99711227682307901</v>
      </c>
      <c r="I117" s="129">
        <v>0</v>
      </c>
      <c r="J117" s="53"/>
    </row>
    <row r="118" spans="2:10" x14ac:dyDescent="0.3">
      <c r="B118" s="52"/>
      <c r="C118" s="57">
        <v>113</v>
      </c>
      <c r="D118" s="129">
        <v>12.4</v>
      </c>
      <c r="E118" s="129">
        <v>-1.4</v>
      </c>
      <c r="F118" s="129">
        <v>0</v>
      </c>
      <c r="G118" s="129">
        <f>ETo!$I118*((1-Constantes!$D$19)*ETo!$K118+ETo!$L118)</f>
        <v>1.5516823176954841</v>
      </c>
      <c r="H118" s="129">
        <v>0.98991088583881615</v>
      </c>
      <c r="I118" s="129">
        <v>0</v>
      </c>
      <c r="J118" s="53"/>
    </row>
    <row r="119" spans="2:10" x14ac:dyDescent="0.3">
      <c r="B119" s="52"/>
      <c r="C119" s="57">
        <v>114</v>
      </c>
      <c r="D119" s="129">
        <v>11.6</v>
      </c>
      <c r="E119" s="129">
        <v>-1.6</v>
      </c>
      <c r="F119" s="129">
        <v>10.199999999999999</v>
      </c>
      <c r="G119" s="129">
        <f>ETo!$I119*((1-Constantes!$D$19)*ETo!$K119+ETo!$L119)</f>
        <v>1.5222495136706262</v>
      </c>
      <c r="H119" s="129">
        <v>1.8356341953950777</v>
      </c>
      <c r="I119" s="129">
        <v>39.792677602929452</v>
      </c>
      <c r="J119" s="53"/>
    </row>
    <row r="120" spans="2:10" x14ac:dyDescent="0.3">
      <c r="B120" s="52"/>
      <c r="C120" s="57">
        <v>115</v>
      </c>
      <c r="D120" s="129">
        <v>11.8</v>
      </c>
      <c r="E120" s="129">
        <v>0</v>
      </c>
      <c r="F120" s="129">
        <v>0</v>
      </c>
      <c r="G120" s="129">
        <f>ETo!$I120*((1-Constantes!$D$19)*ETo!$K120+ETo!$L120)</f>
        <v>1.5500308023331129</v>
      </c>
      <c r="H120" s="129">
        <v>1.1141552147920808</v>
      </c>
      <c r="I120" s="129">
        <v>0</v>
      </c>
      <c r="J120" s="53"/>
    </row>
    <row r="121" spans="2:10" x14ac:dyDescent="0.3">
      <c r="B121" s="52"/>
      <c r="C121" s="57">
        <v>116</v>
      </c>
      <c r="D121" s="129">
        <v>11.2</v>
      </c>
      <c r="E121" s="129">
        <v>1.2</v>
      </c>
      <c r="F121" s="129">
        <v>0.9</v>
      </c>
      <c r="G121" s="129">
        <f>ETo!$I121*((1-Constantes!$D$19)*ETo!$K121+ETo!$L121)</f>
        <v>1.5531444439649915</v>
      </c>
      <c r="H121" s="129">
        <v>1.1084253157369801</v>
      </c>
      <c r="I121" s="129">
        <v>0</v>
      </c>
      <c r="J121" s="53"/>
    </row>
    <row r="122" spans="2:10" x14ac:dyDescent="0.3">
      <c r="B122" s="52"/>
      <c r="C122" s="57">
        <v>117</v>
      </c>
      <c r="D122" s="129">
        <v>12.4</v>
      </c>
      <c r="E122" s="129">
        <v>-3.2</v>
      </c>
      <c r="F122" s="129">
        <v>0</v>
      </c>
      <c r="G122" s="129">
        <f>ETo!$I122*((1-Constantes!$D$19)*ETo!$K122+ETo!$L122)</f>
        <v>1.4797204359261333</v>
      </c>
      <c r="H122" s="129">
        <v>1.0878180419799051</v>
      </c>
      <c r="I122" s="129">
        <v>0</v>
      </c>
      <c r="J122" s="53"/>
    </row>
    <row r="123" spans="2:10" x14ac:dyDescent="0.3">
      <c r="B123" s="52"/>
      <c r="C123" s="57">
        <v>118</v>
      </c>
      <c r="D123" s="129">
        <v>12.2</v>
      </c>
      <c r="E123" s="129">
        <v>-1.2</v>
      </c>
      <c r="F123" s="129">
        <v>8.1</v>
      </c>
      <c r="G123" s="129">
        <f>ETo!$I123*((1-Constantes!$D$19)*ETo!$K123+ETo!$L123)</f>
        <v>1.5069443456677352</v>
      </c>
      <c r="H123" s="129">
        <v>1.555037084969872</v>
      </c>
      <c r="I123" s="129">
        <v>8.846492705771368</v>
      </c>
      <c r="J123" s="53"/>
    </row>
    <row r="124" spans="2:10" x14ac:dyDescent="0.3">
      <c r="B124" s="52"/>
      <c r="C124" s="57">
        <v>119</v>
      </c>
      <c r="D124" s="129">
        <v>11.8</v>
      </c>
      <c r="E124" s="129">
        <v>-1</v>
      </c>
      <c r="F124" s="129">
        <v>0</v>
      </c>
      <c r="G124" s="129">
        <f>ETo!$I124*((1-Constantes!$D$19)*ETo!$K124+ETo!$L124)</f>
        <v>1.494096254937852</v>
      </c>
      <c r="H124" s="129">
        <v>1.1757706094608589</v>
      </c>
      <c r="I124" s="129">
        <v>0</v>
      </c>
      <c r="J124" s="53"/>
    </row>
    <row r="125" spans="2:10" x14ac:dyDescent="0.3">
      <c r="B125" s="52"/>
      <c r="C125" s="57">
        <v>120</v>
      </c>
      <c r="D125" s="129">
        <v>13.2</v>
      </c>
      <c r="E125" s="129">
        <v>-1.4</v>
      </c>
      <c r="F125" s="129">
        <v>0.6</v>
      </c>
      <c r="G125" s="129">
        <f>ETo!$I125*((1-Constantes!$D$19)*ETo!$K125+ETo!$L125)</f>
        <v>1.5050393843049981</v>
      </c>
      <c r="H125" s="129">
        <v>1.1620781428386986</v>
      </c>
      <c r="I125" s="129">
        <v>0</v>
      </c>
      <c r="J125" s="53"/>
    </row>
    <row r="126" spans="2:10" x14ac:dyDescent="0.3">
      <c r="B126" s="52"/>
      <c r="C126" s="57">
        <v>121</v>
      </c>
      <c r="D126" s="129">
        <v>12.4</v>
      </c>
      <c r="E126" s="129">
        <v>-2.6</v>
      </c>
      <c r="F126" s="129">
        <v>0</v>
      </c>
      <c r="G126" s="129">
        <f>ETo!$I126*((1-Constantes!$D$19)*ETo!$K126+ETo!$L126)</f>
        <v>1.4569131295215183</v>
      </c>
      <c r="H126" s="129">
        <v>1.1388630336687524</v>
      </c>
      <c r="I126" s="129">
        <v>0</v>
      </c>
      <c r="J126" s="53"/>
    </row>
    <row r="127" spans="2:10" x14ac:dyDescent="0.3">
      <c r="B127" s="52"/>
      <c r="C127" s="57">
        <v>122</v>
      </c>
      <c r="D127" s="129">
        <v>14.4</v>
      </c>
      <c r="E127" s="129">
        <v>-2.8</v>
      </c>
      <c r="F127" s="129">
        <v>0</v>
      </c>
      <c r="G127" s="129">
        <f>ETo!$I127*((1-Constantes!$D$19)*ETo!$K127+ETo!$L127)</f>
        <v>1.483395548099548</v>
      </c>
      <c r="H127" s="129">
        <v>1.116150289840516</v>
      </c>
      <c r="I127" s="129">
        <v>0</v>
      </c>
      <c r="J127" s="53"/>
    </row>
    <row r="128" spans="2:10" x14ac:dyDescent="0.3">
      <c r="B128" s="52"/>
      <c r="C128" s="57">
        <v>123</v>
      </c>
      <c r="D128" s="129">
        <v>13.2</v>
      </c>
      <c r="E128" s="129">
        <v>-3.6</v>
      </c>
      <c r="F128" s="129">
        <v>0</v>
      </c>
      <c r="G128" s="129">
        <f>ETo!$I128*((1-Constantes!$D$19)*ETo!$K128+ETo!$L128)</f>
        <v>1.4358891164688088</v>
      </c>
      <c r="H128" s="129">
        <v>1.0945146835258379</v>
      </c>
      <c r="I128" s="129">
        <v>0</v>
      </c>
      <c r="J128" s="53"/>
    </row>
    <row r="129" spans="2:10" x14ac:dyDescent="0.3">
      <c r="B129" s="52"/>
      <c r="C129" s="57">
        <v>124</v>
      </c>
      <c r="D129" s="129">
        <v>12</v>
      </c>
      <c r="E129" s="129">
        <v>-4</v>
      </c>
      <c r="F129" s="129">
        <v>0</v>
      </c>
      <c r="G129" s="129">
        <f>ETo!$I129*((1-Constantes!$D$19)*ETo!$K129+ETo!$L129)</f>
        <v>1.3967421855149666</v>
      </c>
      <c r="H129" s="129">
        <v>1.0737958534403118</v>
      </c>
      <c r="I129" s="129">
        <v>0</v>
      </c>
      <c r="J129" s="53"/>
    </row>
    <row r="130" spans="2:10" x14ac:dyDescent="0.3">
      <c r="B130" s="52"/>
      <c r="C130" s="57">
        <v>125</v>
      </c>
      <c r="D130" s="129">
        <v>11</v>
      </c>
      <c r="E130" s="129">
        <v>-3.8</v>
      </c>
      <c r="F130" s="129">
        <v>2</v>
      </c>
      <c r="G130" s="129">
        <f>ETo!$I130*((1-Constantes!$D$19)*ETo!$K130+ETo!$L130)</f>
        <v>1.3733226550255506</v>
      </c>
      <c r="H130" s="129">
        <v>1.0881558455665621</v>
      </c>
      <c r="I130" s="129">
        <v>0</v>
      </c>
      <c r="J130" s="53"/>
    </row>
    <row r="131" spans="2:10" x14ac:dyDescent="0.3">
      <c r="B131" s="52"/>
      <c r="C131" s="57">
        <v>126</v>
      </c>
      <c r="D131" s="129">
        <v>10.8</v>
      </c>
      <c r="E131" s="129">
        <v>-3.6</v>
      </c>
      <c r="F131" s="129">
        <v>0</v>
      </c>
      <c r="G131" s="129">
        <f>ETo!$I131*((1-Constantes!$D$19)*ETo!$K131+ETo!$L131)</f>
        <v>1.365266580866741</v>
      </c>
      <c r="H131" s="129">
        <v>1.0675568963617086</v>
      </c>
      <c r="I131" s="129">
        <v>0</v>
      </c>
      <c r="J131" s="53"/>
    </row>
    <row r="132" spans="2:10" x14ac:dyDescent="0.3">
      <c r="B132" s="52"/>
      <c r="C132" s="57">
        <v>127</v>
      </c>
      <c r="D132" s="129">
        <v>11.8</v>
      </c>
      <c r="E132" s="129">
        <v>-4.5999999999999996</v>
      </c>
      <c r="F132" s="129">
        <v>0</v>
      </c>
      <c r="G132" s="129">
        <f>ETo!$I132*((1-Constantes!$D$19)*ETo!$K132+ETo!$L132)</f>
        <v>1.3572821918951663</v>
      </c>
      <c r="H132" s="129">
        <v>1.0475575866830587</v>
      </c>
      <c r="I132" s="129">
        <v>0</v>
      </c>
      <c r="J132" s="53"/>
    </row>
    <row r="133" spans="2:10" x14ac:dyDescent="0.3">
      <c r="B133" s="52"/>
      <c r="C133" s="57">
        <v>128</v>
      </c>
      <c r="D133" s="129">
        <v>11</v>
      </c>
      <c r="E133" s="129">
        <v>-4</v>
      </c>
      <c r="F133" s="129">
        <v>0</v>
      </c>
      <c r="G133" s="129">
        <f>ETo!$I133*((1-Constantes!$D$19)*ETo!$K133+ETo!$L133)</f>
        <v>1.345649208623543</v>
      </c>
      <c r="H133" s="129">
        <v>1.0281443323785315</v>
      </c>
      <c r="I133" s="129">
        <v>0</v>
      </c>
      <c r="J133" s="53"/>
    </row>
    <row r="134" spans="2:10" x14ac:dyDescent="0.3">
      <c r="B134" s="52"/>
      <c r="C134" s="57">
        <v>129</v>
      </c>
      <c r="D134" s="129">
        <v>12</v>
      </c>
      <c r="E134" s="129">
        <v>-2.8</v>
      </c>
      <c r="F134" s="129">
        <v>0</v>
      </c>
      <c r="G134" s="129">
        <f>ETo!$I134*((1-Constantes!$D$19)*ETo!$K134+ETo!$L134)</f>
        <v>1.3786744792612819</v>
      </c>
      <c r="H134" s="129">
        <v>1.0089298279955581</v>
      </c>
      <c r="I134" s="129">
        <v>0</v>
      </c>
      <c r="J134" s="53"/>
    </row>
    <row r="135" spans="2:10" x14ac:dyDescent="0.3">
      <c r="B135" s="52"/>
      <c r="C135" s="57">
        <v>130</v>
      </c>
      <c r="D135" s="129">
        <v>12.4</v>
      </c>
      <c r="E135" s="129">
        <v>-2.2000000000000002</v>
      </c>
      <c r="F135" s="129">
        <v>0</v>
      </c>
      <c r="G135" s="129">
        <f>ETo!$I135*((1-Constantes!$D$19)*ETo!$K135+ETo!$L135)</f>
        <v>1.3892303886853585</v>
      </c>
      <c r="H135" s="129">
        <v>0.99007482065739805</v>
      </c>
      <c r="I135" s="129">
        <v>0</v>
      </c>
      <c r="J135" s="53"/>
    </row>
    <row r="136" spans="2:10" x14ac:dyDescent="0.3">
      <c r="B136" s="52"/>
      <c r="C136" s="57">
        <v>131</v>
      </c>
      <c r="D136" s="129">
        <v>14.6</v>
      </c>
      <c r="E136" s="129">
        <v>-7.8</v>
      </c>
      <c r="F136" s="129">
        <v>0</v>
      </c>
      <c r="G136" s="129">
        <f>ETo!$I136*((1-Constantes!$D$19)*ETo!$K136+ETo!$L136)</f>
        <v>1.3188536306780125</v>
      </c>
      <c r="H136" s="129">
        <v>0.97217013141297071</v>
      </c>
      <c r="I136" s="129">
        <v>0</v>
      </c>
      <c r="J136" s="53"/>
    </row>
    <row r="137" spans="2:10" x14ac:dyDescent="0.3">
      <c r="B137" s="52"/>
      <c r="C137" s="57">
        <v>132</v>
      </c>
      <c r="D137" s="129">
        <v>13.8</v>
      </c>
      <c r="E137" s="129">
        <v>-7.6</v>
      </c>
      <c r="F137" s="129">
        <v>0</v>
      </c>
      <c r="G137" s="129">
        <f>ETo!$I137*((1-Constantes!$D$19)*ETo!$K137+ETo!$L137)</f>
        <v>1.3004625392523348</v>
      </c>
      <c r="H137" s="129">
        <v>0.95477559197804296</v>
      </c>
      <c r="I137" s="129">
        <v>0</v>
      </c>
      <c r="J137" s="53"/>
    </row>
    <row r="138" spans="2:10" x14ac:dyDescent="0.3">
      <c r="B138" s="52"/>
      <c r="C138" s="57">
        <v>133</v>
      </c>
      <c r="D138" s="129">
        <v>14</v>
      </c>
      <c r="E138" s="129">
        <v>-8.8000000000000007</v>
      </c>
      <c r="F138" s="129">
        <v>0</v>
      </c>
      <c r="G138" s="129">
        <f>ETo!$I138*((1-Constantes!$D$19)*ETo!$K138+ETo!$L138)</f>
        <v>1.2751284626432637</v>
      </c>
      <c r="H138" s="129">
        <v>0.93791702861968529</v>
      </c>
      <c r="I138" s="129">
        <v>0</v>
      </c>
      <c r="J138" s="53"/>
    </row>
    <row r="139" spans="2:10" x14ac:dyDescent="0.3">
      <c r="B139" s="52"/>
      <c r="C139" s="57">
        <v>134</v>
      </c>
      <c r="D139" s="129">
        <v>11.6</v>
      </c>
      <c r="E139" s="129">
        <v>-11.6</v>
      </c>
      <c r="F139" s="129">
        <v>0</v>
      </c>
      <c r="G139" s="129">
        <f>ETo!$I139*((1-Constantes!$D$19)*ETo!$K139+ETo!$L139)</f>
        <v>0</v>
      </c>
      <c r="H139" s="129">
        <v>0.93065552894967285</v>
      </c>
      <c r="I139" s="129">
        <v>0</v>
      </c>
      <c r="J139" s="53"/>
    </row>
    <row r="140" spans="2:10" x14ac:dyDescent="0.3">
      <c r="B140" s="52"/>
      <c r="C140" s="57">
        <v>135</v>
      </c>
      <c r="D140" s="129">
        <v>12</v>
      </c>
      <c r="E140" s="129">
        <v>-9.1999999999999993</v>
      </c>
      <c r="F140" s="129">
        <v>0</v>
      </c>
      <c r="G140" s="129">
        <f>ETo!$I140*((1-Constantes!$D$19)*ETo!$K140+ETo!$L140)</f>
        <v>1.218510267160174</v>
      </c>
      <c r="H140" s="129">
        <v>0.91461000737380871</v>
      </c>
      <c r="I140" s="129">
        <v>0</v>
      </c>
      <c r="J140" s="53"/>
    </row>
    <row r="141" spans="2:10" x14ac:dyDescent="0.3">
      <c r="B141" s="52"/>
      <c r="C141" s="57">
        <v>136</v>
      </c>
      <c r="D141" s="129">
        <v>12.8</v>
      </c>
      <c r="E141" s="129">
        <v>-10</v>
      </c>
      <c r="F141" s="129">
        <v>0</v>
      </c>
      <c r="G141" s="129">
        <f>ETo!$I141*((1-Constantes!$D$19)*ETo!$K141+ETo!$L141)</f>
        <v>1.2118690419122795</v>
      </c>
      <c r="H141" s="129">
        <v>0.89890779251444053</v>
      </c>
      <c r="I141" s="129">
        <v>0</v>
      </c>
      <c r="J141" s="53"/>
    </row>
    <row r="142" spans="2:10" x14ac:dyDescent="0.3">
      <c r="B142" s="52"/>
      <c r="C142" s="57">
        <v>137</v>
      </c>
      <c r="D142" s="129">
        <v>13</v>
      </c>
      <c r="E142" s="129">
        <v>-9.4</v>
      </c>
      <c r="F142" s="129">
        <v>0</v>
      </c>
      <c r="G142" s="129">
        <f>ETo!$I142*((1-Constantes!$D$19)*ETo!$K142+ETo!$L142)</f>
        <v>1.2193060460396816</v>
      </c>
      <c r="H142" s="129">
        <v>0.88343394609853088</v>
      </c>
      <c r="I142" s="129">
        <v>0</v>
      </c>
      <c r="J142" s="53"/>
    </row>
    <row r="143" spans="2:10" x14ac:dyDescent="0.3">
      <c r="B143" s="52"/>
      <c r="C143" s="57">
        <v>138</v>
      </c>
      <c r="D143" s="129">
        <v>12.8</v>
      </c>
      <c r="E143" s="129">
        <v>-12</v>
      </c>
      <c r="F143" s="129">
        <v>0</v>
      </c>
      <c r="G143" s="129">
        <f>ETo!$I143*((1-Constantes!$D$19)*ETo!$K143+ETo!$L143)</f>
        <v>1.1643636589889164</v>
      </c>
      <c r="H143" s="129">
        <v>0.86862549187580307</v>
      </c>
      <c r="I143" s="129">
        <v>0</v>
      </c>
      <c r="J143" s="53"/>
    </row>
    <row r="144" spans="2:10" x14ac:dyDescent="0.3">
      <c r="B144" s="52"/>
      <c r="C144" s="57">
        <v>139</v>
      </c>
      <c r="D144" s="129">
        <v>13</v>
      </c>
      <c r="E144" s="129">
        <v>-13.4</v>
      </c>
      <c r="F144" s="129">
        <v>0</v>
      </c>
      <c r="G144" s="129">
        <f>ETo!$I144*((1-Constantes!$D$19)*ETo!$K144+ETo!$L144)</f>
        <v>0</v>
      </c>
      <c r="H144" s="129">
        <v>0.86225286973887616</v>
      </c>
      <c r="I144" s="129">
        <v>0</v>
      </c>
      <c r="J144" s="53"/>
    </row>
    <row r="145" spans="2:10" x14ac:dyDescent="0.3">
      <c r="B145" s="52"/>
      <c r="C145" s="57">
        <v>140</v>
      </c>
      <c r="D145" s="129">
        <v>12.6</v>
      </c>
      <c r="E145" s="129">
        <v>-8.8000000000000007</v>
      </c>
      <c r="F145" s="129">
        <v>0</v>
      </c>
      <c r="G145" s="129">
        <f>ETo!$I145*((1-Constantes!$D$19)*ETo!$K145+ETo!$L145)</f>
        <v>1.2036511518474302</v>
      </c>
      <c r="H145" s="129">
        <v>0.84746959537395339</v>
      </c>
      <c r="I145" s="129">
        <v>0</v>
      </c>
      <c r="J145" s="53"/>
    </row>
    <row r="146" spans="2:10" x14ac:dyDescent="0.3">
      <c r="B146" s="52"/>
      <c r="C146" s="57">
        <v>141</v>
      </c>
      <c r="D146" s="129">
        <v>12.2</v>
      </c>
      <c r="E146" s="129">
        <v>-10</v>
      </c>
      <c r="F146" s="129">
        <v>0</v>
      </c>
      <c r="G146" s="129">
        <f>ETo!$I146*((1-Constantes!$D$19)*ETo!$K146+ETo!$L146)</f>
        <v>1.1702574969783108</v>
      </c>
      <c r="H146" s="129">
        <v>0.83317171430768844</v>
      </c>
      <c r="I146" s="129">
        <v>0</v>
      </c>
      <c r="J146" s="53"/>
    </row>
    <row r="147" spans="2:10" x14ac:dyDescent="0.3">
      <c r="B147" s="52"/>
      <c r="C147" s="57">
        <v>142</v>
      </c>
      <c r="D147" s="129">
        <v>13</v>
      </c>
      <c r="E147" s="129">
        <v>-9.6</v>
      </c>
      <c r="F147" s="129">
        <v>0</v>
      </c>
      <c r="G147" s="129">
        <f>ETo!$I147*((1-Constantes!$D$19)*ETo!$K147+ETo!$L147)</f>
        <v>1.184756021421161</v>
      </c>
      <c r="H147" s="129">
        <v>0.81900743673374254</v>
      </c>
      <c r="I147" s="129">
        <v>0</v>
      </c>
      <c r="J147" s="53"/>
    </row>
    <row r="148" spans="2:10" x14ac:dyDescent="0.3">
      <c r="B148" s="52"/>
      <c r="C148" s="57">
        <v>143</v>
      </c>
      <c r="D148" s="129">
        <v>11.8</v>
      </c>
      <c r="E148" s="129">
        <v>-8.4</v>
      </c>
      <c r="F148" s="129">
        <v>0</v>
      </c>
      <c r="G148" s="129">
        <f>ETo!$I148*((1-Constantes!$D$19)*ETo!$K148+ETo!$L148)</f>
        <v>1.1789533955594944</v>
      </c>
      <c r="H148" s="129">
        <v>0.80572126642272268</v>
      </c>
      <c r="I148" s="129">
        <v>0</v>
      </c>
      <c r="J148" s="53"/>
    </row>
    <row r="149" spans="2:10" x14ac:dyDescent="0.3">
      <c r="B149" s="52"/>
      <c r="C149" s="57">
        <v>144</v>
      </c>
      <c r="D149" s="129">
        <v>12.6</v>
      </c>
      <c r="E149" s="129">
        <v>-9.8000000000000007</v>
      </c>
      <c r="F149" s="129">
        <v>0</v>
      </c>
      <c r="G149" s="129">
        <f>ETo!$I149*((1-Constantes!$D$19)*ETo!$K149+ETo!$L149)</f>
        <v>1.1632326516163156</v>
      </c>
      <c r="H149" s="129">
        <v>0.79876102802433546</v>
      </c>
      <c r="I149" s="129">
        <v>0</v>
      </c>
      <c r="J149" s="53"/>
    </row>
    <row r="150" spans="2:10" x14ac:dyDescent="0.3">
      <c r="B150" s="52"/>
      <c r="C150" s="57">
        <v>145</v>
      </c>
      <c r="D150" s="129">
        <v>12</v>
      </c>
      <c r="E150" s="129">
        <v>-9.4</v>
      </c>
      <c r="F150" s="129">
        <v>0</v>
      </c>
      <c r="G150" s="129">
        <f>ETo!$I150*((1-Constantes!$D$19)*ETo!$K150+ETo!$L150)</f>
        <v>1.1544452905205347</v>
      </c>
      <c r="H150" s="129">
        <v>0.79298859993389326</v>
      </c>
      <c r="I150" s="129">
        <v>0</v>
      </c>
      <c r="J150" s="53"/>
    </row>
    <row r="151" spans="2:10" x14ac:dyDescent="0.3">
      <c r="B151" s="52"/>
      <c r="C151" s="57">
        <v>146</v>
      </c>
      <c r="D151" s="129">
        <v>13.2</v>
      </c>
      <c r="E151" s="129">
        <v>-9</v>
      </c>
      <c r="F151" s="129">
        <v>0</v>
      </c>
      <c r="G151" s="129">
        <f>ETo!$I151*((1-Constantes!$D$19)*ETo!$K151+ETo!$L151)</f>
        <v>1.1757457972379588</v>
      </c>
      <c r="H151" s="129">
        <v>0.7874644114817585</v>
      </c>
      <c r="I151" s="129">
        <v>0</v>
      </c>
      <c r="J151" s="53"/>
    </row>
    <row r="152" spans="2:10" x14ac:dyDescent="0.3">
      <c r="B152" s="52"/>
      <c r="C152" s="57">
        <v>147</v>
      </c>
      <c r="D152" s="129">
        <v>13</v>
      </c>
      <c r="E152" s="129">
        <v>-9.6</v>
      </c>
      <c r="F152" s="129">
        <v>0</v>
      </c>
      <c r="G152" s="129">
        <f>ETo!$I152*((1-Constantes!$D$19)*ETo!$K152+ETo!$L152)</f>
        <v>1.1572418146587655</v>
      </c>
      <c r="H152" s="129">
        <v>0.7820164750866816</v>
      </c>
      <c r="I152" s="129">
        <v>0</v>
      </c>
      <c r="J152" s="53"/>
    </row>
    <row r="153" spans="2:10" x14ac:dyDescent="0.3">
      <c r="B153" s="52"/>
      <c r="C153" s="57">
        <v>148</v>
      </c>
      <c r="D153" s="129">
        <v>12.6</v>
      </c>
      <c r="E153" s="129">
        <v>-9.1999999999999993</v>
      </c>
      <c r="F153" s="129">
        <v>0</v>
      </c>
      <c r="G153" s="129">
        <f>ETo!$I153*((1-Constantes!$D$19)*ETo!$K153+ETo!$L153)</f>
        <v>1.15220790847484</v>
      </c>
      <c r="H153" s="129">
        <v>0.77661313465016879</v>
      </c>
      <c r="I153" s="129">
        <v>0</v>
      </c>
      <c r="J153" s="53"/>
    </row>
    <row r="154" spans="2:10" x14ac:dyDescent="0.3">
      <c r="B154" s="52"/>
      <c r="C154" s="57">
        <v>149</v>
      </c>
      <c r="D154" s="129">
        <v>10.6</v>
      </c>
      <c r="E154" s="129">
        <v>-14.4</v>
      </c>
      <c r="F154" s="129">
        <v>0</v>
      </c>
      <c r="G154" s="129">
        <f>ETo!$I154*((1-Constantes!$D$19)*ETo!$K154+ETo!$L154)</f>
        <v>0</v>
      </c>
      <c r="H154" s="129">
        <v>0.77124867226788563</v>
      </c>
      <c r="I154" s="129">
        <v>0</v>
      </c>
      <c r="J154" s="53"/>
    </row>
    <row r="155" spans="2:10" x14ac:dyDescent="0.3">
      <c r="B155" s="52"/>
      <c r="C155" s="57">
        <v>150</v>
      </c>
      <c r="D155" s="129">
        <v>12</v>
      </c>
      <c r="E155" s="129">
        <v>-13.8</v>
      </c>
      <c r="F155" s="129">
        <v>0</v>
      </c>
      <c r="G155" s="129">
        <f>ETo!$I155*((1-Constantes!$D$19)*ETo!$K155+ETo!$L155)</f>
        <v>0</v>
      </c>
      <c r="H155" s="129">
        <v>0.76592126499602142</v>
      </c>
      <c r="I155" s="129">
        <v>0</v>
      </c>
      <c r="J155" s="53"/>
    </row>
    <row r="156" spans="2:10" x14ac:dyDescent="0.3">
      <c r="B156" s="52"/>
      <c r="C156" s="57">
        <v>151</v>
      </c>
      <c r="D156" s="129">
        <v>11.6</v>
      </c>
      <c r="E156" s="129">
        <v>-14.8</v>
      </c>
      <c r="F156" s="129">
        <v>0</v>
      </c>
      <c r="G156" s="129">
        <f>ETo!$I156*((1-Constantes!$D$19)*ETo!$K156+ETo!$L156)</f>
        <v>0</v>
      </c>
      <c r="H156" s="129">
        <v>0.76063065687516584</v>
      </c>
      <c r="I156" s="129">
        <v>0</v>
      </c>
      <c r="J156" s="53"/>
    </row>
    <row r="157" spans="2:10" x14ac:dyDescent="0.3">
      <c r="B157" s="52"/>
      <c r="C157" s="57">
        <v>152</v>
      </c>
      <c r="D157" s="129">
        <v>12</v>
      </c>
      <c r="E157" s="129">
        <v>-14.6</v>
      </c>
      <c r="F157" s="129">
        <v>0</v>
      </c>
      <c r="G157" s="129">
        <f>ETo!$I157*((1-Constantes!$D$19)*ETo!$K157+ETo!$L157)</f>
        <v>0</v>
      </c>
      <c r="H157" s="129">
        <v>0.75537659371396815</v>
      </c>
      <c r="I157" s="129">
        <v>0</v>
      </c>
      <c r="J157" s="53"/>
    </row>
    <row r="158" spans="2:10" x14ac:dyDescent="0.3">
      <c r="B158" s="52"/>
      <c r="C158" s="57">
        <v>153</v>
      </c>
      <c r="D158" s="129">
        <v>13.2</v>
      </c>
      <c r="E158" s="129">
        <v>-11.6</v>
      </c>
      <c r="F158" s="129">
        <v>0</v>
      </c>
      <c r="G158" s="129">
        <f>ETo!$I158*((1-Constantes!$D$19)*ETo!$K158+ETo!$L158)</f>
        <v>1.100696165277862</v>
      </c>
      <c r="H158" s="129">
        <v>0.75015856067480413</v>
      </c>
      <c r="I158" s="129">
        <v>0</v>
      </c>
      <c r="J158" s="53"/>
    </row>
    <row r="159" spans="2:10" x14ac:dyDescent="0.3">
      <c r="B159" s="52"/>
      <c r="C159" s="57">
        <v>154</v>
      </c>
      <c r="D159" s="129">
        <v>3.6</v>
      </c>
      <c r="E159" s="129">
        <v>-3.6</v>
      </c>
      <c r="F159" s="129">
        <v>15.6</v>
      </c>
      <c r="G159" s="129">
        <f>ETo!$I159*((1-Constantes!$D$19)*ETo!$K159+ETo!$L159)</f>
        <v>0</v>
      </c>
      <c r="H159" s="129">
        <v>3.0113746859840704</v>
      </c>
      <c r="I159" s="129">
        <v>214.33512376174872</v>
      </c>
      <c r="J159" s="53"/>
    </row>
    <row r="160" spans="2:10" x14ac:dyDescent="0.3">
      <c r="B160" s="52"/>
      <c r="C160" s="57">
        <v>155</v>
      </c>
      <c r="D160" s="129">
        <v>6.8</v>
      </c>
      <c r="E160" s="129">
        <v>-2.6</v>
      </c>
      <c r="F160" s="129">
        <v>0</v>
      </c>
      <c r="G160" s="129">
        <f>ETo!$I160*((1-Constantes!$D$19)*ETo!$K160+ETo!$L160)</f>
        <v>1.1345687993403688</v>
      </c>
      <c r="H160" s="129">
        <v>0.95848627717271795</v>
      </c>
      <c r="I160" s="129">
        <v>0</v>
      </c>
      <c r="J160" s="53"/>
    </row>
    <row r="161" spans="2:10" x14ac:dyDescent="0.3">
      <c r="B161" s="52"/>
      <c r="C161" s="57">
        <v>156</v>
      </c>
      <c r="D161" s="129">
        <v>10</v>
      </c>
      <c r="E161" s="129">
        <v>-1.8</v>
      </c>
      <c r="F161" s="129">
        <v>0.1</v>
      </c>
      <c r="G161" s="129">
        <f>ETo!$I161*((1-Constantes!$D$19)*ETo!$K161+ETo!$L161)</f>
        <v>1.1951640045912872</v>
      </c>
      <c r="H161" s="129">
        <v>0.94068278894113622</v>
      </c>
      <c r="I161" s="129">
        <v>0</v>
      </c>
      <c r="J161" s="53"/>
    </row>
    <row r="162" spans="2:10" x14ac:dyDescent="0.3">
      <c r="B162" s="52"/>
      <c r="C162" s="57">
        <v>157</v>
      </c>
      <c r="D162" s="129">
        <v>8.8000000000000007</v>
      </c>
      <c r="E162" s="129">
        <v>-5</v>
      </c>
      <c r="F162" s="129">
        <v>0</v>
      </c>
      <c r="G162" s="129">
        <f>ETo!$I162*((1-Constantes!$D$19)*ETo!$K162+ETo!$L162)</f>
        <v>1.1210664477067585</v>
      </c>
      <c r="H162" s="129">
        <v>0.92231658190438859</v>
      </c>
      <c r="I162" s="129">
        <v>0</v>
      </c>
      <c r="J162" s="53"/>
    </row>
    <row r="163" spans="2:10" x14ac:dyDescent="0.3">
      <c r="B163" s="52"/>
      <c r="C163" s="57">
        <v>158</v>
      </c>
      <c r="D163" s="129">
        <v>8.1999999999999993</v>
      </c>
      <c r="E163" s="129">
        <v>-3.2</v>
      </c>
      <c r="F163" s="129">
        <v>0</v>
      </c>
      <c r="G163" s="129">
        <f>ETo!$I163*((1-Constantes!$D$19)*ETo!$K163+ETo!$L163)</f>
        <v>1.1368359648193849</v>
      </c>
      <c r="H163" s="129">
        <v>0.90430655598541665</v>
      </c>
      <c r="I163" s="129">
        <v>0</v>
      </c>
      <c r="J163" s="53"/>
    </row>
    <row r="164" spans="2:10" x14ac:dyDescent="0.3">
      <c r="B164" s="52"/>
      <c r="C164" s="57">
        <v>159</v>
      </c>
      <c r="D164" s="129">
        <v>9</v>
      </c>
      <c r="E164" s="129">
        <v>-4</v>
      </c>
      <c r="F164" s="129">
        <v>3</v>
      </c>
      <c r="G164" s="129">
        <f>ETo!$I164*((1-Constantes!$D$19)*ETo!$K164+ETo!$L164)</f>
        <v>1.1337113637114005</v>
      </c>
      <c r="H164" s="129">
        <v>0.9383257614874001</v>
      </c>
      <c r="I164" s="129">
        <v>0</v>
      </c>
      <c r="J164" s="53"/>
    </row>
    <row r="165" spans="2:10" x14ac:dyDescent="0.3">
      <c r="B165" s="52"/>
      <c r="C165" s="57">
        <v>160</v>
      </c>
      <c r="D165" s="129">
        <v>7.6</v>
      </c>
      <c r="E165" s="129">
        <v>-5.2</v>
      </c>
      <c r="F165" s="129">
        <v>0</v>
      </c>
      <c r="G165" s="129">
        <f>ETo!$I165*((1-Constantes!$D$19)*ETo!$K165+ETo!$L165)</f>
        <v>1.0898940127629844</v>
      </c>
      <c r="H165" s="129">
        <v>0.91988280787750543</v>
      </c>
      <c r="I165" s="129">
        <v>0</v>
      </c>
      <c r="J165" s="53"/>
    </row>
    <row r="166" spans="2:10" x14ac:dyDescent="0.3">
      <c r="B166" s="52"/>
      <c r="C166" s="57">
        <v>161</v>
      </c>
      <c r="D166" s="129">
        <v>8</v>
      </c>
      <c r="E166" s="129">
        <v>-5.4</v>
      </c>
      <c r="F166" s="129">
        <v>0</v>
      </c>
      <c r="G166" s="129">
        <f>ETo!$I166*((1-Constantes!$D$19)*ETo!$K166+ETo!$L166)</f>
        <v>1.0904085087987234</v>
      </c>
      <c r="H166" s="129">
        <v>0.90194516133385938</v>
      </c>
      <c r="I166" s="129">
        <v>0</v>
      </c>
      <c r="J166" s="53"/>
    </row>
    <row r="167" spans="2:10" x14ac:dyDescent="0.3">
      <c r="B167" s="52"/>
      <c r="C167" s="57">
        <v>162</v>
      </c>
      <c r="D167" s="129">
        <v>8.1999999999999993</v>
      </c>
      <c r="E167" s="129">
        <v>-5</v>
      </c>
      <c r="F167" s="129">
        <v>0</v>
      </c>
      <c r="G167" s="129">
        <f>ETo!$I167*((1-Constantes!$D$19)*ETo!$K167+ETo!$L167)</f>
        <v>1.0973506928659365</v>
      </c>
      <c r="H167" s="129">
        <v>0.88442172903854077</v>
      </c>
      <c r="I167" s="129">
        <v>0</v>
      </c>
      <c r="J167" s="53"/>
    </row>
    <row r="168" spans="2:10" x14ac:dyDescent="0.3">
      <c r="B168" s="52"/>
      <c r="C168" s="57">
        <v>163</v>
      </c>
      <c r="D168" s="129">
        <v>10</v>
      </c>
      <c r="E168" s="129">
        <v>-7.8</v>
      </c>
      <c r="F168" s="129">
        <v>0.2</v>
      </c>
      <c r="G168" s="129">
        <f>ETo!$I168*((1-Constantes!$D$19)*ETo!$K168+ETo!$L168)</f>
        <v>1.0795511905600665</v>
      </c>
      <c r="H168" s="129">
        <v>0.87092884796553449</v>
      </c>
      <c r="I168" s="129">
        <v>0</v>
      </c>
      <c r="J168" s="53"/>
    </row>
    <row r="169" spans="2:10" x14ac:dyDescent="0.3">
      <c r="B169" s="52"/>
      <c r="C169" s="57">
        <v>164</v>
      </c>
      <c r="D169" s="129">
        <v>9.6</v>
      </c>
      <c r="E169" s="129">
        <v>-5.6</v>
      </c>
      <c r="F169" s="129">
        <v>0.7</v>
      </c>
      <c r="G169" s="129">
        <f>ETo!$I169*((1-Constantes!$D$19)*ETo!$K169+ETo!$L169)</f>
        <v>1.105529187110603</v>
      </c>
      <c r="H169" s="129">
        <v>0.86611419799406375</v>
      </c>
      <c r="I169" s="129">
        <v>0</v>
      </c>
      <c r="J169" s="53"/>
    </row>
    <row r="170" spans="2:10" x14ac:dyDescent="0.3">
      <c r="B170" s="52"/>
      <c r="C170" s="57">
        <v>165</v>
      </c>
      <c r="D170" s="129">
        <v>10.199999999999999</v>
      </c>
      <c r="E170" s="129">
        <v>-1.4</v>
      </c>
      <c r="F170" s="129">
        <v>0</v>
      </c>
      <c r="G170" s="129">
        <f>ETo!$I170*((1-Constantes!$D$19)*ETo!$K170+ETo!$L170)</f>
        <v>1.1790551675604966</v>
      </c>
      <c r="H170" s="129">
        <v>0.84869865089786489</v>
      </c>
      <c r="I170" s="129">
        <v>0</v>
      </c>
      <c r="J170" s="53"/>
    </row>
    <row r="171" spans="2:10" x14ac:dyDescent="0.3">
      <c r="B171" s="52"/>
      <c r="C171" s="57">
        <v>166</v>
      </c>
      <c r="D171" s="129">
        <v>10.4</v>
      </c>
      <c r="E171" s="129">
        <v>-6.4</v>
      </c>
      <c r="F171" s="129">
        <v>0</v>
      </c>
      <c r="G171" s="129">
        <f>ETo!$I171*((1-Constantes!$D$19)*ETo!$K171+ETo!$L171)</f>
        <v>1.1020241355668756</v>
      </c>
      <c r="H171" s="129">
        <v>0.83233984035265984</v>
      </c>
      <c r="I171" s="129">
        <v>0</v>
      </c>
      <c r="J171" s="53"/>
    </row>
    <row r="172" spans="2:10" x14ac:dyDescent="0.3">
      <c r="B172" s="52"/>
      <c r="C172" s="57">
        <v>167</v>
      </c>
      <c r="D172" s="129">
        <v>11.2</v>
      </c>
      <c r="E172" s="129">
        <v>-5.8</v>
      </c>
      <c r="F172" s="129">
        <v>0</v>
      </c>
      <c r="G172" s="129">
        <f>ETo!$I172*((1-Constantes!$D$19)*ETo!$K172+ETo!$L172)</f>
        <v>1.1223661491029955</v>
      </c>
      <c r="H172" s="129">
        <v>0.8161954231633809</v>
      </c>
      <c r="I172" s="129">
        <v>0</v>
      </c>
      <c r="J172" s="53"/>
    </row>
    <row r="173" spans="2:10" x14ac:dyDescent="0.3">
      <c r="B173" s="52"/>
      <c r="C173" s="57">
        <v>168</v>
      </c>
      <c r="D173" s="129">
        <v>12</v>
      </c>
      <c r="E173" s="129">
        <v>-7.2</v>
      </c>
      <c r="F173" s="129">
        <v>0</v>
      </c>
      <c r="G173" s="129">
        <f>ETo!$I173*((1-Constantes!$D$19)*ETo!$K173+ETo!$L173)</f>
        <v>1.1117760902672611</v>
      </c>
      <c r="H173" s="129">
        <v>0.80049775935500589</v>
      </c>
      <c r="I173" s="129">
        <v>0</v>
      </c>
      <c r="J173" s="53"/>
    </row>
    <row r="174" spans="2:10" x14ac:dyDescent="0.3">
      <c r="B174" s="52"/>
      <c r="C174" s="57">
        <v>169</v>
      </c>
      <c r="D174" s="129">
        <v>11.8</v>
      </c>
      <c r="E174" s="129">
        <v>-7.4</v>
      </c>
      <c r="F174" s="129">
        <v>0</v>
      </c>
      <c r="G174" s="129">
        <f>ETo!$I174*((1-Constantes!$D$19)*ETo!$K174+ETo!$L174)</f>
        <v>1.1045420614830999</v>
      </c>
      <c r="H174" s="129">
        <v>0.78519727257605954</v>
      </c>
      <c r="I174" s="129">
        <v>0</v>
      </c>
      <c r="J174" s="53"/>
    </row>
    <row r="175" spans="2:10" x14ac:dyDescent="0.3">
      <c r="B175" s="52"/>
      <c r="C175" s="57">
        <v>170</v>
      </c>
      <c r="D175" s="129">
        <v>11.6</v>
      </c>
      <c r="E175" s="129">
        <v>-6.8</v>
      </c>
      <c r="F175" s="129">
        <v>0</v>
      </c>
      <c r="G175" s="129">
        <f>ETo!$I175*((1-Constantes!$D$19)*ETo!$K175+ETo!$L175)</f>
        <v>1.1099365346414878</v>
      </c>
      <c r="H175" s="129">
        <v>0.7701776016664551</v>
      </c>
      <c r="I175" s="129">
        <v>0</v>
      </c>
      <c r="J175" s="53"/>
    </row>
    <row r="176" spans="2:10" x14ac:dyDescent="0.3">
      <c r="B176" s="52"/>
      <c r="C176" s="57">
        <v>171</v>
      </c>
      <c r="D176" s="129">
        <v>11</v>
      </c>
      <c r="E176" s="129">
        <v>-7.2</v>
      </c>
      <c r="F176" s="129">
        <v>0</v>
      </c>
      <c r="G176" s="129">
        <f>ETo!$I176*((1-Constantes!$D$19)*ETo!$K176+ETo!$L176)</f>
        <v>1.0938628855668691</v>
      </c>
      <c r="H176" s="129">
        <v>0.75558838276544937</v>
      </c>
      <c r="I176" s="129">
        <v>0</v>
      </c>
      <c r="J176" s="53"/>
    </row>
    <row r="177" spans="2:10" x14ac:dyDescent="0.3">
      <c r="B177" s="52"/>
      <c r="C177" s="57">
        <v>172</v>
      </c>
      <c r="D177" s="129">
        <v>11.8</v>
      </c>
      <c r="E177" s="129">
        <v>-8</v>
      </c>
      <c r="F177" s="129">
        <v>0</v>
      </c>
      <c r="G177" s="129">
        <f>ETo!$I177*((1-Constantes!$D$19)*ETo!$K177+ETo!$L177)</f>
        <v>1.0934892983279469</v>
      </c>
      <c r="H177" s="129">
        <v>0.7412926176507515</v>
      </c>
      <c r="I177" s="129">
        <v>0</v>
      </c>
      <c r="J177" s="53"/>
    </row>
    <row r="178" spans="2:10" x14ac:dyDescent="0.3">
      <c r="B178" s="52"/>
      <c r="C178" s="57">
        <v>173</v>
      </c>
      <c r="D178" s="129">
        <v>11.8</v>
      </c>
      <c r="E178" s="129">
        <v>-8.1999999999999993</v>
      </c>
      <c r="F178" s="129">
        <v>0</v>
      </c>
      <c r="G178" s="129">
        <f>ETo!$I178*((1-Constantes!$D$19)*ETo!$K178+ETo!$L178)</f>
        <v>1.0902419765939917</v>
      </c>
      <c r="H178" s="129">
        <v>0.72729937258572264</v>
      </c>
      <c r="I178" s="129">
        <v>0</v>
      </c>
      <c r="J178" s="53"/>
    </row>
    <row r="179" spans="2:10" x14ac:dyDescent="0.3">
      <c r="B179" s="52"/>
      <c r="C179" s="57">
        <v>174</v>
      </c>
      <c r="D179" s="129">
        <v>10.4</v>
      </c>
      <c r="E179" s="129">
        <v>-8.6</v>
      </c>
      <c r="F179" s="129">
        <v>0</v>
      </c>
      <c r="G179" s="129">
        <f>ETo!$I179*((1-Constantes!$D$19)*ETo!$K179+ETo!$L179)</f>
        <v>1.0626073174437511</v>
      </c>
      <c r="H179" s="129">
        <v>0.7137759217477907</v>
      </c>
      <c r="I179" s="129">
        <v>0</v>
      </c>
      <c r="J179" s="53"/>
    </row>
    <row r="180" spans="2:10" x14ac:dyDescent="0.3">
      <c r="B180" s="52"/>
      <c r="C180" s="57">
        <v>175</v>
      </c>
      <c r="D180" s="129">
        <v>12.8</v>
      </c>
      <c r="E180" s="129">
        <v>-9.4</v>
      </c>
      <c r="F180" s="129">
        <v>0</v>
      </c>
      <c r="G180" s="129">
        <f>ETo!$I180*((1-Constantes!$D$19)*ETo!$K180+ETo!$L180)</f>
        <v>1.0874752832766312</v>
      </c>
      <c r="H180" s="129">
        <v>0.70032077971962881</v>
      </c>
      <c r="I180" s="129">
        <v>0</v>
      </c>
      <c r="J180" s="53"/>
    </row>
    <row r="181" spans="2:10" x14ac:dyDescent="0.3">
      <c r="B181" s="52"/>
      <c r="C181" s="57">
        <v>176</v>
      </c>
      <c r="D181" s="129">
        <v>9.8000000000000007</v>
      </c>
      <c r="E181" s="129">
        <v>-8.6</v>
      </c>
      <c r="F181" s="129">
        <v>0</v>
      </c>
      <c r="G181" s="129">
        <f>ETo!$I181*((1-Constantes!$D$19)*ETo!$K181+ETo!$L181)</f>
        <v>1.054132931795154</v>
      </c>
      <c r="H181" s="129">
        <v>0.68735357421722543</v>
      </c>
      <c r="I181" s="129">
        <v>0</v>
      </c>
      <c r="J181" s="53"/>
    </row>
    <row r="182" spans="2:10" x14ac:dyDescent="0.3">
      <c r="B182" s="52"/>
      <c r="C182" s="57">
        <v>177</v>
      </c>
      <c r="D182" s="129">
        <v>12</v>
      </c>
      <c r="E182" s="129">
        <v>-10.4</v>
      </c>
      <c r="F182" s="129">
        <v>0</v>
      </c>
      <c r="G182" s="129">
        <f>ETo!$I182*((1-Constantes!$D$19)*ETo!$K182+ETo!$L182)</f>
        <v>1.0609317346457938</v>
      </c>
      <c r="H182" s="129">
        <v>0.6745679630568997</v>
      </c>
      <c r="I182" s="129">
        <v>0</v>
      </c>
      <c r="J182" s="53"/>
    </row>
    <row r="183" spans="2:10" x14ac:dyDescent="0.3">
      <c r="B183" s="52"/>
      <c r="C183" s="57">
        <v>178</v>
      </c>
      <c r="D183" s="129">
        <v>10.6</v>
      </c>
      <c r="E183" s="129">
        <v>-9.8000000000000007</v>
      </c>
      <c r="F183" s="129">
        <v>0</v>
      </c>
      <c r="G183" s="129">
        <f>ETo!$I183*((1-Constantes!$D$19)*ETo!$K183+ETo!$L183)</f>
        <v>1.0495343205094916</v>
      </c>
      <c r="H183" s="129">
        <v>0.66208815238099528</v>
      </c>
      <c r="I183" s="129">
        <v>0</v>
      </c>
      <c r="J183" s="53"/>
    </row>
    <row r="184" spans="2:10" x14ac:dyDescent="0.3">
      <c r="B184" s="52"/>
      <c r="C184" s="57">
        <v>179</v>
      </c>
      <c r="D184" s="129">
        <v>12.4</v>
      </c>
      <c r="E184" s="129">
        <v>-8.6</v>
      </c>
      <c r="F184" s="129">
        <v>0</v>
      </c>
      <c r="G184" s="129">
        <f>ETo!$I184*((1-Constantes!$D$19)*ETo!$K184+ETo!$L184)</f>
        <v>1.0968458063087074</v>
      </c>
      <c r="H184" s="129">
        <v>0.64948737720855998</v>
      </c>
      <c r="I184" s="129">
        <v>0</v>
      </c>
      <c r="J184" s="53"/>
    </row>
    <row r="185" spans="2:10" x14ac:dyDescent="0.3">
      <c r="B185" s="52"/>
      <c r="C185" s="57">
        <v>180</v>
      </c>
      <c r="D185" s="129">
        <v>11.8</v>
      </c>
      <c r="E185" s="129">
        <v>-9.8000000000000007</v>
      </c>
      <c r="F185" s="129">
        <v>0</v>
      </c>
      <c r="G185" s="129">
        <f>ETo!$I185*((1-Constantes!$D$19)*ETo!$K185+ETo!$L185)</f>
        <v>1.0703303075401767</v>
      </c>
      <c r="H185" s="129">
        <v>0.6372913523471414</v>
      </c>
      <c r="I185" s="129">
        <v>0</v>
      </c>
      <c r="J185" s="53"/>
    </row>
    <row r="186" spans="2:10" x14ac:dyDescent="0.3">
      <c r="B186" s="52"/>
      <c r="C186" s="57">
        <v>181</v>
      </c>
      <c r="D186" s="129">
        <v>12.6</v>
      </c>
      <c r="E186" s="129">
        <v>-9.8000000000000007</v>
      </c>
      <c r="F186" s="129">
        <v>0</v>
      </c>
      <c r="G186" s="129">
        <f>ETo!$I186*((1-Constantes!$D$19)*ETo!$K186+ETo!$L186)</f>
        <v>1.0841977795301818</v>
      </c>
      <c r="H186" s="129">
        <v>0.62520388367682389</v>
      </c>
      <c r="I186" s="129">
        <v>0</v>
      </c>
      <c r="J186" s="53"/>
    </row>
    <row r="187" spans="2:10" x14ac:dyDescent="0.3">
      <c r="B187" s="52"/>
      <c r="C187" s="57">
        <v>182</v>
      </c>
      <c r="D187" s="129">
        <v>12.4</v>
      </c>
      <c r="E187" s="129">
        <v>-9.4</v>
      </c>
      <c r="F187" s="129">
        <v>0</v>
      </c>
      <c r="G187" s="129">
        <f>ETo!$I187*((1-Constantes!$D$19)*ETo!$K187+ETo!$L187)</f>
        <v>1.0890214845606454</v>
      </c>
      <c r="H187" s="129">
        <v>0.61490541279413224</v>
      </c>
      <c r="I187" s="129">
        <v>0</v>
      </c>
      <c r="J187" s="53"/>
    </row>
    <row r="188" spans="2:10" x14ac:dyDescent="0.3">
      <c r="B188" s="52"/>
      <c r="C188" s="57">
        <v>183</v>
      </c>
      <c r="D188" s="129">
        <v>14</v>
      </c>
      <c r="E188" s="129">
        <v>-10</v>
      </c>
      <c r="F188" s="129">
        <v>0</v>
      </c>
      <c r="G188" s="129">
        <f>ETo!$I188*((1-Constantes!$D$19)*ETo!$K188+ETo!$L188)</f>
        <v>1.1065355813275939</v>
      </c>
      <c r="H188" s="129">
        <v>0.60956470703401366</v>
      </c>
      <c r="I188" s="129">
        <v>0</v>
      </c>
      <c r="J188" s="53"/>
    </row>
    <row r="189" spans="2:10" x14ac:dyDescent="0.3">
      <c r="B189" s="52"/>
      <c r="C189" s="57">
        <v>184</v>
      </c>
      <c r="D189" s="129">
        <v>13.6</v>
      </c>
      <c r="E189" s="129">
        <v>-10.199999999999999</v>
      </c>
      <c r="F189" s="129">
        <v>0</v>
      </c>
      <c r="G189" s="129">
        <f>ETo!$I189*((1-Constantes!$D$19)*ETo!$K189+ETo!$L189)</f>
        <v>1.0993258640510293</v>
      </c>
      <c r="H189" s="129">
        <v>0.60515426855005783</v>
      </c>
      <c r="I189" s="129">
        <v>0</v>
      </c>
      <c r="J189" s="53"/>
    </row>
    <row r="190" spans="2:10" x14ac:dyDescent="0.3">
      <c r="B190" s="52"/>
      <c r="C190" s="57">
        <v>185</v>
      </c>
      <c r="D190" s="129">
        <v>13</v>
      </c>
      <c r="E190" s="129">
        <v>-10</v>
      </c>
      <c r="F190" s="129">
        <v>0</v>
      </c>
      <c r="G190" s="129">
        <f>ETo!$I190*((1-Constantes!$D$19)*ETo!$K190+ETo!$L190)</f>
        <v>1.0954206432112401</v>
      </c>
      <c r="H190" s="129">
        <v>0.60093762278483775</v>
      </c>
      <c r="I190" s="129">
        <v>0</v>
      </c>
      <c r="J190" s="53"/>
    </row>
    <row r="191" spans="2:10" x14ac:dyDescent="0.3">
      <c r="B191" s="52"/>
      <c r="C191" s="57">
        <v>186</v>
      </c>
      <c r="D191" s="129">
        <v>13.2</v>
      </c>
      <c r="E191" s="129">
        <v>-9.1999999999999993</v>
      </c>
      <c r="F191" s="129">
        <v>0</v>
      </c>
      <c r="G191" s="129">
        <f>ETo!$I191*((1-Constantes!$D$19)*ETo!$K191+ETo!$L191)</f>
        <v>1.1136524716270599</v>
      </c>
      <c r="H191" s="129">
        <v>0.59677996316811865</v>
      </c>
      <c r="I191" s="129">
        <v>0</v>
      </c>
      <c r="J191" s="53"/>
    </row>
    <row r="192" spans="2:10" x14ac:dyDescent="0.3">
      <c r="B192" s="52"/>
      <c r="C192" s="57">
        <v>187</v>
      </c>
      <c r="D192" s="129">
        <v>14.4</v>
      </c>
      <c r="E192" s="129">
        <v>-7.4</v>
      </c>
      <c r="F192" s="129">
        <v>0</v>
      </c>
      <c r="G192" s="129">
        <f>ETo!$I192*((1-Constantes!$D$19)*ETo!$K192+ETo!$L192)</f>
        <v>1.1639814829751962</v>
      </c>
      <c r="H192" s="129">
        <v>0.59265648156300943</v>
      </c>
      <c r="I192" s="129">
        <v>0</v>
      </c>
      <c r="J192" s="53"/>
    </row>
    <row r="193" spans="2:10" x14ac:dyDescent="0.3">
      <c r="B193" s="52"/>
      <c r="C193" s="57">
        <v>188</v>
      </c>
      <c r="D193" s="129">
        <v>13.4</v>
      </c>
      <c r="E193" s="129">
        <v>-7.8</v>
      </c>
      <c r="F193" s="129">
        <v>0</v>
      </c>
      <c r="G193" s="129">
        <f>ETo!$I193*((1-Constantes!$D$19)*ETo!$K193+ETo!$L193)</f>
        <v>1.1447796452667889</v>
      </c>
      <c r="H193" s="129">
        <v>0.58856248093602492</v>
      </c>
      <c r="I193" s="129">
        <v>0</v>
      </c>
      <c r="J193" s="53"/>
    </row>
    <row r="194" spans="2:10" x14ac:dyDescent="0.3">
      <c r="B194" s="52"/>
      <c r="C194" s="57">
        <v>189</v>
      </c>
      <c r="D194" s="129">
        <v>13.4</v>
      </c>
      <c r="E194" s="129">
        <v>-10.8</v>
      </c>
      <c r="F194" s="129">
        <v>0</v>
      </c>
      <c r="G194" s="129">
        <f>ETo!$I194*((1-Constantes!$D$19)*ETo!$K194+ETo!$L194)</f>
        <v>1.1004262493868848</v>
      </c>
      <c r="H194" s="129">
        <v>0.58449694209385972</v>
      </c>
      <c r="I194" s="129">
        <v>0</v>
      </c>
      <c r="J194" s="53"/>
    </row>
    <row r="195" spans="2:10" x14ac:dyDescent="0.3">
      <c r="B195" s="52"/>
      <c r="C195" s="57">
        <v>190</v>
      </c>
      <c r="D195" s="129">
        <v>11.8</v>
      </c>
      <c r="E195" s="129">
        <v>-9.8000000000000007</v>
      </c>
      <c r="F195" s="129">
        <v>0</v>
      </c>
      <c r="G195" s="129">
        <f>ETo!$I195*((1-Constantes!$D$19)*ETo!$K195+ETo!$L195)</f>
        <v>1.0942259390723521</v>
      </c>
      <c r="H195" s="129">
        <v>0.58045951933666062</v>
      </c>
      <c r="I195" s="129">
        <v>0</v>
      </c>
      <c r="J195" s="53"/>
    </row>
    <row r="196" spans="2:10" x14ac:dyDescent="0.3">
      <c r="B196" s="52"/>
      <c r="C196" s="57">
        <v>191</v>
      </c>
      <c r="D196" s="129">
        <v>11.4</v>
      </c>
      <c r="E196" s="129">
        <v>-8.1999999999999993</v>
      </c>
      <c r="F196" s="129">
        <v>0</v>
      </c>
      <c r="G196" s="129">
        <f>ETo!$I196*((1-Constantes!$D$19)*ETo!$K196+ETo!$L196)</f>
        <v>1.1167540702030674</v>
      </c>
      <c r="H196" s="129">
        <v>0.57644999119390095</v>
      </c>
      <c r="I196" s="129">
        <v>0</v>
      </c>
      <c r="J196" s="53"/>
    </row>
    <row r="197" spans="2:10" x14ac:dyDescent="0.3">
      <c r="B197" s="52"/>
      <c r="C197" s="57">
        <v>192</v>
      </c>
      <c r="D197" s="129">
        <v>8.6</v>
      </c>
      <c r="E197" s="129">
        <v>-5.4</v>
      </c>
      <c r="F197" s="129">
        <v>0.5</v>
      </c>
      <c r="G197" s="129">
        <f>ETo!$I197*((1-Constantes!$D$19)*ETo!$K197+ETo!$L197)</f>
        <v>1.120459271198545</v>
      </c>
      <c r="H197" s="129">
        <v>0.57418610014545657</v>
      </c>
      <c r="I197" s="129">
        <v>0</v>
      </c>
      <c r="J197" s="53"/>
    </row>
    <row r="198" spans="2:10" x14ac:dyDescent="0.3">
      <c r="B198" s="52"/>
      <c r="C198" s="57">
        <v>193</v>
      </c>
      <c r="D198" s="129">
        <v>6.2</v>
      </c>
      <c r="E198" s="129">
        <v>-4.8</v>
      </c>
      <c r="F198" s="129">
        <v>0</v>
      </c>
      <c r="G198" s="129">
        <f>ETo!$I198*((1-Constantes!$D$19)*ETo!$K198+ETo!$L198)</f>
        <v>1.0955415276542166</v>
      </c>
      <c r="H198" s="129">
        <v>0.56882790837269048</v>
      </c>
      <c r="I198" s="129">
        <v>0</v>
      </c>
      <c r="J198" s="53"/>
    </row>
    <row r="199" spans="2:10" x14ac:dyDescent="0.3">
      <c r="B199" s="52"/>
      <c r="C199" s="57">
        <v>194</v>
      </c>
      <c r="D199" s="129">
        <v>7</v>
      </c>
      <c r="E199" s="129">
        <v>-2.6</v>
      </c>
      <c r="F199" s="129">
        <v>0</v>
      </c>
      <c r="G199" s="129">
        <f>ETo!$I199*((1-Constantes!$D$19)*ETo!$K199+ETo!$L199)</f>
        <v>1.1477984426825627</v>
      </c>
      <c r="H199" s="129">
        <v>0.56464424097076871</v>
      </c>
      <c r="I199" s="129">
        <v>0</v>
      </c>
      <c r="J199" s="53"/>
    </row>
    <row r="200" spans="2:10" x14ac:dyDescent="0.3">
      <c r="B200" s="52"/>
      <c r="C200" s="57">
        <v>195</v>
      </c>
      <c r="D200" s="129">
        <v>6.8</v>
      </c>
      <c r="E200" s="129">
        <v>-3.4</v>
      </c>
      <c r="F200" s="129">
        <v>0.7</v>
      </c>
      <c r="G200" s="129">
        <f>ETo!$I200*((1-Constantes!$D$19)*ETo!$K200+ETo!$L200)</f>
        <v>1.1359107831165054</v>
      </c>
      <c r="H200" s="129">
        <v>0.56496489011087381</v>
      </c>
      <c r="I200" s="129">
        <v>0</v>
      </c>
      <c r="J200" s="53"/>
    </row>
    <row r="201" spans="2:10" x14ac:dyDescent="0.3">
      <c r="B201" s="52"/>
      <c r="C201" s="57">
        <v>196</v>
      </c>
      <c r="D201" s="129">
        <v>9.8000000000000007</v>
      </c>
      <c r="E201" s="129">
        <v>-9.4</v>
      </c>
      <c r="F201" s="129">
        <v>0</v>
      </c>
      <c r="G201" s="129">
        <f>ETo!$I201*((1-Constantes!$D$19)*ETo!$K201+ETo!$L201)</f>
        <v>1.0917875245071038</v>
      </c>
      <c r="H201" s="129">
        <v>0.55759608621476153</v>
      </c>
      <c r="I201" s="129">
        <v>0</v>
      </c>
      <c r="J201" s="53"/>
    </row>
    <row r="202" spans="2:10" x14ac:dyDescent="0.3">
      <c r="B202" s="52"/>
      <c r="C202" s="57">
        <v>197</v>
      </c>
      <c r="D202" s="129">
        <v>11.2</v>
      </c>
      <c r="E202" s="129">
        <v>-9.1999999999999993</v>
      </c>
      <c r="F202" s="129">
        <v>0</v>
      </c>
      <c r="G202" s="129">
        <f>ETo!$I202*((1-Constantes!$D$19)*ETo!$K202+ETo!$L202)</f>
        <v>1.1221441293867915</v>
      </c>
      <c r="H202" s="129">
        <v>0.55311077650516671</v>
      </c>
      <c r="I202" s="129">
        <v>0</v>
      </c>
      <c r="J202" s="53"/>
    </row>
    <row r="203" spans="2:10" x14ac:dyDescent="0.3">
      <c r="B203" s="52"/>
      <c r="C203" s="57">
        <v>198</v>
      </c>
      <c r="D203" s="129">
        <v>11.8</v>
      </c>
      <c r="E203" s="129">
        <v>-8.4</v>
      </c>
      <c r="F203" s="129">
        <v>0</v>
      </c>
      <c r="G203" s="129">
        <f>ETo!$I203*((1-Constantes!$D$19)*ETo!$K203+ETo!$L203)</f>
        <v>1.149752589105975</v>
      </c>
      <c r="H203" s="129">
        <v>0.54917430564896408</v>
      </c>
      <c r="I203" s="129">
        <v>0</v>
      </c>
      <c r="J203" s="53"/>
    </row>
    <row r="204" spans="2:10" x14ac:dyDescent="0.3">
      <c r="B204" s="52"/>
      <c r="C204" s="57">
        <v>199</v>
      </c>
      <c r="D204" s="129">
        <v>11.6</v>
      </c>
      <c r="E204" s="129">
        <v>-6.2</v>
      </c>
      <c r="F204" s="129">
        <v>0</v>
      </c>
      <c r="G204" s="129">
        <f>ETo!$I204*((1-Constantes!$D$19)*ETo!$K204+ETo!$L204)</f>
        <v>1.1877928098923607</v>
      </c>
      <c r="H204" s="129">
        <v>0.54535970082871099</v>
      </c>
      <c r="I204" s="129">
        <v>0</v>
      </c>
      <c r="J204" s="53"/>
    </row>
    <row r="205" spans="2:10" x14ac:dyDescent="0.3">
      <c r="B205" s="52"/>
      <c r="C205" s="57">
        <v>200</v>
      </c>
      <c r="D205" s="129">
        <v>9.8000000000000007</v>
      </c>
      <c r="E205" s="129">
        <v>-2.8</v>
      </c>
      <c r="F205" s="129">
        <v>7.1</v>
      </c>
      <c r="G205" s="129">
        <f>ETo!$I205*((1-Constantes!$D$19)*ETo!$K205+ETo!$L205)</f>
        <v>1.2198204486717039</v>
      </c>
      <c r="H205" s="129">
        <v>0.8797481014226215</v>
      </c>
      <c r="I205" s="129">
        <v>1.8698277389861999</v>
      </c>
      <c r="J205" s="53"/>
    </row>
    <row r="206" spans="2:10" x14ac:dyDescent="0.3">
      <c r="B206" s="52"/>
      <c r="C206" s="57">
        <v>201</v>
      </c>
      <c r="D206" s="129">
        <v>6</v>
      </c>
      <c r="E206" s="129">
        <v>-9</v>
      </c>
      <c r="F206" s="129">
        <v>1.2</v>
      </c>
      <c r="G206" s="129">
        <f>ETo!$I206*((1-Constantes!$D$19)*ETo!$K206+ETo!$L206)</f>
        <v>0</v>
      </c>
      <c r="H206" s="129">
        <v>0.6662528597458256</v>
      </c>
      <c r="I206" s="129">
        <v>0</v>
      </c>
      <c r="J206" s="53"/>
    </row>
    <row r="207" spans="2:10" x14ac:dyDescent="0.3">
      <c r="B207" s="52"/>
      <c r="C207" s="57">
        <v>202</v>
      </c>
      <c r="D207" s="129">
        <v>3</v>
      </c>
      <c r="E207" s="129">
        <v>-2</v>
      </c>
      <c r="F207" s="129">
        <v>10.5</v>
      </c>
      <c r="G207" s="129">
        <f>ETo!$I207*((1-Constantes!$D$19)*ETo!$K207+ETo!$L207)</f>
        <v>1.1304804889655442</v>
      </c>
      <c r="H207" s="129">
        <v>1.5765678166288839</v>
      </c>
      <c r="I207" s="129">
        <v>45.968421531225083</v>
      </c>
      <c r="J207" s="53"/>
    </row>
    <row r="208" spans="2:10" x14ac:dyDescent="0.3">
      <c r="B208" s="52"/>
      <c r="C208" s="57">
        <v>203</v>
      </c>
      <c r="D208" s="129">
        <v>1.2</v>
      </c>
      <c r="E208" s="129">
        <v>-12.2</v>
      </c>
      <c r="F208" s="129">
        <v>0.1</v>
      </c>
      <c r="G208" s="129">
        <f>ETo!$I208*((1-Constantes!$D$19)*ETo!$K208+ETo!$L208)</f>
        <v>0</v>
      </c>
      <c r="H208" s="129">
        <v>0.81212228347775328</v>
      </c>
      <c r="I208" s="129">
        <v>0</v>
      </c>
      <c r="J208" s="53"/>
    </row>
    <row r="209" spans="2:10" x14ac:dyDescent="0.3">
      <c r="B209" s="52"/>
      <c r="C209" s="57">
        <v>204</v>
      </c>
      <c r="D209" s="129">
        <v>5.6</v>
      </c>
      <c r="E209" s="129">
        <v>-8.4</v>
      </c>
      <c r="F209" s="129">
        <v>0</v>
      </c>
      <c r="G209" s="129">
        <f>ETo!$I209*((1-Constantes!$D$19)*ETo!$K209+ETo!$L209)</f>
        <v>0</v>
      </c>
      <c r="H209" s="129">
        <v>0.80361915594304478</v>
      </c>
      <c r="I209" s="129">
        <v>0</v>
      </c>
      <c r="J209" s="53"/>
    </row>
    <row r="210" spans="2:10" x14ac:dyDescent="0.3">
      <c r="B210" s="52"/>
      <c r="C210" s="57">
        <v>205</v>
      </c>
      <c r="D210" s="129">
        <v>9.4</v>
      </c>
      <c r="E210" s="129">
        <v>-2.6</v>
      </c>
      <c r="F210" s="129">
        <v>0</v>
      </c>
      <c r="G210" s="129">
        <f>ETo!$I210*((1-Constantes!$D$19)*ETo!$K210+ETo!$L210)</f>
        <v>1.245856457152376</v>
      </c>
      <c r="H210" s="129">
        <v>0.78260876188070805</v>
      </c>
      <c r="I210" s="129">
        <v>0</v>
      </c>
      <c r="J210" s="53"/>
    </row>
    <row r="211" spans="2:10" x14ac:dyDescent="0.3">
      <c r="B211" s="52"/>
      <c r="C211" s="57">
        <v>206</v>
      </c>
      <c r="D211" s="129">
        <v>10.199999999999999</v>
      </c>
      <c r="E211" s="129">
        <v>-3</v>
      </c>
      <c r="F211" s="129">
        <v>0</v>
      </c>
      <c r="G211" s="129">
        <f>ETo!$I211*((1-Constantes!$D$19)*ETo!$K211+ETo!$L211)</f>
        <v>1.2591097158207882</v>
      </c>
      <c r="H211" s="129">
        <v>0.76231309399647762</v>
      </c>
      <c r="I211" s="129">
        <v>0</v>
      </c>
      <c r="J211" s="53"/>
    </row>
    <row r="212" spans="2:10" x14ac:dyDescent="0.3">
      <c r="B212" s="52"/>
      <c r="C212" s="57">
        <v>207</v>
      </c>
      <c r="D212" s="129">
        <v>10</v>
      </c>
      <c r="E212" s="129">
        <v>-4.2</v>
      </c>
      <c r="F212" s="129">
        <v>0</v>
      </c>
      <c r="G212" s="129">
        <f>ETo!$I212*((1-Constantes!$D$19)*ETo!$K212+ETo!$L212)</f>
        <v>1.2413193622692305</v>
      </c>
      <c r="H212" s="129">
        <v>0.74294904615979096</v>
      </c>
      <c r="I212" s="129">
        <v>0</v>
      </c>
      <c r="J212" s="53"/>
    </row>
    <row r="213" spans="2:10" x14ac:dyDescent="0.3">
      <c r="B213" s="52"/>
      <c r="C213" s="57">
        <v>208</v>
      </c>
      <c r="D213" s="129">
        <v>10.4</v>
      </c>
      <c r="E213" s="129">
        <v>-6.2</v>
      </c>
      <c r="F213" s="129">
        <v>0</v>
      </c>
      <c r="G213" s="129">
        <f>ETo!$I213*((1-Constantes!$D$19)*ETo!$K213+ETo!$L213)</f>
        <v>1.2200184251316171</v>
      </c>
      <c r="H213" s="129">
        <v>0.72445499383914569</v>
      </c>
      <c r="I213" s="129">
        <v>0</v>
      </c>
      <c r="J213" s="53"/>
    </row>
    <row r="214" spans="2:10" x14ac:dyDescent="0.3">
      <c r="B214" s="52"/>
      <c r="C214" s="57">
        <v>209</v>
      </c>
      <c r="D214" s="129">
        <v>10.199999999999999</v>
      </c>
      <c r="E214" s="129">
        <v>-7.2</v>
      </c>
      <c r="F214" s="129">
        <v>0</v>
      </c>
      <c r="G214" s="129">
        <f>ETo!$I214*((1-Constantes!$D$19)*ETo!$K214+ETo!$L214)</f>
        <v>1.2056011593805016</v>
      </c>
      <c r="H214" s="129">
        <v>0.70669005111508187</v>
      </c>
      <c r="I214" s="129">
        <v>0</v>
      </c>
      <c r="J214" s="53"/>
    </row>
    <row r="215" spans="2:10" x14ac:dyDescent="0.3">
      <c r="B215" s="52"/>
      <c r="C215" s="57">
        <v>210</v>
      </c>
      <c r="D215" s="129">
        <v>11.4</v>
      </c>
      <c r="E215" s="129">
        <v>-7.4</v>
      </c>
      <c r="F215" s="129">
        <v>0</v>
      </c>
      <c r="G215" s="129">
        <f>ETo!$I215*((1-Constantes!$D$19)*ETo!$K215+ETo!$L215)</f>
        <v>1.2296104685433662</v>
      </c>
      <c r="H215" s="129">
        <v>0.68926167715170694</v>
      </c>
      <c r="I215" s="129">
        <v>0</v>
      </c>
      <c r="J215" s="53"/>
    </row>
    <row r="216" spans="2:10" x14ac:dyDescent="0.3">
      <c r="B216" s="52"/>
      <c r="C216" s="57">
        <v>211</v>
      </c>
      <c r="D216" s="129">
        <v>11.2</v>
      </c>
      <c r="E216" s="129">
        <v>-8.8000000000000007</v>
      </c>
      <c r="F216" s="129">
        <v>0</v>
      </c>
      <c r="G216" s="129">
        <f>ETo!$I216*((1-Constantes!$D$19)*ETo!$K216+ETo!$L216)</f>
        <v>1.2081417532530723</v>
      </c>
      <c r="H216" s="129">
        <v>0.67252764389712771</v>
      </c>
      <c r="I216" s="129">
        <v>0</v>
      </c>
      <c r="J216" s="53"/>
    </row>
    <row r="217" spans="2:10" x14ac:dyDescent="0.3">
      <c r="B217" s="52"/>
      <c r="C217" s="57">
        <v>212</v>
      </c>
      <c r="D217" s="129">
        <v>13</v>
      </c>
      <c r="E217" s="129">
        <v>-8.6</v>
      </c>
      <c r="F217" s="129">
        <v>0</v>
      </c>
      <c r="G217" s="129">
        <f>ETo!$I217*((1-Constantes!$D$19)*ETo!$K217+ETo!$L217)</f>
        <v>1.2502539708480735</v>
      </c>
      <c r="H217" s="129">
        <v>0.65591300218457627</v>
      </c>
      <c r="I217" s="129">
        <v>0</v>
      </c>
      <c r="J217" s="53"/>
    </row>
    <row r="218" spans="2:10" x14ac:dyDescent="0.3">
      <c r="B218" s="52"/>
      <c r="C218" s="57">
        <v>213</v>
      </c>
      <c r="D218" s="129">
        <v>11.8</v>
      </c>
      <c r="E218" s="129">
        <v>-7.2</v>
      </c>
      <c r="F218" s="129">
        <v>0</v>
      </c>
      <c r="G218" s="129">
        <f>ETo!$I218*((1-Constantes!$D$19)*ETo!$K218+ETo!$L218)</f>
        <v>1.2608107720956798</v>
      </c>
      <c r="H218" s="129">
        <v>0.63966558276198071</v>
      </c>
      <c r="I218" s="129">
        <v>0</v>
      </c>
      <c r="J218" s="53"/>
    </row>
    <row r="219" spans="2:10" x14ac:dyDescent="0.3">
      <c r="B219" s="52"/>
      <c r="C219" s="57">
        <v>214</v>
      </c>
      <c r="D219" s="129">
        <v>11.2</v>
      </c>
      <c r="E219" s="129">
        <v>-3</v>
      </c>
      <c r="F219" s="129">
        <v>0</v>
      </c>
      <c r="G219" s="129">
        <f>ETo!$I219*((1-Constantes!$D$19)*ETo!$K219+ETo!$L219)</f>
        <v>1.3330302805416678</v>
      </c>
      <c r="H219" s="129">
        <v>0.62327355404341278</v>
      </c>
      <c r="I219" s="129">
        <v>0</v>
      </c>
      <c r="J219" s="53"/>
    </row>
    <row r="220" spans="2:10" x14ac:dyDescent="0.3">
      <c r="B220" s="52"/>
      <c r="C220" s="57">
        <v>215</v>
      </c>
      <c r="D220" s="129">
        <v>9.8000000000000007</v>
      </c>
      <c r="E220" s="129">
        <v>-4.8</v>
      </c>
      <c r="F220" s="129">
        <v>0</v>
      </c>
      <c r="G220" s="129">
        <f>ETo!$I220*((1-Constantes!$D$19)*ETo!$K220+ETo!$L220)</f>
        <v>1.2823754211504759</v>
      </c>
      <c r="H220" s="129">
        <v>0.60770231404707298</v>
      </c>
      <c r="I220" s="129">
        <v>0</v>
      </c>
      <c r="J220" s="53"/>
    </row>
    <row r="221" spans="2:10" x14ac:dyDescent="0.3">
      <c r="B221" s="52"/>
      <c r="C221" s="57">
        <v>216</v>
      </c>
      <c r="D221" s="129">
        <v>10</v>
      </c>
      <c r="E221" s="129">
        <v>-4.5999999999999996</v>
      </c>
      <c r="F221" s="129">
        <v>0</v>
      </c>
      <c r="G221" s="129">
        <f>ETo!$I221*((1-Constantes!$D$19)*ETo!$K221+ETo!$L221)</f>
        <v>1.297027337798611</v>
      </c>
      <c r="H221" s="129">
        <v>0.59240185724675631</v>
      </c>
      <c r="I221" s="129">
        <v>0</v>
      </c>
      <c r="J221" s="53"/>
    </row>
    <row r="222" spans="2:10" x14ac:dyDescent="0.3">
      <c r="B222" s="52"/>
      <c r="C222" s="57">
        <v>217</v>
      </c>
      <c r="D222" s="129">
        <v>10.199999999999999</v>
      </c>
      <c r="E222" s="129">
        <v>-10.8</v>
      </c>
      <c r="F222" s="129">
        <v>0</v>
      </c>
      <c r="G222" s="129">
        <f>ETo!$I222*((1-Constantes!$D$19)*ETo!$K222+ETo!$L222)</f>
        <v>0</v>
      </c>
      <c r="H222" s="129">
        <v>0.58720389309434096</v>
      </c>
      <c r="I222" s="129">
        <v>0</v>
      </c>
      <c r="J222" s="53"/>
    </row>
    <row r="223" spans="2:10" x14ac:dyDescent="0.3">
      <c r="B223" s="52"/>
      <c r="C223" s="57">
        <v>218</v>
      </c>
      <c r="D223" s="129">
        <v>10.8</v>
      </c>
      <c r="E223" s="129">
        <v>-11.4</v>
      </c>
      <c r="F223" s="129">
        <v>0</v>
      </c>
      <c r="G223" s="129">
        <f>ETo!$I223*((1-Constantes!$D$19)*ETo!$K223+ETo!$L223)</f>
        <v>0</v>
      </c>
      <c r="H223" s="129">
        <v>0.58206083338682624</v>
      </c>
      <c r="I223" s="129">
        <v>0</v>
      </c>
      <c r="J223" s="53"/>
    </row>
    <row r="224" spans="2:10" x14ac:dyDescent="0.3">
      <c r="B224" s="52"/>
      <c r="C224" s="57">
        <v>219</v>
      </c>
      <c r="D224" s="129">
        <v>10.4</v>
      </c>
      <c r="E224" s="129">
        <v>-5</v>
      </c>
      <c r="F224" s="129">
        <v>0</v>
      </c>
      <c r="G224" s="129">
        <f>ETo!$I224*((1-Constantes!$D$19)*ETo!$K224+ETo!$L224)</f>
        <v>1.3197471758386068</v>
      </c>
      <c r="H224" s="129">
        <v>0.56710830386146127</v>
      </c>
      <c r="I224" s="129">
        <v>0</v>
      </c>
      <c r="J224" s="53"/>
    </row>
    <row r="225" spans="2:10" x14ac:dyDescent="0.3">
      <c r="B225" s="52"/>
      <c r="C225" s="57">
        <v>220</v>
      </c>
      <c r="D225" s="129">
        <v>11.2</v>
      </c>
      <c r="E225" s="129">
        <v>-6.4</v>
      </c>
      <c r="F225" s="129">
        <v>0</v>
      </c>
      <c r="G225" s="129">
        <f>ETo!$I225*((1-Constantes!$D$19)*ETo!$K225+ETo!$L225)</f>
        <v>1.3162518521964328</v>
      </c>
      <c r="H225" s="129">
        <v>0.55252892431844181</v>
      </c>
      <c r="I225" s="129">
        <v>0</v>
      </c>
      <c r="J225" s="53"/>
    </row>
    <row r="226" spans="2:10" x14ac:dyDescent="0.3">
      <c r="B226" s="52"/>
      <c r="C226" s="57">
        <v>221</v>
      </c>
      <c r="D226" s="129">
        <v>12.2</v>
      </c>
      <c r="E226" s="129">
        <v>-8.1999999999999993</v>
      </c>
      <c r="F226" s="129">
        <v>0</v>
      </c>
      <c r="G226" s="129">
        <f>ETo!$I226*((1-Constantes!$D$19)*ETo!$K226+ETo!$L226)</f>
        <v>1.3089417895700828</v>
      </c>
      <c r="H226" s="129">
        <v>0.5383317498779292</v>
      </c>
      <c r="I226" s="129">
        <v>0</v>
      </c>
      <c r="J226" s="53"/>
    </row>
    <row r="227" spans="2:10" x14ac:dyDescent="0.3">
      <c r="B227" s="52"/>
      <c r="C227" s="57">
        <v>222</v>
      </c>
      <c r="D227" s="129">
        <v>12.4</v>
      </c>
      <c r="E227" s="129">
        <v>-10</v>
      </c>
      <c r="F227" s="129">
        <v>0</v>
      </c>
      <c r="G227" s="129">
        <f>ETo!$I227*((1-Constantes!$D$19)*ETo!$K227+ETo!$L227)</f>
        <v>1.2864425673105786</v>
      </c>
      <c r="H227" s="129">
        <v>0.52460891074864857</v>
      </c>
      <c r="I227" s="129">
        <v>0</v>
      </c>
      <c r="J227" s="53"/>
    </row>
    <row r="228" spans="2:10" x14ac:dyDescent="0.3">
      <c r="B228" s="52"/>
      <c r="C228" s="57">
        <v>223</v>
      </c>
      <c r="D228" s="129">
        <v>12.2</v>
      </c>
      <c r="E228" s="129">
        <v>-10.4</v>
      </c>
      <c r="F228" s="129">
        <v>0</v>
      </c>
      <c r="G228" s="129">
        <f>ETo!$I228*((1-Constantes!$D$19)*ETo!$K228+ETo!$L228)</f>
        <v>1.2826402726433597</v>
      </c>
      <c r="H228" s="129">
        <v>0.51120431906982156</v>
      </c>
      <c r="I228" s="129">
        <v>0</v>
      </c>
      <c r="J228" s="53"/>
    </row>
    <row r="229" spans="2:10" x14ac:dyDescent="0.3">
      <c r="B229" s="52"/>
      <c r="C229" s="57">
        <v>224</v>
      </c>
      <c r="D229" s="129">
        <v>12</v>
      </c>
      <c r="E229" s="129">
        <v>-7.4</v>
      </c>
      <c r="F229" s="129">
        <v>0</v>
      </c>
      <c r="G229" s="129">
        <f>ETo!$I229*((1-Constantes!$D$19)*ETo!$K229+ETo!$L229)</f>
        <v>1.3437365034326005</v>
      </c>
      <c r="H229" s="129">
        <v>0.49764095394433711</v>
      </c>
      <c r="I229" s="129">
        <v>0</v>
      </c>
      <c r="J229" s="53"/>
    </row>
    <row r="230" spans="2:10" x14ac:dyDescent="0.3">
      <c r="B230" s="52"/>
      <c r="C230" s="57">
        <v>225</v>
      </c>
      <c r="D230" s="129">
        <v>11.6</v>
      </c>
      <c r="E230" s="129">
        <v>-7.8</v>
      </c>
      <c r="F230" s="129">
        <v>0</v>
      </c>
      <c r="G230" s="129">
        <f>ETo!$I230*((1-Constantes!$D$19)*ETo!$K230+ETo!$L230)</f>
        <v>1.336253155823286</v>
      </c>
      <c r="H230" s="129">
        <v>0.48441078003657662</v>
      </c>
      <c r="I230" s="129">
        <v>0</v>
      </c>
      <c r="J230" s="53"/>
    </row>
    <row r="231" spans="2:10" x14ac:dyDescent="0.3">
      <c r="B231" s="52"/>
      <c r="C231" s="57">
        <v>226</v>
      </c>
      <c r="D231" s="129">
        <v>11.2</v>
      </c>
      <c r="E231" s="129">
        <v>-12.4</v>
      </c>
      <c r="F231" s="129">
        <v>0</v>
      </c>
      <c r="G231" s="129">
        <f>ETo!$I231*((1-Constantes!$D$19)*ETo!$K231+ETo!$L231)</f>
        <v>0</v>
      </c>
      <c r="H231" s="129">
        <v>0.4807669129415913</v>
      </c>
      <c r="I231" s="129">
        <v>0</v>
      </c>
      <c r="J231" s="53"/>
    </row>
    <row r="232" spans="2:10" x14ac:dyDescent="0.3">
      <c r="B232" s="52"/>
      <c r="C232" s="57">
        <v>227</v>
      </c>
      <c r="D232" s="129">
        <v>11</v>
      </c>
      <c r="E232" s="129">
        <v>-11.6</v>
      </c>
      <c r="F232" s="129">
        <v>0</v>
      </c>
      <c r="G232" s="129">
        <f>ETo!$I232*((1-Constantes!$D$19)*ETo!$K232+ETo!$L232)</f>
        <v>0</v>
      </c>
      <c r="H232" s="129">
        <v>0.47715333185664804</v>
      </c>
      <c r="I232" s="129">
        <v>0</v>
      </c>
      <c r="J232" s="53"/>
    </row>
    <row r="233" spans="2:10" x14ac:dyDescent="0.3">
      <c r="B233" s="52"/>
      <c r="C233" s="57">
        <v>228</v>
      </c>
      <c r="D233" s="129">
        <v>12.2</v>
      </c>
      <c r="E233" s="129">
        <v>-12.2</v>
      </c>
      <c r="F233" s="129">
        <v>0</v>
      </c>
      <c r="G233" s="129">
        <f>ETo!$I233*((1-Constantes!$D$19)*ETo!$K233+ETo!$L233)</f>
        <v>0</v>
      </c>
      <c r="H233" s="129">
        <v>0.47356973969149513</v>
      </c>
      <c r="I233" s="129">
        <v>0</v>
      </c>
      <c r="J233" s="53"/>
    </row>
    <row r="234" spans="2:10" x14ac:dyDescent="0.3">
      <c r="B234" s="52"/>
      <c r="C234" s="57">
        <v>229</v>
      </c>
      <c r="D234" s="129">
        <v>12</v>
      </c>
      <c r="E234" s="129">
        <v>-11</v>
      </c>
      <c r="F234" s="129">
        <v>0</v>
      </c>
      <c r="G234" s="129">
        <f>ETo!$I234*((1-Constantes!$D$19)*ETo!$K234+ETo!$L234)</f>
        <v>1.3128378720681098</v>
      </c>
      <c r="H234" s="129">
        <v>0.46087616997510317</v>
      </c>
      <c r="I234" s="129">
        <v>0</v>
      </c>
      <c r="J234" s="53"/>
    </row>
    <row r="235" spans="2:10" x14ac:dyDescent="0.3">
      <c r="B235" s="52"/>
      <c r="C235" s="57">
        <v>230</v>
      </c>
      <c r="D235" s="129">
        <v>12.2</v>
      </c>
      <c r="E235" s="129">
        <v>-11.6</v>
      </c>
      <c r="F235" s="129">
        <v>0</v>
      </c>
      <c r="G235" s="129">
        <f>ETo!$I235*((1-Constantes!$D$19)*ETo!$K235+ETo!$L235)</f>
        <v>1.312594401481852</v>
      </c>
      <c r="H235" s="129">
        <v>0.4484339707367177</v>
      </c>
      <c r="I235" s="129">
        <v>0</v>
      </c>
      <c r="J235" s="53"/>
    </row>
    <row r="236" spans="2:10" x14ac:dyDescent="0.3">
      <c r="B236" s="52"/>
      <c r="C236" s="57">
        <v>231</v>
      </c>
      <c r="D236" s="129">
        <v>12.4</v>
      </c>
      <c r="E236" s="129">
        <v>-11.2</v>
      </c>
      <c r="F236" s="129">
        <v>0</v>
      </c>
      <c r="G236" s="129">
        <f>ETo!$I236*((1-Constantes!$D$19)*ETo!$K236+ETo!$L236)</f>
        <v>1.3321817078967397</v>
      </c>
      <c r="H236" s="129">
        <v>0.43842647940026086</v>
      </c>
      <c r="I236" s="129">
        <v>0</v>
      </c>
      <c r="J236" s="53"/>
    </row>
    <row r="237" spans="2:10" x14ac:dyDescent="0.3">
      <c r="B237" s="52"/>
      <c r="C237" s="57">
        <v>232</v>
      </c>
      <c r="D237" s="129">
        <v>12</v>
      </c>
      <c r="E237" s="129">
        <v>-8</v>
      </c>
      <c r="F237" s="129">
        <v>0</v>
      </c>
      <c r="G237" s="129">
        <f>ETo!$I237*((1-Constantes!$D$19)*ETo!$K237+ETo!$L237)</f>
        <v>1.3962167508296217</v>
      </c>
      <c r="H237" s="129">
        <v>0.43413476865542222</v>
      </c>
      <c r="I237" s="129">
        <v>0</v>
      </c>
      <c r="J237" s="53"/>
    </row>
    <row r="238" spans="2:10" x14ac:dyDescent="0.3">
      <c r="B238" s="52"/>
      <c r="C238" s="57">
        <v>233</v>
      </c>
      <c r="D238" s="129">
        <v>11.4</v>
      </c>
      <c r="E238" s="129">
        <v>-8.6</v>
      </c>
      <c r="F238" s="129">
        <v>0</v>
      </c>
      <c r="G238" s="129">
        <f>ETo!$I238*((1-Constantes!$D$19)*ETo!$K238+ETo!$L238)</f>
        <v>1.3799957386025388</v>
      </c>
      <c r="H238" s="129">
        <v>0.43090502754954751</v>
      </c>
      <c r="I238" s="129">
        <v>0</v>
      </c>
      <c r="J238" s="53"/>
    </row>
    <row r="239" spans="2:10" x14ac:dyDescent="0.3">
      <c r="B239" s="52"/>
      <c r="C239" s="57">
        <v>234</v>
      </c>
      <c r="D239" s="129">
        <v>12.2</v>
      </c>
      <c r="E239" s="129">
        <v>-11</v>
      </c>
      <c r="F239" s="129">
        <v>0</v>
      </c>
      <c r="G239" s="129">
        <f>ETo!$I239*((1-Constantes!$D$19)*ETo!$K239+ETo!$L239)</f>
        <v>1.3553992146023721</v>
      </c>
      <c r="H239" s="129">
        <v>0.42788632610137511</v>
      </c>
      <c r="I239" s="129">
        <v>0</v>
      </c>
      <c r="J239" s="53"/>
    </row>
    <row r="240" spans="2:10" x14ac:dyDescent="0.3">
      <c r="B240" s="52"/>
      <c r="C240" s="57">
        <v>235</v>
      </c>
      <c r="D240" s="129">
        <v>11.4</v>
      </c>
      <c r="E240" s="129">
        <v>-14.4</v>
      </c>
      <c r="F240" s="129">
        <v>0</v>
      </c>
      <c r="G240" s="129">
        <f>ETo!$I240*((1-Constantes!$D$19)*ETo!$K240+ETo!$L240)</f>
        <v>0</v>
      </c>
      <c r="H240" s="129">
        <v>0.42493060149389655</v>
      </c>
      <c r="I240" s="129">
        <v>0</v>
      </c>
      <c r="J240" s="53"/>
    </row>
    <row r="241" spans="2:10" x14ac:dyDescent="0.3">
      <c r="B241" s="52"/>
      <c r="C241" s="57">
        <v>236</v>
      </c>
      <c r="D241" s="129">
        <v>13</v>
      </c>
      <c r="E241" s="129">
        <v>-15.8</v>
      </c>
      <c r="F241" s="129">
        <v>0</v>
      </c>
      <c r="G241" s="129">
        <f>ETo!$I241*((1-Constantes!$D$19)*ETo!$K241+ETo!$L241)</f>
        <v>0</v>
      </c>
      <c r="H241" s="129">
        <v>0.42199529524876433</v>
      </c>
      <c r="I241" s="129">
        <v>0</v>
      </c>
      <c r="J241" s="53"/>
    </row>
    <row r="242" spans="2:10" x14ac:dyDescent="0.3">
      <c r="B242" s="52"/>
      <c r="C242" s="57">
        <v>237</v>
      </c>
      <c r="D242" s="129">
        <v>13.6</v>
      </c>
      <c r="E242" s="129">
        <v>-10.199999999999999</v>
      </c>
      <c r="F242" s="129">
        <v>0</v>
      </c>
      <c r="G242" s="129">
        <f>ETo!$I242*((1-Constantes!$D$19)*ETo!$K242+ETo!$L242)</f>
        <v>1.4242513713989853</v>
      </c>
      <c r="H242" s="129">
        <v>0.41907290453186791</v>
      </c>
      <c r="I242" s="129">
        <v>0</v>
      </c>
      <c r="J242" s="53"/>
    </row>
    <row r="243" spans="2:10" x14ac:dyDescent="0.3">
      <c r="B243" s="52"/>
      <c r="C243" s="57">
        <v>238</v>
      </c>
      <c r="D243" s="129">
        <v>13.2</v>
      </c>
      <c r="E243" s="129">
        <v>-7.2</v>
      </c>
      <c r="F243" s="129">
        <v>0</v>
      </c>
      <c r="G243" s="129">
        <f>ETo!$I243*((1-Constantes!$D$19)*ETo!$K243+ETo!$L243)</f>
        <v>1.4867185777880214</v>
      </c>
      <c r="H243" s="129">
        <v>0.41617679336830538</v>
      </c>
      <c r="I243" s="129">
        <v>0</v>
      </c>
      <c r="J243" s="53"/>
    </row>
    <row r="244" spans="2:10" x14ac:dyDescent="0.3">
      <c r="B244" s="52"/>
      <c r="C244" s="57">
        <v>239</v>
      </c>
      <c r="D244" s="129">
        <v>12.2</v>
      </c>
      <c r="E244" s="129">
        <v>-8</v>
      </c>
      <c r="F244" s="129">
        <v>0</v>
      </c>
      <c r="G244" s="129">
        <f>ETo!$I244*((1-Constantes!$D$19)*ETo!$K244+ETo!$L244)</f>
        <v>1.457080323622338</v>
      </c>
      <c r="H244" s="129">
        <v>0.41330180105478481</v>
      </c>
      <c r="I244" s="129">
        <v>0</v>
      </c>
      <c r="J244" s="53"/>
    </row>
    <row r="245" spans="2:10" x14ac:dyDescent="0.3">
      <c r="B245" s="52"/>
      <c r="C245" s="57">
        <v>240</v>
      </c>
      <c r="D245" s="129">
        <v>12.8</v>
      </c>
      <c r="E245" s="129">
        <v>-5.4</v>
      </c>
      <c r="F245" s="129">
        <v>0</v>
      </c>
      <c r="G245" s="129">
        <f>ETo!$I245*((1-Constantes!$D$19)*ETo!$K245+ETo!$L245)</f>
        <v>1.533093812684684</v>
      </c>
      <c r="H245" s="129">
        <v>0.41044687141660474</v>
      </c>
      <c r="I245" s="129">
        <v>0</v>
      </c>
      <c r="J245" s="53"/>
    </row>
    <row r="246" spans="2:10" x14ac:dyDescent="0.3">
      <c r="B246" s="52"/>
      <c r="C246" s="57">
        <v>241</v>
      </c>
      <c r="D246" s="129">
        <v>14</v>
      </c>
      <c r="E246" s="129">
        <v>-7</v>
      </c>
      <c r="F246" s="129">
        <v>0</v>
      </c>
      <c r="G246" s="129">
        <f>ETo!$I246*((1-Constantes!$D$19)*ETo!$K246+ETo!$L246)</f>
        <v>1.5329746671386861</v>
      </c>
      <c r="H246" s="129">
        <v>0.40761169944985709</v>
      </c>
      <c r="I246" s="129">
        <v>0</v>
      </c>
      <c r="J246" s="53"/>
    </row>
    <row r="247" spans="2:10" x14ac:dyDescent="0.3">
      <c r="B247" s="52"/>
      <c r="C247" s="57">
        <v>242</v>
      </c>
      <c r="D247" s="129">
        <v>12</v>
      </c>
      <c r="E247" s="129">
        <v>-6</v>
      </c>
      <c r="F247" s="129">
        <v>0</v>
      </c>
      <c r="G247" s="129">
        <f>ETo!$I247*((1-Constantes!$D$19)*ETo!$K247+ETo!$L247)</f>
        <v>1.5198305649900246</v>
      </c>
      <c r="H247" s="129">
        <v>0.40479611825317041</v>
      </c>
      <c r="I247" s="129">
        <v>0</v>
      </c>
      <c r="J247" s="53"/>
    </row>
    <row r="248" spans="2:10" x14ac:dyDescent="0.3">
      <c r="B248" s="52"/>
      <c r="C248" s="57">
        <v>243</v>
      </c>
      <c r="D248" s="129">
        <v>12.6</v>
      </c>
      <c r="E248" s="129">
        <v>-8.6</v>
      </c>
      <c r="F248" s="129">
        <v>0</v>
      </c>
      <c r="G248" s="129">
        <f>ETo!$I248*((1-Constantes!$D$19)*ETo!$K248+ETo!$L248)</f>
        <v>1.484863205044014</v>
      </c>
      <c r="H248" s="129">
        <v>0.40199998694086375</v>
      </c>
      <c r="I248" s="129">
        <v>0</v>
      </c>
      <c r="J248" s="53"/>
    </row>
    <row r="249" spans="2:10" x14ac:dyDescent="0.3">
      <c r="B249" s="52"/>
      <c r="C249" s="57">
        <v>244</v>
      </c>
      <c r="D249" s="129">
        <v>12</v>
      </c>
      <c r="E249" s="129">
        <v>-8.4</v>
      </c>
      <c r="F249" s="129">
        <v>0</v>
      </c>
      <c r="G249" s="129">
        <f>ETo!$I249*((1-Constantes!$D$19)*ETo!$K249+ETo!$L249)</f>
        <v>1.4841054329984604</v>
      </c>
      <c r="H249" s="129">
        <v>0.39922317014586034</v>
      </c>
      <c r="I249" s="129">
        <v>0</v>
      </c>
      <c r="J249" s="53"/>
    </row>
    <row r="250" spans="2:10" x14ac:dyDescent="0.3">
      <c r="B250" s="52"/>
      <c r="C250" s="57">
        <v>245</v>
      </c>
      <c r="D250" s="129">
        <v>13.4</v>
      </c>
      <c r="E250" s="129">
        <v>-16.600000000000001</v>
      </c>
      <c r="F250" s="129">
        <v>0</v>
      </c>
      <c r="G250" s="129">
        <f>ETo!$I250*((1-Constantes!$D$19)*ETo!$K250+ETo!$L250)</f>
        <v>0</v>
      </c>
      <c r="H250" s="129">
        <v>0.39646553427631892</v>
      </c>
      <c r="I250" s="129">
        <v>0</v>
      </c>
      <c r="J250" s="53"/>
    </row>
    <row r="251" spans="2:10" x14ac:dyDescent="0.3">
      <c r="B251" s="52"/>
      <c r="C251" s="57">
        <v>246</v>
      </c>
      <c r="D251" s="129">
        <v>13.6</v>
      </c>
      <c r="E251" s="129">
        <v>-12.6</v>
      </c>
      <c r="F251" s="129">
        <v>0</v>
      </c>
      <c r="G251" s="129">
        <f>ETo!$I251*((1-Constantes!$D$19)*ETo!$K251+ETo!$L251)</f>
        <v>1.4428283344557782</v>
      </c>
      <c r="H251" s="129">
        <v>0.39372694678010189</v>
      </c>
      <c r="I251" s="129">
        <v>0</v>
      </c>
      <c r="J251" s="53"/>
    </row>
    <row r="252" spans="2:10" x14ac:dyDescent="0.3">
      <c r="B252" s="52"/>
      <c r="C252" s="57">
        <v>247</v>
      </c>
      <c r="D252" s="129">
        <v>14</v>
      </c>
      <c r="E252" s="129">
        <v>-9.4</v>
      </c>
      <c r="F252" s="129">
        <v>0</v>
      </c>
      <c r="G252" s="129">
        <f>ETo!$I252*((1-Constantes!$D$19)*ETo!$K252+ETo!$L252)</f>
        <v>1.5294616541639672</v>
      </c>
      <c r="H252" s="129">
        <v>0.39100727609698449</v>
      </c>
      <c r="I252" s="129">
        <v>0</v>
      </c>
      <c r="J252" s="53"/>
    </row>
    <row r="253" spans="2:10" x14ac:dyDescent="0.3">
      <c r="B253" s="52"/>
      <c r="C253" s="57">
        <v>248</v>
      </c>
      <c r="D253" s="129">
        <v>13.8</v>
      </c>
      <c r="E253" s="129">
        <v>-11.6</v>
      </c>
      <c r="F253" s="129">
        <v>0</v>
      </c>
      <c r="G253" s="129">
        <f>ETo!$I253*((1-Constantes!$D$19)*ETo!$K253+ETo!$L253)</f>
        <v>1.484088576694875</v>
      </c>
      <c r="H253" s="129">
        <v>0.38830639155288676</v>
      </c>
      <c r="I253" s="129">
        <v>0</v>
      </c>
      <c r="J253" s="53"/>
    </row>
    <row r="254" spans="2:10" x14ac:dyDescent="0.3">
      <c r="B254" s="52"/>
      <c r="C254" s="57">
        <v>249</v>
      </c>
      <c r="D254" s="129">
        <v>15.2</v>
      </c>
      <c r="E254" s="129">
        <v>-8.4</v>
      </c>
      <c r="F254" s="129">
        <v>0</v>
      </c>
      <c r="G254" s="129">
        <f>ETo!$I254*((1-Constantes!$D$19)*ETo!$K254+ETo!$L254)</f>
        <v>1.5941022760999972</v>
      </c>
      <c r="H254" s="129">
        <v>0.38562416338135125</v>
      </c>
      <c r="I254" s="129">
        <v>0</v>
      </c>
      <c r="J254" s="53"/>
    </row>
    <row r="255" spans="2:10" x14ac:dyDescent="0.3">
      <c r="B255" s="52"/>
      <c r="C255" s="57">
        <v>250</v>
      </c>
      <c r="D255" s="129">
        <v>15.8</v>
      </c>
      <c r="E255" s="129">
        <v>-9.1999999999999993</v>
      </c>
      <c r="F255" s="129">
        <v>0</v>
      </c>
      <c r="G255" s="129">
        <f>ETo!$I255*((1-Constantes!$D$19)*ETo!$K255+ETo!$L255)</f>
        <v>1.5975295615731897</v>
      </c>
      <c r="H255" s="129">
        <v>0.38296046271319506</v>
      </c>
      <c r="I255" s="129">
        <v>0</v>
      </c>
      <c r="J255" s="53"/>
    </row>
    <row r="256" spans="2:10" x14ac:dyDescent="0.3">
      <c r="B256" s="52"/>
      <c r="C256" s="57">
        <v>251</v>
      </c>
      <c r="D256" s="129">
        <v>14.8</v>
      </c>
      <c r="E256" s="129">
        <v>-8</v>
      </c>
      <c r="F256" s="129">
        <v>0</v>
      </c>
      <c r="G256" s="129">
        <f>ETo!$I256*((1-Constantes!$D$19)*ETo!$K256+ETo!$L256)</f>
        <v>1.6098771609963676</v>
      </c>
      <c r="H256" s="129">
        <v>0.38031516156956702</v>
      </c>
      <c r="I256" s="129">
        <v>0</v>
      </c>
      <c r="J256" s="53"/>
    </row>
    <row r="257" spans="2:10" x14ac:dyDescent="0.3">
      <c r="B257" s="52"/>
      <c r="C257" s="57">
        <v>252</v>
      </c>
      <c r="D257" s="129">
        <v>15.6</v>
      </c>
      <c r="E257" s="129">
        <v>-8.8000000000000007</v>
      </c>
      <c r="F257" s="129">
        <v>0</v>
      </c>
      <c r="G257" s="129">
        <f>ETo!$I257*((1-Constantes!$D$19)*ETo!$K257+ETo!$L257)</f>
        <v>1.6176567504254236</v>
      </c>
      <c r="H257" s="129">
        <v>0.3776881328556605</v>
      </c>
      <c r="I257" s="129">
        <v>0</v>
      </c>
      <c r="J257" s="53"/>
    </row>
    <row r="258" spans="2:10" x14ac:dyDescent="0.3">
      <c r="B258" s="52"/>
      <c r="C258" s="57">
        <v>253</v>
      </c>
      <c r="D258" s="129">
        <v>14.4</v>
      </c>
      <c r="E258" s="129">
        <v>-9</v>
      </c>
      <c r="F258" s="129">
        <v>0</v>
      </c>
      <c r="G258" s="129">
        <f>ETo!$I258*((1-Constantes!$D$19)*ETo!$K258+ETo!$L258)</f>
        <v>1.5934287825540279</v>
      </c>
      <c r="H258" s="129">
        <v>0.37507925035458251</v>
      </c>
      <c r="I258" s="129">
        <v>0</v>
      </c>
      <c r="J258" s="53"/>
    </row>
    <row r="259" spans="2:10" x14ac:dyDescent="0.3">
      <c r="B259" s="52"/>
      <c r="C259" s="57">
        <v>254</v>
      </c>
      <c r="D259" s="129">
        <v>14.2</v>
      </c>
      <c r="E259" s="129">
        <v>-6.4</v>
      </c>
      <c r="F259" s="129">
        <v>0</v>
      </c>
      <c r="G259" s="129">
        <f>ETo!$I259*((1-Constantes!$D$19)*ETo!$K259+ETo!$L259)</f>
        <v>1.6559294316791244</v>
      </c>
      <c r="H259" s="129">
        <v>0.37248838872128509</v>
      </c>
      <c r="I259" s="129">
        <v>0</v>
      </c>
      <c r="J259" s="53"/>
    </row>
    <row r="260" spans="2:10" x14ac:dyDescent="0.3">
      <c r="B260" s="52"/>
      <c r="C260" s="57">
        <v>255</v>
      </c>
      <c r="D260" s="129">
        <v>14.4</v>
      </c>
      <c r="E260" s="129">
        <v>-10</v>
      </c>
      <c r="F260" s="129">
        <v>0</v>
      </c>
      <c r="G260" s="129">
        <f>ETo!$I260*((1-Constantes!$D$19)*ETo!$K260+ETo!$L260)</f>
        <v>1.5852675417107578</v>
      </c>
      <c r="H260" s="129">
        <v>0.36991542347654172</v>
      </c>
      <c r="I260" s="129">
        <v>0</v>
      </c>
      <c r="J260" s="53"/>
    </row>
    <row r="261" spans="2:10" x14ac:dyDescent="0.3">
      <c r="B261" s="52"/>
      <c r="C261" s="57">
        <v>256</v>
      </c>
      <c r="D261" s="129">
        <v>14.6</v>
      </c>
      <c r="E261" s="129">
        <v>-13</v>
      </c>
      <c r="F261" s="129">
        <v>0</v>
      </c>
      <c r="G261" s="129">
        <f>ETo!$I261*((1-Constantes!$D$19)*ETo!$K261+ETo!$L261)</f>
        <v>1.52785247190988</v>
      </c>
      <c r="H261" s="129">
        <v>0.36736023100096671</v>
      </c>
      <c r="I261" s="129">
        <v>0</v>
      </c>
      <c r="J261" s="53"/>
    </row>
    <row r="262" spans="2:10" x14ac:dyDescent="0.3">
      <c r="B262" s="52"/>
      <c r="C262" s="57">
        <v>257</v>
      </c>
      <c r="D262" s="129">
        <v>14.4</v>
      </c>
      <c r="E262" s="129">
        <v>-12.4</v>
      </c>
      <c r="F262" s="129">
        <v>0</v>
      </c>
      <c r="G262" s="129">
        <f>ETo!$I262*((1-Constantes!$D$19)*ETo!$K262+ETo!$L262)</f>
        <v>1.5439004147295032</v>
      </c>
      <c r="H262" s="129">
        <v>0.36482268852907596</v>
      </c>
      <c r="I262" s="129">
        <v>0</v>
      </c>
      <c r="J262" s="53"/>
    </row>
    <row r="263" spans="2:10" x14ac:dyDescent="0.3">
      <c r="B263" s="52"/>
      <c r="C263" s="57">
        <v>258</v>
      </c>
      <c r="D263" s="129">
        <v>14.2</v>
      </c>
      <c r="E263" s="129">
        <v>-9</v>
      </c>
      <c r="F263" s="129">
        <v>0</v>
      </c>
      <c r="G263" s="129">
        <f>ETo!$I263*((1-Constantes!$D$19)*ETo!$K263+ETo!$L263)</f>
        <v>1.6252308547803485</v>
      </c>
      <c r="H263" s="129">
        <v>0.36230267414338851</v>
      </c>
      <c r="I263" s="129">
        <v>0</v>
      </c>
      <c r="J263" s="53"/>
    </row>
    <row r="264" spans="2:10" x14ac:dyDescent="0.3">
      <c r="B264" s="52"/>
      <c r="C264" s="57">
        <v>259</v>
      </c>
      <c r="D264" s="129">
        <v>14</v>
      </c>
      <c r="E264" s="129">
        <v>-11</v>
      </c>
      <c r="F264" s="129">
        <v>0</v>
      </c>
      <c r="G264" s="129">
        <f>ETo!$I264*((1-Constantes!$D$19)*ETo!$K264+ETo!$L264)</f>
        <v>1.5806934312993377</v>
      </c>
      <c r="H264" s="129">
        <v>0.35980006676856896</v>
      </c>
      <c r="I264" s="129">
        <v>0</v>
      </c>
      <c r="J264" s="53"/>
    </row>
    <row r="265" spans="2:10" x14ac:dyDescent="0.3">
      <c r="B265" s="52"/>
      <c r="C265" s="57">
        <v>260</v>
      </c>
      <c r="D265" s="129">
        <v>12.8</v>
      </c>
      <c r="E265" s="129">
        <v>-13</v>
      </c>
      <c r="F265" s="129">
        <v>0</v>
      </c>
      <c r="G265" s="129">
        <f>ETo!$I265*((1-Constantes!$D$19)*ETo!$K265+ETo!$L265)</f>
        <v>0</v>
      </c>
      <c r="H265" s="129">
        <v>0.35731474616561026</v>
      </c>
      <c r="I265" s="129">
        <v>0</v>
      </c>
      <c r="J265" s="53"/>
    </row>
    <row r="266" spans="2:10" x14ac:dyDescent="0.3">
      <c r="B266" s="52"/>
      <c r="C266" s="57">
        <v>261</v>
      </c>
      <c r="D266" s="129">
        <v>13.2</v>
      </c>
      <c r="E266" s="129">
        <v>-15.4</v>
      </c>
      <c r="F266" s="129">
        <v>0</v>
      </c>
      <c r="G266" s="129">
        <f>ETo!$I266*((1-Constantes!$D$19)*ETo!$K266+ETo!$L266)</f>
        <v>0</v>
      </c>
      <c r="H266" s="129">
        <v>0.35484659292605697</v>
      </c>
      <c r="I266" s="129">
        <v>0</v>
      </c>
      <c r="J266" s="53"/>
    </row>
    <row r="267" spans="2:10" x14ac:dyDescent="0.3">
      <c r="B267" s="52"/>
      <c r="C267" s="57">
        <v>262</v>
      </c>
      <c r="D267" s="129">
        <v>15</v>
      </c>
      <c r="E267" s="129">
        <v>-16</v>
      </c>
      <c r="F267" s="129">
        <v>0</v>
      </c>
      <c r="G267" s="129">
        <f>ETo!$I267*((1-Constantes!$D$19)*ETo!$K267+ETo!$L267)</f>
        <v>0</v>
      </c>
      <c r="H267" s="129">
        <v>0.352395488466268</v>
      </c>
      <c r="I267" s="129">
        <v>0</v>
      </c>
      <c r="J267" s="53"/>
    </row>
    <row r="268" spans="2:10" x14ac:dyDescent="0.3">
      <c r="B268" s="52"/>
      <c r="C268" s="57">
        <v>263</v>
      </c>
      <c r="D268" s="129">
        <v>15.6</v>
      </c>
      <c r="E268" s="129">
        <v>-13.4</v>
      </c>
      <c r="F268" s="129">
        <v>0</v>
      </c>
      <c r="G268" s="129">
        <f>ETo!$I268*((1-Constantes!$D$19)*ETo!$K268+ETo!$L268)</f>
        <v>1.5877607118964145</v>
      </c>
      <c r="H268" s="129">
        <v>0.34996131502171929</v>
      </c>
      <c r="I268" s="129">
        <v>0</v>
      </c>
      <c r="J268" s="53"/>
    </row>
    <row r="269" spans="2:10" x14ac:dyDescent="0.3">
      <c r="B269" s="52"/>
      <c r="C269" s="57">
        <v>264</v>
      </c>
      <c r="D269" s="129">
        <v>16.399999999999999</v>
      </c>
      <c r="E269" s="129">
        <v>-12.8</v>
      </c>
      <c r="F269" s="129">
        <v>0</v>
      </c>
      <c r="G269" s="129">
        <f>ETo!$I269*((1-Constantes!$D$19)*ETo!$K269+ETo!$L269)</f>
        <v>1.6274457490569767</v>
      </c>
      <c r="H269" s="129">
        <v>0.34754395564134588</v>
      </c>
      <c r="I269" s="129">
        <v>0</v>
      </c>
      <c r="J269" s="53"/>
    </row>
    <row r="270" spans="2:10" x14ac:dyDescent="0.3">
      <c r="B270" s="52"/>
      <c r="C270" s="57">
        <v>265</v>
      </c>
      <c r="D270" s="129">
        <v>15</v>
      </c>
      <c r="E270" s="129">
        <v>-9.8000000000000007</v>
      </c>
      <c r="F270" s="129">
        <v>0</v>
      </c>
      <c r="G270" s="129">
        <f>ETo!$I270*((1-Constantes!$D$19)*ETo!$K270+ETo!$L270)</f>
        <v>1.6721602848588826</v>
      </c>
      <c r="H270" s="129">
        <v>0.34514329418192269</v>
      </c>
      <c r="I270" s="129">
        <v>0</v>
      </c>
      <c r="J270" s="53"/>
    </row>
    <row r="271" spans="2:10" x14ac:dyDescent="0.3">
      <c r="B271" s="52"/>
      <c r="C271" s="57">
        <v>266</v>
      </c>
      <c r="D271" s="129">
        <v>12.6</v>
      </c>
      <c r="E271" s="129">
        <v>-1.8</v>
      </c>
      <c r="F271" s="129">
        <v>0</v>
      </c>
      <c r="G271" s="129">
        <f>ETo!$I271*((1-Constantes!$D$19)*ETo!$K271+ETo!$L271)</f>
        <v>1.8139683576896424</v>
      </c>
      <c r="H271" s="129">
        <v>0.34275921530248465</v>
      </c>
      <c r="I271" s="129">
        <v>0</v>
      </c>
      <c r="J271" s="53"/>
    </row>
    <row r="272" spans="2:10" x14ac:dyDescent="0.3">
      <c r="B272" s="52"/>
      <c r="C272" s="57">
        <v>267</v>
      </c>
      <c r="D272" s="129">
        <v>13.4</v>
      </c>
      <c r="E272" s="129">
        <v>-9.1999999999999993</v>
      </c>
      <c r="F272" s="129">
        <v>0</v>
      </c>
      <c r="G272" s="129">
        <f>ETo!$I272*((1-Constantes!$D$19)*ETo!$K272+ETo!$L272)</f>
        <v>1.6603710444936366</v>
      </c>
      <c r="H272" s="129">
        <v>0.34039160445878475</v>
      </c>
      <c r="I272" s="129">
        <v>0</v>
      </c>
      <c r="J272" s="53"/>
    </row>
    <row r="273" spans="2:10" x14ac:dyDescent="0.3">
      <c r="B273" s="52"/>
      <c r="C273" s="57">
        <v>268</v>
      </c>
      <c r="D273" s="129">
        <v>14</v>
      </c>
      <c r="E273" s="129">
        <v>-10</v>
      </c>
      <c r="F273" s="129">
        <v>0</v>
      </c>
      <c r="G273" s="129">
        <f>ETo!$I273*((1-Constantes!$D$19)*ETo!$K273+ETo!$L273)</f>
        <v>1.6614728111778094</v>
      </c>
      <c r="H273" s="129">
        <v>0.33804034789779103</v>
      </c>
      <c r="I273" s="129">
        <v>0</v>
      </c>
      <c r="J273" s="53"/>
    </row>
    <row r="274" spans="2:10" x14ac:dyDescent="0.3">
      <c r="B274" s="52"/>
      <c r="C274" s="57">
        <v>269</v>
      </c>
      <c r="D274" s="129">
        <v>13.2</v>
      </c>
      <c r="E274" s="129">
        <v>-8</v>
      </c>
      <c r="F274" s="129">
        <v>0</v>
      </c>
      <c r="G274" s="129">
        <f>ETo!$I274*((1-Constantes!$D$19)*ETo!$K274+ETo!$L274)</f>
        <v>1.6966249330956304</v>
      </c>
      <c r="H274" s="129">
        <v>0.33570533265222108</v>
      </c>
      <c r="I274" s="129">
        <v>0</v>
      </c>
      <c r="J274" s="53"/>
    </row>
    <row r="275" spans="2:10" x14ac:dyDescent="0.3">
      <c r="B275" s="52"/>
      <c r="C275" s="57">
        <v>270</v>
      </c>
      <c r="D275" s="129">
        <v>14</v>
      </c>
      <c r="E275" s="129">
        <v>-9</v>
      </c>
      <c r="F275" s="129">
        <v>0</v>
      </c>
      <c r="G275" s="129">
        <f>ETo!$I275*((1-Constantes!$D$19)*ETo!$K275+ETo!$L275)</f>
        <v>1.6975506808980103</v>
      </c>
      <c r="H275" s="129">
        <v>0.33338644653511446</v>
      </c>
      <c r="I275" s="129">
        <v>0</v>
      </c>
      <c r="J275" s="53"/>
    </row>
    <row r="276" spans="2:10" x14ac:dyDescent="0.3">
      <c r="B276" s="52"/>
      <c r="C276" s="57">
        <v>271</v>
      </c>
      <c r="D276" s="129">
        <v>13.8</v>
      </c>
      <c r="E276" s="129">
        <v>-8.8000000000000007</v>
      </c>
      <c r="F276" s="129">
        <v>0</v>
      </c>
      <c r="G276" s="129">
        <f>ETo!$I276*((1-Constantes!$D$19)*ETo!$K276+ETo!$L276)</f>
        <v>1.7032476972933197</v>
      </c>
      <c r="H276" s="129">
        <v>0.33108357813444278</v>
      </c>
      <c r="I276" s="129">
        <v>0</v>
      </c>
      <c r="J276" s="53"/>
    </row>
    <row r="277" spans="2:10" x14ac:dyDescent="0.3">
      <c r="B277" s="52"/>
      <c r="C277" s="57">
        <v>272</v>
      </c>
      <c r="D277" s="129">
        <v>14.4</v>
      </c>
      <c r="E277" s="129">
        <v>-8.6</v>
      </c>
      <c r="F277" s="129">
        <v>0</v>
      </c>
      <c r="G277" s="129">
        <f>ETo!$I277*((1-Constantes!$D$19)*ETo!$K277+ETo!$L277)</f>
        <v>1.7285914954964958</v>
      </c>
      <c r="H277" s="129">
        <v>0.32879661680775668</v>
      </c>
      <c r="I277" s="129">
        <v>0</v>
      </c>
      <c r="J277" s="53"/>
    </row>
    <row r="278" spans="2:10" x14ac:dyDescent="0.3">
      <c r="B278" s="52"/>
      <c r="C278" s="57">
        <v>273</v>
      </c>
      <c r="D278" s="129">
        <v>15.8</v>
      </c>
      <c r="E278" s="129">
        <v>-14</v>
      </c>
      <c r="F278" s="129">
        <v>0</v>
      </c>
      <c r="G278" s="129">
        <f>ETo!$I278*((1-Constantes!$D$19)*ETo!$K278+ETo!$L278)</f>
        <v>1.6350722779830154</v>
      </c>
      <c r="H278" s="129">
        <v>0.32652545267687</v>
      </c>
      <c r="I278" s="129">
        <v>0</v>
      </c>
      <c r="J278" s="53"/>
    </row>
    <row r="279" spans="2:10" x14ac:dyDescent="0.3">
      <c r="B279" s="52"/>
      <c r="C279" s="57">
        <v>274</v>
      </c>
      <c r="D279" s="129">
        <v>16.600000000000001</v>
      </c>
      <c r="E279" s="129">
        <v>-11.4</v>
      </c>
      <c r="F279" s="129">
        <v>0</v>
      </c>
      <c r="G279" s="129">
        <f>ETo!$I279*((1-Constantes!$D$19)*ETo!$K279+ETo!$L279)</f>
        <v>1.7246037814139992</v>
      </c>
      <c r="H279" s="129">
        <v>0.32426997662258056</v>
      </c>
      <c r="I279" s="129">
        <v>0</v>
      </c>
      <c r="J279" s="53"/>
    </row>
    <row r="280" spans="2:10" x14ac:dyDescent="0.3">
      <c r="B280" s="52"/>
      <c r="C280" s="57">
        <v>275</v>
      </c>
      <c r="D280" s="129">
        <v>17.2</v>
      </c>
      <c r="E280" s="129">
        <v>-8.8000000000000007</v>
      </c>
      <c r="F280" s="129">
        <v>0</v>
      </c>
      <c r="G280" s="129">
        <f>ETo!$I280*((1-Constantes!$D$19)*ETo!$K280+ETo!$L280)</f>
        <v>1.8097365455192442</v>
      </c>
      <c r="H280" s="129">
        <v>0.32203008027942787</v>
      </c>
      <c r="I280" s="129">
        <v>0</v>
      </c>
      <c r="J280" s="53"/>
    </row>
    <row r="281" spans="2:10" x14ac:dyDescent="0.3">
      <c r="B281" s="52"/>
      <c r="C281" s="57">
        <v>276</v>
      </c>
      <c r="D281" s="129">
        <v>15.6</v>
      </c>
      <c r="E281" s="129">
        <v>-7.2</v>
      </c>
      <c r="F281" s="129">
        <v>0</v>
      </c>
      <c r="G281" s="129">
        <f>ETo!$I281*((1-Constantes!$D$19)*ETo!$K281+ETo!$L281)</f>
        <v>1.8151025695958285</v>
      </c>
      <c r="H281" s="129">
        <v>0.319805656030486</v>
      </c>
      <c r="I281" s="129">
        <v>0</v>
      </c>
      <c r="J281" s="53"/>
    </row>
    <row r="282" spans="2:10" x14ac:dyDescent="0.3">
      <c r="B282" s="52"/>
      <c r="C282" s="57">
        <v>277</v>
      </c>
      <c r="D282" s="129">
        <v>13.2</v>
      </c>
      <c r="E282" s="129">
        <v>-5.2</v>
      </c>
      <c r="F282" s="129">
        <v>0</v>
      </c>
      <c r="G282" s="129">
        <f>ETo!$I282*((1-Constantes!$D$19)*ETo!$K282+ETo!$L282)</f>
        <v>1.8102879334760009</v>
      </c>
      <c r="H282" s="129">
        <v>0.31759659700219373</v>
      </c>
      <c r="I282" s="129">
        <v>0</v>
      </c>
      <c r="J282" s="53"/>
    </row>
    <row r="283" spans="2:10" x14ac:dyDescent="0.3">
      <c r="B283" s="52"/>
      <c r="C283" s="57">
        <v>278</v>
      </c>
      <c r="D283" s="129">
        <v>12.2</v>
      </c>
      <c r="E283" s="129">
        <v>-5.4</v>
      </c>
      <c r="F283" s="129">
        <v>0.7</v>
      </c>
      <c r="G283" s="129">
        <f>ETo!$I283*((1-Constantes!$D$19)*ETo!$K283+ETo!$L283)</f>
        <v>1.7851283275015266</v>
      </c>
      <c r="H283" s="129">
        <v>0.3178079132628841</v>
      </c>
      <c r="I283" s="129">
        <v>0</v>
      </c>
      <c r="J283" s="53"/>
    </row>
    <row r="284" spans="2:10" x14ac:dyDescent="0.3">
      <c r="B284" s="52"/>
      <c r="C284" s="57">
        <v>279</v>
      </c>
      <c r="D284" s="129">
        <v>14</v>
      </c>
      <c r="E284" s="129">
        <v>-0.6</v>
      </c>
      <c r="F284" s="129">
        <v>0.1</v>
      </c>
      <c r="G284" s="129">
        <f>ETo!$I284*((1-Constantes!$D$19)*ETo!$K284+ETo!$L284)</f>
        <v>1.9568832973089112</v>
      </c>
      <c r="H284" s="129">
        <v>0.31400744361238098</v>
      </c>
      <c r="I284" s="129">
        <v>0</v>
      </c>
      <c r="J284" s="53"/>
    </row>
    <row r="285" spans="2:10" x14ac:dyDescent="0.3">
      <c r="B285" s="52"/>
      <c r="C285" s="57">
        <v>280</v>
      </c>
      <c r="D285" s="129">
        <v>10</v>
      </c>
      <c r="E285" s="129">
        <v>-1.8</v>
      </c>
      <c r="F285" s="129">
        <v>0</v>
      </c>
      <c r="G285" s="129">
        <f>ETo!$I285*((1-Constantes!$D$19)*ETo!$K285+ETo!$L285)</f>
        <v>1.8302199109118311</v>
      </c>
      <c r="H285" s="129">
        <v>0.31120375560939645</v>
      </c>
      <c r="I285" s="129">
        <v>0</v>
      </c>
      <c r="J285" s="53"/>
    </row>
    <row r="286" spans="2:10" x14ac:dyDescent="0.3">
      <c r="B286" s="52"/>
      <c r="C286" s="57">
        <v>281</v>
      </c>
      <c r="D286" s="129">
        <v>13</v>
      </c>
      <c r="E286" s="129">
        <v>-8</v>
      </c>
      <c r="F286" s="129">
        <v>0</v>
      </c>
      <c r="G286" s="129">
        <f>ETo!$I286*((1-Constantes!$D$19)*ETo!$K286+ETo!$L286)</f>
        <v>1.7536379918299172</v>
      </c>
      <c r="H286" s="129">
        <v>0.30893808164197861</v>
      </c>
      <c r="I286" s="129">
        <v>0</v>
      </c>
      <c r="J286" s="53"/>
    </row>
    <row r="287" spans="2:10" x14ac:dyDescent="0.3">
      <c r="B287" s="52"/>
      <c r="C287" s="57">
        <v>282</v>
      </c>
      <c r="D287" s="129">
        <v>14.8</v>
      </c>
      <c r="E287" s="129">
        <v>-9</v>
      </c>
      <c r="F287" s="129">
        <v>0</v>
      </c>
      <c r="G287" s="129">
        <f>ETo!$I287*((1-Constantes!$D$19)*ETo!$K287+ETo!$L287)</f>
        <v>1.7783785961954901</v>
      </c>
      <c r="H287" s="129">
        <v>0.30678287728296866</v>
      </c>
      <c r="I287" s="129">
        <v>0</v>
      </c>
      <c r="J287" s="53"/>
    </row>
    <row r="288" spans="2:10" x14ac:dyDescent="0.3">
      <c r="B288" s="52"/>
      <c r="C288" s="57">
        <v>283</v>
      </c>
      <c r="D288" s="129">
        <v>15.8</v>
      </c>
      <c r="E288" s="129">
        <v>-8.4</v>
      </c>
      <c r="F288" s="129">
        <v>0</v>
      </c>
      <c r="G288" s="129">
        <f>ETo!$I288*((1-Constantes!$D$19)*ETo!$K288+ETo!$L288)</f>
        <v>1.8235404548770822</v>
      </c>
      <c r="H288" s="129">
        <v>0.30465989495744522</v>
      </c>
      <c r="I288" s="129">
        <v>0</v>
      </c>
      <c r="J288" s="53"/>
    </row>
    <row r="289" spans="2:10" x14ac:dyDescent="0.3">
      <c r="B289" s="52"/>
      <c r="C289" s="57">
        <v>284</v>
      </c>
      <c r="D289" s="129">
        <v>15.6</v>
      </c>
      <c r="E289" s="129">
        <v>-4.5999999999999996</v>
      </c>
      <c r="F289" s="129">
        <v>0</v>
      </c>
      <c r="G289" s="129">
        <f>ETo!$I289*((1-Constantes!$D$19)*ETo!$K289+ETo!$L289)</f>
        <v>1.9200248135083322</v>
      </c>
      <c r="H289" s="129">
        <v>0.30255474632787333</v>
      </c>
      <c r="I289" s="129">
        <v>0</v>
      </c>
      <c r="J289" s="53"/>
    </row>
    <row r="290" spans="2:10" x14ac:dyDescent="0.3">
      <c r="B290" s="52"/>
      <c r="C290" s="57">
        <v>285</v>
      </c>
      <c r="D290" s="129">
        <v>15.2</v>
      </c>
      <c r="E290" s="129">
        <v>-7</v>
      </c>
      <c r="F290" s="129">
        <v>0</v>
      </c>
      <c r="G290" s="129">
        <f>ETo!$I290*((1-Constantes!$D$19)*ETo!$K290+ETo!$L290)</f>
        <v>1.8525120000714481</v>
      </c>
      <c r="H290" s="129">
        <v>0.30046471841452027</v>
      </c>
      <c r="I290" s="129">
        <v>0</v>
      </c>
      <c r="J290" s="53"/>
    </row>
    <row r="291" spans="2:10" x14ac:dyDescent="0.3">
      <c r="B291" s="52"/>
      <c r="C291" s="57">
        <v>286</v>
      </c>
      <c r="D291" s="129">
        <v>12.2</v>
      </c>
      <c r="E291" s="129">
        <v>-2.8</v>
      </c>
      <c r="F291" s="129">
        <v>3.8</v>
      </c>
      <c r="G291" s="129">
        <f>ETo!$I291*((1-Constantes!$D$19)*ETo!$K291+ETo!$L291)</f>
        <v>1.8874674797212452</v>
      </c>
      <c r="H291" s="129">
        <v>0.35681795851518772</v>
      </c>
      <c r="I291" s="129">
        <v>0</v>
      </c>
      <c r="J291" s="53"/>
    </row>
    <row r="292" spans="2:10" x14ac:dyDescent="0.3">
      <c r="B292" s="52"/>
      <c r="C292" s="57">
        <v>287</v>
      </c>
      <c r="D292" s="129">
        <v>12.4</v>
      </c>
      <c r="E292" s="129">
        <v>-1.6</v>
      </c>
      <c r="F292" s="129">
        <v>5.4</v>
      </c>
      <c r="G292" s="129">
        <f>ETo!$I292*((1-Constantes!$D$19)*ETo!$K292+ETo!$L292)</f>
        <v>1.9275939466017113</v>
      </c>
      <c r="H292" s="129">
        <v>0.50094835429651363</v>
      </c>
      <c r="I292" s="129">
        <v>0</v>
      </c>
      <c r="J292" s="53"/>
    </row>
    <row r="293" spans="2:10" x14ac:dyDescent="0.3">
      <c r="B293" s="52"/>
      <c r="C293" s="57">
        <v>288</v>
      </c>
      <c r="D293" s="129">
        <v>10</v>
      </c>
      <c r="E293" s="129">
        <v>0.6</v>
      </c>
      <c r="F293" s="129">
        <v>0</v>
      </c>
      <c r="G293" s="129">
        <f>ETo!$I293*((1-Constantes!$D$19)*ETo!$K293+ETo!$L293)</f>
        <v>1.9263969592402337</v>
      </c>
      <c r="H293" s="129">
        <v>0.40662124796077542</v>
      </c>
      <c r="I293" s="129">
        <v>0</v>
      </c>
      <c r="J293" s="53"/>
    </row>
    <row r="294" spans="2:10" x14ac:dyDescent="0.3">
      <c r="B294" s="52"/>
      <c r="C294" s="57">
        <v>289</v>
      </c>
      <c r="D294" s="129">
        <v>11</v>
      </c>
      <c r="E294" s="129">
        <v>0.6</v>
      </c>
      <c r="F294" s="129">
        <v>0</v>
      </c>
      <c r="G294" s="129">
        <f>ETo!$I294*((1-Constantes!$D$19)*ETo!$K294+ETo!$L294)</f>
        <v>1.9561259090239798</v>
      </c>
      <c r="H294" s="129">
        <v>0.3879994687268658</v>
      </c>
      <c r="I294" s="129">
        <v>0</v>
      </c>
      <c r="J294" s="53"/>
    </row>
    <row r="295" spans="2:10" x14ac:dyDescent="0.3">
      <c r="B295" s="52"/>
      <c r="C295" s="57">
        <v>290</v>
      </c>
      <c r="D295" s="129">
        <v>13.8</v>
      </c>
      <c r="E295" s="129">
        <v>-4.5999999999999996</v>
      </c>
      <c r="F295" s="129">
        <v>0</v>
      </c>
      <c r="G295" s="129">
        <f>ETo!$I295*((1-Constantes!$D$19)*ETo!$K295+ETo!$L295)</f>
        <v>1.8976100327265577</v>
      </c>
      <c r="H295" s="129">
        <v>0.37037512195398048</v>
      </c>
      <c r="I295" s="129">
        <v>0</v>
      </c>
      <c r="J295" s="53"/>
    </row>
    <row r="296" spans="2:10" x14ac:dyDescent="0.3">
      <c r="B296" s="52"/>
      <c r="C296" s="57">
        <v>291</v>
      </c>
      <c r="D296" s="129">
        <v>13.8</v>
      </c>
      <c r="E296" s="129">
        <v>-4.5999999999999996</v>
      </c>
      <c r="F296" s="129">
        <v>0</v>
      </c>
      <c r="G296" s="129">
        <f>ETo!$I296*((1-Constantes!$D$19)*ETo!$K296+ETo!$L296)</f>
        <v>1.9011221693851597</v>
      </c>
      <c r="H296" s="129">
        <v>0.35322702861324629</v>
      </c>
      <c r="I296" s="129">
        <v>0</v>
      </c>
      <c r="J296" s="53"/>
    </row>
    <row r="297" spans="2:10" x14ac:dyDescent="0.3">
      <c r="B297" s="52"/>
      <c r="C297" s="57">
        <v>292</v>
      </c>
      <c r="D297" s="129">
        <v>13.8</v>
      </c>
      <c r="E297" s="129">
        <v>-4.5999999999999996</v>
      </c>
      <c r="F297" s="129">
        <v>0</v>
      </c>
      <c r="G297" s="129">
        <f>ETo!$I297*((1-Constantes!$D$19)*ETo!$K297+ETo!$L297)</f>
        <v>1.9045126580096847</v>
      </c>
      <c r="H297" s="129">
        <v>0.33652207482497731</v>
      </c>
      <c r="I297" s="129">
        <v>0</v>
      </c>
      <c r="J297" s="53"/>
    </row>
    <row r="298" spans="2:10" x14ac:dyDescent="0.3">
      <c r="B298" s="52"/>
      <c r="C298" s="57">
        <v>293</v>
      </c>
      <c r="D298" s="129">
        <v>13.8</v>
      </c>
      <c r="E298" s="129">
        <v>-4.5999999999999996</v>
      </c>
      <c r="F298" s="129">
        <v>0</v>
      </c>
      <c r="G298" s="129">
        <f>ETo!$I298*((1-Constantes!$D$19)*ETo!$K298+ETo!$L298)</f>
        <v>1.9077828685368765</v>
      </c>
      <c r="H298" s="129">
        <v>0.32023149635148707</v>
      </c>
      <c r="I298" s="129">
        <v>0</v>
      </c>
      <c r="J298" s="53"/>
    </row>
    <row r="299" spans="2:10" x14ac:dyDescent="0.3">
      <c r="B299" s="52"/>
      <c r="C299" s="57">
        <v>294</v>
      </c>
      <c r="D299" s="129">
        <v>13.8</v>
      </c>
      <c r="E299" s="129">
        <v>-4.5999999999999996</v>
      </c>
      <c r="F299" s="129">
        <v>0</v>
      </c>
      <c r="G299" s="129">
        <f>ETo!$I299*((1-Constantes!$D$19)*ETo!$K299+ETo!$L299)</f>
        <v>1.9109342661510877</v>
      </c>
      <c r="H299" s="129">
        <v>0.30433013575373508</v>
      </c>
      <c r="I299" s="129">
        <v>0</v>
      </c>
      <c r="J299" s="53"/>
    </row>
    <row r="300" spans="2:10" x14ac:dyDescent="0.3">
      <c r="B300" s="52"/>
      <c r="C300" s="57">
        <v>295</v>
      </c>
      <c r="D300" s="129">
        <v>13.8</v>
      </c>
      <c r="E300" s="129">
        <v>-4.5999999999999996</v>
      </c>
      <c r="F300" s="129">
        <v>0</v>
      </c>
      <c r="G300" s="129">
        <f>ETo!$I300*((1-Constantes!$D$19)*ETo!$K300+ETo!$L300)</f>
        <v>1.9139684079650792</v>
      </c>
      <c r="H300" s="129">
        <v>0.28879585019193788</v>
      </c>
      <c r="I300" s="129">
        <v>0</v>
      </c>
      <c r="J300" s="53"/>
    </row>
    <row r="301" spans="2:10" x14ac:dyDescent="0.3">
      <c r="B301" s="52"/>
      <c r="C301" s="57">
        <v>296</v>
      </c>
      <c r="D301" s="129">
        <v>13.8</v>
      </c>
      <c r="E301" s="129">
        <v>-4.5999999999999996</v>
      </c>
      <c r="F301" s="129">
        <v>0</v>
      </c>
      <c r="G301" s="129">
        <f>ETo!$I301*((1-Constantes!$D$19)*ETo!$K301+ETo!$L301)</f>
        <v>1.9168869396063568</v>
      </c>
      <c r="H301" s="129">
        <v>0.27995226361329506</v>
      </c>
      <c r="I301" s="129">
        <v>0</v>
      </c>
      <c r="J301" s="53"/>
    </row>
    <row r="302" spans="2:10" x14ac:dyDescent="0.3">
      <c r="B302" s="52"/>
      <c r="C302" s="57">
        <v>297</v>
      </c>
      <c r="D302" s="129">
        <v>14.8</v>
      </c>
      <c r="E302" s="129">
        <v>-6.4</v>
      </c>
      <c r="F302" s="129">
        <v>0</v>
      </c>
      <c r="G302" s="129">
        <f>ETo!$I302*((1-Constantes!$D$19)*ETo!$K302+ETo!$L302)</f>
        <v>1.8986831577985885</v>
      </c>
      <c r="H302" s="129">
        <v>0.27676640353632831</v>
      </c>
      <c r="I302" s="129">
        <v>0</v>
      </c>
      <c r="J302" s="53"/>
    </row>
    <row r="303" spans="2:10" x14ac:dyDescent="0.3">
      <c r="B303" s="52"/>
      <c r="C303" s="57">
        <v>298</v>
      </c>
      <c r="D303" s="129">
        <v>15.8</v>
      </c>
      <c r="E303" s="129">
        <v>-4.2</v>
      </c>
      <c r="F303" s="129">
        <v>0</v>
      </c>
      <c r="G303" s="129">
        <f>ETo!$I303*((1-Constantes!$D$19)*ETo!$K303+ETo!$L303)</f>
        <v>1.9854916498013311</v>
      </c>
      <c r="H303" s="129">
        <v>0.27462573076495905</v>
      </c>
      <c r="I303" s="129">
        <v>0</v>
      </c>
      <c r="J303" s="53"/>
    </row>
    <row r="304" spans="2:10" x14ac:dyDescent="0.3">
      <c r="B304" s="52"/>
      <c r="C304" s="57">
        <v>299</v>
      </c>
      <c r="D304" s="129">
        <v>13.8</v>
      </c>
      <c r="E304" s="129">
        <v>-6.6</v>
      </c>
      <c r="F304" s="129">
        <v>0</v>
      </c>
      <c r="G304" s="129">
        <f>ETo!$I304*((1-Constantes!$D$19)*ETo!$K304+ETo!$L304)</f>
        <v>1.8722956194744529</v>
      </c>
      <c r="H304" s="129">
        <v>0.27268690325652473</v>
      </c>
      <c r="I304" s="129">
        <v>0</v>
      </c>
      <c r="J304" s="53"/>
    </row>
    <row r="305" spans="2:10" x14ac:dyDescent="0.3">
      <c r="B305" s="52"/>
      <c r="C305" s="57">
        <v>300</v>
      </c>
      <c r="D305" s="129">
        <v>16.600000000000001</v>
      </c>
      <c r="E305" s="129">
        <v>-6.4</v>
      </c>
      <c r="F305" s="129">
        <v>0</v>
      </c>
      <c r="G305" s="129">
        <f>ETo!$I305*((1-Constantes!$D$19)*ETo!$K305+ETo!$L305)</f>
        <v>1.9538091466695151</v>
      </c>
      <c r="H305" s="129">
        <v>0.27079566636512237</v>
      </c>
      <c r="I305" s="129">
        <v>0</v>
      </c>
      <c r="J305" s="53"/>
    </row>
    <row r="306" spans="2:10" x14ac:dyDescent="0.3">
      <c r="B306" s="52"/>
      <c r="C306" s="57">
        <v>301</v>
      </c>
      <c r="D306" s="129">
        <v>17</v>
      </c>
      <c r="E306" s="129">
        <v>-7</v>
      </c>
      <c r="F306" s="129">
        <v>0</v>
      </c>
      <c r="G306" s="129">
        <f>ETo!$I306*((1-Constantes!$D$19)*ETo!$K306+ETo!$L306)</f>
        <v>1.9509304554344484</v>
      </c>
      <c r="H306" s="129">
        <v>0.26892374532874014</v>
      </c>
      <c r="I306" s="129">
        <v>0</v>
      </c>
      <c r="J306" s="53"/>
    </row>
    <row r="307" spans="2:10" x14ac:dyDescent="0.3">
      <c r="B307" s="52"/>
      <c r="C307" s="57">
        <v>302</v>
      </c>
      <c r="D307" s="129">
        <v>16.2</v>
      </c>
      <c r="E307" s="129">
        <v>-8.8000000000000007</v>
      </c>
      <c r="F307" s="129">
        <v>0</v>
      </c>
      <c r="G307" s="129">
        <f>ETo!$I307*((1-Constantes!$D$19)*ETo!$K307+ETo!$L307)</f>
        <v>1.8844868885159032</v>
      </c>
      <c r="H307" s="129">
        <v>0.26706589761316141</v>
      </c>
      <c r="I307" s="129">
        <v>0</v>
      </c>
      <c r="J307" s="53"/>
    </row>
    <row r="308" spans="2:10" x14ac:dyDescent="0.3">
      <c r="B308" s="52"/>
      <c r="C308" s="57">
        <v>303</v>
      </c>
      <c r="D308" s="129">
        <v>17</v>
      </c>
      <c r="E308" s="129">
        <v>-4.4000000000000004</v>
      </c>
      <c r="F308" s="129">
        <v>0</v>
      </c>
      <c r="G308" s="129">
        <f>ETo!$I308*((1-Constantes!$D$19)*ETo!$K308+ETo!$L308)</f>
        <v>2.0241932094002006</v>
      </c>
      <c r="H308" s="129">
        <v>0.26522109195633597</v>
      </c>
      <c r="I308" s="129">
        <v>0</v>
      </c>
      <c r="J308" s="53"/>
    </row>
    <row r="309" spans="2:10" x14ac:dyDescent="0.3">
      <c r="B309" s="52"/>
      <c r="C309" s="57">
        <v>304</v>
      </c>
      <c r="D309" s="129">
        <v>16</v>
      </c>
      <c r="E309" s="129">
        <v>-2.8</v>
      </c>
      <c r="F309" s="129">
        <v>0</v>
      </c>
      <c r="G309" s="129">
        <f>ETo!$I309*((1-Constantes!$D$19)*ETo!$K309+ETo!$L309)</f>
        <v>2.0422386829221018</v>
      </c>
      <c r="H309" s="129">
        <v>0.26338906750650798</v>
      </c>
      <c r="I309" s="129">
        <v>0</v>
      </c>
      <c r="J309" s="53"/>
    </row>
    <row r="310" spans="2:10" x14ac:dyDescent="0.3">
      <c r="B310" s="52"/>
      <c r="C310" s="57">
        <v>305</v>
      </c>
      <c r="D310" s="129">
        <v>16.600000000000001</v>
      </c>
      <c r="E310" s="129">
        <v>-3</v>
      </c>
      <c r="F310" s="129">
        <v>0.2</v>
      </c>
      <c r="G310" s="129">
        <f>ETo!$I310*((1-Constantes!$D$19)*ETo!$K310+ETo!$L310)</f>
        <v>2.0549126798275812</v>
      </c>
      <c r="H310" s="129">
        <v>0.26225688081650428</v>
      </c>
      <c r="I310" s="129">
        <v>0</v>
      </c>
      <c r="J310" s="53"/>
    </row>
    <row r="311" spans="2:10" x14ac:dyDescent="0.3">
      <c r="B311" s="52"/>
      <c r="C311" s="57">
        <v>306</v>
      </c>
      <c r="D311" s="129">
        <v>12.2</v>
      </c>
      <c r="E311" s="129">
        <v>-4.5999999999999996</v>
      </c>
      <c r="F311" s="129">
        <v>0</v>
      </c>
      <c r="G311" s="129">
        <f>ETo!$I311*((1-Constantes!$D$19)*ETo!$K311+ETo!$L311)</f>
        <v>1.8976500666510203</v>
      </c>
      <c r="H311" s="129">
        <v>0.25988854048175963</v>
      </c>
      <c r="I311" s="129">
        <v>0</v>
      </c>
      <c r="J311" s="53"/>
    </row>
    <row r="312" spans="2:10" x14ac:dyDescent="0.3">
      <c r="B312" s="52"/>
      <c r="C312" s="57">
        <v>307</v>
      </c>
      <c r="D312" s="129">
        <v>16.600000000000001</v>
      </c>
      <c r="E312" s="129">
        <v>-6.8</v>
      </c>
      <c r="F312" s="129">
        <v>0</v>
      </c>
      <c r="G312" s="129">
        <f>ETo!$I312*((1-Constantes!$D$19)*ETo!$K312+ETo!$L312)</f>
        <v>1.9578527623235118</v>
      </c>
      <c r="H312" s="129">
        <v>0.25799156474191004</v>
      </c>
      <c r="I312" s="129">
        <v>0</v>
      </c>
      <c r="J312" s="53"/>
    </row>
    <row r="313" spans="2:10" x14ac:dyDescent="0.3">
      <c r="B313" s="52"/>
      <c r="C313" s="57">
        <v>308</v>
      </c>
      <c r="D313" s="129">
        <v>17.399999999999999</v>
      </c>
      <c r="E313" s="129">
        <v>-7.2</v>
      </c>
      <c r="F313" s="129">
        <v>0</v>
      </c>
      <c r="G313" s="129">
        <f>ETo!$I313*((1-Constantes!$D$19)*ETo!$K313+ETo!$L313)</f>
        <v>1.9701917183971263</v>
      </c>
      <c r="H313" s="129">
        <v>0.25619087670703189</v>
      </c>
      <c r="I313" s="129">
        <v>0</v>
      </c>
      <c r="J313" s="53"/>
    </row>
    <row r="314" spans="2:10" x14ac:dyDescent="0.3">
      <c r="B314" s="52"/>
      <c r="C314" s="57">
        <v>309</v>
      </c>
      <c r="D314" s="129">
        <v>16.8</v>
      </c>
      <c r="E314" s="129">
        <v>-6</v>
      </c>
      <c r="F314" s="129">
        <v>0</v>
      </c>
      <c r="G314" s="129">
        <f>ETo!$I314*((1-Constantes!$D$19)*ETo!$K314+ETo!$L314)</f>
        <v>1.9877818864596024</v>
      </c>
      <c r="H314" s="129">
        <v>0.25441783474313995</v>
      </c>
      <c r="I314" s="129">
        <v>0</v>
      </c>
      <c r="J314" s="53"/>
    </row>
    <row r="315" spans="2:10" x14ac:dyDescent="0.3">
      <c r="B315" s="52"/>
      <c r="C315" s="57">
        <v>310</v>
      </c>
      <c r="D315" s="129">
        <v>17.399999999999999</v>
      </c>
      <c r="E315" s="129">
        <v>-8.1999999999999993</v>
      </c>
      <c r="F315" s="129">
        <v>0</v>
      </c>
      <c r="G315" s="129">
        <f>ETo!$I315*((1-Constantes!$D$19)*ETo!$K315+ETo!$L315)</f>
        <v>1.9467080811688657</v>
      </c>
      <c r="H315" s="129">
        <v>0.25265982037566159</v>
      </c>
      <c r="I315" s="129">
        <v>0</v>
      </c>
      <c r="J315" s="53"/>
    </row>
    <row r="316" spans="2:10" x14ac:dyDescent="0.3">
      <c r="B316" s="52"/>
      <c r="C316" s="57">
        <v>311</v>
      </c>
      <c r="D316" s="129">
        <v>17</v>
      </c>
      <c r="E316" s="129">
        <v>-2.6</v>
      </c>
      <c r="F316" s="129">
        <v>1.2</v>
      </c>
      <c r="G316" s="129">
        <f>ETo!$I316*((1-Constantes!$D$19)*ETo!$K316+ETo!$L316)</f>
        <v>2.0866980077950696</v>
      </c>
      <c r="H316" s="129">
        <v>0.25734310844551317</v>
      </c>
      <c r="I316" s="129">
        <v>0</v>
      </c>
      <c r="J316" s="53"/>
    </row>
    <row r="317" spans="2:10" x14ac:dyDescent="0.3">
      <c r="B317" s="52"/>
      <c r="C317" s="57">
        <v>312</v>
      </c>
      <c r="D317" s="129">
        <v>17</v>
      </c>
      <c r="E317" s="129">
        <v>-7.4</v>
      </c>
      <c r="F317" s="129">
        <v>0</v>
      </c>
      <c r="G317" s="129">
        <f>ETo!$I317*((1-Constantes!$D$19)*ETo!$K317+ETo!$L317)</f>
        <v>1.9601613859351332</v>
      </c>
      <c r="H317" s="129">
        <v>0.25035653400426261</v>
      </c>
      <c r="I317" s="129">
        <v>0</v>
      </c>
      <c r="J317" s="53"/>
    </row>
    <row r="318" spans="2:10" x14ac:dyDescent="0.3">
      <c r="B318" s="52"/>
      <c r="C318" s="57">
        <v>313</v>
      </c>
      <c r="D318" s="129">
        <v>16</v>
      </c>
      <c r="E318" s="129">
        <v>-4.8</v>
      </c>
      <c r="F318" s="129">
        <v>0</v>
      </c>
      <c r="G318" s="129">
        <f>ETo!$I318*((1-Constantes!$D$19)*ETo!$K318+ETo!$L318)</f>
        <v>2.0041500992398911</v>
      </c>
      <c r="H318" s="129">
        <v>0.24767488703967566</v>
      </c>
      <c r="I318" s="129">
        <v>0</v>
      </c>
      <c r="J318" s="53"/>
    </row>
    <row r="319" spans="2:10" x14ac:dyDescent="0.3">
      <c r="B319" s="52"/>
      <c r="C319" s="57">
        <v>314</v>
      </c>
      <c r="D319" s="129">
        <v>18.600000000000001</v>
      </c>
      <c r="E319" s="129">
        <v>-4.2</v>
      </c>
      <c r="F319" s="129">
        <v>0</v>
      </c>
      <c r="G319" s="129">
        <f>ETo!$I319*((1-Constantes!$D$19)*ETo!$K319+ETo!$L319)</f>
        <v>2.0907942384053011</v>
      </c>
      <c r="H319" s="129">
        <v>0.24578997009713349</v>
      </c>
      <c r="I319" s="129">
        <v>0</v>
      </c>
      <c r="J319" s="53"/>
    </row>
    <row r="320" spans="2:10" x14ac:dyDescent="0.3">
      <c r="B320" s="52"/>
      <c r="C320" s="57">
        <v>315</v>
      </c>
      <c r="D320" s="129">
        <v>17</v>
      </c>
      <c r="E320" s="129">
        <v>-5.2</v>
      </c>
      <c r="F320" s="129">
        <v>0</v>
      </c>
      <c r="G320" s="129">
        <f>ETo!$I320*((1-Constantes!$D$19)*ETo!$K320+ETo!$L320)</f>
        <v>2.0225683983209719</v>
      </c>
      <c r="H320" s="129">
        <v>0.24406034541120075</v>
      </c>
      <c r="I320" s="129">
        <v>0</v>
      </c>
      <c r="J320" s="53"/>
    </row>
    <row r="321" spans="2:10" x14ac:dyDescent="0.3">
      <c r="B321" s="52"/>
      <c r="C321" s="57">
        <v>316</v>
      </c>
      <c r="D321" s="129">
        <v>16.600000000000001</v>
      </c>
      <c r="E321" s="129">
        <v>-4.2</v>
      </c>
      <c r="F321" s="129">
        <v>0</v>
      </c>
      <c r="G321" s="129">
        <f>ETo!$I321*((1-Constantes!$D$19)*ETo!$K321+ETo!$L321)</f>
        <v>2.0396983895064493</v>
      </c>
      <c r="H321" s="129">
        <v>0.24236867840155535</v>
      </c>
      <c r="I321" s="129">
        <v>0</v>
      </c>
      <c r="J321" s="53"/>
    </row>
    <row r="322" spans="2:10" x14ac:dyDescent="0.3">
      <c r="B322" s="52"/>
      <c r="C322" s="57">
        <v>317</v>
      </c>
      <c r="D322" s="129">
        <v>16.8</v>
      </c>
      <c r="E322" s="129">
        <v>-5.8</v>
      </c>
      <c r="F322" s="129">
        <v>0</v>
      </c>
      <c r="G322" s="129">
        <f>ETo!$I322*((1-Constantes!$D$19)*ETo!$K322+ETo!$L322)</f>
        <v>2.0032873029733094</v>
      </c>
      <c r="H322" s="129">
        <v>0.24069345180553042</v>
      </c>
      <c r="I322" s="129">
        <v>0</v>
      </c>
      <c r="J322" s="53"/>
    </row>
    <row r="323" spans="2:10" x14ac:dyDescent="0.3">
      <c r="B323" s="52"/>
      <c r="C323" s="57">
        <v>318</v>
      </c>
      <c r="D323" s="129">
        <v>15.6</v>
      </c>
      <c r="E323" s="129">
        <v>-4.8</v>
      </c>
      <c r="F323" s="129">
        <v>0</v>
      </c>
      <c r="G323" s="129">
        <f>ETo!$I323*((1-Constantes!$D$19)*ETo!$K323+ETo!$L323)</f>
        <v>1.9988804909175359</v>
      </c>
      <c r="H323" s="129">
        <v>0.23903066619630281</v>
      </c>
      <c r="I323" s="129">
        <v>0</v>
      </c>
      <c r="J323" s="53"/>
    </row>
    <row r="324" spans="2:10" x14ac:dyDescent="0.3">
      <c r="B324" s="52"/>
      <c r="C324" s="57">
        <v>319</v>
      </c>
      <c r="D324" s="129">
        <v>19.2</v>
      </c>
      <c r="E324" s="129">
        <v>-7</v>
      </c>
      <c r="F324" s="129">
        <v>0</v>
      </c>
      <c r="G324" s="129">
        <f>ETo!$I324*((1-Constantes!$D$19)*ETo!$K324+ETo!$L324)</f>
        <v>2.0372399642125378</v>
      </c>
      <c r="H324" s="129">
        <v>0.23737952522160891</v>
      </c>
      <c r="I324" s="129">
        <v>0</v>
      </c>
      <c r="J324" s="53"/>
    </row>
    <row r="325" spans="2:10" x14ac:dyDescent="0.3">
      <c r="B325" s="52"/>
      <c r="C325" s="57">
        <v>320</v>
      </c>
      <c r="D325" s="129">
        <v>16.8</v>
      </c>
      <c r="E325" s="129">
        <v>-4.8</v>
      </c>
      <c r="F325" s="129">
        <v>0</v>
      </c>
      <c r="G325" s="129">
        <f>ETo!$I325*((1-Constantes!$D$19)*ETo!$K325+ETo!$L325)</f>
        <v>2.0327189182374408</v>
      </c>
      <c r="H325" s="129">
        <v>0.23573981856738782</v>
      </c>
      <c r="I325" s="129">
        <v>0</v>
      </c>
      <c r="J325" s="53"/>
    </row>
    <row r="326" spans="2:10" x14ac:dyDescent="0.3">
      <c r="B326" s="52"/>
      <c r="C326" s="57">
        <v>321</v>
      </c>
      <c r="D326" s="129">
        <v>15.8</v>
      </c>
      <c r="E326" s="129">
        <v>-4.5999999999999996</v>
      </c>
      <c r="F326" s="129">
        <v>0</v>
      </c>
      <c r="G326" s="129">
        <f>ETo!$I326*((1-Constantes!$D$19)*ETo!$K326+ETo!$L326)</f>
        <v>2.0120582926046602</v>
      </c>
      <c r="H326" s="129">
        <v>0.23411144350651802</v>
      </c>
      <c r="I326" s="129">
        <v>0</v>
      </c>
      <c r="J326" s="53"/>
    </row>
    <row r="327" spans="2:10" x14ac:dyDescent="0.3">
      <c r="B327" s="52"/>
      <c r="C327" s="57">
        <v>322</v>
      </c>
      <c r="D327" s="129">
        <v>18.399999999999999</v>
      </c>
      <c r="E327" s="129">
        <v>-7.8</v>
      </c>
      <c r="F327" s="129">
        <v>0</v>
      </c>
      <c r="G327" s="129">
        <f>ETo!$I327*((1-Constantes!$D$19)*ETo!$K327+ETo!$L327)</f>
        <v>1.9966826297970852</v>
      </c>
      <c r="H327" s="129">
        <v>0.23249431742498267</v>
      </c>
      <c r="I327" s="129">
        <v>0</v>
      </c>
      <c r="J327" s="53"/>
    </row>
    <row r="328" spans="2:10" x14ac:dyDescent="0.3">
      <c r="B328" s="52"/>
      <c r="C328" s="57">
        <v>323</v>
      </c>
      <c r="D328" s="129">
        <v>17</v>
      </c>
      <c r="E328" s="129">
        <v>-3.2</v>
      </c>
      <c r="F328" s="129">
        <v>0</v>
      </c>
      <c r="G328" s="129">
        <f>ETo!$I328*((1-Constantes!$D$19)*ETo!$K328+ETo!$L328)</f>
        <v>2.0831079718086927</v>
      </c>
      <c r="H328" s="129">
        <v>0.23088836182678452</v>
      </c>
      <c r="I328" s="129">
        <v>0</v>
      </c>
      <c r="J328" s="53"/>
    </row>
    <row r="329" spans="2:10" x14ac:dyDescent="0.3">
      <c r="B329" s="52"/>
      <c r="C329" s="57">
        <v>324</v>
      </c>
      <c r="D329" s="129">
        <v>18.399999999999999</v>
      </c>
      <c r="E329" s="129">
        <v>-7.2</v>
      </c>
      <c r="F329" s="129">
        <v>0</v>
      </c>
      <c r="G329" s="129">
        <f>ETo!$I329*((1-Constantes!$D$19)*ETo!$K329+ETo!$L329)</f>
        <v>2.0140265055234337</v>
      </c>
      <c r="H329" s="129">
        <v>0.22929349940666879</v>
      </c>
      <c r="I329" s="129">
        <v>0</v>
      </c>
      <c r="J329" s="53"/>
    </row>
    <row r="330" spans="2:10" x14ac:dyDescent="0.3">
      <c r="B330" s="52"/>
      <c r="C330" s="57">
        <v>325</v>
      </c>
      <c r="D330" s="129">
        <v>16.600000000000001</v>
      </c>
      <c r="E330" s="129">
        <v>-3</v>
      </c>
      <c r="F330" s="129">
        <v>0.4</v>
      </c>
      <c r="G330" s="129">
        <f>ETo!$I330*((1-Constantes!$D$19)*ETo!$K330+ETo!$L330)</f>
        <v>2.0789477001954433</v>
      </c>
      <c r="H330" s="129">
        <v>0.22908400562831155</v>
      </c>
      <c r="I330" s="129">
        <v>0</v>
      </c>
      <c r="J330" s="53"/>
    </row>
    <row r="331" spans="2:10" x14ac:dyDescent="0.3">
      <c r="B331" s="52"/>
      <c r="C331" s="57">
        <v>326</v>
      </c>
      <c r="D331" s="129">
        <v>19.2</v>
      </c>
      <c r="E331" s="129">
        <v>-9</v>
      </c>
      <c r="F331" s="129">
        <v>0</v>
      </c>
      <c r="G331" s="129">
        <f>ETo!$I331*((1-Constantes!$D$19)*ETo!$K331+ETo!$L331)</f>
        <v>1.9882526268098493</v>
      </c>
      <c r="H331" s="129">
        <v>0.22638800791755267</v>
      </c>
      <c r="I331" s="129">
        <v>0</v>
      </c>
      <c r="J331" s="53"/>
    </row>
    <row r="332" spans="2:10" x14ac:dyDescent="0.3">
      <c r="B332" s="52"/>
      <c r="C332" s="57">
        <v>327</v>
      </c>
      <c r="D332" s="129">
        <v>16.399999999999999</v>
      </c>
      <c r="E332" s="129">
        <v>-10.199999999999999</v>
      </c>
      <c r="F332" s="129">
        <v>0</v>
      </c>
      <c r="G332" s="129">
        <f>ETo!$I332*((1-Constantes!$D$19)*ETo!$K332+ETo!$L332)</f>
        <v>1.8812759729501169</v>
      </c>
      <c r="H332" s="129">
        <v>0.22462064290304987</v>
      </c>
      <c r="I332" s="129">
        <v>0</v>
      </c>
      <c r="J332" s="53"/>
    </row>
    <row r="333" spans="2:10" x14ac:dyDescent="0.3">
      <c r="B333" s="52"/>
      <c r="C333" s="57">
        <v>328</v>
      </c>
      <c r="D333" s="129">
        <v>17.2</v>
      </c>
      <c r="E333" s="129">
        <v>-9.4</v>
      </c>
      <c r="F333" s="129">
        <v>0</v>
      </c>
      <c r="G333" s="129">
        <f>ETo!$I333*((1-Constantes!$D$19)*ETo!$K333+ETo!$L333)</f>
        <v>1.9246626822877402</v>
      </c>
      <c r="H333" s="129">
        <v>0.22303185455791455</v>
      </c>
      <c r="I333" s="129">
        <v>0</v>
      </c>
      <c r="J333" s="53"/>
    </row>
    <row r="334" spans="2:10" x14ac:dyDescent="0.3">
      <c r="B334" s="52"/>
      <c r="C334" s="57">
        <v>329</v>
      </c>
      <c r="D334" s="129">
        <v>17.600000000000001</v>
      </c>
      <c r="E334" s="129">
        <v>-8.6</v>
      </c>
      <c r="F334" s="129">
        <v>0</v>
      </c>
      <c r="G334" s="129">
        <f>ETo!$I334*((1-Constantes!$D$19)*ETo!$K334+ETo!$L334)</f>
        <v>1.9572777481619852</v>
      </c>
      <c r="H334" s="129">
        <v>0.22148445638026229</v>
      </c>
      <c r="I334" s="129">
        <v>0</v>
      </c>
      <c r="J334" s="53"/>
    </row>
    <row r="335" spans="2:10" x14ac:dyDescent="0.3">
      <c r="B335" s="52"/>
      <c r="C335" s="57">
        <v>330</v>
      </c>
      <c r="D335" s="129">
        <v>18</v>
      </c>
      <c r="E335" s="129">
        <v>-5.6</v>
      </c>
      <c r="F335" s="129">
        <v>0</v>
      </c>
      <c r="G335" s="129">
        <f>ETo!$I335*((1-Constantes!$D$19)*ETo!$K335+ETo!$L335)</f>
        <v>2.048949358895682</v>
      </c>
      <c r="H335" s="129">
        <v>0.21995330746164651</v>
      </c>
      <c r="I335" s="129">
        <v>0</v>
      </c>
      <c r="J335" s="53"/>
    </row>
    <row r="336" spans="2:10" x14ac:dyDescent="0.3">
      <c r="B336" s="52"/>
      <c r="C336" s="57">
        <v>331</v>
      </c>
      <c r="D336" s="129">
        <v>15.8</v>
      </c>
      <c r="E336" s="129">
        <v>-6</v>
      </c>
      <c r="F336" s="129">
        <v>0</v>
      </c>
      <c r="G336" s="129">
        <f>ETo!$I336*((1-Constantes!$D$19)*ETo!$K336+ETo!$L336)</f>
        <v>1.9794275331961366</v>
      </c>
      <c r="H336" s="129">
        <v>0.21843375155322162</v>
      </c>
      <c r="I336" s="129">
        <v>0</v>
      </c>
      <c r="J336" s="53"/>
    </row>
    <row r="337" spans="2:10" x14ac:dyDescent="0.3">
      <c r="B337" s="52"/>
      <c r="C337" s="57">
        <v>332</v>
      </c>
      <c r="D337" s="129">
        <v>16.399999999999999</v>
      </c>
      <c r="E337" s="129">
        <v>-8.8000000000000007</v>
      </c>
      <c r="F337" s="129">
        <v>0</v>
      </c>
      <c r="G337" s="129">
        <f>ETo!$I337*((1-Constantes!$D$19)*ETo!$K337+ETo!$L337)</f>
        <v>1.920565870953405</v>
      </c>
      <c r="H337" s="129">
        <v>0.2169248778381348</v>
      </c>
      <c r="I337" s="129">
        <v>0</v>
      </c>
      <c r="J337" s="53"/>
    </row>
    <row r="338" spans="2:10" x14ac:dyDescent="0.3">
      <c r="B338" s="52"/>
      <c r="C338" s="57">
        <v>333</v>
      </c>
      <c r="D338" s="129">
        <v>15.8</v>
      </c>
      <c r="E338" s="129">
        <v>-8.4</v>
      </c>
      <c r="F338" s="129">
        <v>0</v>
      </c>
      <c r="G338" s="129">
        <f>ETo!$I338*((1-Constantes!$D$19)*ETo!$K338+ETo!$L338)</f>
        <v>1.9154317747344636</v>
      </c>
      <c r="H338" s="129">
        <v>0.21542646065305332</v>
      </c>
      <c r="I338" s="129">
        <v>0</v>
      </c>
      <c r="J338" s="53"/>
    </row>
    <row r="339" spans="2:10" x14ac:dyDescent="0.3">
      <c r="B339" s="52"/>
      <c r="C339" s="57">
        <v>334</v>
      </c>
      <c r="D339" s="129">
        <v>15.2</v>
      </c>
      <c r="E339" s="129">
        <v>-10.199999999999999</v>
      </c>
      <c r="F339" s="129">
        <v>0</v>
      </c>
      <c r="G339" s="129">
        <f>ETo!$I339*((1-Constantes!$D$19)*ETo!$K339+ETo!$L339)</f>
        <v>1.8511050925496026</v>
      </c>
      <c r="H339" s="129">
        <v>0.21393840000338119</v>
      </c>
      <c r="I339" s="129">
        <v>0</v>
      </c>
      <c r="J339" s="53"/>
    </row>
    <row r="340" spans="2:10" x14ac:dyDescent="0.3">
      <c r="B340" s="52"/>
      <c r="C340" s="57">
        <v>335</v>
      </c>
      <c r="D340" s="129">
        <v>15.6</v>
      </c>
      <c r="E340" s="129">
        <v>-12.4</v>
      </c>
      <c r="F340" s="129">
        <v>0</v>
      </c>
      <c r="G340" s="129">
        <f>ETo!$I340*((1-Constantes!$D$19)*ETo!$K340+ETo!$L340)</f>
        <v>1.8028966143082106</v>
      </c>
      <c r="H340" s="129">
        <v>0.21246061927509363</v>
      </c>
      <c r="I340" s="129">
        <v>0</v>
      </c>
      <c r="J340" s="53"/>
    </row>
    <row r="341" spans="2:10" x14ac:dyDescent="0.3">
      <c r="B341" s="52"/>
      <c r="C341" s="57">
        <v>336</v>
      </c>
      <c r="D341" s="129">
        <v>15</v>
      </c>
      <c r="E341" s="129">
        <v>-11.8</v>
      </c>
      <c r="F341" s="129">
        <v>0</v>
      </c>
      <c r="G341" s="129">
        <f>ETo!$I341*((1-Constantes!$D$19)*ETo!$K341+ETo!$L341)</f>
        <v>1.8030573459176988</v>
      </c>
      <c r="H341" s="129">
        <v>0.21099304653155138</v>
      </c>
      <c r="I341" s="129">
        <v>0</v>
      </c>
      <c r="J341" s="53"/>
    </row>
    <row r="342" spans="2:10" x14ac:dyDescent="0.3">
      <c r="B342" s="52"/>
      <c r="C342" s="57">
        <v>337</v>
      </c>
      <c r="D342" s="129">
        <v>16.399999999999999</v>
      </c>
      <c r="E342" s="129">
        <v>-10.6</v>
      </c>
      <c r="F342" s="129">
        <v>0</v>
      </c>
      <c r="G342" s="129">
        <f>ETo!$I342*((1-Constantes!$D$19)*ETo!$K342+ETo!$L342)</f>
        <v>1.8731223400467929</v>
      </c>
      <c r="H342" s="129">
        <v>0.2095356110913891</v>
      </c>
      <c r="I342" s="129">
        <v>0</v>
      </c>
      <c r="J342" s="53"/>
    </row>
    <row r="343" spans="2:10" x14ac:dyDescent="0.3">
      <c r="B343" s="52"/>
      <c r="C343" s="57">
        <v>338</v>
      </c>
      <c r="D343" s="129">
        <v>14</v>
      </c>
      <c r="E343" s="129">
        <v>-11.8</v>
      </c>
      <c r="F343" s="129">
        <v>0</v>
      </c>
      <c r="G343" s="129">
        <f>ETo!$I343*((1-Constantes!$D$19)*ETo!$K343+ETo!$L343)</f>
        <v>1.7764456019281254</v>
      </c>
      <c r="H343" s="129">
        <v>0.20808824290011937</v>
      </c>
      <c r="I343" s="129">
        <v>0</v>
      </c>
      <c r="J343" s="53"/>
    </row>
    <row r="344" spans="2:10" x14ac:dyDescent="0.3">
      <c r="B344" s="52"/>
      <c r="C344" s="57">
        <v>339</v>
      </c>
      <c r="D344" s="129">
        <v>17</v>
      </c>
      <c r="E344" s="129">
        <v>-9.8000000000000007</v>
      </c>
      <c r="F344" s="129">
        <v>0</v>
      </c>
      <c r="G344" s="129">
        <f>ETo!$I344*((1-Constantes!$D$19)*ETo!$K344+ETo!$L344)</f>
        <v>1.9110324263550653</v>
      </c>
      <c r="H344" s="129">
        <v>0.20665087241250379</v>
      </c>
      <c r="I344" s="129">
        <v>0</v>
      </c>
      <c r="J344" s="53"/>
    </row>
    <row r="345" spans="2:10" x14ac:dyDescent="0.3">
      <c r="B345" s="52"/>
      <c r="C345" s="57">
        <v>340</v>
      </c>
      <c r="D345" s="129">
        <v>15.6</v>
      </c>
      <c r="E345" s="129">
        <v>-10.4</v>
      </c>
      <c r="F345" s="129">
        <v>0</v>
      </c>
      <c r="G345" s="129">
        <f>ETo!$I345*((1-Constantes!$D$19)*ETo!$K345+ETo!$L345)</f>
        <v>1.8573198001979609</v>
      </c>
      <c r="H345" s="129">
        <v>0.20522343056832204</v>
      </c>
      <c r="I345" s="129">
        <v>0</v>
      </c>
      <c r="J345" s="53"/>
    </row>
    <row r="346" spans="2:10" x14ac:dyDescent="0.3">
      <c r="B346" s="52"/>
      <c r="C346" s="57">
        <v>341</v>
      </c>
      <c r="D346" s="129">
        <v>16.600000000000001</v>
      </c>
      <c r="E346" s="129">
        <v>-6.6</v>
      </c>
      <c r="F346" s="129">
        <v>0</v>
      </c>
      <c r="G346" s="129">
        <f>ETo!$I346*((1-Constantes!$D$19)*ETo!$K346+ETo!$L346)</f>
        <v>1.9865490234506444</v>
      </c>
      <c r="H346" s="129">
        <v>0.20380584878523472</v>
      </c>
      <c r="I346" s="129">
        <v>0</v>
      </c>
      <c r="J346" s="53"/>
    </row>
    <row r="347" spans="2:10" x14ac:dyDescent="0.3">
      <c r="B347" s="52"/>
      <c r="C347" s="57">
        <v>342</v>
      </c>
      <c r="D347" s="129">
        <v>17.399999999999999</v>
      </c>
      <c r="E347" s="129">
        <v>-5.4</v>
      </c>
      <c r="F347" s="129">
        <v>0</v>
      </c>
      <c r="G347" s="129">
        <f>ETo!$I347*((1-Constantes!$D$19)*ETo!$K347+ETo!$L347)</f>
        <v>2.0404050568606107</v>
      </c>
      <c r="H347" s="129">
        <v>0.20239805895479016</v>
      </c>
      <c r="I347" s="129">
        <v>0</v>
      </c>
      <c r="J347" s="53"/>
    </row>
    <row r="348" spans="2:10" x14ac:dyDescent="0.3">
      <c r="B348" s="52"/>
      <c r="C348" s="57">
        <v>343</v>
      </c>
      <c r="D348" s="129">
        <v>19.2</v>
      </c>
      <c r="E348" s="129">
        <v>-5.4</v>
      </c>
      <c r="F348" s="129">
        <v>0</v>
      </c>
      <c r="G348" s="129">
        <f>ETo!$I348*((1-Constantes!$D$19)*ETo!$K348+ETo!$L348)</f>
        <v>2.0888435986400964</v>
      </c>
      <c r="H348" s="129">
        <v>0.20099999343902461</v>
      </c>
      <c r="I348" s="129">
        <v>0</v>
      </c>
      <c r="J348" s="53"/>
    </row>
    <row r="349" spans="2:10" x14ac:dyDescent="0.3">
      <c r="B349" s="52"/>
      <c r="C349" s="57">
        <v>344</v>
      </c>
      <c r="D349" s="129">
        <v>18.399999999999999</v>
      </c>
      <c r="E349" s="129">
        <v>-5.8</v>
      </c>
      <c r="F349" s="129">
        <v>0</v>
      </c>
      <c r="G349" s="129">
        <f>ETo!$I349*((1-Constantes!$D$19)*ETo!$K349+ETo!$L349)</f>
        <v>2.0566571156162046</v>
      </c>
      <c r="H349" s="129">
        <v>0.19961158506718873</v>
      </c>
      <c r="I349" s="129">
        <v>0</v>
      </c>
      <c r="J349" s="53"/>
    </row>
    <row r="350" spans="2:10" x14ac:dyDescent="0.3">
      <c r="B350" s="52"/>
      <c r="C350" s="57">
        <v>345</v>
      </c>
      <c r="D350" s="129">
        <v>18</v>
      </c>
      <c r="E350" s="129">
        <v>0.4</v>
      </c>
      <c r="F350" s="129">
        <v>0</v>
      </c>
      <c r="G350" s="129">
        <f>ETo!$I350*((1-Constantes!$D$19)*ETo!$K350+ETo!$L350)</f>
        <v>2.2124206417308461</v>
      </c>
      <c r="H350" s="129">
        <v>0.19823276713251664</v>
      </c>
      <c r="I350" s="129">
        <v>0</v>
      </c>
      <c r="J350" s="53"/>
    </row>
    <row r="351" spans="2:10" x14ac:dyDescent="0.3">
      <c r="B351" s="52"/>
      <c r="C351" s="57">
        <v>346</v>
      </c>
      <c r="D351" s="129">
        <v>18.8</v>
      </c>
      <c r="E351" s="129">
        <v>-3.4</v>
      </c>
      <c r="F351" s="129">
        <v>0</v>
      </c>
      <c r="G351" s="129">
        <f>ETo!$I351*((1-Constantes!$D$19)*ETo!$K351+ETo!$L351)</f>
        <v>2.1319628320103972</v>
      </c>
      <c r="H351" s="129">
        <v>0.19686347338901974</v>
      </c>
      <c r="I351" s="129">
        <v>0</v>
      </c>
      <c r="J351" s="53"/>
    </row>
    <row r="352" spans="2:10" x14ac:dyDescent="0.3">
      <c r="B352" s="52"/>
      <c r="C352" s="57">
        <v>347</v>
      </c>
      <c r="D352" s="129">
        <v>16.2</v>
      </c>
      <c r="E352" s="129">
        <v>-3.2</v>
      </c>
      <c r="F352" s="129">
        <v>0</v>
      </c>
      <c r="G352" s="129">
        <f>ETo!$I352*((1-Constantes!$D$19)*ETo!$K352+ETo!$L352)</f>
        <v>2.0675286826986539</v>
      </c>
      <c r="H352" s="129">
        <v>0.19550363804830415</v>
      </c>
      <c r="I352" s="129">
        <v>0</v>
      </c>
      <c r="J352" s="53"/>
    </row>
    <row r="353" spans="2:10" x14ac:dyDescent="0.3">
      <c r="B353" s="52"/>
      <c r="C353" s="57">
        <v>348</v>
      </c>
      <c r="D353" s="129">
        <v>18.2</v>
      </c>
      <c r="E353" s="129">
        <v>-4.2</v>
      </c>
      <c r="F353" s="129">
        <v>0</v>
      </c>
      <c r="G353" s="129">
        <f>ETo!$I353*((1-Constantes!$D$19)*ETo!$K353+ETo!$L353)</f>
        <v>2.094425176512003</v>
      </c>
      <c r="H353" s="129">
        <v>0.19415319577640938</v>
      </c>
      <c r="I353" s="129">
        <v>0</v>
      </c>
      <c r="J353" s="53"/>
    </row>
    <row r="354" spans="2:10" x14ac:dyDescent="0.3">
      <c r="B354" s="52"/>
      <c r="C354" s="57">
        <v>349</v>
      </c>
      <c r="D354" s="129">
        <v>15</v>
      </c>
      <c r="E354" s="129">
        <v>-4.8</v>
      </c>
      <c r="F354" s="129">
        <v>9.1999999999999993</v>
      </c>
      <c r="G354" s="129">
        <f>ETo!$I354*((1-Constantes!$D$19)*ETo!$K354+ETo!$L354)</f>
        <v>1.9922907704647381</v>
      </c>
      <c r="H354" s="129">
        <v>0.85047408204108677</v>
      </c>
      <c r="I354" s="129">
        <v>22.348143596588173</v>
      </c>
      <c r="J354" s="53"/>
    </row>
    <row r="355" spans="2:10" x14ac:dyDescent="0.3">
      <c r="B355" s="52"/>
      <c r="C355" s="57">
        <v>350</v>
      </c>
      <c r="D355" s="129">
        <v>11.4</v>
      </c>
      <c r="E355" s="129">
        <v>0.4</v>
      </c>
      <c r="F355" s="129">
        <v>3.4</v>
      </c>
      <c r="G355" s="129">
        <f>ETo!$I355*((1-Constantes!$D$19)*ETo!$K355+ETo!$L355)</f>
        <v>2.0353373722409183</v>
      </c>
      <c r="H355" s="129">
        <v>0.36819837602589522</v>
      </c>
      <c r="I355" s="129">
        <v>0</v>
      </c>
      <c r="J355" s="53"/>
    </row>
    <row r="356" spans="2:10" x14ac:dyDescent="0.3">
      <c r="B356" s="52"/>
      <c r="C356" s="57">
        <v>351</v>
      </c>
      <c r="D356" s="129">
        <v>12.4</v>
      </c>
      <c r="E356" s="129">
        <v>-4.8</v>
      </c>
      <c r="F356" s="129">
        <v>4.8</v>
      </c>
      <c r="G356" s="129">
        <f>ETo!$I356*((1-Constantes!$D$19)*ETo!$K356+ETo!$L356)</f>
        <v>1.9223599625705845</v>
      </c>
      <c r="H356" s="129">
        <v>0.46966792559329362</v>
      </c>
      <c r="I356" s="129">
        <v>0</v>
      </c>
      <c r="J356" s="53"/>
    </row>
    <row r="357" spans="2:10" x14ac:dyDescent="0.3">
      <c r="B357" s="52"/>
      <c r="C357" s="57">
        <v>352</v>
      </c>
      <c r="D357" s="129">
        <v>13.4</v>
      </c>
      <c r="E357" s="129">
        <v>-0.6</v>
      </c>
      <c r="F357" s="129">
        <v>0</v>
      </c>
      <c r="G357" s="129">
        <f>ETo!$I357*((1-Constantes!$D$19)*ETo!$K357+ETo!$L357)</f>
        <v>2.0622429404632587</v>
      </c>
      <c r="H357" s="129">
        <v>0.40475862496216841</v>
      </c>
      <c r="I357" s="129">
        <v>0</v>
      </c>
      <c r="J357" s="53"/>
    </row>
    <row r="358" spans="2:10" x14ac:dyDescent="0.3">
      <c r="B358" s="52"/>
      <c r="C358" s="57">
        <v>353</v>
      </c>
      <c r="D358" s="129">
        <v>14.8</v>
      </c>
      <c r="E358" s="129">
        <v>-2</v>
      </c>
      <c r="F358" s="129">
        <v>0</v>
      </c>
      <c r="G358" s="129">
        <f>ETo!$I358*((1-Constantes!$D$19)*ETo!$K358+ETo!$L358)</f>
        <v>2.0622502478967508</v>
      </c>
      <c r="H358" s="129">
        <v>0.38166829550119785</v>
      </c>
      <c r="I358" s="129">
        <v>0</v>
      </c>
      <c r="J358" s="53"/>
    </row>
    <row r="359" spans="2:10" x14ac:dyDescent="0.3">
      <c r="B359" s="52"/>
      <c r="C359" s="57">
        <v>354</v>
      </c>
      <c r="D359" s="129">
        <v>14.8</v>
      </c>
      <c r="E359" s="129">
        <v>-3.8</v>
      </c>
      <c r="F359" s="129">
        <v>0</v>
      </c>
      <c r="G359" s="129">
        <f>ETo!$I359*((1-Constantes!$D$19)*ETo!$K359+ETo!$L359)</f>
        <v>2.0138598504681484</v>
      </c>
      <c r="H359" s="129">
        <v>0.36007796247306995</v>
      </c>
      <c r="I359" s="129">
        <v>0</v>
      </c>
      <c r="J359" s="53"/>
    </row>
    <row r="360" spans="2:10" x14ac:dyDescent="0.3">
      <c r="B360" s="52"/>
      <c r="C360" s="57">
        <v>355</v>
      </c>
      <c r="D360" s="129">
        <v>16.2</v>
      </c>
      <c r="E360" s="129">
        <v>-3.2</v>
      </c>
      <c r="F360" s="129">
        <v>0</v>
      </c>
      <c r="G360" s="129">
        <f>ETo!$I360*((1-Constantes!$D$19)*ETo!$K360+ETo!$L360)</f>
        <v>2.067633031482135</v>
      </c>
      <c r="H360" s="129">
        <v>0.33896968751429135</v>
      </c>
      <c r="I360" s="129">
        <v>0</v>
      </c>
      <c r="J360" s="53"/>
    </row>
    <row r="361" spans="2:10" x14ac:dyDescent="0.3">
      <c r="B361" s="52"/>
      <c r="C361" s="57">
        <v>356</v>
      </c>
      <c r="D361" s="129">
        <v>15.4</v>
      </c>
      <c r="E361" s="129">
        <v>-1.6</v>
      </c>
      <c r="F361" s="129">
        <v>0</v>
      </c>
      <c r="G361" s="129">
        <f>ETo!$I361*((1-Constantes!$D$19)*ETo!$K361+ETo!$L361)</f>
        <v>2.0891307908283103</v>
      </c>
      <c r="H361" s="129">
        <v>0.31853649389306626</v>
      </c>
      <c r="I361" s="129">
        <v>0</v>
      </c>
      <c r="J361" s="53"/>
    </row>
    <row r="362" spans="2:10" x14ac:dyDescent="0.3">
      <c r="B362" s="52"/>
      <c r="C362" s="57">
        <v>357</v>
      </c>
      <c r="D362" s="129">
        <v>16.2</v>
      </c>
      <c r="E362" s="129">
        <v>-5.8</v>
      </c>
      <c r="F362" s="129">
        <v>0</v>
      </c>
      <c r="G362" s="129">
        <f>ETo!$I362*((1-Constantes!$D$19)*ETo!$K362+ETo!$L362)</f>
        <v>1.9977233050376646</v>
      </c>
      <c r="H362" s="129">
        <v>0.29957207705675803</v>
      </c>
      <c r="I362" s="129">
        <v>0</v>
      </c>
      <c r="J362" s="53"/>
    </row>
    <row r="363" spans="2:10" x14ac:dyDescent="0.3">
      <c r="B363" s="52"/>
      <c r="C363" s="57">
        <v>358</v>
      </c>
      <c r="D363" s="129">
        <v>17</v>
      </c>
      <c r="E363" s="129">
        <v>-6</v>
      </c>
      <c r="F363" s="129">
        <v>0</v>
      </c>
      <c r="G363" s="129">
        <f>ETo!$I363*((1-Constantes!$D$19)*ETo!$K363+ETo!$L363)</f>
        <v>2.0138577724054145</v>
      </c>
      <c r="H363" s="129">
        <v>0.28113318078993177</v>
      </c>
      <c r="I363" s="129">
        <v>0</v>
      </c>
      <c r="J363" s="53"/>
    </row>
    <row r="364" spans="2:10" x14ac:dyDescent="0.3">
      <c r="B364" s="52"/>
      <c r="C364" s="57">
        <v>359</v>
      </c>
      <c r="D364" s="129">
        <v>17</v>
      </c>
      <c r="E364" s="129">
        <v>-6.2</v>
      </c>
      <c r="F364" s="129">
        <v>0</v>
      </c>
      <c r="G364" s="129">
        <f>ETo!$I364*((1-Constantes!$D$19)*ETo!$K364+ETo!$L364)</f>
        <v>2.0084728654381991</v>
      </c>
      <c r="H364" s="129">
        <v>0.26333033264093092</v>
      </c>
      <c r="I364" s="129">
        <v>0</v>
      </c>
      <c r="J364" s="53"/>
    </row>
    <row r="365" spans="2:10" x14ac:dyDescent="0.3">
      <c r="B365" s="52"/>
      <c r="C365" s="57">
        <v>360</v>
      </c>
      <c r="D365" s="129">
        <v>14.8</v>
      </c>
      <c r="E365" s="129">
        <v>-2.4</v>
      </c>
      <c r="F365" s="129">
        <v>0.6</v>
      </c>
      <c r="G365" s="129">
        <f>ETo!$I365*((1-Constantes!$D$19)*ETo!$K365+ETo!$L365)</f>
        <v>2.051486495848982</v>
      </c>
      <c r="H365" s="129">
        <v>0.2560673924536615</v>
      </c>
      <c r="I365" s="129">
        <v>0</v>
      </c>
      <c r="J365" s="53"/>
    </row>
    <row r="366" spans="2:10" x14ac:dyDescent="0.3">
      <c r="B366" s="52"/>
      <c r="C366" s="57">
        <v>361</v>
      </c>
      <c r="D366" s="129">
        <v>16</v>
      </c>
      <c r="E366" s="129">
        <v>-0.6</v>
      </c>
      <c r="F366" s="129">
        <v>4.9000000000000004</v>
      </c>
      <c r="G366" s="129">
        <f>ETo!$I366*((1-Constantes!$D$19)*ETo!$K366+ETo!$L366)</f>
        <v>2.1320723859023465</v>
      </c>
      <c r="H366" s="129">
        <v>0.36713042818837038</v>
      </c>
      <c r="I366" s="129">
        <v>0</v>
      </c>
      <c r="J366" s="53"/>
    </row>
    <row r="367" spans="2:10" x14ac:dyDescent="0.3">
      <c r="B367" s="52"/>
      <c r="C367" s="57">
        <v>362</v>
      </c>
      <c r="D367" s="129">
        <v>12</v>
      </c>
      <c r="E367" s="129">
        <v>0.4</v>
      </c>
      <c r="F367" s="129">
        <v>1.5</v>
      </c>
      <c r="G367" s="129">
        <f>ETo!$I367*((1-Constantes!$D$19)*ETo!$K367+ETo!$L367)</f>
        <v>2.0514597288853889</v>
      </c>
      <c r="H367" s="129">
        <v>0.32758929159983641</v>
      </c>
      <c r="I367" s="129">
        <v>0</v>
      </c>
      <c r="J367" s="53"/>
    </row>
    <row r="368" spans="2:10" x14ac:dyDescent="0.3">
      <c r="B368" s="52"/>
      <c r="C368" s="57">
        <v>363</v>
      </c>
      <c r="D368" s="129">
        <v>13.4</v>
      </c>
      <c r="E368" s="129">
        <v>1</v>
      </c>
      <c r="F368" s="129">
        <v>0</v>
      </c>
      <c r="G368" s="129">
        <f>ETo!$I368*((1-Constantes!$D$19)*ETo!$K368+ETo!$L368)</f>
        <v>2.1051817330460354</v>
      </c>
      <c r="H368" s="129">
        <v>0.3071967897855391</v>
      </c>
      <c r="I368" s="129">
        <v>0</v>
      </c>
      <c r="J368" s="53"/>
    </row>
    <row r="369" spans="2:10" x14ac:dyDescent="0.3">
      <c r="B369" s="52"/>
      <c r="C369" s="57">
        <v>364</v>
      </c>
      <c r="D369" s="129">
        <v>12.4</v>
      </c>
      <c r="E369" s="129">
        <v>-2.8</v>
      </c>
      <c r="F369" s="129">
        <v>1.8</v>
      </c>
      <c r="G369" s="129">
        <f>ETo!$I369*((1-Constantes!$D$19)*ETo!$K369+ETo!$L369)</f>
        <v>1.9761165973079236</v>
      </c>
      <c r="H369" s="129">
        <v>0.31947917306998264</v>
      </c>
      <c r="I369" s="129">
        <v>0</v>
      </c>
      <c r="J369" s="53"/>
    </row>
    <row r="370" spans="2:10" x14ac:dyDescent="0.3">
      <c r="B370" s="52"/>
      <c r="C370" s="57">
        <v>365</v>
      </c>
      <c r="D370" s="129">
        <v>16.2</v>
      </c>
      <c r="E370" s="129">
        <v>-1</v>
      </c>
      <c r="F370" s="129">
        <v>2.6</v>
      </c>
      <c r="G370" s="129">
        <f>ETo!$I370*((1-Constantes!$D$19)*ETo!$K370+ETo!$L370)</f>
        <v>2.1266107572470108</v>
      </c>
      <c r="H370" s="129">
        <v>0.34383115619816351</v>
      </c>
      <c r="I370" s="129">
        <v>0</v>
      </c>
      <c r="J370" s="53"/>
    </row>
    <row r="371" spans="2:10" x14ac:dyDescent="0.3">
      <c r="B371" s="52"/>
      <c r="C371" s="74">
        <v>366</v>
      </c>
      <c r="D371" s="129">
        <f>D6</f>
        <v>14</v>
      </c>
      <c r="E371" s="129">
        <f t="shared" ref="E371:F371" si="0">E6</f>
        <v>2.4</v>
      </c>
      <c r="F371" s="129">
        <f t="shared" si="0"/>
        <v>0.2</v>
      </c>
      <c r="G371" s="129">
        <f t="shared" ref="D371:H372" si="1">G6</f>
        <v>2.1587863337841871</v>
      </c>
      <c r="H371" s="129">
        <f t="shared" si="1"/>
        <v>0.31710351555428129</v>
      </c>
      <c r="I371" s="129">
        <f>I6</f>
        <v>0</v>
      </c>
      <c r="J371" s="53"/>
    </row>
    <row r="372" spans="2:10" x14ac:dyDescent="0.3">
      <c r="B372" s="52"/>
      <c r="C372" s="74">
        <v>367</v>
      </c>
      <c r="D372" s="129">
        <f t="shared" si="1"/>
        <v>10.6</v>
      </c>
      <c r="E372" s="129">
        <f t="shared" si="1"/>
        <v>0</v>
      </c>
      <c r="F372" s="129">
        <f t="shared" si="1"/>
        <v>0</v>
      </c>
      <c r="G372" s="129">
        <f t="shared" ref="G372" si="2">G7</f>
        <v>2.0029095837333375</v>
      </c>
      <c r="H372" s="129">
        <f t="shared" si="1"/>
        <v>0.29749549197939074</v>
      </c>
      <c r="I372" s="129">
        <f t="shared" ref="I372" si="3">I7</f>
        <v>0</v>
      </c>
      <c r="J372" s="53"/>
    </row>
    <row r="373" spans="2:10" x14ac:dyDescent="0.3">
      <c r="B373" s="52"/>
      <c r="C373" s="74">
        <v>368</v>
      </c>
      <c r="D373" s="129">
        <f t="shared" ref="D373:H373" si="4">D8</f>
        <v>13.4</v>
      </c>
      <c r="E373" s="129">
        <f t="shared" si="4"/>
        <v>-3.6</v>
      </c>
      <c r="F373" s="129">
        <f t="shared" si="4"/>
        <v>0</v>
      </c>
      <c r="G373" s="129">
        <f t="shared" si="4"/>
        <v>1.9813406058188747</v>
      </c>
      <c r="H373" s="129">
        <f t="shared" si="4"/>
        <v>0.27877534784649555</v>
      </c>
      <c r="I373" s="129">
        <f t="shared" ref="I373" si="5">I8</f>
        <v>0</v>
      </c>
      <c r="J373" s="53"/>
    </row>
    <row r="374" spans="2:10" x14ac:dyDescent="0.3">
      <c r="B374" s="52"/>
      <c r="C374" s="74">
        <v>369</v>
      </c>
      <c r="D374" s="129">
        <f t="shared" ref="D374:H374" si="6">D9</f>
        <v>12.8</v>
      </c>
      <c r="E374" s="129">
        <f t="shared" si="6"/>
        <v>-4</v>
      </c>
      <c r="F374" s="129">
        <f t="shared" si="6"/>
        <v>1.1000000000000001</v>
      </c>
      <c r="G374" s="129">
        <f t="shared" si="6"/>
        <v>1.9543782338454907</v>
      </c>
      <c r="H374" s="129">
        <f t="shared" si="6"/>
        <v>0.27979840552473945</v>
      </c>
      <c r="I374" s="129">
        <f t="shared" ref="I374" si="7">I9</f>
        <v>0</v>
      </c>
      <c r="J374" s="53"/>
    </row>
    <row r="375" spans="2:10" x14ac:dyDescent="0.3">
      <c r="B375" s="52"/>
      <c r="C375" s="74">
        <v>370</v>
      </c>
      <c r="D375" s="129">
        <f t="shared" ref="D375:H375" si="8">D10</f>
        <v>13.4</v>
      </c>
      <c r="E375" s="129">
        <f t="shared" si="8"/>
        <v>1</v>
      </c>
      <c r="F375" s="129">
        <f t="shared" si="8"/>
        <v>2.6</v>
      </c>
      <c r="G375" s="129">
        <f t="shared" si="8"/>
        <v>2.1048512127364472</v>
      </c>
      <c r="H375" s="129">
        <f t="shared" si="8"/>
        <v>0.30538517857132369</v>
      </c>
      <c r="I375" s="129">
        <f t="shared" ref="I375" si="9">I10</f>
        <v>0</v>
      </c>
      <c r="J375" s="53"/>
    </row>
    <row r="376" spans="2:10" x14ac:dyDescent="0.3">
      <c r="B376" s="52"/>
      <c r="C376" s="74">
        <v>371</v>
      </c>
      <c r="D376" s="129">
        <f t="shared" ref="D376:H376" si="10">D11</f>
        <v>15.4</v>
      </c>
      <c r="E376" s="129">
        <f t="shared" si="10"/>
        <v>-1</v>
      </c>
      <c r="F376" s="129">
        <f t="shared" si="10"/>
        <v>0.3</v>
      </c>
      <c r="G376" s="129">
        <f t="shared" si="10"/>
        <v>2.1047629368169742</v>
      </c>
      <c r="H376" s="129">
        <f t="shared" si="10"/>
        <v>0.29045036164254978</v>
      </c>
      <c r="I376" s="129">
        <f t="shared" ref="I376" si="11">I11</f>
        <v>0</v>
      </c>
      <c r="J376" s="53"/>
    </row>
    <row r="377" spans="2:10" x14ac:dyDescent="0.3">
      <c r="B377" s="52"/>
      <c r="C377" s="74">
        <v>372</v>
      </c>
      <c r="D377" s="129">
        <f t="shared" ref="D377:H377" si="12">D12</f>
        <v>12.4</v>
      </c>
      <c r="E377" s="129">
        <f t="shared" si="12"/>
        <v>1.8</v>
      </c>
      <c r="F377" s="129">
        <f t="shared" si="12"/>
        <v>6.4</v>
      </c>
      <c r="G377" s="129">
        <f t="shared" si="12"/>
        <v>2.0992893368102221</v>
      </c>
      <c r="H377" s="129">
        <f t="shared" si="12"/>
        <v>0.53409420419516729</v>
      </c>
      <c r="I377" s="129">
        <f t="shared" ref="I377" si="13">I12</f>
        <v>5.5224609817910317E-2</v>
      </c>
      <c r="J377" s="53"/>
    </row>
    <row r="378" spans="2:10" x14ac:dyDescent="0.3">
      <c r="B378" s="52"/>
      <c r="C378" s="74">
        <v>373</v>
      </c>
      <c r="D378" s="129">
        <f t="shared" ref="D378:H378" si="14">D13</f>
        <v>10.199999999999999</v>
      </c>
      <c r="E378" s="129">
        <f t="shared" si="14"/>
        <v>2</v>
      </c>
      <c r="F378" s="129">
        <f t="shared" si="14"/>
        <v>9.6</v>
      </c>
      <c r="G378" s="129">
        <f t="shared" si="14"/>
        <v>2.0454420214025255</v>
      </c>
      <c r="H378" s="129">
        <f t="shared" si="14"/>
        <v>1.1003203525532608</v>
      </c>
      <c r="I378" s="129">
        <f t="shared" ref="I378" si="15">I13</f>
        <v>28.741965391781282</v>
      </c>
      <c r="J378" s="53"/>
    </row>
    <row r="379" spans="2:10" x14ac:dyDescent="0.3">
      <c r="B379" s="52"/>
      <c r="C379" s="74">
        <v>374</v>
      </c>
      <c r="D379" s="129">
        <f t="shared" ref="D379:H379" si="16">D14</f>
        <v>11</v>
      </c>
      <c r="E379" s="129">
        <f t="shared" si="16"/>
        <v>0</v>
      </c>
      <c r="F379" s="129">
        <f t="shared" si="16"/>
        <v>3.6</v>
      </c>
      <c r="G379" s="129">
        <f t="shared" si="16"/>
        <v>2.0130557056622438</v>
      </c>
      <c r="H379" s="129">
        <f t="shared" si="16"/>
        <v>0.52412519806338786</v>
      </c>
      <c r="I379" s="129">
        <f t="shared" ref="I379" si="17">I14</f>
        <v>0</v>
      </c>
      <c r="J379" s="53"/>
    </row>
    <row r="380" spans="2:10" x14ac:dyDescent="0.3">
      <c r="B380" s="52"/>
      <c r="C380" s="74">
        <v>375</v>
      </c>
      <c r="D380" s="129">
        <f t="shared" ref="D380:H380" si="18">D15</f>
        <v>11.8</v>
      </c>
      <c r="E380" s="129">
        <f t="shared" si="18"/>
        <v>1.6</v>
      </c>
      <c r="F380" s="129">
        <f t="shared" si="18"/>
        <v>5.6</v>
      </c>
      <c r="G380" s="129">
        <f t="shared" si="18"/>
        <v>2.0773957597394968</v>
      </c>
      <c r="H380" s="129">
        <f t="shared" si="18"/>
        <v>0.63395068024610968</v>
      </c>
      <c r="I380" s="129">
        <f t="shared" ref="I380" si="19">I15</f>
        <v>0</v>
      </c>
      <c r="J380" s="53"/>
    </row>
    <row r="381" spans="2:10" x14ac:dyDescent="0.3">
      <c r="B381" s="52"/>
      <c r="C381" s="74">
        <v>376</v>
      </c>
      <c r="D381" s="129">
        <f t="shared" ref="D381:H381" si="20">D16</f>
        <v>8.1999999999999993</v>
      </c>
      <c r="E381" s="129">
        <f t="shared" si="20"/>
        <v>1</v>
      </c>
      <c r="F381" s="129">
        <f t="shared" si="20"/>
        <v>20.9</v>
      </c>
      <c r="G381" s="129">
        <f t="shared" si="20"/>
        <v>1.9643428798598699</v>
      </c>
      <c r="H381" s="129">
        <f t="shared" si="20"/>
        <v>4.5175914471603082</v>
      </c>
      <c r="I381" s="129">
        <f t="shared" ref="I381" si="21">I16</f>
        <v>506.44223431713607</v>
      </c>
      <c r="J381" s="53"/>
    </row>
    <row r="382" spans="2:10" x14ac:dyDescent="0.3">
      <c r="B382" s="52"/>
      <c r="C382" s="74">
        <v>377</v>
      </c>
      <c r="D382" s="129">
        <f t="shared" ref="D382:H382" si="22">D17</f>
        <v>9.1999999999999993</v>
      </c>
      <c r="E382" s="129">
        <f t="shared" si="22"/>
        <v>-0.6</v>
      </c>
      <c r="F382" s="129">
        <f t="shared" si="22"/>
        <v>0</v>
      </c>
      <c r="G382" s="129">
        <f t="shared" si="22"/>
        <v>1.9480215896635202</v>
      </c>
      <c r="H382" s="129">
        <f t="shared" si="22"/>
        <v>0.61691379545548219</v>
      </c>
      <c r="I382" s="129">
        <f t="shared" ref="I382" si="23">I17</f>
        <v>0</v>
      </c>
      <c r="J382" s="53"/>
    </row>
    <row r="383" spans="2:10" x14ac:dyDescent="0.3">
      <c r="B383" s="52"/>
      <c r="C383" s="74">
        <v>378</v>
      </c>
      <c r="D383" s="129">
        <f t="shared" ref="D383:H383" si="24">D18</f>
        <v>10.6</v>
      </c>
      <c r="E383" s="129">
        <f t="shared" si="24"/>
        <v>0.8</v>
      </c>
      <c r="F383" s="129">
        <f t="shared" si="24"/>
        <v>0</v>
      </c>
      <c r="G383" s="129">
        <f t="shared" si="24"/>
        <v>2.0230782573015067</v>
      </c>
      <c r="H383" s="129">
        <f t="shared" si="24"/>
        <v>0.58614904641326526</v>
      </c>
      <c r="I383" s="129">
        <f t="shared" ref="I383" si="25">I18</f>
        <v>0</v>
      </c>
      <c r="J383" s="53"/>
    </row>
    <row r="384" spans="2:10" x14ac:dyDescent="0.3">
      <c r="B384" s="52"/>
      <c r="C384" s="74">
        <v>379</v>
      </c>
      <c r="D384" s="129">
        <f t="shared" ref="D384:H384" si="26">D19</f>
        <v>10.4</v>
      </c>
      <c r="E384" s="129">
        <f t="shared" si="26"/>
        <v>-2</v>
      </c>
      <c r="F384" s="129">
        <f t="shared" si="26"/>
        <v>0.2</v>
      </c>
      <c r="G384" s="129">
        <f t="shared" si="26"/>
        <v>1.9422014020344927</v>
      </c>
      <c r="H384" s="129">
        <f t="shared" si="26"/>
        <v>0.5620020186671264</v>
      </c>
      <c r="I384" s="129">
        <f t="shared" ref="I384" si="27">I19</f>
        <v>0</v>
      </c>
      <c r="J384" s="53"/>
    </row>
    <row r="385" spans="2:10" x14ac:dyDescent="0.3">
      <c r="B385" s="52"/>
      <c r="C385" s="74">
        <v>380</v>
      </c>
      <c r="D385" s="129">
        <f t="shared" ref="D385:H385" si="28">D20</f>
        <v>11.6</v>
      </c>
      <c r="E385" s="129">
        <f t="shared" si="28"/>
        <v>-2.2000000000000002</v>
      </c>
      <c r="F385" s="129">
        <f t="shared" si="28"/>
        <v>10.5</v>
      </c>
      <c r="G385" s="129">
        <f t="shared" si="28"/>
        <v>1.9688209886795434</v>
      </c>
      <c r="H385" s="129">
        <f t="shared" si="28"/>
        <v>1.4277184928073856</v>
      </c>
      <c r="I385" s="129">
        <f t="shared" ref="I385" si="29">I20</f>
        <v>45.968421531225083</v>
      </c>
      <c r="J385" s="53"/>
    </row>
    <row r="386" spans="2:10" x14ac:dyDescent="0.3">
      <c r="B386" s="52"/>
      <c r="C386" s="74">
        <v>381</v>
      </c>
      <c r="D386" s="129">
        <f t="shared" ref="D386:H386" si="30">D21</f>
        <v>12</v>
      </c>
      <c r="E386" s="129">
        <f t="shared" si="30"/>
        <v>0</v>
      </c>
      <c r="F386" s="129">
        <f t="shared" si="30"/>
        <v>11.1</v>
      </c>
      <c r="G386" s="129">
        <f t="shared" si="30"/>
        <v>2.038374222264923</v>
      </c>
      <c r="H386" s="129">
        <f t="shared" si="30"/>
        <v>1.5999876886435229</v>
      </c>
      <c r="I386" s="129">
        <f t="shared" ref="I386" si="31">I21</f>
        <v>59.605670222384049</v>
      </c>
      <c r="J386" s="53"/>
    </row>
    <row r="387" spans="2:10" x14ac:dyDescent="0.3">
      <c r="B387" s="52"/>
      <c r="C387" s="74">
        <v>382</v>
      </c>
      <c r="D387" s="129">
        <f t="shared" ref="D387:H387" si="32">D22</f>
        <v>11</v>
      </c>
      <c r="E387" s="129">
        <f t="shared" si="32"/>
        <v>0.8</v>
      </c>
      <c r="F387" s="129">
        <f t="shared" si="32"/>
        <v>5.8</v>
      </c>
      <c r="G387" s="129">
        <f t="shared" si="32"/>
        <v>2.0326661873962233</v>
      </c>
      <c r="H387" s="129">
        <f t="shared" si="32"/>
        <v>0.84953650867456343</v>
      </c>
      <c r="I387" s="129">
        <f t="shared" ref="I387" si="33">I22</f>
        <v>0</v>
      </c>
      <c r="J387" s="53"/>
    </row>
    <row r="388" spans="2:10" x14ac:dyDescent="0.3">
      <c r="B388" s="52"/>
      <c r="C388" s="74">
        <v>383</v>
      </c>
      <c r="D388" s="129">
        <f t="shared" ref="D388:H388" si="34">D23</f>
        <v>12.4</v>
      </c>
      <c r="E388" s="129">
        <f t="shared" si="34"/>
        <v>0</v>
      </c>
      <c r="F388" s="129">
        <f t="shared" si="34"/>
        <v>6.3</v>
      </c>
      <c r="G388" s="129">
        <f t="shared" si="34"/>
        <v>2.0483998062207385</v>
      </c>
      <c r="H388" s="129">
        <f t="shared" si="34"/>
        <v>0.91872873505915864</v>
      </c>
      <c r="I388" s="129">
        <f t="shared" ref="I388" si="35">I23</f>
        <v>5.2866259044669099E-3</v>
      </c>
      <c r="J388" s="53"/>
    </row>
    <row r="389" spans="2:10" x14ac:dyDescent="0.3">
      <c r="B389" s="52"/>
      <c r="C389" s="74">
        <v>384</v>
      </c>
      <c r="D389" s="129">
        <f t="shared" ref="D389:H389" si="36">D24</f>
        <v>11</v>
      </c>
      <c r="E389" s="129">
        <f t="shared" si="36"/>
        <v>0.2</v>
      </c>
      <c r="F389" s="129">
        <f t="shared" si="36"/>
        <v>1.2</v>
      </c>
      <c r="G389" s="129">
        <f t="shared" si="36"/>
        <v>2.0157779874383501</v>
      </c>
      <c r="H389" s="129">
        <f t="shared" si="36"/>
        <v>0.75846035364885067</v>
      </c>
      <c r="I389" s="129">
        <f t="shared" ref="I389" si="37">I24</f>
        <v>0</v>
      </c>
      <c r="J389" s="53"/>
    </row>
    <row r="390" spans="2:10" x14ac:dyDescent="0.3">
      <c r="B390" s="52"/>
      <c r="C390" s="74">
        <v>385</v>
      </c>
      <c r="D390" s="129">
        <f t="shared" ref="D390:H390" si="38">D25</f>
        <v>10.199999999999999</v>
      </c>
      <c r="E390" s="129">
        <f t="shared" si="38"/>
        <v>1</v>
      </c>
      <c r="F390" s="129">
        <f t="shared" si="38"/>
        <v>11.2</v>
      </c>
      <c r="G390" s="129">
        <f t="shared" si="38"/>
        <v>2.0153316876638367</v>
      </c>
      <c r="H390" s="129">
        <f t="shared" si="38"/>
        <v>1.722289407156717</v>
      </c>
      <c r="I390" s="129">
        <f t="shared" ref="I390" si="39">I25</f>
        <v>62.043936092893496</v>
      </c>
      <c r="J390" s="53"/>
    </row>
    <row r="391" spans="2:10" x14ac:dyDescent="0.3">
      <c r="B391" s="52"/>
      <c r="C391" s="74">
        <v>386</v>
      </c>
      <c r="D391" s="129">
        <f t="shared" ref="D391:H391" si="40">D26</f>
        <v>11.2</v>
      </c>
      <c r="E391" s="129">
        <f t="shared" si="40"/>
        <v>-0.4</v>
      </c>
      <c r="F391" s="129">
        <f t="shared" si="40"/>
        <v>17.399999999999999</v>
      </c>
      <c r="G391" s="129">
        <f t="shared" si="40"/>
        <v>2.0041094764533312</v>
      </c>
      <c r="H391" s="129">
        <f t="shared" si="40"/>
        <v>3.5110279578053696</v>
      </c>
      <c r="I391" s="129">
        <f t="shared" ref="I391" si="41">I26</f>
        <v>300.83094288980993</v>
      </c>
      <c r="J391" s="53"/>
    </row>
    <row r="392" spans="2:10" x14ac:dyDescent="0.3">
      <c r="B392" s="52"/>
      <c r="C392" s="74">
        <v>387</v>
      </c>
      <c r="D392" s="129">
        <f t="shared" ref="D392:H392" si="42">D27</f>
        <v>11</v>
      </c>
      <c r="E392" s="129">
        <f t="shared" si="42"/>
        <v>-2</v>
      </c>
      <c r="F392" s="129">
        <f t="shared" si="42"/>
        <v>3.5</v>
      </c>
      <c r="G392" s="129">
        <f t="shared" si="42"/>
        <v>1.9552764188514244</v>
      </c>
      <c r="H392" s="129">
        <f t="shared" si="42"/>
        <v>0.91770027241836372</v>
      </c>
      <c r="I392" s="129">
        <f t="shared" ref="I392" si="43">I27</f>
        <v>0</v>
      </c>
      <c r="J392" s="53"/>
    </row>
    <row r="393" spans="2:10" x14ac:dyDescent="0.3">
      <c r="B393" s="52"/>
      <c r="C393" s="74">
        <v>388</v>
      </c>
      <c r="D393" s="129">
        <f t="shared" ref="D393:H393" si="44">D28</f>
        <v>12.8</v>
      </c>
      <c r="E393" s="129">
        <f t="shared" si="44"/>
        <v>-0.2</v>
      </c>
      <c r="F393" s="129">
        <f t="shared" si="44"/>
        <v>7.7</v>
      </c>
      <c r="G393" s="129">
        <f t="shared" si="44"/>
        <v>2.0512672123647628</v>
      </c>
      <c r="H393" s="129">
        <f t="shared" si="44"/>
        <v>1.250655409863207</v>
      </c>
      <c r="I393" s="129">
        <f t="shared" ref="I393" si="45">I28</f>
        <v>5.4432146480880519</v>
      </c>
      <c r="J393" s="53"/>
    </row>
    <row r="394" spans="2:10" x14ac:dyDescent="0.3">
      <c r="B394" s="52"/>
      <c r="C394" s="74">
        <v>389</v>
      </c>
      <c r="D394" s="129">
        <f t="shared" ref="D394:H394" si="46">D29</f>
        <v>11.2</v>
      </c>
      <c r="E394" s="129">
        <f t="shared" si="46"/>
        <v>0.8</v>
      </c>
      <c r="F394" s="129">
        <f t="shared" si="46"/>
        <v>1.1000000000000001</v>
      </c>
      <c r="G394" s="129">
        <f t="shared" si="46"/>
        <v>2.0345458786303841</v>
      </c>
      <c r="H394" s="129">
        <f t="shared" si="46"/>
        <v>0.93279263031670945</v>
      </c>
      <c r="I394" s="129">
        <f t="shared" ref="I394" si="47">I29</f>
        <v>0</v>
      </c>
      <c r="J394" s="53"/>
    </row>
    <row r="395" spans="2:10" x14ac:dyDescent="0.3">
      <c r="B395" s="52"/>
      <c r="C395" s="74">
        <v>390</v>
      </c>
      <c r="D395" s="129">
        <f t="shared" ref="D395:H395" si="48">D30</f>
        <v>13.8</v>
      </c>
      <c r="E395" s="129">
        <f t="shared" si="48"/>
        <v>0</v>
      </c>
      <c r="F395" s="129">
        <f t="shared" si="48"/>
        <v>1.4</v>
      </c>
      <c r="G395" s="129">
        <f t="shared" si="48"/>
        <v>2.0820702521150274</v>
      </c>
      <c r="H395" s="129">
        <f t="shared" si="48"/>
        <v>0.9217917843025234</v>
      </c>
      <c r="I395" s="129">
        <f t="shared" ref="I395" si="49">I30</f>
        <v>0</v>
      </c>
      <c r="J395" s="53"/>
    </row>
    <row r="396" spans="2:10" x14ac:dyDescent="0.3">
      <c r="B396" s="52"/>
      <c r="C396" s="74">
        <v>391</v>
      </c>
      <c r="D396" s="129">
        <f t="shared" ref="D396:H396" si="50">D31</f>
        <v>12</v>
      </c>
      <c r="E396" s="129">
        <f t="shared" si="50"/>
        <v>-0.2</v>
      </c>
      <c r="F396" s="129">
        <f t="shared" si="50"/>
        <v>0</v>
      </c>
      <c r="G396" s="129">
        <f t="shared" si="50"/>
        <v>2.0277557533648758</v>
      </c>
      <c r="H396" s="129">
        <f t="shared" si="50"/>
        <v>0.88806554619431699</v>
      </c>
      <c r="I396" s="129">
        <f t="shared" ref="I396" si="51">I31</f>
        <v>0</v>
      </c>
      <c r="J396" s="53"/>
    </row>
    <row r="397" spans="2:10" x14ac:dyDescent="0.3">
      <c r="B397" s="52"/>
      <c r="C397" s="74">
        <v>392</v>
      </c>
      <c r="D397" s="129">
        <f t="shared" ref="D397:H397" si="52">D32</f>
        <v>13.4</v>
      </c>
      <c r="E397" s="129">
        <f t="shared" si="52"/>
        <v>-4</v>
      </c>
      <c r="F397" s="129">
        <f t="shared" si="52"/>
        <v>0</v>
      </c>
      <c r="G397" s="129">
        <f t="shared" si="52"/>
        <v>1.9626752809976307</v>
      </c>
      <c r="H397" s="129">
        <f t="shared" si="52"/>
        <v>0.85758039238684658</v>
      </c>
      <c r="I397" s="129">
        <f t="shared" ref="I397" si="53">I32</f>
        <v>0</v>
      </c>
      <c r="J397" s="53"/>
    </row>
    <row r="398" spans="2:10" x14ac:dyDescent="0.3">
      <c r="B398" s="52"/>
      <c r="C398" s="74">
        <v>393</v>
      </c>
      <c r="D398" s="129">
        <f t="shared" ref="D398:H398" si="54">D33</f>
        <v>13.2</v>
      </c>
      <c r="E398" s="129">
        <f t="shared" si="54"/>
        <v>-3</v>
      </c>
      <c r="F398" s="129">
        <f t="shared" si="54"/>
        <v>0</v>
      </c>
      <c r="G398" s="129">
        <f t="shared" si="54"/>
        <v>1.983264459444277</v>
      </c>
      <c r="H398" s="129">
        <f t="shared" si="54"/>
        <v>0.82880784106439531</v>
      </c>
      <c r="I398" s="129">
        <f t="shared" ref="I398" si="55">I33</f>
        <v>0</v>
      </c>
      <c r="J398" s="53"/>
    </row>
    <row r="399" spans="2:10" x14ac:dyDescent="0.3">
      <c r="B399" s="52"/>
      <c r="C399" s="74">
        <v>394</v>
      </c>
      <c r="D399" s="129">
        <f t="shared" ref="D399:H399" si="56">D34</f>
        <v>12</v>
      </c>
      <c r="E399" s="129">
        <f t="shared" si="56"/>
        <v>-0.4</v>
      </c>
      <c r="F399" s="129">
        <f t="shared" si="56"/>
        <v>0</v>
      </c>
      <c r="G399" s="129">
        <f t="shared" si="56"/>
        <v>2.019821155792108</v>
      </c>
      <c r="H399" s="129">
        <f t="shared" si="56"/>
        <v>0.80129362316826303</v>
      </c>
      <c r="I399" s="129">
        <f t="shared" ref="I399" si="57">I34</f>
        <v>0</v>
      </c>
      <c r="J399" s="53"/>
    </row>
    <row r="400" spans="2:10" x14ac:dyDescent="0.3">
      <c r="B400" s="52"/>
      <c r="C400" s="74">
        <v>395</v>
      </c>
      <c r="D400" s="129">
        <f t="shared" ref="D400:H400" si="58">D35</f>
        <v>12.4</v>
      </c>
      <c r="E400" s="129">
        <f t="shared" si="58"/>
        <v>-2.4</v>
      </c>
      <c r="F400" s="129">
        <f t="shared" si="58"/>
        <v>0</v>
      </c>
      <c r="G400" s="129">
        <f t="shared" si="58"/>
        <v>1.9760426397586206</v>
      </c>
      <c r="H400" s="129">
        <f t="shared" si="58"/>
        <v>0.77556112430408697</v>
      </c>
      <c r="I400" s="129">
        <f t="shared" ref="I400" si="59">I35</f>
        <v>0</v>
      </c>
      <c r="J400" s="53"/>
    </row>
    <row r="401" spans="2:10" x14ac:dyDescent="0.3">
      <c r="B401" s="52"/>
      <c r="C401" s="74">
        <v>396</v>
      </c>
      <c r="D401" s="129">
        <f t="shared" ref="D401:H401" si="60">D36</f>
        <v>13.4</v>
      </c>
      <c r="E401" s="129">
        <f t="shared" si="60"/>
        <v>-2.2000000000000002</v>
      </c>
      <c r="F401" s="129">
        <f t="shared" si="60"/>
        <v>0</v>
      </c>
      <c r="G401" s="129">
        <f t="shared" si="60"/>
        <v>2.0070886438318731</v>
      </c>
      <c r="H401" s="129">
        <f t="shared" si="60"/>
        <v>0.75070731440007654</v>
      </c>
      <c r="I401" s="129">
        <f t="shared" ref="I401" si="61">I36</f>
        <v>0</v>
      </c>
      <c r="J401" s="53"/>
    </row>
    <row r="402" spans="2:10" x14ac:dyDescent="0.3">
      <c r="B402" s="52"/>
      <c r="C402" s="74">
        <v>397</v>
      </c>
      <c r="D402" s="129">
        <f t="shared" ref="D402:H402" si="62">D37</f>
        <v>13.2</v>
      </c>
      <c r="E402" s="129">
        <f t="shared" si="62"/>
        <v>1</v>
      </c>
      <c r="F402" s="129">
        <f t="shared" si="62"/>
        <v>18.100000000000001</v>
      </c>
      <c r="G402" s="129">
        <f t="shared" si="62"/>
        <v>2.0860695536838985</v>
      </c>
      <c r="H402" s="129">
        <f t="shared" si="62"/>
        <v>3.7908742771237036</v>
      </c>
      <c r="I402" s="129">
        <f t="shared" ref="I402" si="63">I37</f>
        <v>338.0710502155946</v>
      </c>
      <c r="J402" s="53"/>
    </row>
    <row r="403" spans="2:10" x14ac:dyDescent="0.3">
      <c r="B403" s="52"/>
      <c r="C403" s="74">
        <v>398</v>
      </c>
      <c r="D403" s="129">
        <f t="shared" ref="D403:H403" si="64">D38</f>
        <v>10</v>
      </c>
      <c r="E403" s="129">
        <f t="shared" si="64"/>
        <v>0.8</v>
      </c>
      <c r="F403" s="129">
        <f t="shared" si="64"/>
        <v>0</v>
      </c>
      <c r="G403" s="129">
        <f t="shared" si="64"/>
        <v>1.9940960121989912</v>
      </c>
      <c r="H403" s="129">
        <f t="shared" si="64"/>
        <v>0.91415722460781357</v>
      </c>
      <c r="I403" s="129">
        <f t="shared" ref="I403" si="65">I38</f>
        <v>0</v>
      </c>
      <c r="J403" s="53"/>
    </row>
    <row r="404" spans="2:10" x14ac:dyDescent="0.3">
      <c r="B404" s="52"/>
      <c r="C404" s="74">
        <v>399</v>
      </c>
      <c r="D404" s="129">
        <f t="shared" ref="D404:H404" si="66">D39</f>
        <v>13.6</v>
      </c>
      <c r="E404" s="129">
        <f t="shared" si="66"/>
        <v>-0.2</v>
      </c>
      <c r="F404" s="129">
        <f t="shared" si="66"/>
        <v>6</v>
      </c>
      <c r="G404" s="129">
        <f t="shared" si="66"/>
        <v>2.0621811724845043</v>
      </c>
      <c r="H404" s="129">
        <f t="shared" si="66"/>
        <v>1.0727623335827858</v>
      </c>
      <c r="I404" s="129">
        <f t="shared" ref="I404" si="67">I39</f>
        <v>0</v>
      </c>
      <c r="J404" s="53"/>
    </row>
    <row r="405" spans="2:10" x14ac:dyDescent="0.3">
      <c r="B405" s="52"/>
      <c r="C405" s="74">
        <v>400</v>
      </c>
      <c r="D405" s="129">
        <f t="shared" ref="D405:H405" si="68">D40</f>
        <v>13</v>
      </c>
      <c r="E405" s="129">
        <f t="shared" si="68"/>
        <v>1.6</v>
      </c>
      <c r="F405" s="129">
        <f t="shared" si="68"/>
        <v>2.5</v>
      </c>
      <c r="G405" s="129">
        <f t="shared" si="68"/>
        <v>2.092759349882872</v>
      </c>
      <c r="H405" s="129">
        <f t="shared" si="68"/>
        <v>0.95091162197132961</v>
      </c>
      <c r="I405" s="129">
        <f t="shared" ref="I405" si="69">I40</f>
        <v>0</v>
      </c>
      <c r="J405" s="53"/>
    </row>
    <row r="406" spans="2:10" x14ac:dyDescent="0.3">
      <c r="B406" s="52"/>
      <c r="C406" s="74">
        <v>401</v>
      </c>
      <c r="D406" s="129">
        <f t="shared" ref="D406:H406" si="70">D41</f>
        <v>14.6</v>
      </c>
      <c r="E406" s="129">
        <f t="shared" si="70"/>
        <v>2.4</v>
      </c>
      <c r="F406" s="129">
        <f t="shared" si="70"/>
        <v>0.3</v>
      </c>
      <c r="G406" s="129">
        <f t="shared" si="70"/>
        <v>2.1551152981724702</v>
      </c>
      <c r="H406" s="129">
        <f t="shared" si="70"/>
        <v>0.91884119847154233</v>
      </c>
      <c r="I406" s="129">
        <f t="shared" ref="I406" si="71">I41</f>
        <v>0</v>
      </c>
      <c r="J406" s="53"/>
    </row>
    <row r="407" spans="2:10" x14ac:dyDescent="0.3">
      <c r="B407" s="52"/>
      <c r="C407" s="74">
        <v>402</v>
      </c>
      <c r="D407" s="129">
        <f t="shared" ref="D407:H407" si="72">D42</f>
        <v>13.4</v>
      </c>
      <c r="E407" s="129">
        <f t="shared" si="72"/>
        <v>1.4</v>
      </c>
      <c r="F407" s="129">
        <f t="shared" si="72"/>
        <v>5.7</v>
      </c>
      <c r="G407" s="129">
        <f t="shared" si="72"/>
        <v>2.0950016158742812</v>
      </c>
      <c r="H407" s="129">
        <f t="shared" si="72"/>
        <v>1.0565585336100765</v>
      </c>
      <c r="I407" s="129">
        <f t="shared" ref="I407" si="73">I42</f>
        <v>0</v>
      </c>
      <c r="J407" s="53"/>
    </row>
    <row r="408" spans="2:10" x14ac:dyDescent="0.3">
      <c r="B408" s="52"/>
      <c r="C408" s="74">
        <v>403</v>
      </c>
      <c r="D408" s="129">
        <f t="shared" ref="D408:H408" si="74">D43</f>
        <v>13.2</v>
      </c>
      <c r="E408" s="129">
        <f t="shared" si="74"/>
        <v>2</v>
      </c>
      <c r="F408" s="129">
        <f t="shared" si="74"/>
        <v>0</v>
      </c>
      <c r="G408" s="129">
        <f t="shared" si="74"/>
        <v>2.103952870863258</v>
      </c>
      <c r="H408" s="129">
        <f t="shared" si="74"/>
        <v>0.92305964345121227</v>
      </c>
      <c r="I408" s="129">
        <f t="shared" ref="I408" si="75">I43</f>
        <v>0</v>
      </c>
      <c r="J408" s="53"/>
    </row>
    <row r="409" spans="2:10" x14ac:dyDescent="0.3">
      <c r="B409" s="52"/>
      <c r="C409" s="74">
        <v>404</v>
      </c>
      <c r="D409" s="129">
        <f t="shared" ref="D409:H409" si="76">D44</f>
        <v>13</v>
      </c>
      <c r="E409" s="129">
        <f t="shared" si="76"/>
        <v>-1.6</v>
      </c>
      <c r="F409" s="129">
        <f t="shared" si="76"/>
        <v>0</v>
      </c>
      <c r="G409" s="129">
        <f t="shared" si="76"/>
        <v>2.0012421465846248</v>
      </c>
      <c r="H409" s="129">
        <f t="shared" si="76"/>
        <v>0.89050455394244232</v>
      </c>
      <c r="I409" s="129">
        <f t="shared" ref="I409" si="77">I44</f>
        <v>0</v>
      </c>
      <c r="J409" s="53"/>
    </row>
    <row r="410" spans="2:10" x14ac:dyDescent="0.3">
      <c r="B410" s="52"/>
      <c r="C410" s="74">
        <v>405</v>
      </c>
      <c r="D410" s="129">
        <f t="shared" ref="D410:H410" si="78">D45</f>
        <v>11.2</v>
      </c>
      <c r="E410" s="129">
        <f t="shared" si="78"/>
        <v>-0.2</v>
      </c>
      <c r="F410" s="129">
        <f t="shared" si="78"/>
        <v>7.8</v>
      </c>
      <c r="G410" s="129">
        <f t="shared" si="78"/>
        <v>1.9888361859758181</v>
      </c>
      <c r="H410" s="129">
        <f t="shared" si="78"/>
        <v>1.2803831439840603</v>
      </c>
      <c r="I410" s="129">
        <f t="shared" ref="I410" si="79">I45</f>
        <v>6.2178808977914031</v>
      </c>
      <c r="J410" s="53"/>
    </row>
    <row r="411" spans="2:10" x14ac:dyDescent="0.3">
      <c r="B411" s="52"/>
      <c r="C411" s="74">
        <v>406</v>
      </c>
      <c r="D411" s="129">
        <f t="shared" ref="D411:H411" si="80">D46</f>
        <v>10.6</v>
      </c>
      <c r="E411" s="129">
        <f t="shared" si="80"/>
        <v>1.6</v>
      </c>
      <c r="F411" s="129">
        <f t="shared" si="80"/>
        <v>17.399999999999999</v>
      </c>
      <c r="G411" s="129">
        <f t="shared" si="80"/>
        <v>2.0187959261179271</v>
      </c>
      <c r="H411" s="129">
        <f t="shared" si="80"/>
        <v>3.6513294694253116</v>
      </c>
      <c r="I411" s="129">
        <f t="shared" ref="I411" si="81">I46</f>
        <v>300.83094288980993</v>
      </c>
      <c r="J411" s="53"/>
    </row>
    <row r="412" spans="2:10" x14ac:dyDescent="0.3">
      <c r="B412" s="52"/>
      <c r="C412" s="74">
        <v>407</v>
      </c>
      <c r="D412" s="129">
        <f t="shared" ref="D412:H412" si="82">D47</f>
        <v>10.4</v>
      </c>
      <c r="E412" s="129">
        <f t="shared" si="82"/>
        <v>0.4</v>
      </c>
      <c r="F412" s="129">
        <f t="shared" si="82"/>
        <v>0</v>
      </c>
      <c r="G412" s="129">
        <f t="shared" si="82"/>
        <v>1.9797010060155802</v>
      </c>
      <c r="H412" s="129">
        <f t="shared" si="82"/>
        <v>1.0121656773795482</v>
      </c>
      <c r="I412" s="129">
        <f t="shared" ref="I412" si="83">I47</f>
        <v>0</v>
      </c>
      <c r="J412" s="53"/>
    </row>
    <row r="413" spans="2:10" x14ac:dyDescent="0.3">
      <c r="B413" s="52"/>
      <c r="C413" s="74">
        <v>408</v>
      </c>
      <c r="D413" s="129">
        <f t="shared" ref="D413:H413" si="84">D48</f>
        <v>12.6</v>
      </c>
      <c r="E413" s="129">
        <f t="shared" si="84"/>
        <v>0.2</v>
      </c>
      <c r="F413" s="129">
        <f t="shared" si="84"/>
        <v>3.1</v>
      </c>
      <c r="G413" s="129">
        <f t="shared" si="84"/>
        <v>2.0305787964105861</v>
      </c>
      <c r="H413" s="129">
        <f t="shared" si="84"/>
        <v>1.0319616048037661</v>
      </c>
      <c r="I413" s="129">
        <f t="shared" ref="I413" si="85">I48</f>
        <v>0</v>
      </c>
      <c r="J413" s="53"/>
    </row>
    <row r="414" spans="2:10" x14ac:dyDescent="0.3">
      <c r="B414" s="52"/>
      <c r="C414" s="74">
        <v>409</v>
      </c>
      <c r="D414" s="129">
        <f t="shared" ref="D414:H414" si="86">D49</f>
        <v>11.4</v>
      </c>
      <c r="E414" s="129">
        <f t="shared" si="86"/>
        <v>2.2000000000000002</v>
      </c>
      <c r="F414" s="129">
        <f t="shared" si="86"/>
        <v>7.4</v>
      </c>
      <c r="G414" s="129">
        <f t="shared" si="86"/>
        <v>2.049504778030403</v>
      </c>
      <c r="H414" s="129">
        <f t="shared" si="86"/>
        <v>1.331917472812618</v>
      </c>
      <c r="I414" s="129">
        <f t="shared" ref="I414" si="87">I49</f>
        <v>3.4255179115241083</v>
      </c>
      <c r="J414" s="53"/>
    </row>
    <row r="415" spans="2:10" x14ac:dyDescent="0.3">
      <c r="B415" s="52"/>
      <c r="C415" s="74">
        <v>410</v>
      </c>
      <c r="D415" s="129">
        <f t="shared" ref="D415:H415" si="88">D50</f>
        <v>10.8</v>
      </c>
      <c r="E415" s="129">
        <f t="shared" si="88"/>
        <v>2.4</v>
      </c>
      <c r="F415" s="129">
        <f t="shared" si="88"/>
        <v>10.199999999999999</v>
      </c>
      <c r="G415" s="129">
        <f t="shared" si="88"/>
        <v>2.0365971198451618</v>
      </c>
      <c r="H415" s="129">
        <f t="shared" si="88"/>
        <v>1.8156888855314173</v>
      </c>
      <c r="I415" s="129">
        <f t="shared" ref="I415" si="89">I50</f>
        <v>39.792677602929452</v>
      </c>
      <c r="J415" s="53"/>
    </row>
    <row r="416" spans="2:10" x14ac:dyDescent="0.3">
      <c r="B416" s="52"/>
      <c r="C416" s="74">
        <v>411</v>
      </c>
      <c r="D416" s="129">
        <f t="shared" ref="D416:H416" si="90">D51</f>
        <v>12</v>
      </c>
      <c r="E416" s="129">
        <f t="shared" si="90"/>
        <v>1</v>
      </c>
      <c r="F416" s="129">
        <f t="shared" si="90"/>
        <v>13.6</v>
      </c>
      <c r="G416" s="129">
        <f t="shared" si="90"/>
        <v>2.0288785106557672</v>
      </c>
      <c r="H416" s="129">
        <f t="shared" si="90"/>
        <v>2.6519881878991938</v>
      </c>
      <c r="I416" s="129">
        <f t="shared" ref="I416" si="91">I51</f>
        <v>134.4068951621245</v>
      </c>
      <c r="J416" s="53"/>
    </row>
    <row r="417" spans="2:10" x14ac:dyDescent="0.3">
      <c r="B417" s="52"/>
      <c r="C417" s="74">
        <v>412</v>
      </c>
      <c r="D417" s="129">
        <f t="shared" ref="D417:H417" si="92">D52</f>
        <v>10</v>
      </c>
      <c r="E417" s="129">
        <f t="shared" si="92"/>
        <v>0.2</v>
      </c>
      <c r="F417" s="129">
        <f t="shared" si="92"/>
        <v>0</v>
      </c>
      <c r="G417" s="129">
        <f t="shared" si="92"/>
        <v>1.9525682017297534</v>
      </c>
      <c r="H417" s="129">
        <f t="shared" si="92"/>
        <v>1.1454662208913822</v>
      </c>
      <c r="I417" s="129">
        <f t="shared" ref="I417" si="93">I52</f>
        <v>0</v>
      </c>
      <c r="J417" s="53"/>
    </row>
    <row r="418" spans="2:10" x14ac:dyDescent="0.3">
      <c r="B418" s="52"/>
      <c r="C418" s="74">
        <v>413</v>
      </c>
      <c r="D418" s="129">
        <f t="shared" ref="D418:H418" si="94">D53</f>
        <v>13.4</v>
      </c>
      <c r="E418" s="129">
        <f t="shared" si="94"/>
        <v>2.4</v>
      </c>
      <c r="F418" s="129">
        <f t="shared" si="94"/>
        <v>8.1999999999999993</v>
      </c>
      <c r="G418" s="129">
        <f t="shared" si="94"/>
        <v>2.0972873471967262</v>
      </c>
      <c r="H418" s="129">
        <f t="shared" si="94"/>
        <v>1.5700778627603911</v>
      </c>
      <c r="I418" s="129">
        <f t="shared" ref="I418" si="95">I53</f>
        <v>9.8238347283588343</v>
      </c>
      <c r="J418" s="53"/>
    </row>
    <row r="419" spans="2:10" x14ac:dyDescent="0.3">
      <c r="B419" s="52"/>
      <c r="C419" s="74">
        <v>414</v>
      </c>
      <c r="D419" s="129">
        <f t="shared" ref="D419:H419" si="96">D54</f>
        <v>13.2</v>
      </c>
      <c r="E419" s="129">
        <f t="shared" si="96"/>
        <v>-1.4</v>
      </c>
      <c r="F419" s="129">
        <f t="shared" si="96"/>
        <v>0</v>
      </c>
      <c r="G419" s="129">
        <f t="shared" si="96"/>
        <v>1.9893686263352943</v>
      </c>
      <c r="H419" s="129">
        <f t="shared" si="96"/>
        <v>1.1644196254637111</v>
      </c>
      <c r="I419" s="129">
        <f t="shared" ref="I419" si="97">I54</f>
        <v>0</v>
      </c>
      <c r="J419" s="53"/>
    </row>
    <row r="420" spans="2:10" x14ac:dyDescent="0.3">
      <c r="B420" s="52"/>
      <c r="C420" s="74">
        <v>415</v>
      </c>
      <c r="D420" s="129">
        <f t="shared" ref="D420:H420" si="98">D55</f>
        <v>12.4</v>
      </c>
      <c r="E420" s="129">
        <f t="shared" si="98"/>
        <v>-4</v>
      </c>
      <c r="F420" s="129">
        <f t="shared" si="98"/>
        <v>0</v>
      </c>
      <c r="G420" s="129">
        <f t="shared" si="98"/>
        <v>1.897310700405002</v>
      </c>
      <c r="H420" s="129">
        <f t="shared" si="98"/>
        <v>1.1312634546734848</v>
      </c>
      <c r="I420" s="129">
        <f t="shared" ref="I420" si="99">I55</f>
        <v>0</v>
      </c>
      <c r="J420" s="53"/>
    </row>
    <row r="421" spans="2:10" x14ac:dyDescent="0.3">
      <c r="B421" s="52"/>
      <c r="C421" s="74">
        <v>416</v>
      </c>
      <c r="D421" s="129">
        <f t="shared" ref="D421:H421" si="100">D56</f>
        <v>13.4</v>
      </c>
      <c r="E421" s="129">
        <f t="shared" si="100"/>
        <v>-3.2</v>
      </c>
      <c r="F421" s="129">
        <f t="shared" si="100"/>
        <v>0</v>
      </c>
      <c r="G421" s="129">
        <f t="shared" si="100"/>
        <v>1.9416412509728138</v>
      </c>
      <c r="H421" s="129">
        <f t="shared" si="100"/>
        <v>1.0997825339752283</v>
      </c>
      <c r="I421" s="129">
        <f t="shared" ref="I421" si="101">I56</f>
        <v>0</v>
      </c>
      <c r="J421" s="53"/>
    </row>
    <row r="422" spans="2:10" x14ac:dyDescent="0.3">
      <c r="B422" s="52"/>
      <c r="C422" s="74">
        <v>417</v>
      </c>
      <c r="D422" s="129">
        <f t="shared" ref="D422:H422" si="102">D57</f>
        <v>12.2</v>
      </c>
      <c r="E422" s="129">
        <f t="shared" si="102"/>
        <v>-2.8</v>
      </c>
      <c r="F422" s="129">
        <f t="shared" si="102"/>
        <v>4.9000000000000004</v>
      </c>
      <c r="G422" s="129">
        <f t="shared" si="102"/>
        <v>1.9176974628913213</v>
      </c>
      <c r="H422" s="129">
        <f t="shared" si="102"/>
        <v>1.1993639205178626</v>
      </c>
      <c r="I422" s="129">
        <f t="shared" ref="I422" si="103">I57</f>
        <v>0</v>
      </c>
      <c r="J422" s="53"/>
    </row>
    <row r="423" spans="2:10" x14ac:dyDescent="0.3">
      <c r="B423" s="52"/>
      <c r="C423" s="74">
        <v>418</v>
      </c>
      <c r="D423" s="129">
        <f t="shared" ref="D423:H423" si="104">D58</f>
        <v>10.199999999999999</v>
      </c>
      <c r="E423" s="129">
        <f t="shared" si="104"/>
        <v>1</v>
      </c>
      <c r="F423" s="129">
        <f t="shared" si="104"/>
        <v>8.8000000000000007</v>
      </c>
      <c r="G423" s="129">
        <f t="shared" si="104"/>
        <v>1.961598789099178</v>
      </c>
      <c r="H423" s="129">
        <f t="shared" si="104"/>
        <v>1.667210074016525</v>
      </c>
      <c r="I423" s="129">
        <f t="shared" ref="I423" si="105">I58</f>
        <v>16.741517492921258</v>
      </c>
      <c r="J423" s="53"/>
    </row>
    <row r="424" spans="2:10" x14ac:dyDescent="0.3">
      <c r="B424" s="52"/>
      <c r="C424" s="74">
        <v>419</v>
      </c>
      <c r="D424" s="129">
        <f t="shared" ref="D424:H424" si="106">D59</f>
        <v>10.4</v>
      </c>
      <c r="E424" s="129">
        <f t="shared" si="106"/>
        <v>1.4</v>
      </c>
      <c r="F424" s="129">
        <f t="shared" si="106"/>
        <v>16.7</v>
      </c>
      <c r="G424" s="129">
        <f t="shared" si="106"/>
        <v>1.9739368471281511</v>
      </c>
      <c r="H424" s="129">
        <f t="shared" si="106"/>
        <v>3.6633457287263895</v>
      </c>
      <c r="I424" s="129">
        <f t="shared" ref="I424" si="107">I59</f>
        <v>265.59205535887259</v>
      </c>
      <c r="J424" s="53"/>
    </row>
    <row r="425" spans="2:10" x14ac:dyDescent="0.3">
      <c r="B425" s="52"/>
      <c r="C425" s="74">
        <v>420</v>
      </c>
      <c r="D425" s="129">
        <f t="shared" ref="D425:H425" si="108">D60</f>
        <v>10.8</v>
      </c>
      <c r="E425" s="129">
        <f t="shared" si="108"/>
        <v>0.2</v>
      </c>
      <c r="F425" s="129">
        <f t="shared" si="108"/>
        <v>1.7</v>
      </c>
      <c r="G425" s="129">
        <f t="shared" si="108"/>
        <v>1.9496703385759855</v>
      </c>
      <c r="H425" s="129">
        <f t="shared" si="108"/>
        <v>1.280548761130756</v>
      </c>
      <c r="I425" s="129">
        <f t="shared" ref="I425" si="109">I60</f>
        <v>0</v>
      </c>
      <c r="J425" s="53"/>
    </row>
    <row r="426" spans="2:10" x14ac:dyDescent="0.3">
      <c r="B426" s="52"/>
      <c r="C426" s="74">
        <v>421</v>
      </c>
      <c r="D426" s="129">
        <f t="shared" ref="D426:H426" si="110">D61</f>
        <v>13.2</v>
      </c>
      <c r="E426" s="129">
        <f t="shared" si="110"/>
        <v>0.8</v>
      </c>
      <c r="F426" s="129">
        <f t="shared" si="110"/>
        <v>6.6</v>
      </c>
      <c r="G426" s="129">
        <f t="shared" si="110"/>
        <v>2.0240349978914063</v>
      </c>
      <c r="H426" s="129">
        <f t="shared" si="110"/>
        <v>1.4818960243703039</v>
      </c>
      <c r="I426" s="129">
        <f t="shared" ref="I426" si="111">I61</f>
        <v>0.31269447813933815</v>
      </c>
      <c r="J426" s="53"/>
    </row>
    <row r="427" spans="2:10" x14ac:dyDescent="0.3">
      <c r="B427" s="52"/>
      <c r="C427" s="74">
        <v>422</v>
      </c>
      <c r="D427" s="129">
        <f t="shared" ref="D427:H427" si="112">D62</f>
        <v>11.2</v>
      </c>
      <c r="E427" s="129">
        <f t="shared" si="112"/>
        <v>0.4</v>
      </c>
      <c r="F427" s="129">
        <f t="shared" si="112"/>
        <v>5.4</v>
      </c>
      <c r="G427" s="129">
        <f t="shared" si="112"/>
        <v>1.9580205938371393</v>
      </c>
      <c r="H427" s="129">
        <f t="shared" si="112"/>
        <v>1.4002028262459321</v>
      </c>
      <c r="I427" s="129">
        <f t="shared" ref="I427" si="113">I62</f>
        <v>0</v>
      </c>
      <c r="J427" s="53"/>
    </row>
    <row r="428" spans="2:10" x14ac:dyDescent="0.3">
      <c r="B428" s="52"/>
      <c r="C428" s="74">
        <v>423</v>
      </c>
      <c r="D428" s="129">
        <f t="shared" ref="D428:H428" si="114">D63</f>
        <v>12.6</v>
      </c>
      <c r="E428" s="129">
        <f t="shared" si="114"/>
        <v>2.2000000000000002</v>
      </c>
      <c r="F428" s="129">
        <f t="shared" si="114"/>
        <v>0.6</v>
      </c>
      <c r="G428" s="129">
        <f t="shared" si="114"/>
        <v>2.0369698463872159</v>
      </c>
      <c r="H428" s="129">
        <f t="shared" si="114"/>
        <v>1.2966711495206757</v>
      </c>
      <c r="I428" s="129">
        <f t="shared" ref="I428" si="115">I63</f>
        <v>0</v>
      </c>
      <c r="J428" s="53"/>
    </row>
    <row r="429" spans="2:10" x14ac:dyDescent="0.3">
      <c r="B429" s="52"/>
      <c r="C429" s="74">
        <v>424</v>
      </c>
      <c r="D429" s="129">
        <f t="shared" ref="D429:H429" si="116">D64</f>
        <v>14</v>
      </c>
      <c r="E429" s="129">
        <f t="shared" si="116"/>
        <v>1.8</v>
      </c>
      <c r="F429" s="129">
        <f t="shared" si="116"/>
        <v>0</v>
      </c>
      <c r="G429" s="129">
        <f t="shared" si="116"/>
        <v>2.0586613099651321</v>
      </c>
      <c r="H429" s="129">
        <f t="shared" si="116"/>
        <v>1.2600258687741439</v>
      </c>
      <c r="I429" s="129">
        <f t="shared" ref="I429" si="117">I64</f>
        <v>0</v>
      </c>
      <c r="J429" s="53"/>
    </row>
    <row r="430" spans="2:10" x14ac:dyDescent="0.3">
      <c r="B430" s="52"/>
      <c r="C430" s="74">
        <v>425</v>
      </c>
      <c r="D430" s="129">
        <f t="shared" ref="D430:H430" si="118">D65</f>
        <v>13</v>
      </c>
      <c r="E430" s="129">
        <f t="shared" si="118"/>
        <v>1.6</v>
      </c>
      <c r="F430" s="129">
        <f t="shared" si="118"/>
        <v>4.2</v>
      </c>
      <c r="G430" s="129">
        <f t="shared" si="118"/>
        <v>2.0234464183841956</v>
      </c>
      <c r="H430" s="129">
        <f t="shared" si="118"/>
        <v>1.3145196839269824</v>
      </c>
      <c r="I430" s="129">
        <f t="shared" ref="I430" si="119">I65</f>
        <v>0</v>
      </c>
      <c r="J430" s="53"/>
    </row>
    <row r="431" spans="2:10" x14ac:dyDescent="0.3">
      <c r="B431" s="52"/>
      <c r="C431" s="74">
        <v>426</v>
      </c>
      <c r="D431" s="129">
        <f t="shared" ref="D431:H431" si="120">D66</f>
        <v>11.6</v>
      </c>
      <c r="E431" s="129">
        <f t="shared" si="120"/>
        <v>1.8</v>
      </c>
      <c r="F431" s="129">
        <f t="shared" si="120"/>
        <v>2.2000000000000002</v>
      </c>
      <c r="G431" s="129">
        <f t="shared" si="120"/>
        <v>1.9882244901636059</v>
      </c>
      <c r="H431" s="129">
        <f t="shared" si="120"/>
        <v>1.2987216944106807</v>
      </c>
      <c r="I431" s="129">
        <f t="shared" ref="I431" si="121">I66</f>
        <v>0</v>
      </c>
      <c r="J431" s="53"/>
    </row>
    <row r="432" spans="2:10" x14ac:dyDescent="0.3">
      <c r="B432" s="52"/>
      <c r="C432" s="74">
        <v>427</v>
      </c>
      <c r="D432" s="129">
        <f t="shared" ref="D432:H432" si="122">D67</f>
        <v>9.8000000000000007</v>
      </c>
      <c r="E432" s="129">
        <f t="shared" si="122"/>
        <v>2</v>
      </c>
      <c r="F432" s="129">
        <f t="shared" si="122"/>
        <v>4.5999999999999996</v>
      </c>
      <c r="G432" s="129">
        <f t="shared" si="122"/>
        <v>1.9427443622133582</v>
      </c>
      <c r="H432" s="129">
        <f t="shared" si="122"/>
        <v>1.3426541602135749</v>
      </c>
      <c r="I432" s="129">
        <f t="shared" ref="I432" si="123">I67</f>
        <v>0</v>
      </c>
      <c r="J432" s="53"/>
    </row>
    <row r="433" spans="2:10" x14ac:dyDescent="0.3">
      <c r="B433" s="52"/>
      <c r="C433" s="74">
        <v>428</v>
      </c>
      <c r="D433" s="129">
        <f t="shared" ref="D433:H433" si="124">D68</f>
        <v>12.2</v>
      </c>
      <c r="E433" s="129">
        <f t="shared" si="124"/>
        <v>2.8</v>
      </c>
      <c r="F433" s="129">
        <f t="shared" si="124"/>
        <v>17.100000000000001</v>
      </c>
      <c r="G433" s="129">
        <f t="shared" si="124"/>
        <v>2.0201324069257298</v>
      </c>
      <c r="H433" s="129">
        <f t="shared" si="124"/>
        <v>3.8967337086269653</v>
      </c>
      <c r="I433" s="129">
        <f t="shared" ref="I433" si="125">I68</f>
        <v>285.48171270647629</v>
      </c>
      <c r="J433" s="53"/>
    </row>
    <row r="434" spans="2:10" x14ac:dyDescent="0.3">
      <c r="B434" s="52"/>
      <c r="C434" s="74">
        <v>429</v>
      </c>
      <c r="D434" s="129">
        <f t="shared" ref="D434:H434" si="126">D69</f>
        <v>7.2</v>
      </c>
      <c r="E434" s="129">
        <f t="shared" si="126"/>
        <v>0.4</v>
      </c>
      <c r="F434" s="129">
        <f t="shared" si="126"/>
        <v>1</v>
      </c>
      <c r="G434" s="129">
        <f t="shared" si="126"/>
        <v>1.8264551946068925</v>
      </c>
      <c r="H434" s="129">
        <f t="shared" si="126"/>
        <v>1.3732289920047229</v>
      </c>
      <c r="I434" s="129">
        <f t="shared" ref="I434" si="127">I69</f>
        <v>0</v>
      </c>
      <c r="J434" s="53"/>
    </row>
    <row r="435" spans="2:10" x14ac:dyDescent="0.3">
      <c r="B435" s="52"/>
      <c r="C435" s="74">
        <v>430</v>
      </c>
      <c r="D435" s="129">
        <f t="shared" ref="D435:H435" si="128">D70</f>
        <v>10.4</v>
      </c>
      <c r="E435" s="129">
        <f t="shared" si="128"/>
        <v>2</v>
      </c>
      <c r="F435" s="129">
        <f t="shared" si="128"/>
        <v>0</v>
      </c>
      <c r="G435" s="129">
        <f t="shared" si="128"/>
        <v>1.9441595256291615</v>
      </c>
      <c r="H435" s="129">
        <f t="shared" si="128"/>
        <v>1.3366716295307792</v>
      </c>
      <c r="I435" s="129">
        <f t="shared" ref="I435" si="129">I70</f>
        <v>0</v>
      </c>
      <c r="J435" s="53"/>
    </row>
    <row r="436" spans="2:10" x14ac:dyDescent="0.3">
      <c r="B436" s="52"/>
      <c r="C436" s="74">
        <v>431</v>
      </c>
      <c r="D436" s="129">
        <f t="shared" ref="D436:H436" si="130">D71</f>
        <v>11.2</v>
      </c>
      <c r="E436" s="129">
        <f t="shared" si="130"/>
        <v>1.8</v>
      </c>
      <c r="F436" s="129">
        <f t="shared" si="130"/>
        <v>0.6</v>
      </c>
      <c r="G436" s="129">
        <f t="shared" si="130"/>
        <v>1.9544699568536599</v>
      </c>
      <c r="H436" s="129">
        <f t="shared" si="130"/>
        <v>1.3128689858356475</v>
      </c>
      <c r="I436" s="129">
        <f t="shared" ref="I436" si="131">I71</f>
        <v>0</v>
      </c>
      <c r="J436" s="53"/>
    </row>
    <row r="437" spans="2:10" x14ac:dyDescent="0.3">
      <c r="B437" s="52"/>
      <c r="C437" s="74">
        <v>432</v>
      </c>
      <c r="D437" s="129">
        <f t="shared" ref="D437:H437" si="132">D72</f>
        <v>10</v>
      </c>
      <c r="E437" s="129">
        <f t="shared" si="132"/>
        <v>2.4</v>
      </c>
      <c r="F437" s="129">
        <f t="shared" si="132"/>
        <v>0</v>
      </c>
      <c r="G437" s="129">
        <f t="shared" si="132"/>
        <v>1.9341697575746846</v>
      </c>
      <c r="H437" s="129">
        <f t="shared" si="132"/>
        <v>1.2802958736979464</v>
      </c>
      <c r="I437" s="129">
        <f t="shared" ref="I437" si="133">I72</f>
        <v>0</v>
      </c>
      <c r="J437" s="53"/>
    </row>
    <row r="438" spans="2:10" x14ac:dyDescent="0.3">
      <c r="B438" s="52"/>
      <c r="C438" s="74">
        <v>433</v>
      </c>
      <c r="D438" s="129">
        <f t="shared" ref="D438:H438" si="134">D73</f>
        <v>12.4</v>
      </c>
      <c r="E438" s="129">
        <f t="shared" si="134"/>
        <v>-1</v>
      </c>
      <c r="F438" s="129">
        <f t="shared" si="134"/>
        <v>0</v>
      </c>
      <c r="G438" s="129">
        <f t="shared" si="134"/>
        <v>1.9037133747597115</v>
      </c>
      <c r="H438" s="129">
        <f t="shared" si="134"/>
        <v>1.2498130312072988</v>
      </c>
      <c r="I438" s="129">
        <f t="shared" ref="I438" si="135">I73</f>
        <v>0</v>
      </c>
      <c r="J438" s="53"/>
    </row>
    <row r="439" spans="2:10" x14ac:dyDescent="0.3">
      <c r="B439" s="52"/>
      <c r="C439" s="74">
        <v>434</v>
      </c>
      <c r="D439" s="129">
        <f t="shared" ref="D439:H439" si="136">D74</f>
        <v>12.6</v>
      </c>
      <c r="E439" s="129">
        <f t="shared" si="136"/>
        <v>0.2</v>
      </c>
      <c r="F439" s="129">
        <f t="shared" si="136"/>
        <v>0</v>
      </c>
      <c r="G439" s="129">
        <f t="shared" si="136"/>
        <v>1.9337144165768527</v>
      </c>
      <c r="H439" s="129">
        <f t="shared" si="136"/>
        <v>1.2205056175772</v>
      </c>
      <c r="I439" s="129">
        <f t="shared" ref="I439" si="137">I74</f>
        <v>0</v>
      </c>
      <c r="J439" s="53"/>
    </row>
    <row r="440" spans="2:10" x14ac:dyDescent="0.3">
      <c r="B440" s="52"/>
      <c r="C440" s="74">
        <v>435</v>
      </c>
      <c r="D440" s="129">
        <f t="shared" ref="D440:H440" si="138">D75</f>
        <v>13.6</v>
      </c>
      <c r="E440" s="129">
        <f t="shared" si="138"/>
        <v>-0.2</v>
      </c>
      <c r="F440" s="129">
        <f t="shared" si="138"/>
        <v>15.6</v>
      </c>
      <c r="G440" s="129">
        <f t="shared" si="138"/>
        <v>1.9432886940520011</v>
      </c>
      <c r="H440" s="129">
        <f t="shared" si="138"/>
        <v>3.4157869225617068</v>
      </c>
      <c r="I440" s="129">
        <f t="shared" ref="I440" si="139">I75</f>
        <v>214.33512376174872</v>
      </c>
      <c r="J440" s="53"/>
    </row>
    <row r="441" spans="2:10" x14ac:dyDescent="0.3">
      <c r="B441" s="52"/>
      <c r="C441" s="74">
        <v>436</v>
      </c>
      <c r="D441" s="129">
        <f t="shared" ref="D441:H441" si="140">D76</f>
        <v>8.8000000000000007</v>
      </c>
      <c r="E441" s="129">
        <f t="shared" si="140"/>
        <v>-0.4</v>
      </c>
      <c r="F441" s="129">
        <f t="shared" si="140"/>
        <v>7.5</v>
      </c>
      <c r="G441" s="129">
        <f t="shared" si="140"/>
        <v>1.8124354521882828</v>
      </c>
      <c r="H441" s="129">
        <f t="shared" si="140"/>
        <v>1.6839221207160469</v>
      </c>
      <c r="I441" s="129">
        <f t="shared" ref="I441" si="141">I76</f>
        <v>4.0469119425200182</v>
      </c>
      <c r="J441" s="53"/>
    </row>
    <row r="442" spans="2:10" x14ac:dyDescent="0.3">
      <c r="B442" s="52"/>
      <c r="C442" s="74">
        <v>437</v>
      </c>
      <c r="D442" s="129">
        <f t="shared" ref="D442:H442" si="142">D77</f>
        <v>12.6</v>
      </c>
      <c r="E442" s="129">
        <f t="shared" si="142"/>
        <v>-0.2</v>
      </c>
      <c r="F442" s="129">
        <f t="shared" si="142"/>
        <v>0</v>
      </c>
      <c r="G442" s="129">
        <f t="shared" si="142"/>
        <v>1.9068290238019092</v>
      </c>
      <c r="H442" s="129">
        <f t="shared" si="142"/>
        <v>1.3705877929453154</v>
      </c>
      <c r="I442" s="129">
        <f t="shared" ref="I442" si="143">I77</f>
        <v>0</v>
      </c>
      <c r="J442" s="53"/>
    </row>
    <row r="443" spans="2:10" x14ac:dyDescent="0.3">
      <c r="B443" s="52"/>
      <c r="C443" s="74">
        <v>438</v>
      </c>
      <c r="D443" s="129">
        <f t="shared" ref="D443:H443" si="144">D78</f>
        <v>12</v>
      </c>
      <c r="E443" s="129">
        <f t="shared" si="144"/>
        <v>-0.2</v>
      </c>
      <c r="F443" s="129">
        <f t="shared" si="144"/>
        <v>0</v>
      </c>
      <c r="G443" s="129">
        <f t="shared" si="144"/>
        <v>1.8860251808075701</v>
      </c>
      <c r="H443" s="129">
        <f t="shared" si="144"/>
        <v>1.3360611722801892</v>
      </c>
      <c r="I443" s="129">
        <f t="shared" ref="I443" si="145">I78</f>
        <v>0</v>
      </c>
      <c r="J443" s="53"/>
    </row>
    <row r="444" spans="2:10" x14ac:dyDescent="0.3">
      <c r="B444" s="52"/>
      <c r="C444" s="74">
        <v>439</v>
      </c>
      <c r="D444" s="129">
        <f t="shared" ref="D444:H444" si="146">D79</f>
        <v>14</v>
      </c>
      <c r="E444" s="129">
        <f t="shared" si="146"/>
        <v>-1.2</v>
      </c>
      <c r="F444" s="129">
        <f t="shared" si="146"/>
        <v>0</v>
      </c>
      <c r="G444" s="129">
        <f t="shared" si="146"/>
        <v>1.9048774497507026</v>
      </c>
      <c r="H444" s="129">
        <f t="shared" si="146"/>
        <v>1.3034853248572471</v>
      </c>
      <c r="I444" s="129">
        <f t="shared" ref="I444" si="147">I79</f>
        <v>0</v>
      </c>
      <c r="J444" s="53"/>
    </row>
    <row r="445" spans="2:10" x14ac:dyDescent="0.3">
      <c r="B445" s="52"/>
      <c r="C445" s="74">
        <v>440</v>
      </c>
      <c r="D445" s="129">
        <f t="shared" ref="D445:H445" si="148">D80</f>
        <v>9</v>
      </c>
      <c r="E445" s="129">
        <f t="shared" si="148"/>
        <v>1.4</v>
      </c>
      <c r="F445" s="129">
        <f t="shared" si="148"/>
        <v>2.5</v>
      </c>
      <c r="G445" s="129">
        <f t="shared" si="148"/>
        <v>1.839373654731993</v>
      </c>
      <c r="H445" s="129">
        <f t="shared" si="148"/>
        <v>1.3162907847576868</v>
      </c>
      <c r="I445" s="129">
        <f t="shared" ref="I445" si="149">I80</f>
        <v>0</v>
      </c>
      <c r="J445" s="53"/>
    </row>
    <row r="446" spans="2:10" x14ac:dyDescent="0.3">
      <c r="B446" s="52"/>
      <c r="C446" s="74">
        <v>441</v>
      </c>
      <c r="D446" s="129">
        <f t="shared" ref="D446:H446" si="150">D81</f>
        <v>13</v>
      </c>
      <c r="E446" s="129">
        <f t="shared" si="150"/>
        <v>0.2</v>
      </c>
      <c r="F446" s="129">
        <f t="shared" si="150"/>
        <v>2.4</v>
      </c>
      <c r="G446" s="129">
        <f t="shared" si="150"/>
        <v>1.9022675448603681</v>
      </c>
      <c r="H446" s="129">
        <f t="shared" si="150"/>
        <v>1.3254612624506128</v>
      </c>
      <c r="I446" s="129">
        <f t="shared" ref="I446" si="151">I81</f>
        <v>0</v>
      </c>
      <c r="J446" s="53"/>
    </row>
    <row r="447" spans="2:10" x14ac:dyDescent="0.3">
      <c r="B447" s="52"/>
      <c r="C447" s="74">
        <v>442</v>
      </c>
      <c r="D447" s="129">
        <f t="shared" ref="D447:H447" si="152">D82</f>
        <v>12</v>
      </c>
      <c r="E447" s="129">
        <f t="shared" si="152"/>
        <v>1</v>
      </c>
      <c r="F447" s="129">
        <f t="shared" si="152"/>
        <v>8.1999999999999993</v>
      </c>
      <c r="G447" s="129">
        <f t="shared" si="152"/>
        <v>1.8908891469853535</v>
      </c>
      <c r="H447" s="129">
        <f t="shared" si="152"/>
        <v>1.7608617397485922</v>
      </c>
      <c r="I447" s="129">
        <f t="shared" ref="I447" si="153">I82</f>
        <v>9.8238347283588343</v>
      </c>
      <c r="J447" s="53"/>
    </row>
    <row r="448" spans="2:10" x14ac:dyDescent="0.3">
      <c r="B448" s="52"/>
      <c r="C448" s="74">
        <v>443</v>
      </c>
      <c r="D448" s="129">
        <f t="shared" ref="D448:H448" si="154">D83</f>
        <v>13</v>
      </c>
      <c r="E448" s="129">
        <f t="shared" si="154"/>
        <v>0.8</v>
      </c>
      <c r="F448" s="129">
        <f t="shared" si="154"/>
        <v>19.2</v>
      </c>
      <c r="G448" s="129">
        <f t="shared" si="154"/>
        <v>1.9038976590930758</v>
      </c>
      <c r="H448" s="129">
        <f t="shared" si="154"/>
        <v>4.7096994654674731</v>
      </c>
      <c r="I448" s="129">
        <f t="shared" ref="I448" si="155">I83</f>
        <v>400.56127797327457</v>
      </c>
      <c r="J448" s="53"/>
    </row>
    <row r="449" spans="2:10" x14ac:dyDescent="0.3">
      <c r="B449" s="52"/>
      <c r="C449" s="74">
        <v>444</v>
      </c>
      <c r="D449" s="129">
        <f t="shared" ref="D449:H449" si="156">D84</f>
        <v>11.8</v>
      </c>
      <c r="E449" s="129">
        <f t="shared" si="156"/>
        <v>-0.2</v>
      </c>
      <c r="F449" s="129">
        <f t="shared" si="156"/>
        <v>18.2</v>
      </c>
      <c r="G449" s="129">
        <f t="shared" si="156"/>
        <v>1.8434656893570491</v>
      </c>
      <c r="H449" s="129">
        <f t="shared" si="156"/>
        <v>4.4423923029520473</v>
      </c>
      <c r="I449" s="129">
        <f t="shared" ref="I449" si="157">I84</f>
        <v>343.55264240530244</v>
      </c>
      <c r="J449" s="53"/>
    </row>
    <row r="450" spans="2:10" x14ac:dyDescent="0.3">
      <c r="B450" s="52"/>
      <c r="C450" s="74">
        <v>445</v>
      </c>
      <c r="D450" s="129">
        <f t="shared" ref="D450:H450" si="158">D85</f>
        <v>10.4</v>
      </c>
      <c r="E450" s="129">
        <f t="shared" si="158"/>
        <v>1</v>
      </c>
      <c r="F450" s="129">
        <f t="shared" si="158"/>
        <v>3.7</v>
      </c>
      <c r="G450" s="129">
        <f t="shared" si="158"/>
        <v>1.8319012440515832</v>
      </c>
      <c r="H450" s="129">
        <f t="shared" si="158"/>
        <v>1.5771776837642764</v>
      </c>
      <c r="I450" s="129">
        <f t="shared" ref="I450" si="159">I85</f>
        <v>0</v>
      </c>
      <c r="J450" s="53"/>
    </row>
    <row r="451" spans="2:10" x14ac:dyDescent="0.3">
      <c r="B451" s="52"/>
      <c r="C451" s="74">
        <v>446</v>
      </c>
      <c r="D451" s="129">
        <f t="shared" ref="D451:H451" si="160">D86</f>
        <v>11.2</v>
      </c>
      <c r="E451" s="129">
        <f t="shared" si="160"/>
        <v>0.8</v>
      </c>
      <c r="F451" s="129">
        <f t="shared" si="160"/>
        <v>0.1</v>
      </c>
      <c r="G451" s="129">
        <f t="shared" si="160"/>
        <v>1.8396087814117661</v>
      </c>
      <c r="H451" s="129">
        <f t="shared" si="160"/>
        <v>1.5367020029417442</v>
      </c>
      <c r="I451" s="129">
        <f t="shared" ref="I451" si="161">I86</f>
        <v>0</v>
      </c>
      <c r="J451" s="53"/>
    </row>
    <row r="452" spans="2:10" x14ac:dyDescent="0.3">
      <c r="B452" s="52"/>
      <c r="C452" s="74">
        <v>447</v>
      </c>
      <c r="D452" s="129">
        <f t="shared" ref="D452:H452" si="162">D87</f>
        <v>10</v>
      </c>
      <c r="E452" s="129">
        <f t="shared" si="162"/>
        <v>1.8</v>
      </c>
      <c r="F452" s="129">
        <f t="shared" si="162"/>
        <v>7.7</v>
      </c>
      <c r="G452" s="129">
        <f t="shared" si="162"/>
        <v>1.8278000393756708</v>
      </c>
      <c r="H452" s="129">
        <f t="shared" si="162"/>
        <v>1.8877480129210482</v>
      </c>
      <c r="I452" s="129">
        <f t="shared" ref="I452" si="163">I87</f>
        <v>5.4432146480880519</v>
      </c>
      <c r="J452" s="53"/>
    </row>
    <row r="453" spans="2:10" x14ac:dyDescent="0.3">
      <c r="B453" s="52"/>
      <c r="C453" s="74">
        <v>448</v>
      </c>
      <c r="D453" s="129">
        <f t="shared" ref="D453:H453" si="164">D88</f>
        <v>14.4</v>
      </c>
      <c r="E453" s="129">
        <f t="shared" si="164"/>
        <v>1.6</v>
      </c>
      <c r="F453" s="129">
        <f t="shared" si="164"/>
        <v>0</v>
      </c>
      <c r="G453" s="129">
        <f t="shared" si="164"/>
        <v>1.9216663894981632</v>
      </c>
      <c r="H453" s="129">
        <f t="shared" si="164"/>
        <v>1.547487470093144</v>
      </c>
      <c r="I453" s="129">
        <f t="shared" ref="I453" si="165">I88</f>
        <v>0</v>
      </c>
      <c r="J453" s="53"/>
    </row>
    <row r="454" spans="2:10" x14ac:dyDescent="0.3">
      <c r="B454" s="52"/>
      <c r="C454" s="74">
        <v>449</v>
      </c>
      <c r="D454" s="129">
        <f t="shared" ref="D454:H454" si="166">D89</f>
        <v>10.8</v>
      </c>
      <c r="E454" s="129">
        <f t="shared" si="166"/>
        <v>1</v>
      </c>
      <c r="F454" s="129">
        <f t="shared" si="166"/>
        <v>0</v>
      </c>
      <c r="G454" s="129">
        <f t="shared" si="166"/>
        <v>1.813507774967581</v>
      </c>
      <c r="H454" s="129">
        <f t="shared" si="166"/>
        <v>1.5123724787009842</v>
      </c>
      <c r="I454" s="129">
        <f t="shared" ref="I454" si="167">I89</f>
        <v>0</v>
      </c>
      <c r="J454" s="53"/>
    </row>
    <row r="455" spans="2:10" x14ac:dyDescent="0.3">
      <c r="B455" s="52"/>
      <c r="C455" s="74">
        <v>450</v>
      </c>
      <c r="D455" s="129">
        <f t="shared" ref="D455:H455" si="168">D90</f>
        <v>12.4</v>
      </c>
      <c r="E455" s="129">
        <f t="shared" si="168"/>
        <v>-1.8</v>
      </c>
      <c r="F455" s="129">
        <f t="shared" si="168"/>
        <v>0</v>
      </c>
      <c r="G455" s="129">
        <f t="shared" si="168"/>
        <v>1.7776196714287236</v>
      </c>
      <c r="H455" s="129">
        <f t="shared" si="168"/>
        <v>1.4797236122985906</v>
      </c>
      <c r="I455" s="129">
        <f t="shared" ref="I455" si="169">I90</f>
        <v>0</v>
      </c>
      <c r="J455" s="53"/>
    </row>
    <row r="456" spans="2:10" x14ac:dyDescent="0.3">
      <c r="B456" s="52"/>
      <c r="C456" s="74">
        <v>451</v>
      </c>
      <c r="D456" s="129">
        <f t="shared" ref="D456:H456" si="170">D91</f>
        <v>12</v>
      </c>
      <c r="E456" s="129">
        <f t="shared" si="170"/>
        <v>-2</v>
      </c>
      <c r="F456" s="129">
        <f t="shared" si="170"/>
        <v>0</v>
      </c>
      <c r="G456" s="129">
        <f t="shared" si="170"/>
        <v>1.7560918209397645</v>
      </c>
      <c r="H456" s="129">
        <f t="shared" si="170"/>
        <v>1.4489487713245175</v>
      </c>
      <c r="I456" s="129">
        <f t="shared" ref="I456" si="171">I91</f>
        <v>0</v>
      </c>
      <c r="J456" s="53"/>
    </row>
    <row r="457" spans="2:10" x14ac:dyDescent="0.3">
      <c r="B457" s="52"/>
      <c r="C457" s="74">
        <v>452</v>
      </c>
      <c r="D457" s="129">
        <f t="shared" ref="D457:H457" si="172">D92</f>
        <v>11</v>
      </c>
      <c r="E457" s="129">
        <f t="shared" si="172"/>
        <v>-2</v>
      </c>
      <c r="F457" s="129">
        <f t="shared" si="172"/>
        <v>0</v>
      </c>
      <c r="G457" s="129">
        <f t="shared" si="172"/>
        <v>1.725154049359958</v>
      </c>
      <c r="H457" s="129">
        <f t="shared" si="172"/>
        <v>1.4198415732670424</v>
      </c>
      <c r="I457" s="129">
        <f t="shared" ref="I457" si="173">I92</f>
        <v>0</v>
      </c>
      <c r="J457" s="53"/>
    </row>
    <row r="458" spans="2:10" x14ac:dyDescent="0.3">
      <c r="B458" s="52"/>
      <c r="C458" s="74">
        <v>453</v>
      </c>
      <c r="D458" s="129">
        <f t="shared" ref="D458:H458" si="174">D93</f>
        <v>13</v>
      </c>
      <c r="E458" s="129">
        <f t="shared" si="174"/>
        <v>-5.2</v>
      </c>
      <c r="F458" s="129">
        <f t="shared" si="174"/>
        <v>0</v>
      </c>
      <c r="G458" s="129">
        <f t="shared" si="174"/>
        <v>1.6896468693728868</v>
      </c>
      <c r="H458" s="129">
        <f t="shared" si="174"/>
        <v>1.3922100039170502</v>
      </c>
      <c r="I458" s="129">
        <f t="shared" ref="I458" si="175">I93</f>
        <v>0</v>
      </c>
      <c r="J458" s="53"/>
    </row>
    <row r="459" spans="2:10" x14ac:dyDescent="0.3">
      <c r="B459" s="52"/>
      <c r="C459" s="74">
        <v>454</v>
      </c>
      <c r="D459" s="129">
        <f t="shared" ref="D459:H459" si="176">D94</f>
        <v>13.2</v>
      </c>
      <c r="E459" s="129">
        <f t="shared" si="176"/>
        <v>-3.8</v>
      </c>
      <c r="F459" s="129">
        <f t="shared" si="176"/>
        <v>0</v>
      </c>
      <c r="G459" s="129">
        <f t="shared" si="176"/>
        <v>1.7196851068388364</v>
      </c>
      <c r="H459" s="129">
        <f t="shared" si="176"/>
        <v>1.3652935211088293</v>
      </c>
      <c r="I459" s="129">
        <f t="shared" ref="I459" si="177">I94</f>
        <v>0</v>
      </c>
      <c r="J459" s="53"/>
    </row>
    <row r="460" spans="2:10" x14ac:dyDescent="0.3">
      <c r="B460" s="52"/>
      <c r="C460" s="74">
        <v>455</v>
      </c>
      <c r="D460" s="129">
        <f t="shared" ref="D460:H460" si="178">D95</f>
        <v>12.4</v>
      </c>
      <c r="E460" s="129">
        <f t="shared" si="178"/>
        <v>-4.4000000000000004</v>
      </c>
      <c r="F460" s="129">
        <f t="shared" si="178"/>
        <v>0</v>
      </c>
      <c r="G460" s="129">
        <f t="shared" si="178"/>
        <v>1.6795383172099714</v>
      </c>
      <c r="H460" s="129">
        <f t="shared" si="178"/>
        <v>1.3396088446425769</v>
      </c>
      <c r="I460" s="129">
        <f t="shared" ref="I460" si="179">I95</f>
        <v>0</v>
      </c>
      <c r="J460" s="53"/>
    </row>
    <row r="461" spans="2:10" x14ac:dyDescent="0.3">
      <c r="B461" s="52"/>
      <c r="C461" s="74">
        <v>456</v>
      </c>
      <c r="D461" s="129">
        <f t="shared" ref="D461:H461" si="180">D96</f>
        <v>12.2</v>
      </c>
      <c r="E461" s="129">
        <f t="shared" si="180"/>
        <v>-6.2</v>
      </c>
      <c r="F461" s="129">
        <f t="shared" si="180"/>
        <v>0</v>
      </c>
      <c r="G461" s="129">
        <f t="shared" si="180"/>
        <v>1.625782713981248</v>
      </c>
      <c r="H461" s="129">
        <f t="shared" si="180"/>
        <v>1.3151425955461176</v>
      </c>
      <c r="I461" s="129">
        <f t="shared" ref="I461" si="181">I96</f>
        <v>0</v>
      </c>
      <c r="J461" s="53"/>
    </row>
    <row r="462" spans="2:10" x14ac:dyDescent="0.3">
      <c r="B462" s="52"/>
      <c r="C462" s="74">
        <v>457</v>
      </c>
      <c r="D462" s="129">
        <f t="shared" ref="D462:H462" si="182">D97</f>
        <v>14.8</v>
      </c>
      <c r="E462" s="129">
        <f t="shared" si="182"/>
        <v>-6.4</v>
      </c>
      <c r="F462" s="129">
        <f t="shared" si="182"/>
        <v>0</v>
      </c>
      <c r="G462" s="129">
        <f t="shared" si="182"/>
        <v>1.6735770889543169</v>
      </c>
      <c r="H462" s="129">
        <f t="shared" si="182"/>
        <v>1.2909660557627085</v>
      </c>
      <c r="I462" s="129">
        <f t="shared" ref="I462" si="183">I97</f>
        <v>0</v>
      </c>
      <c r="J462" s="53"/>
    </row>
    <row r="463" spans="2:10" x14ac:dyDescent="0.3">
      <c r="B463" s="52"/>
      <c r="C463" s="74">
        <v>458</v>
      </c>
      <c r="D463" s="129">
        <f t="shared" ref="D463:H463" si="184">D98</f>
        <v>13.4</v>
      </c>
      <c r="E463" s="129">
        <f t="shared" si="184"/>
        <v>-4.5999999999999996</v>
      </c>
      <c r="F463" s="129">
        <f t="shared" si="184"/>
        <v>0</v>
      </c>
      <c r="G463" s="129">
        <f t="shared" si="184"/>
        <v>1.6749830977134088</v>
      </c>
      <c r="H463" s="129">
        <f t="shared" si="184"/>
        <v>1.267419288466483</v>
      </c>
      <c r="I463" s="129">
        <f t="shared" ref="I463" si="185">I98</f>
        <v>0</v>
      </c>
      <c r="J463" s="53"/>
    </row>
    <row r="464" spans="2:10" x14ac:dyDescent="0.3">
      <c r="B464" s="52"/>
      <c r="C464" s="74">
        <v>459</v>
      </c>
      <c r="D464" s="129">
        <f t="shared" ref="D464:H464" si="186">D99</f>
        <v>13.6</v>
      </c>
      <c r="E464" s="129">
        <f t="shared" si="186"/>
        <v>-5.2</v>
      </c>
      <c r="F464" s="129">
        <f t="shared" si="186"/>
        <v>0</v>
      </c>
      <c r="G464" s="129">
        <f t="shared" si="186"/>
        <v>1.6579716482830447</v>
      </c>
      <c r="H464" s="129">
        <f t="shared" si="186"/>
        <v>1.244594277679641</v>
      </c>
      <c r="I464" s="129">
        <f t="shared" ref="I464" si="187">I99</f>
        <v>0</v>
      </c>
      <c r="J464" s="53"/>
    </row>
    <row r="465" spans="2:10" x14ac:dyDescent="0.3">
      <c r="B465" s="52"/>
      <c r="C465" s="74">
        <v>460</v>
      </c>
      <c r="D465" s="129">
        <f t="shared" ref="D465:H465" si="188">D100</f>
        <v>13</v>
      </c>
      <c r="E465" s="129">
        <f t="shared" si="188"/>
        <v>-6.4</v>
      </c>
      <c r="F465" s="129">
        <f t="shared" si="188"/>
        <v>0</v>
      </c>
      <c r="G465" s="129">
        <f t="shared" si="188"/>
        <v>1.6092465078415596</v>
      </c>
      <c r="H465" s="129">
        <f t="shared" si="188"/>
        <v>1.2226787994109447</v>
      </c>
      <c r="I465" s="129">
        <f t="shared" ref="I465" si="189">I100</f>
        <v>0</v>
      </c>
      <c r="J465" s="53"/>
    </row>
    <row r="466" spans="2:10" x14ac:dyDescent="0.3">
      <c r="B466" s="52"/>
      <c r="C466" s="74">
        <v>461</v>
      </c>
      <c r="D466" s="129">
        <f t="shared" ref="D466:H466" si="190">D101</f>
        <v>13.2</v>
      </c>
      <c r="E466" s="129">
        <f t="shared" si="190"/>
        <v>-5.8</v>
      </c>
      <c r="F466" s="129">
        <f t="shared" si="190"/>
        <v>0</v>
      </c>
      <c r="G466" s="129">
        <f t="shared" si="190"/>
        <v>1.6194850239360312</v>
      </c>
      <c r="H466" s="129">
        <f t="shared" si="190"/>
        <v>1.2011741946482384</v>
      </c>
      <c r="I466" s="129">
        <f t="shared" ref="I466" si="191">I101</f>
        <v>0</v>
      </c>
      <c r="J466" s="53"/>
    </row>
    <row r="467" spans="2:10" x14ac:dyDescent="0.3">
      <c r="B467" s="52"/>
      <c r="C467" s="74">
        <v>462</v>
      </c>
      <c r="D467" s="129">
        <f t="shared" ref="D467:H467" si="192">D102</f>
        <v>13.6</v>
      </c>
      <c r="E467" s="129">
        <f t="shared" si="192"/>
        <v>-3.2</v>
      </c>
      <c r="F467" s="129">
        <f t="shared" si="192"/>
        <v>3.1</v>
      </c>
      <c r="G467" s="129">
        <f t="shared" si="192"/>
        <v>1.6789269859292417</v>
      </c>
      <c r="H467" s="129">
        <f t="shared" si="192"/>
        <v>1.2329503359332978</v>
      </c>
      <c r="I467" s="129">
        <f t="shared" ref="I467" si="193">I102</f>
        <v>0</v>
      </c>
      <c r="J467" s="53"/>
    </row>
    <row r="468" spans="2:10" x14ac:dyDescent="0.3">
      <c r="B468" s="52"/>
      <c r="C468" s="74">
        <v>463</v>
      </c>
      <c r="D468" s="129">
        <f t="shared" ref="D468:H468" si="194">D103</f>
        <v>12</v>
      </c>
      <c r="E468" s="129">
        <f t="shared" si="194"/>
        <v>-1.4</v>
      </c>
      <c r="F468" s="129">
        <f t="shared" si="194"/>
        <v>3.7</v>
      </c>
      <c r="G468" s="129">
        <f t="shared" si="194"/>
        <v>1.6750281146900048</v>
      </c>
      <c r="H468" s="129">
        <f t="shared" si="194"/>
        <v>1.2781099064504722</v>
      </c>
      <c r="I468" s="129">
        <f t="shared" ref="I468" si="195">I103</f>
        <v>0</v>
      </c>
      <c r="J468" s="53"/>
    </row>
    <row r="469" spans="2:10" x14ac:dyDescent="0.3">
      <c r="B469" s="52"/>
      <c r="C469" s="74">
        <v>464</v>
      </c>
      <c r="D469" s="129">
        <f t="shared" ref="D469:H469" si="196">D104</f>
        <v>12.4</v>
      </c>
      <c r="E469" s="129">
        <f t="shared" si="196"/>
        <v>-3.4</v>
      </c>
      <c r="F469" s="129">
        <f t="shared" si="196"/>
        <v>0</v>
      </c>
      <c r="G469" s="129">
        <f t="shared" si="196"/>
        <v>1.6309547196276373</v>
      </c>
      <c r="H469" s="129">
        <f t="shared" si="196"/>
        <v>1.2498383068053016</v>
      </c>
      <c r="I469" s="129">
        <f t="shared" ref="I469" si="197">I104</f>
        <v>0</v>
      </c>
      <c r="J469" s="53"/>
    </row>
    <row r="470" spans="2:10" x14ac:dyDescent="0.3">
      <c r="B470" s="52"/>
      <c r="C470" s="74">
        <v>465</v>
      </c>
      <c r="D470" s="129">
        <f t="shared" ref="D470:H470" si="198">D105</f>
        <v>12.8</v>
      </c>
      <c r="E470" s="129">
        <f t="shared" si="198"/>
        <v>-0.6</v>
      </c>
      <c r="F470" s="129">
        <f t="shared" si="198"/>
        <v>0</v>
      </c>
      <c r="G470" s="129">
        <f t="shared" si="198"/>
        <v>1.6935136275536038</v>
      </c>
      <c r="H470" s="129">
        <f t="shared" si="198"/>
        <v>1.2260341587066781</v>
      </c>
      <c r="I470" s="129">
        <f t="shared" ref="I470" si="199">I105</f>
        <v>0</v>
      </c>
      <c r="J470" s="53"/>
    </row>
    <row r="471" spans="2:10" x14ac:dyDescent="0.3">
      <c r="B471" s="52"/>
      <c r="C471" s="74">
        <v>466</v>
      </c>
      <c r="D471" s="129">
        <f t="shared" ref="D471:H471" si="200">D106</f>
        <v>14.4</v>
      </c>
      <c r="E471" s="129">
        <f t="shared" si="200"/>
        <v>-3.4</v>
      </c>
      <c r="F471" s="129">
        <f t="shared" si="200"/>
        <v>0</v>
      </c>
      <c r="G471" s="129">
        <f t="shared" si="200"/>
        <v>1.6582596785289634</v>
      </c>
      <c r="H471" s="129">
        <f t="shared" si="200"/>
        <v>1.2031432897938044</v>
      </c>
      <c r="I471" s="129">
        <f t="shared" ref="I471" si="201">I106</f>
        <v>0</v>
      </c>
      <c r="J471" s="53"/>
    </row>
    <row r="472" spans="2:10" x14ac:dyDescent="0.3">
      <c r="B472" s="52"/>
      <c r="C472" s="74">
        <v>467</v>
      </c>
      <c r="D472" s="129">
        <f t="shared" ref="D472:H472" si="202">D107</f>
        <v>15</v>
      </c>
      <c r="E472" s="129">
        <f t="shared" si="202"/>
        <v>-3.2</v>
      </c>
      <c r="F472" s="129">
        <f t="shared" si="202"/>
        <v>0</v>
      </c>
      <c r="G472" s="129">
        <f t="shared" si="202"/>
        <v>1.6671214052172494</v>
      </c>
      <c r="H472" s="129">
        <f t="shared" si="202"/>
        <v>1.1807566961369567</v>
      </c>
      <c r="I472" s="129">
        <f t="shared" ref="I472" si="203">I107</f>
        <v>0</v>
      </c>
      <c r="J472" s="53"/>
    </row>
    <row r="473" spans="2:10" x14ac:dyDescent="0.3">
      <c r="B473" s="52"/>
      <c r="C473" s="74">
        <v>468</v>
      </c>
      <c r="D473" s="129">
        <f t="shared" ref="D473:H473" si="204">D108</f>
        <v>11.6</v>
      </c>
      <c r="E473" s="129">
        <f t="shared" si="204"/>
        <v>-2</v>
      </c>
      <c r="F473" s="129">
        <f t="shared" si="204"/>
        <v>0</v>
      </c>
      <c r="G473" s="129">
        <f t="shared" si="204"/>
        <v>1.610318607763721</v>
      </c>
      <c r="H473" s="129">
        <f t="shared" si="204"/>
        <v>1.1593326141471956</v>
      </c>
      <c r="I473" s="129">
        <f t="shared" ref="I473" si="205">I108</f>
        <v>0</v>
      </c>
      <c r="J473" s="53"/>
    </row>
    <row r="474" spans="2:10" x14ac:dyDescent="0.3">
      <c r="B474" s="52"/>
      <c r="C474" s="74">
        <v>469</v>
      </c>
      <c r="D474" s="129">
        <f t="shared" ref="D474:H474" si="206">D109</f>
        <v>13.4</v>
      </c>
      <c r="E474" s="129">
        <f t="shared" si="206"/>
        <v>0.6</v>
      </c>
      <c r="F474" s="129">
        <f t="shared" si="206"/>
        <v>0</v>
      </c>
      <c r="G474" s="129">
        <f t="shared" si="206"/>
        <v>1.6972456917031662</v>
      </c>
      <c r="H474" s="129">
        <f t="shared" si="206"/>
        <v>1.1377426982622714</v>
      </c>
      <c r="I474" s="129">
        <f t="shared" ref="I474" si="207">I109</f>
        <v>0</v>
      </c>
      <c r="J474" s="53"/>
    </row>
    <row r="475" spans="2:10" x14ac:dyDescent="0.3">
      <c r="B475" s="52"/>
      <c r="C475" s="74">
        <v>470</v>
      </c>
      <c r="D475" s="129">
        <f t="shared" ref="D475:H475" si="208">D110</f>
        <v>13.6</v>
      </c>
      <c r="E475" s="129">
        <f t="shared" si="208"/>
        <v>-4</v>
      </c>
      <c r="F475" s="129">
        <f t="shared" si="208"/>
        <v>0</v>
      </c>
      <c r="G475" s="129">
        <f t="shared" si="208"/>
        <v>1.5930402290493386</v>
      </c>
      <c r="H475" s="129">
        <f t="shared" si="208"/>
        <v>1.1173921051572326</v>
      </c>
      <c r="I475" s="129">
        <f t="shared" ref="I475" si="209">I110</f>
        <v>0</v>
      </c>
      <c r="J475" s="53"/>
    </row>
    <row r="476" spans="2:10" x14ac:dyDescent="0.3">
      <c r="B476" s="52"/>
      <c r="C476" s="74">
        <v>471</v>
      </c>
      <c r="D476" s="129">
        <f t="shared" ref="D476:H476" si="210">D111</f>
        <v>15.2</v>
      </c>
      <c r="E476" s="129">
        <f t="shared" si="210"/>
        <v>-4.2</v>
      </c>
      <c r="F476" s="129">
        <f t="shared" si="210"/>
        <v>0</v>
      </c>
      <c r="G476" s="129">
        <f t="shared" si="210"/>
        <v>1.6143458508328592</v>
      </c>
      <c r="H476" s="129">
        <f t="shared" si="210"/>
        <v>1.0973055341692701</v>
      </c>
      <c r="I476" s="129">
        <f t="shared" ref="I476" si="211">I111</f>
        <v>0</v>
      </c>
      <c r="J476" s="53"/>
    </row>
    <row r="477" spans="2:10" x14ac:dyDescent="0.3">
      <c r="B477" s="52"/>
      <c r="C477" s="74">
        <v>472</v>
      </c>
      <c r="D477" s="129">
        <f t="shared" ref="D477:H477" si="212">D112</f>
        <v>15.6</v>
      </c>
      <c r="E477" s="129">
        <f t="shared" si="212"/>
        <v>-5.4</v>
      </c>
      <c r="F477" s="129">
        <f t="shared" si="212"/>
        <v>0</v>
      </c>
      <c r="G477" s="129">
        <f t="shared" si="212"/>
        <v>1.5883957448702728</v>
      </c>
      <c r="H477" s="129">
        <f t="shared" si="212"/>
        <v>1.0778062093853245</v>
      </c>
      <c r="I477" s="129">
        <f t="shared" ref="I477" si="213">I112</f>
        <v>0</v>
      </c>
      <c r="J477" s="53"/>
    </row>
    <row r="478" spans="2:10" x14ac:dyDescent="0.3">
      <c r="B478" s="52"/>
      <c r="C478" s="74">
        <v>473</v>
      </c>
      <c r="D478" s="129">
        <f t="shared" ref="D478:H478" si="214">D113</f>
        <v>14</v>
      </c>
      <c r="E478" s="129">
        <f t="shared" si="214"/>
        <v>-5.2</v>
      </c>
      <c r="F478" s="129">
        <f t="shared" si="214"/>
        <v>0</v>
      </c>
      <c r="G478" s="129">
        <f t="shared" si="214"/>
        <v>1.549945544434056</v>
      </c>
      <c r="H478" s="129">
        <f t="shared" si="214"/>
        <v>1.0589538867353285</v>
      </c>
      <c r="I478" s="129">
        <f t="shared" ref="I478" si="215">I113</f>
        <v>0</v>
      </c>
      <c r="J478" s="53"/>
    </row>
    <row r="479" spans="2:10" x14ac:dyDescent="0.3">
      <c r="B479" s="52"/>
      <c r="C479" s="74">
        <v>474</v>
      </c>
      <c r="D479" s="129">
        <f t="shared" ref="D479:H479" si="216">D114</f>
        <v>15</v>
      </c>
      <c r="E479" s="129">
        <f t="shared" si="216"/>
        <v>-5.6</v>
      </c>
      <c r="F479" s="129">
        <f t="shared" si="216"/>
        <v>0</v>
      </c>
      <c r="G479" s="129">
        <f t="shared" si="216"/>
        <v>1.5538848088215889</v>
      </c>
      <c r="H479" s="129">
        <f t="shared" si="216"/>
        <v>1.0404220175145216</v>
      </c>
      <c r="I479" s="129">
        <f t="shared" ref="I479" si="217">I114</f>
        <v>0</v>
      </c>
      <c r="J479" s="53"/>
    </row>
    <row r="480" spans="2:10" x14ac:dyDescent="0.3">
      <c r="B480" s="52"/>
      <c r="C480" s="74">
        <v>475</v>
      </c>
      <c r="D480" s="129">
        <f t="shared" ref="D480:H480" si="218">D115</f>
        <v>15.2</v>
      </c>
      <c r="E480" s="129">
        <f t="shared" si="218"/>
        <v>-5.4</v>
      </c>
      <c r="F480" s="129">
        <f t="shared" si="218"/>
        <v>0</v>
      </c>
      <c r="G480" s="129">
        <f t="shared" si="218"/>
        <v>1.5534858437300292</v>
      </c>
      <c r="H480" s="129">
        <f t="shared" si="218"/>
        <v>1.0222269768581513</v>
      </c>
      <c r="I480" s="129">
        <f t="shared" ref="I480" si="219">I115</f>
        <v>0</v>
      </c>
      <c r="J480" s="53"/>
    </row>
    <row r="481" spans="2:10" x14ac:dyDescent="0.3">
      <c r="B481" s="52"/>
      <c r="C481" s="74">
        <v>476</v>
      </c>
      <c r="D481" s="129">
        <f t="shared" ref="D481:H481" si="220">D116</f>
        <v>13.8</v>
      </c>
      <c r="E481" s="129">
        <f t="shared" si="220"/>
        <v>-5.6</v>
      </c>
      <c r="F481" s="129">
        <f t="shared" si="220"/>
        <v>0</v>
      </c>
      <c r="G481" s="129">
        <f t="shared" si="220"/>
        <v>1.5114220931228581</v>
      </c>
      <c r="H481" s="129">
        <f t="shared" si="220"/>
        <v>1.0057763005875822</v>
      </c>
      <c r="I481" s="129">
        <f t="shared" ref="I481" si="221">I116</f>
        <v>0</v>
      </c>
      <c r="J481" s="53"/>
    </row>
    <row r="482" spans="2:10" x14ac:dyDescent="0.3">
      <c r="B482" s="52"/>
      <c r="C482" s="74">
        <v>477</v>
      </c>
      <c r="D482" s="129">
        <f t="shared" ref="D482:H482" si="222">D117</f>
        <v>14</v>
      </c>
      <c r="E482" s="129">
        <f t="shared" si="222"/>
        <v>-4.2</v>
      </c>
      <c r="F482" s="129">
        <f t="shared" si="222"/>
        <v>0</v>
      </c>
      <c r="G482" s="129">
        <f t="shared" si="222"/>
        <v>1.5358266414220574</v>
      </c>
      <c r="H482" s="129">
        <f t="shared" si="222"/>
        <v>0.99711227682307901</v>
      </c>
      <c r="I482" s="129">
        <f t="shared" ref="I482" si="223">I117</f>
        <v>0</v>
      </c>
      <c r="J482" s="53"/>
    </row>
    <row r="483" spans="2:10" x14ac:dyDescent="0.3">
      <c r="B483" s="52"/>
      <c r="C483" s="74">
        <v>478</v>
      </c>
      <c r="D483" s="129">
        <f t="shared" ref="D483:H483" si="224">D118</f>
        <v>12.4</v>
      </c>
      <c r="E483" s="129">
        <f t="shared" si="224"/>
        <v>-1.4</v>
      </c>
      <c r="F483" s="129">
        <f t="shared" si="224"/>
        <v>0</v>
      </c>
      <c r="G483" s="129">
        <f t="shared" si="224"/>
        <v>1.5516823176954841</v>
      </c>
      <c r="H483" s="129">
        <f t="shared" si="224"/>
        <v>0.98991088583881615</v>
      </c>
      <c r="I483" s="129">
        <f t="shared" ref="I483" si="225">I118</f>
        <v>0</v>
      </c>
      <c r="J483" s="53"/>
    </row>
    <row r="484" spans="2:10" x14ac:dyDescent="0.3">
      <c r="B484" s="52"/>
      <c r="C484" s="74">
        <v>479</v>
      </c>
      <c r="D484" s="129">
        <f t="shared" ref="D484:H484" si="226">D119</f>
        <v>11.6</v>
      </c>
      <c r="E484" s="129">
        <f t="shared" si="226"/>
        <v>-1.6</v>
      </c>
      <c r="F484" s="129">
        <f t="shared" si="226"/>
        <v>10.199999999999999</v>
      </c>
      <c r="G484" s="129">
        <f t="shared" si="226"/>
        <v>1.5222495136706262</v>
      </c>
      <c r="H484" s="129">
        <f t="shared" si="226"/>
        <v>1.8356341953950777</v>
      </c>
      <c r="I484" s="129">
        <f t="shared" ref="I484" si="227">I119</f>
        <v>39.792677602929452</v>
      </c>
      <c r="J484" s="53"/>
    </row>
    <row r="485" spans="2:10" x14ac:dyDescent="0.3">
      <c r="B485" s="52"/>
      <c r="C485" s="74">
        <v>480</v>
      </c>
      <c r="D485" s="129">
        <f t="shared" ref="D485:H485" si="228">D120</f>
        <v>11.8</v>
      </c>
      <c r="E485" s="129">
        <f t="shared" si="228"/>
        <v>0</v>
      </c>
      <c r="F485" s="129">
        <f t="shared" si="228"/>
        <v>0</v>
      </c>
      <c r="G485" s="129">
        <f t="shared" si="228"/>
        <v>1.5500308023331129</v>
      </c>
      <c r="H485" s="129">
        <f t="shared" si="228"/>
        <v>1.1141552147920808</v>
      </c>
      <c r="I485" s="129">
        <f t="shared" ref="I485" si="229">I120</f>
        <v>0</v>
      </c>
      <c r="J485" s="53"/>
    </row>
    <row r="486" spans="2:10" x14ac:dyDescent="0.3">
      <c r="B486" s="52"/>
      <c r="C486" s="74">
        <v>481</v>
      </c>
      <c r="D486" s="129">
        <f t="shared" ref="D486:H486" si="230">D121</f>
        <v>11.2</v>
      </c>
      <c r="E486" s="129">
        <f t="shared" si="230"/>
        <v>1.2</v>
      </c>
      <c r="F486" s="129">
        <f t="shared" si="230"/>
        <v>0.9</v>
      </c>
      <c r="G486" s="129">
        <f t="shared" si="230"/>
        <v>1.5531444439649915</v>
      </c>
      <c r="H486" s="129">
        <f t="shared" si="230"/>
        <v>1.1084253157369801</v>
      </c>
      <c r="I486" s="129">
        <f t="shared" ref="I486" si="231">I121</f>
        <v>0</v>
      </c>
      <c r="J486" s="53"/>
    </row>
    <row r="487" spans="2:10" x14ac:dyDescent="0.3">
      <c r="B487" s="52"/>
      <c r="C487" s="74">
        <v>482</v>
      </c>
      <c r="D487" s="129">
        <f t="shared" ref="D487:H487" si="232">D122</f>
        <v>12.4</v>
      </c>
      <c r="E487" s="129">
        <f t="shared" si="232"/>
        <v>-3.2</v>
      </c>
      <c r="F487" s="129">
        <f t="shared" si="232"/>
        <v>0</v>
      </c>
      <c r="G487" s="129">
        <f t="shared" si="232"/>
        <v>1.4797204359261333</v>
      </c>
      <c r="H487" s="129">
        <f t="shared" si="232"/>
        <v>1.0878180419799051</v>
      </c>
      <c r="I487" s="129">
        <f t="shared" ref="I487" si="233">I122</f>
        <v>0</v>
      </c>
      <c r="J487" s="53"/>
    </row>
    <row r="488" spans="2:10" x14ac:dyDescent="0.3">
      <c r="B488" s="52"/>
      <c r="C488" s="74">
        <v>483</v>
      </c>
      <c r="D488" s="129">
        <f t="shared" ref="D488:H488" si="234">D123</f>
        <v>12.2</v>
      </c>
      <c r="E488" s="129">
        <f t="shared" si="234"/>
        <v>-1.2</v>
      </c>
      <c r="F488" s="129">
        <f t="shared" si="234"/>
        <v>8.1</v>
      </c>
      <c r="G488" s="129">
        <f t="shared" si="234"/>
        <v>1.5069443456677352</v>
      </c>
      <c r="H488" s="129">
        <f t="shared" si="234"/>
        <v>1.555037084969872</v>
      </c>
      <c r="I488" s="129">
        <f t="shared" ref="I488" si="235">I123</f>
        <v>8.846492705771368</v>
      </c>
      <c r="J488" s="53"/>
    </row>
    <row r="489" spans="2:10" x14ac:dyDescent="0.3">
      <c r="B489" s="52"/>
      <c r="C489" s="74">
        <v>484</v>
      </c>
      <c r="D489" s="129">
        <f t="shared" ref="D489:H489" si="236">D124</f>
        <v>11.8</v>
      </c>
      <c r="E489" s="129">
        <f t="shared" si="236"/>
        <v>-1</v>
      </c>
      <c r="F489" s="129">
        <f t="shared" si="236"/>
        <v>0</v>
      </c>
      <c r="G489" s="129">
        <f t="shared" si="236"/>
        <v>1.494096254937852</v>
      </c>
      <c r="H489" s="129">
        <f t="shared" si="236"/>
        <v>1.1757706094608589</v>
      </c>
      <c r="I489" s="129">
        <f t="shared" ref="I489" si="237">I124</f>
        <v>0</v>
      </c>
      <c r="J489" s="53"/>
    </row>
    <row r="490" spans="2:10" x14ac:dyDescent="0.3">
      <c r="B490" s="52"/>
      <c r="C490" s="74">
        <v>485</v>
      </c>
      <c r="D490" s="129">
        <f t="shared" ref="D490:H490" si="238">D125</f>
        <v>13.2</v>
      </c>
      <c r="E490" s="129">
        <f t="shared" si="238"/>
        <v>-1.4</v>
      </c>
      <c r="F490" s="129">
        <f t="shared" si="238"/>
        <v>0.6</v>
      </c>
      <c r="G490" s="129">
        <f t="shared" si="238"/>
        <v>1.5050393843049981</v>
      </c>
      <c r="H490" s="129">
        <f t="shared" si="238"/>
        <v>1.1620781428386986</v>
      </c>
      <c r="I490" s="129">
        <f t="shared" ref="I490" si="239">I125</f>
        <v>0</v>
      </c>
      <c r="J490" s="53"/>
    </row>
    <row r="491" spans="2:10" x14ac:dyDescent="0.3">
      <c r="B491" s="52"/>
      <c r="C491" s="74">
        <v>486</v>
      </c>
      <c r="D491" s="129">
        <f t="shared" ref="D491:H491" si="240">D126</f>
        <v>12.4</v>
      </c>
      <c r="E491" s="129">
        <f t="shared" si="240"/>
        <v>-2.6</v>
      </c>
      <c r="F491" s="129">
        <f t="shared" si="240"/>
        <v>0</v>
      </c>
      <c r="G491" s="129">
        <f t="shared" si="240"/>
        <v>1.4569131295215183</v>
      </c>
      <c r="H491" s="129">
        <f t="shared" si="240"/>
        <v>1.1388630336687524</v>
      </c>
      <c r="I491" s="129">
        <f t="shared" ref="I491" si="241">I126</f>
        <v>0</v>
      </c>
      <c r="J491" s="53"/>
    </row>
    <row r="492" spans="2:10" x14ac:dyDescent="0.3">
      <c r="B492" s="52"/>
      <c r="C492" s="74">
        <v>487</v>
      </c>
      <c r="D492" s="129">
        <f t="shared" ref="D492:H492" si="242">D127</f>
        <v>14.4</v>
      </c>
      <c r="E492" s="129">
        <f t="shared" si="242"/>
        <v>-2.8</v>
      </c>
      <c r="F492" s="129">
        <f t="shared" si="242"/>
        <v>0</v>
      </c>
      <c r="G492" s="129">
        <f t="shared" si="242"/>
        <v>1.483395548099548</v>
      </c>
      <c r="H492" s="129">
        <f t="shared" si="242"/>
        <v>1.116150289840516</v>
      </c>
      <c r="I492" s="129">
        <f t="shared" ref="I492" si="243">I127</f>
        <v>0</v>
      </c>
      <c r="J492" s="53"/>
    </row>
    <row r="493" spans="2:10" x14ac:dyDescent="0.3">
      <c r="B493" s="52"/>
      <c r="C493" s="74">
        <v>488</v>
      </c>
      <c r="D493" s="129">
        <f t="shared" ref="D493:H493" si="244">D128</f>
        <v>13.2</v>
      </c>
      <c r="E493" s="129">
        <f t="shared" si="244"/>
        <v>-3.6</v>
      </c>
      <c r="F493" s="129">
        <f t="shared" si="244"/>
        <v>0</v>
      </c>
      <c r="G493" s="129">
        <f t="shared" si="244"/>
        <v>1.4358891164688088</v>
      </c>
      <c r="H493" s="129">
        <f t="shared" si="244"/>
        <v>1.0945146835258379</v>
      </c>
      <c r="I493" s="129">
        <f t="shared" ref="I493" si="245">I128</f>
        <v>0</v>
      </c>
      <c r="J493" s="53"/>
    </row>
    <row r="494" spans="2:10" x14ac:dyDescent="0.3">
      <c r="B494" s="52"/>
      <c r="C494" s="74">
        <v>489</v>
      </c>
      <c r="D494" s="129">
        <f t="shared" ref="D494:H494" si="246">D129</f>
        <v>12</v>
      </c>
      <c r="E494" s="129">
        <f t="shared" si="246"/>
        <v>-4</v>
      </c>
      <c r="F494" s="129">
        <f t="shared" si="246"/>
        <v>0</v>
      </c>
      <c r="G494" s="129">
        <f t="shared" si="246"/>
        <v>1.3967421855149666</v>
      </c>
      <c r="H494" s="129">
        <f t="shared" si="246"/>
        <v>1.0737958534403118</v>
      </c>
      <c r="I494" s="129">
        <f t="shared" ref="I494" si="247">I129</f>
        <v>0</v>
      </c>
      <c r="J494" s="53"/>
    </row>
    <row r="495" spans="2:10" x14ac:dyDescent="0.3">
      <c r="B495" s="52"/>
      <c r="C495" s="74">
        <v>490</v>
      </c>
      <c r="D495" s="129">
        <f t="shared" ref="D495:H495" si="248">D130</f>
        <v>11</v>
      </c>
      <c r="E495" s="129">
        <f t="shared" si="248"/>
        <v>-3.8</v>
      </c>
      <c r="F495" s="129">
        <f t="shared" si="248"/>
        <v>2</v>
      </c>
      <c r="G495" s="129">
        <f t="shared" si="248"/>
        <v>1.3733226550255506</v>
      </c>
      <c r="H495" s="129">
        <f t="shared" si="248"/>
        <v>1.0881558455665621</v>
      </c>
      <c r="I495" s="129">
        <f t="shared" ref="I495" si="249">I130</f>
        <v>0</v>
      </c>
      <c r="J495" s="53"/>
    </row>
    <row r="496" spans="2:10" x14ac:dyDescent="0.3">
      <c r="B496" s="52"/>
      <c r="C496" s="74">
        <v>491</v>
      </c>
      <c r="D496" s="129">
        <f t="shared" ref="D496:H496" si="250">D131</f>
        <v>10.8</v>
      </c>
      <c r="E496" s="129">
        <f t="shared" si="250"/>
        <v>-3.6</v>
      </c>
      <c r="F496" s="129">
        <f t="shared" si="250"/>
        <v>0</v>
      </c>
      <c r="G496" s="129">
        <f t="shared" si="250"/>
        <v>1.365266580866741</v>
      </c>
      <c r="H496" s="129">
        <f t="shared" si="250"/>
        <v>1.0675568963617086</v>
      </c>
      <c r="I496" s="129">
        <f t="shared" ref="I496" si="251">I131</f>
        <v>0</v>
      </c>
      <c r="J496" s="53"/>
    </row>
    <row r="497" spans="2:10" x14ac:dyDescent="0.3">
      <c r="B497" s="52"/>
      <c r="C497" s="74">
        <v>492</v>
      </c>
      <c r="D497" s="129">
        <f t="shared" ref="D497:H497" si="252">D132</f>
        <v>11.8</v>
      </c>
      <c r="E497" s="129">
        <f t="shared" si="252"/>
        <v>-4.5999999999999996</v>
      </c>
      <c r="F497" s="129">
        <f t="shared" si="252"/>
        <v>0</v>
      </c>
      <c r="G497" s="129">
        <f t="shared" si="252"/>
        <v>1.3572821918951663</v>
      </c>
      <c r="H497" s="129">
        <f t="shared" si="252"/>
        <v>1.0475575866830587</v>
      </c>
      <c r="I497" s="129">
        <f t="shared" ref="I497" si="253">I132</f>
        <v>0</v>
      </c>
      <c r="J497" s="53"/>
    </row>
    <row r="498" spans="2:10" x14ac:dyDescent="0.3">
      <c r="B498" s="52"/>
      <c r="C498" s="74">
        <v>493</v>
      </c>
      <c r="D498" s="129">
        <f t="shared" ref="D498:H498" si="254">D133</f>
        <v>11</v>
      </c>
      <c r="E498" s="129">
        <f t="shared" si="254"/>
        <v>-4</v>
      </c>
      <c r="F498" s="129">
        <f t="shared" si="254"/>
        <v>0</v>
      </c>
      <c r="G498" s="129">
        <f t="shared" si="254"/>
        <v>1.345649208623543</v>
      </c>
      <c r="H498" s="129">
        <f t="shared" si="254"/>
        <v>1.0281443323785315</v>
      </c>
      <c r="I498" s="129">
        <f t="shared" ref="I498" si="255">I133</f>
        <v>0</v>
      </c>
      <c r="J498" s="53"/>
    </row>
    <row r="499" spans="2:10" x14ac:dyDescent="0.3">
      <c r="B499" s="52"/>
      <c r="C499" s="74">
        <v>494</v>
      </c>
      <c r="D499" s="129">
        <f t="shared" ref="D499:H499" si="256">D134</f>
        <v>12</v>
      </c>
      <c r="E499" s="129">
        <f t="shared" si="256"/>
        <v>-2.8</v>
      </c>
      <c r="F499" s="129">
        <f t="shared" si="256"/>
        <v>0</v>
      </c>
      <c r="G499" s="129">
        <f t="shared" si="256"/>
        <v>1.3786744792612819</v>
      </c>
      <c r="H499" s="129">
        <f t="shared" si="256"/>
        <v>1.0089298279955581</v>
      </c>
      <c r="I499" s="129">
        <f t="shared" ref="I499" si="257">I134</f>
        <v>0</v>
      </c>
      <c r="J499" s="53"/>
    </row>
    <row r="500" spans="2:10" x14ac:dyDescent="0.3">
      <c r="B500" s="52"/>
      <c r="C500" s="74">
        <v>495</v>
      </c>
      <c r="D500" s="129">
        <f t="shared" ref="D500:H500" si="258">D135</f>
        <v>12.4</v>
      </c>
      <c r="E500" s="129">
        <f t="shared" si="258"/>
        <v>-2.2000000000000002</v>
      </c>
      <c r="F500" s="129">
        <f t="shared" si="258"/>
        <v>0</v>
      </c>
      <c r="G500" s="129">
        <f t="shared" si="258"/>
        <v>1.3892303886853585</v>
      </c>
      <c r="H500" s="129">
        <f t="shared" si="258"/>
        <v>0.99007482065739805</v>
      </c>
      <c r="I500" s="129">
        <f t="shared" ref="I500" si="259">I135</f>
        <v>0</v>
      </c>
      <c r="J500" s="53"/>
    </row>
    <row r="501" spans="2:10" x14ac:dyDescent="0.3">
      <c r="B501" s="52"/>
      <c r="C501" s="74">
        <v>496</v>
      </c>
      <c r="D501" s="129">
        <f t="shared" ref="D501:H501" si="260">D136</f>
        <v>14.6</v>
      </c>
      <c r="E501" s="129">
        <f t="shared" si="260"/>
        <v>-7.8</v>
      </c>
      <c r="F501" s="129">
        <f t="shared" si="260"/>
        <v>0</v>
      </c>
      <c r="G501" s="129">
        <f t="shared" si="260"/>
        <v>1.3188536306780125</v>
      </c>
      <c r="H501" s="129">
        <f t="shared" si="260"/>
        <v>0.97217013141297071</v>
      </c>
      <c r="I501" s="129">
        <f t="shared" ref="I501" si="261">I136</f>
        <v>0</v>
      </c>
      <c r="J501" s="53"/>
    </row>
    <row r="502" spans="2:10" x14ac:dyDescent="0.3">
      <c r="B502" s="52"/>
      <c r="C502" s="74">
        <v>497</v>
      </c>
      <c r="D502" s="129">
        <f t="shared" ref="D502:H502" si="262">D137</f>
        <v>13.8</v>
      </c>
      <c r="E502" s="129">
        <f t="shared" si="262"/>
        <v>-7.6</v>
      </c>
      <c r="F502" s="129">
        <f t="shared" si="262"/>
        <v>0</v>
      </c>
      <c r="G502" s="129">
        <f t="shared" si="262"/>
        <v>1.3004625392523348</v>
      </c>
      <c r="H502" s="129">
        <f t="shared" si="262"/>
        <v>0.95477559197804296</v>
      </c>
      <c r="I502" s="129">
        <f t="shared" ref="I502" si="263">I137</f>
        <v>0</v>
      </c>
      <c r="J502" s="53"/>
    </row>
    <row r="503" spans="2:10" x14ac:dyDescent="0.3">
      <c r="B503" s="52"/>
      <c r="C503" s="74">
        <v>498</v>
      </c>
      <c r="D503" s="129">
        <f t="shared" ref="D503:H503" si="264">D138</f>
        <v>14</v>
      </c>
      <c r="E503" s="129">
        <f t="shared" si="264"/>
        <v>-8.8000000000000007</v>
      </c>
      <c r="F503" s="129">
        <f t="shared" si="264"/>
        <v>0</v>
      </c>
      <c r="G503" s="129">
        <f t="shared" si="264"/>
        <v>1.2751284626432637</v>
      </c>
      <c r="H503" s="129">
        <f t="shared" si="264"/>
        <v>0.93791702861968529</v>
      </c>
      <c r="I503" s="129">
        <f t="shared" ref="I503" si="265">I138</f>
        <v>0</v>
      </c>
      <c r="J503" s="53"/>
    </row>
    <row r="504" spans="2:10" x14ac:dyDescent="0.3">
      <c r="B504" s="52"/>
      <c r="C504" s="74">
        <v>499</v>
      </c>
      <c r="D504" s="129">
        <f t="shared" ref="D504:H504" si="266">D139</f>
        <v>11.6</v>
      </c>
      <c r="E504" s="129">
        <f t="shared" si="266"/>
        <v>-11.6</v>
      </c>
      <c r="F504" s="129">
        <f t="shared" si="266"/>
        <v>0</v>
      </c>
      <c r="G504" s="129">
        <f t="shared" si="266"/>
        <v>0</v>
      </c>
      <c r="H504" s="129">
        <f t="shared" si="266"/>
        <v>0.93065552894967285</v>
      </c>
      <c r="I504" s="129">
        <f t="shared" ref="I504" si="267">I139</f>
        <v>0</v>
      </c>
      <c r="J504" s="53"/>
    </row>
    <row r="505" spans="2:10" x14ac:dyDescent="0.3">
      <c r="B505" s="52"/>
      <c r="C505" s="74">
        <v>500</v>
      </c>
      <c r="D505" s="129">
        <f t="shared" ref="D505:H505" si="268">D140</f>
        <v>12</v>
      </c>
      <c r="E505" s="129">
        <f t="shared" si="268"/>
        <v>-9.1999999999999993</v>
      </c>
      <c r="F505" s="129">
        <f t="shared" si="268"/>
        <v>0</v>
      </c>
      <c r="G505" s="129">
        <f t="shared" si="268"/>
        <v>1.218510267160174</v>
      </c>
      <c r="H505" s="129">
        <f t="shared" si="268"/>
        <v>0.91461000737380871</v>
      </c>
      <c r="I505" s="129">
        <f t="shared" ref="I505" si="269">I140</f>
        <v>0</v>
      </c>
      <c r="J505" s="53"/>
    </row>
    <row r="506" spans="2:10" x14ac:dyDescent="0.3">
      <c r="B506" s="52"/>
      <c r="C506" s="74">
        <v>501</v>
      </c>
      <c r="D506" s="129">
        <f t="shared" ref="D506:H506" si="270">D141</f>
        <v>12.8</v>
      </c>
      <c r="E506" s="129">
        <f t="shared" si="270"/>
        <v>-10</v>
      </c>
      <c r="F506" s="129">
        <f t="shared" si="270"/>
        <v>0</v>
      </c>
      <c r="G506" s="129">
        <f t="shared" si="270"/>
        <v>1.2118690419122795</v>
      </c>
      <c r="H506" s="129">
        <f t="shared" si="270"/>
        <v>0.89890779251444053</v>
      </c>
      <c r="I506" s="129">
        <f t="shared" ref="I506" si="271">I141</f>
        <v>0</v>
      </c>
      <c r="J506" s="53"/>
    </row>
    <row r="507" spans="2:10" x14ac:dyDescent="0.3">
      <c r="B507" s="52"/>
      <c r="C507" s="74">
        <v>502</v>
      </c>
      <c r="D507" s="129">
        <f t="shared" ref="D507:H507" si="272">D142</f>
        <v>13</v>
      </c>
      <c r="E507" s="129">
        <f t="shared" si="272"/>
        <v>-9.4</v>
      </c>
      <c r="F507" s="129">
        <f t="shared" si="272"/>
        <v>0</v>
      </c>
      <c r="G507" s="129">
        <f t="shared" si="272"/>
        <v>1.2193060460396816</v>
      </c>
      <c r="H507" s="129">
        <f t="shared" si="272"/>
        <v>0.88343394609853088</v>
      </c>
      <c r="I507" s="129">
        <f t="shared" ref="I507" si="273">I142</f>
        <v>0</v>
      </c>
      <c r="J507" s="53"/>
    </row>
    <row r="508" spans="2:10" x14ac:dyDescent="0.3">
      <c r="B508" s="52"/>
      <c r="C508" s="74">
        <v>503</v>
      </c>
      <c r="D508" s="129">
        <f t="shared" ref="D508:H508" si="274">D143</f>
        <v>12.8</v>
      </c>
      <c r="E508" s="129">
        <f t="shared" si="274"/>
        <v>-12</v>
      </c>
      <c r="F508" s="129">
        <f t="shared" si="274"/>
        <v>0</v>
      </c>
      <c r="G508" s="129">
        <f t="shared" si="274"/>
        <v>1.1643636589889164</v>
      </c>
      <c r="H508" s="129">
        <f t="shared" si="274"/>
        <v>0.86862549187580307</v>
      </c>
      <c r="I508" s="129">
        <f t="shared" ref="I508" si="275">I143</f>
        <v>0</v>
      </c>
      <c r="J508" s="53"/>
    </row>
    <row r="509" spans="2:10" x14ac:dyDescent="0.3">
      <c r="B509" s="52"/>
      <c r="C509" s="74">
        <v>504</v>
      </c>
      <c r="D509" s="129">
        <f t="shared" ref="D509:H509" si="276">D144</f>
        <v>13</v>
      </c>
      <c r="E509" s="129">
        <f t="shared" si="276"/>
        <v>-13.4</v>
      </c>
      <c r="F509" s="129">
        <f t="shared" si="276"/>
        <v>0</v>
      </c>
      <c r="G509" s="129">
        <f t="shared" si="276"/>
        <v>0</v>
      </c>
      <c r="H509" s="129">
        <f t="shared" si="276"/>
        <v>0.86225286973887616</v>
      </c>
      <c r="I509" s="129">
        <f t="shared" ref="I509" si="277">I144</f>
        <v>0</v>
      </c>
      <c r="J509" s="53"/>
    </row>
    <row r="510" spans="2:10" x14ac:dyDescent="0.3">
      <c r="B510" s="52"/>
      <c r="C510" s="74">
        <v>505</v>
      </c>
      <c r="D510" s="129">
        <f t="shared" ref="D510:H510" si="278">D145</f>
        <v>12.6</v>
      </c>
      <c r="E510" s="129">
        <f t="shared" si="278"/>
        <v>-8.8000000000000007</v>
      </c>
      <c r="F510" s="129">
        <f t="shared" si="278"/>
        <v>0</v>
      </c>
      <c r="G510" s="129">
        <f t="shared" si="278"/>
        <v>1.2036511518474302</v>
      </c>
      <c r="H510" s="129">
        <f t="shared" si="278"/>
        <v>0.84746959537395339</v>
      </c>
      <c r="I510" s="129">
        <f t="shared" ref="I510" si="279">I145</f>
        <v>0</v>
      </c>
      <c r="J510" s="53"/>
    </row>
    <row r="511" spans="2:10" x14ac:dyDescent="0.3">
      <c r="B511" s="52"/>
      <c r="C511" s="74">
        <v>506</v>
      </c>
      <c r="D511" s="129">
        <f t="shared" ref="D511:H511" si="280">D146</f>
        <v>12.2</v>
      </c>
      <c r="E511" s="129">
        <f t="shared" si="280"/>
        <v>-10</v>
      </c>
      <c r="F511" s="129">
        <f t="shared" si="280"/>
        <v>0</v>
      </c>
      <c r="G511" s="129">
        <f t="shared" si="280"/>
        <v>1.1702574969783108</v>
      </c>
      <c r="H511" s="129">
        <f t="shared" si="280"/>
        <v>0.83317171430768844</v>
      </c>
      <c r="I511" s="129">
        <f t="shared" ref="I511" si="281">I146</f>
        <v>0</v>
      </c>
      <c r="J511" s="53"/>
    </row>
    <row r="512" spans="2:10" x14ac:dyDescent="0.3">
      <c r="B512" s="52"/>
      <c r="C512" s="74">
        <v>507</v>
      </c>
      <c r="D512" s="129">
        <f t="shared" ref="D512:H512" si="282">D147</f>
        <v>13</v>
      </c>
      <c r="E512" s="129">
        <f t="shared" si="282"/>
        <v>-9.6</v>
      </c>
      <c r="F512" s="129">
        <f t="shared" si="282"/>
        <v>0</v>
      </c>
      <c r="G512" s="129">
        <f t="shared" si="282"/>
        <v>1.184756021421161</v>
      </c>
      <c r="H512" s="129">
        <f t="shared" si="282"/>
        <v>0.81900743673374254</v>
      </c>
      <c r="I512" s="129">
        <f t="shared" ref="I512" si="283">I147</f>
        <v>0</v>
      </c>
      <c r="J512" s="53"/>
    </row>
    <row r="513" spans="2:10" x14ac:dyDescent="0.3">
      <c r="B513" s="52"/>
      <c r="C513" s="74">
        <v>508</v>
      </c>
      <c r="D513" s="129">
        <f t="shared" ref="D513:H513" si="284">D148</f>
        <v>11.8</v>
      </c>
      <c r="E513" s="129">
        <f t="shared" si="284"/>
        <v>-8.4</v>
      </c>
      <c r="F513" s="129">
        <f t="shared" si="284"/>
        <v>0</v>
      </c>
      <c r="G513" s="129">
        <f t="shared" si="284"/>
        <v>1.1789533955594944</v>
      </c>
      <c r="H513" s="129">
        <f t="shared" si="284"/>
        <v>0.80572126642272268</v>
      </c>
      <c r="I513" s="129">
        <f t="shared" ref="I513" si="285">I148</f>
        <v>0</v>
      </c>
      <c r="J513" s="53"/>
    </row>
    <row r="514" spans="2:10" x14ac:dyDescent="0.3">
      <c r="B514" s="52"/>
      <c r="C514" s="74">
        <v>509</v>
      </c>
      <c r="D514" s="129">
        <f t="shared" ref="D514:H514" si="286">D149</f>
        <v>12.6</v>
      </c>
      <c r="E514" s="129">
        <f t="shared" si="286"/>
        <v>-9.8000000000000007</v>
      </c>
      <c r="F514" s="129">
        <f t="shared" si="286"/>
        <v>0</v>
      </c>
      <c r="G514" s="129">
        <f t="shared" si="286"/>
        <v>1.1632326516163156</v>
      </c>
      <c r="H514" s="129">
        <f t="shared" si="286"/>
        <v>0.79876102802433546</v>
      </c>
      <c r="I514" s="129">
        <f t="shared" ref="I514" si="287">I149</f>
        <v>0</v>
      </c>
      <c r="J514" s="53"/>
    </row>
    <row r="515" spans="2:10" x14ac:dyDescent="0.3">
      <c r="B515" s="52"/>
      <c r="C515" s="74">
        <v>510</v>
      </c>
      <c r="D515" s="129">
        <f t="shared" ref="D515:H515" si="288">D150</f>
        <v>12</v>
      </c>
      <c r="E515" s="129">
        <f t="shared" si="288"/>
        <v>-9.4</v>
      </c>
      <c r="F515" s="129">
        <f t="shared" si="288"/>
        <v>0</v>
      </c>
      <c r="G515" s="129">
        <f t="shared" si="288"/>
        <v>1.1544452905205347</v>
      </c>
      <c r="H515" s="129">
        <f t="shared" si="288"/>
        <v>0.79298859993389326</v>
      </c>
      <c r="I515" s="129">
        <f t="shared" ref="I515" si="289">I150</f>
        <v>0</v>
      </c>
      <c r="J515" s="53"/>
    </row>
    <row r="516" spans="2:10" x14ac:dyDescent="0.3">
      <c r="B516" s="52"/>
      <c r="C516" s="74">
        <v>511</v>
      </c>
      <c r="D516" s="129">
        <f t="shared" ref="D516:H516" si="290">D151</f>
        <v>13.2</v>
      </c>
      <c r="E516" s="129">
        <f t="shared" si="290"/>
        <v>-9</v>
      </c>
      <c r="F516" s="129">
        <f t="shared" si="290"/>
        <v>0</v>
      </c>
      <c r="G516" s="129">
        <f t="shared" si="290"/>
        <v>1.1757457972379588</v>
      </c>
      <c r="H516" s="129">
        <f t="shared" si="290"/>
        <v>0.7874644114817585</v>
      </c>
      <c r="I516" s="129">
        <f t="shared" ref="I516" si="291">I151</f>
        <v>0</v>
      </c>
      <c r="J516" s="53"/>
    </row>
    <row r="517" spans="2:10" x14ac:dyDescent="0.3">
      <c r="B517" s="52"/>
      <c r="C517" s="74">
        <v>512</v>
      </c>
      <c r="D517" s="129">
        <f t="shared" ref="D517:H517" si="292">D152</f>
        <v>13</v>
      </c>
      <c r="E517" s="129">
        <f t="shared" si="292"/>
        <v>-9.6</v>
      </c>
      <c r="F517" s="129">
        <f t="shared" si="292"/>
        <v>0</v>
      </c>
      <c r="G517" s="129">
        <f t="shared" si="292"/>
        <v>1.1572418146587655</v>
      </c>
      <c r="H517" s="129">
        <f t="shared" si="292"/>
        <v>0.7820164750866816</v>
      </c>
      <c r="I517" s="129">
        <f t="shared" ref="I517" si="293">I152</f>
        <v>0</v>
      </c>
      <c r="J517" s="53"/>
    </row>
    <row r="518" spans="2:10" x14ac:dyDescent="0.3">
      <c r="B518" s="52"/>
      <c r="C518" s="74">
        <v>513</v>
      </c>
      <c r="D518" s="129">
        <f t="shared" ref="D518:H518" si="294">D153</f>
        <v>12.6</v>
      </c>
      <c r="E518" s="129">
        <f t="shared" si="294"/>
        <v>-9.1999999999999993</v>
      </c>
      <c r="F518" s="129">
        <f t="shared" si="294"/>
        <v>0</v>
      </c>
      <c r="G518" s="129">
        <f t="shared" si="294"/>
        <v>1.15220790847484</v>
      </c>
      <c r="H518" s="129">
        <f t="shared" si="294"/>
        <v>0.77661313465016879</v>
      </c>
      <c r="I518" s="129">
        <f t="shared" ref="I518" si="295">I153</f>
        <v>0</v>
      </c>
      <c r="J518" s="53"/>
    </row>
    <row r="519" spans="2:10" x14ac:dyDescent="0.3">
      <c r="B519" s="52"/>
      <c r="C519" s="74">
        <v>514</v>
      </c>
      <c r="D519" s="129">
        <f t="shared" ref="D519:H519" si="296">D154</f>
        <v>10.6</v>
      </c>
      <c r="E519" s="129">
        <f t="shared" si="296"/>
        <v>-14.4</v>
      </c>
      <c r="F519" s="129">
        <f t="shared" si="296"/>
        <v>0</v>
      </c>
      <c r="G519" s="129">
        <f t="shared" si="296"/>
        <v>0</v>
      </c>
      <c r="H519" s="129">
        <f t="shared" si="296"/>
        <v>0.77124867226788563</v>
      </c>
      <c r="I519" s="129">
        <f t="shared" ref="I519" si="297">I154</f>
        <v>0</v>
      </c>
      <c r="J519" s="53"/>
    </row>
    <row r="520" spans="2:10" x14ac:dyDescent="0.3">
      <c r="B520" s="52"/>
      <c r="C520" s="74">
        <v>515</v>
      </c>
      <c r="D520" s="129">
        <f t="shared" ref="D520:H520" si="298">D155</f>
        <v>12</v>
      </c>
      <c r="E520" s="129">
        <f t="shared" si="298"/>
        <v>-13.8</v>
      </c>
      <c r="F520" s="129">
        <f t="shared" si="298"/>
        <v>0</v>
      </c>
      <c r="G520" s="129">
        <f t="shared" si="298"/>
        <v>0</v>
      </c>
      <c r="H520" s="129">
        <f t="shared" si="298"/>
        <v>0.76592126499602142</v>
      </c>
      <c r="I520" s="129">
        <f t="shared" ref="I520" si="299">I155</f>
        <v>0</v>
      </c>
      <c r="J520" s="53"/>
    </row>
    <row r="521" spans="2:10" x14ac:dyDescent="0.3">
      <c r="B521" s="52"/>
      <c r="C521" s="74">
        <v>516</v>
      </c>
      <c r="D521" s="129">
        <f t="shared" ref="D521:H521" si="300">D156</f>
        <v>11.6</v>
      </c>
      <c r="E521" s="129">
        <f t="shared" si="300"/>
        <v>-14.8</v>
      </c>
      <c r="F521" s="129">
        <f t="shared" si="300"/>
        <v>0</v>
      </c>
      <c r="G521" s="129">
        <f t="shared" si="300"/>
        <v>0</v>
      </c>
      <c r="H521" s="129">
        <f t="shared" si="300"/>
        <v>0.76063065687516584</v>
      </c>
      <c r="I521" s="129">
        <f t="shared" ref="I521" si="301">I156</f>
        <v>0</v>
      </c>
      <c r="J521" s="53"/>
    </row>
    <row r="522" spans="2:10" x14ac:dyDescent="0.3">
      <c r="B522" s="52"/>
      <c r="C522" s="74">
        <v>517</v>
      </c>
      <c r="D522" s="129">
        <f t="shared" ref="D522:H522" si="302">D157</f>
        <v>12</v>
      </c>
      <c r="E522" s="129">
        <f t="shared" si="302"/>
        <v>-14.6</v>
      </c>
      <c r="F522" s="129">
        <f t="shared" si="302"/>
        <v>0</v>
      </c>
      <c r="G522" s="129">
        <f t="shared" si="302"/>
        <v>0</v>
      </c>
      <c r="H522" s="129">
        <f t="shared" si="302"/>
        <v>0.75537659371396815</v>
      </c>
      <c r="I522" s="129">
        <f t="shared" ref="I522" si="303">I157</f>
        <v>0</v>
      </c>
      <c r="J522" s="53"/>
    </row>
    <row r="523" spans="2:10" x14ac:dyDescent="0.3">
      <c r="B523" s="52"/>
      <c r="C523" s="74">
        <v>518</v>
      </c>
      <c r="D523" s="129">
        <f t="shared" ref="D523:H523" si="304">D158</f>
        <v>13.2</v>
      </c>
      <c r="E523" s="129">
        <f t="shared" si="304"/>
        <v>-11.6</v>
      </c>
      <c r="F523" s="129">
        <f t="shared" si="304"/>
        <v>0</v>
      </c>
      <c r="G523" s="129">
        <f t="shared" si="304"/>
        <v>1.100696165277862</v>
      </c>
      <c r="H523" s="129">
        <f t="shared" si="304"/>
        <v>0.75015856067480413</v>
      </c>
      <c r="I523" s="129">
        <f t="shared" ref="I523" si="305">I158</f>
        <v>0</v>
      </c>
      <c r="J523" s="53"/>
    </row>
    <row r="524" spans="2:10" x14ac:dyDescent="0.3">
      <c r="B524" s="52"/>
      <c r="C524" s="74">
        <v>519</v>
      </c>
      <c r="D524" s="129">
        <f t="shared" ref="D524:H524" si="306">D159</f>
        <v>3.6</v>
      </c>
      <c r="E524" s="129">
        <f t="shared" si="306"/>
        <v>-3.6</v>
      </c>
      <c r="F524" s="129">
        <f t="shared" si="306"/>
        <v>15.6</v>
      </c>
      <c r="G524" s="129">
        <f t="shared" si="306"/>
        <v>0</v>
      </c>
      <c r="H524" s="129">
        <f t="shared" si="306"/>
        <v>3.0113746859840704</v>
      </c>
      <c r="I524" s="129">
        <f t="shared" ref="I524" si="307">I159</f>
        <v>214.33512376174872</v>
      </c>
      <c r="J524" s="53"/>
    </row>
    <row r="525" spans="2:10" x14ac:dyDescent="0.3">
      <c r="B525" s="52"/>
      <c r="C525" s="74">
        <v>520</v>
      </c>
      <c r="D525" s="129">
        <f t="shared" ref="D525:H525" si="308">D160</f>
        <v>6.8</v>
      </c>
      <c r="E525" s="129">
        <f t="shared" si="308"/>
        <v>-2.6</v>
      </c>
      <c r="F525" s="129">
        <f t="shared" si="308"/>
        <v>0</v>
      </c>
      <c r="G525" s="129">
        <f t="shared" si="308"/>
        <v>1.1345687993403688</v>
      </c>
      <c r="H525" s="129">
        <f t="shared" si="308"/>
        <v>0.95848627717271795</v>
      </c>
      <c r="I525" s="129">
        <f t="shared" ref="I525" si="309">I160</f>
        <v>0</v>
      </c>
      <c r="J525" s="53"/>
    </row>
    <row r="526" spans="2:10" x14ac:dyDescent="0.3">
      <c r="B526" s="52"/>
      <c r="C526" s="74">
        <v>521</v>
      </c>
      <c r="D526" s="129">
        <f t="shared" ref="D526:H526" si="310">D161</f>
        <v>10</v>
      </c>
      <c r="E526" s="129">
        <f t="shared" si="310"/>
        <v>-1.8</v>
      </c>
      <c r="F526" s="129">
        <f t="shared" si="310"/>
        <v>0.1</v>
      </c>
      <c r="G526" s="129">
        <f t="shared" si="310"/>
        <v>1.1951640045912872</v>
      </c>
      <c r="H526" s="129">
        <f t="shared" si="310"/>
        <v>0.94068278894113622</v>
      </c>
      <c r="I526" s="129">
        <f t="shared" ref="I526" si="311">I161</f>
        <v>0</v>
      </c>
      <c r="J526" s="53"/>
    </row>
    <row r="527" spans="2:10" x14ac:dyDescent="0.3">
      <c r="B527" s="52"/>
      <c r="C527" s="74">
        <v>522</v>
      </c>
      <c r="D527" s="129">
        <f t="shared" ref="D527:H527" si="312">D162</f>
        <v>8.8000000000000007</v>
      </c>
      <c r="E527" s="129">
        <f t="shared" si="312"/>
        <v>-5</v>
      </c>
      <c r="F527" s="129">
        <f t="shared" si="312"/>
        <v>0</v>
      </c>
      <c r="G527" s="129">
        <f t="shared" si="312"/>
        <v>1.1210664477067585</v>
      </c>
      <c r="H527" s="129">
        <f t="shared" si="312"/>
        <v>0.92231658190438859</v>
      </c>
      <c r="I527" s="129">
        <f t="shared" ref="I527" si="313">I162</f>
        <v>0</v>
      </c>
      <c r="J527" s="53"/>
    </row>
    <row r="528" spans="2:10" x14ac:dyDescent="0.3">
      <c r="B528" s="52"/>
      <c r="C528" s="74">
        <v>523</v>
      </c>
      <c r="D528" s="129">
        <f t="shared" ref="D528:H528" si="314">D163</f>
        <v>8.1999999999999993</v>
      </c>
      <c r="E528" s="129">
        <f t="shared" si="314"/>
        <v>-3.2</v>
      </c>
      <c r="F528" s="129">
        <f t="shared" si="314"/>
        <v>0</v>
      </c>
      <c r="G528" s="129">
        <f t="shared" si="314"/>
        <v>1.1368359648193849</v>
      </c>
      <c r="H528" s="129">
        <f t="shared" si="314"/>
        <v>0.90430655598541665</v>
      </c>
      <c r="I528" s="129">
        <f t="shared" ref="I528" si="315">I163</f>
        <v>0</v>
      </c>
      <c r="J528" s="53"/>
    </row>
    <row r="529" spans="2:10" x14ac:dyDescent="0.3">
      <c r="B529" s="52"/>
      <c r="C529" s="74">
        <v>524</v>
      </c>
      <c r="D529" s="129">
        <f t="shared" ref="D529:H529" si="316">D164</f>
        <v>9</v>
      </c>
      <c r="E529" s="129">
        <f t="shared" si="316"/>
        <v>-4</v>
      </c>
      <c r="F529" s="129">
        <f t="shared" si="316"/>
        <v>3</v>
      </c>
      <c r="G529" s="129">
        <f t="shared" si="316"/>
        <v>1.1337113637114005</v>
      </c>
      <c r="H529" s="129">
        <f t="shared" si="316"/>
        <v>0.9383257614874001</v>
      </c>
      <c r="I529" s="129">
        <f t="shared" ref="I529" si="317">I164</f>
        <v>0</v>
      </c>
      <c r="J529" s="53"/>
    </row>
    <row r="530" spans="2:10" x14ac:dyDescent="0.3">
      <c r="B530" s="52"/>
      <c r="C530" s="74">
        <v>525</v>
      </c>
      <c r="D530" s="129">
        <f t="shared" ref="D530:H530" si="318">D165</f>
        <v>7.6</v>
      </c>
      <c r="E530" s="129">
        <f t="shared" si="318"/>
        <v>-5.2</v>
      </c>
      <c r="F530" s="129">
        <f t="shared" si="318"/>
        <v>0</v>
      </c>
      <c r="G530" s="129">
        <f t="shared" si="318"/>
        <v>1.0898940127629844</v>
      </c>
      <c r="H530" s="129">
        <f t="shared" si="318"/>
        <v>0.91988280787750543</v>
      </c>
      <c r="I530" s="129">
        <f t="shared" ref="I530" si="319">I165</f>
        <v>0</v>
      </c>
      <c r="J530" s="53"/>
    </row>
    <row r="531" spans="2:10" x14ac:dyDescent="0.3">
      <c r="B531" s="52"/>
      <c r="C531" s="74">
        <v>526</v>
      </c>
      <c r="D531" s="129">
        <f t="shared" ref="D531:H531" si="320">D166</f>
        <v>8</v>
      </c>
      <c r="E531" s="129">
        <f t="shared" si="320"/>
        <v>-5.4</v>
      </c>
      <c r="F531" s="129">
        <f t="shared" si="320"/>
        <v>0</v>
      </c>
      <c r="G531" s="129">
        <f t="shared" si="320"/>
        <v>1.0904085087987234</v>
      </c>
      <c r="H531" s="129">
        <f t="shared" si="320"/>
        <v>0.90194516133385938</v>
      </c>
      <c r="I531" s="129">
        <f t="shared" ref="I531" si="321">I166</f>
        <v>0</v>
      </c>
      <c r="J531" s="53"/>
    </row>
    <row r="532" spans="2:10" x14ac:dyDescent="0.3">
      <c r="B532" s="52"/>
      <c r="C532" s="74">
        <v>527</v>
      </c>
      <c r="D532" s="129">
        <f t="shared" ref="D532:H532" si="322">D167</f>
        <v>8.1999999999999993</v>
      </c>
      <c r="E532" s="129">
        <f t="shared" si="322"/>
        <v>-5</v>
      </c>
      <c r="F532" s="129">
        <f t="shared" si="322"/>
        <v>0</v>
      </c>
      <c r="G532" s="129">
        <f t="shared" si="322"/>
        <v>1.0973506928659365</v>
      </c>
      <c r="H532" s="129">
        <f t="shared" si="322"/>
        <v>0.88442172903854077</v>
      </c>
      <c r="I532" s="129">
        <f t="shared" ref="I532" si="323">I167</f>
        <v>0</v>
      </c>
      <c r="J532" s="53"/>
    </row>
    <row r="533" spans="2:10" x14ac:dyDescent="0.3">
      <c r="B533" s="52"/>
      <c r="C533" s="74">
        <v>528</v>
      </c>
      <c r="D533" s="129">
        <f t="shared" ref="D533:H533" si="324">D168</f>
        <v>10</v>
      </c>
      <c r="E533" s="129">
        <f t="shared" si="324"/>
        <v>-7.8</v>
      </c>
      <c r="F533" s="129">
        <f t="shared" si="324"/>
        <v>0.2</v>
      </c>
      <c r="G533" s="129">
        <f t="shared" si="324"/>
        <v>1.0795511905600665</v>
      </c>
      <c r="H533" s="129">
        <f t="shared" si="324"/>
        <v>0.87092884796553449</v>
      </c>
      <c r="I533" s="129">
        <f t="shared" ref="I533" si="325">I168</f>
        <v>0</v>
      </c>
      <c r="J533" s="53"/>
    </row>
    <row r="534" spans="2:10" x14ac:dyDescent="0.3">
      <c r="B534" s="52"/>
      <c r="C534" s="74">
        <v>529</v>
      </c>
      <c r="D534" s="129">
        <f t="shared" ref="D534:H534" si="326">D169</f>
        <v>9.6</v>
      </c>
      <c r="E534" s="129">
        <f t="shared" si="326"/>
        <v>-5.6</v>
      </c>
      <c r="F534" s="129">
        <f t="shared" si="326"/>
        <v>0.7</v>
      </c>
      <c r="G534" s="129">
        <f t="shared" si="326"/>
        <v>1.105529187110603</v>
      </c>
      <c r="H534" s="129">
        <f t="shared" si="326"/>
        <v>0.86611419799406375</v>
      </c>
      <c r="I534" s="129">
        <f t="shared" ref="I534" si="327">I169</f>
        <v>0</v>
      </c>
      <c r="J534" s="53"/>
    </row>
    <row r="535" spans="2:10" x14ac:dyDescent="0.3">
      <c r="B535" s="52"/>
      <c r="C535" s="74">
        <v>530</v>
      </c>
      <c r="D535" s="129">
        <f t="shared" ref="D535:H535" si="328">D170</f>
        <v>10.199999999999999</v>
      </c>
      <c r="E535" s="129">
        <f t="shared" si="328"/>
        <v>-1.4</v>
      </c>
      <c r="F535" s="129">
        <f t="shared" si="328"/>
        <v>0</v>
      </c>
      <c r="G535" s="129">
        <f t="shared" si="328"/>
        <v>1.1790551675604966</v>
      </c>
      <c r="H535" s="129">
        <f t="shared" si="328"/>
        <v>0.84869865089786489</v>
      </c>
      <c r="I535" s="129">
        <f t="shared" ref="I535" si="329">I170</f>
        <v>0</v>
      </c>
      <c r="J535" s="53"/>
    </row>
    <row r="536" spans="2:10" x14ac:dyDescent="0.3">
      <c r="B536" s="52"/>
      <c r="C536" s="74">
        <v>531</v>
      </c>
      <c r="D536" s="129">
        <f t="shared" ref="D536:H536" si="330">D171</f>
        <v>10.4</v>
      </c>
      <c r="E536" s="129">
        <f t="shared" si="330"/>
        <v>-6.4</v>
      </c>
      <c r="F536" s="129">
        <f t="shared" si="330"/>
        <v>0</v>
      </c>
      <c r="G536" s="129">
        <f t="shared" si="330"/>
        <v>1.1020241355668756</v>
      </c>
      <c r="H536" s="129">
        <f t="shared" si="330"/>
        <v>0.83233984035265984</v>
      </c>
      <c r="I536" s="129">
        <f t="shared" ref="I536" si="331">I171</f>
        <v>0</v>
      </c>
      <c r="J536" s="53"/>
    </row>
    <row r="537" spans="2:10" x14ac:dyDescent="0.3">
      <c r="B537" s="52"/>
      <c r="C537" s="74">
        <v>532</v>
      </c>
      <c r="D537" s="129">
        <f t="shared" ref="D537:H537" si="332">D172</f>
        <v>11.2</v>
      </c>
      <c r="E537" s="129">
        <f t="shared" si="332"/>
        <v>-5.8</v>
      </c>
      <c r="F537" s="129">
        <f t="shared" si="332"/>
        <v>0</v>
      </c>
      <c r="G537" s="129">
        <f t="shared" si="332"/>
        <v>1.1223661491029955</v>
      </c>
      <c r="H537" s="129">
        <f t="shared" si="332"/>
        <v>0.8161954231633809</v>
      </c>
      <c r="I537" s="129">
        <f t="shared" ref="I537" si="333">I172</f>
        <v>0</v>
      </c>
      <c r="J537" s="53"/>
    </row>
    <row r="538" spans="2:10" x14ac:dyDescent="0.3">
      <c r="B538" s="52"/>
      <c r="C538" s="74">
        <v>533</v>
      </c>
      <c r="D538" s="129">
        <f t="shared" ref="D538:H538" si="334">D173</f>
        <v>12</v>
      </c>
      <c r="E538" s="129">
        <f t="shared" si="334"/>
        <v>-7.2</v>
      </c>
      <c r="F538" s="129">
        <f t="shared" si="334"/>
        <v>0</v>
      </c>
      <c r="G538" s="129">
        <f t="shared" si="334"/>
        <v>1.1117760902672611</v>
      </c>
      <c r="H538" s="129">
        <f t="shared" si="334"/>
        <v>0.80049775935500589</v>
      </c>
      <c r="I538" s="129">
        <f t="shared" ref="I538" si="335">I173</f>
        <v>0</v>
      </c>
      <c r="J538" s="53"/>
    </row>
    <row r="539" spans="2:10" x14ac:dyDescent="0.3">
      <c r="B539" s="52"/>
      <c r="C539" s="74">
        <v>534</v>
      </c>
      <c r="D539" s="129">
        <f t="shared" ref="D539:H539" si="336">D174</f>
        <v>11.8</v>
      </c>
      <c r="E539" s="129">
        <f t="shared" si="336"/>
        <v>-7.4</v>
      </c>
      <c r="F539" s="129">
        <f t="shared" si="336"/>
        <v>0</v>
      </c>
      <c r="G539" s="129">
        <f t="shared" si="336"/>
        <v>1.1045420614830999</v>
      </c>
      <c r="H539" s="129">
        <f t="shared" si="336"/>
        <v>0.78519727257605954</v>
      </c>
      <c r="I539" s="129">
        <f t="shared" ref="I539" si="337">I174</f>
        <v>0</v>
      </c>
      <c r="J539" s="53"/>
    </row>
    <row r="540" spans="2:10" x14ac:dyDescent="0.3">
      <c r="B540" s="52"/>
      <c r="C540" s="74">
        <v>535</v>
      </c>
      <c r="D540" s="129">
        <f t="shared" ref="D540:H540" si="338">D175</f>
        <v>11.6</v>
      </c>
      <c r="E540" s="129">
        <f t="shared" si="338"/>
        <v>-6.8</v>
      </c>
      <c r="F540" s="129">
        <f t="shared" si="338"/>
        <v>0</v>
      </c>
      <c r="G540" s="129">
        <f t="shared" si="338"/>
        <v>1.1099365346414878</v>
      </c>
      <c r="H540" s="129">
        <f t="shared" si="338"/>
        <v>0.7701776016664551</v>
      </c>
      <c r="I540" s="129">
        <f t="shared" ref="I540" si="339">I175</f>
        <v>0</v>
      </c>
      <c r="J540" s="53"/>
    </row>
    <row r="541" spans="2:10" x14ac:dyDescent="0.3">
      <c r="B541" s="52"/>
      <c r="C541" s="74">
        <v>536</v>
      </c>
      <c r="D541" s="129">
        <f t="shared" ref="D541:H541" si="340">D176</f>
        <v>11</v>
      </c>
      <c r="E541" s="129">
        <f t="shared" si="340"/>
        <v>-7.2</v>
      </c>
      <c r="F541" s="129">
        <f t="shared" si="340"/>
        <v>0</v>
      </c>
      <c r="G541" s="129">
        <f t="shared" si="340"/>
        <v>1.0938628855668691</v>
      </c>
      <c r="H541" s="129">
        <f t="shared" si="340"/>
        <v>0.75558838276544937</v>
      </c>
      <c r="I541" s="129">
        <f t="shared" ref="I541" si="341">I176</f>
        <v>0</v>
      </c>
      <c r="J541" s="53"/>
    </row>
    <row r="542" spans="2:10" x14ac:dyDescent="0.3">
      <c r="B542" s="52"/>
      <c r="C542" s="74">
        <v>537</v>
      </c>
      <c r="D542" s="129">
        <f t="shared" ref="D542:H542" si="342">D177</f>
        <v>11.8</v>
      </c>
      <c r="E542" s="129">
        <f t="shared" si="342"/>
        <v>-8</v>
      </c>
      <c r="F542" s="129">
        <f t="shared" si="342"/>
        <v>0</v>
      </c>
      <c r="G542" s="129">
        <f t="shared" si="342"/>
        <v>1.0934892983279469</v>
      </c>
      <c r="H542" s="129">
        <f t="shared" si="342"/>
        <v>0.7412926176507515</v>
      </c>
      <c r="I542" s="129">
        <f t="shared" ref="I542" si="343">I177</f>
        <v>0</v>
      </c>
      <c r="J542" s="53"/>
    </row>
    <row r="543" spans="2:10" x14ac:dyDescent="0.3">
      <c r="B543" s="52"/>
      <c r="C543" s="74">
        <v>538</v>
      </c>
      <c r="D543" s="129">
        <f t="shared" ref="D543:H543" si="344">D178</f>
        <v>11.8</v>
      </c>
      <c r="E543" s="129">
        <f t="shared" si="344"/>
        <v>-8.1999999999999993</v>
      </c>
      <c r="F543" s="129">
        <f t="shared" si="344"/>
        <v>0</v>
      </c>
      <c r="G543" s="129">
        <f t="shared" si="344"/>
        <v>1.0902419765939917</v>
      </c>
      <c r="H543" s="129">
        <f t="shared" si="344"/>
        <v>0.72729937258572264</v>
      </c>
      <c r="I543" s="129">
        <f t="shared" ref="I543" si="345">I178</f>
        <v>0</v>
      </c>
      <c r="J543" s="53"/>
    </row>
    <row r="544" spans="2:10" x14ac:dyDescent="0.3">
      <c r="B544" s="52"/>
      <c r="C544" s="74">
        <v>539</v>
      </c>
      <c r="D544" s="129">
        <f t="shared" ref="D544:H544" si="346">D179</f>
        <v>10.4</v>
      </c>
      <c r="E544" s="129">
        <f t="shared" si="346"/>
        <v>-8.6</v>
      </c>
      <c r="F544" s="129">
        <f t="shared" si="346"/>
        <v>0</v>
      </c>
      <c r="G544" s="129">
        <f t="shared" si="346"/>
        <v>1.0626073174437511</v>
      </c>
      <c r="H544" s="129">
        <f t="shared" si="346"/>
        <v>0.7137759217477907</v>
      </c>
      <c r="I544" s="129">
        <f t="shared" ref="I544" si="347">I179</f>
        <v>0</v>
      </c>
      <c r="J544" s="53"/>
    </row>
    <row r="545" spans="2:10" x14ac:dyDescent="0.3">
      <c r="B545" s="52"/>
      <c r="C545" s="74">
        <v>540</v>
      </c>
      <c r="D545" s="129">
        <f t="shared" ref="D545:H545" si="348">D180</f>
        <v>12.8</v>
      </c>
      <c r="E545" s="129">
        <f t="shared" si="348"/>
        <v>-9.4</v>
      </c>
      <c r="F545" s="129">
        <f t="shared" si="348"/>
        <v>0</v>
      </c>
      <c r="G545" s="129">
        <f t="shared" si="348"/>
        <v>1.0874752832766312</v>
      </c>
      <c r="H545" s="129">
        <f t="shared" si="348"/>
        <v>0.70032077971962881</v>
      </c>
      <c r="I545" s="129">
        <f t="shared" ref="I545" si="349">I180</f>
        <v>0</v>
      </c>
      <c r="J545" s="53"/>
    </row>
    <row r="546" spans="2:10" x14ac:dyDescent="0.3">
      <c r="B546" s="52"/>
      <c r="C546" s="74">
        <v>541</v>
      </c>
      <c r="D546" s="129">
        <f t="shared" ref="D546:H546" si="350">D181</f>
        <v>9.8000000000000007</v>
      </c>
      <c r="E546" s="129">
        <f t="shared" si="350"/>
        <v>-8.6</v>
      </c>
      <c r="F546" s="129">
        <f t="shared" si="350"/>
        <v>0</v>
      </c>
      <c r="G546" s="129">
        <f t="shared" si="350"/>
        <v>1.054132931795154</v>
      </c>
      <c r="H546" s="129">
        <f t="shared" si="350"/>
        <v>0.68735357421722543</v>
      </c>
      <c r="I546" s="129">
        <f t="shared" ref="I546" si="351">I181</f>
        <v>0</v>
      </c>
      <c r="J546" s="53"/>
    </row>
    <row r="547" spans="2:10" x14ac:dyDescent="0.3">
      <c r="B547" s="52"/>
      <c r="C547" s="74">
        <v>542</v>
      </c>
      <c r="D547" s="129">
        <f t="shared" ref="D547:H547" si="352">D182</f>
        <v>12</v>
      </c>
      <c r="E547" s="129">
        <f t="shared" si="352"/>
        <v>-10.4</v>
      </c>
      <c r="F547" s="129">
        <f t="shared" si="352"/>
        <v>0</v>
      </c>
      <c r="G547" s="129">
        <f t="shared" si="352"/>
        <v>1.0609317346457938</v>
      </c>
      <c r="H547" s="129">
        <f t="shared" si="352"/>
        <v>0.6745679630568997</v>
      </c>
      <c r="I547" s="129">
        <f t="shared" ref="I547" si="353">I182</f>
        <v>0</v>
      </c>
      <c r="J547" s="53"/>
    </row>
    <row r="548" spans="2:10" x14ac:dyDescent="0.3">
      <c r="B548" s="52"/>
      <c r="C548" s="74">
        <v>543</v>
      </c>
      <c r="D548" s="129">
        <f t="shared" ref="D548:H548" si="354">D183</f>
        <v>10.6</v>
      </c>
      <c r="E548" s="129">
        <f t="shared" si="354"/>
        <v>-9.8000000000000007</v>
      </c>
      <c r="F548" s="129">
        <f t="shared" si="354"/>
        <v>0</v>
      </c>
      <c r="G548" s="129">
        <f t="shared" si="354"/>
        <v>1.0495343205094916</v>
      </c>
      <c r="H548" s="129">
        <f t="shared" si="354"/>
        <v>0.66208815238099528</v>
      </c>
      <c r="I548" s="129">
        <f t="shared" ref="I548" si="355">I183</f>
        <v>0</v>
      </c>
      <c r="J548" s="53"/>
    </row>
    <row r="549" spans="2:10" x14ac:dyDescent="0.3">
      <c r="B549" s="52"/>
      <c r="C549" s="74">
        <v>544</v>
      </c>
      <c r="D549" s="129">
        <f t="shared" ref="D549:H549" si="356">D184</f>
        <v>12.4</v>
      </c>
      <c r="E549" s="129">
        <f t="shared" si="356"/>
        <v>-8.6</v>
      </c>
      <c r="F549" s="129">
        <f t="shared" si="356"/>
        <v>0</v>
      </c>
      <c r="G549" s="129">
        <f t="shared" si="356"/>
        <v>1.0968458063087074</v>
      </c>
      <c r="H549" s="129">
        <f t="shared" si="356"/>
        <v>0.64948737720855998</v>
      </c>
      <c r="I549" s="129">
        <f t="shared" ref="I549" si="357">I184</f>
        <v>0</v>
      </c>
      <c r="J549" s="53"/>
    </row>
    <row r="550" spans="2:10" x14ac:dyDescent="0.3">
      <c r="B550" s="52"/>
      <c r="C550" s="74">
        <v>545</v>
      </c>
      <c r="D550" s="129">
        <f t="shared" ref="D550:H550" si="358">D185</f>
        <v>11.8</v>
      </c>
      <c r="E550" s="129">
        <f t="shared" si="358"/>
        <v>-9.8000000000000007</v>
      </c>
      <c r="F550" s="129">
        <f t="shared" si="358"/>
        <v>0</v>
      </c>
      <c r="G550" s="129">
        <f t="shared" si="358"/>
        <v>1.0703303075401767</v>
      </c>
      <c r="H550" s="129">
        <f t="shared" si="358"/>
        <v>0.6372913523471414</v>
      </c>
      <c r="I550" s="129">
        <f t="shared" ref="I550" si="359">I185</f>
        <v>0</v>
      </c>
      <c r="J550" s="53"/>
    </row>
    <row r="551" spans="2:10" x14ac:dyDescent="0.3">
      <c r="B551" s="52"/>
      <c r="C551" s="74">
        <v>546</v>
      </c>
      <c r="D551" s="129">
        <f t="shared" ref="D551:H551" si="360">D186</f>
        <v>12.6</v>
      </c>
      <c r="E551" s="129">
        <f t="shared" si="360"/>
        <v>-9.8000000000000007</v>
      </c>
      <c r="F551" s="129">
        <f t="shared" si="360"/>
        <v>0</v>
      </c>
      <c r="G551" s="129">
        <f t="shared" si="360"/>
        <v>1.0841977795301818</v>
      </c>
      <c r="H551" s="129">
        <f t="shared" si="360"/>
        <v>0.62520388367682389</v>
      </c>
      <c r="I551" s="129">
        <f t="shared" ref="I551" si="361">I186</f>
        <v>0</v>
      </c>
      <c r="J551" s="53"/>
    </row>
    <row r="552" spans="2:10" x14ac:dyDescent="0.3">
      <c r="B552" s="52"/>
      <c r="C552" s="74">
        <v>547</v>
      </c>
      <c r="D552" s="129">
        <f t="shared" ref="D552:H552" si="362">D187</f>
        <v>12.4</v>
      </c>
      <c r="E552" s="129">
        <f t="shared" si="362"/>
        <v>-9.4</v>
      </c>
      <c r="F552" s="129">
        <f t="shared" si="362"/>
        <v>0</v>
      </c>
      <c r="G552" s="129">
        <f t="shared" si="362"/>
        <v>1.0890214845606454</v>
      </c>
      <c r="H552" s="129">
        <f t="shared" si="362"/>
        <v>0.61490541279413224</v>
      </c>
      <c r="I552" s="129">
        <f t="shared" ref="I552" si="363">I187</f>
        <v>0</v>
      </c>
      <c r="J552" s="53"/>
    </row>
    <row r="553" spans="2:10" x14ac:dyDescent="0.3">
      <c r="B553" s="52"/>
      <c r="C553" s="74">
        <v>548</v>
      </c>
      <c r="D553" s="129">
        <f t="shared" ref="D553:H553" si="364">D188</f>
        <v>14</v>
      </c>
      <c r="E553" s="129">
        <f t="shared" si="364"/>
        <v>-10</v>
      </c>
      <c r="F553" s="129">
        <f t="shared" si="364"/>
        <v>0</v>
      </c>
      <c r="G553" s="129">
        <f t="shared" si="364"/>
        <v>1.1065355813275939</v>
      </c>
      <c r="H553" s="129">
        <f t="shared" si="364"/>
        <v>0.60956470703401366</v>
      </c>
      <c r="I553" s="129">
        <f t="shared" ref="I553" si="365">I188</f>
        <v>0</v>
      </c>
      <c r="J553" s="53"/>
    </row>
    <row r="554" spans="2:10" x14ac:dyDescent="0.3">
      <c r="B554" s="52"/>
      <c r="C554" s="74">
        <v>549</v>
      </c>
      <c r="D554" s="129">
        <f t="shared" ref="D554:H554" si="366">D189</f>
        <v>13.6</v>
      </c>
      <c r="E554" s="129">
        <f t="shared" si="366"/>
        <v>-10.199999999999999</v>
      </c>
      <c r="F554" s="129">
        <f t="shared" si="366"/>
        <v>0</v>
      </c>
      <c r="G554" s="129">
        <f t="shared" si="366"/>
        <v>1.0993258640510293</v>
      </c>
      <c r="H554" s="129">
        <f t="shared" si="366"/>
        <v>0.60515426855005783</v>
      </c>
      <c r="I554" s="129">
        <f t="shared" ref="I554" si="367">I189</f>
        <v>0</v>
      </c>
      <c r="J554" s="53"/>
    </row>
    <row r="555" spans="2:10" x14ac:dyDescent="0.3">
      <c r="B555" s="52"/>
      <c r="C555" s="74">
        <v>550</v>
      </c>
      <c r="D555" s="129">
        <f t="shared" ref="D555:H555" si="368">D190</f>
        <v>13</v>
      </c>
      <c r="E555" s="129">
        <f t="shared" si="368"/>
        <v>-10</v>
      </c>
      <c r="F555" s="129">
        <f t="shared" si="368"/>
        <v>0</v>
      </c>
      <c r="G555" s="129">
        <f t="shared" si="368"/>
        <v>1.0954206432112401</v>
      </c>
      <c r="H555" s="129">
        <f t="shared" si="368"/>
        <v>0.60093762278483775</v>
      </c>
      <c r="I555" s="129">
        <f t="shared" ref="I555" si="369">I190</f>
        <v>0</v>
      </c>
      <c r="J555" s="53"/>
    </row>
    <row r="556" spans="2:10" x14ac:dyDescent="0.3">
      <c r="B556" s="52"/>
      <c r="C556" s="74">
        <v>551</v>
      </c>
      <c r="D556" s="129">
        <f t="shared" ref="D556:H556" si="370">D191</f>
        <v>13.2</v>
      </c>
      <c r="E556" s="129">
        <f t="shared" si="370"/>
        <v>-9.1999999999999993</v>
      </c>
      <c r="F556" s="129">
        <f t="shared" si="370"/>
        <v>0</v>
      </c>
      <c r="G556" s="129">
        <f t="shared" si="370"/>
        <v>1.1136524716270599</v>
      </c>
      <c r="H556" s="129">
        <f t="shared" si="370"/>
        <v>0.59677996316811865</v>
      </c>
      <c r="I556" s="129">
        <f t="shared" ref="I556" si="371">I191</f>
        <v>0</v>
      </c>
      <c r="J556" s="53"/>
    </row>
    <row r="557" spans="2:10" x14ac:dyDescent="0.3">
      <c r="B557" s="52"/>
      <c r="C557" s="74">
        <v>552</v>
      </c>
      <c r="D557" s="129">
        <f t="shared" ref="D557:H557" si="372">D192</f>
        <v>14.4</v>
      </c>
      <c r="E557" s="129">
        <f t="shared" si="372"/>
        <v>-7.4</v>
      </c>
      <c r="F557" s="129">
        <f t="shared" si="372"/>
        <v>0</v>
      </c>
      <c r="G557" s="129">
        <f t="shared" si="372"/>
        <v>1.1639814829751962</v>
      </c>
      <c r="H557" s="129">
        <f t="shared" si="372"/>
        <v>0.59265648156300943</v>
      </c>
      <c r="I557" s="129">
        <f t="shared" ref="I557" si="373">I192</f>
        <v>0</v>
      </c>
      <c r="J557" s="53"/>
    </row>
    <row r="558" spans="2:10" x14ac:dyDescent="0.3">
      <c r="B558" s="52"/>
      <c r="C558" s="74">
        <v>553</v>
      </c>
      <c r="D558" s="129">
        <f t="shared" ref="D558:H558" si="374">D193</f>
        <v>13.4</v>
      </c>
      <c r="E558" s="129">
        <f t="shared" si="374"/>
        <v>-7.8</v>
      </c>
      <c r="F558" s="129">
        <f t="shared" si="374"/>
        <v>0</v>
      </c>
      <c r="G558" s="129">
        <f t="shared" si="374"/>
        <v>1.1447796452667889</v>
      </c>
      <c r="H558" s="129">
        <f t="shared" si="374"/>
        <v>0.58856248093602492</v>
      </c>
      <c r="I558" s="129">
        <f t="shared" ref="I558" si="375">I193</f>
        <v>0</v>
      </c>
      <c r="J558" s="53"/>
    </row>
    <row r="559" spans="2:10" x14ac:dyDescent="0.3">
      <c r="B559" s="52"/>
      <c r="C559" s="74">
        <v>554</v>
      </c>
      <c r="D559" s="129">
        <f t="shared" ref="D559:H559" si="376">D194</f>
        <v>13.4</v>
      </c>
      <c r="E559" s="129">
        <f t="shared" si="376"/>
        <v>-10.8</v>
      </c>
      <c r="F559" s="129">
        <f t="shared" si="376"/>
        <v>0</v>
      </c>
      <c r="G559" s="129">
        <f t="shared" si="376"/>
        <v>1.1004262493868848</v>
      </c>
      <c r="H559" s="129">
        <f t="shared" si="376"/>
        <v>0.58449694209385972</v>
      </c>
      <c r="I559" s="129">
        <f t="shared" ref="I559" si="377">I194</f>
        <v>0</v>
      </c>
      <c r="J559" s="53"/>
    </row>
    <row r="560" spans="2:10" x14ac:dyDescent="0.3">
      <c r="B560" s="52"/>
      <c r="C560" s="74">
        <v>555</v>
      </c>
      <c r="D560" s="129">
        <f t="shared" ref="D560:H560" si="378">D195</f>
        <v>11.8</v>
      </c>
      <c r="E560" s="129">
        <f t="shared" si="378"/>
        <v>-9.8000000000000007</v>
      </c>
      <c r="F560" s="129">
        <f t="shared" si="378"/>
        <v>0</v>
      </c>
      <c r="G560" s="129">
        <f t="shared" si="378"/>
        <v>1.0942259390723521</v>
      </c>
      <c r="H560" s="129">
        <f t="shared" si="378"/>
        <v>0.58045951933666062</v>
      </c>
      <c r="I560" s="129">
        <f t="shared" ref="I560" si="379">I195</f>
        <v>0</v>
      </c>
      <c r="J560" s="53"/>
    </row>
    <row r="561" spans="2:10" x14ac:dyDescent="0.3">
      <c r="B561" s="52"/>
      <c r="C561" s="74">
        <v>556</v>
      </c>
      <c r="D561" s="129">
        <f t="shared" ref="D561:H561" si="380">D196</f>
        <v>11.4</v>
      </c>
      <c r="E561" s="129">
        <f t="shared" si="380"/>
        <v>-8.1999999999999993</v>
      </c>
      <c r="F561" s="129">
        <f t="shared" si="380"/>
        <v>0</v>
      </c>
      <c r="G561" s="129">
        <f t="shared" si="380"/>
        <v>1.1167540702030674</v>
      </c>
      <c r="H561" s="129">
        <f t="shared" si="380"/>
        <v>0.57644999119390095</v>
      </c>
      <c r="I561" s="129">
        <f t="shared" ref="I561" si="381">I196</f>
        <v>0</v>
      </c>
      <c r="J561" s="53"/>
    </row>
    <row r="562" spans="2:10" x14ac:dyDescent="0.3">
      <c r="B562" s="52"/>
      <c r="C562" s="74">
        <v>557</v>
      </c>
      <c r="D562" s="129">
        <f t="shared" ref="D562:H562" si="382">D197</f>
        <v>8.6</v>
      </c>
      <c r="E562" s="129">
        <f t="shared" si="382"/>
        <v>-5.4</v>
      </c>
      <c r="F562" s="129">
        <f t="shared" si="382"/>
        <v>0.5</v>
      </c>
      <c r="G562" s="129">
        <f t="shared" si="382"/>
        <v>1.120459271198545</v>
      </c>
      <c r="H562" s="129">
        <f t="shared" si="382"/>
        <v>0.57418610014545657</v>
      </c>
      <c r="I562" s="129">
        <f t="shared" ref="I562" si="383">I197</f>
        <v>0</v>
      </c>
      <c r="J562" s="53"/>
    </row>
    <row r="563" spans="2:10" x14ac:dyDescent="0.3">
      <c r="B563" s="52"/>
      <c r="C563" s="74">
        <v>558</v>
      </c>
      <c r="D563" s="129">
        <f t="shared" ref="D563:H563" si="384">D198</f>
        <v>6.2</v>
      </c>
      <c r="E563" s="129">
        <f t="shared" si="384"/>
        <v>-4.8</v>
      </c>
      <c r="F563" s="129">
        <f t="shared" si="384"/>
        <v>0</v>
      </c>
      <c r="G563" s="129">
        <f t="shared" si="384"/>
        <v>1.0955415276542166</v>
      </c>
      <c r="H563" s="129">
        <f t="shared" si="384"/>
        <v>0.56882790837269048</v>
      </c>
      <c r="I563" s="129">
        <f t="shared" ref="I563" si="385">I198</f>
        <v>0</v>
      </c>
      <c r="J563" s="53"/>
    </row>
    <row r="564" spans="2:10" x14ac:dyDescent="0.3">
      <c r="B564" s="52"/>
      <c r="C564" s="74">
        <v>559</v>
      </c>
      <c r="D564" s="129">
        <f t="shared" ref="D564:H564" si="386">D199</f>
        <v>7</v>
      </c>
      <c r="E564" s="129">
        <f t="shared" si="386"/>
        <v>-2.6</v>
      </c>
      <c r="F564" s="129">
        <f t="shared" si="386"/>
        <v>0</v>
      </c>
      <c r="G564" s="129">
        <f t="shared" si="386"/>
        <v>1.1477984426825627</v>
      </c>
      <c r="H564" s="129">
        <f t="shared" si="386"/>
        <v>0.56464424097076871</v>
      </c>
      <c r="I564" s="129">
        <f t="shared" ref="I564" si="387">I199</f>
        <v>0</v>
      </c>
      <c r="J564" s="53"/>
    </row>
    <row r="565" spans="2:10" x14ac:dyDescent="0.3">
      <c r="B565" s="52"/>
      <c r="C565" s="74">
        <v>560</v>
      </c>
      <c r="D565" s="129">
        <f t="shared" ref="D565:H565" si="388">D200</f>
        <v>6.8</v>
      </c>
      <c r="E565" s="129">
        <f t="shared" si="388"/>
        <v>-3.4</v>
      </c>
      <c r="F565" s="129">
        <f t="shared" si="388"/>
        <v>0.7</v>
      </c>
      <c r="G565" s="129">
        <f t="shared" si="388"/>
        <v>1.1359107831165054</v>
      </c>
      <c r="H565" s="129">
        <f t="shared" si="388"/>
        <v>0.56496489011087381</v>
      </c>
      <c r="I565" s="129">
        <f t="shared" ref="I565" si="389">I200</f>
        <v>0</v>
      </c>
      <c r="J565" s="53"/>
    </row>
    <row r="566" spans="2:10" x14ac:dyDescent="0.3">
      <c r="B566" s="52"/>
      <c r="C566" s="74">
        <v>561</v>
      </c>
      <c r="D566" s="129">
        <f t="shared" ref="D566:H566" si="390">D201</f>
        <v>9.8000000000000007</v>
      </c>
      <c r="E566" s="129">
        <f t="shared" si="390"/>
        <v>-9.4</v>
      </c>
      <c r="F566" s="129">
        <f t="shared" si="390"/>
        <v>0</v>
      </c>
      <c r="G566" s="129">
        <f t="shared" si="390"/>
        <v>1.0917875245071038</v>
      </c>
      <c r="H566" s="129">
        <f t="shared" si="390"/>
        <v>0.55759608621476153</v>
      </c>
      <c r="I566" s="129">
        <f t="shared" ref="I566" si="391">I201</f>
        <v>0</v>
      </c>
      <c r="J566" s="53"/>
    </row>
    <row r="567" spans="2:10" x14ac:dyDescent="0.3">
      <c r="B567" s="52"/>
      <c r="C567" s="74">
        <v>562</v>
      </c>
      <c r="D567" s="129">
        <f t="shared" ref="D567:H567" si="392">D202</f>
        <v>11.2</v>
      </c>
      <c r="E567" s="129">
        <f t="shared" si="392"/>
        <v>-9.1999999999999993</v>
      </c>
      <c r="F567" s="129">
        <f t="shared" si="392"/>
        <v>0</v>
      </c>
      <c r="G567" s="129">
        <f t="shared" si="392"/>
        <v>1.1221441293867915</v>
      </c>
      <c r="H567" s="129">
        <f t="shared" si="392"/>
        <v>0.55311077650516671</v>
      </c>
      <c r="I567" s="129">
        <f t="shared" ref="I567" si="393">I202</f>
        <v>0</v>
      </c>
      <c r="J567" s="53"/>
    </row>
    <row r="568" spans="2:10" x14ac:dyDescent="0.3">
      <c r="B568" s="52"/>
      <c r="C568" s="74">
        <v>563</v>
      </c>
      <c r="D568" s="129">
        <f t="shared" ref="D568:H568" si="394">D203</f>
        <v>11.8</v>
      </c>
      <c r="E568" s="129">
        <f t="shared" si="394"/>
        <v>-8.4</v>
      </c>
      <c r="F568" s="129">
        <f t="shared" si="394"/>
        <v>0</v>
      </c>
      <c r="G568" s="129">
        <f t="shared" si="394"/>
        <v>1.149752589105975</v>
      </c>
      <c r="H568" s="129">
        <f t="shared" si="394"/>
        <v>0.54917430564896408</v>
      </c>
      <c r="I568" s="129">
        <f t="shared" ref="I568" si="395">I203</f>
        <v>0</v>
      </c>
      <c r="J568" s="53"/>
    </row>
    <row r="569" spans="2:10" x14ac:dyDescent="0.3">
      <c r="B569" s="52"/>
      <c r="C569" s="74">
        <v>564</v>
      </c>
      <c r="D569" s="129">
        <f t="shared" ref="D569:H569" si="396">D204</f>
        <v>11.6</v>
      </c>
      <c r="E569" s="129">
        <f t="shared" si="396"/>
        <v>-6.2</v>
      </c>
      <c r="F569" s="129">
        <f t="shared" si="396"/>
        <v>0</v>
      </c>
      <c r="G569" s="129">
        <f t="shared" si="396"/>
        <v>1.1877928098923607</v>
      </c>
      <c r="H569" s="129">
        <f t="shared" si="396"/>
        <v>0.54535970082871099</v>
      </c>
      <c r="I569" s="129">
        <f t="shared" ref="I569" si="397">I204</f>
        <v>0</v>
      </c>
      <c r="J569" s="53"/>
    </row>
    <row r="570" spans="2:10" x14ac:dyDescent="0.3">
      <c r="B570" s="52"/>
      <c r="C570" s="74">
        <v>565</v>
      </c>
      <c r="D570" s="129">
        <f t="shared" ref="D570:H570" si="398">D205</f>
        <v>9.8000000000000007</v>
      </c>
      <c r="E570" s="129">
        <f t="shared" si="398"/>
        <v>-2.8</v>
      </c>
      <c r="F570" s="129">
        <f t="shared" si="398"/>
        <v>7.1</v>
      </c>
      <c r="G570" s="129">
        <f t="shared" si="398"/>
        <v>1.2198204486717039</v>
      </c>
      <c r="H570" s="129">
        <f t="shared" si="398"/>
        <v>0.8797481014226215</v>
      </c>
      <c r="I570" s="129">
        <f t="shared" ref="I570" si="399">I205</f>
        <v>1.8698277389861999</v>
      </c>
      <c r="J570" s="53"/>
    </row>
    <row r="571" spans="2:10" x14ac:dyDescent="0.3">
      <c r="B571" s="52"/>
      <c r="C571" s="74">
        <v>566</v>
      </c>
      <c r="D571" s="129">
        <f t="shared" ref="D571:H571" si="400">D206</f>
        <v>6</v>
      </c>
      <c r="E571" s="129">
        <f t="shared" si="400"/>
        <v>-9</v>
      </c>
      <c r="F571" s="129">
        <f t="shared" si="400"/>
        <v>1.2</v>
      </c>
      <c r="G571" s="129">
        <f t="shared" si="400"/>
        <v>0</v>
      </c>
      <c r="H571" s="129">
        <f t="shared" si="400"/>
        <v>0.6662528597458256</v>
      </c>
      <c r="I571" s="129">
        <f t="shared" ref="I571" si="401">I206</f>
        <v>0</v>
      </c>
      <c r="J571" s="53"/>
    </row>
    <row r="572" spans="2:10" x14ac:dyDescent="0.3">
      <c r="B572" s="52"/>
      <c r="C572" s="74">
        <v>567</v>
      </c>
      <c r="D572" s="129">
        <f t="shared" ref="D572:H572" si="402">D207</f>
        <v>3</v>
      </c>
      <c r="E572" s="129">
        <f t="shared" si="402"/>
        <v>-2</v>
      </c>
      <c r="F572" s="129">
        <f t="shared" si="402"/>
        <v>10.5</v>
      </c>
      <c r="G572" s="129">
        <f t="shared" si="402"/>
        <v>1.1304804889655442</v>
      </c>
      <c r="H572" s="129">
        <f t="shared" si="402"/>
        <v>1.5765678166288839</v>
      </c>
      <c r="I572" s="129">
        <f t="shared" ref="I572" si="403">I207</f>
        <v>45.968421531225083</v>
      </c>
      <c r="J572" s="53"/>
    </row>
    <row r="573" spans="2:10" x14ac:dyDescent="0.3">
      <c r="B573" s="52"/>
      <c r="C573" s="74">
        <v>568</v>
      </c>
      <c r="D573" s="129">
        <f t="shared" ref="D573:H573" si="404">D208</f>
        <v>1.2</v>
      </c>
      <c r="E573" s="129">
        <f t="shared" si="404"/>
        <v>-12.2</v>
      </c>
      <c r="F573" s="129">
        <f t="shared" si="404"/>
        <v>0.1</v>
      </c>
      <c r="G573" s="129">
        <f t="shared" si="404"/>
        <v>0</v>
      </c>
      <c r="H573" s="129">
        <f t="shared" si="404"/>
        <v>0.81212228347775328</v>
      </c>
      <c r="I573" s="129">
        <f t="shared" ref="I573" si="405">I208</f>
        <v>0</v>
      </c>
      <c r="J573" s="53"/>
    </row>
    <row r="574" spans="2:10" x14ac:dyDescent="0.3">
      <c r="B574" s="52"/>
      <c r="C574" s="74">
        <v>569</v>
      </c>
      <c r="D574" s="129">
        <f t="shared" ref="D574:H574" si="406">D209</f>
        <v>5.6</v>
      </c>
      <c r="E574" s="129">
        <f t="shared" si="406"/>
        <v>-8.4</v>
      </c>
      <c r="F574" s="129">
        <f t="shared" si="406"/>
        <v>0</v>
      </c>
      <c r="G574" s="129">
        <f t="shared" si="406"/>
        <v>0</v>
      </c>
      <c r="H574" s="129">
        <f t="shared" si="406"/>
        <v>0.80361915594304478</v>
      </c>
      <c r="I574" s="129">
        <f t="shared" ref="I574" si="407">I209</f>
        <v>0</v>
      </c>
      <c r="J574" s="53"/>
    </row>
    <row r="575" spans="2:10" x14ac:dyDescent="0.3">
      <c r="B575" s="52"/>
      <c r="C575" s="74">
        <v>570</v>
      </c>
      <c r="D575" s="129">
        <f t="shared" ref="D575:H575" si="408">D210</f>
        <v>9.4</v>
      </c>
      <c r="E575" s="129">
        <f t="shared" si="408"/>
        <v>-2.6</v>
      </c>
      <c r="F575" s="129">
        <f t="shared" si="408"/>
        <v>0</v>
      </c>
      <c r="G575" s="129">
        <f t="shared" si="408"/>
        <v>1.245856457152376</v>
      </c>
      <c r="H575" s="129">
        <f t="shared" si="408"/>
        <v>0.78260876188070805</v>
      </c>
      <c r="I575" s="129">
        <f t="shared" ref="I575" si="409">I210</f>
        <v>0</v>
      </c>
      <c r="J575" s="53"/>
    </row>
    <row r="576" spans="2:10" x14ac:dyDescent="0.3">
      <c r="B576" s="52"/>
      <c r="C576" s="74">
        <v>571</v>
      </c>
      <c r="D576" s="129">
        <f t="shared" ref="D576:H576" si="410">D211</f>
        <v>10.199999999999999</v>
      </c>
      <c r="E576" s="129">
        <f t="shared" si="410"/>
        <v>-3</v>
      </c>
      <c r="F576" s="129">
        <f t="shared" si="410"/>
        <v>0</v>
      </c>
      <c r="G576" s="129">
        <f t="shared" si="410"/>
        <v>1.2591097158207882</v>
      </c>
      <c r="H576" s="129">
        <f t="shared" si="410"/>
        <v>0.76231309399647762</v>
      </c>
      <c r="I576" s="129">
        <f t="shared" ref="I576" si="411">I211</f>
        <v>0</v>
      </c>
      <c r="J576" s="53"/>
    </row>
    <row r="577" spans="2:10" x14ac:dyDescent="0.3">
      <c r="B577" s="52"/>
      <c r="C577" s="74">
        <v>572</v>
      </c>
      <c r="D577" s="129">
        <f t="shared" ref="D577:H577" si="412">D212</f>
        <v>10</v>
      </c>
      <c r="E577" s="129">
        <f t="shared" si="412"/>
        <v>-4.2</v>
      </c>
      <c r="F577" s="129">
        <f t="shared" si="412"/>
        <v>0</v>
      </c>
      <c r="G577" s="129">
        <f t="shared" si="412"/>
        <v>1.2413193622692305</v>
      </c>
      <c r="H577" s="129">
        <f t="shared" si="412"/>
        <v>0.74294904615979096</v>
      </c>
      <c r="I577" s="129">
        <f t="shared" ref="I577" si="413">I212</f>
        <v>0</v>
      </c>
      <c r="J577" s="53"/>
    </row>
    <row r="578" spans="2:10" x14ac:dyDescent="0.3">
      <c r="B578" s="52"/>
      <c r="C578" s="74">
        <v>573</v>
      </c>
      <c r="D578" s="129">
        <f t="shared" ref="D578:H578" si="414">D213</f>
        <v>10.4</v>
      </c>
      <c r="E578" s="129">
        <f t="shared" si="414"/>
        <v>-6.2</v>
      </c>
      <c r="F578" s="129">
        <f t="shared" si="414"/>
        <v>0</v>
      </c>
      <c r="G578" s="129">
        <f t="shared" si="414"/>
        <v>1.2200184251316171</v>
      </c>
      <c r="H578" s="129">
        <f t="shared" si="414"/>
        <v>0.72445499383914569</v>
      </c>
      <c r="I578" s="129">
        <f t="shared" ref="I578" si="415">I213</f>
        <v>0</v>
      </c>
      <c r="J578" s="53"/>
    </row>
    <row r="579" spans="2:10" x14ac:dyDescent="0.3">
      <c r="B579" s="52"/>
      <c r="C579" s="74">
        <v>574</v>
      </c>
      <c r="D579" s="129">
        <f t="shared" ref="D579:H579" si="416">D214</f>
        <v>10.199999999999999</v>
      </c>
      <c r="E579" s="129">
        <f t="shared" si="416"/>
        <v>-7.2</v>
      </c>
      <c r="F579" s="129">
        <f t="shared" si="416"/>
        <v>0</v>
      </c>
      <c r="G579" s="129">
        <f t="shared" si="416"/>
        <v>1.2056011593805016</v>
      </c>
      <c r="H579" s="129">
        <f t="shared" si="416"/>
        <v>0.70669005111508187</v>
      </c>
      <c r="I579" s="129">
        <f t="shared" ref="I579" si="417">I214</f>
        <v>0</v>
      </c>
      <c r="J579" s="53"/>
    </row>
    <row r="580" spans="2:10" x14ac:dyDescent="0.3">
      <c r="B580" s="52"/>
      <c r="C580" s="74">
        <v>575</v>
      </c>
      <c r="D580" s="129">
        <f t="shared" ref="D580:H580" si="418">D215</f>
        <v>11.4</v>
      </c>
      <c r="E580" s="129">
        <f t="shared" si="418"/>
        <v>-7.4</v>
      </c>
      <c r="F580" s="129">
        <f t="shared" si="418"/>
        <v>0</v>
      </c>
      <c r="G580" s="129">
        <f t="shared" si="418"/>
        <v>1.2296104685433662</v>
      </c>
      <c r="H580" s="129">
        <f t="shared" si="418"/>
        <v>0.68926167715170694</v>
      </c>
      <c r="I580" s="129">
        <f t="shared" ref="I580" si="419">I215</f>
        <v>0</v>
      </c>
      <c r="J580" s="53"/>
    </row>
    <row r="581" spans="2:10" x14ac:dyDescent="0.3">
      <c r="B581" s="52"/>
      <c r="C581" s="74">
        <v>576</v>
      </c>
      <c r="D581" s="129">
        <f t="shared" ref="D581:H581" si="420">D216</f>
        <v>11.2</v>
      </c>
      <c r="E581" s="129">
        <f t="shared" si="420"/>
        <v>-8.8000000000000007</v>
      </c>
      <c r="F581" s="129">
        <f t="shared" si="420"/>
        <v>0</v>
      </c>
      <c r="G581" s="129">
        <f t="shared" si="420"/>
        <v>1.2081417532530723</v>
      </c>
      <c r="H581" s="129">
        <f t="shared" si="420"/>
        <v>0.67252764389712771</v>
      </c>
      <c r="I581" s="129">
        <f t="shared" ref="I581" si="421">I216</f>
        <v>0</v>
      </c>
      <c r="J581" s="53"/>
    </row>
    <row r="582" spans="2:10" x14ac:dyDescent="0.3">
      <c r="B582" s="52"/>
      <c r="C582" s="74">
        <v>577</v>
      </c>
      <c r="D582" s="129">
        <f t="shared" ref="D582:H582" si="422">D217</f>
        <v>13</v>
      </c>
      <c r="E582" s="129">
        <f t="shared" si="422"/>
        <v>-8.6</v>
      </c>
      <c r="F582" s="129">
        <f t="shared" si="422"/>
        <v>0</v>
      </c>
      <c r="G582" s="129">
        <f t="shared" si="422"/>
        <v>1.2502539708480735</v>
      </c>
      <c r="H582" s="129">
        <f t="shared" si="422"/>
        <v>0.65591300218457627</v>
      </c>
      <c r="I582" s="129">
        <f t="shared" ref="I582" si="423">I217</f>
        <v>0</v>
      </c>
      <c r="J582" s="53"/>
    </row>
    <row r="583" spans="2:10" x14ac:dyDescent="0.3">
      <c r="B583" s="52"/>
      <c r="C583" s="74">
        <v>578</v>
      </c>
      <c r="D583" s="129">
        <f t="shared" ref="D583:H583" si="424">D218</f>
        <v>11.8</v>
      </c>
      <c r="E583" s="129">
        <f t="shared" si="424"/>
        <v>-7.2</v>
      </c>
      <c r="F583" s="129">
        <f t="shared" si="424"/>
        <v>0</v>
      </c>
      <c r="G583" s="129">
        <f t="shared" si="424"/>
        <v>1.2608107720956798</v>
      </c>
      <c r="H583" s="129">
        <f t="shared" si="424"/>
        <v>0.63966558276198071</v>
      </c>
      <c r="I583" s="129">
        <f t="shared" ref="I583" si="425">I218</f>
        <v>0</v>
      </c>
      <c r="J583" s="53"/>
    </row>
    <row r="584" spans="2:10" x14ac:dyDescent="0.3">
      <c r="B584" s="52"/>
      <c r="C584" s="74">
        <v>579</v>
      </c>
      <c r="D584" s="129">
        <f t="shared" ref="D584:H584" si="426">D219</f>
        <v>11.2</v>
      </c>
      <c r="E584" s="129">
        <f t="shared" si="426"/>
        <v>-3</v>
      </c>
      <c r="F584" s="129">
        <f t="shared" si="426"/>
        <v>0</v>
      </c>
      <c r="G584" s="129">
        <f t="shared" si="426"/>
        <v>1.3330302805416678</v>
      </c>
      <c r="H584" s="129">
        <f t="shared" si="426"/>
        <v>0.62327355404341278</v>
      </c>
      <c r="I584" s="129">
        <f t="shared" ref="I584" si="427">I219</f>
        <v>0</v>
      </c>
      <c r="J584" s="53"/>
    </row>
    <row r="585" spans="2:10" x14ac:dyDescent="0.3">
      <c r="B585" s="52"/>
      <c r="C585" s="74">
        <v>580</v>
      </c>
      <c r="D585" s="129">
        <f t="shared" ref="D585:H585" si="428">D220</f>
        <v>9.8000000000000007</v>
      </c>
      <c r="E585" s="129">
        <f t="shared" si="428"/>
        <v>-4.8</v>
      </c>
      <c r="F585" s="129">
        <f t="shared" si="428"/>
        <v>0</v>
      </c>
      <c r="G585" s="129">
        <f t="shared" si="428"/>
        <v>1.2823754211504759</v>
      </c>
      <c r="H585" s="129">
        <f t="shared" si="428"/>
        <v>0.60770231404707298</v>
      </c>
      <c r="I585" s="129">
        <f t="shared" ref="I585" si="429">I220</f>
        <v>0</v>
      </c>
      <c r="J585" s="53"/>
    </row>
    <row r="586" spans="2:10" x14ac:dyDescent="0.3">
      <c r="B586" s="52"/>
      <c r="C586" s="74">
        <v>581</v>
      </c>
      <c r="D586" s="129">
        <f t="shared" ref="D586:H586" si="430">D221</f>
        <v>10</v>
      </c>
      <c r="E586" s="129">
        <f t="shared" si="430"/>
        <v>-4.5999999999999996</v>
      </c>
      <c r="F586" s="129">
        <f t="shared" si="430"/>
        <v>0</v>
      </c>
      <c r="G586" s="129">
        <f t="shared" si="430"/>
        <v>1.297027337798611</v>
      </c>
      <c r="H586" s="129">
        <f t="shared" si="430"/>
        <v>0.59240185724675631</v>
      </c>
      <c r="I586" s="129">
        <f t="shared" ref="I586" si="431">I221</f>
        <v>0</v>
      </c>
      <c r="J586" s="53"/>
    </row>
    <row r="587" spans="2:10" x14ac:dyDescent="0.3">
      <c r="B587" s="52"/>
      <c r="C587" s="74">
        <v>582</v>
      </c>
      <c r="D587" s="129">
        <f t="shared" ref="D587:H587" si="432">D222</f>
        <v>10.199999999999999</v>
      </c>
      <c r="E587" s="129">
        <f t="shared" si="432"/>
        <v>-10.8</v>
      </c>
      <c r="F587" s="129">
        <f t="shared" si="432"/>
        <v>0</v>
      </c>
      <c r="G587" s="129">
        <f t="shared" si="432"/>
        <v>0</v>
      </c>
      <c r="H587" s="129">
        <f t="shared" si="432"/>
        <v>0.58720389309434096</v>
      </c>
      <c r="I587" s="129">
        <f t="shared" ref="I587" si="433">I222</f>
        <v>0</v>
      </c>
      <c r="J587" s="53"/>
    </row>
    <row r="588" spans="2:10" x14ac:dyDescent="0.3">
      <c r="B588" s="52"/>
      <c r="C588" s="74">
        <v>583</v>
      </c>
      <c r="D588" s="129">
        <f t="shared" ref="D588:H588" si="434">D223</f>
        <v>10.8</v>
      </c>
      <c r="E588" s="129">
        <f t="shared" si="434"/>
        <v>-11.4</v>
      </c>
      <c r="F588" s="129">
        <f t="shared" si="434"/>
        <v>0</v>
      </c>
      <c r="G588" s="129">
        <f t="shared" si="434"/>
        <v>0</v>
      </c>
      <c r="H588" s="129">
        <f t="shared" si="434"/>
        <v>0.58206083338682624</v>
      </c>
      <c r="I588" s="129">
        <f t="shared" ref="I588" si="435">I223</f>
        <v>0</v>
      </c>
      <c r="J588" s="53"/>
    </row>
    <row r="589" spans="2:10" x14ac:dyDescent="0.3">
      <c r="B589" s="52"/>
      <c r="C589" s="74">
        <v>584</v>
      </c>
      <c r="D589" s="129">
        <f t="shared" ref="D589:H589" si="436">D224</f>
        <v>10.4</v>
      </c>
      <c r="E589" s="129">
        <f t="shared" si="436"/>
        <v>-5</v>
      </c>
      <c r="F589" s="129">
        <f t="shared" si="436"/>
        <v>0</v>
      </c>
      <c r="G589" s="129">
        <f t="shared" si="436"/>
        <v>1.3197471758386068</v>
      </c>
      <c r="H589" s="129">
        <f t="shared" si="436"/>
        <v>0.56710830386146127</v>
      </c>
      <c r="I589" s="129">
        <f t="shared" ref="I589" si="437">I224</f>
        <v>0</v>
      </c>
      <c r="J589" s="53"/>
    </row>
    <row r="590" spans="2:10" x14ac:dyDescent="0.3">
      <c r="B590" s="52"/>
      <c r="C590" s="74">
        <v>585</v>
      </c>
      <c r="D590" s="129">
        <f t="shared" ref="D590:H590" si="438">D225</f>
        <v>11.2</v>
      </c>
      <c r="E590" s="129">
        <f t="shared" si="438"/>
        <v>-6.4</v>
      </c>
      <c r="F590" s="129">
        <f t="shared" si="438"/>
        <v>0</v>
      </c>
      <c r="G590" s="129">
        <f t="shared" si="438"/>
        <v>1.3162518521964328</v>
      </c>
      <c r="H590" s="129">
        <f t="shared" si="438"/>
        <v>0.55252892431844181</v>
      </c>
      <c r="I590" s="129">
        <f t="shared" ref="I590" si="439">I225</f>
        <v>0</v>
      </c>
      <c r="J590" s="53"/>
    </row>
    <row r="591" spans="2:10" x14ac:dyDescent="0.3">
      <c r="B591" s="52"/>
      <c r="C591" s="74">
        <v>586</v>
      </c>
      <c r="D591" s="129">
        <f t="shared" ref="D591:H591" si="440">D226</f>
        <v>12.2</v>
      </c>
      <c r="E591" s="129">
        <f t="shared" si="440"/>
        <v>-8.1999999999999993</v>
      </c>
      <c r="F591" s="129">
        <f t="shared" si="440"/>
        <v>0</v>
      </c>
      <c r="G591" s="129">
        <f t="shared" si="440"/>
        <v>1.3089417895700828</v>
      </c>
      <c r="H591" s="129">
        <f t="shared" si="440"/>
        <v>0.5383317498779292</v>
      </c>
      <c r="I591" s="129">
        <f t="shared" ref="I591" si="441">I226</f>
        <v>0</v>
      </c>
      <c r="J591" s="53"/>
    </row>
    <row r="592" spans="2:10" x14ac:dyDescent="0.3">
      <c r="B592" s="52"/>
      <c r="C592" s="74">
        <v>587</v>
      </c>
      <c r="D592" s="129">
        <f t="shared" ref="D592:H592" si="442">D227</f>
        <v>12.4</v>
      </c>
      <c r="E592" s="129">
        <f t="shared" si="442"/>
        <v>-10</v>
      </c>
      <c r="F592" s="129">
        <f t="shared" si="442"/>
        <v>0</v>
      </c>
      <c r="G592" s="129">
        <f t="shared" si="442"/>
        <v>1.2864425673105786</v>
      </c>
      <c r="H592" s="129">
        <f t="shared" si="442"/>
        <v>0.52460891074864857</v>
      </c>
      <c r="I592" s="129">
        <f t="shared" ref="I592" si="443">I227</f>
        <v>0</v>
      </c>
      <c r="J592" s="53"/>
    </row>
    <row r="593" spans="2:10" x14ac:dyDescent="0.3">
      <c r="B593" s="52"/>
      <c r="C593" s="74">
        <v>588</v>
      </c>
      <c r="D593" s="129">
        <f t="shared" ref="D593:H593" si="444">D228</f>
        <v>12.2</v>
      </c>
      <c r="E593" s="129">
        <f t="shared" si="444"/>
        <v>-10.4</v>
      </c>
      <c r="F593" s="129">
        <f t="shared" si="444"/>
        <v>0</v>
      </c>
      <c r="G593" s="129">
        <f t="shared" si="444"/>
        <v>1.2826402726433597</v>
      </c>
      <c r="H593" s="129">
        <f t="shared" si="444"/>
        <v>0.51120431906982156</v>
      </c>
      <c r="I593" s="129">
        <f t="shared" ref="I593" si="445">I228</f>
        <v>0</v>
      </c>
      <c r="J593" s="53"/>
    </row>
    <row r="594" spans="2:10" x14ac:dyDescent="0.3">
      <c r="B594" s="52"/>
      <c r="C594" s="74">
        <v>589</v>
      </c>
      <c r="D594" s="129">
        <f t="shared" ref="D594:H594" si="446">D229</f>
        <v>12</v>
      </c>
      <c r="E594" s="129">
        <f t="shared" si="446"/>
        <v>-7.4</v>
      </c>
      <c r="F594" s="129">
        <f t="shared" si="446"/>
        <v>0</v>
      </c>
      <c r="G594" s="129">
        <f t="shared" si="446"/>
        <v>1.3437365034326005</v>
      </c>
      <c r="H594" s="129">
        <f t="shared" si="446"/>
        <v>0.49764095394433711</v>
      </c>
      <c r="I594" s="129">
        <f t="shared" ref="I594" si="447">I229</f>
        <v>0</v>
      </c>
      <c r="J594" s="53"/>
    </row>
    <row r="595" spans="2:10" x14ac:dyDescent="0.3">
      <c r="B595" s="52"/>
      <c r="C595" s="74">
        <v>590</v>
      </c>
      <c r="D595" s="129">
        <f t="shared" ref="D595:H595" si="448">D230</f>
        <v>11.6</v>
      </c>
      <c r="E595" s="129">
        <f t="shared" si="448"/>
        <v>-7.8</v>
      </c>
      <c r="F595" s="129">
        <f t="shared" si="448"/>
        <v>0</v>
      </c>
      <c r="G595" s="129">
        <f t="shared" si="448"/>
        <v>1.336253155823286</v>
      </c>
      <c r="H595" s="129">
        <f t="shared" si="448"/>
        <v>0.48441078003657662</v>
      </c>
      <c r="I595" s="129">
        <f t="shared" ref="I595" si="449">I230</f>
        <v>0</v>
      </c>
      <c r="J595" s="53"/>
    </row>
    <row r="596" spans="2:10" x14ac:dyDescent="0.3">
      <c r="B596" s="52"/>
      <c r="C596" s="74">
        <v>591</v>
      </c>
      <c r="D596" s="129">
        <f t="shared" ref="D596:H596" si="450">D231</f>
        <v>11.2</v>
      </c>
      <c r="E596" s="129">
        <f t="shared" si="450"/>
        <v>-12.4</v>
      </c>
      <c r="F596" s="129">
        <f t="shared" si="450"/>
        <v>0</v>
      </c>
      <c r="G596" s="129">
        <f t="shared" si="450"/>
        <v>0</v>
      </c>
      <c r="H596" s="129">
        <f t="shared" si="450"/>
        <v>0.4807669129415913</v>
      </c>
      <c r="I596" s="129">
        <f t="shared" ref="I596" si="451">I231</f>
        <v>0</v>
      </c>
      <c r="J596" s="53"/>
    </row>
    <row r="597" spans="2:10" x14ac:dyDescent="0.3">
      <c r="B597" s="52"/>
      <c r="C597" s="74">
        <v>592</v>
      </c>
      <c r="D597" s="129">
        <f t="shared" ref="D597:H597" si="452">D232</f>
        <v>11</v>
      </c>
      <c r="E597" s="129">
        <f t="shared" si="452"/>
        <v>-11.6</v>
      </c>
      <c r="F597" s="129">
        <f t="shared" si="452"/>
        <v>0</v>
      </c>
      <c r="G597" s="129">
        <f t="shared" si="452"/>
        <v>0</v>
      </c>
      <c r="H597" s="129">
        <f t="shared" si="452"/>
        <v>0.47715333185664804</v>
      </c>
      <c r="I597" s="129">
        <f t="shared" ref="I597" si="453">I232</f>
        <v>0</v>
      </c>
      <c r="J597" s="53"/>
    </row>
    <row r="598" spans="2:10" x14ac:dyDescent="0.3">
      <c r="B598" s="52"/>
      <c r="C598" s="74">
        <v>593</v>
      </c>
      <c r="D598" s="129">
        <f t="shared" ref="D598:H598" si="454">D233</f>
        <v>12.2</v>
      </c>
      <c r="E598" s="129">
        <f t="shared" si="454"/>
        <v>-12.2</v>
      </c>
      <c r="F598" s="129">
        <f t="shared" si="454"/>
        <v>0</v>
      </c>
      <c r="G598" s="129">
        <f t="shared" si="454"/>
        <v>0</v>
      </c>
      <c r="H598" s="129">
        <f t="shared" si="454"/>
        <v>0.47356973969149513</v>
      </c>
      <c r="I598" s="129">
        <f t="shared" ref="I598" si="455">I233</f>
        <v>0</v>
      </c>
      <c r="J598" s="53"/>
    </row>
    <row r="599" spans="2:10" x14ac:dyDescent="0.3">
      <c r="B599" s="52"/>
      <c r="C599" s="74">
        <v>594</v>
      </c>
      <c r="D599" s="129">
        <f t="shared" ref="D599:H599" si="456">D234</f>
        <v>12</v>
      </c>
      <c r="E599" s="129">
        <f t="shared" si="456"/>
        <v>-11</v>
      </c>
      <c r="F599" s="129">
        <f t="shared" si="456"/>
        <v>0</v>
      </c>
      <c r="G599" s="129">
        <f t="shared" si="456"/>
        <v>1.3128378720681098</v>
      </c>
      <c r="H599" s="129">
        <f t="shared" si="456"/>
        <v>0.46087616997510317</v>
      </c>
      <c r="I599" s="129">
        <f t="shared" ref="I599" si="457">I234</f>
        <v>0</v>
      </c>
      <c r="J599" s="53"/>
    </row>
    <row r="600" spans="2:10" x14ac:dyDescent="0.3">
      <c r="B600" s="52"/>
      <c r="C600" s="74">
        <v>595</v>
      </c>
      <c r="D600" s="129">
        <f t="shared" ref="D600:H600" si="458">D235</f>
        <v>12.2</v>
      </c>
      <c r="E600" s="129">
        <f t="shared" si="458"/>
        <v>-11.6</v>
      </c>
      <c r="F600" s="129">
        <f t="shared" si="458"/>
        <v>0</v>
      </c>
      <c r="G600" s="129">
        <f t="shared" si="458"/>
        <v>1.312594401481852</v>
      </c>
      <c r="H600" s="129">
        <f t="shared" si="458"/>
        <v>0.4484339707367177</v>
      </c>
      <c r="I600" s="129">
        <f t="shared" ref="I600" si="459">I235</f>
        <v>0</v>
      </c>
      <c r="J600" s="53"/>
    </row>
    <row r="601" spans="2:10" x14ac:dyDescent="0.3">
      <c r="B601" s="52"/>
      <c r="C601" s="74">
        <v>596</v>
      </c>
      <c r="D601" s="129">
        <f t="shared" ref="D601:H601" si="460">D236</f>
        <v>12.4</v>
      </c>
      <c r="E601" s="129">
        <f t="shared" si="460"/>
        <v>-11.2</v>
      </c>
      <c r="F601" s="129">
        <f t="shared" si="460"/>
        <v>0</v>
      </c>
      <c r="G601" s="129">
        <f t="shared" si="460"/>
        <v>1.3321817078967397</v>
      </c>
      <c r="H601" s="129">
        <f t="shared" si="460"/>
        <v>0.43842647940026086</v>
      </c>
      <c r="I601" s="129">
        <f t="shared" ref="I601" si="461">I236</f>
        <v>0</v>
      </c>
      <c r="J601" s="53"/>
    </row>
    <row r="602" spans="2:10" x14ac:dyDescent="0.3">
      <c r="B602" s="52"/>
      <c r="C602" s="74">
        <v>597</v>
      </c>
      <c r="D602" s="129">
        <f t="shared" ref="D602:H602" si="462">D237</f>
        <v>12</v>
      </c>
      <c r="E602" s="129">
        <f t="shared" si="462"/>
        <v>-8</v>
      </c>
      <c r="F602" s="129">
        <f t="shared" si="462"/>
        <v>0</v>
      </c>
      <c r="G602" s="129">
        <f t="shared" si="462"/>
        <v>1.3962167508296217</v>
      </c>
      <c r="H602" s="129">
        <f t="shared" si="462"/>
        <v>0.43413476865542222</v>
      </c>
      <c r="I602" s="129">
        <f t="shared" ref="I602" si="463">I237</f>
        <v>0</v>
      </c>
      <c r="J602" s="53"/>
    </row>
    <row r="603" spans="2:10" x14ac:dyDescent="0.3">
      <c r="B603" s="52"/>
      <c r="C603" s="74">
        <v>598</v>
      </c>
      <c r="D603" s="129">
        <f t="shared" ref="D603:H603" si="464">D238</f>
        <v>11.4</v>
      </c>
      <c r="E603" s="129">
        <f t="shared" si="464"/>
        <v>-8.6</v>
      </c>
      <c r="F603" s="129">
        <f t="shared" si="464"/>
        <v>0</v>
      </c>
      <c r="G603" s="129">
        <f t="shared" si="464"/>
        <v>1.3799957386025388</v>
      </c>
      <c r="H603" s="129">
        <f t="shared" si="464"/>
        <v>0.43090502754954751</v>
      </c>
      <c r="I603" s="129">
        <f t="shared" ref="I603" si="465">I238</f>
        <v>0</v>
      </c>
      <c r="J603" s="53"/>
    </row>
    <row r="604" spans="2:10" x14ac:dyDescent="0.3">
      <c r="B604" s="52"/>
      <c r="C604" s="74">
        <v>599</v>
      </c>
      <c r="D604" s="129">
        <f t="shared" ref="D604:H604" si="466">D239</f>
        <v>12.2</v>
      </c>
      <c r="E604" s="129">
        <f t="shared" si="466"/>
        <v>-11</v>
      </c>
      <c r="F604" s="129">
        <f t="shared" si="466"/>
        <v>0</v>
      </c>
      <c r="G604" s="129">
        <f t="shared" si="466"/>
        <v>1.3553992146023721</v>
      </c>
      <c r="H604" s="129">
        <f t="shared" si="466"/>
        <v>0.42788632610137511</v>
      </c>
      <c r="I604" s="129">
        <f t="shared" ref="I604" si="467">I239</f>
        <v>0</v>
      </c>
      <c r="J604" s="53"/>
    </row>
    <row r="605" spans="2:10" x14ac:dyDescent="0.3">
      <c r="B605" s="52"/>
      <c r="C605" s="74">
        <v>600</v>
      </c>
      <c r="D605" s="129">
        <f t="shared" ref="D605:H605" si="468">D240</f>
        <v>11.4</v>
      </c>
      <c r="E605" s="129">
        <f t="shared" si="468"/>
        <v>-14.4</v>
      </c>
      <c r="F605" s="129">
        <f t="shared" si="468"/>
        <v>0</v>
      </c>
      <c r="G605" s="129">
        <f t="shared" si="468"/>
        <v>0</v>
      </c>
      <c r="H605" s="129">
        <f t="shared" si="468"/>
        <v>0.42493060149389655</v>
      </c>
      <c r="I605" s="129">
        <f t="shared" ref="I605" si="469">I240</f>
        <v>0</v>
      </c>
      <c r="J605" s="53"/>
    </row>
    <row r="606" spans="2:10" x14ac:dyDescent="0.3">
      <c r="B606" s="52"/>
      <c r="C606" s="74">
        <v>601</v>
      </c>
      <c r="D606" s="129">
        <f t="shared" ref="D606:H606" si="470">D241</f>
        <v>13</v>
      </c>
      <c r="E606" s="129">
        <f t="shared" si="470"/>
        <v>-15.8</v>
      </c>
      <c r="F606" s="129">
        <f t="shared" si="470"/>
        <v>0</v>
      </c>
      <c r="G606" s="129">
        <f t="shared" si="470"/>
        <v>0</v>
      </c>
      <c r="H606" s="129">
        <f t="shared" si="470"/>
        <v>0.42199529524876433</v>
      </c>
      <c r="I606" s="129">
        <f t="shared" ref="I606" si="471">I241</f>
        <v>0</v>
      </c>
      <c r="J606" s="53"/>
    </row>
    <row r="607" spans="2:10" x14ac:dyDescent="0.3">
      <c r="B607" s="52"/>
      <c r="C607" s="74">
        <v>602</v>
      </c>
      <c r="D607" s="129">
        <f t="shared" ref="D607:H607" si="472">D242</f>
        <v>13.6</v>
      </c>
      <c r="E607" s="129">
        <f t="shared" si="472"/>
        <v>-10.199999999999999</v>
      </c>
      <c r="F607" s="129">
        <f t="shared" si="472"/>
        <v>0</v>
      </c>
      <c r="G607" s="129">
        <f t="shared" si="472"/>
        <v>1.4242513713989853</v>
      </c>
      <c r="H607" s="129">
        <f t="shared" si="472"/>
        <v>0.41907290453186791</v>
      </c>
      <c r="I607" s="129">
        <f t="shared" ref="I607" si="473">I242</f>
        <v>0</v>
      </c>
      <c r="J607" s="53"/>
    </row>
    <row r="608" spans="2:10" x14ac:dyDescent="0.3">
      <c r="B608" s="52"/>
      <c r="C608" s="74">
        <v>603</v>
      </c>
      <c r="D608" s="129">
        <f t="shared" ref="D608:H608" si="474">D243</f>
        <v>13.2</v>
      </c>
      <c r="E608" s="129">
        <f t="shared" si="474"/>
        <v>-7.2</v>
      </c>
      <c r="F608" s="129">
        <f t="shared" si="474"/>
        <v>0</v>
      </c>
      <c r="G608" s="129">
        <f t="shared" si="474"/>
        <v>1.4867185777880214</v>
      </c>
      <c r="H608" s="129">
        <f t="shared" si="474"/>
        <v>0.41617679336830538</v>
      </c>
      <c r="I608" s="129">
        <f t="shared" ref="I608" si="475">I243</f>
        <v>0</v>
      </c>
      <c r="J608" s="53"/>
    </row>
    <row r="609" spans="2:10" x14ac:dyDescent="0.3">
      <c r="B609" s="52"/>
      <c r="C609" s="74">
        <v>604</v>
      </c>
      <c r="D609" s="129">
        <f t="shared" ref="D609:H609" si="476">D244</f>
        <v>12.2</v>
      </c>
      <c r="E609" s="129">
        <f t="shared" si="476"/>
        <v>-8</v>
      </c>
      <c r="F609" s="129">
        <f t="shared" si="476"/>
        <v>0</v>
      </c>
      <c r="G609" s="129">
        <f t="shared" si="476"/>
        <v>1.457080323622338</v>
      </c>
      <c r="H609" s="129">
        <f t="shared" si="476"/>
        <v>0.41330180105478481</v>
      </c>
      <c r="I609" s="129">
        <f t="shared" ref="I609" si="477">I244</f>
        <v>0</v>
      </c>
      <c r="J609" s="53"/>
    </row>
    <row r="610" spans="2:10" x14ac:dyDescent="0.3">
      <c r="B610" s="52"/>
      <c r="C610" s="74">
        <v>605</v>
      </c>
      <c r="D610" s="129">
        <f t="shared" ref="D610:H610" si="478">D245</f>
        <v>12.8</v>
      </c>
      <c r="E610" s="129">
        <f t="shared" si="478"/>
        <v>-5.4</v>
      </c>
      <c r="F610" s="129">
        <f t="shared" si="478"/>
        <v>0</v>
      </c>
      <c r="G610" s="129">
        <f t="shared" si="478"/>
        <v>1.533093812684684</v>
      </c>
      <c r="H610" s="129">
        <f t="shared" si="478"/>
        <v>0.41044687141660474</v>
      </c>
      <c r="I610" s="129">
        <f t="shared" ref="I610" si="479">I245</f>
        <v>0</v>
      </c>
      <c r="J610" s="53"/>
    </row>
    <row r="611" spans="2:10" x14ac:dyDescent="0.3">
      <c r="B611" s="52"/>
      <c r="C611" s="74">
        <v>606</v>
      </c>
      <c r="D611" s="129">
        <f t="shared" ref="D611:H611" si="480">D246</f>
        <v>14</v>
      </c>
      <c r="E611" s="129">
        <f t="shared" si="480"/>
        <v>-7</v>
      </c>
      <c r="F611" s="129">
        <f t="shared" si="480"/>
        <v>0</v>
      </c>
      <c r="G611" s="129">
        <f t="shared" si="480"/>
        <v>1.5329746671386861</v>
      </c>
      <c r="H611" s="129">
        <f t="shared" si="480"/>
        <v>0.40761169944985709</v>
      </c>
      <c r="I611" s="129">
        <f t="shared" ref="I611" si="481">I246</f>
        <v>0</v>
      </c>
      <c r="J611" s="53"/>
    </row>
    <row r="612" spans="2:10" x14ac:dyDescent="0.3">
      <c r="B612" s="52"/>
      <c r="C612" s="74">
        <v>607</v>
      </c>
      <c r="D612" s="129">
        <f t="shared" ref="D612:H612" si="482">D247</f>
        <v>12</v>
      </c>
      <c r="E612" s="129">
        <f t="shared" si="482"/>
        <v>-6</v>
      </c>
      <c r="F612" s="129">
        <f t="shared" si="482"/>
        <v>0</v>
      </c>
      <c r="G612" s="129">
        <f t="shared" si="482"/>
        <v>1.5198305649900246</v>
      </c>
      <c r="H612" s="129">
        <f t="shared" si="482"/>
        <v>0.40479611825317041</v>
      </c>
      <c r="I612" s="129">
        <f t="shared" ref="I612" si="483">I247</f>
        <v>0</v>
      </c>
      <c r="J612" s="53"/>
    </row>
    <row r="613" spans="2:10" x14ac:dyDescent="0.3">
      <c r="B613" s="52"/>
      <c r="C613" s="74">
        <v>608</v>
      </c>
      <c r="D613" s="129">
        <f t="shared" ref="D613:H613" si="484">D248</f>
        <v>12.6</v>
      </c>
      <c r="E613" s="129">
        <f t="shared" si="484"/>
        <v>-8.6</v>
      </c>
      <c r="F613" s="129">
        <f t="shared" si="484"/>
        <v>0</v>
      </c>
      <c r="G613" s="129">
        <f t="shared" si="484"/>
        <v>1.484863205044014</v>
      </c>
      <c r="H613" s="129">
        <f t="shared" si="484"/>
        <v>0.40199998694086375</v>
      </c>
      <c r="I613" s="129">
        <f t="shared" ref="I613" si="485">I248</f>
        <v>0</v>
      </c>
      <c r="J613" s="53"/>
    </row>
    <row r="614" spans="2:10" x14ac:dyDescent="0.3">
      <c r="B614" s="52"/>
      <c r="C614" s="74">
        <v>609</v>
      </c>
      <c r="D614" s="129">
        <f t="shared" ref="D614:H614" si="486">D249</f>
        <v>12</v>
      </c>
      <c r="E614" s="129">
        <f t="shared" si="486"/>
        <v>-8.4</v>
      </c>
      <c r="F614" s="129">
        <f t="shared" si="486"/>
        <v>0</v>
      </c>
      <c r="G614" s="129">
        <f t="shared" si="486"/>
        <v>1.4841054329984604</v>
      </c>
      <c r="H614" s="129">
        <f t="shared" si="486"/>
        <v>0.39922317014586034</v>
      </c>
      <c r="I614" s="129">
        <f t="shared" ref="I614" si="487">I249</f>
        <v>0</v>
      </c>
      <c r="J614" s="53"/>
    </row>
    <row r="615" spans="2:10" x14ac:dyDescent="0.3">
      <c r="B615" s="52"/>
      <c r="C615" s="74">
        <v>610</v>
      </c>
      <c r="D615" s="129">
        <f t="shared" ref="D615:H615" si="488">D250</f>
        <v>13.4</v>
      </c>
      <c r="E615" s="129">
        <f t="shared" si="488"/>
        <v>-16.600000000000001</v>
      </c>
      <c r="F615" s="129">
        <f t="shared" si="488"/>
        <v>0</v>
      </c>
      <c r="G615" s="129">
        <f t="shared" si="488"/>
        <v>0</v>
      </c>
      <c r="H615" s="129">
        <f t="shared" si="488"/>
        <v>0.39646553427631892</v>
      </c>
      <c r="I615" s="129">
        <f t="shared" ref="I615" si="489">I250</f>
        <v>0</v>
      </c>
      <c r="J615" s="53"/>
    </row>
    <row r="616" spans="2:10" x14ac:dyDescent="0.3">
      <c r="B616" s="52"/>
      <c r="C616" s="74">
        <v>611</v>
      </c>
      <c r="D616" s="129">
        <f t="shared" ref="D616:H616" si="490">D251</f>
        <v>13.6</v>
      </c>
      <c r="E616" s="129">
        <f t="shared" si="490"/>
        <v>-12.6</v>
      </c>
      <c r="F616" s="129">
        <f t="shared" si="490"/>
        <v>0</v>
      </c>
      <c r="G616" s="129">
        <f t="shared" si="490"/>
        <v>1.4428283344557782</v>
      </c>
      <c r="H616" s="129">
        <f t="shared" si="490"/>
        <v>0.39372694678010189</v>
      </c>
      <c r="I616" s="129">
        <f t="shared" ref="I616" si="491">I251</f>
        <v>0</v>
      </c>
      <c r="J616" s="53"/>
    </row>
    <row r="617" spans="2:10" x14ac:dyDescent="0.3">
      <c r="B617" s="52"/>
      <c r="C617" s="74">
        <v>612</v>
      </c>
      <c r="D617" s="129">
        <f t="shared" ref="D617:H617" si="492">D252</f>
        <v>14</v>
      </c>
      <c r="E617" s="129">
        <f t="shared" si="492"/>
        <v>-9.4</v>
      </c>
      <c r="F617" s="129">
        <f t="shared" si="492"/>
        <v>0</v>
      </c>
      <c r="G617" s="129">
        <f t="shared" si="492"/>
        <v>1.5294616541639672</v>
      </c>
      <c r="H617" s="129">
        <f t="shared" si="492"/>
        <v>0.39100727609698449</v>
      </c>
      <c r="I617" s="129">
        <f t="shared" ref="I617" si="493">I252</f>
        <v>0</v>
      </c>
      <c r="J617" s="53"/>
    </row>
    <row r="618" spans="2:10" x14ac:dyDescent="0.3">
      <c r="B618" s="52"/>
      <c r="C618" s="74">
        <v>613</v>
      </c>
      <c r="D618" s="129">
        <f t="shared" ref="D618:H618" si="494">D253</f>
        <v>13.8</v>
      </c>
      <c r="E618" s="129">
        <f t="shared" si="494"/>
        <v>-11.6</v>
      </c>
      <c r="F618" s="129">
        <f t="shared" si="494"/>
        <v>0</v>
      </c>
      <c r="G618" s="129">
        <f t="shared" si="494"/>
        <v>1.484088576694875</v>
      </c>
      <c r="H618" s="129">
        <f t="shared" si="494"/>
        <v>0.38830639155288676</v>
      </c>
      <c r="I618" s="129">
        <f t="shared" ref="I618" si="495">I253</f>
        <v>0</v>
      </c>
      <c r="J618" s="53"/>
    </row>
    <row r="619" spans="2:10" x14ac:dyDescent="0.3">
      <c r="B619" s="52"/>
      <c r="C619" s="74">
        <v>614</v>
      </c>
      <c r="D619" s="129">
        <f t="shared" ref="D619:H619" si="496">D254</f>
        <v>15.2</v>
      </c>
      <c r="E619" s="129">
        <f t="shared" si="496"/>
        <v>-8.4</v>
      </c>
      <c r="F619" s="129">
        <f t="shared" si="496"/>
        <v>0</v>
      </c>
      <c r="G619" s="129">
        <f t="shared" si="496"/>
        <v>1.5941022760999972</v>
      </c>
      <c r="H619" s="129">
        <f t="shared" si="496"/>
        <v>0.38562416338135125</v>
      </c>
      <c r="I619" s="129">
        <f t="shared" ref="I619" si="497">I254</f>
        <v>0</v>
      </c>
      <c r="J619" s="53"/>
    </row>
    <row r="620" spans="2:10" x14ac:dyDescent="0.3">
      <c r="B620" s="52"/>
      <c r="C620" s="74">
        <v>615</v>
      </c>
      <c r="D620" s="129">
        <f t="shared" ref="D620:H620" si="498">D255</f>
        <v>15.8</v>
      </c>
      <c r="E620" s="129">
        <f t="shared" si="498"/>
        <v>-9.1999999999999993</v>
      </c>
      <c r="F620" s="129">
        <f t="shared" si="498"/>
        <v>0</v>
      </c>
      <c r="G620" s="129">
        <f t="shared" si="498"/>
        <v>1.5975295615731897</v>
      </c>
      <c r="H620" s="129">
        <f t="shared" si="498"/>
        <v>0.38296046271319506</v>
      </c>
      <c r="I620" s="129">
        <f t="shared" ref="I620" si="499">I255</f>
        <v>0</v>
      </c>
      <c r="J620" s="53"/>
    </row>
    <row r="621" spans="2:10" x14ac:dyDescent="0.3">
      <c r="B621" s="52"/>
      <c r="C621" s="74">
        <v>616</v>
      </c>
      <c r="D621" s="129">
        <f t="shared" ref="D621:H621" si="500">D256</f>
        <v>14.8</v>
      </c>
      <c r="E621" s="129">
        <f t="shared" si="500"/>
        <v>-8</v>
      </c>
      <c r="F621" s="129">
        <f t="shared" si="500"/>
        <v>0</v>
      </c>
      <c r="G621" s="129">
        <f t="shared" si="500"/>
        <v>1.6098771609963676</v>
      </c>
      <c r="H621" s="129">
        <f t="shared" si="500"/>
        <v>0.38031516156956702</v>
      </c>
      <c r="I621" s="129">
        <f t="shared" ref="I621" si="501">I256</f>
        <v>0</v>
      </c>
      <c r="J621" s="53"/>
    </row>
    <row r="622" spans="2:10" x14ac:dyDescent="0.3">
      <c r="B622" s="52"/>
      <c r="C622" s="74">
        <v>617</v>
      </c>
      <c r="D622" s="129">
        <f t="shared" ref="D622:H622" si="502">D257</f>
        <v>15.6</v>
      </c>
      <c r="E622" s="129">
        <f t="shared" si="502"/>
        <v>-8.8000000000000007</v>
      </c>
      <c r="F622" s="129">
        <f t="shared" si="502"/>
        <v>0</v>
      </c>
      <c r="G622" s="129">
        <f t="shared" si="502"/>
        <v>1.6176567504254236</v>
      </c>
      <c r="H622" s="129">
        <f t="shared" si="502"/>
        <v>0.3776881328556605</v>
      </c>
      <c r="I622" s="129">
        <f t="shared" ref="I622" si="503">I257</f>
        <v>0</v>
      </c>
      <c r="J622" s="53"/>
    </row>
    <row r="623" spans="2:10" x14ac:dyDescent="0.3">
      <c r="B623" s="52"/>
      <c r="C623" s="74">
        <v>618</v>
      </c>
      <c r="D623" s="129">
        <f t="shared" ref="D623:H623" si="504">D258</f>
        <v>14.4</v>
      </c>
      <c r="E623" s="129">
        <f t="shared" si="504"/>
        <v>-9</v>
      </c>
      <c r="F623" s="129">
        <f t="shared" si="504"/>
        <v>0</v>
      </c>
      <c r="G623" s="129">
        <f t="shared" si="504"/>
        <v>1.5934287825540279</v>
      </c>
      <c r="H623" s="129">
        <f t="shared" si="504"/>
        <v>0.37507925035458251</v>
      </c>
      <c r="I623" s="129">
        <f t="shared" ref="I623" si="505">I258</f>
        <v>0</v>
      </c>
      <c r="J623" s="53"/>
    </row>
    <row r="624" spans="2:10" x14ac:dyDescent="0.3">
      <c r="B624" s="52"/>
      <c r="C624" s="74">
        <v>619</v>
      </c>
      <c r="D624" s="129">
        <f t="shared" ref="D624:H624" si="506">D259</f>
        <v>14.2</v>
      </c>
      <c r="E624" s="129">
        <f t="shared" si="506"/>
        <v>-6.4</v>
      </c>
      <c r="F624" s="129">
        <f t="shared" si="506"/>
        <v>0</v>
      </c>
      <c r="G624" s="129">
        <f t="shared" si="506"/>
        <v>1.6559294316791244</v>
      </c>
      <c r="H624" s="129">
        <f t="shared" si="506"/>
        <v>0.37248838872128509</v>
      </c>
      <c r="I624" s="129">
        <f t="shared" ref="I624" si="507">I259</f>
        <v>0</v>
      </c>
      <c r="J624" s="53"/>
    </row>
    <row r="625" spans="2:10" x14ac:dyDescent="0.3">
      <c r="B625" s="52"/>
      <c r="C625" s="74">
        <v>620</v>
      </c>
      <c r="D625" s="129">
        <f t="shared" ref="D625:H625" si="508">D260</f>
        <v>14.4</v>
      </c>
      <c r="E625" s="129">
        <f t="shared" si="508"/>
        <v>-10</v>
      </c>
      <c r="F625" s="129">
        <f t="shared" si="508"/>
        <v>0</v>
      </c>
      <c r="G625" s="129">
        <f t="shared" si="508"/>
        <v>1.5852675417107578</v>
      </c>
      <c r="H625" s="129">
        <f t="shared" si="508"/>
        <v>0.36991542347654172</v>
      </c>
      <c r="I625" s="129">
        <f t="shared" ref="I625" si="509">I260</f>
        <v>0</v>
      </c>
      <c r="J625" s="53"/>
    </row>
    <row r="626" spans="2:10" x14ac:dyDescent="0.3">
      <c r="B626" s="52"/>
      <c r="C626" s="74">
        <v>621</v>
      </c>
      <c r="D626" s="129">
        <f t="shared" ref="D626:H626" si="510">D261</f>
        <v>14.6</v>
      </c>
      <c r="E626" s="129">
        <f t="shared" si="510"/>
        <v>-13</v>
      </c>
      <c r="F626" s="129">
        <f t="shared" si="510"/>
        <v>0</v>
      </c>
      <c r="G626" s="129">
        <f t="shared" si="510"/>
        <v>1.52785247190988</v>
      </c>
      <c r="H626" s="129">
        <f t="shared" si="510"/>
        <v>0.36736023100096671</v>
      </c>
      <c r="I626" s="129">
        <f t="shared" ref="I626" si="511">I261</f>
        <v>0</v>
      </c>
      <c r="J626" s="53"/>
    </row>
    <row r="627" spans="2:10" x14ac:dyDescent="0.3">
      <c r="B627" s="52"/>
      <c r="C627" s="74">
        <v>622</v>
      </c>
      <c r="D627" s="129">
        <f t="shared" ref="D627:H627" si="512">D262</f>
        <v>14.4</v>
      </c>
      <c r="E627" s="129">
        <f t="shared" si="512"/>
        <v>-12.4</v>
      </c>
      <c r="F627" s="129">
        <f t="shared" si="512"/>
        <v>0</v>
      </c>
      <c r="G627" s="129">
        <f t="shared" si="512"/>
        <v>1.5439004147295032</v>
      </c>
      <c r="H627" s="129">
        <f t="shared" si="512"/>
        <v>0.36482268852907596</v>
      </c>
      <c r="I627" s="129">
        <f t="shared" ref="I627" si="513">I262</f>
        <v>0</v>
      </c>
      <c r="J627" s="53"/>
    </row>
    <row r="628" spans="2:10" x14ac:dyDescent="0.3">
      <c r="B628" s="52"/>
      <c r="C628" s="74">
        <v>623</v>
      </c>
      <c r="D628" s="129">
        <f t="shared" ref="D628:H628" si="514">D263</f>
        <v>14.2</v>
      </c>
      <c r="E628" s="129">
        <f t="shared" si="514"/>
        <v>-9</v>
      </c>
      <c r="F628" s="129">
        <f t="shared" si="514"/>
        <v>0</v>
      </c>
      <c r="G628" s="129">
        <f t="shared" si="514"/>
        <v>1.6252308547803485</v>
      </c>
      <c r="H628" s="129">
        <f t="shared" si="514"/>
        <v>0.36230267414338851</v>
      </c>
      <c r="I628" s="129">
        <f t="shared" ref="I628" si="515">I263</f>
        <v>0</v>
      </c>
      <c r="J628" s="53"/>
    </row>
    <row r="629" spans="2:10" x14ac:dyDescent="0.3">
      <c r="B629" s="52"/>
      <c r="C629" s="74">
        <v>624</v>
      </c>
      <c r="D629" s="129">
        <f t="shared" ref="D629:H629" si="516">D264</f>
        <v>14</v>
      </c>
      <c r="E629" s="129">
        <f t="shared" si="516"/>
        <v>-11</v>
      </c>
      <c r="F629" s="129">
        <f t="shared" si="516"/>
        <v>0</v>
      </c>
      <c r="G629" s="129">
        <f t="shared" si="516"/>
        <v>1.5806934312993377</v>
      </c>
      <c r="H629" s="129">
        <f t="shared" si="516"/>
        <v>0.35980006676856896</v>
      </c>
      <c r="I629" s="129">
        <f t="shared" ref="I629" si="517">I264</f>
        <v>0</v>
      </c>
      <c r="J629" s="53"/>
    </row>
    <row r="630" spans="2:10" x14ac:dyDescent="0.3">
      <c r="B630" s="52"/>
      <c r="C630" s="74">
        <v>625</v>
      </c>
      <c r="D630" s="129">
        <f t="shared" ref="D630:H630" si="518">D265</f>
        <v>12.8</v>
      </c>
      <c r="E630" s="129">
        <f t="shared" si="518"/>
        <v>-13</v>
      </c>
      <c r="F630" s="129">
        <f t="shared" si="518"/>
        <v>0</v>
      </c>
      <c r="G630" s="129">
        <f t="shared" si="518"/>
        <v>0</v>
      </c>
      <c r="H630" s="129">
        <f t="shared" si="518"/>
        <v>0.35731474616561026</v>
      </c>
      <c r="I630" s="129">
        <f t="shared" ref="I630" si="519">I265</f>
        <v>0</v>
      </c>
      <c r="J630" s="53"/>
    </row>
    <row r="631" spans="2:10" x14ac:dyDescent="0.3">
      <c r="B631" s="52"/>
      <c r="C631" s="74">
        <v>626</v>
      </c>
      <c r="D631" s="129">
        <f t="shared" ref="D631:H631" si="520">D266</f>
        <v>13.2</v>
      </c>
      <c r="E631" s="129">
        <f t="shared" si="520"/>
        <v>-15.4</v>
      </c>
      <c r="F631" s="129">
        <f t="shared" si="520"/>
        <v>0</v>
      </c>
      <c r="G631" s="129">
        <f t="shared" si="520"/>
        <v>0</v>
      </c>
      <c r="H631" s="129">
        <f t="shared" si="520"/>
        <v>0.35484659292605697</v>
      </c>
      <c r="I631" s="129">
        <f t="shared" ref="I631" si="521">I266</f>
        <v>0</v>
      </c>
      <c r="J631" s="53"/>
    </row>
    <row r="632" spans="2:10" x14ac:dyDescent="0.3">
      <c r="B632" s="52"/>
      <c r="C632" s="74">
        <v>627</v>
      </c>
      <c r="D632" s="129">
        <f t="shared" ref="D632:H632" si="522">D267</f>
        <v>15</v>
      </c>
      <c r="E632" s="129">
        <f t="shared" si="522"/>
        <v>-16</v>
      </c>
      <c r="F632" s="129">
        <f t="shared" si="522"/>
        <v>0</v>
      </c>
      <c r="G632" s="129">
        <f t="shared" si="522"/>
        <v>0</v>
      </c>
      <c r="H632" s="129">
        <f t="shared" si="522"/>
        <v>0.352395488466268</v>
      </c>
      <c r="I632" s="129">
        <f t="shared" ref="I632" si="523">I267</f>
        <v>0</v>
      </c>
      <c r="J632" s="53"/>
    </row>
    <row r="633" spans="2:10" x14ac:dyDescent="0.3">
      <c r="B633" s="52"/>
      <c r="C633" s="74">
        <v>628</v>
      </c>
      <c r="D633" s="129">
        <f t="shared" ref="D633:H633" si="524">D268</f>
        <v>15.6</v>
      </c>
      <c r="E633" s="129">
        <f t="shared" si="524"/>
        <v>-13.4</v>
      </c>
      <c r="F633" s="129">
        <f t="shared" si="524"/>
        <v>0</v>
      </c>
      <c r="G633" s="129">
        <f t="shared" si="524"/>
        <v>1.5877607118964145</v>
      </c>
      <c r="H633" s="129">
        <f t="shared" si="524"/>
        <v>0.34996131502171929</v>
      </c>
      <c r="I633" s="129">
        <f t="shared" ref="I633" si="525">I268</f>
        <v>0</v>
      </c>
      <c r="J633" s="53"/>
    </row>
    <row r="634" spans="2:10" x14ac:dyDescent="0.3">
      <c r="B634" s="52"/>
      <c r="C634" s="74">
        <v>629</v>
      </c>
      <c r="D634" s="129">
        <f t="shared" ref="D634:H634" si="526">D269</f>
        <v>16.399999999999999</v>
      </c>
      <c r="E634" s="129">
        <f t="shared" si="526"/>
        <v>-12.8</v>
      </c>
      <c r="F634" s="129">
        <f t="shared" si="526"/>
        <v>0</v>
      </c>
      <c r="G634" s="129">
        <f t="shared" si="526"/>
        <v>1.6274457490569767</v>
      </c>
      <c r="H634" s="129">
        <f t="shared" si="526"/>
        <v>0.34754395564134588</v>
      </c>
      <c r="I634" s="129">
        <f t="shared" ref="I634" si="527">I269</f>
        <v>0</v>
      </c>
      <c r="J634" s="53"/>
    </row>
    <row r="635" spans="2:10" x14ac:dyDescent="0.3">
      <c r="B635" s="52"/>
      <c r="C635" s="74">
        <v>630</v>
      </c>
      <c r="D635" s="129">
        <f t="shared" ref="D635:H635" si="528">D270</f>
        <v>15</v>
      </c>
      <c r="E635" s="129">
        <f t="shared" si="528"/>
        <v>-9.8000000000000007</v>
      </c>
      <c r="F635" s="129">
        <f t="shared" si="528"/>
        <v>0</v>
      </c>
      <c r="G635" s="129">
        <f t="shared" si="528"/>
        <v>1.6721602848588826</v>
      </c>
      <c r="H635" s="129">
        <f t="shared" si="528"/>
        <v>0.34514329418192269</v>
      </c>
      <c r="I635" s="129">
        <f t="shared" ref="I635" si="529">I270</f>
        <v>0</v>
      </c>
      <c r="J635" s="53"/>
    </row>
    <row r="636" spans="2:10" x14ac:dyDescent="0.3">
      <c r="B636" s="52"/>
      <c r="C636" s="74">
        <v>631</v>
      </c>
      <c r="D636" s="129">
        <f t="shared" ref="D636:H636" si="530">D271</f>
        <v>12.6</v>
      </c>
      <c r="E636" s="129">
        <f t="shared" si="530"/>
        <v>-1.8</v>
      </c>
      <c r="F636" s="129">
        <f t="shared" si="530"/>
        <v>0</v>
      </c>
      <c r="G636" s="129">
        <f t="shared" si="530"/>
        <v>1.8139683576896424</v>
      </c>
      <c r="H636" s="129">
        <f t="shared" si="530"/>
        <v>0.34275921530248465</v>
      </c>
      <c r="I636" s="129">
        <f t="shared" ref="I636" si="531">I271</f>
        <v>0</v>
      </c>
      <c r="J636" s="53"/>
    </row>
    <row r="637" spans="2:10" x14ac:dyDescent="0.3">
      <c r="B637" s="52"/>
      <c r="C637" s="74">
        <v>632</v>
      </c>
      <c r="D637" s="129">
        <f t="shared" ref="D637:H637" si="532">D272</f>
        <v>13.4</v>
      </c>
      <c r="E637" s="129">
        <f t="shared" si="532"/>
        <v>-9.1999999999999993</v>
      </c>
      <c r="F637" s="129">
        <f t="shared" si="532"/>
        <v>0</v>
      </c>
      <c r="G637" s="129">
        <f t="shared" si="532"/>
        <v>1.6603710444936366</v>
      </c>
      <c r="H637" s="129">
        <f t="shared" si="532"/>
        <v>0.34039160445878475</v>
      </c>
      <c r="I637" s="129">
        <f t="shared" ref="I637" si="533">I272</f>
        <v>0</v>
      </c>
      <c r="J637" s="53"/>
    </row>
    <row r="638" spans="2:10" x14ac:dyDescent="0.3">
      <c r="B638" s="52"/>
      <c r="C638" s="74">
        <v>633</v>
      </c>
      <c r="D638" s="129">
        <f t="shared" ref="D638:H638" si="534">D273</f>
        <v>14</v>
      </c>
      <c r="E638" s="129">
        <f t="shared" si="534"/>
        <v>-10</v>
      </c>
      <c r="F638" s="129">
        <f t="shared" si="534"/>
        <v>0</v>
      </c>
      <c r="G638" s="129">
        <f t="shared" si="534"/>
        <v>1.6614728111778094</v>
      </c>
      <c r="H638" s="129">
        <f t="shared" si="534"/>
        <v>0.33804034789779103</v>
      </c>
      <c r="I638" s="129">
        <f t="shared" ref="I638" si="535">I273</f>
        <v>0</v>
      </c>
      <c r="J638" s="53"/>
    </row>
    <row r="639" spans="2:10" x14ac:dyDescent="0.3">
      <c r="B639" s="52"/>
      <c r="C639" s="74">
        <v>634</v>
      </c>
      <c r="D639" s="129">
        <f t="shared" ref="D639:H639" si="536">D274</f>
        <v>13.2</v>
      </c>
      <c r="E639" s="129">
        <f t="shared" si="536"/>
        <v>-8</v>
      </c>
      <c r="F639" s="129">
        <f t="shared" si="536"/>
        <v>0</v>
      </c>
      <c r="G639" s="129">
        <f t="shared" si="536"/>
        <v>1.6966249330956304</v>
      </c>
      <c r="H639" s="129">
        <f t="shared" si="536"/>
        <v>0.33570533265222108</v>
      </c>
      <c r="I639" s="129">
        <f t="shared" ref="I639" si="537">I274</f>
        <v>0</v>
      </c>
      <c r="J639" s="53"/>
    </row>
    <row r="640" spans="2:10" x14ac:dyDescent="0.3">
      <c r="B640" s="52"/>
      <c r="C640" s="74">
        <v>635</v>
      </c>
      <c r="D640" s="129">
        <f t="shared" ref="D640:H640" si="538">D275</f>
        <v>14</v>
      </c>
      <c r="E640" s="129">
        <f t="shared" si="538"/>
        <v>-9</v>
      </c>
      <c r="F640" s="129">
        <f t="shared" si="538"/>
        <v>0</v>
      </c>
      <c r="G640" s="129">
        <f t="shared" si="538"/>
        <v>1.6975506808980103</v>
      </c>
      <c r="H640" s="129">
        <f t="shared" si="538"/>
        <v>0.33338644653511446</v>
      </c>
      <c r="I640" s="129">
        <f t="shared" ref="I640" si="539">I275</f>
        <v>0</v>
      </c>
      <c r="J640" s="53"/>
    </row>
    <row r="641" spans="2:10" x14ac:dyDescent="0.3">
      <c r="B641" s="52"/>
      <c r="C641" s="74">
        <v>636</v>
      </c>
      <c r="D641" s="129">
        <f t="shared" ref="D641:H641" si="540">D276</f>
        <v>13.8</v>
      </c>
      <c r="E641" s="129">
        <f t="shared" si="540"/>
        <v>-8.8000000000000007</v>
      </c>
      <c r="F641" s="129">
        <f t="shared" si="540"/>
        <v>0</v>
      </c>
      <c r="G641" s="129">
        <f t="shared" si="540"/>
        <v>1.7032476972933197</v>
      </c>
      <c r="H641" s="129">
        <f t="shared" si="540"/>
        <v>0.33108357813444278</v>
      </c>
      <c r="I641" s="129">
        <f t="shared" ref="I641" si="541">I276</f>
        <v>0</v>
      </c>
      <c r="J641" s="53"/>
    </row>
    <row r="642" spans="2:10" x14ac:dyDescent="0.3">
      <c r="B642" s="52"/>
      <c r="C642" s="74">
        <v>637</v>
      </c>
      <c r="D642" s="129">
        <f t="shared" ref="D642:H642" si="542">D277</f>
        <v>14.4</v>
      </c>
      <c r="E642" s="129">
        <f t="shared" si="542"/>
        <v>-8.6</v>
      </c>
      <c r="F642" s="129">
        <f t="shared" si="542"/>
        <v>0</v>
      </c>
      <c r="G642" s="129">
        <f t="shared" si="542"/>
        <v>1.7285914954964958</v>
      </c>
      <c r="H642" s="129">
        <f t="shared" si="542"/>
        <v>0.32879661680775668</v>
      </c>
      <c r="I642" s="129">
        <f t="shared" ref="I642" si="543">I277</f>
        <v>0</v>
      </c>
      <c r="J642" s="53"/>
    </row>
    <row r="643" spans="2:10" x14ac:dyDescent="0.3">
      <c r="B643" s="52"/>
      <c r="C643" s="74">
        <v>638</v>
      </c>
      <c r="D643" s="129">
        <f t="shared" ref="D643:H643" si="544">D278</f>
        <v>15.8</v>
      </c>
      <c r="E643" s="129">
        <f t="shared" si="544"/>
        <v>-14</v>
      </c>
      <c r="F643" s="129">
        <f t="shared" si="544"/>
        <v>0</v>
      </c>
      <c r="G643" s="129">
        <f t="shared" si="544"/>
        <v>1.6350722779830154</v>
      </c>
      <c r="H643" s="129">
        <f t="shared" si="544"/>
        <v>0.32652545267687</v>
      </c>
      <c r="I643" s="129">
        <f t="shared" ref="I643" si="545">I278</f>
        <v>0</v>
      </c>
      <c r="J643" s="53"/>
    </row>
    <row r="644" spans="2:10" x14ac:dyDescent="0.3">
      <c r="B644" s="52"/>
      <c r="C644" s="74">
        <v>639</v>
      </c>
      <c r="D644" s="129">
        <f t="shared" ref="D644:H644" si="546">D279</f>
        <v>16.600000000000001</v>
      </c>
      <c r="E644" s="129">
        <f t="shared" si="546"/>
        <v>-11.4</v>
      </c>
      <c r="F644" s="129">
        <f t="shared" si="546"/>
        <v>0</v>
      </c>
      <c r="G644" s="129">
        <f t="shared" si="546"/>
        <v>1.7246037814139992</v>
      </c>
      <c r="H644" s="129">
        <f t="shared" si="546"/>
        <v>0.32426997662258056</v>
      </c>
      <c r="I644" s="129">
        <f t="shared" ref="I644" si="547">I279</f>
        <v>0</v>
      </c>
      <c r="J644" s="53"/>
    </row>
    <row r="645" spans="2:10" x14ac:dyDescent="0.3">
      <c r="B645" s="52"/>
      <c r="C645" s="74">
        <v>640</v>
      </c>
      <c r="D645" s="129">
        <f t="shared" ref="D645:H645" si="548">D280</f>
        <v>17.2</v>
      </c>
      <c r="E645" s="129">
        <f t="shared" si="548"/>
        <v>-8.8000000000000007</v>
      </c>
      <c r="F645" s="129">
        <f t="shared" si="548"/>
        <v>0</v>
      </c>
      <c r="G645" s="129">
        <f t="shared" si="548"/>
        <v>1.8097365455192442</v>
      </c>
      <c r="H645" s="129">
        <f t="shared" si="548"/>
        <v>0.32203008027942787</v>
      </c>
      <c r="I645" s="129">
        <f t="shared" ref="I645" si="549">I280</f>
        <v>0</v>
      </c>
      <c r="J645" s="53"/>
    </row>
    <row r="646" spans="2:10" x14ac:dyDescent="0.3">
      <c r="B646" s="52"/>
      <c r="C646" s="74">
        <v>641</v>
      </c>
      <c r="D646" s="129">
        <f t="shared" ref="D646:H646" si="550">D281</f>
        <v>15.6</v>
      </c>
      <c r="E646" s="129">
        <f t="shared" si="550"/>
        <v>-7.2</v>
      </c>
      <c r="F646" s="129">
        <f t="shared" si="550"/>
        <v>0</v>
      </c>
      <c r="G646" s="129">
        <f t="shared" si="550"/>
        <v>1.8151025695958285</v>
      </c>
      <c r="H646" s="129">
        <f t="shared" si="550"/>
        <v>0.319805656030486</v>
      </c>
      <c r="I646" s="129">
        <f t="shared" ref="I646" si="551">I281</f>
        <v>0</v>
      </c>
      <c r="J646" s="53"/>
    </row>
    <row r="647" spans="2:10" x14ac:dyDescent="0.3">
      <c r="B647" s="52"/>
      <c r="C647" s="74">
        <v>642</v>
      </c>
      <c r="D647" s="129">
        <f t="shared" ref="D647:H647" si="552">D282</f>
        <v>13.2</v>
      </c>
      <c r="E647" s="129">
        <f t="shared" si="552"/>
        <v>-5.2</v>
      </c>
      <c r="F647" s="129">
        <f t="shared" si="552"/>
        <v>0</v>
      </c>
      <c r="G647" s="129">
        <f t="shared" si="552"/>
        <v>1.8102879334760009</v>
      </c>
      <c r="H647" s="129">
        <f t="shared" si="552"/>
        <v>0.31759659700219373</v>
      </c>
      <c r="I647" s="129">
        <f t="shared" ref="I647" si="553">I282</f>
        <v>0</v>
      </c>
      <c r="J647" s="53"/>
    </row>
    <row r="648" spans="2:10" x14ac:dyDescent="0.3">
      <c r="B648" s="52"/>
      <c r="C648" s="74">
        <v>643</v>
      </c>
      <c r="D648" s="129">
        <f t="shared" ref="D648:H648" si="554">D283</f>
        <v>12.2</v>
      </c>
      <c r="E648" s="129">
        <f t="shared" si="554"/>
        <v>-5.4</v>
      </c>
      <c r="F648" s="129">
        <f t="shared" si="554"/>
        <v>0.7</v>
      </c>
      <c r="G648" s="129">
        <f t="shared" si="554"/>
        <v>1.7851283275015266</v>
      </c>
      <c r="H648" s="129">
        <f t="shared" si="554"/>
        <v>0.3178079132628841</v>
      </c>
      <c r="I648" s="129">
        <f t="shared" ref="I648" si="555">I283</f>
        <v>0</v>
      </c>
      <c r="J648" s="53"/>
    </row>
    <row r="649" spans="2:10" x14ac:dyDescent="0.3">
      <c r="B649" s="52"/>
      <c r="C649" s="74">
        <v>644</v>
      </c>
      <c r="D649" s="129">
        <f t="shared" ref="D649:H649" si="556">D284</f>
        <v>14</v>
      </c>
      <c r="E649" s="129">
        <f t="shared" si="556"/>
        <v>-0.6</v>
      </c>
      <c r="F649" s="129">
        <f t="shared" si="556"/>
        <v>0.1</v>
      </c>
      <c r="G649" s="129">
        <f t="shared" si="556"/>
        <v>1.9568832973089112</v>
      </c>
      <c r="H649" s="129">
        <f t="shared" si="556"/>
        <v>0.31400744361238098</v>
      </c>
      <c r="I649" s="129">
        <f t="shared" ref="I649" si="557">I284</f>
        <v>0</v>
      </c>
      <c r="J649" s="53"/>
    </row>
    <row r="650" spans="2:10" x14ac:dyDescent="0.3">
      <c r="B650" s="52"/>
      <c r="C650" s="74">
        <v>645</v>
      </c>
      <c r="D650" s="129">
        <f t="shared" ref="D650:H650" si="558">D285</f>
        <v>10</v>
      </c>
      <c r="E650" s="129">
        <f t="shared" si="558"/>
        <v>-1.8</v>
      </c>
      <c r="F650" s="129">
        <f t="shared" si="558"/>
        <v>0</v>
      </c>
      <c r="G650" s="129">
        <f t="shared" si="558"/>
        <v>1.8302199109118311</v>
      </c>
      <c r="H650" s="129">
        <f t="shared" si="558"/>
        <v>0.31120375560939645</v>
      </c>
      <c r="I650" s="129">
        <f t="shared" ref="I650" si="559">I285</f>
        <v>0</v>
      </c>
      <c r="J650" s="53"/>
    </row>
    <row r="651" spans="2:10" x14ac:dyDescent="0.3">
      <c r="B651" s="52"/>
      <c r="C651" s="74">
        <v>646</v>
      </c>
      <c r="D651" s="129">
        <f t="shared" ref="D651:H651" si="560">D286</f>
        <v>13</v>
      </c>
      <c r="E651" s="129">
        <f t="shared" si="560"/>
        <v>-8</v>
      </c>
      <c r="F651" s="129">
        <f t="shared" si="560"/>
        <v>0</v>
      </c>
      <c r="G651" s="129">
        <f t="shared" si="560"/>
        <v>1.7536379918299172</v>
      </c>
      <c r="H651" s="129">
        <f t="shared" si="560"/>
        <v>0.30893808164197861</v>
      </c>
      <c r="I651" s="129">
        <f t="shared" ref="I651" si="561">I286</f>
        <v>0</v>
      </c>
      <c r="J651" s="53"/>
    </row>
    <row r="652" spans="2:10" x14ac:dyDescent="0.3">
      <c r="B652" s="52"/>
      <c r="C652" s="74">
        <v>647</v>
      </c>
      <c r="D652" s="129">
        <f t="shared" ref="D652:H652" si="562">D287</f>
        <v>14.8</v>
      </c>
      <c r="E652" s="129">
        <f t="shared" si="562"/>
        <v>-9</v>
      </c>
      <c r="F652" s="129">
        <f t="shared" si="562"/>
        <v>0</v>
      </c>
      <c r="G652" s="129">
        <f t="shared" si="562"/>
        <v>1.7783785961954901</v>
      </c>
      <c r="H652" s="129">
        <f t="shared" si="562"/>
        <v>0.30678287728296866</v>
      </c>
      <c r="I652" s="129">
        <f t="shared" ref="I652" si="563">I287</f>
        <v>0</v>
      </c>
      <c r="J652" s="53"/>
    </row>
    <row r="653" spans="2:10" x14ac:dyDescent="0.3">
      <c r="B653" s="52"/>
      <c r="C653" s="74">
        <v>648</v>
      </c>
      <c r="D653" s="129">
        <f t="shared" ref="D653:H653" si="564">D288</f>
        <v>15.8</v>
      </c>
      <c r="E653" s="129">
        <f t="shared" si="564"/>
        <v>-8.4</v>
      </c>
      <c r="F653" s="129">
        <f t="shared" si="564"/>
        <v>0</v>
      </c>
      <c r="G653" s="129">
        <f t="shared" si="564"/>
        <v>1.8235404548770822</v>
      </c>
      <c r="H653" s="129">
        <f t="shared" si="564"/>
        <v>0.30465989495744522</v>
      </c>
      <c r="I653" s="129">
        <f t="shared" ref="I653" si="565">I288</f>
        <v>0</v>
      </c>
      <c r="J653" s="53"/>
    </row>
    <row r="654" spans="2:10" x14ac:dyDescent="0.3">
      <c r="B654" s="52"/>
      <c r="C654" s="74">
        <v>649</v>
      </c>
      <c r="D654" s="129">
        <f t="shared" ref="D654:H654" si="566">D289</f>
        <v>15.6</v>
      </c>
      <c r="E654" s="129">
        <f t="shared" si="566"/>
        <v>-4.5999999999999996</v>
      </c>
      <c r="F654" s="129">
        <f t="shared" si="566"/>
        <v>0</v>
      </c>
      <c r="G654" s="129">
        <f t="shared" si="566"/>
        <v>1.9200248135083322</v>
      </c>
      <c r="H654" s="129">
        <f t="shared" si="566"/>
        <v>0.30255474632787333</v>
      </c>
      <c r="I654" s="129">
        <f t="shared" ref="I654" si="567">I289</f>
        <v>0</v>
      </c>
      <c r="J654" s="53"/>
    </row>
    <row r="655" spans="2:10" x14ac:dyDescent="0.3">
      <c r="B655" s="52"/>
      <c r="C655" s="74">
        <v>650</v>
      </c>
      <c r="D655" s="129">
        <f t="shared" ref="D655:H655" si="568">D290</f>
        <v>15.2</v>
      </c>
      <c r="E655" s="129">
        <f t="shared" si="568"/>
        <v>-7</v>
      </c>
      <c r="F655" s="129">
        <f t="shared" si="568"/>
        <v>0</v>
      </c>
      <c r="G655" s="129">
        <f t="shared" si="568"/>
        <v>1.8525120000714481</v>
      </c>
      <c r="H655" s="129">
        <f t="shared" si="568"/>
        <v>0.30046471841452027</v>
      </c>
      <c r="I655" s="129">
        <f t="shared" ref="I655" si="569">I290</f>
        <v>0</v>
      </c>
      <c r="J655" s="53"/>
    </row>
    <row r="656" spans="2:10" x14ac:dyDescent="0.3">
      <c r="B656" s="52"/>
      <c r="C656" s="74">
        <v>651</v>
      </c>
      <c r="D656" s="129">
        <f t="shared" ref="D656:H656" si="570">D291</f>
        <v>12.2</v>
      </c>
      <c r="E656" s="129">
        <f t="shared" si="570"/>
        <v>-2.8</v>
      </c>
      <c r="F656" s="129">
        <f t="shared" si="570"/>
        <v>3.8</v>
      </c>
      <c r="G656" s="129">
        <f t="shared" si="570"/>
        <v>1.8874674797212452</v>
      </c>
      <c r="H656" s="129">
        <f t="shared" si="570"/>
        <v>0.35681795851518772</v>
      </c>
      <c r="I656" s="129">
        <f t="shared" ref="I656" si="571">I291</f>
        <v>0</v>
      </c>
      <c r="J656" s="53"/>
    </row>
    <row r="657" spans="2:10" x14ac:dyDescent="0.3">
      <c r="B657" s="52"/>
      <c r="C657" s="74">
        <v>652</v>
      </c>
      <c r="D657" s="129">
        <f t="shared" ref="D657:H657" si="572">D292</f>
        <v>12.4</v>
      </c>
      <c r="E657" s="129">
        <f t="shared" si="572"/>
        <v>-1.6</v>
      </c>
      <c r="F657" s="129">
        <f t="shared" si="572"/>
        <v>5.4</v>
      </c>
      <c r="G657" s="129">
        <f t="shared" si="572"/>
        <v>1.9275939466017113</v>
      </c>
      <c r="H657" s="129">
        <f t="shared" si="572"/>
        <v>0.50094835429651363</v>
      </c>
      <c r="I657" s="129">
        <f t="shared" ref="I657" si="573">I292</f>
        <v>0</v>
      </c>
      <c r="J657" s="53"/>
    </row>
    <row r="658" spans="2:10" x14ac:dyDescent="0.3">
      <c r="B658" s="52"/>
      <c r="C658" s="74">
        <v>653</v>
      </c>
      <c r="D658" s="129">
        <f t="shared" ref="D658:H658" si="574">D293</f>
        <v>10</v>
      </c>
      <c r="E658" s="129">
        <f t="shared" si="574"/>
        <v>0.6</v>
      </c>
      <c r="F658" s="129">
        <f t="shared" si="574"/>
        <v>0</v>
      </c>
      <c r="G658" s="129">
        <f t="shared" si="574"/>
        <v>1.9263969592402337</v>
      </c>
      <c r="H658" s="129">
        <f t="shared" si="574"/>
        <v>0.40662124796077542</v>
      </c>
      <c r="I658" s="129">
        <f t="shared" ref="I658" si="575">I293</f>
        <v>0</v>
      </c>
      <c r="J658" s="53"/>
    </row>
    <row r="659" spans="2:10" x14ac:dyDescent="0.3">
      <c r="B659" s="52"/>
      <c r="C659" s="74">
        <v>654</v>
      </c>
      <c r="D659" s="129">
        <f t="shared" ref="D659:H659" si="576">D294</f>
        <v>11</v>
      </c>
      <c r="E659" s="129">
        <f t="shared" si="576"/>
        <v>0.6</v>
      </c>
      <c r="F659" s="129">
        <f t="shared" si="576"/>
        <v>0</v>
      </c>
      <c r="G659" s="129">
        <f t="shared" si="576"/>
        <v>1.9561259090239798</v>
      </c>
      <c r="H659" s="129">
        <f t="shared" si="576"/>
        <v>0.3879994687268658</v>
      </c>
      <c r="I659" s="129">
        <f t="shared" ref="I659" si="577">I294</f>
        <v>0</v>
      </c>
      <c r="J659" s="53"/>
    </row>
    <row r="660" spans="2:10" x14ac:dyDescent="0.3">
      <c r="B660" s="52"/>
      <c r="C660" s="74">
        <v>655</v>
      </c>
      <c r="D660" s="129">
        <f t="shared" ref="D660:H660" si="578">D295</f>
        <v>13.8</v>
      </c>
      <c r="E660" s="129">
        <f t="shared" si="578"/>
        <v>-4.5999999999999996</v>
      </c>
      <c r="F660" s="129">
        <f t="shared" si="578"/>
        <v>0</v>
      </c>
      <c r="G660" s="129">
        <f t="shared" si="578"/>
        <v>1.8976100327265577</v>
      </c>
      <c r="H660" s="129">
        <f t="shared" si="578"/>
        <v>0.37037512195398048</v>
      </c>
      <c r="I660" s="129">
        <f t="shared" ref="I660" si="579">I295</f>
        <v>0</v>
      </c>
      <c r="J660" s="53"/>
    </row>
    <row r="661" spans="2:10" x14ac:dyDescent="0.3">
      <c r="B661" s="52"/>
      <c r="C661" s="74">
        <v>656</v>
      </c>
      <c r="D661" s="129">
        <f t="shared" ref="D661:H661" si="580">D296</f>
        <v>13.8</v>
      </c>
      <c r="E661" s="129">
        <f t="shared" si="580"/>
        <v>-4.5999999999999996</v>
      </c>
      <c r="F661" s="129">
        <f t="shared" si="580"/>
        <v>0</v>
      </c>
      <c r="G661" s="129">
        <f t="shared" si="580"/>
        <v>1.9011221693851597</v>
      </c>
      <c r="H661" s="129">
        <f t="shared" si="580"/>
        <v>0.35322702861324629</v>
      </c>
      <c r="I661" s="129">
        <f t="shared" ref="I661" si="581">I296</f>
        <v>0</v>
      </c>
      <c r="J661" s="53"/>
    </row>
    <row r="662" spans="2:10" x14ac:dyDescent="0.3">
      <c r="B662" s="52"/>
      <c r="C662" s="74">
        <v>657</v>
      </c>
      <c r="D662" s="129">
        <f t="shared" ref="D662:H662" si="582">D297</f>
        <v>13.8</v>
      </c>
      <c r="E662" s="129">
        <f t="shared" si="582"/>
        <v>-4.5999999999999996</v>
      </c>
      <c r="F662" s="129">
        <f t="shared" si="582"/>
        <v>0</v>
      </c>
      <c r="G662" s="129">
        <f t="shared" si="582"/>
        <v>1.9045126580096847</v>
      </c>
      <c r="H662" s="129">
        <f t="shared" si="582"/>
        <v>0.33652207482497731</v>
      </c>
      <c r="I662" s="129">
        <f t="shared" ref="I662" si="583">I297</f>
        <v>0</v>
      </c>
      <c r="J662" s="53"/>
    </row>
    <row r="663" spans="2:10" x14ac:dyDescent="0.3">
      <c r="B663" s="52"/>
      <c r="C663" s="74">
        <v>658</v>
      </c>
      <c r="D663" s="129">
        <f t="shared" ref="D663:H663" si="584">D298</f>
        <v>13.8</v>
      </c>
      <c r="E663" s="129">
        <f t="shared" si="584"/>
        <v>-4.5999999999999996</v>
      </c>
      <c r="F663" s="129">
        <f t="shared" si="584"/>
        <v>0</v>
      </c>
      <c r="G663" s="129">
        <f t="shared" si="584"/>
        <v>1.9077828685368765</v>
      </c>
      <c r="H663" s="129">
        <f t="shared" si="584"/>
        <v>0.32023149635148707</v>
      </c>
      <c r="I663" s="129">
        <f t="shared" ref="I663" si="585">I298</f>
        <v>0</v>
      </c>
      <c r="J663" s="53"/>
    </row>
    <row r="664" spans="2:10" x14ac:dyDescent="0.3">
      <c r="B664" s="52"/>
      <c r="C664" s="74">
        <v>659</v>
      </c>
      <c r="D664" s="129">
        <f t="shared" ref="D664:H664" si="586">D299</f>
        <v>13.8</v>
      </c>
      <c r="E664" s="129">
        <f t="shared" si="586"/>
        <v>-4.5999999999999996</v>
      </c>
      <c r="F664" s="129">
        <f t="shared" si="586"/>
        <v>0</v>
      </c>
      <c r="G664" s="129">
        <f t="shared" si="586"/>
        <v>1.9109342661510877</v>
      </c>
      <c r="H664" s="129">
        <f t="shared" si="586"/>
        <v>0.30433013575373508</v>
      </c>
      <c r="I664" s="129">
        <f t="shared" ref="I664" si="587">I299</f>
        <v>0</v>
      </c>
      <c r="J664" s="53"/>
    </row>
    <row r="665" spans="2:10" x14ac:dyDescent="0.3">
      <c r="B665" s="52"/>
      <c r="C665" s="74">
        <v>660</v>
      </c>
      <c r="D665" s="129">
        <f t="shared" ref="D665:H665" si="588">D300</f>
        <v>13.8</v>
      </c>
      <c r="E665" s="129">
        <f t="shared" si="588"/>
        <v>-4.5999999999999996</v>
      </c>
      <c r="F665" s="129">
        <f t="shared" si="588"/>
        <v>0</v>
      </c>
      <c r="G665" s="129">
        <f t="shared" si="588"/>
        <v>1.9139684079650792</v>
      </c>
      <c r="H665" s="129">
        <f t="shared" si="588"/>
        <v>0.28879585019193788</v>
      </c>
      <c r="I665" s="129">
        <f t="shared" ref="I665" si="589">I300</f>
        <v>0</v>
      </c>
      <c r="J665" s="53"/>
    </row>
    <row r="666" spans="2:10" x14ac:dyDescent="0.3">
      <c r="B666" s="52"/>
      <c r="C666" s="74">
        <v>661</v>
      </c>
      <c r="D666" s="129">
        <f t="shared" ref="D666:H666" si="590">D301</f>
        <v>13.8</v>
      </c>
      <c r="E666" s="129">
        <f t="shared" si="590"/>
        <v>-4.5999999999999996</v>
      </c>
      <c r="F666" s="129">
        <f t="shared" si="590"/>
        <v>0</v>
      </c>
      <c r="G666" s="129">
        <f t="shared" si="590"/>
        <v>1.9168869396063568</v>
      </c>
      <c r="H666" s="129">
        <f t="shared" si="590"/>
        <v>0.27995226361329506</v>
      </c>
      <c r="I666" s="129">
        <f t="shared" ref="I666" si="591">I301</f>
        <v>0</v>
      </c>
      <c r="J666" s="53"/>
    </row>
    <row r="667" spans="2:10" x14ac:dyDescent="0.3">
      <c r="B667" s="52"/>
      <c r="C667" s="74">
        <v>662</v>
      </c>
      <c r="D667" s="129">
        <f t="shared" ref="D667:H667" si="592">D302</f>
        <v>14.8</v>
      </c>
      <c r="E667" s="129">
        <f t="shared" si="592"/>
        <v>-6.4</v>
      </c>
      <c r="F667" s="129">
        <f t="shared" si="592"/>
        <v>0</v>
      </c>
      <c r="G667" s="129">
        <f t="shared" si="592"/>
        <v>1.8986831577985885</v>
      </c>
      <c r="H667" s="129">
        <f t="shared" si="592"/>
        <v>0.27676640353632831</v>
      </c>
      <c r="I667" s="129">
        <f t="shared" ref="I667" si="593">I302</f>
        <v>0</v>
      </c>
      <c r="J667" s="53"/>
    </row>
    <row r="668" spans="2:10" x14ac:dyDescent="0.3">
      <c r="B668" s="52"/>
      <c r="C668" s="74">
        <v>663</v>
      </c>
      <c r="D668" s="129">
        <f t="shared" ref="D668:H668" si="594">D303</f>
        <v>15.8</v>
      </c>
      <c r="E668" s="129">
        <f t="shared" si="594"/>
        <v>-4.2</v>
      </c>
      <c r="F668" s="129">
        <f t="shared" si="594"/>
        <v>0</v>
      </c>
      <c r="G668" s="129">
        <f t="shared" si="594"/>
        <v>1.9854916498013311</v>
      </c>
      <c r="H668" s="129">
        <f t="shared" si="594"/>
        <v>0.27462573076495905</v>
      </c>
      <c r="I668" s="129">
        <f t="shared" ref="I668" si="595">I303</f>
        <v>0</v>
      </c>
      <c r="J668" s="53"/>
    </row>
    <row r="669" spans="2:10" x14ac:dyDescent="0.3">
      <c r="B669" s="52"/>
      <c r="C669" s="74">
        <v>664</v>
      </c>
      <c r="D669" s="129">
        <f t="shared" ref="D669:H669" si="596">D304</f>
        <v>13.8</v>
      </c>
      <c r="E669" s="129">
        <f t="shared" si="596"/>
        <v>-6.6</v>
      </c>
      <c r="F669" s="129">
        <f t="shared" si="596"/>
        <v>0</v>
      </c>
      <c r="G669" s="129">
        <f t="shared" si="596"/>
        <v>1.8722956194744529</v>
      </c>
      <c r="H669" s="129">
        <f t="shared" si="596"/>
        <v>0.27268690325652473</v>
      </c>
      <c r="I669" s="129">
        <f t="shared" ref="I669" si="597">I304</f>
        <v>0</v>
      </c>
      <c r="J669" s="53"/>
    </row>
    <row r="670" spans="2:10" x14ac:dyDescent="0.3">
      <c r="B670" s="52"/>
      <c r="C670" s="74">
        <v>665</v>
      </c>
      <c r="D670" s="129">
        <f t="shared" ref="D670:H670" si="598">D305</f>
        <v>16.600000000000001</v>
      </c>
      <c r="E670" s="129">
        <f t="shared" si="598"/>
        <v>-6.4</v>
      </c>
      <c r="F670" s="129">
        <f t="shared" si="598"/>
        <v>0</v>
      </c>
      <c r="G670" s="129">
        <f t="shared" si="598"/>
        <v>1.9538091466695151</v>
      </c>
      <c r="H670" s="129">
        <f t="shared" si="598"/>
        <v>0.27079566636512237</v>
      </c>
      <c r="I670" s="129">
        <f t="shared" ref="I670" si="599">I305</f>
        <v>0</v>
      </c>
      <c r="J670" s="53"/>
    </row>
    <row r="671" spans="2:10" x14ac:dyDescent="0.3">
      <c r="B671" s="52"/>
      <c r="C671" s="74">
        <v>666</v>
      </c>
      <c r="D671" s="129">
        <f t="shared" ref="D671:H671" si="600">D306</f>
        <v>17</v>
      </c>
      <c r="E671" s="129">
        <f t="shared" si="600"/>
        <v>-7</v>
      </c>
      <c r="F671" s="129">
        <f t="shared" si="600"/>
        <v>0</v>
      </c>
      <c r="G671" s="129">
        <f t="shared" si="600"/>
        <v>1.9509304554344484</v>
      </c>
      <c r="H671" s="129">
        <f t="shared" si="600"/>
        <v>0.26892374532874014</v>
      </c>
      <c r="I671" s="129">
        <f t="shared" ref="I671" si="601">I306</f>
        <v>0</v>
      </c>
      <c r="J671" s="53"/>
    </row>
    <row r="672" spans="2:10" x14ac:dyDescent="0.3">
      <c r="B672" s="52"/>
      <c r="C672" s="74">
        <v>667</v>
      </c>
      <c r="D672" s="129">
        <f t="shared" ref="D672:H672" si="602">D307</f>
        <v>16.2</v>
      </c>
      <c r="E672" s="129">
        <f t="shared" si="602"/>
        <v>-8.8000000000000007</v>
      </c>
      <c r="F672" s="129">
        <f t="shared" si="602"/>
        <v>0</v>
      </c>
      <c r="G672" s="129">
        <f t="shared" si="602"/>
        <v>1.8844868885159032</v>
      </c>
      <c r="H672" s="129">
        <f t="shared" si="602"/>
        <v>0.26706589761316141</v>
      </c>
      <c r="I672" s="129">
        <f t="shared" ref="I672" si="603">I307</f>
        <v>0</v>
      </c>
      <c r="J672" s="53"/>
    </row>
    <row r="673" spans="2:10" x14ac:dyDescent="0.3">
      <c r="B673" s="52"/>
      <c r="C673" s="74">
        <v>668</v>
      </c>
      <c r="D673" s="129">
        <f t="shared" ref="D673:H673" si="604">D308</f>
        <v>17</v>
      </c>
      <c r="E673" s="129">
        <f t="shared" si="604"/>
        <v>-4.4000000000000004</v>
      </c>
      <c r="F673" s="129">
        <f t="shared" si="604"/>
        <v>0</v>
      </c>
      <c r="G673" s="129">
        <f t="shared" si="604"/>
        <v>2.0241932094002006</v>
      </c>
      <c r="H673" s="129">
        <f t="shared" si="604"/>
        <v>0.26522109195633597</v>
      </c>
      <c r="I673" s="129">
        <f t="shared" ref="I673" si="605">I308</f>
        <v>0</v>
      </c>
      <c r="J673" s="53"/>
    </row>
    <row r="674" spans="2:10" x14ac:dyDescent="0.3">
      <c r="B674" s="52"/>
      <c r="C674" s="74">
        <v>669</v>
      </c>
      <c r="D674" s="129">
        <f t="shared" ref="D674:H674" si="606">D309</f>
        <v>16</v>
      </c>
      <c r="E674" s="129">
        <f t="shared" si="606"/>
        <v>-2.8</v>
      </c>
      <c r="F674" s="129">
        <f t="shared" si="606"/>
        <v>0</v>
      </c>
      <c r="G674" s="129">
        <f t="shared" si="606"/>
        <v>2.0422386829221018</v>
      </c>
      <c r="H674" s="129">
        <f t="shared" si="606"/>
        <v>0.26338906750650798</v>
      </c>
      <c r="I674" s="129">
        <f t="shared" ref="I674" si="607">I309</f>
        <v>0</v>
      </c>
      <c r="J674" s="53"/>
    </row>
    <row r="675" spans="2:10" x14ac:dyDescent="0.3">
      <c r="B675" s="52"/>
      <c r="C675" s="74">
        <v>670</v>
      </c>
      <c r="D675" s="129">
        <f t="shared" ref="D675:H675" si="608">D310</f>
        <v>16.600000000000001</v>
      </c>
      <c r="E675" s="129">
        <f t="shared" si="608"/>
        <v>-3</v>
      </c>
      <c r="F675" s="129">
        <f t="shared" si="608"/>
        <v>0.2</v>
      </c>
      <c r="G675" s="129">
        <f t="shared" si="608"/>
        <v>2.0549126798275812</v>
      </c>
      <c r="H675" s="129">
        <f t="shared" si="608"/>
        <v>0.26225688081650428</v>
      </c>
      <c r="I675" s="129">
        <f t="shared" ref="I675" si="609">I310</f>
        <v>0</v>
      </c>
      <c r="J675" s="53"/>
    </row>
    <row r="676" spans="2:10" x14ac:dyDescent="0.3">
      <c r="B676" s="52"/>
      <c r="C676" s="74">
        <v>671</v>
      </c>
      <c r="D676" s="129">
        <f t="shared" ref="D676:H676" si="610">D311</f>
        <v>12.2</v>
      </c>
      <c r="E676" s="129">
        <f t="shared" si="610"/>
        <v>-4.5999999999999996</v>
      </c>
      <c r="F676" s="129">
        <f t="shared" si="610"/>
        <v>0</v>
      </c>
      <c r="G676" s="129">
        <f t="shared" si="610"/>
        <v>1.8976500666510203</v>
      </c>
      <c r="H676" s="129">
        <f t="shared" si="610"/>
        <v>0.25988854048175963</v>
      </c>
      <c r="I676" s="129">
        <f t="shared" ref="I676" si="611">I311</f>
        <v>0</v>
      </c>
      <c r="J676" s="53"/>
    </row>
    <row r="677" spans="2:10" x14ac:dyDescent="0.3">
      <c r="B677" s="52"/>
      <c r="C677" s="74">
        <v>672</v>
      </c>
      <c r="D677" s="129">
        <f t="shared" ref="D677:H677" si="612">D312</f>
        <v>16.600000000000001</v>
      </c>
      <c r="E677" s="129">
        <f t="shared" si="612"/>
        <v>-6.8</v>
      </c>
      <c r="F677" s="129">
        <f t="shared" si="612"/>
        <v>0</v>
      </c>
      <c r="G677" s="129">
        <f t="shared" si="612"/>
        <v>1.9578527623235118</v>
      </c>
      <c r="H677" s="129">
        <f t="shared" si="612"/>
        <v>0.25799156474191004</v>
      </c>
      <c r="I677" s="129">
        <f t="shared" ref="I677" si="613">I312</f>
        <v>0</v>
      </c>
      <c r="J677" s="53"/>
    </row>
    <row r="678" spans="2:10" x14ac:dyDescent="0.3">
      <c r="B678" s="52"/>
      <c r="C678" s="74">
        <v>673</v>
      </c>
      <c r="D678" s="129">
        <f t="shared" ref="D678:H678" si="614">D313</f>
        <v>17.399999999999999</v>
      </c>
      <c r="E678" s="129">
        <f t="shared" si="614"/>
        <v>-7.2</v>
      </c>
      <c r="F678" s="129">
        <f t="shared" si="614"/>
        <v>0</v>
      </c>
      <c r="G678" s="129">
        <f t="shared" si="614"/>
        <v>1.9701917183971263</v>
      </c>
      <c r="H678" s="129">
        <f t="shared" si="614"/>
        <v>0.25619087670703189</v>
      </c>
      <c r="I678" s="129">
        <f t="shared" ref="I678" si="615">I313</f>
        <v>0</v>
      </c>
      <c r="J678" s="53"/>
    </row>
    <row r="679" spans="2:10" x14ac:dyDescent="0.3">
      <c r="B679" s="52"/>
      <c r="C679" s="74">
        <v>674</v>
      </c>
      <c r="D679" s="129">
        <f t="shared" ref="D679:H679" si="616">D314</f>
        <v>16.8</v>
      </c>
      <c r="E679" s="129">
        <f t="shared" si="616"/>
        <v>-6</v>
      </c>
      <c r="F679" s="129">
        <f t="shared" si="616"/>
        <v>0</v>
      </c>
      <c r="G679" s="129">
        <f t="shared" si="616"/>
        <v>1.9877818864596024</v>
      </c>
      <c r="H679" s="129">
        <f t="shared" si="616"/>
        <v>0.25441783474313995</v>
      </c>
      <c r="I679" s="129">
        <f t="shared" ref="I679" si="617">I314</f>
        <v>0</v>
      </c>
      <c r="J679" s="53"/>
    </row>
    <row r="680" spans="2:10" x14ac:dyDescent="0.3">
      <c r="B680" s="52"/>
      <c r="C680" s="74">
        <v>675</v>
      </c>
      <c r="D680" s="129">
        <f t="shared" ref="D680:H680" si="618">D315</f>
        <v>17.399999999999999</v>
      </c>
      <c r="E680" s="129">
        <f t="shared" si="618"/>
        <v>-8.1999999999999993</v>
      </c>
      <c r="F680" s="129">
        <f t="shared" si="618"/>
        <v>0</v>
      </c>
      <c r="G680" s="129">
        <f t="shared" si="618"/>
        <v>1.9467080811688657</v>
      </c>
      <c r="H680" s="129">
        <f t="shared" si="618"/>
        <v>0.25265982037566159</v>
      </c>
      <c r="I680" s="129">
        <f t="shared" ref="I680" si="619">I315</f>
        <v>0</v>
      </c>
      <c r="J680" s="53"/>
    </row>
    <row r="681" spans="2:10" x14ac:dyDescent="0.3">
      <c r="B681" s="52"/>
      <c r="C681" s="74">
        <v>676</v>
      </c>
      <c r="D681" s="129">
        <f t="shared" ref="D681:H681" si="620">D316</f>
        <v>17</v>
      </c>
      <c r="E681" s="129">
        <f t="shared" si="620"/>
        <v>-2.6</v>
      </c>
      <c r="F681" s="129">
        <f t="shared" si="620"/>
        <v>1.2</v>
      </c>
      <c r="G681" s="129">
        <f t="shared" si="620"/>
        <v>2.0866980077950696</v>
      </c>
      <c r="H681" s="129">
        <f t="shared" si="620"/>
        <v>0.25734310844551317</v>
      </c>
      <c r="I681" s="129">
        <f t="shared" ref="I681" si="621">I316</f>
        <v>0</v>
      </c>
      <c r="J681" s="53"/>
    </row>
    <row r="682" spans="2:10" x14ac:dyDescent="0.3">
      <c r="B682" s="52"/>
      <c r="C682" s="74">
        <v>677</v>
      </c>
      <c r="D682" s="129">
        <f t="shared" ref="D682:H682" si="622">D317</f>
        <v>17</v>
      </c>
      <c r="E682" s="129">
        <f t="shared" si="622"/>
        <v>-7.4</v>
      </c>
      <c r="F682" s="129">
        <f t="shared" si="622"/>
        <v>0</v>
      </c>
      <c r="G682" s="129">
        <f t="shared" si="622"/>
        <v>1.9601613859351332</v>
      </c>
      <c r="H682" s="129">
        <f t="shared" si="622"/>
        <v>0.25035653400426261</v>
      </c>
      <c r="I682" s="129">
        <f t="shared" ref="I682" si="623">I317</f>
        <v>0</v>
      </c>
      <c r="J682" s="53"/>
    </row>
    <row r="683" spans="2:10" x14ac:dyDescent="0.3">
      <c r="B683" s="52"/>
      <c r="C683" s="74">
        <v>678</v>
      </c>
      <c r="D683" s="129">
        <f t="shared" ref="D683:H683" si="624">D318</f>
        <v>16</v>
      </c>
      <c r="E683" s="129">
        <f t="shared" si="624"/>
        <v>-4.8</v>
      </c>
      <c r="F683" s="129">
        <f t="shared" si="624"/>
        <v>0</v>
      </c>
      <c r="G683" s="129">
        <f t="shared" si="624"/>
        <v>2.0041500992398911</v>
      </c>
      <c r="H683" s="129">
        <f t="shared" si="624"/>
        <v>0.24767488703967566</v>
      </c>
      <c r="I683" s="129">
        <f t="shared" ref="I683" si="625">I318</f>
        <v>0</v>
      </c>
      <c r="J683" s="53"/>
    </row>
    <row r="684" spans="2:10" x14ac:dyDescent="0.3">
      <c r="B684" s="52"/>
      <c r="C684" s="74">
        <v>679</v>
      </c>
      <c r="D684" s="129">
        <f t="shared" ref="D684:H684" si="626">D319</f>
        <v>18.600000000000001</v>
      </c>
      <c r="E684" s="129">
        <f t="shared" si="626"/>
        <v>-4.2</v>
      </c>
      <c r="F684" s="129">
        <f t="shared" si="626"/>
        <v>0</v>
      </c>
      <c r="G684" s="129">
        <f t="shared" si="626"/>
        <v>2.0907942384053011</v>
      </c>
      <c r="H684" s="129">
        <f t="shared" si="626"/>
        <v>0.24578997009713349</v>
      </c>
      <c r="I684" s="129">
        <f t="shared" ref="I684" si="627">I319</f>
        <v>0</v>
      </c>
      <c r="J684" s="53"/>
    </row>
    <row r="685" spans="2:10" x14ac:dyDescent="0.3">
      <c r="B685" s="52"/>
      <c r="C685" s="74">
        <v>680</v>
      </c>
      <c r="D685" s="129">
        <f t="shared" ref="D685:H685" si="628">D320</f>
        <v>17</v>
      </c>
      <c r="E685" s="129">
        <f t="shared" si="628"/>
        <v>-5.2</v>
      </c>
      <c r="F685" s="129">
        <f t="shared" si="628"/>
        <v>0</v>
      </c>
      <c r="G685" s="129">
        <f t="shared" si="628"/>
        <v>2.0225683983209719</v>
      </c>
      <c r="H685" s="129">
        <f t="shared" si="628"/>
        <v>0.24406034541120075</v>
      </c>
      <c r="I685" s="129">
        <f t="shared" ref="I685" si="629">I320</f>
        <v>0</v>
      </c>
      <c r="J685" s="53"/>
    </row>
    <row r="686" spans="2:10" x14ac:dyDescent="0.3">
      <c r="B686" s="52"/>
      <c r="C686" s="74">
        <v>681</v>
      </c>
      <c r="D686" s="129">
        <f t="shared" ref="D686:H686" si="630">D321</f>
        <v>16.600000000000001</v>
      </c>
      <c r="E686" s="129">
        <f t="shared" si="630"/>
        <v>-4.2</v>
      </c>
      <c r="F686" s="129">
        <f t="shared" si="630"/>
        <v>0</v>
      </c>
      <c r="G686" s="129">
        <f t="shared" si="630"/>
        <v>2.0396983895064493</v>
      </c>
      <c r="H686" s="129">
        <f t="shared" si="630"/>
        <v>0.24236867840155535</v>
      </c>
      <c r="I686" s="129">
        <f t="shared" ref="I686" si="631">I321</f>
        <v>0</v>
      </c>
      <c r="J686" s="53"/>
    </row>
    <row r="687" spans="2:10" x14ac:dyDescent="0.3">
      <c r="B687" s="52"/>
      <c r="C687" s="74">
        <v>682</v>
      </c>
      <c r="D687" s="129">
        <f t="shared" ref="D687:H687" si="632">D322</f>
        <v>16.8</v>
      </c>
      <c r="E687" s="129">
        <f t="shared" si="632"/>
        <v>-5.8</v>
      </c>
      <c r="F687" s="129">
        <f t="shared" si="632"/>
        <v>0</v>
      </c>
      <c r="G687" s="129">
        <f t="shared" si="632"/>
        <v>2.0032873029733094</v>
      </c>
      <c r="H687" s="129">
        <f t="shared" si="632"/>
        <v>0.24069345180553042</v>
      </c>
      <c r="I687" s="129">
        <f t="shared" ref="I687" si="633">I322</f>
        <v>0</v>
      </c>
      <c r="J687" s="53"/>
    </row>
    <row r="688" spans="2:10" x14ac:dyDescent="0.3">
      <c r="B688" s="52"/>
      <c r="C688" s="74">
        <v>683</v>
      </c>
      <c r="D688" s="129">
        <f t="shared" ref="D688:H688" si="634">D323</f>
        <v>15.6</v>
      </c>
      <c r="E688" s="129">
        <f t="shared" si="634"/>
        <v>-4.8</v>
      </c>
      <c r="F688" s="129">
        <f t="shared" si="634"/>
        <v>0</v>
      </c>
      <c r="G688" s="129">
        <f t="shared" si="634"/>
        <v>1.9988804909175359</v>
      </c>
      <c r="H688" s="129">
        <f t="shared" si="634"/>
        <v>0.23903066619630281</v>
      </c>
      <c r="I688" s="129">
        <f t="shared" ref="I688" si="635">I323</f>
        <v>0</v>
      </c>
      <c r="J688" s="53"/>
    </row>
    <row r="689" spans="2:10" x14ac:dyDescent="0.3">
      <c r="B689" s="52"/>
      <c r="C689" s="74">
        <v>684</v>
      </c>
      <c r="D689" s="129">
        <f t="shared" ref="D689:H689" si="636">D324</f>
        <v>19.2</v>
      </c>
      <c r="E689" s="129">
        <f t="shared" si="636"/>
        <v>-7</v>
      </c>
      <c r="F689" s="129">
        <f t="shared" si="636"/>
        <v>0</v>
      </c>
      <c r="G689" s="129">
        <f t="shared" si="636"/>
        <v>2.0372399642125378</v>
      </c>
      <c r="H689" s="129">
        <f t="shared" si="636"/>
        <v>0.23737952522160891</v>
      </c>
      <c r="I689" s="129">
        <f t="shared" ref="I689" si="637">I324</f>
        <v>0</v>
      </c>
      <c r="J689" s="53"/>
    </row>
    <row r="690" spans="2:10" x14ac:dyDescent="0.3">
      <c r="B690" s="52"/>
      <c r="C690" s="74">
        <v>685</v>
      </c>
      <c r="D690" s="129">
        <f t="shared" ref="D690:H690" si="638">D325</f>
        <v>16.8</v>
      </c>
      <c r="E690" s="129">
        <f t="shared" si="638"/>
        <v>-4.8</v>
      </c>
      <c r="F690" s="129">
        <f t="shared" si="638"/>
        <v>0</v>
      </c>
      <c r="G690" s="129">
        <f t="shared" si="638"/>
        <v>2.0327189182374408</v>
      </c>
      <c r="H690" s="129">
        <f t="shared" si="638"/>
        <v>0.23573981856738782</v>
      </c>
      <c r="I690" s="129">
        <f t="shared" ref="I690" si="639">I325</f>
        <v>0</v>
      </c>
      <c r="J690" s="53"/>
    </row>
    <row r="691" spans="2:10" x14ac:dyDescent="0.3">
      <c r="B691" s="52"/>
      <c r="C691" s="74">
        <v>686</v>
      </c>
      <c r="D691" s="129">
        <f t="shared" ref="D691:H691" si="640">D326</f>
        <v>15.8</v>
      </c>
      <c r="E691" s="129">
        <f t="shared" si="640"/>
        <v>-4.5999999999999996</v>
      </c>
      <c r="F691" s="129">
        <f t="shared" si="640"/>
        <v>0</v>
      </c>
      <c r="G691" s="129">
        <f t="shared" si="640"/>
        <v>2.0120582926046602</v>
      </c>
      <c r="H691" s="129">
        <f t="shared" si="640"/>
        <v>0.23411144350651802</v>
      </c>
      <c r="I691" s="129">
        <f t="shared" ref="I691" si="641">I326</f>
        <v>0</v>
      </c>
      <c r="J691" s="53"/>
    </row>
    <row r="692" spans="2:10" x14ac:dyDescent="0.3">
      <c r="B692" s="52"/>
      <c r="C692" s="74">
        <v>687</v>
      </c>
      <c r="D692" s="129">
        <f t="shared" ref="D692:H692" si="642">D327</f>
        <v>18.399999999999999</v>
      </c>
      <c r="E692" s="129">
        <f t="shared" si="642"/>
        <v>-7.8</v>
      </c>
      <c r="F692" s="129">
        <f t="shared" si="642"/>
        <v>0</v>
      </c>
      <c r="G692" s="129">
        <f t="shared" si="642"/>
        <v>1.9966826297970852</v>
      </c>
      <c r="H692" s="129">
        <f t="shared" si="642"/>
        <v>0.23249431742498267</v>
      </c>
      <c r="I692" s="129">
        <f t="shared" ref="I692" si="643">I327</f>
        <v>0</v>
      </c>
      <c r="J692" s="53"/>
    </row>
    <row r="693" spans="2:10" x14ac:dyDescent="0.3">
      <c r="B693" s="52"/>
      <c r="C693" s="74">
        <v>688</v>
      </c>
      <c r="D693" s="129">
        <f t="shared" ref="D693:H693" si="644">D328</f>
        <v>17</v>
      </c>
      <c r="E693" s="129">
        <f t="shared" si="644"/>
        <v>-3.2</v>
      </c>
      <c r="F693" s="129">
        <f t="shared" si="644"/>
        <v>0</v>
      </c>
      <c r="G693" s="129">
        <f t="shared" si="644"/>
        <v>2.0831079718086927</v>
      </c>
      <c r="H693" s="129">
        <f t="shared" si="644"/>
        <v>0.23088836182678452</v>
      </c>
      <c r="I693" s="129">
        <f t="shared" ref="I693" si="645">I328</f>
        <v>0</v>
      </c>
      <c r="J693" s="53"/>
    </row>
    <row r="694" spans="2:10" x14ac:dyDescent="0.3">
      <c r="B694" s="52"/>
      <c r="C694" s="74">
        <v>689</v>
      </c>
      <c r="D694" s="129">
        <f t="shared" ref="D694:H694" si="646">D329</f>
        <v>18.399999999999999</v>
      </c>
      <c r="E694" s="129">
        <f t="shared" si="646"/>
        <v>-7.2</v>
      </c>
      <c r="F694" s="129">
        <f t="shared" si="646"/>
        <v>0</v>
      </c>
      <c r="G694" s="129">
        <f t="shared" si="646"/>
        <v>2.0140265055234337</v>
      </c>
      <c r="H694" s="129">
        <f t="shared" si="646"/>
        <v>0.22929349940666879</v>
      </c>
      <c r="I694" s="129">
        <f t="shared" ref="I694" si="647">I329</f>
        <v>0</v>
      </c>
      <c r="J694" s="53"/>
    </row>
    <row r="695" spans="2:10" x14ac:dyDescent="0.3">
      <c r="B695" s="52"/>
      <c r="C695" s="74">
        <v>690</v>
      </c>
      <c r="D695" s="129">
        <f t="shared" ref="D695:H695" si="648">D330</f>
        <v>16.600000000000001</v>
      </c>
      <c r="E695" s="129">
        <f t="shared" si="648"/>
        <v>-3</v>
      </c>
      <c r="F695" s="129">
        <f t="shared" si="648"/>
        <v>0.4</v>
      </c>
      <c r="G695" s="129">
        <f t="shared" si="648"/>
        <v>2.0789477001954433</v>
      </c>
      <c r="H695" s="129">
        <f t="shared" si="648"/>
        <v>0.22908400562831155</v>
      </c>
      <c r="I695" s="129">
        <f t="shared" ref="I695" si="649">I330</f>
        <v>0</v>
      </c>
      <c r="J695" s="53"/>
    </row>
    <row r="696" spans="2:10" x14ac:dyDescent="0.3">
      <c r="B696" s="52"/>
      <c r="C696" s="74">
        <v>691</v>
      </c>
      <c r="D696" s="129">
        <f t="shared" ref="D696:H696" si="650">D331</f>
        <v>19.2</v>
      </c>
      <c r="E696" s="129">
        <f t="shared" si="650"/>
        <v>-9</v>
      </c>
      <c r="F696" s="129">
        <f t="shared" si="650"/>
        <v>0</v>
      </c>
      <c r="G696" s="129">
        <f t="shared" si="650"/>
        <v>1.9882526268098493</v>
      </c>
      <c r="H696" s="129">
        <f t="shared" si="650"/>
        <v>0.22638800791755267</v>
      </c>
      <c r="I696" s="129">
        <f t="shared" ref="I696" si="651">I331</f>
        <v>0</v>
      </c>
      <c r="J696" s="53"/>
    </row>
    <row r="697" spans="2:10" x14ac:dyDescent="0.3">
      <c r="B697" s="52"/>
      <c r="C697" s="74">
        <v>692</v>
      </c>
      <c r="D697" s="129">
        <f t="shared" ref="D697:H697" si="652">D332</f>
        <v>16.399999999999999</v>
      </c>
      <c r="E697" s="129">
        <f t="shared" si="652"/>
        <v>-10.199999999999999</v>
      </c>
      <c r="F697" s="129">
        <f t="shared" si="652"/>
        <v>0</v>
      </c>
      <c r="G697" s="129">
        <f t="shared" si="652"/>
        <v>1.8812759729501169</v>
      </c>
      <c r="H697" s="129">
        <f t="shared" si="652"/>
        <v>0.22462064290304987</v>
      </c>
      <c r="I697" s="129">
        <f t="shared" ref="I697" si="653">I332</f>
        <v>0</v>
      </c>
      <c r="J697" s="53"/>
    </row>
    <row r="698" spans="2:10" x14ac:dyDescent="0.3">
      <c r="B698" s="52"/>
      <c r="C698" s="74">
        <v>693</v>
      </c>
      <c r="D698" s="129">
        <f t="shared" ref="D698:H698" si="654">D333</f>
        <v>17.2</v>
      </c>
      <c r="E698" s="129">
        <f t="shared" si="654"/>
        <v>-9.4</v>
      </c>
      <c r="F698" s="129">
        <f t="shared" si="654"/>
        <v>0</v>
      </c>
      <c r="G698" s="129">
        <f t="shared" si="654"/>
        <v>1.9246626822877402</v>
      </c>
      <c r="H698" s="129">
        <f t="shared" si="654"/>
        <v>0.22303185455791455</v>
      </c>
      <c r="I698" s="129">
        <f t="shared" ref="I698" si="655">I333</f>
        <v>0</v>
      </c>
      <c r="J698" s="53"/>
    </row>
    <row r="699" spans="2:10" x14ac:dyDescent="0.3">
      <c r="B699" s="52"/>
      <c r="C699" s="74">
        <v>694</v>
      </c>
      <c r="D699" s="129">
        <f t="shared" ref="D699:H699" si="656">D334</f>
        <v>17.600000000000001</v>
      </c>
      <c r="E699" s="129">
        <f t="shared" si="656"/>
        <v>-8.6</v>
      </c>
      <c r="F699" s="129">
        <f t="shared" si="656"/>
        <v>0</v>
      </c>
      <c r="G699" s="129">
        <f t="shared" si="656"/>
        <v>1.9572777481619852</v>
      </c>
      <c r="H699" s="129">
        <f t="shared" si="656"/>
        <v>0.22148445638026229</v>
      </c>
      <c r="I699" s="129">
        <f t="shared" ref="I699" si="657">I334</f>
        <v>0</v>
      </c>
      <c r="J699" s="53"/>
    </row>
    <row r="700" spans="2:10" x14ac:dyDescent="0.3">
      <c r="B700" s="52"/>
      <c r="C700" s="74">
        <v>695</v>
      </c>
      <c r="D700" s="129">
        <f t="shared" ref="D700:H700" si="658">D335</f>
        <v>18</v>
      </c>
      <c r="E700" s="129">
        <f t="shared" si="658"/>
        <v>-5.6</v>
      </c>
      <c r="F700" s="129">
        <f t="shared" si="658"/>
        <v>0</v>
      </c>
      <c r="G700" s="129">
        <f t="shared" si="658"/>
        <v>2.048949358895682</v>
      </c>
      <c r="H700" s="129">
        <f t="shared" si="658"/>
        <v>0.21995330746164651</v>
      </c>
      <c r="I700" s="129">
        <f t="shared" ref="I700" si="659">I335</f>
        <v>0</v>
      </c>
      <c r="J700" s="53"/>
    </row>
    <row r="701" spans="2:10" x14ac:dyDescent="0.3">
      <c r="B701" s="52"/>
      <c r="C701" s="74">
        <v>696</v>
      </c>
      <c r="D701" s="129">
        <f t="shared" ref="D701:H701" si="660">D336</f>
        <v>15.8</v>
      </c>
      <c r="E701" s="129">
        <f t="shared" si="660"/>
        <v>-6</v>
      </c>
      <c r="F701" s="129">
        <f t="shared" si="660"/>
        <v>0</v>
      </c>
      <c r="G701" s="129">
        <f t="shared" si="660"/>
        <v>1.9794275331961366</v>
      </c>
      <c r="H701" s="129">
        <f t="shared" si="660"/>
        <v>0.21843375155322162</v>
      </c>
      <c r="I701" s="129">
        <f t="shared" ref="I701" si="661">I336</f>
        <v>0</v>
      </c>
      <c r="J701" s="53"/>
    </row>
    <row r="702" spans="2:10" x14ac:dyDescent="0.3">
      <c r="B702" s="52"/>
      <c r="C702" s="74">
        <v>697</v>
      </c>
      <c r="D702" s="129">
        <f t="shared" ref="D702:H702" si="662">D337</f>
        <v>16.399999999999999</v>
      </c>
      <c r="E702" s="129">
        <f t="shared" si="662"/>
        <v>-8.8000000000000007</v>
      </c>
      <c r="F702" s="129">
        <f t="shared" si="662"/>
        <v>0</v>
      </c>
      <c r="G702" s="129">
        <f t="shared" si="662"/>
        <v>1.920565870953405</v>
      </c>
      <c r="H702" s="129">
        <f t="shared" si="662"/>
        <v>0.2169248778381348</v>
      </c>
      <c r="I702" s="129">
        <f t="shared" ref="I702" si="663">I337</f>
        <v>0</v>
      </c>
      <c r="J702" s="53"/>
    </row>
    <row r="703" spans="2:10" x14ac:dyDescent="0.3">
      <c r="B703" s="52"/>
      <c r="C703" s="74">
        <v>698</v>
      </c>
      <c r="D703" s="129">
        <f t="shared" ref="D703:H703" si="664">D338</f>
        <v>15.8</v>
      </c>
      <c r="E703" s="129">
        <f t="shared" si="664"/>
        <v>-8.4</v>
      </c>
      <c r="F703" s="129">
        <f t="shared" si="664"/>
        <v>0</v>
      </c>
      <c r="G703" s="129">
        <f t="shared" si="664"/>
        <v>1.9154317747344636</v>
      </c>
      <c r="H703" s="129">
        <f t="shared" si="664"/>
        <v>0.21542646065305332</v>
      </c>
      <c r="I703" s="129">
        <f t="shared" ref="I703" si="665">I338</f>
        <v>0</v>
      </c>
      <c r="J703" s="53"/>
    </row>
    <row r="704" spans="2:10" x14ac:dyDescent="0.3">
      <c r="B704" s="52"/>
      <c r="C704" s="74">
        <v>699</v>
      </c>
      <c r="D704" s="129">
        <f t="shared" ref="D704:H704" si="666">D339</f>
        <v>15.2</v>
      </c>
      <c r="E704" s="129">
        <f t="shared" si="666"/>
        <v>-10.199999999999999</v>
      </c>
      <c r="F704" s="129">
        <f t="shared" si="666"/>
        <v>0</v>
      </c>
      <c r="G704" s="129">
        <f t="shared" si="666"/>
        <v>1.8511050925496026</v>
      </c>
      <c r="H704" s="129">
        <f t="shared" si="666"/>
        <v>0.21393840000338119</v>
      </c>
      <c r="I704" s="129">
        <f t="shared" ref="I704" si="667">I339</f>
        <v>0</v>
      </c>
      <c r="J704" s="53"/>
    </row>
    <row r="705" spans="2:10" x14ac:dyDescent="0.3">
      <c r="B705" s="52"/>
      <c r="C705" s="74">
        <v>700</v>
      </c>
      <c r="D705" s="129">
        <f t="shared" ref="D705:H705" si="668">D340</f>
        <v>15.6</v>
      </c>
      <c r="E705" s="129">
        <f t="shared" si="668"/>
        <v>-12.4</v>
      </c>
      <c r="F705" s="129">
        <f t="shared" si="668"/>
        <v>0</v>
      </c>
      <c r="G705" s="129">
        <f t="shared" si="668"/>
        <v>1.8028966143082106</v>
      </c>
      <c r="H705" s="129">
        <f t="shared" si="668"/>
        <v>0.21246061927509363</v>
      </c>
      <c r="I705" s="129">
        <f t="shared" ref="I705" si="669">I340</f>
        <v>0</v>
      </c>
      <c r="J705" s="53"/>
    </row>
    <row r="706" spans="2:10" x14ac:dyDescent="0.3">
      <c r="B706" s="52"/>
      <c r="C706" s="74">
        <v>701</v>
      </c>
      <c r="D706" s="129">
        <f t="shared" ref="D706:H706" si="670">D341</f>
        <v>15</v>
      </c>
      <c r="E706" s="129">
        <f t="shared" si="670"/>
        <v>-11.8</v>
      </c>
      <c r="F706" s="129">
        <f t="shared" si="670"/>
        <v>0</v>
      </c>
      <c r="G706" s="129">
        <f t="shared" si="670"/>
        <v>1.8030573459176988</v>
      </c>
      <c r="H706" s="129">
        <f t="shared" si="670"/>
        <v>0.21099304653155138</v>
      </c>
      <c r="I706" s="129">
        <f t="shared" ref="I706" si="671">I341</f>
        <v>0</v>
      </c>
      <c r="J706" s="53"/>
    </row>
    <row r="707" spans="2:10" x14ac:dyDescent="0.3">
      <c r="B707" s="52"/>
      <c r="C707" s="74">
        <v>702</v>
      </c>
      <c r="D707" s="129">
        <f t="shared" ref="D707:H707" si="672">D342</f>
        <v>16.399999999999999</v>
      </c>
      <c r="E707" s="129">
        <f t="shared" si="672"/>
        <v>-10.6</v>
      </c>
      <c r="F707" s="129">
        <f t="shared" si="672"/>
        <v>0</v>
      </c>
      <c r="G707" s="129">
        <f t="shared" si="672"/>
        <v>1.8731223400467929</v>
      </c>
      <c r="H707" s="129">
        <f t="shared" si="672"/>
        <v>0.2095356110913891</v>
      </c>
      <c r="I707" s="129">
        <f t="shared" ref="I707" si="673">I342</f>
        <v>0</v>
      </c>
      <c r="J707" s="53"/>
    </row>
    <row r="708" spans="2:10" x14ac:dyDescent="0.3">
      <c r="B708" s="52"/>
      <c r="C708" s="74">
        <v>703</v>
      </c>
      <c r="D708" s="129">
        <f t="shared" ref="D708:H708" si="674">D343</f>
        <v>14</v>
      </c>
      <c r="E708" s="129">
        <f t="shared" si="674"/>
        <v>-11.8</v>
      </c>
      <c r="F708" s="129">
        <f t="shared" si="674"/>
        <v>0</v>
      </c>
      <c r="G708" s="129">
        <f t="shared" si="674"/>
        <v>1.7764456019281254</v>
      </c>
      <c r="H708" s="129">
        <f t="shared" si="674"/>
        <v>0.20808824290011937</v>
      </c>
      <c r="I708" s="129">
        <f t="shared" ref="I708" si="675">I343</f>
        <v>0</v>
      </c>
      <c r="J708" s="53"/>
    </row>
    <row r="709" spans="2:10" x14ac:dyDescent="0.3">
      <c r="B709" s="52"/>
      <c r="C709" s="74">
        <v>704</v>
      </c>
      <c r="D709" s="129">
        <f t="shared" ref="D709:H709" si="676">D344</f>
        <v>17</v>
      </c>
      <c r="E709" s="129">
        <f t="shared" si="676"/>
        <v>-9.8000000000000007</v>
      </c>
      <c r="F709" s="129">
        <f t="shared" si="676"/>
        <v>0</v>
      </c>
      <c r="G709" s="129">
        <f t="shared" si="676"/>
        <v>1.9110324263550653</v>
      </c>
      <c r="H709" s="129">
        <f t="shared" si="676"/>
        <v>0.20665087241250379</v>
      </c>
      <c r="I709" s="129">
        <f t="shared" ref="I709" si="677">I344</f>
        <v>0</v>
      </c>
      <c r="J709" s="53"/>
    </row>
    <row r="710" spans="2:10" x14ac:dyDescent="0.3">
      <c r="B710" s="52"/>
      <c r="C710" s="74">
        <v>705</v>
      </c>
      <c r="D710" s="129">
        <f t="shared" ref="D710:H710" si="678">D345</f>
        <v>15.6</v>
      </c>
      <c r="E710" s="129">
        <f t="shared" si="678"/>
        <v>-10.4</v>
      </c>
      <c r="F710" s="129">
        <f t="shared" si="678"/>
        <v>0</v>
      </c>
      <c r="G710" s="129">
        <f t="shared" si="678"/>
        <v>1.8573198001979609</v>
      </c>
      <c r="H710" s="129">
        <f t="shared" si="678"/>
        <v>0.20522343056832204</v>
      </c>
      <c r="I710" s="129">
        <f t="shared" ref="I710" si="679">I345</f>
        <v>0</v>
      </c>
      <c r="J710" s="53"/>
    </row>
    <row r="711" spans="2:10" x14ac:dyDescent="0.3">
      <c r="B711" s="52"/>
      <c r="C711" s="74">
        <v>706</v>
      </c>
      <c r="D711" s="129">
        <f t="shared" ref="D711:H711" si="680">D346</f>
        <v>16.600000000000001</v>
      </c>
      <c r="E711" s="129">
        <f t="shared" si="680"/>
        <v>-6.6</v>
      </c>
      <c r="F711" s="129">
        <f t="shared" si="680"/>
        <v>0</v>
      </c>
      <c r="G711" s="129">
        <f t="shared" si="680"/>
        <v>1.9865490234506444</v>
      </c>
      <c r="H711" s="129">
        <f t="shared" si="680"/>
        <v>0.20380584878523472</v>
      </c>
      <c r="I711" s="129">
        <f t="shared" ref="I711" si="681">I346</f>
        <v>0</v>
      </c>
      <c r="J711" s="53"/>
    </row>
    <row r="712" spans="2:10" x14ac:dyDescent="0.3">
      <c r="B712" s="52"/>
      <c r="C712" s="74">
        <v>707</v>
      </c>
      <c r="D712" s="129">
        <f t="shared" ref="D712:H712" si="682">D347</f>
        <v>17.399999999999999</v>
      </c>
      <c r="E712" s="129">
        <f t="shared" si="682"/>
        <v>-5.4</v>
      </c>
      <c r="F712" s="129">
        <f t="shared" si="682"/>
        <v>0</v>
      </c>
      <c r="G712" s="129">
        <f t="shared" si="682"/>
        <v>2.0404050568606107</v>
      </c>
      <c r="H712" s="129">
        <f t="shared" si="682"/>
        <v>0.20239805895479016</v>
      </c>
      <c r="I712" s="129">
        <f t="shared" ref="I712" si="683">I347</f>
        <v>0</v>
      </c>
      <c r="J712" s="53"/>
    </row>
    <row r="713" spans="2:10" x14ac:dyDescent="0.3">
      <c r="B713" s="52"/>
      <c r="C713" s="74">
        <v>708</v>
      </c>
      <c r="D713" s="129">
        <f t="shared" ref="D713:H713" si="684">D348</f>
        <v>19.2</v>
      </c>
      <c r="E713" s="129">
        <f t="shared" si="684"/>
        <v>-5.4</v>
      </c>
      <c r="F713" s="129">
        <f t="shared" si="684"/>
        <v>0</v>
      </c>
      <c r="G713" s="129">
        <f t="shared" si="684"/>
        <v>2.0888435986400964</v>
      </c>
      <c r="H713" s="129">
        <f t="shared" si="684"/>
        <v>0.20099999343902461</v>
      </c>
      <c r="I713" s="129">
        <f t="shared" ref="I713" si="685">I348</f>
        <v>0</v>
      </c>
      <c r="J713" s="53"/>
    </row>
    <row r="714" spans="2:10" x14ac:dyDescent="0.3">
      <c r="B714" s="52"/>
      <c r="C714" s="74">
        <v>709</v>
      </c>
      <c r="D714" s="129">
        <f t="shared" ref="D714:H714" si="686">D349</f>
        <v>18.399999999999999</v>
      </c>
      <c r="E714" s="129">
        <f t="shared" si="686"/>
        <v>-5.8</v>
      </c>
      <c r="F714" s="129">
        <f t="shared" si="686"/>
        <v>0</v>
      </c>
      <c r="G714" s="129">
        <f t="shared" si="686"/>
        <v>2.0566571156162046</v>
      </c>
      <c r="H714" s="129">
        <f t="shared" si="686"/>
        <v>0.19961158506718873</v>
      </c>
      <c r="I714" s="129">
        <f t="shared" ref="I714" si="687">I349</f>
        <v>0</v>
      </c>
      <c r="J714" s="53"/>
    </row>
    <row r="715" spans="2:10" x14ac:dyDescent="0.3">
      <c r="B715" s="52"/>
      <c r="C715" s="74">
        <v>710</v>
      </c>
      <c r="D715" s="129">
        <f t="shared" ref="D715:H715" si="688">D350</f>
        <v>18</v>
      </c>
      <c r="E715" s="129">
        <f t="shared" si="688"/>
        <v>0.4</v>
      </c>
      <c r="F715" s="129">
        <f t="shared" si="688"/>
        <v>0</v>
      </c>
      <c r="G715" s="129">
        <f t="shared" si="688"/>
        <v>2.2124206417308461</v>
      </c>
      <c r="H715" s="129">
        <f t="shared" si="688"/>
        <v>0.19823276713251664</v>
      </c>
      <c r="I715" s="129">
        <f t="shared" ref="I715" si="689">I350</f>
        <v>0</v>
      </c>
      <c r="J715" s="53"/>
    </row>
    <row r="716" spans="2:10" x14ac:dyDescent="0.3">
      <c r="B716" s="52"/>
      <c r="C716" s="74">
        <v>711</v>
      </c>
      <c r="D716" s="129">
        <f t="shared" ref="D716:H716" si="690">D351</f>
        <v>18.8</v>
      </c>
      <c r="E716" s="129">
        <f t="shared" si="690"/>
        <v>-3.4</v>
      </c>
      <c r="F716" s="129">
        <f t="shared" si="690"/>
        <v>0</v>
      </c>
      <c r="G716" s="129">
        <f t="shared" si="690"/>
        <v>2.1319628320103972</v>
      </c>
      <c r="H716" s="129">
        <f t="shared" si="690"/>
        <v>0.19686347338901974</v>
      </c>
      <c r="I716" s="129">
        <f t="shared" ref="I716" si="691">I351</f>
        <v>0</v>
      </c>
      <c r="J716" s="53"/>
    </row>
    <row r="717" spans="2:10" x14ac:dyDescent="0.3">
      <c r="B717" s="52"/>
      <c r="C717" s="74">
        <v>712</v>
      </c>
      <c r="D717" s="129">
        <f t="shared" ref="D717:H717" si="692">D352</f>
        <v>16.2</v>
      </c>
      <c r="E717" s="129">
        <f t="shared" si="692"/>
        <v>-3.2</v>
      </c>
      <c r="F717" s="129">
        <f t="shared" si="692"/>
        <v>0</v>
      </c>
      <c r="G717" s="129">
        <f t="shared" si="692"/>
        <v>2.0675286826986539</v>
      </c>
      <c r="H717" s="129">
        <f t="shared" si="692"/>
        <v>0.19550363804830415</v>
      </c>
      <c r="I717" s="129">
        <f t="shared" ref="I717" si="693">I352</f>
        <v>0</v>
      </c>
      <c r="J717" s="53"/>
    </row>
    <row r="718" spans="2:10" x14ac:dyDescent="0.3">
      <c r="B718" s="52"/>
      <c r="C718" s="74">
        <v>713</v>
      </c>
      <c r="D718" s="129">
        <f t="shared" ref="D718:H718" si="694">D353</f>
        <v>18.2</v>
      </c>
      <c r="E718" s="129">
        <f t="shared" si="694"/>
        <v>-4.2</v>
      </c>
      <c r="F718" s="129">
        <f t="shared" si="694"/>
        <v>0</v>
      </c>
      <c r="G718" s="129">
        <f t="shared" si="694"/>
        <v>2.094425176512003</v>
      </c>
      <c r="H718" s="129">
        <f t="shared" si="694"/>
        <v>0.19415319577640938</v>
      </c>
      <c r="I718" s="129">
        <f t="shared" ref="I718" si="695">I353</f>
        <v>0</v>
      </c>
      <c r="J718" s="53"/>
    </row>
    <row r="719" spans="2:10" x14ac:dyDescent="0.3">
      <c r="B719" s="52"/>
      <c r="C719" s="74">
        <v>714</v>
      </c>
      <c r="D719" s="129">
        <f t="shared" ref="D719:H719" si="696">D354</f>
        <v>15</v>
      </c>
      <c r="E719" s="129">
        <f t="shared" si="696"/>
        <v>-4.8</v>
      </c>
      <c r="F719" s="129">
        <f t="shared" si="696"/>
        <v>9.1999999999999993</v>
      </c>
      <c r="G719" s="129">
        <f t="shared" si="696"/>
        <v>1.9922907704647381</v>
      </c>
      <c r="H719" s="129">
        <f t="shared" si="696"/>
        <v>0.85047408204108677</v>
      </c>
      <c r="I719" s="129">
        <f t="shared" ref="I719" si="697">I354</f>
        <v>22.348143596588173</v>
      </c>
      <c r="J719" s="53"/>
    </row>
    <row r="720" spans="2:10" x14ac:dyDescent="0.3">
      <c r="B720" s="52"/>
      <c r="C720" s="74">
        <v>715</v>
      </c>
      <c r="D720" s="129">
        <f t="shared" ref="D720:H720" si="698">D355</f>
        <v>11.4</v>
      </c>
      <c r="E720" s="129">
        <f t="shared" si="698"/>
        <v>0.4</v>
      </c>
      <c r="F720" s="129">
        <f t="shared" si="698"/>
        <v>3.4</v>
      </c>
      <c r="G720" s="129">
        <f t="shared" si="698"/>
        <v>2.0353373722409183</v>
      </c>
      <c r="H720" s="129">
        <f t="shared" si="698"/>
        <v>0.36819837602589522</v>
      </c>
      <c r="I720" s="129">
        <f t="shared" ref="I720" si="699">I355</f>
        <v>0</v>
      </c>
      <c r="J720" s="53"/>
    </row>
    <row r="721" spans="2:10" x14ac:dyDescent="0.3">
      <c r="B721" s="52"/>
      <c r="C721" s="74">
        <v>716</v>
      </c>
      <c r="D721" s="129">
        <f t="shared" ref="D721:H721" si="700">D356</f>
        <v>12.4</v>
      </c>
      <c r="E721" s="129">
        <f t="shared" si="700"/>
        <v>-4.8</v>
      </c>
      <c r="F721" s="129">
        <f t="shared" si="700"/>
        <v>4.8</v>
      </c>
      <c r="G721" s="129">
        <f t="shared" si="700"/>
        <v>1.9223599625705845</v>
      </c>
      <c r="H721" s="129">
        <f t="shared" si="700"/>
        <v>0.46966792559329362</v>
      </c>
      <c r="I721" s="129">
        <f t="shared" ref="I721" si="701">I356</f>
        <v>0</v>
      </c>
      <c r="J721" s="53"/>
    </row>
    <row r="722" spans="2:10" x14ac:dyDescent="0.3">
      <c r="B722" s="52"/>
      <c r="C722" s="74">
        <v>717</v>
      </c>
      <c r="D722" s="129">
        <f t="shared" ref="D722:H722" si="702">D357</f>
        <v>13.4</v>
      </c>
      <c r="E722" s="129">
        <f t="shared" si="702"/>
        <v>-0.6</v>
      </c>
      <c r="F722" s="129">
        <f t="shared" si="702"/>
        <v>0</v>
      </c>
      <c r="G722" s="129">
        <f t="shared" si="702"/>
        <v>2.0622429404632587</v>
      </c>
      <c r="H722" s="129">
        <f t="shared" si="702"/>
        <v>0.40475862496216841</v>
      </c>
      <c r="I722" s="129">
        <f t="shared" ref="I722" si="703">I357</f>
        <v>0</v>
      </c>
      <c r="J722" s="53"/>
    </row>
    <row r="723" spans="2:10" x14ac:dyDescent="0.3">
      <c r="B723" s="52"/>
      <c r="C723" s="74">
        <v>718</v>
      </c>
      <c r="D723" s="129">
        <f t="shared" ref="D723:H723" si="704">D358</f>
        <v>14.8</v>
      </c>
      <c r="E723" s="129">
        <f t="shared" si="704"/>
        <v>-2</v>
      </c>
      <c r="F723" s="129">
        <f t="shared" si="704"/>
        <v>0</v>
      </c>
      <c r="G723" s="129">
        <f t="shared" si="704"/>
        <v>2.0622502478967508</v>
      </c>
      <c r="H723" s="129">
        <f t="shared" si="704"/>
        <v>0.38166829550119785</v>
      </c>
      <c r="I723" s="129">
        <f t="shared" ref="I723" si="705">I358</f>
        <v>0</v>
      </c>
      <c r="J723" s="53"/>
    </row>
    <row r="724" spans="2:10" x14ac:dyDescent="0.3">
      <c r="B724" s="52"/>
      <c r="C724" s="74">
        <v>719</v>
      </c>
      <c r="D724" s="129">
        <f t="shared" ref="D724:H724" si="706">D359</f>
        <v>14.8</v>
      </c>
      <c r="E724" s="129">
        <f t="shared" si="706"/>
        <v>-3.8</v>
      </c>
      <c r="F724" s="129">
        <f t="shared" si="706"/>
        <v>0</v>
      </c>
      <c r="G724" s="129">
        <f t="shared" si="706"/>
        <v>2.0138598504681484</v>
      </c>
      <c r="H724" s="129">
        <f t="shared" si="706"/>
        <v>0.36007796247306995</v>
      </c>
      <c r="I724" s="129">
        <f t="shared" ref="I724" si="707">I359</f>
        <v>0</v>
      </c>
      <c r="J724" s="53"/>
    </row>
    <row r="725" spans="2:10" x14ac:dyDescent="0.3">
      <c r="B725" s="52"/>
      <c r="C725" s="74">
        <v>720</v>
      </c>
      <c r="D725" s="129">
        <f t="shared" ref="D725:H725" si="708">D360</f>
        <v>16.2</v>
      </c>
      <c r="E725" s="129">
        <f t="shared" si="708"/>
        <v>-3.2</v>
      </c>
      <c r="F725" s="129">
        <f t="shared" si="708"/>
        <v>0</v>
      </c>
      <c r="G725" s="129">
        <f t="shared" si="708"/>
        <v>2.067633031482135</v>
      </c>
      <c r="H725" s="129">
        <f t="shared" si="708"/>
        <v>0.33896968751429135</v>
      </c>
      <c r="I725" s="129">
        <f t="shared" ref="I725" si="709">I360</f>
        <v>0</v>
      </c>
      <c r="J725" s="53"/>
    </row>
    <row r="726" spans="2:10" x14ac:dyDescent="0.3">
      <c r="B726" s="52"/>
      <c r="C726" s="74">
        <v>721</v>
      </c>
      <c r="D726" s="129">
        <f t="shared" ref="D726:H726" si="710">D361</f>
        <v>15.4</v>
      </c>
      <c r="E726" s="129">
        <f t="shared" si="710"/>
        <v>-1.6</v>
      </c>
      <c r="F726" s="129">
        <f t="shared" si="710"/>
        <v>0</v>
      </c>
      <c r="G726" s="129">
        <f t="shared" si="710"/>
        <v>2.0891307908283103</v>
      </c>
      <c r="H726" s="129">
        <f t="shared" si="710"/>
        <v>0.31853649389306626</v>
      </c>
      <c r="I726" s="129">
        <f t="shared" ref="I726" si="711">I361</f>
        <v>0</v>
      </c>
      <c r="J726" s="53"/>
    </row>
    <row r="727" spans="2:10" x14ac:dyDescent="0.3">
      <c r="B727" s="52"/>
      <c r="C727" s="74">
        <v>722</v>
      </c>
      <c r="D727" s="129">
        <f t="shared" ref="D727:H727" si="712">D362</f>
        <v>16.2</v>
      </c>
      <c r="E727" s="129">
        <f t="shared" si="712"/>
        <v>-5.8</v>
      </c>
      <c r="F727" s="129">
        <f t="shared" si="712"/>
        <v>0</v>
      </c>
      <c r="G727" s="129">
        <f t="shared" si="712"/>
        <v>1.9977233050376646</v>
      </c>
      <c r="H727" s="129">
        <f t="shared" si="712"/>
        <v>0.29957207705675803</v>
      </c>
      <c r="I727" s="129">
        <f t="shared" ref="I727" si="713">I362</f>
        <v>0</v>
      </c>
      <c r="J727" s="53"/>
    </row>
    <row r="728" spans="2:10" x14ac:dyDescent="0.3">
      <c r="B728" s="52"/>
      <c r="C728" s="74">
        <v>723</v>
      </c>
      <c r="D728" s="129">
        <f t="shared" ref="D728:H728" si="714">D363</f>
        <v>17</v>
      </c>
      <c r="E728" s="129">
        <f t="shared" si="714"/>
        <v>-6</v>
      </c>
      <c r="F728" s="129">
        <f t="shared" si="714"/>
        <v>0</v>
      </c>
      <c r="G728" s="129">
        <f t="shared" si="714"/>
        <v>2.0138577724054145</v>
      </c>
      <c r="H728" s="129">
        <f t="shared" si="714"/>
        <v>0.28113318078993177</v>
      </c>
      <c r="I728" s="129">
        <f t="shared" ref="I728" si="715">I363</f>
        <v>0</v>
      </c>
      <c r="J728" s="53"/>
    </row>
    <row r="729" spans="2:10" x14ac:dyDescent="0.3">
      <c r="B729" s="52"/>
      <c r="C729" s="74">
        <v>724</v>
      </c>
      <c r="D729" s="129">
        <f t="shared" ref="D729:H729" si="716">D364</f>
        <v>17</v>
      </c>
      <c r="E729" s="129">
        <f t="shared" si="716"/>
        <v>-6.2</v>
      </c>
      <c r="F729" s="129">
        <f t="shared" si="716"/>
        <v>0</v>
      </c>
      <c r="G729" s="129">
        <f t="shared" si="716"/>
        <v>2.0084728654381991</v>
      </c>
      <c r="H729" s="129">
        <f t="shared" si="716"/>
        <v>0.26333033264093092</v>
      </c>
      <c r="I729" s="129">
        <f t="shared" ref="I729" si="717">I364</f>
        <v>0</v>
      </c>
      <c r="J729" s="53"/>
    </row>
    <row r="730" spans="2:10" x14ac:dyDescent="0.3">
      <c r="B730" s="52"/>
      <c r="C730" s="74">
        <v>725</v>
      </c>
      <c r="D730" s="129">
        <f t="shared" ref="D730:H730" si="718">D365</f>
        <v>14.8</v>
      </c>
      <c r="E730" s="129">
        <f t="shared" si="718"/>
        <v>-2.4</v>
      </c>
      <c r="F730" s="129">
        <f t="shared" si="718"/>
        <v>0.6</v>
      </c>
      <c r="G730" s="129">
        <f t="shared" si="718"/>
        <v>2.051486495848982</v>
      </c>
      <c r="H730" s="129">
        <f t="shared" si="718"/>
        <v>0.2560673924536615</v>
      </c>
      <c r="I730" s="129">
        <f t="shared" ref="I730" si="719">I365</f>
        <v>0</v>
      </c>
      <c r="J730" s="53"/>
    </row>
    <row r="731" spans="2:10" x14ac:dyDescent="0.3">
      <c r="B731" s="52"/>
      <c r="C731" s="74">
        <v>726</v>
      </c>
      <c r="D731" s="129">
        <f t="shared" ref="D731:H731" si="720">D366</f>
        <v>16</v>
      </c>
      <c r="E731" s="129">
        <f t="shared" si="720"/>
        <v>-0.6</v>
      </c>
      <c r="F731" s="129">
        <f t="shared" si="720"/>
        <v>4.9000000000000004</v>
      </c>
      <c r="G731" s="129">
        <f t="shared" si="720"/>
        <v>2.1320723859023465</v>
      </c>
      <c r="H731" s="129">
        <f t="shared" si="720"/>
        <v>0.36713042818837038</v>
      </c>
      <c r="I731" s="129">
        <f t="shared" ref="I731" si="721">I366</f>
        <v>0</v>
      </c>
      <c r="J731" s="53"/>
    </row>
    <row r="732" spans="2:10" x14ac:dyDescent="0.3">
      <c r="B732" s="52"/>
      <c r="C732" s="74">
        <v>727</v>
      </c>
      <c r="D732" s="129">
        <f t="shared" ref="D732:H732" si="722">D367</f>
        <v>12</v>
      </c>
      <c r="E732" s="129">
        <f t="shared" si="722"/>
        <v>0.4</v>
      </c>
      <c r="F732" s="129">
        <f t="shared" si="722"/>
        <v>1.5</v>
      </c>
      <c r="G732" s="129">
        <f t="shared" si="722"/>
        <v>2.0514597288853889</v>
      </c>
      <c r="H732" s="129">
        <f t="shared" si="722"/>
        <v>0.32758929159983641</v>
      </c>
      <c r="I732" s="129">
        <f t="shared" ref="I732" si="723">I367</f>
        <v>0</v>
      </c>
      <c r="J732" s="53"/>
    </row>
    <row r="733" spans="2:10" x14ac:dyDescent="0.3">
      <c r="B733" s="52"/>
      <c r="C733" s="74">
        <v>728</v>
      </c>
      <c r="D733" s="129">
        <f t="shared" ref="D733:H733" si="724">D368</f>
        <v>13.4</v>
      </c>
      <c r="E733" s="129">
        <f t="shared" si="724"/>
        <v>1</v>
      </c>
      <c r="F733" s="129">
        <f t="shared" si="724"/>
        <v>0</v>
      </c>
      <c r="G733" s="129">
        <f t="shared" si="724"/>
        <v>2.1051817330460354</v>
      </c>
      <c r="H733" s="129">
        <f t="shared" si="724"/>
        <v>0.3071967897855391</v>
      </c>
      <c r="I733" s="129">
        <f t="shared" ref="I733" si="725">I368</f>
        <v>0</v>
      </c>
      <c r="J733" s="53"/>
    </row>
    <row r="734" spans="2:10" x14ac:dyDescent="0.3">
      <c r="B734" s="52"/>
      <c r="C734" s="74">
        <v>729</v>
      </c>
      <c r="D734" s="129">
        <f t="shared" ref="D734:H734" si="726">D369</f>
        <v>12.4</v>
      </c>
      <c r="E734" s="129">
        <f t="shared" si="726"/>
        <v>-2.8</v>
      </c>
      <c r="F734" s="129">
        <f t="shared" si="726"/>
        <v>1.8</v>
      </c>
      <c r="G734" s="129">
        <f t="shared" si="726"/>
        <v>1.9761165973079236</v>
      </c>
      <c r="H734" s="129">
        <f t="shared" si="726"/>
        <v>0.31947917306998264</v>
      </c>
      <c r="I734" s="129">
        <f t="shared" ref="I734" si="727">I369</f>
        <v>0</v>
      </c>
      <c r="J734" s="53"/>
    </row>
    <row r="735" spans="2:10" x14ac:dyDescent="0.3">
      <c r="B735" s="52"/>
      <c r="C735" s="74">
        <v>730</v>
      </c>
      <c r="D735" s="129">
        <f t="shared" ref="D735:H735" si="728">D370</f>
        <v>16.2</v>
      </c>
      <c r="E735" s="129">
        <f t="shared" si="728"/>
        <v>-1</v>
      </c>
      <c r="F735" s="129">
        <f t="shared" si="728"/>
        <v>2.6</v>
      </c>
      <c r="G735" s="129">
        <f t="shared" si="728"/>
        <v>2.1266107572470108</v>
      </c>
      <c r="H735" s="129">
        <f t="shared" si="728"/>
        <v>0.34383115619816351</v>
      </c>
      <c r="I735" s="129">
        <f t="shared" ref="I735" si="729">I370</f>
        <v>0</v>
      </c>
      <c r="J735" s="53"/>
    </row>
    <row r="736" spans="2:10" s="48" customFormat="1" ht="14.5" thickBot="1" x14ac:dyDescent="0.35">
      <c r="B736" s="58"/>
      <c r="C736" s="59"/>
      <c r="D736" s="97"/>
      <c r="E736" s="97"/>
      <c r="F736" s="97"/>
      <c r="G736" s="97"/>
      <c r="H736" s="97"/>
      <c r="I736" s="97"/>
      <c r="J736" s="60"/>
    </row>
    <row r="737" spans="4:9" s="48" customFormat="1" x14ac:dyDescent="0.3">
      <c r="D737" s="94"/>
      <c r="E737" s="94"/>
      <c r="F737" s="94"/>
      <c r="G737" s="94"/>
      <c r="H737" s="94"/>
      <c r="I737" s="94"/>
    </row>
    <row r="738" spans="4:9" s="48" customFormat="1" x14ac:dyDescent="0.3">
      <c r="D738" s="94"/>
      <c r="E738" s="94"/>
      <c r="F738" s="94"/>
      <c r="G738" s="94"/>
      <c r="H738" s="94"/>
      <c r="I738" s="94"/>
    </row>
    <row r="739" spans="4:9" s="48" customFormat="1" x14ac:dyDescent="0.3">
      <c r="D739" s="94"/>
      <c r="E739" s="94"/>
      <c r="F739" s="94"/>
      <c r="G739" s="94"/>
      <c r="H739" s="94"/>
      <c r="I739" s="94"/>
    </row>
    <row r="740" spans="4:9" s="48" customFormat="1" x14ac:dyDescent="0.3">
      <c r="D740" s="94"/>
      <c r="E740" s="94"/>
      <c r="F740" s="94"/>
      <c r="G740" s="94"/>
      <c r="H740" s="94"/>
      <c r="I740" s="94"/>
    </row>
    <row r="741" spans="4:9" s="48" customFormat="1" x14ac:dyDescent="0.3">
      <c r="D741" s="94"/>
      <c r="E741" s="94"/>
      <c r="F741" s="94"/>
      <c r="G741" s="94"/>
      <c r="H741" s="94"/>
      <c r="I741" s="94"/>
    </row>
    <row r="742" spans="4:9" s="48" customFormat="1" x14ac:dyDescent="0.3">
      <c r="D742" s="94"/>
      <c r="E742" s="94"/>
      <c r="F742" s="94"/>
      <c r="G742" s="94"/>
      <c r="H742" s="94"/>
      <c r="I742" s="94"/>
    </row>
    <row r="743" spans="4:9" s="48" customFormat="1" x14ac:dyDescent="0.3">
      <c r="D743" s="94"/>
      <c r="E743" s="94"/>
      <c r="F743" s="94"/>
      <c r="G743" s="94"/>
      <c r="H743" s="94"/>
      <c r="I743" s="94"/>
    </row>
    <row r="744" spans="4:9" s="48" customFormat="1" x14ac:dyDescent="0.3">
      <c r="D744" s="94"/>
      <c r="E744" s="94"/>
      <c r="F744" s="94"/>
      <c r="G744" s="94"/>
      <c r="H744" s="94"/>
      <c r="I744" s="94"/>
    </row>
    <row r="745" spans="4:9" s="48" customFormat="1" x14ac:dyDescent="0.3">
      <c r="D745" s="94"/>
      <c r="E745" s="94"/>
      <c r="F745" s="94"/>
      <c r="G745" s="94"/>
      <c r="H745" s="94"/>
      <c r="I745" s="94"/>
    </row>
    <row r="746" spans="4:9" s="48" customFormat="1" x14ac:dyDescent="0.3">
      <c r="D746" s="94"/>
      <c r="E746" s="94"/>
      <c r="F746" s="94"/>
      <c r="G746" s="94"/>
      <c r="H746" s="94"/>
      <c r="I746" s="94"/>
    </row>
    <row r="747" spans="4:9" s="48" customFormat="1" x14ac:dyDescent="0.3">
      <c r="D747" s="94"/>
      <c r="E747" s="94"/>
      <c r="F747" s="94"/>
      <c r="G747" s="94"/>
      <c r="H747" s="94"/>
      <c r="I747" s="94"/>
    </row>
    <row r="748" spans="4:9" s="48" customFormat="1" x14ac:dyDescent="0.3">
      <c r="D748" s="94"/>
      <c r="E748" s="94"/>
      <c r="F748" s="94"/>
      <c r="G748" s="94"/>
      <c r="H748" s="94"/>
      <c r="I748" s="94"/>
    </row>
    <row r="749" spans="4:9" s="48" customFormat="1" x14ac:dyDescent="0.3">
      <c r="D749" s="94"/>
      <c r="E749" s="94"/>
      <c r="F749" s="94"/>
      <c r="G749" s="94"/>
      <c r="H749" s="94"/>
      <c r="I749" s="94"/>
    </row>
    <row r="750" spans="4:9" s="48" customFormat="1" x14ac:dyDescent="0.3">
      <c r="D750" s="94"/>
      <c r="E750" s="94"/>
      <c r="F750" s="94"/>
      <c r="G750" s="94"/>
      <c r="H750" s="94"/>
      <c r="I750" s="94"/>
    </row>
    <row r="751" spans="4:9" s="48" customFormat="1" x14ac:dyDescent="0.3">
      <c r="D751" s="94"/>
      <c r="E751" s="94"/>
      <c r="F751" s="94"/>
      <c r="G751" s="94"/>
      <c r="H751" s="94"/>
      <c r="I751" s="94"/>
    </row>
    <row r="752" spans="4:9" s="48" customFormat="1" x14ac:dyDescent="0.3">
      <c r="D752" s="94"/>
      <c r="E752" s="94"/>
      <c r="F752" s="94"/>
      <c r="G752" s="94"/>
      <c r="H752" s="94"/>
      <c r="I752" s="94"/>
    </row>
    <row r="753" spans="4:9" s="48" customFormat="1" x14ac:dyDescent="0.3">
      <c r="D753" s="94"/>
      <c r="E753" s="94"/>
      <c r="F753" s="94"/>
      <c r="G753" s="94"/>
      <c r="H753" s="94"/>
      <c r="I753" s="94"/>
    </row>
    <row r="754" spans="4:9" s="48" customFormat="1" x14ac:dyDescent="0.3">
      <c r="D754" s="94"/>
      <c r="E754" s="94"/>
      <c r="F754" s="94"/>
      <c r="G754" s="94"/>
      <c r="H754" s="94"/>
      <c r="I754" s="94"/>
    </row>
    <row r="755" spans="4:9" s="48" customFormat="1" x14ac:dyDescent="0.3">
      <c r="D755" s="94"/>
      <c r="E755" s="94"/>
      <c r="F755" s="94"/>
      <c r="G755" s="94"/>
      <c r="H755" s="94"/>
      <c r="I755" s="94"/>
    </row>
    <row r="756" spans="4:9" s="48" customFormat="1" x14ac:dyDescent="0.3">
      <c r="D756" s="94"/>
      <c r="E756" s="94"/>
      <c r="F756" s="94"/>
      <c r="G756" s="94"/>
      <c r="H756" s="94"/>
      <c r="I756" s="94"/>
    </row>
    <row r="757" spans="4:9" s="48" customFormat="1" x14ac:dyDescent="0.3">
      <c r="D757" s="94"/>
      <c r="E757" s="94"/>
      <c r="F757" s="94"/>
      <c r="G757" s="94"/>
      <c r="H757" s="94"/>
      <c r="I757" s="94"/>
    </row>
    <row r="758" spans="4:9" s="48" customFormat="1" x14ac:dyDescent="0.3">
      <c r="D758" s="94"/>
      <c r="E758" s="94"/>
      <c r="F758" s="94"/>
      <c r="G758" s="94"/>
      <c r="H758" s="94"/>
      <c r="I758" s="94"/>
    </row>
    <row r="759" spans="4:9" s="48" customFormat="1" x14ac:dyDescent="0.3">
      <c r="D759" s="94"/>
      <c r="E759" s="94"/>
      <c r="F759" s="94"/>
      <c r="G759" s="94"/>
      <c r="H759" s="94"/>
      <c r="I759" s="94"/>
    </row>
    <row r="760" spans="4:9" s="48" customFormat="1" x14ac:dyDescent="0.3">
      <c r="D760" s="94"/>
      <c r="E760" s="94"/>
      <c r="F760" s="94"/>
      <c r="G760" s="94"/>
      <c r="H760" s="94"/>
      <c r="I760" s="94"/>
    </row>
    <row r="761" spans="4:9" s="48" customFormat="1" x14ac:dyDescent="0.3">
      <c r="D761" s="94"/>
      <c r="E761" s="94"/>
      <c r="F761" s="94"/>
      <c r="G761" s="94"/>
      <c r="H761" s="94"/>
      <c r="I761" s="94"/>
    </row>
    <row r="762" spans="4:9" s="48" customFormat="1" x14ac:dyDescent="0.3">
      <c r="D762" s="94"/>
      <c r="E762" s="94"/>
      <c r="F762" s="94"/>
      <c r="G762" s="94"/>
      <c r="H762" s="94"/>
      <c r="I762" s="94"/>
    </row>
    <row r="763" spans="4:9" s="48" customFormat="1" x14ac:dyDescent="0.3">
      <c r="D763" s="94"/>
      <c r="E763" s="94"/>
      <c r="F763" s="94"/>
      <c r="G763" s="94"/>
      <c r="H763" s="94"/>
      <c r="I763" s="94"/>
    </row>
    <row r="764" spans="4:9" s="48" customFormat="1" x14ac:dyDescent="0.3">
      <c r="D764" s="94"/>
      <c r="E764" s="94"/>
      <c r="F764" s="94"/>
      <c r="G764" s="94"/>
      <c r="H764" s="94"/>
      <c r="I764" s="94"/>
    </row>
    <row r="765" spans="4:9" s="48" customFormat="1" x14ac:dyDescent="0.3">
      <c r="D765" s="94"/>
      <c r="E765" s="94"/>
      <c r="F765" s="94"/>
      <c r="G765" s="94"/>
      <c r="H765" s="94"/>
      <c r="I765" s="94"/>
    </row>
    <row r="766" spans="4:9" s="48" customFormat="1" x14ac:dyDescent="0.3">
      <c r="D766" s="94"/>
      <c r="E766" s="94"/>
      <c r="F766" s="94"/>
      <c r="G766" s="94"/>
      <c r="H766" s="94"/>
      <c r="I766" s="94"/>
    </row>
    <row r="767" spans="4:9" s="48" customFormat="1" x14ac:dyDescent="0.3">
      <c r="D767" s="94"/>
      <c r="E767" s="94"/>
      <c r="F767" s="94"/>
      <c r="G767" s="94"/>
      <c r="H767" s="94"/>
      <c r="I767" s="94"/>
    </row>
    <row r="768" spans="4:9" s="48" customFormat="1" x14ac:dyDescent="0.3">
      <c r="D768" s="94"/>
      <c r="E768" s="94"/>
      <c r="F768" s="94"/>
      <c r="G768" s="94"/>
      <c r="H768" s="94"/>
      <c r="I768" s="94"/>
    </row>
    <row r="769" spans="4:9" s="48" customFormat="1" x14ac:dyDescent="0.3">
      <c r="D769" s="94"/>
      <c r="E769" s="94"/>
      <c r="F769" s="94"/>
      <c r="G769" s="94"/>
      <c r="H769" s="94"/>
      <c r="I769" s="94"/>
    </row>
    <row r="770" spans="4:9" s="48" customFormat="1" x14ac:dyDescent="0.3">
      <c r="D770" s="94"/>
      <c r="E770" s="94"/>
      <c r="F770" s="94"/>
      <c r="G770" s="94"/>
      <c r="H770" s="94"/>
      <c r="I770" s="94"/>
    </row>
    <row r="771" spans="4:9" s="48" customFormat="1" x14ac:dyDescent="0.3">
      <c r="D771" s="94"/>
      <c r="E771" s="94"/>
      <c r="F771" s="94"/>
      <c r="G771" s="94"/>
      <c r="H771" s="94"/>
      <c r="I771" s="94"/>
    </row>
    <row r="772" spans="4:9" s="48" customFormat="1" x14ac:dyDescent="0.3">
      <c r="D772" s="94"/>
      <c r="E772" s="94"/>
      <c r="F772" s="94"/>
      <c r="G772" s="94"/>
      <c r="H772" s="94"/>
      <c r="I772" s="94"/>
    </row>
    <row r="773" spans="4:9" s="48" customFormat="1" x14ac:dyDescent="0.3">
      <c r="D773" s="94"/>
      <c r="E773" s="94"/>
      <c r="F773" s="94"/>
      <c r="G773" s="94"/>
      <c r="H773" s="94"/>
      <c r="I773" s="94"/>
    </row>
    <row r="774" spans="4:9" s="48" customFormat="1" x14ac:dyDescent="0.3">
      <c r="D774" s="94"/>
      <c r="E774" s="94"/>
      <c r="F774" s="94"/>
      <c r="G774" s="94"/>
      <c r="H774" s="94"/>
      <c r="I774" s="94"/>
    </row>
    <row r="775" spans="4:9" s="48" customFormat="1" x14ac:dyDescent="0.3">
      <c r="D775" s="94"/>
      <c r="E775" s="94"/>
      <c r="F775" s="94"/>
      <c r="G775" s="94"/>
      <c r="H775" s="94"/>
      <c r="I775" s="94"/>
    </row>
    <row r="776" spans="4:9" s="48" customFormat="1" x14ac:dyDescent="0.3">
      <c r="D776" s="94"/>
      <c r="E776" s="94"/>
      <c r="F776" s="94"/>
      <c r="G776" s="94"/>
      <c r="H776" s="94"/>
      <c r="I776" s="94"/>
    </row>
    <row r="777" spans="4:9" s="48" customFormat="1" x14ac:dyDescent="0.3">
      <c r="D777" s="94"/>
      <c r="E777" s="94"/>
      <c r="F777" s="94"/>
      <c r="G777" s="94"/>
      <c r="H777" s="94"/>
      <c r="I777" s="94"/>
    </row>
    <row r="778" spans="4:9" s="48" customFormat="1" x14ac:dyDescent="0.3">
      <c r="D778" s="94"/>
      <c r="E778" s="94"/>
      <c r="F778" s="94"/>
      <c r="G778" s="94"/>
      <c r="H778" s="94"/>
      <c r="I778" s="94"/>
    </row>
    <row r="779" spans="4:9" s="48" customFormat="1" x14ac:dyDescent="0.3">
      <c r="D779" s="94"/>
      <c r="E779" s="94"/>
      <c r="F779" s="94"/>
      <c r="G779" s="94"/>
      <c r="H779" s="94"/>
      <c r="I779" s="94"/>
    </row>
    <row r="780" spans="4:9" s="48" customFormat="1" x14ac:dyDescent="0.3">
      <c r="D780" s="94"/>
      <c r="E780" s="94"/>
      <c r="F780" s="94"/>
      <c r="G780" s="94"/>
      <c r="H780" s="94"/>
      <c r="I780" s="94"/>
    </row>
    <row r="781" spans="4:9" s="48" customFormat="1" x14ac:dyDescent="0.3">
      <c r="D781" s="94"/>
      <c r="E781" s="94"/>
      <c r="F781" s="94"/>
      <c r="G781" s="94"/>
      <c r="H781" s="94"/>
      <c r="I781" s="94"/>
    </row>
    <row r="782" spans="4:9" s="48" customFormat="1" x14ac:dyDescent="0.3">
      <c r="D782" s="94"/>
      <c r="E782" s="94"/>
      <c r="F782" s="94"/>
      <c r="G782" s="94"/>
      <c r="H782" s="94"/>
      <c r="I782" s="94"/>
    </row>
    <row r="783" spans="4:9" s="48" customFormat="1" x14ac:dyDescent="0.3">
      <c r="D783" s="94"/>
      <c r="E783" s="94"/>
      <c r="F783" s="94"/>
      <c r="G783" s="94"/>
      <c r="H783" s="94"/>
      <c r="I783" s="94"/>
    </row>
    <row r="784" spans="4:9" s="48" customFormat="1" x14ac:dyDescent="0.3">
      <c r="D784" s="94"/>
      <c r="E784" s="94"/>
      <c r="F784" s="94"/>
      <c r="G784" s="94"/>
      <c r="H784" s="94"/>
      <c r="I784" s="94"/>
    </row>
    <row r="785" spans="4:9" s="48" customFormat="1" x14ac:dyDescent="0.3">
      <c r="D785" s="94"/>
      <c r="E785" s="94"/>
      <c r="F785" s="94"/>
      <c r="G785" s="94"/>
      <c r="H785" s="94"/>
      <c r="I785" s="94"/>
    </row>
    <row r="786" spans="4:9" s="48" customFormat="1" x14ac:dyDescent="0.3">
      <c r="D786" s="94"/>
      <c r="E786" s="94"/>
      <c r="F786" s="94"/>
      <c r="G786" s="94"/>
      <c r="H786" s="94"/>
      <c r="I786" s="94"/>
    </row>
    <row r="787" spans="4:9" s="48" customFormat="1" x14ac:dyDescent="0.3">
      <c r="D787" s="94"/>
      <c r="E787" s="94"/>
      <c r="F787" s="94"/>
      <c r="G787" s="94"/>
      <c r="H787" s="94"/>
      <c r="I787" s="94"/>
    </row>
    <row r="788" spans="4:9" s="48" customFormat="1" x14ac:dyDescent="0.3">
      <c r="D788" s="94"/>
      <c r="E788" s="94"/>
      <c r="F788" s="94"/>
      <c r="G788" s="94"/>
      <c r="H788" s="94"/>
      <c r="I788" s="94"/>
    </row>
    <row r="789" spans="4:9" s="48" customFormat="1" x14ac:dyDescent="0.3">
      <c r="D789" s="94"/>
      <c r="E789" s="94"/>
      <c r="F789" s="94"/>
      <c r="G789" s="94"/>
      <c r="H789" s="94"/>
      <c r="I789" s="94"/>
    </row>
    <row r="790" spans="4:9" s="48" customFormat="1" x14ac:dyDescent="0.3">
      <c r="D790" s="94"/>
      <c r="E790" s="94"/>
      <c r="F790" s="94"/>
      <c r="G790" s="94"/>
      <c r="H790" s="94"/>
      <c r="I790" s="94"/>
    </row>
    <row r="791" spans="4:9" s="48" customFormat="1" x14ac:dyDescent="0.3">
      <c r="D791" s="94"/>
      <c r="E791" s="94"/>
      <c r="F791" s="94"/>
      <c r="G791" s="94"/>
      <c r="H791" s="94"/>
      <c r="I791" s="94"/>
    </row>
    <row r="792" spans="4:9" s="48" customFormat="1" x14ac:dyDescent="0.3">
      <c r="D792" s="94"/>
      <c r="E792" s="94"/>
      <c r="F792" s="94"/>
      <c r="G792" s="94"/>
      <c r="H792" s="94"/>
      <c r="I792" s="94"/>
    </row>
    <row r="793" spans="4:9" s="48" customFormat="1" x14ac:dyDescent="0.3">
      <c r="D793" s="94"/>
      <c r="E793" s="94"/>
      <c r="F793" s="94"/>
      <c r="G793" s="94"/>
      <c r="H793" s="94"/>
      <c r="I793" s="94"/>
    </row>
    <row r="794" spans="4:9" s="48" customFormat="1" x14ac:dyDescent="0.3">
      <c r="D794" s="94"/>
      <c r="E794" s="94"/>
      <c r="F794" s="94"/>
      <c r="G794" s="94"/>
      <c r="H794" s="94"/>
      <c r="I794" s="94"/>
    </row>
    <row r="795" spans="4:9" s="48" customFormat="1" x14ac:dyDescent="0.3">
      <c r="D795" s="94"/>
      <c r="E795" s="94"/>
      <c r="F795" s="94"/>
      <c r="G795" s="94"/>
      <c r="H795" s="94"/>
      <c r="I795" s="94"/>
    </row>
    <row r="796" spans="4:9" s="48" customFormat="1" x14ac:dyDescent="0.3">
      <c r="D796" s="94"/>
      <c r="E796" s="94"/>
      <c r="F796" s="94"/>
      <c r="G796" s="94"/>
      <c r="H796" s="94"/>
      <c r="I796" s="94"/>
    </row>
    <row r="797" spans="4:9" s="48" customFormat="1" x14ac:dyDescent="0.3">
      <c r="D797" s="94"/>
      <c r="E797" s="94"/>
      <c r="F797" s="94"/>
      <c r="G797" s="94"/>
      <c r="H797" s="94"/>
      <c r="I797" s="94"/>
    </row>
    <row r="798" spans="4:9" s="48" customFormat="1" x14ac:dyDescent="0.3">
      <c r="D798" s="94"/>
      <c r="E798" s="94"/>
      <c r="F798" s="94"/>
      <c r="G798" s="94"/>
      <c r="H798" s="94"/>
      <c r="I798" s="94"/>
    </row>
    <row r="799" spans="4:9" s="48" customFormat="1" x14ac:dyDescent="0.3">
      <c r="D799" s="94"/>
      <c r="E799" s="94"/>
      <c r="F799" s="94"/>
      <c r="G799" s="94"/>
      <c r="H799" s="94"/>
      <c r="I799" s="94"/>
    </row>
    <row r="800" spans="4:9" s="48" customFormat="1" x14ac:dyDescent="0.3">
      <c r="D800" s="94"/>
      <c r="E800" s="94"/>
      <c r="F800" s="94"/>
      <c r="G800" s="94"/>
      <c r="H800" s="94"/>
      <c r="I800" s="94"/>
    </row>
    <row r="801" spans="4:9" s="48" customFormat="1" x14ac:dyDescent="0.3">
      <c r="D801" s="94"/>
      <c r="E801" s="94"/>
      <c r="F801" s="94"/>
      <c r="G801" s="94"/>
      <c r="H801" s="94"/>
      <c r="I801" s="94"/>
    </row>
    <row r="802" spans="4:9" s="48" customFormat="1" x14ac:dyDescent="0.3">
      <c r="D802" s="94"/>
      <c r="E802" s="94"/>
      <c r="F802" s="94"/>
      <c r="G802" s="94"/>
      <c r="H802" s="94"/>
      <c r="I802" s="94"/>
    </row>
    <row r="803" spans="4:9" s="48" customFormat="1" x14ac:dyDescent="0.3">
      <c r="D803" s="94"/>
      <c r="E803" s="94"/>
      <c r="F803" s="94"/>
      <c r="G803" s="94"/>
      <c r="H803" s="94"/>
      <c r="I803" s="94"/>
    </row>
    <row r="804" spans="4:9" s="48" customFormat="1" x14ac:dyDescent="0.3">
      <c r="D804" s="94"/>
      <c r="E804" s="94"/>
      <c r="F804" s="94"/>
      <c r="G804" s="94"/>
      <c r="H804" s="94"/>
      <c r="I804" s="94"/>
    </row>
    <row r="805" spans="4:9" s="48" customFormat="1" x14ac:dyDescent="0.3">
      <c r="D805" s="94"/>
      <c r="E805" s="94"/>
      <c r="F805" s="94"/>
      <c r="G805" s="94"/>
      <c r="H805" s="94"/>
      <c r="I805" s="94"/>
    </row>
    <row r="806" spans="4:9" s="48" customFormat="1" x14ac:dyDescent="0.3">
      <c r="D806" s="94"/>
      <c r="E806" s="94"/>
      <c r="F806" s="94"/>
      <c r="G806" s="94"/>
      <c r="H806" s="94"/>
      <c r="I806" s="94"/>
    </row>
    <row r="807" spans="4:9" s="48" customFormat="1" x14ac:dyDescent="0.3">
      <c r="D807" s="94"/>
      <c r="E807" s="94"/>
      <c r="F807" s="94"/>
      <c r="G807" s="94"/>
      <c r="H807" s="94"/>
      <c r="I807" s="94"/>
    </row>
    <row r="808" spans="4:9" s="48" customFormat="1" x14ac:dyDescent="0.3">
      <c r="D808" s="94"/>
      <c r="E808" s="94"/>
      <c r="F808" s="94"/>
      <c r="G808" s="94"/>
      <c r="H808" s="94"/>
      <c r="I808" s="94"/>
    </row>
    <row r="809" spans="4:9" s="48" customFormat="1" x14ac:dyDescent="0.3">
      <c r="D809" s="94"/>
      <c r="E809" s="94"/>
      <c r="F809" s="94"/>
      <c r="G809" s="94"/>
      <c r="H809" s="94"/>
      <c r="I809" s="94"/>
    </row>
    <row r="810" spans="4:9" s="48" customFormat="1" x14ac:dyDescent="0.3">
      <c r="D810" s="94"/>
      <c r="E810" s="94"/>
      <c r="F810" s="94"/>
      <c r="G810" s="94"/>
      <c r="H810" s="94"/>
      <c r="I810" s="94"/>
    </row>
    <row r="811" spans="4:9" s="48" customFormat="1" x14ac:dyDescent="0.3">
      <c r="D811" s="94"/>
      <c r="E811" s="94"/>
      <c r="F811" s="94"/>
      <c r="G811" s="94"/>
      <c r="H811" s="94"/>
      <c r="I811" s="94"/>
    </row>
    <row r="812" spans="4:9" s="48" customFormat="1" x14ac:dyDescent="0.3">
      <c r="D812" s="94"/>
      <c r="E812" s="94"/>
      <c r="F812" s="94"/>
      <c r="G812" s="94"/>
      <c r="H812" s="94"/>
      <c r="I812" s="94"/>
    </row>
    <row r="813" spans="4:9" s="48" customFormat="1" x14ac:dyDescent="0.3">
      <c r="D813" s="94"/>
      <c r="E813" s="94"/>
      <c r="F813" s="94"/>
      <c r="G813" s="94"/>
      <c r="H813" s="94"/>
      <c r="I813" s="94"/>
    </row>
    <row r="814" spans="4:9" s="48" customFormat="1" x14ac:dyDescent="0.3">
      <c r="D814" s="94"/>
      <c r="E814" s="94"/>
      <c r="F814" s="94"/>
      <c r="G814" s="94"/>
      <c r="H814" s="94"/>
      <c r="I814" s="94"/>
    </row>
    <row r="815" spans="4:9" s="48" customFormat="1" x14ac:dyDescent="0.3">
      <c r="D815" s="94"/>
      <c r="E815" s="94"/>
      <c r="F815" s="94"/>
      <c r="G815" s="94"/>
      <c r="H815" s="94"/>
      <c r="I815" s="94"/>
    </row>
    <row r="816" spans="4:9" s="48" customFormat="1" x14ac:dyDescent="0.3">
      <c r="D816" s="94"/>
      <c r="E816" s="94"/>
      <c r="F816" s="94"/>
      <c r="G816" s="94"/>
      <c r="H816" s="94"/>
      <c r="I816" s="94"/>
    </row>
    <row r="817" spans="4:9" s="48" customFormat="1" x14ac:dyDescent="0.3">
      <c r="D817" s="94"/>
      <c r="E817" s="94"/>
      <c r="F817" s="94"/>
      <c r="G817" s="94"/>
      <c r="H817" s="94"/>
      <c r="I817" s="94"/>
    </row>
    <row r="818" spans="4:9" s="48" customFormat="1" x14ac:dyDescent="0.3">
      <c r="D818" s="94"/>
      <c r="E818" s="94"/>
      <c r="F818" s="94"/>
      <c r="G818" s="94"/>
      <c r="H818" s="94"/>
      <c r="I818" s="94"/>
    </row>
    <row r="819" spans="4:9" s="48" customFormat="1" x14ac:dyDescent="0.3">
      <c r="D819" s="94"/>
      <c r="E819" s="94"/>
      <c r="F819" s="94"/>
      <c r="G819" s="94"/>
      <c r="H819" s="94"/>
      <c r="I819" s="94"/>
    </row>
    <row r="820" spans="4:9" s="48" customFormat="1" x14ac:dyDescent="0.3">
      <c r="D820" s="94"/>
      <c r="E820" s="94"/>
      <c r="F820" s="94"/>
      <c r="G820" s="94"/>
      <c r="H820" s="94"/>
      <c r="I820" s="94"/>
    </row>
    <row r="821" spans="4:9" s="48" customFormat="1" x14ac:dyDescent="0.3">
      <c r="D821" s="94"/>
      <c r="E821" s="94"/>
      <c r="F821" s="94"/>
      <c r="G821" s="94"/>
      <c r="H821" s="94"/>
      <c r="I821" s="94"/>
    </row>
    <row r="822" spans="4:9" s="48" customFormat="1" x14ac:dyDescent="0.3">
      <c r="D822" s="94"/>
      <c r="E822" s="94"/>
      <c r="F822" s="94"/>
      <c r="G822" s="94"/>
      <c r="H822" s="94"/>
      <c r="I822" s="94"/>
    </row>
    <row r="823" spans="4:9" s="48" customFormat="1" x14ac:dyDescent="0.3">
      <c r="D823" s="94"/>
      <c r="E823" s="94"/>
      <c r="F823" s="94"/>
      <c r="G823" s="94"/>
      <c r="H823" s="94"/>
      <c r="I823" s="94"/>
    </row>
    <row r="824" spans="4:9" s="48" customFormat="1" x14ac:dyDescent="0.3">
      <c r="D824" s="94"/>
      <c r="E824" s="94"/>
      <c r="F824" s="94"/>
      <c r="G824" s="94"/>
      <c r="H824" s="94"/>
      <c r="I824" s="94"/>
    </row>
    <row r="825" spans="4:9" s="48" customFormat="1" x14ac:dyDescent="0.3">
      <c r="D825" s="94"/>
      <c r="E825" s="94"/>
      <c r="F825" s="94"/>
      <c r="G825" s="94"/>
      <c r="H825" s="94"/>
      <c r="I825" s="94"/>
    </row>
    <row r="826" spans="4:9" s="48" customFormat="1" x14ac:dyDescent="0.3">
      <c r="D826" s="94"/>
      <c r="E826" s="94"/>
      <c r="F826" s="94"/>
      <c r="G826" s="94"/>
      <c r="H826" s="94"/>
      <c r="I826" s="94"/>
    </row>
    <row r="827" spans="4:9" s="48" customFormat="1" x14ac:dyDescent="0.3">
      <c r="D827" s="94"/>
      <c r="E827" s="94"/>
      <c r="F827" s="94"/>
      <c r="G827" s="94"/>
      <c r="H827" s="94"/>
      <c r="I827" s="94"/>
    </row>
    <row r="828" spans="4:9" s="48" customFormat="1" x14ac:dyDescent="0.3">
      <c r="D828" s="94"/>
      <c r="E828" s="94"/>
      <c r="F828" s="94"/>
      <c r="G828" s="94"/>
      <c r="H828" s="94"/>
      <c r="I828" s="94"/>
    </row>
    <row r="829" spans="4:9" s="48" customFormat="1" x14ac:dyDescent="0.3">
      <c r="D829" s="94"/>
      <c r="E829" s="94"/>
      <c r="F829" s="94"/>
      <c r="G829" s="94"/>
      <c r="H829" s="94"/>
      <c r="I829" s="94"/>
    </row>
    <row r="830" spans="4:9" s="48" customFormat="1" x14ac:dyDescent="0.3">
      <c r="D830" s="94"/>
      <c r="E830" s="94"/>
      <c r="F830" s="94"/>
      <c r="G830" s="94"/>
      <c r="H830" s="94"/>
      <c r="I830" s="94"/>
    </row>
    <row r="831" spans="4:9" s="48" customFormat="1" x14ac:dyDescent="0.3">
      <c r="D831" s="94"/>
      <c r="E831" s="94"/>
      <c r="F831" s="94"/>
      <c r="G831" s="94"/>
      <c r="H831" s="94"/>
      <c r="I831" s="94"/>
    </row>
    <row r="832" spans="4:9" s="48" customFormat="1" x14ac:dyDescent="0.3">
      <c r="D832" s="94"/>
      <c r="E832" s="94"/>
      <c r="F832" s="94"/>
      <c r="G832" s="94"/>
      <c r="H832" s="94"/>
      <c r="I832" s="94"/>
    </row>
    <row r="833" spans="4:9" s="48" customFormat="1" x14ac:dyDescent="0.3">
      <c r="D833" s="94"/>
      <c r="E833" s="94"/>
      <c r="F833" s="94"/>
      <c r="G833" s="94"/>
      <c r="H833" s="94"/>
      <c r="I833" s="94"/>
    </row>
    <row r="834" spans="4:9" s="48" customFormat="1" x14ac:dyDescent="0.3">
      <c r="D834" s="94"/>
      <c r="E834" s="94"/>
      <c r="F834" s="94"/>
      <c r="G834" s="94"/>
      <c r="H834" s="94"/>
      <c r="I834" s="94"/>
    </row>
    <row r="835" spans="4:9" s="48" customFormat="1" x14ac:dyDescent="0.3">
      <c r="D835" s="94"/>
      <c r="E835" s="94"/>
      <c r="F835" s="94"/>
      <c r="G835" s="94"/>
      <c r="H835" s="94"/>
      <c r="I835" s="94"/>
    </row>
    <row r="836" spans="4:9" s="48" customFormat="1" x14ac:dyDescent="0.3">
      <c r="D836" s="94"/>
      <c r="E836" s="94"/>
      <c r="F836" s="94"/>
      <c r="G836" s="94"/>
      <c r="H836" s="94"/>
      <c r="I836" s="94"/>
    </row>
    <row r="837" spans="4:9" s="48" customFormat="1" x14ac:dyDescent="0.3">
      <c r="D837" s="94"/>
      <c r="E837" s="94"/>
      <c r="F837" s="94"/>
      <c r="G837" s="94"/>
      <c r="H837" s="94"/>
      <c r="I837" s="94"/>
    </row>
    <row r="838" spans="4:9" s="48" customFormat="1" x14ac:dyDescent="0.3">
      <c r="D838" s="94"/>
      <c r="E838" s="94"/>
      <c r="F838" s="94"/>
      <c r="G838" s="94"/>
      <c r="H838" s="94"/>
      <c r="I838" s="94"/>
    </row>
    <row r="839" spans="4:9" s="48" customFormat="1" x14ac:dyDescent="0.3">
      <c r="D839" s="94"/>
      <c r="E839" s="94"/>
      <c r="F839" s="94"/>
      <c r="G839" s="94"/>
      <c r="H839" s="94"/>
      <c r="I839" s="94"/>
    </row>
    <row r="840" spans="4:9" s="48" customFormat="1" x14ac:dyDescent="0.3">
      <c r="D840" s="94"/>
      <c r="E840" s="94"/>
      <c r="F840" s="94"/>
      <c r="G840" s="94"/>
      <c r="H840" s="94"/>
      <c r="I840" s="94"/>
    </row>
    <row r="841" spans="4:9" s="48" customFormat="1" x14ac:dyDescent="0.3">
      <c r="D841" s="94"/>
      <c r="E841" s="94"/>
      <c r="F841" s="94"/>
      <c r="G841" s="94"/>
      <c r="H841" s="94"/>
      <c r="I841" s="94"/>
    </row>
    <row r="842" spans="4:9" s="48" customFormat="1" x14ac:dyDescent="0.3">
      <c r="D842" s="94"/>
      <c r="E842" s="94"/>
      <c r="F842" s="94"/>
      <c r="G842" s="94"/>
      <c r="H842" s="94"/>
      <c r="I842" s="94"/>
    </row>
    <row r="843" spans="4:9" s="48" customFormat="1" x14ac:dyDescent="0.3">
      <c r="D843" s="94"/>
      <c r="E843" s="94"/>
      <c r="F843" s="94"/>
      <c r="G843" s="94"/>
      <c r="H843" s="94"/>
      <c r="I843" s="94"/>
    </row>
    <row r="844" spans="4:9" s="48" customFormat="1" x14ac:dyDescent="0.3">
      <c r="D844" s="94"/>
      <c r="E844" s="94"/>
      <c r="F844" s="94"/>
      <c r="G844" s="94"/>
      <c r="H844" s="94"/>
      <c r="I844" s="94"/>
    </row>
    <row r="845" spans="4:9" s="48" customFormat="1" x14ac:dyDescent="0.3">
      <c r="D845" s="94"/>
      <c r="E845" s="94"/>
      <c r="F845" s="94"/>
      <c r="G845" s="94"/>
      <c r="H845" s="94"/>
      <c r="I845" s="94"/>
    </row>
    <row r="846" spans="4:9" s="48" customFormat="1" x14ac:dyDescent="0.3">
      <c r="D846" s="94"/>
      <c r="E846" s="94"/>
      <c r="F846" s="94"/>
      <c r="G846" s="94"/>
      <c r="H846" s="94"/>
      <c r="I846" s="94"/>
    </row>
    <row r="847" spans="4:9" s="48" customFormat="1" x14ac:dyDescent="0.3">
      <c r="D847" s="94"/>
      <c r="E847" s="94"/>
      <c r="F847" s="94"/>
      <c r="G847" s="94"/>
      <c r="H847" s="94"/>
      <c r="I847" s="94"/>
    </row>
    <row r="848" spans="4:9" s="48" customFormat="1" x14ac:dyDescent="0.3">
      <c r="D848" s="94"/>
      <c r="E848" s="94"/>
      <c r="F848" s="94"/>
      <c r="G848" s="94"/>
      <c r="H848" s="94"/>
      <c r="I848" s="94"/>
    </row>
    <row r="849" spans="4:9" s="48" customFormat="1" x14ac:dyDescent="0.3">
      <c r="D849" s="94"/>
      <c r="E849" s="94"/>
      <c r="F849" s="94"/>
      <c r="G849" s="94"/>
      <c r="H849" s="94"/>
      <c r="I849" s="94"/>
    </row>
    <row r="850" spans="4:9" s="48" customFormat="1" x14ac:dyDescent="0.3">
      <c r="D850" s="94"/>
      <c r="E850" s="94"/>
      <c r="F850" s="94"/>
      <c r="G850" s="94"/>
      <c r="H850" s="94"/>
      <c r="I850" s="94"/>
    </row>
    <row r="851" spans="4:9" s="48" customFormat="1" x14ac:dyDescent="0.3">
      <c r="D851" s="94"/>
      <c r="E851" s="94"/>
      <c r="F851" s="94"/>
      <c r="G851" s="94"/>
      <c r="H851" s="94"/>
      <c r="I851" s="94"/>
    </row>
    <row r="852" spans="4:9" s="48" customFormat="1" x14ac:dyDescent="0.3">
      <c r="D852" s="94"/>
      <c r="E852" s="94"/>
      <c r="F852" s="94"/>
      <c r="G852" s="94"/>
      <c r="H852" s="94"/>
      <c r="I852" s="94"/>
    </row>
    <row r="853" spans="4:9" s="48" customFormat="1" x14ac:dyDescent="0.3">
      <c r="D853" s="94"/>
      <c r="E853" s="94"/>
      <c r="F853" s="94"/>
      <c r="G853" s="94"/>
      <c r="H853" s="94"/>
      <c r="I853" s="94"/>
    </row>
    <row r="854" spans="4:9" s="48" customFormat="1" x14ac:dyDescent="0.3">
      <c r="D854" s="94"/>
      <c r="E854" s="94"/>
      <c r="F854" s="94"/>
      <c r="G854" s="94"/>
      <c r="H854" s="94"/>
      <c r="I854" s="94"/>
    </row>
    <row r="855" spans="4:9" s="48" customFormat="1" x14ac:dyDescent="0.3">
      <c r="D855" s="94"/>
      <c r="E855" s="94"/>
      <c r="F855" s="94"/>
      <c r="G855" s="94"/>
      <c r="H855" s="94"/>
      <c r="I855" s="94"/>
    </row>
    <row r="856" spans="4:9" s="48" customFormat="1" x14ac:dyDescent="0.3">
      <c r="D856" s="94"/>
      <c r="E856" s="94"/>
      <c r="F856" s="94"/>
      <c r="G856" s="94"/>
      <c r="H856" s="94"/>
      <c r="I856" s="94"/>
    </row>
    <row r="857" spans="4:9" s="48" customFormat="1" x14ac:dyDescent="0.3">
      <c r="D857" s="94"/>
      <c r="E857" s="94"/>
      <c r="F857" s="94"/>
      <c r="G857" s="94"/>
      <c r="H857" s="94"/>
      <c r="I857" s="94"/>
    </row>
    <row r="858" spans="4:9" s="48" customFormat="1" x14ac:dyDescent="0.3">
      <c r="D858" s="94"/>
      <c r="E858" s="94"/>
      <c r="F858" s="94"/>
      <c r="G858" s="94"/>
      <c r="H858" s="94"/>
      <c r="I858" s="94"/>
    </row>
    <row r="859" spans="4:9" s="48" customFormat="1" x14ac:dyDescent="0.3">
      <c r="D859" s="94"/>
      <c r="E859" s="94"/>
      <c r="F859" s="94"/>
      <c r="G859" s="94"/>
      <c r="H859" s="94"/>
      <c r="I859" s="94"/>
    </row>
    <row r="860" spans="4:9" s="48" customFormat="1" x14ac:dyDescent="0.3">
      <c r="D860" s="94"/>
      <c r="E860" s="94"/>
      <c r="F860" s="94"/>
      <c r="G860" s="94"/>
      <c r="H860" s="94"/>
      <c r="I860" s="94"/>
    </row>
    <row r="861" spans="4:9" s="48" customFormat="1" x14ac:dyDescent="0.3">
      <c r="D861" s="94"/>
      <c r="E861" s="94"/>
      <c r="F861" s="94"/>
      <c r="G861" s="94"/>
      <c r="H861" s="94"/>
      <c r="I861" s="94"/>
    </row>
    <row r="862" spans="4:9" s="48" customFormat="1" x14ac:dyDescent="0.3">
      <c r="D862" s="94"/>
      <c r="E862" s="94"/>
      <c r="F862" s="94"/>
      <c r="G862" s="94"/>
      <c r="H862" s="94"/>
      <c r="I862" s="94"/>
    </row>
    <row r="863" spans="4:9" s="48" customFormat="1" x14ac:dyDescent="0.3">
      <c r="D863" s="94"/>
      <c r="E863" s="94"/>
      <c r="F863" s="94"/>
      <c r="G863" s="94"/>
      <c r="H863" s="94"/>
      <c r="I863" s="94"/>
    </row>
    <row r="864" spans="4:9" s="48" customFormat="1" x14ac:dyDescent="0.3">
      <c r="D864" s="94"/>
      <c r="E864" s="94"/>
      <c r="F864" s="94"/>
      <c r="G864" s="94"/>
      <c r="H864" s="94"/>
      <c r="I864" s="94"/>
    </row>
    <row r="865" spans="4:9" s="48" customFormat="1" x14ac:dyDescent="0.3">
      <c r="D865" s="94"/>
      <c r="E865" s="94"/>
      <c r="F865" s="94"/>
      <c r="G865" s="94"/>
      <c r="H865" s="94"/>
      <c r="I865" s="94"/>
    </row>
    <row r="866" spans="4:9" s="48" customFormat="1" x14ac:dyDescent="0.3">
      <c r="D866" s="94"/>
      <c r="E866" s="94"/>
      <c r="F866" s="94"/>
      <c r="G866" s="94"/>
      <c r="H866" s="94"/>
      <c r="I866" s="94"/>
    </row>
    <row r="867" spans="4:9" s="48" customFormat="1" x14ac:dyDescent="0.3">
      <c r="D867" s="94"/>
      <c r="E867" s="94"/>
      <c r="F867" s="94"/>
      <c r="G867" s="94"/>
      <c r="H867" s="94"/>
      <c r="I867" s="94"/>
    </row>
    <row r="868" spans="4:9" s="48" customFormat="1" x14ac:dyDescent="0.3">
      <c r="D868" s="94"/>
      <c r="E868" s="94"/>
      <c r="F868" s="94"/>
      <c r="G868" s="94"/>
      <c r="H868" s="94"/>
      <c r="I868" s="94"/>
    </row>
    <row r="869" spans="4:9" s="48" customFormat="1" x14ac:dyDescent="0.3">
      <c r="D869" s="94"/>
      <c r="E869" s="94"/>
      <c r="F869" s="94"/>
      <c r="G869" s="94"/>
      <c r="H869" s="94"/>
      <c r="I869" s="94"/>
    </row>
    <row r="870" spans="4:9" s="48" customFormat="1" x14ac:dyDescent="0.3">
      <c r="D870" s="94"/>
      <c r="E870" s="94"/>
      <c r="F870" s="94"/>
      <c r="G870" s="94"/>
      <c r="H870" s="94"/>
      <c r="I870" s="94"/>
    </row>
    <row r="871" spans="4:9" s="48" customFormat="1" x14ac:dyDescent="0.3">
      <c r="D871" s="94"/>
      <c r="E871" s="94"/>
      <c r="F871" s="94"/>
      <c r="G871" s="94"/>
      <c r="H871" s="94"/>
      <c r="I871" s="94"/>
    </row>
    <row r="872" spans="4:9" s="48" customFormat="1" x14ac:dyDescent="0.3">
      <c r="D872" s="94"/>
      <c r="E872" s="94"/>
      <c r="F872" s="94"/>
      <c r="G872" s="94"/>
      <c r="H872" s="94"/>
      <c r="I872" s="94"/>
    </row>
    <row r="873" spans="4:9" s="48" customFormat="1" x14ac:dyDescent="0.3">
      <c r="D873" s="94"/>
      <c r="E873" s="94"/>
      <c r="F873" s="94"/>
      <c r="G873" s="94"/>
      <c r="H873" s="94"/>
      <c r="I873" s="94"/>
    </row>
    <row r="874" spans="4:9" s="48" customFormat="1" x14ac:dyDescent="0.3">
      <c r="D874" s="94"/>
      <c r="E874" s="94"/>
      <c r="F874" s="94"/>
      <c r="G874" s="94"/>
      <c r="H874" s="94"/>
      <c r="I874" s="94"/>
    </row>
    <row r="875" spans="4:9" s="48" customFormat="1" x14ac:dyDescent="0.3">
      <c r="D875" s="94"/>
      <c r="E875" s="94"/>
      <c r="F875" s="94"/>
      <c r="G875" s="94"/>
      <c r="H875" s="94"/>
      <c r="I875" s="94"/>
    </row>
    <row r="876" spans="4:9" s="48" customFormat="1" x14ac:dyDescent="0.3">
      <c r="D876" s="94"/>
      <c r="E876" s="94"/>
      <c r="F876" s="94"/>
      <c r="G876" s="94"/>
      <c r="H876" s="94"/>
      <c r="I876" s="94"/>
    </row>
    <row r="877" spans="4:9" s="48" customFormat="1" x14ac:dyDescent="0.3">
      <c r="D877" s="94"/>
      <c r="E877" s="94"/>
      <c r="F877" s="94"/>
      <c r="G877" s="94"/>
      <c r="H877" s="94"/>
      <c r="I877" s="94"/>
    </row>
    <row r="878" spans="4:9" s="48" customFormat="1" x14ac:dyDescent="0.3">
      <c r="D878" s="94"/>
      <c r="E878" s="94"/>
      <c r="F878" s="94"/>
      <c r="G878" s="94"/>
      <c r="H878" s="94"/>
      <c r="I878" s="94"/>
    </row>
    <row r="879" spans="4:9" s="48" customFormat="1" x14ac:dyDescent="0.3">
      <c r="D879" s="94"/>
      <c r="E879" s="94"/>
      <c r="F879" s="94"/>
      <c r="G879" s="94"/>
      <c r="H879" s="94"/>
      <c r="I879" s="94"/>
    </row>
    <row r="880" spans="4:9" s="48" customFormat="1" x14ac:dyDescent="0.3">
      <c r="D880" s="94"/>
      <c r="E880" s="94"/>
      <c r="F880" s="94"/>
      <c r="G880" s="94"/>
      <c r="H880" s="94"/>
      <c r="I880" s="94"/>
    </row>
    <row r="881" spans="4:9" s="48" customFormat="1" x14ac:dyDescent="0.3">
      <c r="D881" s="94"/>
      <c r="E881" s="94"/>
      <c r="F881" s="94"/>
      <c r="G881" s="94"/>
      <c r="H881" s="94"/>
      <c r="I881" s="94"/>
    </row>
    <row r="882" spans="4:9" s="48" customFormat="1" x14ac:dyDescent="0.3">
      <c r="D882" s="94"/>
      <c r="E882" s="94"/>
      <c r="F882" s="94"/>
      <c r="G882" s="94"/>
      <c r="H882" s="94"/>
      <c r="I882" s="94"/>
    </row>
    <row r="883" spans="4:9" s="48" customFormat="1" x14ac:dyDescent="0.3">
      <c r="D883" s="94"/>
      <c r="E883" s="94"/>
      <c r="F883" s="94"/>
      <c r="G883" s="94"/>
      <c r="H883" s="94"/>
      <c r="I883" s="94"/>
    </row>
    <row r="884" spans="4:9" s="48" customFormat="1" x14ac:dyDescent="0.3">
      <c r="D884" s="94"/>
      <c r="E884" s="94"/>
      <c r="F884" s="94"/>
      <c r="G884" s="94"/>
      <c r="H884" s="94"/>
      <c r="I884" s="94"/>
    </row>
    <row r="885" spans="4:9" s="48" customFormat="1" x14ac:dyDescent="0.3">
      <c r="D885" s="94"/>
      <c r="E885" s="94"/>
      <c r="F885" s="94"/>
      <c r="G885" s="94"/>
      <c r="H885" s="94"/>
      <c r="I885" s="94"/>
    </row>
  </sheetData>
  <sheetProtection sheet="1" objects="1" scenarios="1"/>
  <mergeCells count="1">
    <mergeCell ref="C3:I3"/>
  </mergeCells>
  <pageMargins left="0.7" right="0.7" top="0.75" bottom="0.75" header="0.3" footer="0.3"/>
  <ignoredErrors>
    <ignoredError sqref="G6:G21"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53B4A-EA76-4FAB-9F05-C817AED3EA45}">
  <sheetPr codeName="Sheet2"/>
  <dimension ref="B1:U358"/>
  <sheetViews>
    <sheetView zoomScaleNormal="100" workbookViewId="0">
      <selection activeCell="C3" sqref="C3:F3"/>
    </sheetView>
  </sheetViews>
  <sheetFormatPr baseColWidth="10" defaultColWidth="8.81640625" defaultRowHeight="14" x14ac:dyDescent="0.3"/>
  <cols>
    <col min="1" max="1" width="8.81640625" style="2"/>
    <col min="2" max="2" width="2.453125" style="2" customWidth="1"/>
    <col min="3" max="3" width="39.6328125" style="3" bestFit="1" customWidth="1"/>
    <col min="4" max="6" width="13.81640625" style="3" customWidth="1"/>
    <col min="7" max="9" width="2.453125" style="2" customWidth="1"/>
    <col min="10" max="10" width="69.1796875" style="2" bestFit="1" customWidth="1"/>
    <col min="11" max="11" width="11" style="2" customWidth="1"/>
    <col min="12" max="12" width="11.6328125" style="2" customWidth="1"/>
    <col min="13" max="13" width="11.6328125" style="2" bestFit="1" customWidth="1"/>
    <col min="14" max="16" width="2.453125" style="2" customWidth="1"/>
    <col min="17" max="17" width="64.1796875" style="2" bestFit="1" customWidth="1"/>
    <col min="18" max="18" width="16.6328125" style="2" bestFit="1" customWidth="1"/>
    <col min="19" max="20" width="13.36328125" style="2" customWidth="1"/>
    <col min="21" max="22" width="2.453125" style="2" customWidth="1"/>
    <col min="23" max="16384" width="8.81640625" style="2"/>
  </cols>
  <sheetData>
    <row r="1" spans="2:21" ht="14.5" thickBot="1" x14ac:dyDescent="0.35">
      <c r="D1" s="2"/>
      <c r="E1" s="2"/>
      <c r="F1" s="2"/>
    </row>
    <row r="2" spans="2:21" ht="14.5" thickBot="1" x14ac:dyDescent="0.35">
      <c r="B2" s="4"/>
      <c r="C2" s="5"/>
      <c r="D2" s="6"/>
      <c r="E2" s="6"/>
      <c r="F2" s="6"/>
      <c r="G2" s="7"/>
      <c r="I2" s="4"/>
      <c r="J2" s="5"/>
      <c r="K2" s="160"/>
      <c r="L2" s="160"/>
      <c r="M2" s="160"/>
      <c r="N2" s="7"/>
      <c r="P2" s="4"/>
      <c r="Q2" s="5"/>
      <c r="R2" s="160"/>
      <c r="S2" s="6"/>
      <c r="T2" s="6"/>
      <c r="U2" s="7"/>
    </row>
    <row r="3" spans="2:21" ht="25.5" thickBot="1" x14ac:dyDescent="0.55000000000000004">
      <c r="B3" s="11"/>
      <c r="C3" s="189" t="s">
        <v>49</v>
      </c>
      <c r="D3" s="190"/>
      <c r="E3" s="190"/>
      <c r="F3" s="191"/>
      <c r="G3" s="12"/>
      <c r="I3" s="11"/>
      <c r="J3" s="189" t="s">
        <v>61</v>
      </c>
      <c r="K3" s="190"/>
      <c r="L3" s="190"/>
      <c r="M3" s="191"/>
      <c r="N3" s="12"/>
      <c r="P3" s="11"/>
      <c r="Q3" s="189" t="s">
        <v>62</v>
      </c>
      <c r="R3" s="190"/>
      <c r="S3" s="190"/>
      <c r="T3" s="191"/>
      <c r="U3" s="12"/>
    </row>
    <row r="4" spans="2:21" x14ac:dyDescent="0.3">
      <c r="B4" s="11"/>
      <c r="C4" s="15"/>
      <c r="D4" s="16"/>
      <c r="E4" s="16"/>
      <c r="F4" s="16"/>
      <c r="G4" s="12"/>
      <c r="I4" s="11"/>
      <c r="J4" s="29"/>
      <c r="K4" s="29"/>
      <c r="L4" s="29"/>
      <c r="M4" s="29"/>
      <c r="N4" s="12"/>
      <c r="P4" s="11"/>
      <c r="Q4" s="29"/>
      <c r="R4" s="29"/>
      <c r="S4" s="29"/>
      <c r="T4" s="29"/>
      <c r="U4" s="12"/>
    </row>
    <row r="5" spans="2:21" x14ac:dyDescent="0.3">
      <c r="B5" s="11"/>
      <c r="C5" s="111" t="s">
        <v>49</v>
      </c>
      <c r="D5" s="18" t="s">
        <v>27</v>
      </c>
      <c r="E5" s="18" t="s">
        <v>28</v>
      </c>
      <c r="F5" s="18" t="s">
        <v>29</v>
      </c>
      <c r="G5" s="12"/>
      <c r="I5" s="11"/>
      <c r="J5" s="111" t="s">
        <v>132</v>
      </c>
      <c r="K5" s="18" t="s">
        <v>27</v>
      </c>
      <c r="L5" s="18" t="s">
        <v>28</v>
      </c>
      <c r="M5" s="18" t="s">
        <v>29</v>
      </c>
      <c r="N5" s="12"/>
      <c r="P5" s="11"/>
      <c r="Q5" s="111" t="s">
        <v>135</v>
      </c>
      <c r="R5" s="18"/>
      <c r="S5" s="18" t="s">
        <v>28</v>
      </c>
      <c r="T5" s="18" t="s">
        <v>29</v>
      </c>
      <c r="U5" s="12"/>
    </row>
    <row r="6" spans="2:21" ht="16.5" x14ac:dyDescent="0.3">
      <c r="B6" s="11"/>
      <c r="C6" s="29" t="str">
        <f>_xlfn.CONCAT("Área de ",Entradas!D$5," (ha)")</f>
        <v>Área de Cobertura 1 (ha)</v>
      </c>
      <c r="D6" s="112">
        <v>20</v>
      </c>
      <c r="E6" s="112">
        <v>19.5</v>
      </c>
      <c r="F6" s="112">
        <v>18</v>
      </c>
      <c r="G6" s="12"/>
      <c r="I6" s="11"/>
      <c r="J6" s="29" t="s">
        <v>52</v>
      </c>
      <c r="K6" s="25">
        <f>SUM(Observaciones!$F$371:$F$735)</f>
        <v>496.40000000000009</v>
      </c>
      <c r="L6" s="25">
        <f>SUM(Observaciones!$F$371:$F$735)</f>
        <v>496.40000000000009</v>
      </c>
      <c r="M6" s="25">
        <f>SUM(Observaciones!$F$371:$F$735)</f>
        <v>496.40000000000009</v>
      </c>
      <c r="N6" s="12"/>
      <c r="P6" s="11"/>
      <c r="Q6" s="29" t="s">
        <v>136</v>
      </c>
      <c r="R6" s="87"/>
      <c r="S6" s="161">
        <f>Escenarios!E$9*Entradas!E$16/3</f>
        <v>6666.666666666667</v>
      </c>
      <c r="T6" s="161">
        <f>Escenarios!F$9*Entradas!F$16/3</f>
        <v>6666.666666666667</v>
      </c>
      <c r="U6" s="12"/>
    </row>
    <row r="7" spans="2:21" x14ac:dyDescent="0.3">
      <c r="B7" s="11"/>
      <c r="C7" s="29" t="str">
        <f>_xlfn.CONCAT("Área de ",Entradas!E$5," (ha)")</f>
        <v>Área de Cobertura 2 (ha)</v>
      </c>
      <c r="D7" s="112">
        <v>10</v>
      </c>
      <c r="E7" s="112">
        <v>10</v>
      </c>
      <c r="F7" s="112">
        <v>10</v>
      </c>
      <c r="G7" s="12"/>
      <c r="I7" s="11"/>
      <c r="J7" s="29" t="s">
        <v>57</v>
      </c>
      <c r="K7" s="26">
        <f>SUM(Cálculos!E$372:E$736)</f>
        <v>203.02581585316651</v>
      </c>
      <c r="L7" s="26">
        <f>SUM(Cálculos!AI$372:AI$736)</f>
        <v>204.28090620420497</v>
      </c>
      <c r="M7" s="26">
        <f>SUM(Cálculos!BK$372:BK$736)</f>
        <v>200.87395106658136</v>
      </c>
      <c r="N7" s="12"/>
      <c r="P7" s="11"/>
      <c r="Q7" s="15" t="s">
        <v>102</v>
      </c>
      <c r="R7" s="87"/>
      <c r="S7" s="28">
        <f>E$9*Entradas!E$23</f>
        <v>0</v>
      </c>
      <c r="T7" s="28">
        <f>F$9*Entradas!F$23</f>
        <v>0</v>
      </c>
      <c r="U7" s="12"/>
    </row>
    <row r="8" spans="2:21" x14ac:dyDescent="0.3">
      <c r="B8" s="11"/>
      <c r="C8" s="29" t="str">
        <f>_xlfn.CONCAT("Área de ",Entradas!F$5," (ha)")</f>
        <v>Área de Cobertura 3 (ha)</v>
      </c>
      <c r="D8" s="112">
        <v>5</v>
      </c>
      <c r="E8" s="112">
        <v>5</v>
      </c>
      <c r="F8" s="112">
        <v>5</v>
      </c>
      <c r="G8" s="12"/>
      <c r="I8" s="11"/>
      <c r="J8" s="29" t="s">
        <v>55</v>
      </c>
      <c r="K8" s="25">
        <f>SUM(Cálculos!F$372:F$736)</f>
        <v>28.693451308898386</v>
      </c>
      <c r="L8" s="25">
        <f>SUM(Cálculos!AJ$372:AJ$736)</f>
        <v>23.497804071532951</v>
      </c>
      <c r="M8" s="25">
        <f>SUM(Cálculos!BL$372:BL$736)</f>
        <v>17.652521756351451</v>
      </c>
      <c r="N8" s="12"/>
      <c r="P8" s="11"/>
      <c r="Q8" s="15" t="s">
        <v>107</v>
      </c>
      <c r="R8" s="87"/>
      <c r="S8" s="114">
        <f>S$6*Entradas!E$24</f>
        <v>6666.666666666667</v>
      </c>
      <c r="T8" s="114">
        <f>T$6*Entradas!F$24</f>
        <v>6666.666666666667</v>
      </c>
      <c r="U8" s="12"/>
    </row>
    <row r="9" spans="2:21" ht="17.5" x14ac:dyDescent="0.4">
      <c r="B9" s="11"/>
      <c r="C9" s="15" t="s">
        <v>201</v>
      </c>
      <c r="D9" s="15"/>
      <c r="E9" s="42">
        <v>5000</v>
      </c>
      <c r="F9" s="42">
        <v>20000</v>
      </c>
      <c r="G9" s="12"/>
      <c r="I9" s="11"/>
      <c r="J9" s="29" t="s">
        <v>56</v>
      </c>
      <c r="K9" s="26">
        <f>SUM(Cálculos!G$372:G$736)</f>
        <v>241.93231523998202</v>
      </c>
      <c r="L9" s="26">
        <f>SUM(Cálculos!AK$372:AK$736)</f>
        <v>255.79518081343454</v>
      </c>
      <c r="M9" s="26">
        <f>SUM(Cálculos!BM$372:BM$736)</f>
        <v>266.0893798216261</v>
      </c>
      <c r="N9" s="12"/>
      <c r="P9" s="11"/>
      <c r="Q9" s="29" t="s">
        <v>92</v>
      </c>
      <c r="R9" s="113"/>
      <c r="S9" s="28">
        <f>(MAX(0,E$6-$D$6)*Entradas!$D13+MAX(0,E$7-$D$7)*Entradas!$E13+MAX(0,E$8-$D$8)*Entradas!$F13)</f>
        <v>0</v>
      </c>
      <c r="T9" s="28">
        <f>(MAX(0,F$6-$D$6)*Entradas!$D13+MAX(0,F$7-$D$7)*Entradas!$E13+MAX(0,F$8-$D$8)*Entradas!$F13)</f>
        <v>0</v>
      </c>
      <c r="U9" s="12"/>
    </row>
    <row r="10" spans="2:21" x14ac:dyDescent="0.3">
      <c r="B10" s="11"/>
      <c r="C10" s="29" t="s">
        <v>110</v>
      </c>
      <c r="D10" s="15"/>
      <c r="E10" s="100">
        <f>Escenarios!E9/10000</f>
        <v>0.5</v>
      </c>
      <c r="F10" s="100">
        <f>Escenarios!F9/10000</f>
        <v>2</v>
      </c>
      <c r="G10" s="12"/>
      <c r="I10" s="11"/>
      <c r="J10" s="29" t="s">
        <v>53</v>
      </c>
      <c r="K10" s="25">
        <f>SUM(Cálculos!L$372:L$736)</f>
        <v>291.89117123821188</v>
      </c>
      <c r="L10" s="25">
        <f>SUM(Cálculos!AN$372:AN$736)</f>
        <v>299.73145354640178</v>
      </c>
      <c r="M10" s="25">
        <f>SUM(Cálculos!BP$372:BP$736)</f>
        <v>303.0928403408771</v>
      </c>
      <c r="N10" s="12"/>
      <c r="P10" s="11"/>
      <c r="Q10" s="29" t="s">
        <v>241</v>
      </c>
      <c r="R10" s="29"/>
      <c r="S10" s="163">
        <v>0</v>
      </c>
      <c r="T10" s="163">
        <v>0</v>
      </c>
      <c r="U10" s="12"/>
    </row>
    <row r="11" spans="2:21" ht="16" x14ac:dyDescent="0.4">
      <c r="B11" s="11"/>
      <c r="C11" s="15" t="s">
        <v>202</v>
      </c>
      <c r="D11" s="15"/>
      <c r="E11" s="99">
        <f>SUM(E6:E8)</f>
        <v>34.5</v>
      </c>
      <c r="F11" s="99">
        <f>SUM(F6:F8)</f>
        <v>33</v>
      </c>
      <c r="G11" s="12"/>
      <c r="I11" s="11"/>
      <c r="J11" s="29" t="s">
        <v>54</v>
      </c>
      <c r="K11" s="26">
        <f>SUM(Cálculos!K$372:K$736)</f>
        <v>240.44930233136037</v>
      </c>
      <c r="L11" s="26">
        <f>SUM(Cálculos!AM$372:AM$736)</f>
        <v>253.81966236926911</v>
      </c>
      <c r="M11" s="26">
        <f>SUM(Cálculos!BO$372:BO$736)</f>
        <v>264.02986818919902</v>
      </c>
      <c r="N11" s="12"/>
      <c r="P11" s="11"/>
      <c r="Q11" s="29" t="s">
        <v>94</v>
      </c>
      <c r="R11" s="29"/>
      <c r="S11" s="114">
        <f>SUM(S7:S10)</f>
        <v>6666.666666666667</v>
      </c>
      <c r="T11" s="114">
        <f>SUM(T7:T10)</f>
        <v>6666.666666666667</v>
      </c>
      <c r="U11" s="12"/>
    </row>
    <row r="12" spans="2:21" x14ac:dyDescent="0.3">
      <c r="B12" s="11"/>
      <c r="C12" s="29" t="s">
        <v>91</v>
      </c>
      <c r="D12" s="100">
        <f>SUM(D6:D8)</f>
        <v>35</v>
      </c>
      <c r="E12" s="100">
        <f>SUM(E6:E8,E10)</f>
        <v>35</v>
      </c>
      <c r="F12" s="100">
        <f>SUM(F6:F8,F10)</f>
        <v>35</v>
      </c>
      <c r="G12" s="12"/>
      <c r="I12" s="11"/>
      <c r="J12" s="29" t="s">
        <v>133</v>
      </c>
      <c r="K12" s="25">
        <f>D12*SUM(Cálculos!N$372:N$736)</f>
        <v>6.9277361370660113</v>
      </c>
      <c r="L12" s="25">
        <f>E11*SUM(Cálculos!AP$372:AP$736)</f>
        <v>5.9344966039700466</v>
      </c>
      <c r="M12" s="25">
        <f>F11*SUM(Cálculos!BR$372:BR$736)</f>
        <v>4.1796294094737867</v>
      </c>
      <c r="N12" s="12"/>
      <c r="P12" s="11"/>
      <c r="Q12" s="29"/>
      <c r="R12" s="29"/>
      <c r="S12" s="29"/>
      <c r="T12" s="29"/>
      <c r="U12" s="12"/>
    </row>
    <row r="13" spans="2:21" ht="16.5" x14ac:dyDescent="0.3">
      <c r="B13" s="11"/>
      <c r="C13" s="124" t="s">
        <v>108</v>
      </c>
      <c r="D13" s="29"/>
      <c r="E13" s="21" t="str">
        <f>IF(D12=E12,"SI","NO")</f>
        <v>SI</v>
      </c>
      <c r="F13" s="21" t="str">
        <f>IF(D12=F12,"SI","NO")</f>
        <v>SI</v>
      </c>
      <c r="G13" s="12"/>
      <c r="I13" s="11"/>
      <c r="J13" s="29" t="s">
        <v>134</v>
      </c>
      <c r="K13" s="26">
        <f>AVERAGE(Cálculos!O$372:O$736)</f>
        <v>20.390494260172005</v>
      </c>
      <c r="L13" s="26">
        <f>AVERAGE(Cálculos!AQ$372:AQ$736)</f>
        <v>12.080959992588463</v>
      </c>
      <c r="M13" s="26">
        <f>AVERAGE(Cálculos!BS$372:BS$736)</f>
        <v>9.1226612797827862</v>
      </c>
      <c r="N13" s="12"/>
      <c r="P13" s="11"/>
      <c r="Q13" s="29"/>
      <c r="R13" s="29"/>
      <c r="S13" s="29"/>
      <c r="T13" s="29"/>
      <c r="U13" s="12"/>
    </row>
    <row r="14" spans="2:21" x14ac:dyDescent="0.3">
      <c r="B14" s="11"/>
      <c r="C14" s="29"/>
      <c r="D14" s="16"/>
      <c r="E14" s="16"/>
      <c r="F14" s="16"/>
      <c r="G14" s="12"/>
      <c r="I14" s="11"/>
      <c r="J14" s="29"/>
      <c r="K14" s="29"/>
      <c r="L14" s="29"/>
      <c r="M14" s="29"/>
      <c r="N14" s="12"/>
      <c r="P14" s="11"/>
      <c r="Q14" s="29"/>
      <c r="R14" s="29"/>
      <c r="S14" s="29"/>
      <c r="T14" s="29"/>
      <c r="U14" s="12"/>
    </row>
    <row r="15" spans="2:21" x14ac:dyDescent="0.3">
      <c r="B15" s="11"/>
      <c r="C15" s="111" t="s">
        <v>306</v>
      </c>
      <c r="D15" s="18" t="s">
        <v>27</v>
      </c>
      <c r="E15" s="18" t="s">
        <v>28</v>
      </c>
      <c r="F15" s="18" t="s">
        <v>29</v>
      </c>
      <c r="G15" s="12"/>
      <c r="I15" s="11"/>
      <c r="J15" s="111" t="s">
        <v>242</v>
      </c>
      <c r="K15" s="18" t="s">
        <v>27</v>
      </c>
      <c r="L15" s="18" t="s">
        <v>28</v>
      </c>
      <c r="M15" s="18" t="s">
        <v>29</v>
      </c>
      <c r="N15" s="12"/>
      <c r="P15" s="11"/>
      <c r="Q15" s="29"/>
      <c r="R15" s="29"/>
      <c r="S15" s="29"/>
      <c r="T15" s="29"/>
      <c r="U15" s="12"/>
    </row>
    <row r="16" spans="2:21" x14ac:dyDescent="0.3">
      <c r="B16" s="11"/>
      <c r="C16" s="29" t="s">
        <v>111</v>
      </c>
      <c r="D16" s="99">
        <f>(D$6*Entradas!$D6+D$7*Entradas!$E6+D$8*Entradas!$F6)/(D$12-D$10)</f>
        <v>76.714285714285708</v>
      </c>
      <c r="E16" s="99">
        <f>(E$6*Entradas!$D6+E$7*Entradas!$E6+E$8*Entradas!$F6)/(E$12-E$10)</f>
        <v>76.652173913043484</v>
      </c>
      <c r="F16" s="99">
        <f>(F$6*Entradas!$D6+F$7*Entradas!$E6+F$8*Entradas!$F6)/(F$12-F$10)</f>
        <v>76.454545454545453</v>
      </c>
      <c r="G16" s="12"/>
      <c r="I16" s="11"/>
      <c r="J16" s="29" t="s">
        <v>243</v>
      </c>
      <c r="K16" s="161">
        <f>COUNTIF(Cálculos!L$372:L$736,"&gt;"&amp;Entradas!$D$48)</f>
        <v>10</v>
      </c>
      <c r="L16" s="161">
        <f>COUNTIF(Cálculos!AN$372:AN$736,"&gt;"&amp;Entradas!$D$48)</f>
        <v>8</v>
      </c>
      <c r="M16" s="161">
        <f>COUNTIF(Cálculos!BP$372:BP$736,"&gt;"&amp;Entradas!$D$48)</f>
        <v>5</v>
      </c>
      <c r="N16" s="12"/>
      <c r="P16" s="11"/>
      <c r="Q16" s="29"/>
      <c r="R16" s="29"/>
      <c r="S16" s="29"/>
      <c r="T16" s="29"/>
      <c r="U16" s="12"/>
    </row>
    <row r="17" spans="2:21" ht="16.5" x14ac:dyDescent="0.3">
      <c r="B17" s="11"/>
      <c r="C17" s="29" t="s">
        <v>222</v>
      </c>
      <c r="D17" s="100">
        <f>(D$6*Entradas!$D7+D$7*Entradas!$E7+D$8*Entradas!$F7)/(D$12-D$10)</f>
        <v>1.6428571428571428</v>
      </c>
      <c r="E17" s="100">
        <f>(E$6*Entradas!$D7+E$7*Entradas!$E7+E$8*Entradas!$F7)/(E$12-E$10)</f>
        <v>1.644927536231884</v>
      </c>
      <c r="F17" s="100">
        <f>(F$6*Entradas!$D7+F$7*Entradas!$E7+F$8*Entradas!$F7)/(F$12-F$10)</f>
        <v>1.6515151515151516</v>
      </c>
      <c r="G17" s="12"/>
      <c r="I17" s="11"/>
      <c r="J17" s="29" t="s">
        <v>244</v>
      </c>
      <c r="K17" s="162">
        <f>SUMIF(Cálculos!L$372:L$736,"&gt;"&amp;Entradas!$D$48)-K16*Entradas!$D$48</f>
        <v>8.3114444311611919</v>
      </c>
      <c r="L17" s="162">
        <f>SUMIF(Cálculos!AN$372:AN$736,"&gt;"&amp;Entradas!$D$48)-L16*Entradas!$D$48</f>
        <v>12.814863435174008</v>
      </c>
      <c r="M17" s="162">
        <f>SUMIF(Cálculos!BP$372:BP$736,"&gt;"&amp;Entradas!$D$48)-M16*Entradas!$D$48</f>
        <v>9.4104933319750259</v>
      </c>
      <c r="N17" s="12"/>
      <c r="P17" s="11"/>
      <c r="Q17" s="29"/>
      <c r="R17" s="29"/>
      <c r="S17" s="29"/>
      <c r="T17" s="29"/>
      <c r="U17" s="12"/>
    </row>
    <row r="18" spans="2:21" x14ac:dyDescent="0.3">
      <c r="B18" s="11"/>
      <c r="C18" s="29" t="s">
        <v>112</v>
      </c>
      <c r="D18" s="99">
        <f>(D$6*Entradas!$D8+D$7*Entradas!$E8+D$8*Entradas!$F8)/(D$12-D$10)</f>
        <v>2.8857142857142859E-2</v>
      </c>
      <c r="E18" s="99">
        <f>(E$6*Entradas!$D8+E$7*Entradas!$E8+E$8*Entradas!$F8)/(E$12-E$10)</f>
        <v>2.866666666666667E-2</v>
      </c>
      <c r="F18" s="99">
        <f>(F$6*Entradas!$D8+F$7*Entradas!$E8+F$8*Entradas!$F8)/(F$12-F$10)</f>
        <v>2.8060606060606064E-2</v>
      </c>
      <c r="G18" s="12"/>
      <c r="I18" s="11"/>
      <c r="J18" s="29" t="s">
        <v>245</v>
      </c>
      <c r="K18" s="161">
        <f>MAX(Cálculos!L$372:L$736)</f>
        <v>4.0253549162046838</v>
      </c>
      <c r="L18" s="161">
        <f>MAX(Cálculos!AN$372:AN$736)</f>
        <v>5.3315657154386189</v>
      </c>
      <c r="M18" s="161">
        <f>MAX(Cálculos!BP$372:BP$736)</f>
        <v>5.401456153190642</v>
      </c>
      <c r="N18" s="12"/>
      <c r="P18" s="11"/>
      <c r="Q18" s="29"/>
      <c r="R18" s="29"/>
      <c r="S18" s="29"/>
      <c r="T18" s="29"/>
      <c r="U18" s="12"/>
    </row>
    <row r="19" spans="2:21" x14ac:dyDescent="0.3">
      <c r="B19" s="11"/>
      <c r="C19" s="29" t="s">
        <v>113</v>
      </c>
      <c r="D19" s="100">
        <f>(D$6*Entradas!$D9+D$7*Entradas!$E9+D$8*Entradas!$F9)/(D$12-D$10)</f>
        <v>0.17428571428571427</v>
      </c>
      <c r="E19" s="100">
        <f>(E$6*Entradas!$D9+E$7*Entradas!$E9+E$8*Entradas!$F9)/(E$12-E$10)</f>
        <v>0.17420289855072463</v>
      </c>
      <c r="F19" s="100">
        <f>(F$6*Entradas!$D9+F$7*Entradas!$E9+F$8*Entradas!$F9)/(F$12-F$10)</f>
        <v>0.17393939393939395</v>
      </c>
      <c r="G19" s="12"/>
      <c r="I19" s="11"/>
      <c r="J19" s="29" t="s">
        <v>246</v>
      </c>
      <c r="K19" s="162">
        <f>COUNTIF(Cálculos!L$372:L$736,"&lt;"&amp;Entradas!$D$49)</f>
        <v>22</v>
      </c>
      <c r="L19" s="162">
        <f>COUNTIF(Cálculos!AN$372:AN$736,"&lt;"&amp;Entradas!$D$49)</f>
        <v>3</v>
      </c>
      <c r="M19" s="162">
        <f>COUNTIF(Cálculos!BP$372:BP$736,"&lt;"&amp;Entradas!$D$49)</f>
        <v>2</v>
      </c>
      <c r="N19" s="12"/>
      <c r="P19" s="11"/>
      <c r="Q19" s="29"/>
      <c r="R19" s="29"/>
      <c r="S19" s="29"/>
      <c r="T19" s="29"/>
      <c r="U19" s="12"/>
    </row>
    <row r="20" spans="2:21" ht="16" x14ac:dyDescent="0.4">
      <c r="B20" s="11"/>
      <c r="C20" s="29" t="s">
        <v>224</v>
      </c>
      <c r="D20" s="99">
        <f>(D$6*Entradas!$D10+D$7*Entradas!$E10+D$8*Entradas!$F10)/(D$12-D$10)</f>
        <v>0.74285714285714288</v>
      </c>
      <c r="E20" s="99">
        <f>(E$6*Entradas!$D10+E$7*Entradas!$E10+E$8*Entradas!$F10)/(E$12-E$10)</f>
        <v>0.74202898550724639</v>
      </c>
      <c r="F20" s="99">
        <f>(F$6*Entradas!$D10+F$7*Entradas!$E10+F$8*Entradas!$F10)/(F$12-F$10)</f>
        <v>0.73939393939393938</v>
      </c>
      <c r="G20" s="12"/>
      <c r="I20" s="11"/>
      <c r="J20" s="29" t="s">
        <v>247</v>
      </c>
      <c r="K20" s="161">
        <f>SUMIF(Cálculos!L$372:L$736,"&lt;"&amp;Entradas!$D$49)+COUNTIF(Cálculos!L$372:L$736,"&gt;="&amp;Entradas!$D$49)*Entradas!$D$49</f>
        <v>90.88543646091037</v>
      </c>
      <c r="L20" s="161">
        <f>SUMIF(Cálculos!AN$372:AN$736,"&lt;"&amp;Entradas!$D$49)+COUNTIF(Cálculos!AN$372:AN$736,"&gt;="&amp;Entradas!$D$49)*Entradas!$D$49</f>
        <v>91.232080148008677</v>
      </c>
      <c r="M20" s="161">
        <f>SUMIF(Cálculos!BP$372:BP$736,"&lt;"&amp;Entradas!$D$49)+COUNTIF(Cálculos!BP$372:BP$736,"&gt;="&amp;Entradas!$D$49)*Entradas!$D$49</f>
        <v>91.246948793582078</v>
      </c>
      <c r="N20" s="12"/>
      <c r="P20" s="11"/>
      <c r="Q20" s="29"/>
      <c r="R20" s="29"/>
      <c r="S20" s="29"/>
      <c r="T20" s="29"/>
      <c r="U20" s="12"/>
    </row>
    <row r="21" spans="2:21" ht="14.5" thickBot="1" x14ac:dyDescent="0.35">
      <c r="B21" s="30"/>
      <c r="C21" s="31"/>
      <c r="D21" s="31"/>
      <c r="E21" s="31"/>
      <c r="F21" s="31"/>
      <c r="G21" s="32"/>
      <c r="I21" s="11"/>
      <c r="J21" s="29" t="s">
        <v>248</v>
      </c>
      <c r="K21" s="162">
        <f>MIN(Cálculos!L$372:L$736)</f>
        <v>0.20743777862036716</v>
      </c>
      <c r="L21" s="162">
        <f>MIN(Cálculos!AN$372:AN$736)</f>
        <v>0.24282988980093062</v>
      </c>
      <c r="M21" s="162">
        <f>MIN(Cálculos!BP$372:BP$736)</f>
        <v>0.24840601146327834</v>
      </c>
      <c r="N21" s="12"/>
      <c r="P21" s="11"/>
      <c r="Q21" s="29"/>
      <c r="R21" s="29"/>
      <c r="S21" s="29"/>
      <c r="T21" s="29"/>
      <c r="U21" s="12"/>
    </row>
    <row r="22" spans="2:21" x14ac:dyDescent="0.3">
      <c r="C22" s="2"/>
      <c r="D22" s="2"/>
      <c r="E22" s="2"/>
      <c r="F22" s="2"/>
      <c r="I22" s="11"/>
      <c r="J22" s="29" t="s">
        <v>249</v>
      </c>
      <c r="K22" s="161">
        <f>COUNTIF(Cálculos!N$372:N$736,"&gt;"&amp;Entradas!$D$50)</f>
        <v>19</v>
      </c>
      <c r="L22" s="161">
        <f>COUNTIF(Cálculos!AP$372:AP$736,"&gt;"&amp;Entradas!$D$50)</f>
        <v>9</v>
      </c>
      <c r="M22" s="161">
        <f>COUNTIF(Cálculos!BR$372:BR$736,"&gt;"&amp;Entradas!$D$50)</f>
        <v>8</v>
      </c>
      <c r="N22" s="12"/>
      <c r="P22" s="11"/>
      <c r="Q22" s="29"/>
      <c r="R22" s="29"/>
      <c r="S22" s="29"/>
      <c r="T22" s="29"/>
      <c r="U22" s="12"/>
    </row>
    <row r="23" spans="2:21" x14ac:dyDescent="0.3">
      <c r="C23" s="2"/>
      <c r="D23" s="2"/>
      <c r="E23" s="2"/>
      <c r="F23" s="2"/>
      <c r="I23" s="11"/>
      <c r="J23" s="29" t="s">
        <v>250</v>
      </c>
      <c r="K23" s="162">
        <f>D9*SUMIF(Cálculos!N$372:N$736,"&gt;"&amp;Entradas!$D$50)-K22*Entradas!$D$50</f>
        <v>-1.9E-2</v>
      </c>
      <c r="L23" s="162">
        <f>E9*SUMIF(Cálculos!AP$372:AP$736,"&gt;"&amp;Entradas!$D$50)-L22*Entradas!$D$50</f>
        <v>844.94783771606399</v>
      </c>
      <c r="M23" s="162">
        <f>F9*SUMIF(Cálculos!BR$372:BR$736,"&gt;"&amp;Entradas!$D$50)-M22*Entradas!$D$50</f>
        <v>2510.7149700947371</v>
      </c>
      <c r="N23" s="12"/>
      <c r="P23" s="11"/>
      <c r="Q23" s="29"/>
      <c r="R23" s="29"/>
      <c r="S23" s="29"/>
      <c r="T23" s="29"/>
      <c r="U23" s="12"/>
    </row>
    <row r="24" spans="2:21" x14ac:dyDescent="0.3">
      <c r="C24" s="2"/>
      <c r="D24" s="2"/>
      <c r="E24" s="2"/>
      <c r="F24" s="2"/>
      <c r="I24" s="11"/>
      <c r="J24" s="29" t="s">
        <v>251</v>
      </c>
      <c r="K24" s="161">
        <f>D9*MAX(Cálculos!N$372:N$736)</f>
        <v>0</v>
      </c>
      <c r="L24" s="161">
        <f>E9*MAX(Cálculos!AP$372:AP$736)</f>
        <v>164.92189135903556</v>
      </c>
      <c r="M24" s="161">
        <f>F9*MAX(Cálculos!BR$372:BR$736)</f>
        <v>601.60892077532469</v>
      </c>
      <c r="N24" s="12"/>
      <c r="P24" s="11"/>
      <c r="Q24" s="29"/>
      <c r="R24" s="29"/>
      <c r="S24" s="29"/>
      <c r="T24" s="29"/>
      <c r="U24" s="12"/>
    </row>
    <row r="25" spans="2:21" x14ac:dyDescent="0.3">
      <c r="C25" s="2"/>
      <c r="D25" s="2"/>
      <c r="E25" s="2"/>
      <c r="F25" s="2"/>
      <c r="I25" s="11"/>
      <c r="J25" s="29" t="s">
        <v>252</v>
      </c>
      <c r="K25" s="162">
        <f>COUNTIF(Cálculos!N$372:N$736,"&lt;"&amp;Entradas!$D$51)</f>
        <v>332</v>
      </c>
      <c r="L25" s="162">
        <f>COUNTIF(Cálculos!AP$372:AP$736,"&lt;"&amp;Entradas!$D$51)</f>
        <v>349</v>
      </c>
      <c r="M25" s="162">
        <f>COUNTIF(Cálculos!BR$372:BR$736,"&lt;"&amp;Entradas!$D$51)</f>
        <v>355</v>
      </c>
      <c r="N25" s="12"/>
      <c r="P25" s="11"/>
      <c r="Q25" s="29"/>
      <c r="R25" s="29"/>
      <c r="S25" s="29"/>
      <c r="T25" s="29"/>
      <c r="U25" s="12"/>
    </row>
    <row r="26" spans="2:21" x14ac:dyDescent="0.3">
      <c r="C26" s="2"/>
      <c r="D26" s="2"/>
      <c r="E26" s="2"/>
      <c r="F26" s="2"/>
      <c r="I26" s="11"/>
      <c r="J26" s="29" t="s">
        <v>253</v>
      </c>
      <c r="K26" s="161">
        <f>D9*(SUMIF(Cálculos!N$372:N$736,"&lt;"&amp;Entradas!$D$51)+COUNTIF(Cálculos!N$372:N$736,"&gt;="&amp;Entradas!$D$51)*Entradas!$D$51)</f>
        <v>0</v>
      </c>
      <c r="L26" s="161">
        <f>E9*(SUMIF(Cálculos!AP$372:AP$736,"&lt;"&amp;Entradas!$D$51)+COUNTIF(Cálculos!AP$372:AP$736,"&gt;="&amp;Entradas!$D$51)*Entradas!$D$51)</f>
        <v>8.3230372503583165</v>
      </c>
      <c r="M26" s="161">
        <f>F9*(SUMIF(Cálculos!BR$372:BR$736,"&lt;"&amp;Entradas!$D$51)+COUNTIF(Cálculos!BR$372:BR$736,"&gt;="&amp;Entradas!$D$51)*Entradas!$D$51)</f>
        <v>20.008931164125929</v>
      </c>
      <c r="N26" s="12"/>
      <c r="P26" s="11"/>
      <c r="Q26" s="29"/>
      <c r="R26" s="29"/>
      <c r="S26" s="29"/>
      <c r="T26" s="29"/>
      <c r="U26" s="12"/>
    </row>
    <row r="27" spans="2:21" x14ac:dyDescent="0.3">
      <c r="C27" s="2"/>
      <c r="D27" s="2"/>
      <c r="E27" s="2"/>
      <c r="F27" s="2"/>
      <c r="I27" s="11"/>
      <c r="J27" s="29" t="s">
        <v>254</v>
      </c>
      <c r="K27" s="162">
        <f>D9*MIN(Cálculos!N$372:N$736)</f>
        <v>0</v>
      </c>
      <c r="L27" s="162">
        <f>E9*MIN(Cálculos!AP$372:AP$736)</f>
        <v>0</v>
      </c>
      <c r="M27" s="162">
        <f>F9*MIN(Cálculos!BR$372:BR$736)</f>
        <v>0</v>
      </c>
      <c r="N27" s="12"/>
      <c r="P27" s="11"/>
      <c r="Q27" s="29"/>
      <c r="R27" s="29"/>
      <c r="S27" s="29"/>
      <c r="T27" s="29"/>
      <c r="U27" s="12"/>
    </row>
    <row r="28" spans="2:21" x14ac:dyDescent="0.3">
      <c r="C28" s="2"/>
      <c r="D28" s="2"/>
      <c r="E28" s="2"/>
      <c r="F28" s="2"/>
      <c r="I28" s="11"/>
      <c r="J28" s="29"/>
      <c r="K28" s="29"/>
      <c r="L28" s="29"/>
      <c r="M28" s="29"/>
      <c r="N28" s="12"/>
      <c r="P28" s="11"/>
      <c r="Q28" s="29"/>
      <c r="R28" s="29"/>
      <c r="S28" s="29"/>
      <c r="T28" s="29"/>
      <c r="U28" s="12"/>
    </row>
    <row r="29" spans="2:21" x14ac:dyDescent="0.3">
      <c r="C29" s="2"/>
      <c r="D29" s="2"/>
      <c r="E29" s="2"/>
      <c r="F29" s="2"/>
      <c r="I29" s="11"/>
      <c r="J29" s="111" t="s">
        <v>317</v>
      </c>
      <c r="K29" s="18" t="s">
        <v>27</v>
      </c>
      <c r="L29" s="18" t="s">
        <v>28</v>
      </c>
      <c r="M29" s="18" t="s">
        <v>29</v>
      </c>
      <c r="N29" s="12"/>
      <c r="P29" s="11"/>
      <c r="Q29" s="29"/>
      <c r="R29" s="29"/>
      <c r="S29" s="29"/>
      <c r="T29" s="29"/>
      <c r="U29" s="12"/>
    </row>
    <row r="30" spans="2:21" x14ac:dyDescent="0.3">
      <c r="C30" s="2"/>
      <c r="D30" s="2"/>
      <c r="E30" s="2"/>
      <c r="F30" s="2"/>
      <c r="I30" s="11"/>
      <c r="J30" s="29" t="s">
        <v>318</v>
      </c>
      <c r="K30" s="171">
        <f>Gráficos!AQ20</f>
        <v>0.57885869167093984</v>
      </c>
      <c r="L30" s="29"/>
      <c r="M30" s="29"/>
      <c r="N30" s="12"/>
      <c r="P30" s="11"/>
      <c r="Q30" s="29"/>
      <c r="R30" s="29"/>
      <c r="S30" s="29"/>
      <c r="T30" s="29"/>
      <c r="U30" s="12"/>
    </row>
    <row r="31" spans="2:21" x14ac:dyDescent="0.3">
      <c r="C31" s="2"/>
      <c r="D31" s="2"/>
      <c r="E31" s="2"/>
      <c r="F31" s="2"/>
      <c r="I31" s="11"/>
      <c r="J31" s="29" t="s">
        <v>319</v>
      </c>
      <c r="K31" s="172">
        <f>COUNTIF(Observaciones!F$372:F$736,"=0")/COUNT(Observaciones!F$372:F$736)</f>
        <v>0.75824175824175821</v>
      </c>
      <c r="L31" s="173"/>
      <c r="M31" s="173"/>
      <c r="N31" s="12"/>
      <c r="P31" s="11"/>
      <c r="Q31" s="29"/>
      <c r="R31" s="29"/>
      <c r="S31" s="29"/>
      <c r="T31" s="29"/>
      <c r="U31" s="12"/>
    </row>
    <row r="32" spans="2:21" x14ac:dyDescent="0.3">
      <c r="C32" s="2"/>
      <c r="D32" s="2"/>
      <c r="E32" s="2"/>
      <c r="F32" s="2"/>
      <c r="I32" s="11"/>
      <c r="J32" s="29" t="s">
        <v>320</v>
      </c>
      <c r="K32" s="171">
        <f>K10/K6</f>
        <v>0.58801605809470558</v>
      </c>
      <c r="L32" s="171">
        <f>L10/L6</f>
        <v>0.60381034155197766</v>
      </c>
      <c r="M32" s="171">
        <f>M10/M6</f>
        <v>0.61058187014681109</v>
      </c>
      <c r="N32" s="12"/>
      <c r="P32" s="11"/>
      <c r="Q32" s="29"/>
      <c r="R32" s="29"/>
      <c r="S32" s="29"/>
      <c r="T32" s="29"/>
      <c r="U32" s="12"/>
    </row>
    <row r="33" spans="3:21" x14ac:dyDescent="0.3">
      <c r="C33" s="2"/>
      <c r="D33" s="2"/>
      <c r="E33" s="2"/>
      <c r="F33" s="2"/>
      <c r="I33" s="11"/>
      <c r="J33" s="29" t="s">
        <v>321</v>
      </c>
      <c r="K33" s="172">
        <f>K11/K10</f>
        <v>0.82376353252264045</v>
      </c>
      <c r="L33" s="172">
        <f>L11/L10</f>
        <v>0.84682357946118925</v>
      </c>
      <c r="M33" s="172">
        <f>M11/M10</f>
        <v>0.87111878951760979</v>
      </c>
      <c r="N33" s="12"/>
      <c r="P33" s="11"/>
      <c r="Q33" s="29"/>
      <c r="R33" s="29"/>
      <c r="S33" s="29"/>
      <c r="T33" s="29"/>
      <c r="U33" s="12"/>
    </row>
    <row r="34" spans="3:21" x14ac:dyDescent="0.3">
      <c r="C34" s="2"/>
      <c r="D34" s="2"/>
      <c r="E34" s="2"/>
      <c r="F34" s="2"/>
      <c r="I34" s="11"/>
      <c r="J34" s="29" t="s">
        <v>322</v>
      </c>
      <c r="K34" s="171">
        <f>K11/K6</f>
        <v>0.4843861851961328</v>
      </c>
      <c r="L34" s="171">
        <f>L11/L6</f>
        <v>0.51132083474872903</v>
      </c>
      <c r="M34" s="171">
        <f>M11/M6</f>
        <v>0.53188933962368845</v>
      </c>
      <c r="N34" s="12"/>
      <c r="P34" s="11"/>
      <c r="Q34" s="29"/>
      <c r="R34" s="29"/>
      <c r="S34" s="29"/>
      <c r="T34" s="29"/>
      <c r="U34" s="12"/>
    </row>
    <row r="35" spans="3:21" x14ac:dyDescent="0.3">
      <c r="C35" s="2"/>
      <c r="D35" s="2"/>
      <c r="E35" s="2"/>
      <c r="F35" s="2"/>
      <c r="I35" s="11"/>
      <c r="J35" s="29" t="s">
        <v>323</v>
      </c>
      <c r="K35" s="172">
        <f>K6/K7</f>
        <v>2.4450092610833756</v>
      </c>
      <c r="L35" s="172">
        <f>L6/L7</f>
        <v>2.4299872622641718</v>
      </c>
      <c r="M35" s="172">
        <f>M6/M7</f>
        <v>2.4712014542665321</v>
      </c>
      <c r="N35" s="12"/>
      <c r="P35" s="11"/>
      <c r="Q35" s="29"/>
      <c r="R35" s="29"/>
      <c r="S35" s="29"/>
      <c r="T35" s="29"/>
      <c r="U35" s="12"/>
    </row>
    <row r="36" spans="3:21" x14ac:dyDescent="0.3">
      <c r="C36" s="2"/>
      <c r="D36" s="2"/>
      <c r="E36" s="2"/>
      <c r="F36" s="2"/>
      <c r="I36" s="11"/>
      <c r="J36" s="29" t="s">
        <v>324</v>
      </c>
      <c r="K36" s="174">
        <f>ABS((LOG(_xlfn.PERCENTILE.INC(Cálculos!L$372:L$736,0.33))-LOG(_xlfn.PERCENTILE.INC(Cálculos!L$372:L$736,0.66)))/0.33)</f>
        <v>0.95237043115097397</v>
      </c>
      <c r="L36" s="174">
        <f>ABS((LOG(_xlfn.PERCENTILE.INC(Cálculos!AN$372:AN$736,0.33))-LOG(_xlfn.PERCENTILE.INC(Cálculos!AN$372:AN$736,0.66)))/0.33)</f>
        <v>0.85586305515867034</v>
      </c>
      <c r="M36" s="174">
        <f>ABS((LOG(_xlfn.PERCENTILE.INC(Cálculos!BP$372:BP$736,0.33))-LOG(_xlfn.PERCENTILE.INC(Cálculos!BP$372:BP$736,0.66)))/0.33)</f>
        <v>0.82431317917463276</v>
      </c>
      <c r="N36" s="12"/>
      <c r="P36" s="11"/>
      <c r="Q36" s="29"/>
      <c r="R36" s="29"/>
      <c r="S36" s="29"/>
      <c r="T36" s="29"/>
      <c r="U36" s="12"/>
    </row>
    <row r="37" spans="3:21" x14ac:dyDescent="0.3">
      <c r="C37" s="2"/>
      <c r="D37" s="2"/>
      <c r="E37" s="2"/>
      <c r="F37" s="2"/>
      <c r="I37" s="11"/>
      <c r="J37" s="29" t="s">
        <v>325</v>
      </c>
      <c r="K37" s="175">
        <f>Gráficos!BC$736/Escenarios!K$10</f>
        <v>0.18076850421124463</v>
      </c>
      <c r="L37" s="175">
        <f>Gráficos!BD$736/Escenarios!L$10</f>
        <v>0.14634243376959635</v>
      </c>
      <c r="M37" s="175">
        <f>Gráficos!BE$736/Escenarios!M$10</f>
        <v>0.1059154483607259</v>
      </c>
      <c r="N37" s="12"/>
      <c r="P37" s="11"/>
      <c r="Q37" s="29"/>
      <c r="R37" s="29"/>
      <c r="S37" s="29"/>
      <c r="T37" s="29"/>
      <c r="U37" s="12"/>
    </row>
    <row r="38" spans="3:21" x14ac:dyDescent="0.3">
      <c r="C38" s="2"/>
      <c r="D38" s="2"/>
      <c r="E38" s="2"/>
      <c r="F38" s="2"/>
      <c r="I38" s="11"/>
      <c r="J38" s="29" t="s">
        <v>326</v>
      </c>
      <c r="K38" s="171">
        <f>Gráficos!AS20</f>
        <v>0.24667481689218812</v>
      </c>
      <c r="L38" s="171">
        <f>Gráficos!AU20</f>
        <v>0.25442864438222812</v>
      </c>
      <c r="M38" s="171">
        <f>Gráficos!AW20</f>
        <v>0.23916847967774407</v>
      </c>
      <c r="N38" s="12"/>
      <c r="P38" s="11"/>
      <c r="Q38" s="29"/>
      <c r="R38" s="29"/>
      <c r="S38" s="29"/>
      <c r="T38" s="29"/>
      <c r="U38" s="12"/>
    </row>
    <row r="39" spans="3:21" x14ac:dyDescent="0.3">
      <c r="C39" s="2"/>
      <c r="D39" s="2"/>
      <c r="E39" s="2"/>
      <c r="F39" s="2"/>
      <c r="I39" s="11"/>
      <c r="J39" s="29" t="s">
        <v>327</v>
      </c>
      <c r="K39" s="172">
        <f>COUNTIF(Cálculos!L$372:L$736,"=0")/COUNT(Cálculos!L$372:L$736)</f>
        <v>0</v>
      </c>
      <c r="L39" s="172">
        <f>COUNTIF(Cálculos!AN$372:AN$736,"=0")/COUNT(Cálculos!AN$372:AN$736)</f>
        <v>0</v>
      </c>
      <c r="M39" s="172">
        <f>COUNTIF(Cálculos!BP$372:BP$736,"=0")/COUNT(Cálculos!BP$372:BP$736)</f>
        <v>0</v>
      </c>
      <c r="N39" s="12"/>
      <c r="P39" s="11"/>
      <c r="Q39" s="29"/>
      <c r="R39" s="29"/>
      <c r="S39" s="29"/>
      <c r="T39" s="29"/>
      <c r="U39" s="12"/>
    </row>
    <row r="40" spans="3:21" x14ac:dyDescent="0.3">
      <c r="C40" s="2"/>
      <c r="D40" s="2"/>
      <c r="E40" s="2"/>
      <c r="F40" s="2"/>
      <c r="I40" s="11"/>
      <c r="J40" s="29" t="s">
        <v>328</v>
      </c>
      <c r="K40" s="171">
        <f>K18/K21</f>
        <v>19.405119660346461</v>
      </c>
      <c r="L40" s="171">
        <f>L18/L21</f>
        <v>21.955969752361952</v>
      </c>
      <c r="M40" s="171">
        <f>M18/M21</f>
        <v>21.744466333050617</v>
      </c>
      <c r="N40" s="12"/>
      <c r="P40" s="11"/>
      <c r="Q40" s="29"/>
      <c r="R40" s="29"/>
      <c r="S40" s="29"/>
      <c r="T40" s="29"/>
      <c r="U40" s="12"/>
    </row>
    <row r="41" spans="3:21" x14ac:dyDescent="0.3">
      <c r="C41" s="2"/>
      <c r="D41" s="2"/>
      <c r="E41" s="2"/>
      <c r="F41" s="2"/>
      <c r="I41" s="11"/>
      <c r="J41" s="29" t="s">
        <v>329</v>
      </c>
      <c r="K41" s="175">
        <f>STDEV(Cálculos!L$372:L$736)/AVERAGE(Cálculos!L$372:L$736)</f>
        <v>0.71575689778818075</v>
      </c>
      <c r="L41" s="175">
        <f>STDEV(Cálculos!AN$372:AN$736)/AVERAGE(Cálculos!AN$372:AN$736)</f>
        <v>0.75119420686824567</v>
      </c>
      <c r="M41" s="175">
        <f>STDEV(Cálculos!BP$372:BP$736)/AVERAGE(Cálculos!BP$372:BP$736)</f>
        <v>0.68672024297562306</v>
      </c>
      <c r="N41" s="12"/>
      <c r="P41" s="11"/>
      <c r="Q41" s="29"/>
      <c r="R41" s="29"/>
      <c r="S41" s="29"/>
      <c r="T41" s="29"/>
      <c r="U41" s="12"/>
    </row>
    <row r="42" spans="3:21" ht="14.5" thickBot="1" x14ac:dyDescent="0.35">
      <c r="C42" s="2"/>
      <c r="D42" s="2"/>
      <c r="E42" s="2"/>
      <c r="F42" s="2"/>
      <c r="I42" s="11"/>
      <c r="J42" s="29"/>
      <c r="K42" s="29"/>
      <c r="L42" s="29"/>
      <c r="M42" s="29"/>
      <c r="N42" s="12"/>
      <c r="P42" s="11"/>
      <c r="Q42" s="29"/>
      <c r="R42" s="29"/>
      <c r="S42" s="29"/>
      <c r="T42" s="29"/>
      <c r="U42" s="12"/>
    </row>
    <row r="43" spans="3:21" ht="25.5" thickBot="1" x14ac:dyDescent="0.55000000000000004">
      <c r="C43" s="2"/>
      <c r="D43" s="2"/>
      <c r="E43" s="2"/>
      <c r="F43" s="2"/>
      <c r="I43" s="11"/>
      <c r="J43" s="189" t="s">
        <v>330</v>
      </c>
      <c r="K43" s="190"/>
      <c r="L43" s="190"/>
      <c r="M43" s="191"/>
      <c r="N43" s="12"/>
      <c r="P43" s="11"/>
      <c r="Q43" s="189" t="s">
        <v>331</v>
      </c>
      <c r="R43" s="190"/>
      <c r="S43" s="190"/>
      <c r="T43" s="191"/>
      <c r="U43" s="12"/>
    </row>
    <row r="44" spans="3:21" x14ac:dyDescent="0.3">
      <c r="C44" s="2"/>
      <c r="D44" s="2"/>
      <c r="E44" s="2"/>
      <c r="F44" s="2"/>
      <c r="I44" s="11"/>
      <c r="J44" s="29"/>
      <c r="K44" s="29"/>
      <c r="L44" s="29"/>
      <c r="M44" s="29"/>
      <c r="N44" s="12"/>
      <c r="P44" s="11"/>
      <c r="Q44" s="29"/>
      <c r="R44" s="29"/>
      <c r="S44" s="29"/>
      <c r="T44" s="29"/>
      <c r="U44" s="12"/>
    </row>
    <row r="45" spans="3:21" x14ac:dyDescent="0.3">
      <c r="C45" s="2"/>
      <c r="D45" s="2"/>
      <c r="E45" s="2"/>
      <c r="F45" s="2"/>
      <c r="I45" s="11"/>
      <c r="J45" s="111" t="s">
        <v>58</v>
      </c>
      <c r="K45" s="18" t="s">
        <v>255</v>
      </c>
      <c r="L45" s="18" t="s">
        <v>28</v>
      </c>
      <c r="M45" s="18" t="s">
        <v>29</v>
      </c>
      <c r="N45" s="12"/>
      <c r="P45" s="11"/>
      <c r="Q45" s="111" t="s">
        <v>137</v>
      </c>
      <c r="R45" s="18" t="s">
        <v>255</v>
      </c>
      <c r="S45" s="18" t="s">
        <v>28</v>
      </c>
      <c r="T45" s="18" t="s">
        <v>29</v>
      </c>
      <c r="U45" s="12"/>
    </row>
    <row r="46" spans="3:21" ht="16.5" x14ac:dyDescent="0.3">
      <c r="C46" s="2"/>
      <c r="D46" s="2"/>
      <c r="E46" s="2"/>
      <c r="F46" s="2"/>
      <c r="I46" s="11"/>
      <c r="J46" s="29" t="s">
        <v>256</v>
      </c>
      <c r="K46" s="29" t="s">
        <v>257</v>
      </c>
      <c r="L46" s="131">
        <f>0.01*(L7-$K7)*(Escenarios!E$12)</f>
        <v>0.43928162286346151</v>
      </c>
      <c r="M46" s="131">
        <f>0.01*(M7-$K7)*(Escenarios!F$12)</f>
        <v>-0.75315267530480279</v>
      </c>
      <c r="N46" s="12"/>
      <c r="P46" s="11"/>
      <c r="Q46" s="141"/>
      <c r="R46" s="165"/>
      <c r="S46" s="165"/>
      <c r="T46" s="165"/>
      <c r="U46" s="12"/>
    </row>
    <row r="47" spans="3:21" ht="16.5" x14ac:dyDescent="0.3">
      <c r="C47" s="2"/>
      <c r="D47" s="2"/>
      <c r="E47" s="2"/>
      <c r="F47" s="2"/>
      <c r="I47" s="11"/>
      <c r="J47" s="29" t="s">
        <v>258</v>
      </c>
      <c r="K47" s="29" t="s">
        <v>257</v>
      </c>
      <c r="L47" s="132">
        <f>0.01*(L8-$K8)*(Escenarios!E$12)</f>
        <v>-1.8184765330779025</v>
      </c>
      <c r="M47" s="132">
        <f>0.01*(M8-$K8)*(Escenarios!F$12)</f>
        <v>-3.8643253433914273</v>
      </c>
      <c r="N47" s="12"/>
      <c r="P47" s="11"/>
      <c r="Q47" s="29" t="s">
        <v>259</v>
      </c>
      <c r="R47" s="29" t="s">
        <v>260</v>
      </c>
      <c r="S47" s="133">
        <f>IFERROR(S$11/L47,"-")</f>
        <v>-3666.0724212826954</v>
      </c>
      <c r="T47" s="133">
        <f>IFERROR(T$11/M47,"-")</f>
        <v>-1725.1825543280565</v>
      </c>
      <c r="U47" s="12"/>
    </row>
    <row r="48" spans="3:21" ht="16.5" x14ac:dyDescent="0.3">
      <c r="C48" s="2"/>
      <c r="D48" s="2"/>
      <c r="E48" s="2"/>
      <c r="F48" s="2"/>
      <c r="I48" s="11"/>
      <c r="J48" s="29" t="s">
        <v>261</v>
      </c>
      <c r="K48" s="29" t="s">
        <v>257</v>
      </c>
      <c r="L48" s="131">
        <f>0.01*(L9-$K9)*(Escenarios!E$12)</f>
        <v>4.8520029507083828</v>
      </c>
      <c r="M48" s="131">
        <f>0.01*(M9-$K9)*(Escenarios!F$12)</f>
        <v>8.4549726035754276</v>
      </c>
      <c r="N48" s="12"/>
      <c r="P48" s="11"/>
      <c r="Q48" s="29" t="s">
        <v>262</v>
      </c>
      <c r="R48" s="29" t="s">
        <v>260</v>
      </c>
      <c r="S48" s="134">
        <f t="shared" ref="S48:S50" si="0">IFERROR(S$11/L48,"-")</f>
        <v>1374.0030116208702</v>
      </c>
      <c r="T48" s="134">
        <f t="shared" ref="T48:T50" si="1">IFERROR(T$11/M48,"-")</f>
        <v>788.49062903497475</v>
      </c>
      <c r="U48" s="12"/>
    </row>
    <row r="49" spans="3:21" ht="16.5" x14ac:dyDescent="0.3">
      <c r="C49" s="2"/>
      <c r="D49" s="2"/>
      <c r="E49" s="2"/>
      <c r="F49" s="2"/>
      <c r="I49" s="11"/>
      <c r="J49" s="29" t="s">
        <v>263</v>
      </c>
      <c r="K49" s="29" t="s">
        <v>257</v>
      </c>
      <c r="L49" s="132">
        <f>0.01*(L10-$K10)*(Escenarios!E$12)</f>
        <v>2.7440988078664645</v>
      </c>
      <c r="M49" s="132">
        <f>0.01*(M10-$K10)*(Escenarios!F$12)</f>
        <v>3.9205841859328272</v>
      </c>
      <c r="N49" s="12"/>
      <c r="P49" s="11"/>
      <c r="Q49" s="29" t="s">
        <v>264</v>
      </c>
      <c r="R49" s="29" t="s">
        <v>260</v>
      </c>
      <c r="S49" s="134">
        <f t="shared" si="0"/>
        <v>2429.4557643316048</v>
      </c>
      <c r="T49" s="134">
        <f t="shared" si="1"/>
        <v>1700.426862554531</v>
      </c>
      <c r="U49" s="12"/>
    </row>
    <row r="50" spans="3:21" ht="16.5" x14ac:dyDescent="0.3">
      <c r="C50" s="2"/>
      <c r="D50" s="2"/>
      <c r="E50" s="2"/>
      <c r="F50" s="2"/>
      <c r="I50" s="11"/>
      <c r="J50" s="29" t="s">
        <v>265</v>
      </c>
      <c r="K50" s="29" t="s">
        <v>257</v>
      </c>
      <c r="L50" s="131">
        <f>0.01*(L11-$K11)*(Escenarios!E$12)</f>
        <v>4.6796260132680594</v>
      </c>
      <c r="M50" s="131">
        <f>0.01*(M11-$K11)*(Escenarios!F$12)</f>
        <v>8.2531980502435278</v>
      </c>
      <c r="N50" s="12"/>
      <c r="P50" s="11"/>
      <c r="Q50" s="29" t="s">
        <v>266</v>
      </c>
      <c r="R50" s="29" t="s">
        <v>260</v>
      </c>
      <c r="S50" s="134">
        <f t="shared" si="0"/>
        <v>1424.6152679220063</v>
      </c>
      <c r="T50" s="134">
        <f t="shared" si="1"/>
        <v>807.76768303408801</v>
      </c>
      <c r="U50" s="12"/>
    </row>
    <row r="51" spans="3:21" x14ac:dyDescent="0.3">
      <c r="C51" s="2"/>
      <c r="D51" s="2"/>
      <c r="E51" s="2"/>
      <c r="F51" s="2"/>
      <c r="I51" s="11"/>
      <c r="J51" s="29" t="s">
        <v>267</v>
      </c>
      <c r="K51" s="29" t="s">
        <v>268</v>
      </c>
      <c r="L51" s="132">
        <f>(L12-$K12)</f>
        <v>-0.99323953309596469</v>
      </c>
      <c r="M51" s="132">
        <f>(M12-$K12)</f>
        <v>-2.7481067275922246</v>
      </c>
      <c r="N51" s="12"/>
      <c r="P51" s="11"/>
      <c r="Q51" s="29" t="s">
        <v>269</v>
      </c>
      <c r="R51" s="29" t="s">
        <v>270</v>
      </c>
      <c r="S51" s="133">
        <f t="shared" ref="S51:S52" si="2">IFERROR(S$11/L51,"-")</f>
        <v>-6712.0432126643391</v>
      </c>
      <c r="T51" s="133">
        <f t="shared" ref="T51:T52" si="3">IFERROR(T$11/M51,"-")</f>
        <v>-2425.912574548267</v>
      </c>
      <c r="U51" s="12"/>
    </row>
    <row r="52" spans="3:21" ht="16.5" x14ac:dyDescent="0.3">
      <c r="C52" s="2"/>
      <c r="D52" s="2"/>
      <c r="E52" s="2"/>
      <c r="F52" s="2"/>
      <c r="I52" s="11"/>
      <c r="J52" s="29" t="s">
        <v>271</v>
      </c>
      <c r="K52" s="29" t="s">
        <v>272</v>
      </c>
      <c r="L52" s="131">
        <f>(L13-$K13)</f>
        <v>-8.3095342675835422</v>
      </c>
      <c r="M52" s="131">
        <f>(M13-$K13)</f>
        <v>-11.267832980389219</v>
      </c>
      <c r="N52" s="12"/>
      <c r="P52" s="11"/>
      <c r="Q52" s="29" t="s">
        <v>273</v>
      </c>
      <c r="R52" s="29" t="s">
        <v>274</v>
      </c>
      <c r="S52" s="133">
        <f t="shared" si="2"/>
        <v>-802.29125387617785</v>
      </c>
      <c r="T52" s="133">
        <f t="shared" si="3"/>
        <v>-591.65472884355654</v>
      </c>
      <c r="U52" s="12"/>
    </row>
    <row r="53" spans="3:21" x14ac:dyDescent="0.3">
      <c r="C53" s="2"/>
      <c r="D53" s="2"/>
      <c r="E53" s="2"/>
      <c r="F53" s="2"/>
      <c r="I53" s="11"/>
      <c r="J53" s="29"/>
      <c r="K53" s="29"/>
      <c r="L53" s="29"/>
      <c r="M53" s="29"/>
      <c r="N53" s="12"/>
      <c r="P53" s="11"/>
      <c r="Q53" s="29"/>
      <c r="R53" s="29"/>
      <c r="S53" s="29"/>
      <c r="T53" s="29"/>
      <c r="U53" s="12"/>
    </row>
    <row r="54" spans="3:21" x14ac:dyDescent="0.3">
      <c r="C54" s="2"/>
      <c r="D54" s="2"/>
      <c r="E54" s="2"/>
      <c r="F54" s="2"/>
      <c r="I54" s="11"/>
      <c r="J54" s="111" t="s">
        <v>275</v>
      </c>
      <c r="K54" s="18" t="s">
        <v>255</v>
      </c>
      <c r="L54" s="18" t="s">
        <v>28</v>
      </c>
      <c r="M54" s="18" t="s">
        <v>29</v>
      </c>
      <c r="N54" s="12"/>
      <c r="P54" s="11"/>
      <c r="Q54" s="111" t="s">
        <v>276</v>
      </c>
      <c r="R54" s="18" t="s">
        <v>255</v>
      </c>
      <c r="S54" s="18" t="s">
        <v>28</v>
      </c>
      <c r="T54" s="18" t="s">
        <v>29</v>
      </c>
      <c r="U54" s="12"/>
    </row>
    <row r="55" spans="3:21" x14ac:dyDescent="0.3">
      <c r="C55" s="2"/>
      <c r="D55" s="2"/>
      <c r="E55" s="2"/>
      <c r="F55" s="2"/>
      <c r="I55" s="11"/>
      <c r="J55" s="29" t="s">
        <v>277</v>
      </c>
      <c r="K55" s="29" t="s">
        <v>278</v>
      </c>
      <c r="L55" s="164">
        <f>L16-$K16</f>
        <v>-2</v>
      </c>
      <c r="M55" s="164">
        <f>M16-$K16</f>
        <v>-5</v>
      </c>
      <c r="N55" s="12"/>
      <c r="P55" s="11"/>
      <c r="Q55" s="29" t="s">
        <v>279</v>
      </c>
      <c r="R55" s="29" t="s">
        <v>280</v>
      </c>
      <c r="S55" s="133">
        <f t="shared" ref="S55:S66" si="4">IFERROR(S$11/L55,"-")</f>
        <v>-3333.3333333333335</v>
      </c>
      <c r="T55" s="133">
        <f t="shared" ref="T55:T66" si="5">IFERROR(T$11/M55,"-")</f>
        <v>-1333.3333333333335</v>
      </c>
      <c r="U55" s="12"/>
    </row>
    <row r="56" spans="3:21" ht="16.5" x14ac:dyDescent="0.3">
      <c r="C56" s="2"/>
      <c r="D56" s="2"/>
      <c r="E56" s="2"/>
      <c r="F56" s="2"/>
      <c r="I56" s="11"/>
      <c r="J56" s="29" t="s">
        <v>281</v>
      </c>
      <c r="K56" s="29" t="s">
        <v>257</v>
      </c>
      <c r="L56" s="164">
        <f>0.01*(L17-$K17)*E$9</f>
        <v>225.17095020064079</v>
      </c>
      <c r="M56" s="164">
        <f t="shared" ref="M56:M57" si="6">0.01*(M17-$K17)*F$9</f>
        <v>219.8097801627668</v>
      </c>
      <c r="N56" s="12"/>
      <c r="P56" s="11"/>
      <c r="Q56" s="29" t="s">
        <v>282</v>
      </c>
      <c r="R56" s="29" t="s">
        <v>260</v>
      </c>
      <c r="S56" s="133">
        <f t="shared" si="4"/>
        <v>29.607134760173405</v>
      </c>
      <c r="T56" s="133">
        <f t="shared" si="5"/>
        <v>30.329254056530477</v>
      </c>
      <c r="U56" s="12"/>
    </row>
    <row r="57" spans="3:21" ht="16.5" x14ac:dyDescent="0.3">
      <c r="C57" s="2"/>
      <c r="D57" s="2"/>
      <c r="E57" s="2"/>
      <c r="F57" s="2"/>
      <c r="I57" s="11"/>
      <c r="J57" s="29" t="s">
        <v>283</v>
      </c>
      <c r="K57" s="29" t="s">
        <v>257</v>
      </c>
      <c r="L57" s="164">
        <f>0.01*(L18-$K18)*E$9</f>
        <v>65.310539961696762</v>
      </c>
      <c r="M57" s="164">
        <f t="shared" si="6"/>
        <v>275.22024739719166</v>
      </c>
      <c r="N57" s="12"/>
      <c r="P57" s="11"/>
      <c r="Q57" s="29" t="s">
        <v>284</v>
      </c>
      <c r="R57" s="29" t="s">
        <v>260</v>
      </c>
      <c r="S57" s="133">
        <f t="shared" si="4"/>
        <v>102.07642856078857</v>
      </c>
      <c r="T57" s="133">
        <f t="shared" si="5"/>
        <v>24.223024031533129</v>
      </c>
      <c r="U57" s="12"/>
    </row>
    <row r="58" spans="3:21" x14ac:dyDescent="0.3">
      <c r="C58" s="2"/>
      <c r="D58" s="2"/>
      <c r="E58" s="2"/>
      <c r="F58" s="2"/>
      <c r="I58" s="11"/>
      <c r="J58" s="29" t="s">
        <v>285</v>
      </c>
      <c r="K58" s="29" t="s">
        <v>278</v>
      </c>
      <c r="L58" s="164">
        <f>L19-$K19</f>
        <v>-19</v>
      </c>
      <c r="M58" s="164">
        <f>M19-$K19</f>
        <v>-20</v>
      </c>
      <c r="N58" s="12"/>
      <c r="P58" s="11"/>
      <c r="Q58" s="29" t="s">
        <v>286</v>
      </c>
      <c r="R58" s="29" t="s">
        <v>280</v>
      </c>
      <c r="S58" s="133">
        <f t="shared" si="4"/>
        <v>-350.87719298245617</v>
      </c>
      <c r="T58" s="133">
        <f t="shared" si="5"/>
        <v>-333.33333333333337</v>
      </c>
      <c r="U58" s="12"/>
    </row>
    <row r="59" spans="3:21" ht="16.5" x14ac:dyDescent="0.3">
      <c r="C59" s="2"/>
      <c r="D59" s="2"/>
      <c r="E59" s="2"/>
      <c r="F59" s="2"/>
      <c r="I59" s="11"/>
      <c r="J59" s="29" t="s">
        <v>287</v>
      </c>
      <c r="K59" s="29" t="s">
        <v>257</v>
      </c>
      <c r="L59" s="164">
        <f>0.01*(L20-$K20)*E$9</f>
        <v>17.33218435491537</v>
      </c>
      <c r="M59" s="164">
        <f t="shared" ref="M59" si="7">0.01*(M20-$K20)*F$9</f>
        <v>72.302466534341647</v>
      </c>
      <c r="N59" s="12"/>
      <c r="P59" s="11"/>
      <c r="Q59" s="29" t="s">
        <v>288</v>
      </c>
      <c r="R59" s="29" t="s">
        <v>260</v>
      </c>
      <c r="S59" s="134">
        <f t="shared" si="4"/>
        <v>384.64088138873359</v>
      </c>
      <c r="T59" s="134">
        <f t="shared" si="5"/>
        <v>92.205245356328021</v>
      </c>
      <c r="U59" s="12"/>
    </row>
    <row r="60" spans="3:21" ht="16.5" x14ac:dyDescent="0.3">
      <c r="C60" s="2"/>
      <c r="D60" s="2"/>
      <c r="E60" s="2"/>
      <c r="F60" s="2"/>
      <c r="I60" s="11"/>
      <c r="J60" s="29" t="s">
        <v>289</v>
      </c>
      <c r="K60" s="29" t="s">
        <v>257</v>
      </c>
      <c r="L60" s="164">
        <f>0.01*(L21-$K21)*E$9</f>
        <v>1.7696055590281727</v>
      </c>
      <c r="M60" s="164">
        <f>0.01*(M21-$K21)*F$9</f>
        <v>8.1936465685822348</v>
      </c>
      <c r="N60" s="12"/>
      <c r="P60" s="11"/>
      <c r="Q60" s="29" t="s">
        <v>290</v>
      </c>
      <c r="R60" s="29" t="s">
        <v>260</v>
      </c>
      <c r="S60" s="134">
        <f t="shared" si="4"/>
        <v>3767.3178820300773</v>
      </c>
      <c r="T60" s="134">
        <f t="shared" si="5"/>
        <v>813.63854431180516</v>
      </c>
      <c r="U60" s="12"/>
    </row>
    <row r="61" spans="3:21" x14ac:dyDescent="0.3">
      <c r="C61" s="2"/>
      <c r="D61" s="2"/>
      <c r="E61" s="2"/>
      <c r="F61" s="2"/>
      <c r="I61" s="11"/>
      <c r="J61" s="29" t="s">
        <v>291</v>
      </c>
      <c r="K61" s="29" t="s">
        <v>278</v>
      </c>
      <c r="L61" s="164">
        <f>0.01*(L22-$K22)*E$9</f>
        <v>-500</v>
      </c>
      <c r="M61" s="164">
        <f>0.01*(M22-$K22)*F$9</f>
        <v>-2200</v>
      </c>
      <c r="N61" s="12"/>
      <c r="P61" s="11"/>
      <c r="Q61" s="29" t="s">
        <v>292</v>
      </c>
      <c r="R61" s="29" t="s">
        <v>280</v>
      </c>
      <c r="S61" s="133">
        <f t="shared" si="4"/>
        <v>-13.333333333333334</v>
      </c>
      <c r="T61" s="133">
        <f t="shared" si="5"/>
        <v>-3.0303030303030303</v>
      </c>
      <c r="U61" s="12"/>
    </row>
    <row r="62" spans="3:21" x14ac:dyDescent="0.3">
      <c r="C62" s="2"/>
      <c r="D62" s="2"/>
      <c r="E62" s="2"/>
      <c r="F62" s="2"/>
      <c r="I62" s="11"/>
      <c r="J62" s="29" t="s">
        <v>293</v>
      </c>
      <c r="K62" s="29" t="s">
        <v>268</v>
      </c>
      <c r="L62" s="164">
        <f>(L23-$K23)</f>
        <v>844.96683771606399</v>
      </c>
      <c r="M62" s="164">
        <f>(M23-$K23)</f>
        <v>2510.7339700947368</v>
      </c>
      <c r="N62" s="12"/>
      <c r="P62" s="11"/>
      <c r="Q62" s="29" t="s">
        <v>294</v>
      </c>
      <c r="R62" s="29" t="s">
        <v>270</v>
      </c>
      <c r="S62" s="133">
        <f t="shared" si="4"/>
        <v>7.8898559909008892</v>
      </c>
      <c r="T62" s="133">
        <f t="shared" si="5"/>
        <v>2.6552660481250094</v>
      </c>
      <c r="U62" s="12"/>
    </row>
    <row r="63" spans="3:21" x14ac:dyDescent="0.3">
      <c r="C63" s="2"/>
      <c r="D63" s="2"/>
      <c r="E63" s="2"/>
      <c r="F63" s="2"/>
      <c r="I63" s="11"/>
      <c r="J63" s="29" t="s">
        <v>295</v>
      </c>
      <c r="K63" s="29" t="s">
        <v>268</v>
      </c>
      <c r="L63" s="164">
        <f>(L24-$K24)</f>
        <v>164.92189135903556</v>
      </c>
      <c r="M63" s="164">
        <f>(M24-$K24)</f>
        <v>601.60892077532469</v>
      </c>
      <c r="N63" s="12"/>
      <c r="P63" s="11"/>
      <c r="Q63" s="29" t="s">
        <v>296</v>
      </c>
      <c r="R63" s="29" t="s">
        <v>270</v>
      </c>
      <c r="S63" s="133">
        <f t="shared" si="4"/>
        <v>40.423176157695821</v>
      </c>
      <c r="T63" s="133">
        <f t="shared" si="5"/>
        <v>11.081395964133954</v>
      </c>
      <c r="U63" s="12"/>
    </row>
    <row r="64" spans="3:21" x14ac:dyDescent="0.3">
      <c r="C64" s="2"/>
      <c r="D64" s="2"/>
      <c r="E64" s="2"/>
      <c r="F64" s="2"/>
      <c r="I64" s="11"/>
      <c r="J64" s="29" t="s">
        <v>297</v>
      </c>
      <c r="K64" s="29" t="s">
        <v>278</v>
      </c>
      <c r="L64" s="164">
        <f>L25-$K25</f>
        <v>17</v>
      </c>
      <c r="M64" s="164">
        <f>M25-$K25</f>
        <v>23</v>
      </c>
      <c r="N64" s="12"/>
      <c r="P64" s="11"/>
      <c r="Q64" s="29" t="s">
        <v>298</v>
      </c>
      <c r="R64" s="29" t="s">
        <v>280</v>
      </c>
      <c r="S64" s="134">
        <f t="shared" si="4"/>
        <v>392.15686274509807</v>
      </c>
      <c r="T64" s="134">
        <f t="shared" si="5"/>
        <v>289.85507246376812</v>
      </c>
      <c r="U64" s="12"/>
    </row>
    <row r="65" spans="3:21" x14ac:dyDescent="0.3">
      <c r="C65" s="2"/>
      <c r="D65" s="2"/>
      <c r="E65" s="2"/>
      <c r="F65" s="2"/>
      <c r="I65" s="11"/>
      <c r="J65" s="29" t="s">
        <v>299</v>
      </c>
      <c r="K65" s="29" t="s">
        <v>268</v>
      </c>
      <c r="L65" s="164">
        <f>(L26-$K26)</f>
        <v>8.3230372503583165</v>
      </c>
      <c r="M65" s="164">
        <f>(M26-$K26)</f>
        <v>20.008931164125929</v>
      </c>
      <c r="N65" s="12"/>
      <c r="P65" s="11"/>
      <c r="Q65" s="29" t="s">
        <v>300</v>
      </c>
      <c r="R65" s="29" t="s">
        <v>270</v>
      </c>
      <c r="S65" s="133">
        <f t="shared" si="4"/>
        <v>800.98964670375096</v>
      </c>
      <c r="T65" s="133">
        <f t="shared" si="5"/>
        <v>333.18454703964164</v>
      </c>
      <c r="U65" s="12"/>
    </row>
    <row r="66" spans="3:21" x14ac:dyDescent="0.3">
      <c r="C66" s="2"/>
      <c r="D66" s="2"/>
      <c r="E66" s="2"/>
      <c r="F66" s="2"/>
      <c r="I66" s="11"/>
      <c r="J66" s="29" t="s">
        <v>301</v>
      </c>
      <c r="K66" s="29" t="s">
        <v>268</v>
      </c>
      <c r="L66" s="164">
        <f>(L27-$K27)</f>
        <v>0</v>
      </c>
      <c r="M66" s="164">
        <f>(M27-$K27)</f>
        <v>0</v>
      </c>
      <c r="N66" s="12"/>
      <c r="P66" s="11"/>
      <c r="Q66" s="29" t="s">
        <v>302</v>
      </c>
      <c r="R66" s="29" t="s">
        <v>270</v>
      </c>
      <c r="S66" s="133" t="str">
        <f t="shared" si="4"/>
        <v>-</v>
      </c>
      <c r="T66" s="133" t="str">
        <f t="shared" si="5"/>
        <v>-</v>
      </c>
      <c r="U66" s="12"/>
    </row>
    <row r="67" spans="3:21" x14ac:dyDescent="0.3">
      <c r="C67" s="2"/>
      <c r="D67" s="2"/>
      <c r="E67" s="2"/>
      <c r="F67" s="2"/>
      <c r="I67" s="11"/>
      <c r="J67" s="29"/>
      <c r="K67" s="29"/>
      <c r="L67" s="29"/>
      <c r="M67" s="29"/>
      <c r="N67" s="12"/>
      <c r="P67" s="11"/>
      <c r="Q67" s="29"/>
      <c r="R67" s="29"/>
      <c r="S67" s="29"/>
      <c r="T67" s="29"/>
      <c r="U67" s="12"/>
    </row>
    <row r="68" spans="3:21" x14ac:dyDescent="0.3">
      <c r="C68" s="2"/>
      <c r="D68" s="2"/>
      <c r="E68" s="2"/>
      <c r="F68" s="2"/>
      <c r="I68" s="11"/>
      <c r="J68" s="111" t="s">
        <v>332</v>
      </c>
      <c r="K68" s="18" t="s">
        <v>255</v>
      </c>
      <c r="L68" s="18" t="s">
        <v>28</v>
      </c>
      <c r="M68" s="18" t="s">
        <v>29</v>
      </c>
      <c r="N68" s="12"/>
      <c r="P68" s="11"/>
      <c r="Q68" s="111" t="s">
        <v>333</v>
      </c>
      <c r="R68" s="18" t="s">
        <v>255</v>
      </c>
      <c r="S68" s="18" t="s">
        <v>28</v>
      </c>
      <c r="T68" s="18" t="s">
        <v>29</v>
      </c>
      <c r="U68" s="12"/>
    </row>
    <row r="69" spans="3:21" x14ac:dyDescent="0.3">
      <c r="C69" s="2"/>
      <c r="D69" s="2"/>
      <c r="E69" s="2"/>
      <c r="F69" s="2"/>
      <c r="I69" s="11"/>
      <c r="J69" s="29" t="s">
        <v>334</v>
      </c>
      <c r="K69" s="29" t="s">
        <v>335</v>
      </c>
      <c r="L69" s="176">
        <f t="shared" ref="L69:M77" si="8">L32-$K32</f>
        <v>1.5794283457272074E-2</v>
      </c>
      <c r="M69" s="176">
        <f t="shared" si="8"/>
        <v>2.2565812052105505E-2</v>
      </c>
      <c r="N69" s="12"/>
      <c r="P69" s="11"/>
      <c r="Q69" s="29" t="s">
        <v>336</v>
      </c>
      <c r="R69" s="29" t="s">
        <v>337</v>
      </c>
      <c r="S69" s="134">
        <f t="shared" ref="S69:S78" si="9">IFERROR(S$11/L69,"-")</f>
        <v>422093.64449497522</v>
      </c>
      <c r="T69" s="134">
        <f t="shared" ref="T69:T78" si="10">IFERROR(T$11/M69,"-")</f>
        <v>295432.16310022544</v>
      </c>
      <c r="U69" s="12"/>
    </row>
    <row r="70" spans="3:21" x14ac:dyDescent="0.3">
      <c r="C70" s="2"/>
      <c r="D70" s="2"/>
      <c r="E70" s="2"/>
      <c r="F70" s="2"/>
      <c r="I70" s="11"/>
      <c r="J70" s="29" t="s">
        <v>338</v>
      </c>
      <c r="K70" s="29" t="s">
        <v>335</v>
      </c>
      <c r="L70" s="176">
        <f t="shared" si="8"/>
        <v>2.3060046938548795E-2</v>
      </c>
      <c r="M70" s="176">
        <f t="shared" si="8"/>
        <v>4.7355256994969341E-2</v>
      </c>
      <c r="N70" s="12"/>
      <c r="P70" s="11"/>
      <c r="Q70" s="29" t="s">
        <v>339</v>
      </c>
      <c r="R70" s="29" t="s">
        <v>337</v>
      </c>
      <c r="S70" s="134">
        <f t="shared" si="9"/>
        <v>289100.30775011989</v>
      </c>
      <c r="T70" s="134">
        <f t="shared" si="10"/>
        <v>140779.86457501186</v>
      </c>
      <c r="U70" s="12"/>
    </row>
    <row r="71" spans="3:21" x14ac:dyDescent="0.3">
      <c r="C71" s="2"/>
      <c r="D71" s="2"/>
      <c r="E71" s="2"/>
      <c r="F71" s="2"/>
      <c r="I71" s="11"/>
      <c r="J71" s="29" t="s">
        <v>340</v>
      </c>
      <c r="K71" s="29" t="s">
        <v>335</v>
      </c>
      <c r="L71" s="176">
        <f t="shared" si="8"/>
        <v>2.6934649552596224E-2</v>
      </c>
      <c r="M71" s="176">
        <f t="shared" si="8"/>
        <v>4.7503154427555649E-2</v>
      </c>
      <c r="N71" s="12"/>
      <c r="P71" s="11"/>
      <c r="Q71" s="29" t="s">
        <v>341</v>
      </c>
      <c r="R71" s="29" t="s">
        <v>337</v>
      </c>
      <c r="S71" s="134">
        <f t="shared" si="9"/>
        <v>247512.65664876893</v>
      </c>
      <c r="T71" s="134">
        <f t="shared" si="10"/>
        <v>140341.55725034259</v>
      </c>
      <c r="U71" s="12"/>
    </row>
    <row r="72" spans="3:21" x14ac:dyDescent="0.3">
      <c r="C72" s="2"/>
      <c r="D72" s="2"/>
      <c r="E72" s="2"/>
      <c r="F72" s="2"/>
      <c r="I72" s="11"/>
      <c r="J72" s="29" t="s">
        <v>342</v>
      </c>
      <c r="K72" s="29" t="s">
        <v>335</v>
      </c>
      <c r="L72" s="176">
        <f t="shared" si="8"/>
        <v>-1.5021998819203741E-2</v>
      </c>
      <c r="M72" s="176">
        <f t="shared" si="8"/>
        <v>2.6192193183156576E-2</v>
      </c>
      <c r="N72" s="12"/>
      <c r="P72" s="11"/>
      <c r="Q72" s="29" t="s">
        <v>343</v>
      </c>
      <c r="R72" s="29" t="s">
        <v>337</v>
      </c>
      <c r="S72" s="134">
        <f t="shared" si="9"/>
        <v>-443793.58212597977</v>
      </c>
      <c r="T72" s="134">
        <f t="shared" si="10"/>
        <v>254528.76817332744</v>
      </c>
      <c r="U72" s="12"/>
    </row>
    <row r="73" spans="3:21" x14ac:dyDescent="0.3">
      <c r="C73" s="2"/>
      <c r="D73" s="2"/>
      <c r="E73" s="2"/>
      <c r="F73" s="2"/>
      <c r="I73" s="11"/>
      <c r="J73" s="29" t="s">
        <v>344</v>
      </c>
      <c r="K73" s="29" t="s">
        <v>345</v>
      </c>
      <c r="L73" s="177">
        <f t="shared" si="8"/>
        <v>-9.6507375992303635E-2</v>
      </c>
      <c r="M73" s="177">
        <f t="shared" si="8"/>
        <v>-0.12805725197634121</v>
      </c>
      <c r="N73" s="12"/>
      <c r="P73" s="11"/>
      <c r="Q73" s="29" t="s">
        <v>346</v>
      </c>
      <c r="R73" s="29" t="s">
        <v>347</v>
      </c>
      <c r="S73" s="133">
        <f t="shared" si="9"/>
        <v>-69079.348579515077</v>
      </c>
      <c r="T73" s="133">
        <f t="shared" si="10"/>
        <v>-52060.04785967408</v>
      </c>
      <c r="U73" s="12"/>
    </row>
    <row r="74" spans="3:21" x14ac:dyDescent="0.3">
      <c r="C74" s="2"/>
      <c r="D74" s="2"/>
      <c r="E74" s="2"/>
      <c r="F74" s="2"/>
      <c r="I74" s="11"/>
      <c r="J74" s="29" t="s">
        <v>348</v>
      </c>
      <c r="K74" s="29" t="s">
        <v>345</v>
      </c>
      <c r="L74" s="177">
        <f t="shared" si="8"/>
        <v>-3.4426070441648277E-2</v>
      </c>
      <c r="M74" s="177">
        <f t="shared" si="8"/>
        <v>-7.4853055850518727E-2</v>
      </c>
      <c r="N74" s="12"/>
      <c r="P74" s="11"/>
      <c r="Q74" s="29" t="s">
        <v>349</v>
      </c>
      <c r="R74" s="29" t="s">
        <v>347</v>
      </c>
      <c r="S74" s="133">
        <f t="shared" si="9"/>
        <v>-193651.6884192919</v>
      </c>
      <c r="T74" s="133">
        <f t="shared" si="10"/>
        <v>-89063.386803873116</v>
      </c>
      <c r="U74" s="12"/>
    </row>
    <row r="75" spans="3:21" x14ac:dyDescent="0.3">
      <c r="C75" s="2"/>
      <c r="D75" s="2"/>
      <c r="E75" s="2"/>
      <c r="F75" s="2"/>
      <c r="I75" s="11"/>
      <c r="J75" s="29" t="s">
        <v>350</v>
      </c>
      <c r="K75" s="29" t="s">
        <v>335</v>
      </c>
      <c r="L75" s="176">
        <f t="shared" si="8"/>
        <v>7.7538274900399995E-3</v>
      </c>
      <c r="M75" s="176">
        <f t="shared" si="8"/>
        <v>-7.5063372144440477E-3</v>
      </c>
      <c r="N75" s="12"/>
      <c r="P75" s="11"/>
      <c r="Q75" s="29" t="s">
        <v>351</v>
      </c>
      <c r="R75" s="29" t="s">
        <v>337</v>
      </c>
      <c r="S75" s="133">
        <f t="shared" si="9"/>
        <v>859790.4293370184</v>
      </c>
      <c r="T75" s="133">
        <f t="shared" si="10"/>
        <v>-888138.44571735372</v>
      </c>
      <c r="U75" s="12"/>
    </row>
    <row r="76" spans="3:21" x14ac:dyDescent="0.3">
      <c r="C76" s="2"/>
      <c r="D76" s="2"/>
      <c r="E76" s="2"/>
      <c r="F76" s="2"/>
      <c r="I76" s="11"/>
      <c r="J76" s="29" t="s">
        <v>352</v>
      </c>
      <c r="K76" s="29" t="s">
        <v>335</v>
      </c>
      <c r="L76" s="176">
        <f t="shared" si="8"/>
        <v>0</v>
      </c>
      <c r="M76" s="176">
        <f t="shared" si="8"/>
        <v>0</v>
      </c>
      <c r="N76" s="12"/>
      <c r="P76" s="11"/>
      <c r="Q76" s="29" t="s">
        <v>353</v>
      </c>
      <c r="R76" s="29" t="s">
        <v>337</v>
      </c>
      <c r="S76" s="133" t="str">
        <f t="shared" si="9"/>
        <v>-</v>
      </c>
      <c r="T76" s="133" t="str">
        <f t="shared" si="10"/>
        <v>-</v>
      </c>
      <c r="U76" s="12"/>
    </row>
    <row r="77" spans="3:21" x14ac:dyDescent="0.3">
      <c r="C77" s="2"/>
      <c r="D77" s="2"/>
      <c r="E77" s="2"/>
      <c r="F77" s="2"/>
      <c r="I77" s="11"/>
      <c r="J77" s="29" t="s">
        <v>354</v>
      </c>
      <c r="K77" s="29" t="s">
        <v>335</v>
      </c>
      <c r="L77" s="176">
        <f t="shared" si="8"/>
        <v>2.5508500920154908</v>
      </c>
      <c r="M77" s="176">
        <f t="shared" si="8"/>
        <v>2.3393466727041563</v>
      </c>
      <c r="N77" s="12"/>
      <c r="P77" s="11"/>
      <c r="Q77" s="29" t="s">
        <v>355</v>
      </c>
      <c r="R77" s="29" t="s">
        <v>337</v>
      </c>
      <c r="S77" s="133">
        <f t="shared" si="9"/>
        <v>2613.5078213863858</v>
      </c>
      <c r="T77" s="133">
        <f t="shared" si="10"/>
        <v>2849.7985118898032</v>
      </c>
      <c r="U77" s="12"/>
    </row>
    <row r="78" spans="3:21" x14ac:dyDescent="0.3">
      <c r="C78" s="2"/>
      <c r="D78" s="2"/>
      <c r="E78" s="2"/>
      <c r="F78" s="2"/>
      <c r="I78" s="11"/>
      <c r="J78" s="29" t="s">
        <v>356</v>
      </c>
      <c r="K78" s="29" t="s">
        <v>345</v>
      </c>
      <c r="L78" s="177">
        <f>L41-$K41</f>
        <v>3.5437309080064927E-2</v>
      </c>
      <c r="M78" s="177">
        <f>M41-$K41</f>
        <v>-2.9036654812557683E-2</v>
      </c>
      <c r="N78" s="12"/>
      <c r="P78" s="11"/>
      <c r="Q78" s="29" t="s">
        <v>357</v>
      </c>
      <c r="R78" s="29" t="s">
        <v>347</v>
      </c>
      <c r="S78" s="133">
        <f t="shared" si="9"/>
        <v>188125.64609813914</v>
      </c>
      <c r="T78" s="133">
        <f t="shared" si="10"/>
        <v>-229594.85897058251</v>
      </c>
      <c r="U78" s="12"/>
    </row>
    <row r="79" spans="3:21" ht="14.5" thickBot="1" x14ac:dyDescent="0.35">
      <c r="C79" s="2"/>
      <c r="D79" s="2"/>
      <c r="E79" s="2"/>
      <c r="F79" s="2"/>
      <c r="I79" s="30"/>
      <c r="J79" s="31"/>
      <c r="K79" s="31"/>
      <c r="L79" s="31"/>
      <c r="M79" s="31"/>
      <c r="N79" s="32"/>
      <c r="P79" s="30"/>
      <c r="Q79" s="31"/>
      <c r="R79" s="31"/>
      <c r="S79" s="31"/>
      <c r="T79" s="31"/>
      <c r="U79" s="32"/>
    </row>
    <row r="80" spans="3:21" x14ac:dyDescent="0.3">
      <c r="C80" s="2"/>
      <c r="D80" s="2"/>
      <c r="E80" s="2"/>
      <c r="F80" s="2"/>
    </row>
    <row r="81" s="2" customFormat="1" x14ac:dyDescent="0.3"/>
    <row r="82" s="2" customFormat="1" x14ac:dyDescent="0.3"/>
    <row r="83" s="2" customFormat="1" x14ac:dyDescent="0.3"/>
    <row r="84" s="2" customFormat="1" x14ac:dyDescent="0.3"/>
    <row r="85" s="2" customFormat="1" x14ac:dyDescent="0.3"/>
    <row r="86" s="2" customFormat="1" x14ac:dyDescent="0.3"/>
    <row r="87" s="2" customFormat="1" x14ac:dyDescent="0.3"/>
    <row r="88" s="2" customFormat="1" x14ac:dyDescent="0.3"/>
    <row r="89" s="2" customFormat="1" x14ac:dyDescent="0.3"/>
    <row r="90" s="2" customFormat="1" x14ac:dyDescent="0.3"/>
    <row r="91" s="2" customFormat="1" x14ac:dyDescent="0.3"/>
    <row r="92" s="2" customFormat="1" x14ac:dyDescent="0.3"/>
    <row r="93" s="2" customFormat="1" x14ac:dyDescent="0.3"/>
    <row r="94" s="2" customFormat="1" x14ac:dyDescent="0.3"/>
    <row r="95" s="2" customFormat="1" x14ac:dyDescent="0.3"/>
    <row r="96" s="2" customFormat="1" x14ac:dyDescent="0.3"/>
    <row r="97" s="2" customFormat="1" x14ac:dyDescent="0.3"/>
    <row r="98" s="2" customFormat="1" x14ac:dyDescent="0.3"/>
    <row r="99" s="2" customFormat="1" x14ac:dyDescent="0.3"/>
    <row r="100" s="2" customFormat="1" x14ac:dyDescent="0.3"/>
    <row r="101" s="2" customFormat="1" x14ac:dyDescent="0.3"/>
    <row r="102" s="2" customFormat="1" x14ac:dyDescent="0.3"/>
    <row r="103" s="2" customFormat="1" x14ac:dyDescent="0.3"/>
    <row r="104" s="2" customFormat="1" x14ac:dyDescent="0.3"/>
    <row r="105" s="2" customFormat="1" x14ac:dyDescent="0.3"/>
    <row r="106" s="2" customFormat="1" x14ac:dyDescent="0.3"/>
    <row r="107" s="2" customFormat="1" x14ac:dyDescent="0.3"/>
    <row r="108" s="2" customFormat="1" x14ac:dyDescent="0.3"/>
    <row r="109" s="2" customFormat="1" x14ac:dyDescent="0.3"/>
    <row r="110" s="2" customFormat="1" x14ac:dyDescent="0.3"/>
    <row r="111" s="2" customFormat="1" x14ac:dyDescent="0.3"/>
    <row r="112" s="2" customFormat="1" x14ac:dyDescent="0.3"/>
    <row r="113" s="2" customFormat="1" x14ac:dyDescent="0.3"/>
    <row r="114" s="2" customFormat="1" x14ac:dyDescent="0.3"/>
    <row r="115" s="2" customFormat="1" x14ac:dyDescent="0.3"/>
    <row r="116" s="2" customFormat="1" x14ac:dyDescent="0.3"/>
    <row r="117" s="2" customFormat="1" x14ac:dyDescent="0.3"/>
    <row r="118" s="2" customFormat="1" x14ac:dyDescent="0.3"/>
    <row r="119" s="2" customFormat="1" x14ac:dyDescent="0.3"/>
    <row r="120" s="2" customFormat="1" x14ac:dyDescent="0.3"/>
    <row r="121" s="2" customFormat="1" x14ac:dyDescent="0.3"/>
    <row r="122" s="2" customFormat="1" x14ac:dyDescent="0.3"/>
    <row r="123" s="2" customFormat="1" x14ac:dyDescent="0.3"/>
    <row r="124" s="2" customFormat="1" x14ac:dyDescent="0.3"/>
    <row r="125" s="2" customFormat="1" x14ac:dyDescent="0.3"/>
    <row r="126" s="2" customFormat="1" x14ac:dyDescent="0.3"/>
    <row r="127" s="2" customFormat="1" x14ac:dyDescent="0.3"/>
    <row r="128" s="2" customFormat="1" x14ac:dyDescent="0.3"/>
    <row r="129" s="2" customFormat="1" x14ac:dyDescent="0.3"/>
    <row r="130" s="2" customFormat="1" x14ac:dyDescent="0.3"/>
    <row r="131" s="2" customFormat="1" x14ac:dyDescent="0.3"/>
    <row r="132" s="2" customFormat="1" x14ac:dyDescent="0.3"/>
    <row r="133" s="2" customFormat="1" x14ac:dyDescent="0.3"/>
    <row r="134" s="2" customFormat="1" x14ac:dyDescent="0.3"/>
    <row r="135" s="2" customFormat="1" x14ac:dyDescent="0.3"/>
    <row r="136" s="2" customFormat="1" x14ac:dyDescent="0.3"/>
    <row r="137" s="2" customFormat="1" x14ac:dyDescent="0.3"/>
    <row r="138" s="2" customFormat="1" x14ac:dyDescent="0.3"/>
    <row r="139" s="2" customFormat="1" x14ac:dyDescent="0.3"/>
    <row r="140" s="2" customFormat="1" x14ac:dyDescent="0.3"/>
    <row r="141" s="2" customFormat="1" x14ac:dyDescent="0.3"/>
    <row r="142" s="2" customFormat="1" x14ac:dyDescent="0.3"/>
    <row r="143" s="2" customFormat="1" x14ac:dyDescent="0.3"/>
    <row r="144" s="2" customFormat="1" x14ac:dyDescent="0.3"/>
    <row r="145" s="2" customFormat="1" x14ac:dyDescent="0.3"/>
    <row r="146" s="2" customFormat="1" x14ac:dyDescent="0.3"/>
    <row r="147" s="2" customFormat="1" x14ac:dyDescent="0.3"/>
    <row r="148" s="2" customFormat="1" x14ac:dyDescent="0.3"/>
    <row r="149" s="2" customFormat="1" x14ac:dyDescent="0.3"/>
    <row r="150" s="2" customFormat="1" x14ac:dyDescent="0.3"/>
    <row r="151" s="2" customFormat="1" x14ac:dyDescent="0.3"/>
    <row r="152" s="2" customFormat="1" x14ac:dyDescent="0.3"/>
    <row r="153" s="2" customFormat="1" x14ac:dyDescent="0.3"/>
    <row r="154" s="2" customFormat="1" x14ac:dyDescent="0.3"/>
    <row r="155" s="2" customFormat="1" x14ac:dyDescent="0.3"/>
    <row r="156" s="2" customFormat="1" x14ac:dyDescent="0.3"/>
    <row r="157" s="2" customFormat="1" x14ac:dyDescent="0.3"/>
    <row r="158" s="2" customFormat="1" x14ac:dyDescent="0.3"/>
    <row r="159" s="2" customFormat="1" x14ac:dyDescent="0.3"/>
    <row r="160" s="2" customFormat="1" x14ac:dyDescent="0.3"/>
    <row r="161" s="2" customFormat="1" x14ac:dyDescent="0.3"/>
    <row r="162" s="2" customFormat="1" x14ac:dyDescent="0.3"/>
    <row r="163" s="2" customFormat="1" x14ac:dyDescent="0.3"/>
    <row r="164" s="2" customFormat="1" x14ac:dyDescent="0.3"/>
    <row r="165" s="2" customFormat="1" x14ac:dyDescent="0.3"/>
    <row r="166" s="2" customFormat="1" x14ac:dyDescent="0.3"/>
    <row r="167" s="2" customFormat="1" x14ac:dyDescent="0.3"/>
    <row r="168" s="2" customFormat="1" x14ac:dyDescent="0.3"/>
    <row r="169" s="2" customFormat="1" x14ac:dyDescent="0.3"/>
    <row r="170" s="2" customFormat="1" x14ac:dyDescent="0.3"/>
    <row r="171" s="2" customFormat="1" x14ac:dyDescent="0.3"/>
    <row r="172" s="2" customFormat="1" x14ac:dyDescent="0.3"/>
    <row r="173" s="2" customFormat="1" x14ac:dyDescent="0.3"/>
    <row r="174" s="2" customFormat="1" x14ac:dyDescent="0.3"/>
    <row r="175" s="2" customFormat="1" x14ac:dyDescent="0.3"/>
    <row r="176" s="2" customFormat="1" x14ac:dyDescent="0.3"/>
    <row r="177" s="2" customFormat="1" x14ac:dyDescent="0.3"/>
    <row r="178" s="2" customFormat="1" x14ac:dyDescent="0.3"/>
    <row r="179" s="2" customFormat="1" x14ac:dyDescent="0.3"/>
    <row r="180" s="2" customFormat="1" x14ac:dyDescent="0.3"/>
    <row r="181" s="2" customFormat="1" x14ac:dyDescent="0.3"/>
    <row r="182" s="2" customFormat="1" x14ac:dyDescent="0.3"/>
    <row r="183" s="2" customFormat="1" x14ac:dyDescent="0.3"/>
    <row r="184" s="2" customFormat="1" x14ac:dyDescent="0.3"/>
    <row r="185" s="2" customFormat="1" x14ac:dyDescent="0.3"/>
    <row r="186" s="2" customFormat="1" x14ac:dyDescent="0.3"/>
    <row r="187" s="2" customFormat="1" x14ac:dyDescent="0.3"/>
    <row r="188" s="2" customFormat="1" x14ac:dyDescent="0.3"/>
    <row r="189" s="2" customFormat="1" x14ac:dyDescent="0.3"/>
    <row r="190" s="2" customFormat="1" x14ac:dyDescent="0.3"/>
    <row r="191" s="2" customFormat="1" x14ac:dyDescent="0.3"/>
    <row r="192" s="2" customFormat="1" x14ac:dyDescent="0.3"/>
    <row r="193" s="2" customFormat="1" x14ac:dyDescent="0.3"/>
    <row r="194" s="2" customFormat="1" x14ac:dyDescent="0.3"/>
    <row r="195" s="2" customFormat="1" x14ac:dyDescent="0.3"/>
    <row r="196" s="2" customFormat="1" x14ac:dyDescent="0.3"/>
    <row r="197" s="2" customFormat="1" x14ac:dyDescent="0.3"/>
    <row r="198" s="2" customFormat="1" x14ac:dyDescent="0.3"/>
    <row r="199" s="2" customFormat="1" x14ac:dyDescent="0.3"/>
    <row r="200" s="2" customFormat="1" x14ac:dyDescent="0.3"/>
    <row r="201" s="2" customFormat="1" x14ac:dyDescent="0.3"/>
    <row r="202" s="2" customFormat="1" x14ac:dyDescent="0.3"/>
    <row r="203" s="2" customFormat="1" x14ac:dyDescent="0.3"/>
    <row r="204" s="2" customFormat="1" x14ac:dyDescent="0.3"/>
    <row r="205" s="2" customFormat="1" x14ac:dyDescent="0.3"/>
    <row r="206" s="2" customFormat="1" x14ac:dyDescent="0.3"/>
    <row r="207" s="2" customFormat="1" x14ac:dyDescent="0.3"/>
    <row r="208" s="2" customFormat="1" x14ac:dyDescent="0.3"/>
    <row r="209" s="2" customFormat="1" x14ac:dyDescent="0.3"/>
    <row r="210" s="2" customFormat="1" x14ac:dyDescent="0.3"/>
    <row r="211" s="2" customFormat="1" x14ac:dyDescent="0.3"/>
    <row r="212" s="2" customFormat="1" x14ac:dyDescent="0.3"/>
    <row r="213" s="2" customFormat="1" x14ac:dyDescent="0.3"/>
    <row r="214" s="2" customFormat="1" x14ac:dyDescent="0.3"/>
    <row r="215" s="2" customFormat="1" x14ac:dyDescent="0.3"/>
    <row r="216" s="2" customFormat="1" x14ac:dyDescent="0.3"/>
    <row r="217" s="2" customFormat="1" x14ac:dyDescent="0.3"/>
    <row r="218" s="2" customFormat="1" x14ac:dyDescent="0.3"/>
    <row r="219" s="2" customFormat="1" x14ac:dyDescent="0.3"/>
    <row r="220" s="2" customFormat="1" x14ac:dyDescent="0.3"/>
    <row r="221" s="2" customFormat="1" x14ac:dyDescent="0.3"/>
    <row r="222" s="2" customFormat="1" x14ac:dyDescent="0.3"/>
    <row r="223" s="2" customFormat="1" x14ac:dyDescent="0.3"/>
    <row r="224" s="2" customFormat="1" x14ac:dyDescent="0.3"/>
    <row r="225" s="2" customFormat="1" x14ac:dyDescent="0.3"/>
    <row r="226" s="2" customFormat="1" x14ac:dyDescent="0.3"/>
    <row r="227" s="2" customFormat="1" x14ac:dyDescent="0.3"/>
    <row r="228" s="2" customFormat="1" x14ac:dyDescent="0.3"/>
    <row r="229" s="2" customFormat="1" x14ac:dyDescent="0.3"/>
    <row r="230" s="2" customFormat="1" x14ac:dyDescent="0.3"/>
    <row r="231" s="2" customFormat="1" x14ac:dyDescent="0.3"/>
    <row r="232" s="2" customFormat="1" x14ac:dyDescent="0.3"/>
    <row r="233" s="2" customFormat="1" x14ac:dyDescent="0.3"/>
    <row r="234" s="2" customFormat="1" x14ac:dyDescent="0.3"/>
    <row r="235" s="2" customFormat="1" x14ac:dyDescent="0.3"/>
    <row r="236" s="2" customFormat="1" x14ac:dyDescent="0.3"/>
    <row r="237" s="2" customFormat="1" x14ac:dyDescent="0.3"/>
    <row r="238" s="2" customFormat="1" x14ac:dyDescent="0.3"/>
    <row r="239" s="2" customFormat="1" x14ac:dyDescent="0.3"/>
    <row r="240" s="2" customFormat="1" x14ac:dyDescent="0.3"/>
    <row r="241" s="2" customFormat="1" x14ac:dyDescent="0.3"/>
    <row r="242" s="2" customFormat="1" x14ac:dyDescent="0.3"/>
    <row r="243" s="2" customFormat="1" x14ac:dyDescent="0.3"/>
    <row r="244" s="2" customFormat="1" x14ac:dyDescent="0.3"/>
    <row r="245" s="2" customFormat="1" x14ac:dyDescent="0.3"/>
    <row r="246" s="2" customFormat="1" x14ac:dyDescent="0.3"/>
    <row r="247" s="2" customFormat="1" x14ac:dyDescent="0.3"/>
    <row r="248" s="2" customFormat="1" x14ac:dyDescent="0.3"/>
    <row r="249" s="2" customFormat="1" x14ac:dyDescent="0.3"/>
    <row r="250" s="2" customFormat="1" x14ac:dyDescent="0.3"/>
    <row r="251" s="2" customFormat="1" x14ac:dyDescent="0.3"/>
    <row r="252" s="2" customFormat="1" x14ac:dyDescent="0.3"/>
    <row r="253" s="2" customFormat="1" x14ac:dyDescent="0.3"/>
    <row r="254" s="2" customFormat="1" x14ac:dyDescent="0.3"/>
    <row r="255" s="2" customFormat="1" x14ac:dyDescent="0.3"/>
    <row r="256" s="2" customFormat="1" x14ac:dyDescent="0.3"/>
    <row r="257" s="2" customFormat="1" x14ac:dyDescent="0.3"/>
    <row r="258" s="2" customFormat="1" x14ac:dyDescent="0.3"/>
    <row r="259" s="2" customFormat="1" x14ac:dyDescent="0.3"/>
    <row r="260" s="2" customFormat="1" x14ac:dyDescent="0.3"/>
    <row r="261" s="2" customFormat="1" x14ac:dyDescent="0.3"/>
    <row r="262" s="2" customFormat="1" x14ac:dyDescent="0.3"/>
    <row r="263" s="2" customFormat="1" x14ac:dyDescent="0.3"/>
    <row r="264" s="2" customFormat="1" x14ac:dyDescent="0.3"/>
    <row r="265" s="2" customFormat="1" x14ac:dyDescent="0.3"/>
    <row r="266" s="2" customFormat="1" x14ac:dyDescent="0.3"/>
    <row r="267" s="2" customFormat="1" x14ac:dyDescent="0.3"/>
    <row r="268" s="2" customFormat="1" x14ac:dyDescent="0.3"/>
    <row r="269" s="2" customFormat="1" x14ac:dyDescent="0.3"/>
    <row r="270" s="2" customFormat="1" x14ac:dyDescent="0.3"/>
    <row r="271" s="2" customFormat="1" x14ac:dyDescent="0.3"/>
    <row r="272" s="2" customFormat="1" x14ac:dyDescent="0.3"/>
    <row r="273" s="2" customFormat="1" x14ac:dyDescent="0.3"/>
    <row r="274" s="2" customFormat="1" x14ac:dyDescent="0.3"/>
    <row r="275" s="2" customFormat="1" x14ac:dyDescent="0.3"/>
    <row r="276" s="2" customFormat="1" x14ac:dyDescent="0.3"/>
    <row r="277" s="2" customFormat="1" x14ac:dyDescent="0.3"/>
    <row r="278" s="2" customFormat="1" x14ac:dyDescent="0.3"/>
    <row r="279" s="2" customFormat="1" x14ac:dyDescent="0.3"/>
    <row r="280" s="2" customFormat="1" x14ac:dyDescent="0.3"/>
    <row r="281" s="2" customFormat="1" x14ac:dyDescent="0.3"/>
    <row r="282" s="2" customFormat="1" x14ac:dyDescent="0.3"/>
    <row r="283" s="2" customFormat="1" x14ac:dyDescent="0.3"/>
    <row r="284" s="2" customFormat="1" x14ac:dyDescent="0.3"/>
    <row r="285" s="2" customFormat="1" x14ac:dyDescent="0.3"/>
    <row r="286" s="2" customFormat="1" x14ac:dyDescent="0.3"/>
    <row r="287" s="2" customFormat="1" x14ac:dyDescent="0.3"/>
    <row r="288" s="2" customFormat="1" x14ac:dyDescent="0.3"/>
    <row r="289" s="2" customFormat="1" x14ac:dyDescent="0.3"/>
    <row r="290" s="2" customFormat="1" x14ac:dyDescent="0.3"/>
    <row r="291" s="2" customFormat="1" x14ac:dyDescent="0.3"/>
    <row r="292" s="2" customFormat="1" x14ac:dyDescent="0.3"/>
    <row r="293" s="2" customFormat="1" x14ac:dyDescent="0.3"/>
    <row r="294" s="2" customFormat="1" x14ac:dyDescent="0.3"/>
    <row r="295" s="2" customFormat="1" x14ac:dyDescent="0.3"/>
    <row r="296" s="2" customFormat="1" x14ac:dyDescent="0.3"/>
    <row r="297" s="2" customFormat="1" x14ac:dyDescent="0.3"/>
    <row r="298" s="2" customFormat="1" x14ac:dyDescent="0.3"/>
    <row r="299" s="2" customFormat="1" x14ac:dyDescent="0.3"/>
    <row r="300" s="2" customFormat="1" x14ac:dyDescent="0.3"/>
    <row r="301" s="2" customFormat="1" x14ac:dyDescent="0.3"/>
    <row r="302" s="2" customFormat="1" x14ac:dyDescent="0.3"/>
    <row r="303" s="2" customFormat="1" x14ac:dyDescent="0.3"/>
    <row r="304" s="2" customFormat="1" x14ac:dyDescent="0.3"/>
    <row r="305" s="2" customFormat="1" x14ac:dyDescent="0.3"/>
    <row r="306" s="2" customFormat="1" x14ac:dyDescent="0.3"/>
    <row r="307" s="2" customFormat="1" x14ac:dyDescent="0.3"/>
    <row r="308" s="2" customFormat="1" x14ac:dyDescent="0.3"/>
    <row r="309" s="2" customFormat="1" x14ac:dyDescent="0.3"/>
    <row r="310" s="2" customFormat="1" x14ac:dyDescent="0.3"/>
    <row r="311" s="2" customFormat="1" x14ac:dyDescent="0.3"/>
    <row r="312" s="2" customFormat="1" x14ac:dyDescent="0.3"/>
    <row r="313" s="2" customFormat="1" x14ac:dyDescent="0.3"/>
    <row r="314" s="2" customFormat="1" x14ac:dyDescent="0.3"/>
    <row r="315" s="2" customFormat="1" x14ac:dyDescent="0.3"/>
    <row r="316" s="2" customFormat="1" x14ac:dyDescent="0.3"/>
    <row r="317" s="2" customFormat="1" x14ac:dyDescent="0.3"/>
    <row r="318" s="2" customFormat="1" x14ac:dyDescent="0.3"/>
    <row r="319" s="2" customFormat="1" x14ac:dyDescent="0.3"/>
    <row r="320" s="2" customFormat="1" x14ac:dyDescent="0.3"/>
    <row r="321" s="2" customFormat="1" x14ac:dyDescent="0.3"/>
    <row r="322" s="2" customFormat="1" x14ac:dyDescent="0.3"/>
    <row r="323" s="2" customFormat="1" x14ac:dyDescent="0.3"/>
    <row r="324" s="2" customFormat="1" x14ac:dyDescent="0.3"/>
    <row r="325" s="2" customFormat="1" x14ac:dyDescent="0.3"/>
    <row r="326" s="2" customFormat="1" x14ac:dyDescent="0.3"/>
    <row r="327" s="2" customFormat="1" x14ac:dyDescent="0.3"/>
    <row r="328" s="2" customFormat="1" x14ac:dyDescent="0.3"/>
    <row r="329" s="2" customFormat="1" x14ac:dyDescent="0.3"/>
    <row r="330" s="2" customFormat="1" x14ac:dyDescent="0.3"/>
    <row r="331" s="2" customFormat="1" x14ac:dyDescent="0.3"/>
    <row r="332" s="2" customFormat="1" x14ac:dyDescent="0.3"/>
    <row r="333" s="2" customFormat="1" x14ac:dyDescent="0.3"/>
    <row r="334" s="2" customFormat="1" x14ac:dyDescent="0.3"/>
    <row r="335" s="2" customFormat="1" x14ac:dyDescent="0.3"/>
    <row r="336" s="2" customFormat="1" x14ac:dyDescent="0.3"/>
    <row r="337" s="2" customFormat="1" x14ac:dyDescent="0.3"/>
    <row r="338" s="2" customFormat="1" x14ac:dyDescent="0.3"/>
    <row r="339" s="2" customFormat="1" x14ac:dyDescent="0.3"/>
    <row r="340" s="2" customFormat="1" x14ac:dyDescent="0.3"/>
    <row r="341" s="2" customFormat="1" x14ac:dyDescent="0.3"/>
    <row r="342" s="2" customFormat="1" x14ac:dyDescent="0.3"/>
    <row r="343" s="2" customFormat="1" x14ac:dyDescent="0.3"/>
    <row r="344" s="2" customFormat="1" x14ac:dyDescent="0.3"/>
    <row r="345" s="2" customFormat="1" x14ac:dyDescent="0.3"/>
    <row r="346" s="2" customFormat="1" x14ac:dyDescent="0.3"/>
    <row r="347" s="2" customFormat="1" x14ac:dyDescent="0.3"/>
    <row r="348" s="2" customFormat="1" x14ac:dyDescent="0.3"/>
    <row r="349" s="2" customFormat="1" x14ac:dyDescent="0.3"/>
    <row r="350" s="2" customFormat="1" x14ac:dyDescent="0.3"/>
    <row r="351" s="2" customFormat="1" x14ac:dyDescent="0.3"/>
    <row r="352" s="2" customFormat="1" x14ac:dyDescent="0.3"/>
    <row r="353" s="2" customFormat="1" x14ac:dyDescent="0.3"/>
    <row r="354" s="2" customFormat="1" x14ac:dyDescent="0.3"/>
    <row r="355" s="2" customFormat="1" x14ac:dyDescent="0.3"/>
    <row r="356" s="2" customFormat="1" x14ac:dyDescent="0.3"/>
    <row r="357" s="2" customFormat="1" x14ac:dyDescent="0.3"/>
    <row r="358" s="2" customFormat="1" x14ac:dyDescent="0.3"/>
  </sheetData>
  <sheetProtection sheet="1" objects="1" scenarios="1"/>
  <mergeCells count="5">
    <mergeCell ref="C3:F3"/>
    <mergeCell ref="J3:M3"/>
    <mergeCell ref="Q3:T3"/>
    <mergeCell ref="J43:M43"/>
    <mergeCell ref="Q43:T43"/>
  </mergeCells>
  <conditionalFormatting sqref="E13">
    <cfRule type="containsText" dxfId="57" priority="69" operator="containsText" text="SI">
      <formula>NOT(ISERROR(SEARCH("SI",E13)))</formula>
    </cfRule>
    <cfRule type="containsText" dxfId="56" priority="70" operator="containsText" text="NO">
      <formula>NOT(ISERROR(SEARCH("NO",E13)))</formula>
    </cfRule>
  </conditionalFormatting>
  <conditionalFormatting sqref="F13">
    <cfRule type="containsText" dxfId="55" priority="67" operator="containsText" text="SI">
      <formula>NOT(ISERROR(SEARCH("SI",F13)))</formula>
    </cfRule>
    <cfRule type="containsText" dxfId="54" priority="68" operator="containsText" text="NO">
      <formula>NOT(ISERROR(SEARCH("NO",F13)))</formula>
    </cfRule>
  </conditionalFormatting>
  <conditionalFormatting sqref="L46:M52">
    <cfRule type="cellIs" dxfId="53" priority="65" operator="greaterThan">
      <formula>0</formula>
    </cfRule>
    <cfRule type="cellIs" dxfId="52" priority="66" operator="lessThan">
      <formula>0</formula>
    </cfRule>
  </conditionalFormatting>
  <conditionalFormatting sqref="T2">
    <cfRule type="containsText" dxfId="51" priority="59" operator="containsText" text="SI">
      <formula>NOT(ISERROR(SEARCH("SI",T2)))</formula>
    </cfRule>
    <cfRule type="containsText" dxfId="50" priority="60" operator="containsText" text="NO">
      <formula>NOT(ISERROR(SEARCH("NO",T2)))</formula>
    </cfRule>
  </conditionalFormatting>
  <conditionalFormatting sqref="L55:M61">
    <cfRule type="cellIs" dxfId="49" priority="55" operator="greaterThan">
      <formula>0</formula>
    </cfRule>
    <cfRule type="cellIs" dxfId="48" priority="56" operator="lessThan">
      <formula>0</formula>
    </cfRule>
  </conditionalFormatting>
  <conditionalFormatting sqref="L64:M64">
    <cfRule type="cellIs" dxfId="47" priority="53" operator="greaterThan">
      <formula>0</formula>
    </cfRule>
    <cfRule type="cellIs" dxfId="46" priority="54" operator="lessThan">
      <formula>0</formula>
    </cfRule>
  </conditionalFormatting>
  <conditionalFormatting sqref="L62:M62">
    <cfRule type="cellIs" dxfId="45" priority="51" operator="greaterThan">
      <formula>0</formula>
    </cfRule>
    <cfRule type="cellIs" dxfId="44" priority="52" operator="lessThan">
      <formula>0</formula>
    </cfRule>
  </conditionalFormatting>
  <conditionalFormatting sqref="L63:M63">
    <cfRule type="cellIs" dxfId="43" priority="49" operator="greaterThan">
      <formula>0</formula>
    </cfRule>
    <cfRule type="cellIs" dxfId="42" priority="50" operator="lessThan">
      <formula>0</formula>
    </cfRule>
  </conditionalFormatting>
  <conditionalFormatting sqref="L65:M65">
    <cfRule type="cellIs" dxfId="41" priority="47" operator="greaterThan">
      <formula>0</formula>
    </cfRule>
    <cfRule type="cellIs" dxfId="40" priority="48" operator="lessThan">
      <formula>0</formula>
    </cfRule>
  </conditionalFormatting>
  <conditionalFormatting sqref="L66:M66">
    <cfRule type="cellIs" dxfId="39" priority="45" operator="greaterThan">
      <formula>0</formula>
    </cfRule>
    <cfRule type="cellIs" dxfId="38" priority="46" operator="lessThan">
      <formula>0</formula>
    </cfRule>
  </conditionalFormatting>
  <conditionalFormatting sqref="S66:T66">
    <cfRule type="cellIs" dxfId="37" priority="43" operator="lessThan">
      <formula>0</formula>
    </cfRule>
    <cfRule type="cellIs" dxfId="36" priority="44" operator="greaterThan">
      <formula>0</formula>
    </cfRule>
  </conditionalFormatting>
  <conditionalFormatting sqref="S55:T58">
    <cfRule type="cellIs" dxfId="35" priority="41" operator="lessThan">
      <formula>0</formula>
    </cfRule>
    <cfRule type="cellIs" dxfId="34" priority="42" operator="greaterThan">
      <formula>0</formula>
    </cfRule>
  </conditionalFormatting>
  <conditionalFormatting sqref="S61:T63 S65:T65">
    <cfRule type="cellIs" dxfId="33" priority="39" operator="lessThan">
      <formula>0</formula>
    </cfRule>
    <cfRule type="cellIs" dxfId="32" priority="40" operator="greaterThan">
      <formula>0</formula>
    </cfRule>
  </conditionalFormatting>
  <conditionalFormatting sqref="S59:T60">
    <cfRule type="cellIs" dxfId="31" priority="37" operator="greaterThan">
      <formula>0</formula>
    </cfRule>
    <cfRule type="cellIs" dxfId="30" priority="38" operator="lessThan">
      <formula>0</formula>
    </cfRule>
  </conditionalFormatting>
  <conditionalFormatting sqref="S64:T64">
    <cfRule type="cellIs" dxfId="29" priority="35" operator="greaterThan">
      <formula>0</formula>
    </cfRule>
    <cfRule type="cellIs" dxfId="28" priority="36" operator="lessThan">
      <formula>0</formula>
    </cfRule>
  </conditionalFormatting>
  <conditionalFormatting sqref="S47:T47">
    <cfRule type="cellIs" dxfId="27" priority="27" operator="lessThan">
      <formula>0</formula>
    </cfRule>
    <cfRule type="cellIs" dxfId="26" priority="28" operator="greaterThan">
      <formula>0</formula>
    </cfRule>
  </conditionalFormatting>
  <conditionalFormatting sqref="S51:T52">
    <cfRule type="cellIs" dxfId="25" priority="25" operator="lessThan">
      <formula>0</formula>
    </cfRule>
    <cfRule type="cellIs" dxfId="24" priority="26" operator="greaterThan">
      <formula>0</formula>
    </cfRule>
  </conditionalFormatting>
  <conditionalFormatting sqref="S48:T50">
    <cfRule type="cellIs" dxfId="23" priority="23" operator="greaterThan">
      <formula>0</formula>
    </cfRule>
    <cfRule type="cellIs" dxfId="22" priority="24" operator="lessThan">
      <formula>0</formula>
    </cfRule>
  </conditionalFormatting>
  <conditionalFormatting sqref="L69:M78">
    <cfRule type="cellIs" dxfId="21" priority="21" operator="greaterThan">
      <formula>0</formula>
    </cfRule>
    <cfRule type="cellIs" dxfId="20" priority="22" operator="lessThan">
      <formula>0</formula>
    </cfRule>
  </conditionalFormatting>
  <conditionalFormatting sqref="S69:T69">
    <cfRule type="cellIs" dxfId="19" priority="19" operator="greaterThan">
      <formula>0</formula>
    </cfRule>
    <cfRule type="cellIs" dxfId="18" priority="20" operator="lessThan">
      <formula>0</formula>
    </cfRule>
  </conditionalFormatting>
  <conditionalFormatting sqref="S70:T70">
    <cfRule type="cellIs" dxfId="17" priority="17" operator="greaterThan">
      <formula>0</formula>
    </cfRule>
    <cfRule type="cellIs" dxfId="16" priority="18" operator="lessThan">
      <formula>0</formula>
    </cfRule>
  </conditionalFormatting>
  <conditionalFormatting sqref="S71:T71">
    <cfRule type="cellIs" dxfId="15" priority="15" operator="greaterThan">
      <formula>0</formula>
    </cfRule>
    <cfRule type="cellIs" dxfId="14" priority="16" operator="lessThan">
      <formula>0</formula>
    </cfRule>
  </conditionalFormatting>
  <conditionalFormatting sqref="S75:T75">
    <cfRule type="cellIs" dxfId="13" priority="13" operator="lessThan">
      <formula>0</formula>
    </cfRule>
    <cfRule type="cellIs" dxfId="12" priority="14" operator="greaterThan">
      <formula>0</formula>
    </cfRule>
  </conditionalFormatting>
  <conditionalFormatting sqref="S76:T76">
    <cfRule type="cellIs" dxfId="11" priority="11" operator="lessThan">
      <formula>0</formula>
    </cfRule>
    <cfRule type="cellIs" dxfId="10" priority="12" operator="greaterThan">
      <formula>0</formula>
    </cfRule>
  </conditionalFormatting>
  <conditionalFormatting sqref="S77:T77">
    <cfRule type="cellIs" dxfId="9" priority="9" operator="lessThan">
      <formula>0</formula>
    </cfRule>
    <cfRule type="cellIs" dxfId="8" priority="10" operator="greaterThan">
      <formula>0</formula>
    </cfRule>
  </conditionalFormatting>
  <conditionalFormatting sqref="S78:T78">
    <cfRule type="cellIs" dxfId="7" priority="7" operator="lessThan">
      <formula>0</formula>
    </cfRule>
    <cfRule type="cellIs" dxfId="6" priority="8" operator="greaterThan">
      <formula>0</formula>
    </cfRule>
  </conditionalFormatting>
  <conditionalFormatting sqref="S72:T72">
    <cfRule type="cellIs" dxfId="5" priority="5" operator="greaterThan">
      <formula>0</formula>
    </cfRule>
    <cfRule type="cellIs" dxfId="4" priority="6" operator="lessThan">
      <formula>0</formula>
    </cfRule>
  </conditionalFormatting>
  <conditionalFormatting sqref="S74:T74">
    <cfRule type="cellIs" dxfId="3" priority="3" operator="lessThan">
      <formula>0</formula>
    </cfRule>
    <cfRule type="cellIs" dxfId="2" priority="4" operator="greaterThan">
      <formula>0</formula>
    </cfRule>
  </conditionalFormatting>
  <conditionalFormatting sqref="S73:T73">
    <cfRule type="cellIs" dxfId="1" priority="1" operator="lessThan">
      <formula>0</formula>
    </cfRule>
    <cfRule type="cellIs" dxfId="0" priority="2" operator="greaterThan">
      <formula>0</formula>
    </cfRule>
  </conditionalFormatting>
  <pageMargins left="0.7" right="0.7" top="0.75" bottom="0.75" header="0.3" footer="0.3"/>
  <pageSetup orientation="portrait" r:id="rId1"/>
  <ignoredErrors>
    <ignoredError sqref="E11:F12"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F0405-E477-44E1-80A5-188E266FA182}">
  <sheetPr codeName="Sheet5"/>
  <dimension ref="A1:AN63"/>
  <sheetViews>
    <sheetView zoomScaleNormal="100" workbookViewId="0">
      <selection activeCell="C3" sqref="C3:F3"/>
    </sheetView>
  </sheetViews>
  <sheetFormatPr baseColWidth="10" defaultColWidth="8.81640625" defaultRowHeight="14" x14ac:dyDescent="0.3"/>
  <cols>
    <col min="1" max="1" width="8.81640625" style="2"/>
    <col min="2" max="2" width="2.453125" style="2" customWidth="1"/>
    <col min="3" max="3" width="43.1796875" style="3" bestFit="1" customWidth="1"/>
    <col min="4" max="4" width="9.1796875" style="3" bestFit="1" customWidth="1"/>
    <col min="5" max="6" width="9.1796875" style="3" customWidth="1"/>
    <col min="7" max="7" width="2.453125" style="3" customWidth="1"/>
    <col min="8" max="40" width="8.81640625" style="2"/>
    <col min="41" max="16384" width="8.81640625" style="3"/>
  </cols>
  <sheetData>
    <row r="1" spans="2:7" ht="14.5" thickBot="1" x14ac:dyDescent="0.35">
      <c r="D1" s="2"/>
      <c r="E1" s="2"/>
      <c r="F1" s="2"/>
      <c r="G1" s="2"/>
    </row>
    <row r="2" spans="2:7" ht="14.5" thickBot="1" x14ac:dyDescent="0.35">
      <c r="B2" s="33"/>
      <c r="C2" s="34"/>
      <c r="D2" s="34"/>
      <c r="E2" s="34"/>
      <c r="F2" s="34"/>
      <c r="G2" s="35"/>
    </row>
    <row r="3" spans="2:7" ht="25.5" thickBot="1" x14ac:dyDescent="0.55000000000000004">
      <c r="B3" s="36"/>
      <c r="C3" s="209" t="s">
        <v>60</v>
      </c>
      <c r="D3" s="210"/>
      <c r="E3" s="210"/>
      <c r="F3" s="211"/>
      <c r="G3" s="37"/>
    </row>
    <row r="4" spans="2:7" x14ac:dyDescent="0.3">
      <c r="B4" s="36"/>
      <c r="C4" s="15"/>
      <c r="D4" s="15"/>
      <c r="E4" s="15"/>
      <c r="F4" s="15"/>
      <c r="G4" s="37"/>
    </row>
    <row r="5" spans="2:7" x14ac:dyDescent="0.3">
      <c r="B5" s="36"/>
      <c r="C5" s="17" t="s">
        <v>71</v>
      </c>
      <c r="D5" s="17"/>
      <c r="E5" s="15"/>
      <c r="F5" s="15"/>
      <c r="G5" s="37"/>
    </row>
    <row r="6" spans="2:7" ht="15.75" customHeight="1" x14ac:dyDescent="0.3">
      <c r="B6" s="36"/>
      <c r="C6" s="45" t="s">
        <v>143</v>
      </c>
      <c r="D6" s="46">
        <f>101.3-0.01152*Entradas!D27+0.000000544*Entradas!D27^2</f>
        <v>74.161760000000001</v>
      </c>
      <c r="E6" s="15"/>
      <c r="F6" s="15"/>
      <c r="G6" s="37"/>
    </row>
    <row r="7" spans="2:7" x14ac:dyDescent="0.3">
      <c r="B7" s="36"/>
      <c r="C7" s="47" t="s">
        <v>0</v>
      </c>
      <c r="D7" s="46">
        <f>0.00000076*Entradas!D28^4+0.00607*Entradas!D28^2-14.639</f>
        <v>-13.42008384</v>
      </c>
      <c r="E7" s="15"/>
      <c r="F7" s="15"/>
      <c r="G7" s="37"/>
    </row>
    <row r="8" spans="2:7" x14ac:dyDescent="0.3">
      <c r="B8" s="36"/>
      <c r="C8" s="47" t="s">
        <v>1</v>
      </c>
      <c r="D8" s="46">
        <f>-0.0000383*Entradas!D28^3+0.805*Entradas!D28</f>
        <v>-11.164904800000002</v>
      </c>
      <c r="E8" s="15"/>
      <c r="F8" s="15"/>
      <c r="G8" s="37"/>
    </row>
    <row r="9" spans="2:7" x14ac:dyDescent="0.3">
      <c r="B9" s="36"/>
      <c r="C9" s="47" t="s">
        <v>4</v>
      </c>
      <c r="D9" s="46">
        <f>-0.0042*Entradas!D28^2+29.913</f>
        <v>29.0898</v>
      </c>
      <c r="E9" s="15"/>
      <c r="F9" s="15"/>
      <c r="G9" s="37"/>
    </row>
    <row r="10" spans="2:7" x14ac:dyDescent="0.3">
      <c r="B10" s="36"/>
      <c r="C10" s="15"/>
      <c r="D10" s="15"/>
      <c r="E10" s="15"/>
      <c r="F10" s="15"/>
      <c r="G10" s="37"/>
    </row>
    <row r="11" spans="2:7" x14ac:dyDescent="0.3">
      <c r="B11" s="36"/>
      <c r="C11" s="17" t="s">
        <v>70</v>
      </c>
      <c r="D11" s="17"/>
      <c r="E11" s="15"/>
      <c r="F11" s="15"/>
      <c r="G11" s="37"/>
    </row>
    <row r="12" spans="2:7" x14ac:dyDescent="0.3">
      <c r="B12" s="36"/>
      <c r="C12" s="47" t="s">
        <v>144</v>
      </c>
      <c r="D12" s="46">
        <f>Entradas!D40</f>
        <v>0.3</v>
      </c>
      <c r="E12" s="15"/>
      <c r="F12" s="15"/>
      <c r="G12" s="37"/>
    </row>
    <row r="13" spans="2:7" x14ac:dyDescent="0.3">
      <c r="B13" s="36"/>
      <c r="C13" s="47" t="s">
        <v>145</v>
      </c>
      <c r="D13" s="46">
        <f>Entradas!D32*Entradas!D33</f>
        <v>40.5</v>
      </c>
      <c r="E13" s="15"/>
      <c r="F13" s="15"/>
      <c r="G13" s="37"/>
    </row>
    <row r="14" spans="2:7" x14ac:dyDescent="0.3">
      <c r="B14" s="36"/>
      <c r="C14" s="47" t="s">
        <v>146</v>
      </c>
      <c r="D14" s="46">
        <f>Entradas!D32*Entradas!D34</f>
        <v>25.500000000000004</v>
      </c>
      <c r="E14" s="15"/>
      <c r="F14" s="15"/>
      <c r="G14" s="37"/>
    </row>
    <row r="15" spans="2:7" x14ac:dyDescent="0.3">
      <c r="B15" s="36"/>
      <c r="C15" s="15"/>
      <c r="D15" s="15"/>
      <c r="E15" s="15"/>
      <c r="F15" s="15"/>
      <c r="G15" s="37"/>
    </row>
    <row r="16" spans="2:7" x14ac:dyDescent="0.3">
      <c r="B16" s="36"/>
      <c r="C16" s="17" t="s">
        <v>35</v>
      </c>
      <c r="D16" s="17" t="s">
        <v>93</v>
      </c>
      <c r="E16" s="17" t="s">
        <v>98</v>
      </c>
      <c r="F16" s="17" t="s">
        <v>99</v>
      </c>
      <c r="G16" s="37"/>
    </row>
    <row r="17" spans="2:7" x14ac:dyDescent="0.3">
      <c r="B17" s="36"/>
      <c r="C17" s="136" t="s">
        <v>147</v>
      </c>
      <c r="D17" s="46">
        <f>IF(Escenarios!D17&lt;3,0.35*EXP(0.35*Escenarios!D17),1)</f>
        <v>0.62199568441991337</v>
      </c>
      <c r="E17" s="46">
        <f>IF(Escenarios!E17&lt;3,0.35*EXP(0.35*Escenarios!E17),1)</f>
        <v>0.62244656927471043</v>
      </c>
      <c r="F17" s="46">
        <f>IF(Escenarios!F17&lt;3,0.35*EXP(0.35*Escenarios!F17),1)</f>
        <v>0.62388337852531417</v>
      </c>
      <c r="G17" s="37"/>
    </row>
    <row r="18" spans="2:7" x14ac:dyDescent="0.3">
      <c r="B18" s="36"/>
      <c r="C18" s="47" t="s">
        <v>148</v>
      </c>
      <c r="D18" s="46">
        <f>25400/Escenarios!D16-254</f>
        <v>77.098696461825</v>
      </c>
      <c r="E18" s="46">
        <f>25400/Escenarios!E16-254</f>
        <v>77.366988088485527</v>
      </c>
      <c r="F18" s="46">
        <f>25400/Escenarios!F16-254</f>
        <v>78.223543400713424</v>
      </c>
      <c r="G18" s="37"/>
    </row>
    <row r="19" spans="2:7" x14ac:dyDescent="0.3">
      <c r="B19" s="36"/>
      <c r="C19" s="47" t="s">
        <v>149</v>
      </c>
      <c r="D19" s="46">
        <f>Escenarios!D19</f>
        <v>0.17428571428571427</v>
      </c>
      <c r="E19" s="46">
        <f>Escenarios!E19</f>
        <v>0.17420289855072463</v>
      </c>
      <c r="F19" s="46">
        <f>Escenarios!F19</f>
        <v>0.17393939393939395</v>
      </c>
      <c r="G19" s="37"/>
    </row>
    <row r="20" spans="2:7" x14ac:dyDescent="0.3">
      <c r="B20" s="36"/>
      <c r="C20" s="15"/>
      <c r="D20" s="15"/>
      <c r="E20" s="15"/>
      <c r="F20" s="15"/>
      <c r="G20" s="37"/>
    </row>
    <row r="21" spans="2:7" x14ac:dyDescent="0.3">
      <c r="B21" s="36"/>
      <c r="C21" s="17" t="s">
        <v>80</v>
      </c>
      <c r="D21" s="17"/>
      <c r="E21" s="15"/>
      <c r="F21" s="15"/>
      <c r="G21" s="37"/>
    </row>
    <row r="22" spans="2:7" ht="16" x14ac:dyDescent="0.4">
      <c r="B22" s="36"/>
      <c r="C22" s="47" t="s">
        <v>150</v>
      </c>
      <c r="D22" s="46">
        <f>LN(2)/Entradas!D36</f>
        <v>1.3862943611198907E-2</v>
      </c>
      <c r="E22" s="15"/>
      <c r="F22" s="15"/>
      <c r="G22" s="37"/>
    </row>
    <row r="23" spans="2:7" ht="16" x14ac:dyDescent="0.4">
      <c r="B23" s="36"/>
      <c r="C23" s="47" t="s">
        <v>151</v>
      </c>
      <c r="D23" s="46">
        <f>LN(2)/Entradas!D37</f>
        <v>6.9314718055994533E-3</v>
      </c>
      <c r="E23" s="15"/>
      <c r="F23" s="15"/>
      <c r="G23" s="37"/>
    </row>
    <row r="24" spans="2:7" x14ac:dyDescent="0.3">
      <c r="B24" s="36"/>
      <c r="C24" s="15"/>
      <c r="D24" s="15"/>
      <c r="E24" s="15"/>
      <c r="F24" s="15"/>
      <c r="G24" s="37"/>
    </row>
    <row r="25" spans="2:7" x14ac:dyDescent="0.3">
      <c r="B25" s="36"/>
      <c r="C25" s="17" t="s">
        <v>103</v>
      </c>
      <c r="D25" s="15"/>
      <c r="E25" s="17" t="s">
        <v>98</v>
      </c>
      <c r="F25" s="17" t="s">
        <v>99</v>
      </c>
      <c r="G25" s="37"/>
    </row>
    <row r="26" spans="2:7" ht="17.5" x14ac:dyDescent="0.4">
      <c r="B26" s="36"/>
      <c r="C26" s="47" t="s">
        <v>217</v>
      </c>
      <c r="D26" s="15"/>
      <c r="E26" s="46">
        <f>0.001*Entradas!E$17*Escenarios!E$9</f>
        <v>20</v>
      </c>
      <c r="F26" s="46">
        <f>0.001*Entradas!F$17*Escenarios!F$9</f>
        <v>80</v>
      </c>
      <c r="G26" s="37"/>
    </row>
    <row r="27" spans="2:7" ht="17.5" x14ac:dyDescent="0.4">
      <c r="B27" s="36"/>
      <c r="C27" s="47" t="s">
        <v>218</v>
      </c>
      <c r="D27" s="15"/>
      <c r="E27" s="46">
        <f>Escenarios!E$9*Entradas!E$16/3</f>
        <v>6666.666666666667</v>
      </c>
      <c r="F27" s="46">
        <f>Escenarios!F$9*Entradas!F$16/3</f>
        <v>6666.666666666667</v>
      </c>
      <c r="G27" s="37"/>
    </row>
    <row r="28" spans="2:7" x14ac:dyDescent="0.3">
      <c r="B28" s="36"/>
      <c r="C28" s="15"/>
      <c r="D28" s="15"/>
      <c r="E28" s="15"/>
      <c r="F28" s="15"/>
      <c r="G28" s="37"/>
    </row>
    <row r="29" spans="2:7" x14ac:dyDescent="0.3">
      <c r="B29" s="36"/>
      <c r="C29" s="17" t="s">
        <v>106</v>
      </c>
      <c r="D29" s="15"/>
      <c r="E29" s="17" t="s">
        <v>98</v>
      </c>
      <c r="F29" s="17" t="s">
        <v>99</v>
      </c>
      <c r="G29" s="37"/>
    </row>
    <row r="30" spans="2:7" ht="16.5" x14ac:dyDescent="0.3">
      <c r="B30" s="36"/>
      <c r="C30" s="47" t="s">
        <v>219</v>
      </c>
      <c r="D30" s="15"/>
      <c r="E30" s="46">
        <f>10000*Escenarios!E$11*Entradas!$E$19/PI()</f>
        <v>0</v>
      </c>
      <c r="F30" s="46">
        <f>10000*Escenarios!F$11*Entradas!$F$19/PI()</f>
        <v>0</v>
      </c>
      <c r="G30" s="37"/>
    </row>
    <row r="31" spans="2:7" ht="17.5" x14ac:dyDescent="0.4">
      <c r="B31" s="36"/>
      <c r="C31" s="47" t="s">
        <v>220</v>
      </c>
      <c r="D31" s="15"/>
      <c r="E31" s="46">
        <f>10*Entradas!$D$45/(Entradas!$D$44)</f>
        <v>2333.3333333333335</v>
      </c>
      <c r="F31" s="46">
        <f>10*Entradas!$D$45/(Entradas!$D$44)</f>
        <v>2333.3333333333335</v>
      </c>
      <c r="G31" s="37"/>
    </row>
    <row r="32" spans="2:7" ht="16.5" x14ac:dyDescent="0.3">
      <c r="B32" s="36"/>
      <c r="C32" s="47" t="s">
        <v>221</v>
      </c>
      <c r="D32" s="15"/>
      <c r="E32" s="46">
        <f>MAX(E30:E31)</f>
        <v>2333.3333333333335</v>
      </c>
      <c r="F32" s="46">
        <f>MAX(F30:F31)</f>
        <v>2333.3333333333335</v>
      </c>
      <c r="G32" s="37"/>
    </row>
    <row r="33" spans="2:7" s="2" customFormat="1" x14ac:dyDescent="0.3">
      <c r="B33" s="36"/>
      <c r="C33" s="15"/>
      <c r="D33" s="15"/>
      <c r="E33" s="15"/>
      <c r="F33" s="15"/>
      <c r="G33" s="37"/>
    </row>
    <row r="34" spans="2:7" s="2" customFormat="1" x14ac:dyDescent="0.3">
      <c r="B34" s="36"/>
      <c r="C34" s="17" t="s">
        <v>34</v>
      </c>
      <c r="D34" s="17" t="s">
        <v>93</v>
      </c>
      <c r="E34" s="17" t="s">
        <v>98</v>
      </c>
      <c r="F34" s="17" t="s">
        <v>99</v>
      </c>
      <c r="G34" s="37"/>
    </row>
    <row r="35" spans="2:7" s="2" customFormat="1" x14ac:dyDescent="0.3">
      <c r="B35" s="36"/>
      <c r="C35" s="47" t="s">
        <v>152</v>
      </c>
      <c r="D35" s="46">
        <f>Entradas!D35*Entradas!D41*0.1317</f>
        <v>0.1339389</v>
      </c>
      <c r="E35" s="15"/>
      <c r="F35" s="15"/>
      <c r="G35" s="37"/>
    </row>
    <row r="36" spans="2:7" s="2" customFormat="1" x14ac:dyDescent="0.3">
      <c r="B36" s="36"/>
      <c r="C36" s="47" t="s">
        <v>153</v>
      </c>
      <c r="D36" s="46">
        <f>ATAN(Entradas!D29)</f>
        <v>9.9668652491162038E-2</v>
      </c>
      <c r="E36" s="15"/>
      <c r="F36" s="15"/>
      <c r="G36" s="37"/>
    </row>
    <row r="37" spans="2:7" s="2" customFormat="1" x14ac:dyDescent="0.3">
      <c r="B37" s="36"/>
      <c r="C37" s="136" t="s">
        <v>154</v>
      </c>
      <c r="D37" s="46">
        <f>65.41*(SIN(D36))^2+4.56*SIN(D36)+0.065</f>
        <v>1.1663607211119928</v>
      </c>
      <c r="E37" s="15"/>
      <c r="F37" s="15"/>
      <c r="G37" s="37"/>
    </row>
    <row r="38" spans="2:7" s="2" customFormat="1" x14ac:dyDescent="0.3">
      <c r="B38" s="36"/>
      <c r="C38" s="136" t="s">
        <v>155</v>
      </c>
      <c r="D38" s="115">
        <f>$D$35*$D$37*Escenarios!D18</f>
        <v>4.5080937916810457E-3</v>
      </c>
      <c r="E38" s="115">
        <f>$D$35*$D$37*Escenarios!E18</f>
        <v>4.4783373970164846E-3</v>
      </c>
      <c r="F38" s="115">
        <f>$D$35*$D$37*Escenarios!F18</f>
        <v>4.3836579594474252E-3</v>
      </c>
      <c r="G38" s="37"/>
    </row>
    <row r="39" spans="2:7" s="2" customFormat="1" ht="14.5" thickBot="1" x14ac:dyDescent="0.35">
      <c r="B39" s="38"/>
      <c r="C39" s="39"/>
      <c r="D39" s="39"/>
      <c r="E39" s="39"/>
      <c r="F39" s="39"/>
      <c r="G39" s="40"/>
    </row>
    <row r="40" spans="2:7" s="2" customFormat="1" x14ac:dyDescent="0.3"/>
    <row r="41" spans="2:7" s="2" customFormat="1" x14ac:dyDescent="0.3"/>
    <row r="42" spans="2:7" s="2" customFormat="1" x14ac:dyDescent="0.3"/>
    <row r="43" spans="2:7" s="2" customFormat="1" x14ac:dyDescent="0.3"/>
    <row r="44" spans="2:7" s="2" customFormat="1" x14ac:dyDescent="0.3"/>
    <row r="45" spans="2:7" s="2" customFormat="1" x14ac:dyDescent="0.3"/>
    <row r="46" spans="2:7" s="2" customFormat="1" x14ac:dyDescent="0.3"/>
    <row r="47" spans="2:7" s="2" customFormat="1" x14ac:dyDescent="0.3"/>
    <row r="48" spans="2:7" s="2" customFormat="1" x14ac:dyDescent="0.3"/>
    <row r="49" spans="3:7" s="2" customFormat="1" x14ac:dyDescent="0.3"/>
    <row r="50" spans="3:7" s="2" customFormat="1" x14ac:dyDescent="0.3"/>
    <row r="51" spans="3:7" s="2" customFormat="1" x14ac:dyDescent="0.3"/>
    <row r="52" spans="3:7" s="2" customFormat="1" x14ac:dyDescent="0.3"/>
    <row r="53" spans="3:7" s="2" customFormat="1" x14ac:dyDescent="0.3"/>
    <row r="54" spans="3:7" s="2" customFormat="1" x14ac:dyDescent="0.3"/>
    <row r="55" spans="3:7" s="2" customFormat="1" x14ac:dyDescent="0.3"/>
    <row r="56" spans="3:7" s="2" customFormat="1" x14ac:dyDescent="0.3"/>
    <row r="57" spans="3:7" s="2" customFormat="1" x14ac:dyDescent="0.3"/>
    <row r="58" spans="3:7" x14ac:dyDescent="0.3">
      <c r="C58" s="2"/>
      <c r="D58" s="2"/>
      <c r="E58" s="2"/>
      <c r="F58" s="2"/>
      <c r="G58" s="2"/>
    </row>
    <row r="59" spans="3:7" x14ac:dyDescent="0.3">
      <c r="C59" s="2"/>
      <c r="D59" s="2"/>
      <c r="E59" s="2"/>
      <c r="F59" s="2"/>
      <c r="G59" s="2"/>
    </row>
    <row r="60" spans="3:7" x14ac:dyDescent="0.3">
      <c r="C60" s="2"/>
      <c r="D60" s="2"/>
      <c r="E60" s="2"/>
      <c r="F60" s="2"/>
      <c r="G60" s="2"/>
    </row>
    <row r="61" spans="3:7" x14ac:dyDescent="0.3">
      <c r="C61" s="2"/>
      <c r="D61" s="2"/>
      <c r="E61" s="2"/>
      <c r="F61" s="2"/>
      <c r="G61" s="2"/>
    </row>
    <row r="62" spans="3:7" x14ac:dyDescent="0.3">
      <c r="C62" s="2"/>
      <c r="D62" s="2"/>
      <c r="E62" s="2"/>
      <c r="F62" s="2"/>
      <c r="G62" s="2"/>
    </row>
    <row r="63" spans="3:7" x14ac:dyDescent="0.3">
      <c r="C63" s="2"/>
      <c r="D63" s="2"/>
      <c r="E63" s="2"/>
      <c r="F63" s="2"/>
      <c r="G63" s="2"/>
    </row>
  </sheetData>
  <sheetProtection sheet="1" objects="1" scenarios="1"/>
  <mergeCells count="1">
    <mergeCell ref="C3:F3"/>
  </mergeCells>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7F9CE-8F2A-4099-A4EA-C32732BE1028}">
  <sheetPr codeName="Sheet6"/>
  <dimension ref="A1:BA865"/>
  <sheetViews>
    <sheetView zoomScaleNormal="100" workbookViewId="0">
      <selection activeCell="C3" sqref="C3:M3"/>
    </sheetView>
  </sheetViews>
  <sheetFormatPr baseColWidth="10" defaultColWidth="8.81640625" defaultRowHeight="14" x14ac:dyDescent="0.3"/>
  <cols>
    <col min="1" max="1" width="8.81640625" style="2"/>
    <col min="2" max="2" width="2.453125" style="2" customWidth="1"/>
    <col min="3" max="3" width="8.81640625" style="3"/>
    <col min="4" max="4" width="13.453125" style="3" bestFit="1" customWidth="1"/>
    <col min="5" max="5" width="12" style="106" bestFit="1" customWidth="1"/>
    <col min="6" max="6" width="26" style="106" bestFit="1" customWidth="1"/>
    <col min="7" max="7" width="16" style="106" customWidth="1"/>
    <col min="8" max="8" width="13.453125" style="106" bestFit="1" customWidth="1"/>
    <col min="9" max="9" width="14.1796875" style="106" customWidth="1"/>
    <col min="10" max="10" width="12.36328125" style="106" bestFit="1" customWidth="1"/>
    <col min="11" max="12" width="13.36328125" style="106" bestFit="1" customWidth="1"/>
    <col min="13" max="13" width="19.36328125" style="106" bestFit="1" customWidth="1"/>
    <col min="14" max="14" width="2.453125" style="2" customWidth="1"/>
    <col min="15" max="53" width="8.81640625" style="2"/>
    <col min="54" max="16384" width="8.81640625" style="3"/>
  </cols>
  <sheetData>
    <row r="1" spans="2:14" s="2" customFormat="1" ht="14.5" thickBot="1" x14ac:dyDescent="0.35">
      <c r="E1" s="101"/>
      <c r="F1" s="101"/>
      <c r="G1" s="101"/>
      <c r="H1" s="101"/>
      <c r="I1" s="101"/>
      <c r="J1" s="101"/>
      <c r="K1" s="101"/>
      <c r="L1" s="101"/>
      <c r="M1" s="101"/>
    </row>
    <row r="2" spans="2:14" s="2" customFormat="1" ht="14.5" thickBot="1" x14ac:dyDescent="0.35">
      <c r="B2" s="4"/>
      <c r="C2" s="5"/>
      <c r="D2" s="5"/>
      <c r="E2" s="144"/>
      <c r="F2" s="144"/>
      <c r="G2" s="144"/>
      <c r="H2" s="144"/>
      <c r="I2" s="144"/>
      <c r="J2" s="144"/>
      <c r="K2" s="144"/>
      <c r="L2" s="144"/>
      <c r="M2" s="144"/>
      <c r="N2" s="7"/>
    </row>
    <row r="3" spans="2:14" s="2" customFormat="1" ht="25.5" thickBot="1" x14ac:dyDescent="0.55000000000000004">
      <c r="B3" s="11"/>
      <c r="C3" s="209" t="s">
        <v>68</v>
      </c>
      <c r="D3" s="210"/>
      <c r="E3" s="210"/>
      <c r="F3" s="210"/>
      <c r="G3" s="210"/>
      <c r="H3" s="210"/>
      <c r="I3" s="210"/>
      <c r="J3" s="210"/>
      <c r="K3" s="210"/>
      <c r="L3" s="210"/>
      <c r="M3" s="211"/>
      <c r="N3" s="12"/>
    </row>
    <row r="4" spans="2:14" s="2" customFormat="1" x14ac:dyDescent="0.3">
      <c r="B4" s="11"/>
      <c r="C4" s="15"/>
      <c r="D4" s="15"/>
      <c r="E4" s="103"/>
      <c r="F4" s="103"/>
      <c r="G4" s="103"/>
      <c r="H4" s="103"/>
      <c r="I4" s="103"/>
      <c r="J4" s="103"/>
      <c r="K4" s="103"/>
      <c r="L4" s="103"/>
      <c r="M4" s="103"/>
      <c r="N4" s="12"/>
    </row>
    <row r="5" spans="2:14" ht="59" x14ac:dyDescent="0.3">
      <c r="B5" s="11"/>
      <c r="C5" s="61" t="s">
        <v>33</v>
      </c>
      <c r="D5" s="62" t="s">
        <v>156</v>
      </c>
      <c r="E5" s="62" t="s">
        <v>157</v>
      </c>
      <c r="F5" s="62" t="s">
        <v>158</v>
      </c>
      <c r="G5" s="62" t="s">
        <v>159</v>
      </c>
      <c r="H5" s="62" t="s">
        <v>160</v>
      </c>
      <c r="I5" s="62" t="s">
        <v>161</v>
      </c>
      <c r="J5" s="62" t="s">
        <v>162</v>
      </c>
      <c r="K5" s="62" t="s">
        <v>163</v>
      </c>
      <c r="L5" s="62" t="s">
        <v>164</v>
      </c>
      <c r="M5" s="140" t="s">
        <v>223</v>
      </c>
      <c r="N5" s="12"/>
    </row>
    <row r="6" spans="2:14" x14ac:dyDescent="0.3">
      <c r="B6" s="11"/>
      <c r="C6" s="63">
        <v>1</v>
      </c>
      <c r="D6" s="63">
        <f>(Observaciones!D6+Observaciones!E6)/2</f>
        <v>8.1999999999999993</v>
      </c>
      <c r="E6" s="122">
        <f>EXP((16.78*D6-116.9)/(D6+237.3))</f>
        <v>1.0879567824826075</v>
      </c>
      <c r="F6" s="122">
        <f>4098*E6/((D6+237.3)^2)</f>
        <v>7.3974255866098543E-2</v>
      </c>
      <c r="G6" s="122">
        <f>2.501-0.002361*D6</f>
        <v>2.4816398</v>
      </c>
      <c r="H6" s="122">
        <f>0.001013*Constantes!$D$6/(0.622*G6)</f>
        <v>4.866988756069851E-2</v>
      </c>
      <c r="I6" s="122">
        <f>IF(D6&gt;0,1.26*F6/(G6*(F6+H6)),0)</f>
        <v>0.30624259081050231</v>
      </c>
      <c r="J6" s="122">
        <f>0.409*SIN(2*PI()*(C6-82)/365)</f>
        <v>-0.4026497910516057</v>
      </c>
      <c r="K6" s="122">
        <f>(Constantes!$D$12/0.8)*(Constantes!$D$7*J6^2+Constantes!$D$8*J6+Constantes!$D$9)</f>
        <v>11.778596478111242</v>
      </c>
      <c r="L6" s="122">
        <f>(Constantes!$D$12/0.8)*(0.00376*D6^2-0.0516*D6-6.967)</f>
        <v>-2.6764865999999992</v>
      </c>
      <c r="M6" s="122">
        <f>IF(D6&gt;0,I6*(0.94*K6+L6),0)</f>
        <v>2.5710272368205573</v>
      </c>
      <c r="N6" s="12"/>
    </row>
    <row r="7" spans="2:14" x14ac:dyDescent="0.3">
      <c r="B7" s="11"/>
      <c r="C7" s="64">
        <v>2</v>
      </c>
      <c r="D7" s="64">
        <f>(Observaciones!D7+Observaciones!E7)/2</f>
        <v>5.3</v>
      </c>
      <c r="E7" s="123">
        <f t="shared" ref="E7:E70" si="0">EXP((16.78*D7-116.9)/(D7+237.3))</f>
        <v>0.8911200050543554</v>
      </c>
      <c r="F7" s="123">
        <f>4098*E7/((D7+237.3)^2)</f>
        <v>6.2047823841482788E-2</v>
      </c>
      <c r="G7" s="123">
        <f t="shared" ref="G7:G70" si="1">2.501-0.002361*D7</f>
        <v>2.4884866999999997</v>
      </c>
      <c r="H7" s="123">
        <f>0.001013*Constantes!$D$6/(0.622*G7)</f>
        <v>4.8535975712530176E-2</v>
      </c>
      <c r="I7" s="123">
        <f>IF(D7&gt;0,1.26*F7/(G7*(F7+H7)),0)</f>
        <v>0.28409936810792097</v>
      </c>
      <c r="J7" s="123">
        <f t="shared" ref="J7:J70" si="2">0.409*SIN(2*PI()*(C7-82)/365)</f>
        <v>-0.40135434634108819</v>
      </c>
      <c r="K7" s="123">
        <f>(Constantes!$D$12/0.8)*(Constantes!$D$7*J7^2+Constantes!$D$8*J7+Constantes!$D$9)</f>
        <v>11.778414256711955</v>
      </c>
      <c r="L7" s="123">
        <f>(Constantes!$D$12/0.8)*(0.00376*D7^2-0.0516*D7-6.967)</f>
        <v>-2.6755730999999994</v>
      </c>
      <c r="M7" s="122">
        <f t="shared" ref="M7:M70" si="3">IF(D7&gt;0,I7*(0.94*K7+L7),0)</f>
        <v>2.3853370177499311</v>
      </c>
      <c r="N7" s="12"/>
    </row>
    <row r="8" spans="2:14" x14ac:dyDescent="0.3">
      <c r="B8" s="11"/>
      <c r="C8" s="64">
        <v>3</v>
      </c>
      <c r="D8" s="64">
        <f>(Observaciones!D8+Observaciones!E8)/2</f>
        <v>4.9000000000000004</v>
      </c>
      <c r="E8" s="123">
        <f t="shared" si="0"/>
        <v>0.86659876849717865</v>
      </c>
      <c r="F8" s="123">
        <f t="shared" ref="F8:F70" si="4">4098*E8/((D8+237.3)^2)</f>
        <v>6.0539906235598358E-2</v>
      </c>
      <c r="G8" s="123">
        <f t="shared" si="1"/>
        <v>2.4894311</v>
      </c>
      <c r="H8" s="123">
        <f>0.001013*Constantes!$D$6/(0.622*G8)</f>
        <v>4.8517562921164735E-2</v>
      </c>
      <c r="I8" s="123">
        <f t="shared" ref="I8:I70" si="5">IF(D8&gt;0,1.26*F8/(G8*(F8+H8)),0)</f>
        <v>0.28096793738836995</v>
      </c>
      <c r="J8" s="123">
        <f t="shared" si="2"/>
        <v>-0.39993997167581363</v>
      </c>
      <c r="K8" s="123">
        <f>(Constantes!$D$12/0.8)*(Constantes!$D$7*J8^2+Constantes!$D$8*J8+Constantes!$D$9)</f>
        <v>11.778196018061966</v>
      </c>
      <c r="L8" s="123">
        <f>(Constantes!$D$12/0.8)*(0.00376*D8^2-0.0516*D8-6.967)</f>
        <v>-2.6735858999999995</v>
      </c>
      <c r="M8" s="122">
        <f t="shared" si="3"/>
        <v>2.3595457991161073</v>
      </c>
      <c r="N8" s="12"/>
    </row>
    <row r="9" spans="2:14" x14ac:dyDescent="0.3">
      <c r="B9" s="11"/>
      <c r="C9" s="64">
        <v>4</v>
      </c>
      <c r="D9" s="64">
        <f>(Observaciones!D9+Observaciones!E9)/2</f>
        <v>4.4000000000000004</v>
      </c>
      <c r="E9" s="123">
        <f t="shared" si="0"/>
        <v>0.83678523020110962</v>
      </c>
      <c r="F9" s="123">
        <f t="shared" si="4"/>
        <v>5.8699264456482256E-2</v>
      </c>
      <c r="G9" s="123">
        <f t="shared" si="1"/>
        <v>2.4906115999999998</v>
      </c>
      <c r="H9" s="123">
        <f>0.001013*Constantes!$D$6/(0.622*G9)</f>
        <v>4.8494566568369937E-2</v>
      </c>
      <c r="I9" s="123">
        <f t="shared" si="5"/>
        <v>0.2770303848497464</v>
      </c>
      <c r="J9" s="123">
        <f t="shared" si="2"/>
        <v>-0.39840708616551995</v>
      </c>
      <c r="K9" s="123">
        <f>(Constantes!$D$12/0.8)*(Constantes!$D$7*J9^2+Constantes!$D$8*J9+Constantes!$D$9)</f>
        <v>11.777936757102003</v>
      </c>
      <c r="L9" s="123">
        <f>(Constantes!$D$12/0.8)*(0.00376*D9^2-0.0516*D9-6.967)</f>
        <v>-2.6704673999999993</v>
      </c>
      <c r="M9" s="122">
        <f t="shared" si="3"/>
        <v>2.3272749598518838</v>
      </c>
      <c r="N9" s="12"/>
    </row>
    <row r="10" spans="2:14" x14ac:dyDescent="0.3">
      <c r="B10" s="11"/>
      <c r="C10" s="64">
        <v>5</v>
      </c>
      <c r="D10" s="64">
        <f>(Observaciones!D10+Observaciones!E10)/2</f>
        <v>7.2</v>
      </c>
      <c r="E10" s="123">
        <f t="shared" si="0"/>
        <v>1.0161453093242518</v>
      </c>
      <c r="F10" s="123">
        <f t="shared" si="4"/>
        <v>6.9657846489614608E-2</v>
      </c>
      <c r="G10" s="123">
        <f t="shared" si="1"/>
        <v>2.4840008</v>
      </c>
      <c r="H10" s="123">
        <f>0.001013*Constantes!$D$6/(0.622*G10)</f>
        <v>4.8623627670391391E-2</v>
      </c>
      <c r="I10" s="123">
        <f t="shared" si="5"/>
        <v>0.29872538467816745</v>
      </c>
      <c r="J10" s="123">
        <f t="shared" si="2"/>
        <v>-0.39675614403726639</v>
      </c>
      <c r="K10" s="123">
        <f>(Constantes!$D$12/0.8)*(Constantes!$D$7*J10^2+Constantes!$D$8*J10+Constantes!$D$9)</f>
        <v>11.777631076344202</v>
      </c>
      <c r="L10" s="123">
        <f>(Constantes!$D$12/0.8)*(0.00376*D10^2-0.0516*D10-6.967)</f>
        <v>-2.6788505999999992</v>
      </c>
      <c r="M10" s="122">
        <f t="shared" si="3"/>
        <v>2.5069400554654138</v>
      </c>
      <c r="N10" s="12"/>
    </row>
    <row r="11" spans="2:14" x14ac:dyDescent="0.3">
      <c r="B11" s="11"/>
      <c r="C11" s="64">
        <v>6</v>
      </c>
      <c r="D11" s="64">
        <f>(Observaciones!D11+Observaciones!E11)/2</f>
        <v>7.2</v>
      </c>
      <c r="E11" s="123">
        <f t="shared" si="0"/>
        <v>1.0161453093242518</v>
      </c>
      <c r="F11" s="123">
        <f t="shared" si="4"/>
        <v>6.9657846489614608E-2</v>
      </c>
      <c r="G11" s="123">
        <f t="shared" si="1"/>
        <v>2.4840008</v>
      </c>
      <c r="H11" s="123">
        <f>0.001013*Constantes!$D$6/(0.622*G11)</f>
        <v>4.8623627670391391E-2</v>
      </c>
      <c r="I11" s="123">
        <f t="shared" si="5"/>
        <v>0.29872538467816745</v>
      </c>
      <c r="J11" s="123">
        <f t="shared" si="2"/>
        <v>-0.39498763450083563</v>
      </c>
      <c r="K11" s="123">
        <f>(Constantes!$D$12/0.8)*(Constantes!$D$7*J11^2+Constantes!$D$8*J11+Constantes!$D$9)</f>
        <v>11.777273193959651</v>
      </c>
      <c r="L11" s="123">
        <f>(Constantes!$D$12/0.8)*(0.00376*D11^2-0.0516*D11-6.967)</f>
        <v>-2.6788505999999992</v>
      </c>
      <c r="M11" s="122">
        <f t="shared" si="3"/>
        <v>2.5068395614255992</v>
      </c>
      <c r="N11" s="12"/>
    </row>
    <row r="12" spans="2:14" x14ac:dyDescent="0.3">
      <c r="B12" s="11"/>
      <c r="C12" s="64">
        <v>7</v>
      </c>
      <c r="D12" s="64">
        <f>(Observaciones!D12+Observaciones!E12)/2</f>
        <v>7.1000000000000005</v>
      </c>
      <c r="E12" s="123">
        <f t="shared" si="0"/>
        <v>1.0091991741634025</v>
      </c>
      <c r="F12" s="123">
        <f t="shared" si="4"/>
        <v>6.9238306573324693E-2</v>
      </c>
      <c r="G12" s="123">
        <f t="shared" si="1"/>
        <v>2.4842369</v>
      </c>
      <c r="H12" s="123">
        <f>0.001013*Constantes!$D$6/(0.622*G12)</f>
        <v>4.8619006517516244E-2</v>
      </c>
      <c r="I12" s="123">
        <f t="shared" si="5"/>
        <v>0.29796649909103473</v>
      </c>
      <c r="J12" s="123">
        <f t="shared" si="2"/>
        <v>-0.39310208160377097</v>
      </c>
      <c r="K12" s="123">
        <f>(Constantes!$D$12/0.8)*(Constantes!$D$7*J12^2+Constantes!$D$8*J12+Constantes!$D$9)</f>
        <v>11.776856952451634</v>
      </c>
      <c r="L12" s="123">
        <f>(Constantes!$D$12/0.8)*(0.00376*D12^2-0.0516*D12-6.967)</f>
        <v>-2.6789318999999994</v>
      </c>
      <c r="M12" s="122">
        <f t="shared" si="3"/>
        <v>2.5003303466865572</v>
      </c>
      <c r="N12" s="12"/>
    </row>
    <row r="13" spans="2:14" x14ac:dyDescent="0.3">
      <c r="B13" s="11"/>
      <c r="C13" s="64">
        <v>8</v>
      </c>
      <c r="D13" s="64">
        <f>(Observaciones!D13+Observaciones!E13)/2</f>
        <v>6.1</v>
      </c>
      <c r="E13" s="123">
        <f t="shared" si="0"/>
        <v>0.94200445485921169</v>
      </c>
      <c r="F13" s="123">
        <f t="shared" si="4"/>
        <v>6.5160403190035326E-2</v>
      </c>
      <c r="G13" s="123">
        <f t="shared" si="1"/>
        <v>2.4865979</v>
      </c>
      <c r="H13" s="123">
        <f>0.001013*Constantes!$D$6/(0.622*G13)</f>
        <v>4.8572843253890934E-2</v>
      </c>
      <c r="I13" s="123">
        <f t="shared" si="5"/>
        <v>0.29030954125473435</v>
      </c>
      <c r="J13" s="123">
        <f t="shared" si="2"/>
        <v>-0.39110004407608939</v>
      </c>
      <c r="K13" s="123">
        <f>(Constantes!$D$12/0.8)*(Constantes!$D$7*J13^2+Constantes!$D$8*J13+Constantes!$D$9)</f>
        <v>11.776375827903779</v>
      </c>
      <c r="L13" s="123">
        <f>(Constantes!$D$12/0.8)*(0.00376*D13^2-0.0516*D13-6.967)</f>
        <v>-2.6781938999999997</v>
      </c>
      <c r="M13" s="122">
        <f t="shared" si="3"/>
        <v>2.4361613658873353</v>
      </c>
      <c r="N13" s="12"/>
    </row>
    <row r="14" spans="2:14" x14ac:dyDescent="0.3">
      <c r="B14" s="11"/>
      <c r="C14" s="64">
        <v>9</v>
      </c>
      <c r="D14" s="64">
        <f>(Observaciones!D14+Observaciones!E14)/2</f>
        <v>5.5</v>
      </c>
      <c r="E14" s="123">
        <f t="shared" si="0"/>
        <v>0.90360844965772646</v>
      </c>
      <c r="F14" s="123">
        <f t="shared" si="4"/>
        <v>6.2813771829638612E-2</v>
      </c>
      <c r="G14" s="123">
        <f t="shared" si="1"/>
        <v>2.4880144999999998</v>
      </c>
      <c r="H14" s="123">
        <f>0.001013*Constantes!$D$6/(0.622*G14)</f>
        <v>4.8545187350055377E-2</v>
      </c>
      <c r="I14" s="123">
        <f t="shared" si="5"/>
        <v>0.28565862902483974</v>
      </c>
      <c r="J14" s="123">
        <f t="shared" si="2"/>
        <v>-0.38898211516471776</v>
      </c>
      <c r="K14" s="123">
        <f>(Constantes!$D$12/0.8)*(Constantes!$D$7*J14^2+Constantes!$D$8*J14+Constantes!$D$9)</f>
        <v>11.77582293979156</v>
      </c>
      <c r="L14" s="123">
        <f>(Constantes!$D$12/0.8)*(0.00376*D14^2-0.0516*D14-6.967)</f>
        <v>-2.6763974999999998</v>
      </c>
      <c r="M14" s="122">
        <f t="shared" si="3"/>
        <v>2.3974974698473992</v>
      </c>
      <c r="N14" s="12"/>
    </row>
    <row r="15" spans="2:14" x14ac:dyDescent="0.3">
      <c r="B15" s="11"/>
      <c r="C15" s="64">
        <v>10</v>
      </c>
      <c r="D15" s="64">
        <f>(Observaciones!D15+Observaciones!E15)/2</f>
        <v>6.7</v>
      </c>
      <c r="E15" s="123">
        <f t="shared" si="0"/>
        <v>0.98183101730388156</v>
      </c>
      <c r="F15" s="123">
        <f t="shared" si="4"/>
        <v>6.7581690219552987E-2</v>
      </c>
      <c r="G15" s="123">
        <f t="shared" si="1"/>
        <v>2.4851812999999998</v>
      </c>
      <c r="H15" s="123">
        <f>0.001013*Constantes!$D$6/(0.622*G15)</f>
        <v>4.8600530686495329E-2</v>
      </c>
      <c r="I15" s="123">
        <f t="shared" si="5"/>
        <v>0.29491838247160718</v>
      </c>
      <c r="J15" s="123">
        <f t="shared" si="2"/>
        <v>-0.38674892245770132</v>
      </c>
      <c r="K15" s="123">
        <f>(Constantes!$D$12/0.8)*(Constantes!$D$7*J15^2+Constantes!$D$8*J15+Constantes!$D$9)</f>
        <v>11.775191061344888</v>
      </c>
      <c r="L15" s="123">
        <f>(Constantes!$D$12/0.8)*(0.00376*D15^2-0.0516*D15-6.967)</f>
        <v>-2.6789750999999993</v>
      </c>
      <c r="M15" s="122">
        <f t="shared" si="3"/>
        <v>2.4742780798658917</v>
      </c>
      <c r="N15" s="12"/>
    </row>
    <row r="16" spans="2:14" x14ac:dyDescent="0.3">
      <c r="B16" s="11"/>
      <c r="C16" s="64">
        <v>11</v>
      </c>
      <c r="D16" s="64">
        <f>(Observaciones!D16+Observaciones!E16)/2</f>
        <v>4.5999999999999996</v>
      </c>
      <c r="E16" s="123">
        <f t="shared" si="0"/>
        <v>0.84860028432540868</v>
      </c>
      <c r="F16" s="123">
        <f t="shared" si="4"/>
        <v>5.9429679792546375E-2</v>
      </c>
      <c r="G16" s="123">
        <f t="shared" si="1"/>
        <v>2.4901393999999999</v>
      </c>
      <c r="H16" s="123">
        <f>0.001013*Constantes!$D$6/(0.622*G16)</f>
        <v>4.8503762493037277E-2</v>
      </c>
      <c r="I16" s="123">
        <f t="shared" si="5"/>
        <v>0.27860842641973371</v>
      </c>
      <c r="J16" s="123">
        <f t="shared" si="2"/>
        <v>-0.3844011276982352</v>
      </c>
      <c r="K16" s="123">
        <f>(Constantes!$D$12/0.8)*(Constantes!$D$7*J16^2+Constantes!$D$8*J16+Constantes!$D$9)</f>
        <v>11.774472630448908</v>
      </c>
      <c r="L16" s="123">
        <f>(Constantes!$D$12/0.8)*(0.00376*D16^2-0.0516*D16-6.967)</f>
        <v>-2.6717993999999994</v>
      </c>
      <c r="M16" s="122">
        <f t="shared" si="3"/>
        <v>2.339253427458909</v>
      </c>
      <c r="N16" s="12"/>
    </row>
    <row r="17" spans="2:14" x14ac:dyDescent="0.3">
      <c r="B17" s="11"/>
      <c r="C17" s="64">
        <v>12</v>
      </c>
      <c r="D17" s="64">
        <f>(Observaciones!D17+Observaciones!E17)/2</f>
        <v>4.3</v>
      </c>
      <c r="E17" s="123">
        <f t="shared" si="0"/>
        <v>0.83093230159017306</v>
      </c>
      <c r="F17" s="123">
        <f t="shared" si="4"/>
        <v>5.8336952256694614E-2</v>
      </c>
      <c r="G17" s="123">
        <f t="shared" si="1"/>
        <v>2.4908476999999998</v>
      </c>
      <c r="H17" s="123">
        <f>0.001013*Constantes!$D$6/(0.622*G17)</f>
        <v>4.848996991351754E-2</v>
      </c>
      <c r="I17" s="123">
        <f t="shared" si="5"/>
        <v>0.27623988938520849</v>
      </c>
      <c r="J17" s="123">
        <f t="shared" si="2"/>
        <v>-0.38193942658857638</v>
      </c>
      <c r="K17" s="123">
        <f>(Constantes!$D$12/0.8)*(Constantes!$D$7*J17^2+Constantes!$D$8*J17+Constantes!$D$9)</f>
        <v>11.773659761069329</v>
      </c>
      <c r="L17" s="123">
        <f>(Constantes!$D$12/0.8)*(0.00376*D17^2-0.0516*D17-6.967)</f>
        <v>-2.6697590999999994</v>
      </c>
      <c r="M17" s="122">
        <f t="shared" si="3"/>
        <v>2.3197192433843052</v>
      </c>
      <c r="N17" s="12"/>
    </row>
    <row r="18" spans="2:14" x14ac:dyDescent="0.3">
      <c r="B18" s="11"/>
      <c r="C18" s="64">
        <v>13</v>
      </c>
      <c r="D18" s="64">
        <f>(Observaciones!D18+Observaciones!E18)/2</f>
        <v>5.7</v>
      </c>
      <c r="E18" s="123">
        <f t="shared" si="0"/>
        <v>0.9162509210196762</v>
      </c>
      <c r="F18" s="123">
        <f t="shared" si="4"/>
        <v>6.358780460869165E-2</v>
      </c>
      <c r="G18" s="123">
        <f t="shared" si="1"/>
        <v>2.4875422999999999</v>
      </c>
      <c r="H18" s="123">
        <f>0.001013*Constantes!$D$6/(0.622*G18)</f>
        <v>4.8554402484795679E-2</v>
      </c>
      <c r="I18" s="123">
        <f t="shared" si="5"/>
        <v>0.28721346892523625</v>
      </c>
      <c r="J18" s="123">
        <f t="shared" si="2"/>
        <v>-0.3793645485838914</v>
      </c>
      <c r="K18" s="123">
        <f>(Constantes!$D$12/0.8)*(Constantes!$D$7*J18^2+Constantes!$D$8*J18+Constantes!$D$9)</f>
        <v>11.772744255188057</v>
      </c>
      <c r="L18" s="123">
        <f>(Constantes!$D$12/0.8)*(0.00376*D18^2-0.0516*D18-6.967)</f>
        <v>-2.6771090999999996</v>
      </c>
      <c r="M18" s="122">
        <f t="shared" si="3"/>
        <v>2.4095114820217591</v>
      </c>
      <c r="N18" s="12"/>
    </row>
    <row r="19" spans="2:14" x14ac:dyDescent="0.3">
      <c r="B19" s="11"/>
      <c r="C19" s="64">
        <v>14</v>
      </c>
      <c r="D19" s="64">
        <f>(Observaciones!D19+Observaciones!E19)/2</f>
        <v>4.2</v>
      </c>
      <c r="E19" s="123">
        <f t="shared" si="0"/>
        <v>0.82511551517269466</v>
      </c>
      <c r="F19" s="123">
        <f t="shared" si="4"/>
        <v>5.797655922358453E-2</v>
      </c>
      <c r="G19" s="123">
        <f t="shared" si="1"/>
        <v>2.4910837999999997</v>
      </c>
      <c r="H19" s="123">
        <f>0.001013*Constantes!$D$6/(0.622*G19)</f>
        <v>4.8485374129988865E-2</v>
      </c>
      <c r="I19" s="123">
        <f t="shared" si="5"/>
        <v>0.27544842685092108</v>
      </c>
      <c r="J19" s="123">
        <f t="shared" si="2"/>
        <v>-0.37667725667610352</v>
      </c>
      <c r="K19" s="123">
        <f>(Constantes!$D$12/0.8)*(Constantes!$D$7*J19^2+Constantes!$D$8*J19+Constantes!$D$9)</f>
        <v>11.771717615234207</v>
      </c>
      <c r="L19" s="123">
        <f>(Constantes!$D$12/0.8)*(0.00376*D19^2-0.0516*D19-6.967)</f>
        <v>-2.6690225999999995</v>
      </c>
      <c r="M19" s="122">
        <f t="shared" si="3"/>
        <v>2.3127729561430113</v>
      </c>
      <c r="N19" s="12"/>
    </row>
    <row r="20" spans="2:14" x14ac:dyDescent="0.3">
      <c r="B20" s="11"/>
      <c r="C20" s="64">
        <v>15</v>
      </c>
      <c r="D20" s="64">
        <f>(Observaciones!D20+Observaciones!E20)/2</f>
        <v>4.6999999999999993</v>
      </c>
      <c r="E20" s="123">
        <f t="shared" si="0"/>
        <v>0.85456279709437755</v>
      </c>
      <c r="F20" s="123">
        <f t="shared" si="4"/>
        <v>5.9797799714718242E-2</v>
      </c>
      <c r="G20" s="123">
        <f t="shared" si="1"/>
        <v>2.4899032999999999</v>
      </c>
      <c r="H20" s="123">
        <f>0.001013*Constantes!$D$6/(0.622*G20)</f>
        <v>4.8508361763348141E-2</v>
      </c>
      <c r="I20" s="123">
        <f t="shared" si="5"/>
        <v>0.27939594869492862</v>
      </c>
      <c r="J20" s="123">
        <f t="shared" si="2"/>
        <v>-0.37387834716780144</v>
      </c>
      <c r="K20" s="123">
        <f>(Constantes!$D$12/0.8)*(Constantes!$D$7*J20^2+Constantes!$D$8*J20+Constantes!$D$9)</f>
        <v>11.770571056994948</v>
      </c>
      <c r="L20" s="123">
        <f>(Constantes!$D$12/0.8)*(0.00376*D20^2-0.0516*D20-6.967)</f>
        <v>-2.6724230999999996</v>
      </c>
      <c r="M20" s="122">
        <f t="shared" si="3"/>
        <v>2.3446666877824196</v>
      </c>
      <c r="N20" s="12"/>
    </row>
    <row r="21" spans="2:14" x14ac:dyDescent="0.3">
      <c r="B21" s="11"/>
      <c r="C21" s="64">
        <v>16</v>
      </c>
      <c r="D21" s="64">
        <f>(Observaciones!D21+Observaciones!E21)/2</f>
        <v>6</v>
      </c>
      <c r="E21" s="123">
        <f t="shared" si="0"/>
        <v>0.93550698503161778</v>
      </c>
      <c r="F21" s="123">
        <f t="shared" si="4"/>
        <v>6.4764165026061693E-2</v>
      </c>
      <c r="G21" s="123">
        <f t="shared" si="1"/>
        <v>2.486834</v>
      </c>
      <c r="H21" s="123">
        <f>0.001013*Constantes!$D$6/(0.622*G21)</f>
        <v>4.8568231748542266E-2</v>
      </c>
      <c r="I21" s="123">
        <f t="shared" si="5"/>
        <v>0.28953725056779078</v>
      </c>
      <c r="J21" s="123">
        <f t="shared" si="2"/>
        <v>-0.37096864943627805</v>
      </c>
      <c r="K21" s="123">
        <f>(Constantes!$D$12/0.8)*(Constantes!$D$7*J21^2+Constantes!$D$8*J21+Constantes!$D$9)</f>
        <v>11.76929552299004</v>
      </c>
      <c r="L21" s="123">
        <f>(Constantes!$D$12/0.8)*(0.00376*D21^2-0.0516*D21-6.967)</f>
        <v>-2.6779649999999995</v>
      </c>
      <c r="M21" s="122">
        <f t="shared" si="3"/>
        <v>2.4278198756187912</v>
      </c>
      <c r="N21" s="12"/>
    </row>
    <row r="22" spans="2:14" x14ac:dyDescent="0.3">
      <c r="B22" s="11"/>
      <c r="C22" s="64">
        <v>17</v>
      </c>
      <c r="D22" s="64">
        <f>(Observaciones!D22+Observaciones!E22)/2</f>
        <v>5.9</v>
      </c>
      <c r="E22" s="123">
        <f t="shared" si="0"/>
        <v>0.9290490433608416</v>
      </c>
      <c r="F22" s="123">
        <f t="shared" si="4"/>
        <v>6.4369991730543294E-2</v>
      </c>
      <c r="G22" s="123">
        <f t="shared" si="1"/>
        <v>2.4870701</v>
      </c>
      <c r="H22" s="123">
        <f>0.001013*Constantes!$D$6/(0.622*G22)</f>
        <v>4.8563621118743031E-2</v>
      </c>
      <c r="I22" s="123">
        <f t="shared" si="5"/>
        <v>0.28876380129570045</v>
      </c>
      <c r="J22" s="123">
        <f t="shared" si="2"/>
        <v>-0.36794902568776749</v>
      </c>
      <c r="K22" s="123">
        <f>(Constantes!$D$12/0.8)*(Constantes!$D$7*J22^2+Constantes!$D$8*J22+Constantes!$D$9)</f>
        <v>11.767881696293363</v>
      </c>
      <c r="L22" s="123">
        <f>(Constantes!$D$12/0.8)*(0.00376*D22^2-0.0516*D22-6.967)</f>
        <v>-2.6777078999999997</v>
      </c>
      <c r="M22" s="122">
        <f t="shared" si="3"/>
        <v>2.4210248447470537</v>
      </c>
      <c r="N22" s="12"/>
    </row>
    <row r="23" spans="2:14" x14ac:dyDescent="0.3">
      <c r="B23" s="11"/>
      <c r="C23" s="64">
        <v>18</v>
      </c>
      <c r="D23" s="64">
        <f>(Observaciones!D23+Observaciones!E23)/2</f>
        <v>6.2</v>
      </c>
      <c r="E23" s="123">
        <f t="shared" si="0"/>
        <v>0.94854165981127081</v>
      </c>
      <c r="F23" s="123">
        <f t="shared" si="4"/>
        <v>6.5558715041284285E-2</v>
      </c>
      <c r="G23" s="123">
        <f t="shared" si="1"/>
        <v>2.4863618000000001</v>
      </c>
      <c r="H23" s="123">
        <f>0.001013*Constantes!$D$6/(0.622*G23)</f>
        <v>4.8577455635038451E-2</v>
      </c>
      <c r="I23" s="123">
        <f t="shared" si="5"/>
        <v>0.29108066300250851</v>
      </c>
      <c r="J23" s="123">
        <f t="shared" si="2"/>
        <v>-0.36482037070195533</v>
      </c>
      <c r="K23" s="123">
        <f>(Constantes!$D$12/0.8)*(Constantes!$D$7*J23^2+Constantes!$D$8*J23+Constantes!$D$9)</f>
        <v>11.766320014784075</v>
      </c>
      <c r="L23" s="123">
        <f>(Constantes!$D$12/0.8)*(0.00376*D23^2-0.0516*D23-6.967)</f>
        <v>-2.6783945999999994</v>
      </c>
      <c r="M23" s="122">
        <f t="shared" si="3"/>
        <v>2.4398224611925139</v>
      </c>
      <c r="N23" s="12"/>
    </row>
    <row r="24" spans="2:14" x14ac:dyDescent="0.3">
      <c r="B24" s="11"/>
      <c r="C24" s="64">
        <v>19</v>
      </c>
      <c r="D24" s="64">
        <f>(Observaciones!D24+Observaciones!E24)/2</f>
        <v>5.6</v>
      </c>
      <c r="E24" s="123">
        <f t="shared" si="0"/>
        <v>0.90991033080617656</v>
      </c>
      <c r="F24" s="123">
        <f t="shared" si="4"/>
        <v>6.3199773283672295E-2</v>
      </c>
      <c r="G24" s="123">
        <f t="shared" si="1"/>
        <v>2.4877783999999998</v>
      </c>
      <c r="H24" s="123">
        <f>0.001013*Constantes!$D$6/(0.622*G24)</f>
        <v>4.8549794480149178E-2</v>
      </c>
      <c r="I24" s="123">
        <f t="shared" si="5"/>
        <v>0.28643660704734913</v>
      </c>
      <c r="J24" s="123">
        <f t="shared" si="2"/>
        <v>-0.36158361156683566</v>
      </c>
      <c r="K24" s="123">
        <f>(Constantes!$D$12/0.8)*(Constantes!$D$7*J24^2+Constantes!$D$8*J24+Constantes!$D$9)</f>
        <v>11.76460068580964</v>
      </c>
      <c r="L24" s="123">
        <f>(Constantes!$D$12/0.8)*(0.00376*D24^2-0.0516*D24-6.967)</f>
        <v>-2.6767673999999992</v>
      </c>
      <c r="M24" s="122">
        <f t="shared" si="3"/>
        <v>2.4008993935766618</v>
      </c>
      <c r="N24" s="12"/>
    </row>
    <row r="25" spans="2:14" x14ac:dyDescent="0.3">
      <c r="B25" s="11"/>
      <c r="C25" s="64">
        <v>20</v>
      </c>
      <c r="D25" s="64">
        <f>(Observaciones!D25+Observaciones!E25)/2</f>
        <v>5.6</v>
      </c>
      <c r="E25" s="123">
        <f t="shared" si="0"/>
        <v>0.90991033080617656</v>
      </c>
      <c r="F25" s="123">
        <f t="shared" si="4"/>
        <v>6.3199773283672295E-2</v>
      </c>
      <c r="G25" s="123">
        <f t="shared" si="1"/>
        <v>2.4877783999999998</v>
      </c>
      <c r="H25" s="123">
        <f>0.001013*Constantes!$D$6/(0.622*G25)</f>
        <v>4.8549794480149178E-2</v>
      </c>
      <c r="I25" s="123">
        <f t="shared" si="5"/>
        <v>0.28643660704734913</v>
      </c>
      <c r="J25" s="123">
        <f t="shared" si="2"/>
        <v>-0.3582397074039953</v>
      </c>
      <c r="K25" s="123">
        <f>(Constantes!$D$12/0.8)*(Constantes!$D$7*J25^2+Constantes!$D$8*J25+Constantes!$D$9)</f>
        <v>11.762713701242287</v>
      </c>
      <c r="L25" s="123">
        <f>(Constantes!$D$12/0.8)*(0.00376*D25^2-0.0516*D25-6.967)</f>
        <v>-2.6767673999999992</v>
      </c>
      <c r="M25" s="122">
        <f t="shared" si="3"/>
        <v>2.4003913222070596</v>
      </c>
      <c r="N25" s="12"/>
    </row>
    <row r="26" spans="2:14" x14ac:dyDescent="0.3">
      <c r="B26" s="11"/>
      <c r="C26" s="64">
        <v>21</v>
      </c>
      <c r="D26" s="64">
        <f>(Observaciones!D26+Observaciones!E26)/2</f>
        <v>5.3999999999999995</v>
      </c>
      <c r="E26" s="123">
        <f t="shared" si="0"/>
        <v>0.89734507498222005</v>
      </c>
      <c r="F26" s="123">
        <f t="shared" si="4"/>
        <v>6.2429791566432663E-2</v>
      </c>
      <c r="G26" s="123">
        <f t="shared" si="1"/>
        <v>2.4882505999999998</v>
      </c>
      <c r="H26" s="123">
        <f>0.001013*Constantes!$D$6/(0.622*G26)</f>
        <v>4.8540581094265331E-2</v>
      </c>
      <c r="I26" s="123">
        <f t="shared" si="5"/>
        <v>0.28487954572282553</v>
      </c>
      <c r="J26" s="123">
        <f t="shared" si="2"/>
        <v>-0.35478964908440508</v>
      </c>
      <c r="K26" s="123">
        <f>(Constantes!$D$12/0.8)*(Constantes!$D$7*J26^2+Constantes!$D$8*J26+Constantes!$D$9)</f>
        <v>11.760648852910098</v>
      </c>
      <c r="L26" s="123">
        <f>(Constantes!$D$12/0.8)*(0.00376*D26^2-0.0516*D26-6.967)</f>
        <v>-2.6759993999999998</v>
      </c>
      <c r="M26" s="122">
        <f t="shared" si="3"/>
        <v>2.3870087110387823</v>
      </c>
      <c r="N26" s="12"/>
    </row>
    <row r="27" spans="2:14" x14ac:dyDescent="0.3">
      <c r="B27" s="11"/>
      <c r="C27" s="64">
        <v>22</v>
      </c>
      <c r="D27" s="64">
        <f>(Observaciones!D27+Observaciones!E27)/2</f>
        <v>4.5</v>
      </c>
      <c r="E27" s="123">
        <f t="shared" si="0"/>
        <v>0.84267449337682987</v>
      </c>
      <c r="F27" s="123">
        <f t="shared" si="4"/>
        <v>5.906350417529968E-2</v>
      </c>
      <c r="G27" s="123">
        <f t="shared" si="1"/>
        <v>2.4903754999999999</v>
      </c>
      <c r="H27" s="123">
        <f>0.001013*Constantes!$D$6/(0.622*G27)</f>
        <v>4.8499164094793878E-2</v>
      </c>
      <c r="I27" s="123">
        <f t="shared" si="5"/>
        <v>0.2778199011826501</v>
      </c>
      <c r="J27" s="123">
        <f t="shared" si="2"/>
        <v>-0.35123445893480337</v>
      </c>
      <c r="K27" s="123">
        <f>(Constantes!$D$12/0.8)*(Constantes!$D$7*J27^2+Constantes!$D$8*J27+Constantes!$D$9)</f>
        <v>11.758395748383311</v>
      </c>
      <c r="L27" s="123">
        <f>(Constantes!$D$12/0.8)*(0.00376*D27^2-0.0516*D27-6.967)</f>
        <v>-2.6711474999999996</v>
      </c>
      <c r="M27" s="122">
        <f t="shared" si="3"/>
        <v>2.3286154296951205</v>
      </c>
      <c r="N27" s="12"/>
    </row>
    <row r="28" spans="2:14" x14ac:dyDescent="0.3">
      <c r="B28" s="11"/>
      <c r="C28" s="64">
        <v>23</v>
      </c>
      <c r="D28" s="64">
        <f>(Observaciones!D28+Observaciones!E28)/2</f>
        <v>6.3000000000000007</v>
      </c>
      <c r="E28" s="123">
        <f t="shared" si="0"/>
        <v>0.9551188077388888</v>
      </c>
      <c r="F28" s="123">
        <f t="shared" si="4"/>
        <v>6.5959109426506846E-2</v>
      </c>
      <c r="G28" s="123">
        <f t="shared" si="1"/>
        <v>2.4861257000000001</v>
      </c>
      <c r="H28" s="123">
        <f>0.001013*Constantes!$D$6/(0.622*G28)</f>
        <v>4.8582068892234348E-2</v>
      </c>
      <c r="I28" s="123">
        <f t="shared" si="5"/>
        <v>0.29185060555993408</v>
      </c>
      <c r="J28" s="123">
        <f t="shared" si="2"/>
        <v>-0.34757519043475887</v>
      </c>
      <c r="K28" s="123">
        <f>(Constantes!$D$12/0.8)*(Constantes!$D$7*J28^2+Constantes!$D$8*J28+Constantes!$D$9)</f>
        <v>11.7559438270961</v>
      </c>
      <c r="L28" s="123">
        <f>(Constantes!$D$12/0.8)*(0.00376*D28^2-0.0516*D28-6.967)</f>
        <v>-2.6785670999999995</v>
      </c>
      <c r="M28" s="122">
        <f t="shared" si="3"/>
        <v>2.443379135206655</v>
      </c>
      <c r="N28" s="12"/>
    </row>
    <row r="29" spans="2:14" x14ac:dyDescent="0.3">
      <c r="B29" s="11"/>
      <c r="C29" s="64">
        <v>24</v>
      </c>
      <c r="D29" s="64">
        <f>(Observaciones!D29+Observaciones!E29)/2</f>
        <v>6</v>
      </c>
      <c r="E29" s="123">
        <f t="shared" si="0"/>
        <v>0.93550698503161778</v>
      </c>
      <c r="F29" s="123">
        <f t="shared" si="4"/>
        <v>6.4764165026061693E-2</v>
      </c>
      <c r="G29" s="123">
        <f t="shared" si="1"/>
        <v>2.486834</v>
      </c>
      <c r="H29" s="123">
        <f>0.001013*Constantes!$D$6/(0.622*G29)</f>
        <v>4.8568231748542266E-2</v>
      </c>
      <c r="I29" s="123">
        <f t="shared" si="5"/>
        <v>0.28953725056779078</v>
      </c>
      <c r="J29" s="123">
        <f t="shared" si="2"/>
        <v>-0.34381292790450158</v>
      </c>
      <c r="K29" s="123">
        <f>(Constantes!$D$12/0.8)*(Constantes!$D$7*J29^2+Constantes!$D$8*J29+Constantes!$D$9)</f>
        <v>11.753282376783554</v>
      </c>
      <c r="L29" s="123">
        <f>(Constantes!$D$12/0.8)*(0.00376*D29^2-0.0516*D29-6.967)</f>
        <v>-2.6779649999999995</v>
      </c>
      <c r="M29" s="122">
        <f t="shared" si="3"/>
        <v>2.423461657432759</v>
      </c>
      <c r="N29" s="12"/>
    </row>
    <row r="30" spans="2:14" x14ac:dyDescent="0.3">
      <c r="B30" s="11"/>
      <c r="C30" s="64">
        <v>25</v>
      </c>
      <c r="D30" s="64">
        <f>(Observaciones!D30+Observaciones!E30)/2</f>
        <v>6.9</v>
      </c>
      <c r="E30" s="123">
        <f t="shared" si="0"/>
        <v>0.99543224947116915</v>
      </c>
      <c r="F30" s="123">
        <f t="shared" si="4"/>
        <v>6.8405707891264905E-2</v>
      </c>
      <c r="G30" s="123">
        <f t="shared" si="1"/>
        <v>2.4847090999999999</v>
      </c>
      <c r="H30" s="123">
        <f>0.001013*Constantes!$D$6/(0.622*G30)</f>
        <v>4.8609766846410454E-2</v>
      </c>
      <c r="I30" s="123">
        <f t="shared" si="5"/>
        <v>0.29644493684108758</v>
      </c>
      <c r="J30" s="123">
        <f t="shared" si="2"/>
        <v>-0.3399487861836154</v>
      </c>
      <c r="K30" s="123">
        <f>(Constantes!$D$12/0.8)*(Constantes!$D$7*J30^2+Constantes!$D$8*J30+Constantes!$D$9)</f>
        <v>11.750400550213216</v>
      </c>
      <c r="L30" s="123">
        <f>(Constantes!$D$12/0.8)*(0.00376*D30^2-0.0516*D30-6.967)</f>
        <v>-2.6790098999999996</v>
      </c>
      <c r="M30" s="122">
        <f t="shared" si="3"/>
        <v>2.4801670234253632</v>
      </c>
      <c r="N30" s="12"/>
    </row>
    <row r="31" spans="2:14" x14ac:dyDescent="0.3">
      <c r="B31" s="11"/>
      <c r="C31" s="64">
        <v>26</v>
      </c>
      <c r="D31" s="64">
        <f>(Observaciones!D31+Observaciones!E31)/2</f>
        <v>5.9</v>
      </c>
      <c r="E31" s="123">
        <f t="shared" si="0"/>
        <v>0.9290490433608416</v>
      </c>
      <c r="F31" s="123">
        <f t="shared" si="4"/>
        <v>6.4369991730543294E-2</v>
      </c>
      <c r="G31" s="123">
        <f t="shared" si="1"/>
        <v>2.4870701</v>
      </c>
      <c r="H31" s="123">
        <f>0.001013*Constantes!$D$6/(0.622*G31)</f>
        <v>4.8563621118743031E-2</v>
      </c>
      <c r="I31" s="123">
        <f t="shared" si="5"/>
        <v>0.28876380129570045</v>
      </c>
      <c r="J31" s="123">
        <f t="shared" si="2"/>
        <v>-0.33598391030068736</v>
      </c>
      <c r="K31" s="123">
        <f>(Constantes!$D$12/0.8)*(Constantes!$D$7*J31^2+Constantes!$D$8*J31+Constantes!$D$9)</f>
        <v>11.7472873821902</v>
      </c>
      <c r="L31" s="123">
        <f>(Constantes!$D$12/0.8)*(0.00376*D31^2-0.0516*D31-6.967)</f>
        <v>-2.6777078999999997</v>
      </c>
      <c r="M31" s="122">
        <f t="shared" si="3"/>
        <v>2.4154347658670767</v>
      </c>
      <c r="N31" s="12"/>
    </row>
    <row r="32" spans="2:14" x14ac:dyDescent="0.3">
      <c r="B32" s="11"/>
      <c r="C32" s="64">
        <v>27</v>
      </c>
      <c r="D32" s="64">
        <f>(Observaciones!D32+Observaciones!E32)/2</f>
        <v>4.7</v>
      </c>
      <c r="E32" s="123">
        <f t="shared" si="0"/>
        <v>0.85456279709437766</v>
      </c>
      <c r="F32" s="123">
        <f t="shared" si="4"/>
        <v>5.9797799714718249E-2</v>
      </c>
      <c r="G32" s="123">
        <f t="shared" si="1"/>
        <v>2.4899032999999999</v>
      </c>
      <c r="H32" s="123">
        <f>0.001013*Constantes!$D$6/(0.622*G32)</f>
        <v>4.8508361763348141E-2</v>
      </c>
      <c r="I32" s="123">
        <f t="shared" si="5"/>
        <v>0.27939594869492862</v>
      </c>
      <c r="J32" s="123">
        <f t="shared" si="2"/>
        <v>-0.33191947513401066</v>
      </c>
      <c r="K32" s="123">
        <f>(Constantes!$D$12/0.8)*(Constantes!$D$7*J32^2+Constantes!$D$8*J32+Constantes!$D$9)</f>
        <v>11.743931806814418</v>
      </c>
      <c r="L32" s="123">
        <f>(Constantes!$D$12/0.8)*(0.00376*D32^2-0.0516*D32-6.967)</f>
        <v>-2.6724230999999996</v>
      </c>
      <c r="M32" s="122">
        <f t="shared" si="3"/>
        <v>2.3376703631203113</v>
      </c>
      <c r="N32" s="12"/>
    </row>
    <row r="33" spans="2:14" x14ac:dyDescent="0.3">
      <c r="B33" s="11"/>
      <c r="C33" s="64">
        <v>28</v>
      </c>
      <c r="D33" s="64">
        <f>(Observaciones!D33+Observaciones!E33)/2</f>
        <v>5.0999999999999996</v>
      </c>
      <c r="E33" s="123">
        <f t="shared" si="0"/>
        <v>0.87878397685782894</v>
      </c>
      <c r="F33" s="123">
        <f t="shared" si="4"/>
        <v>6.1289891533703518E-2</v>
      </c>
      <c r="G33" s="123">
        <f t="shared" si="1"/>
        <v>2.4889589000000001</v>
      </c>
      <c r="H33" s="123">
        <f>0.001013*Constantes!$D$6/(0.622*G33)</f>
        <v>4.8526767570229598E-2</v>
      </c>
      <c r="I33" s="123">
        <f t="shared" si="5"/>
        <v>0.28253577431172794</v>
      </c>
      <c r="J33" s="123">
        <f t="shared" si="2"/>
        <v>-0.32775668506344269</v>
      </c>
      <c r="K33" s="123">
        <f>(Constantes!$D$12/0.8)*(Constantes!$D$7*J33^2+Constantes!$D$8*J33+Constantes!$D$9)</f>
        <v>11.740322674968299</v>
      </c>
      <c r="L33" s="123">
        <f>(Constantes!$D$12/0.8)*(0.00376*D33^2-0.0516*D33-6.967)</f>
        <v>-2.6746358999999997</v>
      </c>
      <c r="M33" s="122">
        <f t="shared" si="3"/>
        <v>2.3623571631747575</v>
      </c>
      <c r="N33" s="12"/>
    </row>
    <row r="34" spans="2:14" x14ac:dyDescent="0.3">
      <c r="B34" s="11"/>
      <c r="C34" s="64">
        <v>29</v>
      </c>
      <c r="D34" s="64">
        <f>(Observaciones!D34+Observaciones!E34)/2</f>
        <v>5.8</v>
      </c>
      <c r="E34" s="123">
        <f t="shared" si="0"/>
        <v>0.92263042375989668</v>
      </c>
      <c r="F34" s="123">
        <f t="shared" si="4"/>
        <v>6.3977874512489694E-2</v>
      </c>
      <c r="G34" s="123">
        <f t="shared" si="1"/>
        <v>2.4873061999999999</v>
      </c>
      <c r="H34" s="123">
        <f>0.001013*Constantes!$D$6/(0.622*G34)</f>
        <v>4.8559011364243919E-2</v>
      </c>
      <c r="I34" s="123">
        <f t="shared" si="5"/>
        <v>0.28798920389513999</v>
      </c>
      <c r="J34" s="123">
        <f t="shared" si="2"/>
        <v>-0.32349677361352186</v>
      </c>
      <c r="K34" s="123">
        <f>(Constantes!$D$12/0.8)*(Constantes!$D$7*J34^2+Constantes!$D$8*J34+Constantes!$D$9)</f>
        <v>11.736448772012897</v>
      </c>
      <c r="L34" s="123">
        <f>(Constantes!$D$12/0.8)*(0.00376*D34^2-0.0516*D34-6.967)</f>
        <v>-2.6774225999999994</v>
      </c>
      <c r="M34" s="122">
        <f t="shared" si="3"/>
        <v>2.4061035030387465</v>
      </c>
      <c r="N34" s="12"/>
    </row>
    <row r="35" spans="2:14" x14ac:dyDescent="0.3">
      <c r="B35" s="11"/>
      <c r="C35" s="64">
        <v>30</v>
      </c>
      <c r="D35" s="64">
        <f>(Observaciones!D35+Observaciones!E35)/2</f>
        <v>5</v>
      </c>
      <c r="E35" s="123">
        <f t="shared" si="0"/>
        <v>0.87267261944779717</v>
      </c>
      <c r="F35" s="123">
        <f t="shared" si="4"/>
        <v>6.0913909783222933E-2</v>
      </c>
      <c r="G35" s="123">
        <f t="shared" si="1"/>
        <v>2.489195</v>
      </c>
      <c r="H35" s="123">
        <f>0.001013*Constantes!$D$6/(0.622*G35)</f>
        <v>4.8522164809166962E-2</v>
      </c>
      <c r="I35" s="123">
        <f t="shared" si="5"/>
        <v>0.28175238056862134</v>
      </c>
      <c r="J35" s="123">
        <f t="shared" si="2"/>
        <v>-0.31914100308794713</v>
      </c>
      <c r="K35" s="123">
        <f>(Constantes!$D$12/0.8)*(Constantes!$D$7*J35^2+Constantes!$D$8*J35+Constantes!$D$9)</f>
        <v>11.732298835670136</v>
      </c>
      <c r="L35" s="123">
        <f>(Constantes!$D$12/0.8)*(0.00376*D35^2-0.0516*D35-6.967)</f>
        <v>-2.6741249999999992</v>
      </c>
      <c r="M35" s="122">
        <f t="shared" si="3"/>
        <v>2.3538258542149095</v>
      </c>
      <c r="N35" s="12"/>
    </row>
    <row r="36" spans="2:14" x14ac:dyDescent="0.3">
      <c r="B36" s="11"/>
      <c r="C36" s="64">
        <v>31</v>
      </c>
      <c r="D36" s="64">
        <f>(Observaciones!D36+Observaciones!E36)/2</f>
        <v>5.6</v>
      </c>
      <c r="E36" s="123">
        <f t="shared" si="0"/>
        <v>0.90991033080617656</v>
      </c>
      <c r="F36" s="123">
        <f t="shared" si="4"/>
        <v>6.3199773283672295E-2</v>
      </c>
      <c r="G36" s="123">
        <f t="shared" si="1"/>
        <v>2.4877783999999998</v>
      </c>
      <c r="H36" s="123">
        <f>0.001013*Constantes!$D$6/(0.622*G36)</f>
        <v>4.8549794480149178E-2</v>
      </c>
      <c r="I36" s="123">
        <f t="shared" si="5"/>
        <v>0.28643660704734913</v>
      </c>
      <c r="J36" s="123">
        <f t="shared" si="2"/>
        <v>-0.31469066419553055</v>
      </c>
      <c r="K36" s="123">
        <f>(Constantes!$D$12/0.8)*(Constantes!$D$7*J36^2+Constantes!$D$8*J36+Constantes!$D$9)</f>
        <v>11.72786157406861</v>
      </c>
      <c r="L36" s="123">
        <f>(Constantes!$D$12/0.8)*(0.00376*D36^2-0.0516*D36-6.967)</f>
        <v>-2.6767673999999992</v>
      </c>
      <c r="M36" s="122">
        <f t="shared" si="3"/>
        <v>2.3910073726544101</v>
      </c>
      <c r="N36" s="12"/>
    </row>
    <row r="37" spans="2:14" x14ac:dyDescent="0.3">
      <c r="B37" s="11"/>
      <c r="C37" s="64">
        <v>32</v>
      </c>
      <c r="D37" s="64">
        <f>(Observaciones!D37+Observaciones!E37)/2</f>
        <v>7.1</v>
      </c>
      <c r="E37" s="123">
        <f t="shared" si="0"/>
        <v>1.0091991741634025</v>
      </c>
      <c r="F37" s="123">
        <f t="shared" si="4"/>
        <v>6.9238306573324693E-2</v>
      </c>
      <c r="G37" s="123">
        <f t="shared" si="1"/>
        <v>2.4842369</v>
      </c>
      <c r="H37" s="123">
        <f>0.001013*Constantes!$D$6/(0.622*G37)</f>
        <v>4.8619006517516244E-2</v>
      </c>
      <c r="I37" s="123">
        <f t="shared" si="5"/>
        <v>0.29796649909103473</v>
      </c>
      <c r="J37" s="123">
        <f t="shared" si="2"/>
        <v>-0.31014707566773203</v>
      </c>
      <c r="K37" s="123">
        <f>(Constantes!$D$12/0.8)*(Constantes!$D$7*J37^2+Constantes!$D$8*J37+Constantes!$D$9)</f>
        <v>11.723125683930187</v>
      </c>
      <c r="L37" s="123">
        <f>(Constantes!$D$12/0.8)*(0.00376*D37^2-0.0516*D37-6.967)</f>
        <v>-2.6789318999999994</v>
      </c>
      <c r="M37" s="122">
        <f t="shared" si="3"/>
        <v>2.4852808357918841</v>
      </c>
      <c r="N37" s="12"/>
    </row>
    <row r="38" spans="2:14" x14ac:dyDescent="0.3">
      <c r="B38" s="11"/>
      <c r="C38" s="64">
        <v>33</v>
      </c>
      <c r="D38" s="64">
        <f>(Observaciones!D38+Observaciones!E38)/2</f>
        <v>5.4</v>
      </c>
      <c r="E38" s="123">
        <f t="shared" si="0"/>
        <v>0.89734507498222005</v>
      </c>
      <c r="F38" s="123">
        <f t="shared" si="4"/>
        <v>6.2429791566432663E-2</v>
      </c>
      <c r="G38" s="123">
        <f t="shared" si="1"/>
        <v>2.4882505999999998</v>
      </c>
      <c r="H38" s="123">
        <f>0.001013*Constantes!$D$6/(0.622*G38)</f>
        <v>4.8540581094265331E-2</v>
      </c>
      <c r="I38" s="123">
        <f t="shared" si="5"/>
        <v>0.28487954572282553</v>
      </c>
      <c r="J38" s="123">
        <f t="shared" si="2"/>
        <v>-0.30551158386789107</v>
      </c>
      <c r="K38" s="123">
        <f>(Constantes!$D$12/0.8)*(Constantes!$D$7*J38^2+Constantes!$D$8*J38+Constantes!$D$9)</f>
        <v>11.718079868874387</v>
      </c>
      <c r="L38" s="123">
        <f>(Constantes!$D$12/0.8)*(0.00376*D38^2-0.0516*D38-6.967)</f>
        <v>-2.6759993999999998</v>
      </c>
      <c r="M38" s="122">
        <f t="shared" si="3"/>
        <v>2.3756093001748453</v>
      </c>
      <c r="N38" s="12"/>
    </row>
    <row r="39" spans="2:14" x14ac:dyDescent="0.3">
      <c r="B39" s="11"/>
      <c r="C39" s="64">
        <v>34</v>
      </c>
      <c r="D39" s="64">
        <f>(Observaciones!D39+Observaciones!E39)/2</f>
        <v>6.7</v>
      </c>
      <c r="E39" s="123">
        <f t="shared" si="0"/>
        <v>0.98183101730388156</v>
      </c>
      <c r="F39" s="123">
        <f t="shared" si="4"/>
        <v>6.7581690219552987E-2</v>
      </c>
      <c r="G39" s="123">
        <f t="shared" si="1"/>
        <v>2.4851812999999998</v>
      </c>
      <c r="H39" s="123">
        <f>0.001013*Constantes!$D$6/(0.622*G39)</f>
        <v>4.8600530686495329E-2</v>
      </c>
      <c r="I39" s="123">
        <f t="shared" si="5"/>
        <v>0.29491838247160718</v>
      </c>
      <c r="J39" s="123">
        <f t="shared" si="2"/>
        <v>-0.30078556239227006</v>
      </c>
      <c r="K39" s="123">
        <f>(Constantes!$D$12/0.8)*(Constantes!$D$7*J39^2+Constantes!$D$8*J39+Constantes!$D$9)</f>
        <v>11.712712857817467</v>
      </c>
      <c r="L39" s="123">
        <f>(Constantes!$D$12/0.8)*(0.00376*D39^2-0.0516*D39-6.967)</f>
        <v>-2.6789750999999993</v>
      </c>
      <c r="M39" s="122">
        <f t="shared" si="3"/>
        <v>2.4569576673852955</v>
      </c>
      <c r="N39" s="12"/>
    </row>
    <row r="40" spans="2:14" x14ac:dyDescent="0.3">
      <c r="B40" s="11"/>
      <c r="C40" s="64">
        <v>35</v>
      </c>
      <c r="D40" s="64">
        <f>(Observaciones!D40+Observaciones!E40)/2</f>
        <v>7.3</v>
      </c>
      <c r="E40" s="123">
        <f t="shared" si="0"/>
        <v>1.0231335151775351</v>
      </c>
      <c r="F40" s="123">
        <f t="shared" si="4"/>
        <v>7.0079558950811582E-2</v>
      </c>
      <c r="G40" s="123">
        <f t="shared" si="1"/>
        <v>2.4837647</v>
      </c>
      <c r="H40" s="123">
        <f>0.001013*Constantes!$D$6/(0.622*G40)</f>
        <v>4.8628249701815292E-2</v>
      </c>
      <c r="I40" s="123">
        <f t="shared" si="5"/>
        <v>0.29948299425174468</v>
      </c>
      <c r="J40" s="123">
        <f t="shared" si="2"/>
        <v>-0.29597041166302818</v>
      </c>
      <c r="K40" s="123">
        <f>(Constantes!$D$12/0.8)*(Constantes!$D$7*J40^2+Constantes!$D$8*J40+Constantes!$D$9)</f>
        <v>11.707013423442827</v>
      </c>
      <c r="L40" s="123">
        <f>(Constantes!$D$12/0.8)*(0.00376*D40^2-0.0516*D40-6.967)</f>
        <v>-2.6787410999999994</v>
      </c>
      <c r="M40" s="122">
        <f t="shared" si="3"/>
        <v>2.4934509423169322</v>
      </c>
      <c r="N40" s="12"/>
    </row>
    <row r="41" spans="2:14" x14ac:dyDescent="0.3">
      <c r="B41" s="11"/>
      <c r="C41" s="64">
        <v>36</v>
      </c>
      <c r="D41" s="64">
        <f>(Observaciones!D41+Observaciones!E41)/2</f>
        <v>8.5</v>
      </c>
      <c r="E41" s="123">
        <f t="shared" si="0"/>
        <v>1.1103536858685381</v>
      </c>
      <c r="F41" s="123">
        <f t="shared" si="4"/>
        <v>7.5312928553469966E-2</v>
      </c>
      <c r="G41" s="123">
        <f t="shared" si="1"/>
        <v>2.4809315000000001</v>
      </c>
      <c r="H41" s="123">
        <f>0.001013*Constantes!$D$6/(0.622*G41)</f>
        <v>4.8683782697004872E-2</v>
      </c>
      <c r="I41" s="123">
        <f t="shared" si="5"/>
        <v>0.30847156780061824</v>
      </c>
      <c r="J41" s="123">
        <f t="shared" si="2"/>
        <v>-0.29106755851324578</v>
      </c>
      <c r="K41" s="123">
        <f>(Constantes!$D$12/0.8)*(Constantes!$D$7*J41^2+Constantes!$D$8*J41+Constantes!$D$9)</f>
        <v>11.70097040071941</v>
      </c>
      <c r="L41" s="123">
        <f>(Constantes!$D$12/0.8)*(0.00376*D41^2-0.0516*D41-6.967)</f>
        <v>-2.6752274999999996</v>
      </c>
      <c r="M41" s="122">
        <f t="shared" si="3"/>
        <v>2.5676200620923031</v>
      </c>
      <c r="N41" s="12"/>
    </row>
    <row r="42" spans="2:14" x14ac:dyDescent="0.3">
      <c r="B42" s="11"/>
      <c r="C42" s="64">
        <v>37</v>
      </c>
      <c r="D42" s="64">
        <f>(Observaciones!D42+Observaciones!E42)/2</f>
        <v>7.4</v>
      </c>
      <c r="E42" s="123">
        <f t="shared" si="0"/>
        <v>1.0301640094775164</v>
      </c>
      <c r="F42" s="123">
        <f t="shared" si="4"/>
        <v>7.0503453113465397E-2</v>
      </c>
      <c r="G42" s="123">
        <f t="shared" si="1"/>
        <v>2.4835286000000001</v>
      </c>
      <c r="H42" s="123">
        <f>0.001013*Constantes!$D$6/(0.622*G42)</f>
        <v>4.8632872612038511E-2</v>
      </c>
      <c r="I42" s="123">
        <f t="shared" si="5"/>
        <v>0.3002393187005778</v>
      </c>
      <c r="J42" s="123">
        <f t="shared" si="2"/>
        <v>-0.28607845576412366</v>
      </c>
      <c r="K42" s="123">
        <f>(Constantes!$D$12/0.8)*(Constantes!$D$7*J42^2+Constantes!$D$8*J42+Constantes!$D$9)</f>
        <v>11.694572705444557</v>
      </c>
      <c r="L42" s="123">
        <f>(Constantes!$D$12/0.8)*(0.00376*D42^2-0.0516*D42-6.967)</f>
        <v>-2.6786033999999996</v>
      </c>
      <c r="M42" s="122">
        <f t="shared" si="3"/>
        <v>2.4962782491973723</v>
      </c>
      <c r="N42" s="12"/>
    </row>
    <row r="43" spans="2:14" x14ac:dyDescent="0.3">
      <c r="B43" s="11"/>
      <c r="C43" s="64">
        <v>38</v>
      </c>
      <c r="D43" s="64">
        <f>(Observaciones!D43+Observaciones!E43)/2</f>
        <v>7.6</v>
      </c>
      <c r="E43" s="123">
        <f t="shared" si="0"/>
        <v>1.0443527390237508</v>
      </c>
      <c r="F43" s="123">
        <f t="shared" si="4"/>
        <v>7.1357823311676297E-2</v>
      </c>
      <c r="G43" s="123">
        <f t="shared" si="1"/>
        <v>2.4830563999999997</v>
      </c>
      <c r="H43" s="123">
        <f>0.001013*Constantes!$D$6/(0.622*G43)</f>
        <v>4.8642121069885629E-2</v>
      </c>
      <c r="I43" s="123">
        <f t="shared" si="5"/>
        <v>0.30174807629971534</v>
      </c>
      <c r="J43" s="123">
        <f t="shared" si="2"/>
        <v>-0.28100458179447974</v>
      </c>
      <c r="K43" s="123">
        <f>(Constantes!$D$12/0.8)*(Constantes!$D$7*J43^2+Constantes!$D$8*J43+Constantes!$D$9)</f>
        <v>11.687809352787783</v>
      </c>
      <c r="L43" s="123">
        <f>(Constantes!$D$12/0.8)*(0.00376*D43^2-0.0516*D43-6.967)</f>
        <v>-2.6782433999999995</v>
      </c>
      <c r="M43" s="122">
        <f t="shared" si="3"/>
        <v>2.5070127552474331</v>
      </c>
      <c r="N43" s="12"/>
    </row>
    <row r="44" spans="2:14" x14ac:dyDescent="0.3">
      <c r="B44" s="11"/>
      <c r="C44" s="64">
        <v>39</v>
      </c>
      <c r="D44" s="64">
        <f>(Observaciones!D44+Observaciones!E44)/2</f>
        <v>5.7</v>
      </c>
      <c r="E44" s="123">
        <f t="shared" si="0"/>
        <v>0.9162509210196762</v>
      </c>
      <c r="F44" s="123">
        <f t="shared" si="4"/>
        <v>6.358780460869165E-2</v>
      </c>
      <c r="G44" s="123">
        <f t="shared" si="1"/>
        <v>2.4875422999999999</v>
      </c>
      <c r="H44" s="123">
        <f>0.001013*Constantes!$D$6/(0.622*G44)</f>
        <v>4.8554402484795679E-2</v>
      </c>
      <c r="I44" s="123">
        <f t="shared" si="5"/>
        <v>0.28721346892523625</v>
      </c>
      <c r="J44" s="123">
        <f t="shared" si="2"/>
        <v>-0.2758474401026747</v>
      </c>
      <c r="K44" s="123">
        <f>(Constantes!$D$12/0.8)*(Constantes!$D$7*J44^2+Constantes!$D$8*J44+Constantes!$D$9)</f>
        <v>11.680669475811902</v>
      </c>
      <c r="L44" s="123">
        <f>(Constantes!$D$12/0.8)*(0.00376*D44^2-0.0516*D44-6.967)</f>
        <v>-2.6771090999999996</v>
      </c>
      <c r="M44" s="122">
        <f t="shared" si="3"/>
        <v>2.3846530722437169</v>
      </c>
      <c r="N44" s="12"/>
    </row>
    <row r="45" spans="2:14" x14ac:dyDescent="0.3">
      <c r="B45" s="11"/>
      <c r="C45" s="64">
        <v>40</v>
      </c>
      <c r="D45" s="64">
        <f>(Observaciones!D45+Observaciones!E45)/2</f>
        <v>5.5</v>
      </c>
      <c r="E45" s="123">
        <f t="shared" si="0"/>
        <v>0.90360844965772646</v>
      </c>
      <c r="F45" s="123">
        <f t="shared" si="4"/>
        <v>6.2813771829638612E-2</v>
      </c>
      <c r="G45" s="123">
        <f t="shared" si="1"/>
        <v>2.4880144999999998</v>
      </c>
      <c r="H45" s="123">
        <f>0.001013*Constantes!$D$6/(0.622*G45)</f>
        <v>4.8545187350055377E-2</v>
      </c>
      <c r="I45" s="123">
        <f t="shared" si="5"/>
        <v>0.28565862902483974</v>
      </c>
      <c r="J45" s="123">
        <f t="shared" si="2"/>
        <v>-0.27060855886109181</v>
      </c>
      <c r="K45" s="123">
        <f>(Constantes!$D$12/0.8)*(Constantes!$D$7*J45^2+Constantes!$D$8*J45+Constantes!$D$9)</f>
        <v>11.673142343947895</v>
      </c>
      <c r="L45" s="123">
        <f>(Constantes!$D$12/0.8)*(0.00376*D45^2-0.0516*D45-6.967)</f>
        <v>-2.6763974999999998</v>
      </c>
      <c r="M45" s="122">
        <f t="shared" si="3"/>
        <v>2.3699257675054133</v>
      </c>
      <c r="N45" s="12"/>
    </row>
    <row r="46" spans="2:14" x14ac:dyDescent="0.3">
      <c r="B46" s="11"/>
      <c r="C46" s="64">
        <v>41</v>
      </c>
      <c r="D46" s="64">
        <f>(Observaciones!D46+Observaciones!E46)/2</f>
        <v>6.1</v>
      </c>
      <c r="E46" s="123">
        <f t="shared" si="0"/>
        <v>0.94200445485921169</v>
      </c>
      <c r="F46" s="123">
        <f t="shared" si="4"/>
        <v>6.5160403190035326E-2</v>
      </c>
      <c r="G46" s="123">
        <f t="shared" si="1"/>
        <v>2.4865979</v>
      </c>
      <c r="H46" s="123">
        <f>0.001013*Constantes!$D$6/(0.622*G46)</f>
        <v>4.8572843253890934E-2</v>
      </c>
      <c r="I46" s="123">
        <f t="shared" si="5"/>
        <v>0.29030954125473435</v>
      </c>
      <c r="J46" s="123">
        <f t="shared" si="2"/>
        <v>-0.26528949046330735</v>
      </c>
      <c r="K46" s="123">
        <f>(Constantes!$D$12/0.8)*(Constantes!$D$7*J46^2+Constantes!$D$8*J46+Constantes!$D$9)</f>
        <v>11.665217381399987</v>
      </c>
      <c r="L46" s="123">
        <f>(Constantes!$D$12/0.8)*(0.00376*D46^2-0.0516*D46-6.967)</f>
        <v>-2.6781938999999997</v>
      </c>
      <c r="M46" s="122">
        <f t="shared" si="3"/>
        <v>2.4058272297328971</v>
      </c>
      <c r="N46" s="12"/>
    </row>
    <row r="47" spans="2:14" x14ac:dyDescent="0.3">
      <c r="B47" s="11"/>
      <c r="C47" s="64">
        <v>42</v>
      </c>
      <c r="D47" s="64">
        <f>(Observaciones!D47+Observaciones!E47)/2</f>
        <v>5.4</v>
      </c>
      <c r="E47" s="123">
        <f t="shared" si="0"/>
        <v>0.89734507498222005</v>
      </c>
      <c r="F47" s="123">
        <f t="shared" si="4"/>
        <v>6.2429791566432663E-2</v>
      </c>
      <c r="G47" s="123">
        <f t="shared" si="1"/>
        <v>2.4882505999999998</v>
      </c>
      <c r="H47" s="123">
        <f>0.001013*Constantes!$D$6/(0.622*G47)</f>
        <v>4.8540581094265331E-2</v>
      </c>
      <c r="I47" s="123">
        <f t="shared" si="5"/>
        <v>0.28487954572282553</v>
      </c>
      <c r="J47" s="123">
        <f t="shared" si="2"/>
        <v>-0.25989181106408255</v>
      </c>
      <c r="K47" s="123">
        <f>(Constantes!$D$12/0.8)*(Constantes!$D$7*J47^2+Constantes!$D$8*J47+Constantes!$D$9)</f>
        <v>11.656884185457431</v>
      </c>
      <c r="L47" s="123">
        <f>(Constantes!$D$12/0.8)*(0.00376*D47^2-0.0516*D47-6.967)</f>
        <v>-2.6759993999999998</v>
      </c>
      <c r="M47" s="122">
        <f t="shared" si="3"/>
        <v>2.3592219055923458</v>
      </c>
      <c r="N47" s="12"/>
    </row>
    <row r="48" spans="2:14" x14ac:dyDescent="0.3">
      <c r="B48" s="11"/>
      <c r="C48" s="64">
        <v>43</v>
      </c>
      <c r="D48" s="64">
        <f>(Observaciones!D48+Observaciones!E48)/2</f>
        <v>6.3999999999999995</v>
      </c>
      <c r="E48" s="123">
        <f t="shared" si="0"/>
        <v>0.96173610737939708</v>
      </c>
      <c r="F48" s="123">
        <f t="shared" si="4"/>
        <v>6.6361595220328126E-2</v>
      </c>
      <c r="G48" s="123">
        <f t="shared" si="1"/>
        <v>2.4858895999999997</v>
      </c>
      <c r="H48" s="123">
        <f>0.001013*Constantes!$D$6/(0.622*G48)</f>
        <v>4.8586683025728238E-2</v>
      </c>
      <c r="I48" s="123">
        <f t="shared" si="5"/>
        <v>0.29261935877885276</v>
      </c>
      <c r="J48" s="123">
        <f t="shared" si="2"/>
        <v>-0.25441712011231477</v>
      </c>
      <c r="K48" s="123">
        <f>(Constantes!$D$12/0.8)*(Constantes!$D$7*J48^2+Constantes!$D$8*J48+Constantes!$D$9)</f>
        <v>11.648132544689584</v>
      </c>
      <c r="L48" s="123">
        <f>(Constantes!$D$12/0.8)*(0.00376*D48^2-0.0516*D48-6.967)</f>
        <v>-2.6787113999999992</v>
      </c>
      <c r="M48" s="122">
        <f t="shared" si="3"/>
        <v>2.4201181194046604</v>
      </c>
      <c r="N48" s="12"/>
    </row>
    <row r="49" spans="2:14" x14ac:dyDescent="0.3">
      <c r="B49" s="11"/>
      <c r="C49" s="64">
        <v>44</v>
      </c>
      <c r="D49" s="64">
        <f>(Observaciones!D49+Observaciones!E49)/2</f>
        <v>6.8000000000000007</v>
      </c>
      <c r="E49" s="123">
        <f t="shared" si="0"/>
        <v>0.98861102899196263</v>
      </c>
      <c r="F49" s="123">
        <f t="shared" si="4"/>
        <v>6.7992630954249275E-2</v>
      </c>
      <c r="G49" s="123">
        <f t="shared" si="1"/>
        <v>2.4849451999999999</v>
      </c>
      <c r="H49" s="123">
        <f>0.001013*Constantes!$D$6/(0.622*G49)</f>
        <v>4.8605148327679162E-2</v>
      </c>
      <c r="I49" s="123">
        <f t="shared" si="5"/>
        <v>0.29568227892073129</v>
      </c>
      <c r="J49" s="123">
        <f t="shared" si="2"/>
        <v>-0.24886703987708655</v>
      </c>
      <c r="K49" s="123">
        <f>(Constantes!$D$12/0.8)*(Constantes!$D$7*J49^2+Constantes!$D$8*J49+Constantes!$D$9)</f>
        <v>11.638952457000952</v>
      </c>
      <c r="L49" s="123">
        <f>(Constantes!$D$12/0.8)*(0.00376*D49^2-0.0516*D49-6.967)</f>
        <v>-2.6790065999999997</v>
      </c>
      <c r="M49" s="122">
        <f t="shared" si="3"/>
        <v>2.4428112908002415</v>
      </c>
      <c r="N49" s="12"/>
    </row>
    <row r="50" spans="2:14" x14ac:dyDescent="0.3">
      <c r="B50" s="11"/>
      <c r="C50" s="64">
        <v>45</v>
      </c>
      <c r="D50" s="64">
        <f>(Observaciones!D50+Observaciones!E50)/2</f>
        <v>6.6000000000000005</v>
      </c>
      <c r="E50" s="123">
        <f t="shared" si="0"/>
        <v>0.97509200119637607</v>
      </c>
      <c r="F50" s="123">
        <f t="shared" si="4"/>
        <v>6.7172876672191364E-2</v>
      </c>
      <c r="G50" s="123">
        <f t="shared" si="1"/>
        <v>2.4854173999999998</v>
      </c>
      <c r="H50" s="123">
        <f>0.001013*Constantes!$D$6/(0.622*G50)</f>
        <v>4.8595913922608876E-2</v>
      </c>
      <c r="I50" s="123">
        <f t="shared" si="5"/>
        <v>0.29415325712459833</v>
      </c>
      <c r="J50" s="123">
        <f t="shared" si="2"/>
        <v>-0.2432432149669522</v>
      </c>
      <c r="K50" s="123">
        <f>(Constantes!$D$12/0.8)*(Constantes!$D$7*J50^2+Constantes!$D$8*J50+Constantes!$D$9)</f>
        <v>11.629334147523089</v>
      </c>
      <c r="L50" s="123">
        <f>(Constantes!$D$12/0.8)*(0.00376*D50^2-0.0516*D50-6.967)</f>
        <v>-2.6789153999999997</v>
      </c>
      <c r="M50" s="122">
        <f t="shared" si="3"/>
        <v>2.427546436151931</v>
      </c>
      <c r="N50" s="12"/>
    </row>
    <row r="51" spans="2:14" x14ac:dyDescent="0.3">
      <c r="B51" s="11"/>
      <c r="C51" s="64">
        <v>46</v>
      </c>
      <c r="D51" s="64">
        <f>(Observaciones!D51+Observaciones!E51)/2</f>
        <v>6.5</v>
      </c>
      <c r="E51" s="123">
        <f t="shared" si="0"/>
        <v>0.96839376835916013</v>
      </c>
      <c r="F51" s="123">
        <f t="shared" si="4"/>
        <v>6.6766181325348339E-2</v>
      </c>
      <c r="G51" s="123">
        <f t="shared" si="1"/>
        <v>2.4856534999999997</v>
      </c>
      <c r="H51" s="123">
        <f>0.001013*Constantes!$D$6/(0.622*G51)</f>
        <v>4.8591298035769816E-2</v>
      </c>
      <c r="I51" s="123">
        <f t="shared" si="5"/>
        <v>0.29338691261428851</v>
      </c>
      <c r="J51" s="123">
        <f t="shared" si="2"/>
        <v>-0.23754731184260455</v>
      </c>
      <c r="K51" s="123">
        <f>(Constantes!$D$12/0.8)*(Constantes!$D$7*J51^2+Constantes!$D$8*J51+Constantes!$D$9)</f>
        <v>11.61926808632029</v>
      </c>
      <c r="L51" s="123">
        <f>(Constantes!$D$12/0.8)*(0.00376*D51^2-0.0516*D51-6.967)</f>
        <v>-2.6788274999999997</v>
      </c>
      <c r="M51" s="122">
        <f t="shared" si="3"/>
        <v>2.4184717895909946</v>
      </c>
      <c r="N51" s="12"/>
    </row>
    <row r="52" spans="2:14" x14ac:dyDescent="0.3">
      <c r="B52" s="11"/>
      <c r="C52" s="64">
        <v>47</v>
      </c>
      <c r="D52" s="64">
        <f>(Observaciones!D52+Observaciones!E52)/2</f>
        <v>5.0999999999999996</v>
      </c>
      <c r="E52" s="123">
        <f t="shared" si="0"/>
        <v>0.87878397685782894</v>
      </c>
      <c r="F52" s="123">
        <f t="shared" si="4"/>
        <v>6.1289891533703518E-2</v>
      </c>
      <c r="G52" s="123">
        <f t="shared" si="1"/>
        <v>2.4889589000000001</v>
      </c>
      <c r="H52" s="123">
        <f>0.001013*Constantes!$D$6/(0.622*G52)</f>
        <v>4.8526767570229598E-2</v>
      </c>
      <c r="I52" s="123">
        <f t="shared" si="5"/>
        <v>0.28253577431172794</v>
      </c>
      <c r="J52" s="123">
        <f t="shared" si="2"/>
        <v>-0.23178101832306711</v>
      </c>
      <c r="K52" s="123">
        <f>(Constantes!$D$12/0.8)*(Constantes!$D$7*J52^2+Constantes!$D$8*J52+Constantes!$D$9)</f>
        <v>11.608745005886334</v>
      </c>
      <c r="L52" s="123">
        <f>(Constantes!$D$12/0.8)*(0.00376*D52^2-0.0516*D52-6.967)</f>
        <v>-2.6746358999999997</v>
      </c>
      <c r="M52" s="122">
        <f t="shared" si="3"/>
        <v>2.3274122884755246</v>
      </c>
      <c r="N52" s="12"/>
    </row>
    <row r="53" spans="2:14" x14ac:dyDescent="0.3">
      <c r="B53" s="11"/>
      <c r="C53" s="64">
        <v>48</v>
      </c>
      <c r="D53" s="64">
        <f>(Observaciones!D53+Observaciones!E53)/2</f>
        <v>7.9</v>
      </c>
      <c r="E53" s="123">
        <f t="shared" si="0"/>
        <v>1.0659584934446342</v>
      </c>
      <c r="F53" s="123">
        <f t="shared" si="4"/>
        <v>7.2655971922512746E-2</v>
      </c>
      <c r="G53" s="123">
        <f t="shared" si="1"/>
        <v>2.4823480999999998</v>
      </c>
      <c r="H53" s="123">
        <f>0.001013*Constantes!$D$6/(0.622*G53)</f>
        <v>4.8656000353920689E-2</v>
      </c>
      <c r="I53" s="123">
        <f t="shared" si="5"/>
        <v>0.30400135246891019</v>
      </c>
      <c r="J53" s="123">
        <f t="shared" si="2"/>
        <v>-0.22594604308555641</v>
      </c>
      <c r="K53" s="123">
        <f>(Constantes!$D$12/0.8)*(Constantes!$D$7*J53^2+Constantes!$D$8*J53+Constantes!$D$9)</f>
        <v>11.597755918409696</v>
      </c>
      <c r="L53" s="123">
        <f>(Constantes!$D$12/0.8)*(0.00376*D53^2-0.0516*D53-6.967)</f>
        <v>-2.6774918999999993</v>
      </c>
      <c r="M53" s="122">
        <f t="shared" si="3"/>
        <v>2.500228316888252</v>
      </c>
      <c r="N53" s="12"/>
    </row>
    <row r="54" spans="2:14" x14ac:dyDescent="0.3">
      <c r="B54" s="11"/>
      <c r="C54" s="64">
        <v>49</v>
      </c>
      <c r="D54" s="64">
        <f>(Observaciones!D54+Observaciones!E54)/2</f>
        <v>5.8999999999999995</v>
      </c>
      <c r="E54" s="123">
        <f t="shared" si="0"/>
        <v>0.9290490433608416</v>
      </c>
      <c r="F54" s="123">
        <f t="shared" si="4"/>
        <v>6.4369991730543294E-2</v>
      </c>
      <c r="G54" s="123">
        <f t="shared" si="1"/>
        <v>2.4870701</v>
      </c>
      <c r="H54" s="123">
        <f>0.001013*Constantes!$D$6/(0.622*G54)</f>
        <v>4.8563621118743031E-2</v>
      </c>
      <c r="I54" s="123">
        <f t="shared" si="5"/>
        <v>0.28876380129570045</v>
      </c>
      <c r="J54" s="123">
        <f t="shared" si="2"/>
        <v>-0.22004411515916453</v>
      </c>
      <c r="K54" s="123">
        <f>(Constantes!$D$12/0.8)*(Constantes!$D$7*J54^2+Constantes!$D$8*J54+Constantes!$D$9)</f>
        <v>11.586292132784857</v>
      </c>
      <c r="L54" s="123">
        <f>(Constantes!$D$12/0.8)*(0.00376*D54^2-0.0516*D54-6.967)</f>
        <v>-2.6777078999999993</v>
      </c>
      <c r="M54" s="122">
        <f t="shared" si="3"/>
        <v>2.3717345416707714</v>
      </c>
      <c r="N54" s="12"/>
    </row>
    <row r="55" spans="2:14" x14ac:dyDescent="0.3">
      <c r="B55" s="11"/>
      <c r="C55" s="64">
        <v>50</v>
      </c>
      <c r="D55" s="64">
        <f>(Observaciones!D55+Observaciones!E55)/2</f>
        <v>4.2</v>
      </c>
      <c r="E55" s="123">
        <f t="shared" si="0"/>
        <v>0.82511551517269466</v>
      </c>
      <c r="F55" s="123">
        <f t="shared" si="4"/>
        <v>5.797655922358453E-2</v>
      </c>
      <c r="G55" s="123">
        <f t="shared" si="1"/>
        <v>2.4910837999999997</v>
      </c>
      <c r="H55" s="123">
        <f>0.001013*Constantes!$D$6/(0.622*G55)</f>
        <v>4.8485374129988865E-2</v>
      </c>
      <c r="I55" s="123">
        <f t="shared" si="5"/>
        <v>0.27544842685092108</v>
      </c>
      <c r="J55" s="123">
        <f t="shared" si="2"/>
        <v>-0.21407698341251005</v>
      </c>
      <c r="K55" s="123">
        <f>(Constantes!$D$12/0.8)*(Constantes!$D$7*J55^2+Constantes!$D$8*J55+Constantes!$D$9)</f>
        <v>11.574345271347726</v>
      </c>
      <c r="L55" s="123">
        <f>(Constantes!$D$12/0.8)*(0.00376*D55^2-0.0516*D55-6.967)</f>
        <v>-2.6690225999999995</v>
      </c>
      <c r="M55" s="122">
        <f t="shared" si="3"/>
        <v>2.2616690086132456</v>
      </c>
      <c r="N55" s="12"/>
    </row>
    <row r="56" spans="2:14" x14ac:dyDescent="0.3">
      <c r="B56" s="11"/>
      <c r="C56" s="64">
        <v>51</v>
      </c>
      <c r="D56" s="64">
        <f>(Observaciones!D56+Observaciones!E56)/2</f>
        <v>5.0999999999999996</v>
      </c>
      <c r="E56" s="123">
        <f t="shared" si="0"/>
        <v>0.87878397685782894</v>
      </c>
      <c r="F56" s="123">
        <f t="shared" si="4"/>
        <v>6.1289891533703518E-2</v>
      </c>
      <c r="G56" s="123">
        <f t="shared" si="1"/>
        <v>2.4889589000000001</v>
      </c>
      <c r="H56" s="123">
        <f>0.001013*Constantes!$D$6/(0.622*G56)</f>
        <v>4.8526767570229598E-2</v>
      </c>
      <c r="I56" s="123">
        <f t="shared" si="5"/>
        <v>0.28253577431172794</v>
      </c>
      <c r="J56" s="123">
        <f t="shared" si="2"/>
        <v>-0.20804641603551069</v>
      </c>
      <c r="K56" s="123">
        <f>(Constantes!$D$12/0.8)*(Constantes!$D$7*J56^2+Constantes!$D$8*J56+Constantes!$D$9)</f>
        <v>11.561907286313396</v>
      </c>
      <c r="L56" s="123">
        <f>(Constantes!$D$12/0.8)*(0.00376*D56^2-0.0516*D56-6.967)</f>
        <v>-2.6746358999999997</v>
      </c>
      <c r="M56" s="122">
        <f t="shared" si="3"/>
        <v>2.3149729569909807</v>
      </c>
      <c r="N56" s="12"/>
    </row>
    <row r="57" spans="2:14" x14ac:dyDescent="0.3">
      <c r="B57" s="11"/>
      <c r="C57" s="64">
        <v>52</v>
      </c>
      <c r="D57" s="64">
        <f>(Observaciones!D57+Observaciones!E57)/2</f>
        <v>4.6999999999999993</v>
      </c>
      <c r="E57" s="123">
        <f t="shared" si="0"/>
        <v>0.85456279709437755</v>
      </c>
      <c r="F57" s="123">
        <f t="shared" si="4"/>
        <v>5.9797799714718242E-2</v>
      </c>
      <c r="G57" s="123">
        <f t="shared" si="1"/>
        <v>2.4899032999999999</v>
      </c>
      <c r="H57" s="123">
        <f>0.001013*Constantes!$D$6/(0.622*G57)</f>
        <v>4.8508361763348141E-2</v>
      </c>
      <c r="I57" s="123">
        <f t="shared" si="5"/>
        <v>0.27939594869492862</v>
      </c>
      <c r="J57" s="123">
        <f t="shared" si="2"/>
        <v>-0.20195420001543066</v>
      </c>
      <c r="K57" s="123">
        <f>(Constantes!$D$12/0.8)*(Constantes!$D$7*J57^2+Constantes!$D$8*J57+Constantes!$D$9)</f>
        <v>11.548970475894841</v>
      </c>
      <c r="L57" s="123">
        <f>(Constantes!$D$12/0.8)*(0.00376*D57^2-0.0516*D57-6.967)</f>
        <v>-2.6724230999999996</v>
      </c>
      <c r="M57" s="122">
        <f t="shared" si="3"/>
        <v>2.2864672414698766</v>
      </c>
      <c r="N57" s="12"/>
    </row>
    <row r="58" spans="2:14" x14ac:dyDescent="0.3">
      <c r="B58" s="11"/>
      <c r="C58" s="64">
        <v>53</v>
      </c>
      <c r="D58" s="64">
        <f>(Observaciones!D58+Observaciones!E58)/2</f>
        <v>5.6</v>
      </c>
      <c r="E58" s="123">
        <f t="shared" si="0"/>
        <v>0.90991033080617656</v>
      </c>
      <c r="F58" s="123">
        <f t="shared" si="4"/>
        <v>6.3199773283672295E-2</v>
      </c>
      <c r="G58" s="123">
        <f t="shared" si="1"/>
        <v>2.4877783999999998</v>
      </c>
      <c r="H58" s="123">
        <f>0.001013*Constantes!$D$6/(0.622*G58)</f>
        <v>4.8549794480149178E-2</v>
      </c>
      <c r="I58" s="123">
        <f t="shared" si="5"/>
        <v>0.28643660704734913</v>
      </c>
      <c r="J58" s="123">
        <f t="shared" si="2"/>
        <v>-0.19580214060735746</v>
      </c>
      <c r="K58" s="123">
        <f>(Constantes!$D$12/0.8)*(Constantes!$D$7*J58^2+Constantes!$D$8*J58+Constantes!$D$9)</f>
        <v>11.535527500081477</v>
      </c>
      <c r="L58" s="123">
        <f>(Constantes!$D$12/0.8)*(0.00376*D58^2-0.0516*D58-6.967)</f>
        <v>-2.6767673999999992</v>
      </c>
      <c r="M58" s="122">
        <f t="shared" si="3"/>
        <v>2.3392213442562899</v>
      </c>
      <c r="N58" s="12"/>
    </row>
    <row r="59" spans="2:14" x14ac:dyDescent="0.3">
      <c r="B59" s="11"/>
      <c r="C59" s="64">
        <v>54</v>
      </c>
      <c r="D59" s="64">
        <f>(Observaciones!D59+Observaciones!E59)/2</f>
        <v>5.9</v>
      </c>
      <c r="E59" s="123">
        <f t="shared" si="0"/>
        <v>0.9290490433608416</v>
      </c>
      <c r="F59" s="123">
        <f t="shared" si="4"/>
        <v>6.4369991730543294E-2</v>
      </c>
      <c r="G59" s="123">
        <f t="shared" si="1"/>
        <v>2.4870701</v>
      </c>
      <c r="H59" s="123">
        <f>0.001013*Constantes!$D$6/(0.622*G59)</f>
        <v>4.8563621118743031E-2</v>
      </c>
      <c r="I59" s="123">
        <f t="shared" si="5"/>
        <v>0.28876380129570045</v>
      </c>
      <c r="J59" s="123">
        <f t="shared" si="2"/>
        <v>-0.18959206079926599</v>
      </c>
      <c r="K59" s="123">
        <f>(Constantes!$D$12/0.8)*(Constantes!$D$7*J59^2+Constantes!$D$8*J59+Constantes!$D$9)</f>
        <v>11.521571396056952</v>
      </c>
      <c r="L59" s="123">
        <f>(Constantes!$D$12/0.8)*(0.00376*D59^2-0.0516*D59-6.967)</f>
        <v>-2.6777078999999997</v>
      </c>
      <c r="M59" s="122">
        <f t="shared" si="3"/>
        <v>2.3541668760681755</v>
      </c>
      <c r="N59" s="12"/>
    </row>
    <row r="60" spans="2:14" x14ac:dyDescent="0.3">
      <c r="B60" s="11"/>
      <c r="C60" s="64">
        <v>55</v>
      </c>
      <c r="D60" s="64">
        <f>(Observaciones!D60+Observaciones!E60)/2</f>
        <v>5.5</v>
      </c>
      <c r="E60" s="123">
        <f t="shared" si="0"/>
        <v>0.90360844965772646</v>
      </c>
      <c r="F60" s="123">
        <f t="shared" si="4"/>
        <v>6.2813771829638612E-2</v>
      </c>
      <c r="G60" s="123">
        <f t="shared" si="1"/>
        <v>2.4880144999999998</v>
      </c>
      <c r="H60" s="123">
        <f>0.001013*Constantes!$D$6/(0.622*G60)</f>
        <v>4.8545187350055377E-2</v>
      </c>
      <c r="I60" s="123">
        <f t="shared" si="5"/>
        <v>0.28565862902483974</v>
      </c>
      <c r="J60" s="123">
        <f t="shared" si="2"/>
        <v>-0.18332580077182795</v>
      </c>
      <c r="K60" s="123">
        <f>(Constantes!$D$12/0.8)*(Constantes!$D$7*J60^2+Constantes!$D$8*J60+Constantes!$D$9)</f>
        <v>11.507095593235867</v>
      </c>
      <c r="L60" s="123">
        <f>(Constantes!$D$12/0.8)*(0.00376*D60^2-0.0516*D60-6.967)</f>
        <v>-2.6763974999999998</v>
      </c>
      <c r="M60" s="122">
        <f t="shared" si="3"/>
        <v>2.325339041572732</v>
      </c>
      <c r="N60" s="12"/>
    </row>
    <row r="61" spans="2:14" x14ac:dyDescent="0.3">
      <c r="B61" s="11"/>
      <c r="C61" s="64">
        <v>56</v>
      </c>
      <c r="D61" s="64">
        <f>(Observaciones!D61+Observaciones!E61)/2</f>
        <v>7</v>
      </c>
      <c r="E61" s="123">
        <f t="shared" si="0"/>
        <v>1.002294892855135</v>
      </c>
      <c r="F61" s="123">
        <f t="shared" si="4"/>
        <v>6.8820930073801245E-2</v>
      </c>
      <c r="G61" s="123">
        <f t="shared" si="1"/>
        <v>2.4844729999999999</v>
      </c>
      <c r="H61" s="123">
        <f>0.001013*Constantes!$D$6/(0.622*G61)</f>
        <v>4.8614386242939386E-2</v>
      </c>
      <c r="I61" s="123">
        <f t="shared" si="5"/>
        <v>0.29720634670559043</v>
      </c>
      <c r="J61" s="123">
        <f t="shared" si="2"/>
        <v>-0.17700521735312635</v>
      </c>
      <c r="K61" s="123">
        <f>(Constantes!$D$12/0.8)*(Constantes!$D$7*J61^2+Constantes!$D$8*J61+Constantes!$D$9)</f>
        <v>11.492093927899612</v>
      </c>
      <c r="L61" s="123">
        <f>(Constantes!$D$12/0.8)*(0.00376*D61^2-0.0516*D61-6.967)</f>
        <v>-2.6789849999999995</v>
      </c>
      <c r="M61" s="122">
        <f t="shared" si="3"/>
        <v>2.4143805124409541</v>
      </c>
      <c r="N61" s="12"/>
    </row>
    <row r="62" spans="2:14" x14ac:dyDescent="0.3">
      <c r="B62" s="11"/>
      <c r="C62" s="64">
        <v>57</v>
      </c>
      <c r="D62" s="64">
        <f>(Observaciones!D62+Observaciones!E62)/2</f>
        <v>5.8</v>
      </c>
      <c r="E62" s="123">
        <f t="shared" si="0"/>
        <v>0.92263042375989668</v>
      </c>
      <c r="F62" s="123">
        <f t="shared" si="4"/>
        <v>6.3977874512489694E-2</v>
      </c>
      <c r="G62" s="123">
        <f t="shared" si="1"/>
        <v>2.4873061999999999</v>
      </c>
      <c r="H62" s="123">
        <f>0.001013*Constantes!$D$6/(0.622*G62)</f>
        <v>4.8559011364243919E-2</v>
      </c>
      <c r="I62" s="123">
        <f t="shared" si="5"/>
        <v>0.28798920389513999</v>
      </c>
      <c r="J62" s="123">
        <f t="shared" si="2"/>
        <v>-0.17063218346843756</v>
      </c>
      <c r="K62" s="123">
        <f>(Constantes!$D$12/0.8)*(Constantes!$D$7*J62^2+Constantes!$D$8*J62+Constantes!$D$9)</f>
        <v>11.476560657411932</v>
      </c>
      <c r="L62" s="123">
        <f>(Constantes!$D$12/0.8)*(0.00376*D62^2-0.0516*D62-6.967)</f>
        <v>-2.6774225999999994</v>
      </c>
      <c r="M62" s="122">
        <f t="shared" si="3"/>
        <v>2.3357492300865501</v>
      </c>
      <c r="N62" s="12"/>
    </row>
    <row r="63" spans="2:14" x14ac:dyDescent="0.3">
      <c r="B63" s="11"/>
      <c r="C63" s="64">
        <v>58</v>
      </c>
      <c r="D63" s="64">
        <f>(Observaciones!D63+Observaciones!E63)/2</f>
        <v>7.4</v>
      </c>
      <c r="E63" s="123">
        <f t="shared" si="0"/>
        <v>1.0301640094775164</v>
      </c>
      <c r="F63" s="123">
        <f t="shared" si="4"/>
        <v>7.0503453113465397E-2</v>
      </c>
      <c r="G63" s="123">
        <f t="shared" si="1"/>
        <v>2.4835286000000001</v>
      </c>
      <c r="H63" s="123">
        <f>0.001013*Constantes!$D$6/(0.622*G63)</f>
        <v>4.8632872612038511E-2</v>
      </c>
      <c r="I63" s="123">
        <f t="shared" si="5"/>
        <v>0.3002393187005778</v>
      </c>
      <c r="J63" s="123">
        <f t="shared" si="2"/>
        <v>-0.16420858758524295</v>
      </c>
      <c r="K63" s="123">
        <f>(Constantes!$D$12/0.8)*(Constantes!$D$7*J63^2+Constantes!$D$8*J63+Constantes!$D$9)</f>
        <v>11.46049047399536</v>
      </c>
      <c r="L63" s="123">
        <f>(Constantes!$D$12/0.8)*(0.00376*D63^2-0.0516*D63-6.967)</f>
        <v>-2.6786033999999996</v>
      </c>
      <c r="M63" s="122">
        <f t="shared" si="3"/>
        <v>2.4302144008885675</v>
      </c>
      <c r="N63" s="12"/>
    </row>
    <row r="64" spans="2:14" x14ac:dyDescent="0.3">
      <c r="B64" s="11"/>
      <c r="C64" s="64">
        <v>59</v>
      </c>
      <c r="D64" s="64">
        <f>(Observaciones!D64+Observaciones!E64)/2</f>
        <v>7.9</v>
      </c>
      <c r="E64" s="123">
        <f t="shared" si="0"/>
        <v>1.0659584934446342</v>
      </c>
      <c r="F64" s="123">
        <f t="shared" si="4"/>
        <v>7.2655971922512746E-2</v>
      </c>
      <c r="G64" s="123">
        <f t="shared" si="1"/>
        <v>2.4823480999999998</v>
      </c>
      <c r="H64" s="123">
        <f>0.001013*Constantes!$D$6/(0.622*G64)</f>
        <v>4.8656000353920689E-2</v>
      </c>
      <c r="I64" s="123">
        <f t="shared" si="5"/>
        <v>0.30400135246891019</v>
      </c>
      <c r="J64" s="123">
        <f t="shared" si="2"/>
        <v>-0.15773633315363528</v>
      </c>
      <c r="K64" s="123">
        <f>(Constantes!$D$12/0.8)*(Constantes!$D$7*J64^2+Constantes!$D$8*J64+Constantes!$D$9)</f>
        <v>11.44387851805006</v>
      </c>
      <c r="L64" s="123">
        <f>(Constantes!$D$12/0.8)*(0.00376*D64^2-0.0516*D64-6.967)</f>
        <v>-2.6774918999999993</v>
      </c>
      <c r="M64" s="122">
        <f t="shared" si="3"/>
        <v>2.4562561153339462</v>
      </c>
      <c r="N64" s="12"/>
    </row>
    <row r="65" spans="2:14" x14ac:dyDescent="0.3">
      <c r="B65" s="11"/>
      <c r="C65" s="64">
        <v>60</v>
      </c>
      <c r="D65" s="64">
        <f>(Observaciones!D65+Observaciones!E65)/2</f>
        <v>7.3</v>
      </c>
      <c r="E65" s="123">
        <f t="shared" si="0"/>
        <v>1.0231335151775351</v>
      </c>
      <c r="F65" s="123">
        <f t="shared" si="4"/>
        <v>7.0079558950811582E-2</v>
      </c>
      <c r="G65" s="123">
        <f t="shared" si="1"/>
        <v>2.4837647</v>
      </c>
      <c r="H65" s="123">
        <f>0.001013*Constantes!$D$6/(0.622*G65)</f>
        <v>4.8628249701815292E-2</v>
      </c>
      <c r="I65" s="123">
        <f t="shared" si="5"/>
        <v>0.29948299425174468</v>
      </c>
      <c r="J65" s="123">
        <f t="shared" si="2"/>
        <v>-0.15121733804228529</v>
      </c>
      <c r="K65" s="123">
        <f>(Constantes!$D$12/0.8)*(Constantes!$D$7*J65^2+Constantes!$D$8*J65+Constantes!$D$9)</f>
        <v>11.426720390997277</v>
      </c>
      <c r="L65" s="123">
        <f>(Constantes!$D$12/0.8)*(0.00376*D65^2-0.0516*D65-6.967)</f>
        <v>-2.6787410999999994</v>
      </c>
      <c r="M65" s="122">
        <f t="shared" si="3"/>
        <v>2.4145445254897187</v>
      </c>
      <c r="N65" s="12"/>
    </row>
    <row r="66" spans="2:14" x14ac:dyDescent="0.3">
      <c r="B66" s="11"/>
      <c r="C66" s="64">
        <v>61</v>
      </c>
      <c r="D66" s="64">
        <f>(Observaciones!D66+Observaciones!E66)/2</f>
        <v>6.7</v>
      </c>
      <c r="E66" s="123">
        <f t="shared" si="0"/>
        <v>0.98183101730388156</v>
      </c>
      <c r="F66" s="123">
        <f t="shared" si="4"/>
        <v>6.7581690219552987E-2</v>
      </c>
      <c r="G66" s="123">
        <f t="shared" si="1"/>
        <v>2.4851812999999998</v>
      </c>
      <c r="H66" s="123">
        <f>0.001013*Constantes!$D$6/(0.622*G66)</f>
        <v>4.8600530686495329E-2</v>
      </c>
      <c r="I66" s="123">
        <f t="shared" si="5"/>
        <v>0.29491838247160718</v>
      </c>
      <c r="J66" s="123">
        <f t="shared" si="2"/>
        <v>-0.14465353397013597</v>
      </c>
      <c r="K66" s="123">
        <f>(Constantes!$D$12/0.8)*(Constantes!$D$7*J66^2+Constantes!$D$8*J66+Constantes!$D$9)</f>
        <v>11.40901216763004</v>
      </c>
      <c r="L66" s="123">
        <f>(Constantes!$D$12/0.8)*(0.00376*D66^2-0.0516*D66-6.967)</f>
        <v>-2.6789750999999993</v>
      </c>
      <c r="M66" s="122">
        <f t="shared" si="3"/>
        <v>2.3727647660580442</v>
      </c>
      <c r="N66" s="12"/>
    </row>
    <row r="67" spans="2:14" x14ac:dyDescent="0.3">
      <c r="B67" s="11"/>
      <c r="C67" s="64">
        <v>62</v>
      </c>
      <c r="D67" s="64">
        <f>(Observaciones!D67+Observaciones!E67)/2</f>
        <v>5.9</v>
      </c>
      <c r="E67" s="123">
        <f t="shared" si="0"/>
        <v>0.9290490433608416</v>
      </c>
      <c r="F67" s="123">
        <f t="shared" si="4"/>
        <v>6.4369991730543294E-2</v>
      </c>
      <c r="G67" s="123">
        <f t="shared" si="1"/>
        <v>2.4870701</v>
      </c>
      <c r="H67" s="123">
        <f>0.001013*Constantes!$D$6/(0.622*G67)</f>
        <v>4.8563621118743031E-2</v>
      </c>
      <c r="I67" s="123">
        <f t="shared" si="5"/>
        <v>0.28876380129570045</v>
      </c>
      <c r="J67" s="123">
        <f t="shared" si="2"/>
        <v>-0.13804686593399232</v>
      </c>
      <c r="K67" s="123">
        <f>(Constantes!$D$12/0.8)*(Constantes!$D$7*J67^2+Constantes!$D$8*J67+Constantes!$D$9)</f>
        <v>11.390750407954364</v>
      </c>
      <c r="L67" s="123">
        <f>(Constantes!$D$12/0.8)*(0.00376*D67^2-0.0516*D67-6.967)</f>
        <v>-2.6777078999999997</v>
      </c>
      <c r="M67" s="122">
        <f t="shared" si="3"/>
        <v>2.3186570922032383</v>
      </c>
      <c r="N67" s="12"/>
    </row>
    <row r="68" spans="2:14" x14ac:dyDescent="0.3">
      <c r="B68" s="11"/>
      <c r="C68" s="64">
        <v>63</v>
      </c>
      <c r="D68" s="64">
        <f>(Observaciones!D68+Observaciones!E68)/2</f>
        <v>7.5</v>
      </c>
      <c r="E68" s="123">
        <f t="shared" si="0"/>
        <v>1.0372370108957141</v>
      </c>
      <c r="F68" s="123">
        <f t="shared" si="4"/>
        <v>7.0929538162582961E-2</v>
      </c>
      <c r="G68" s="123">
        <f t="shared" si="1"/>
        <v>2.4832924999999997</v>
      </c>
      <c r="H68" s="123">
        <f>0.001013*Constantes!$D$6/(0.622*G68)</f>
        <v>4.8637496401311715E-2</v>
      </c>
      <c r="I68" s="123">
        <f t="shared" si="5"/>
        <v>0.30099434901756567</v>
      </c>
      <c r="J68" s="123">
        <f t="shared" si="2"/>
        <v>-0.13139929163217703</v>
      </c>
      <c r="K68" s="123">
        <f>(Constantes!$D$12/0.8)*(Constantes!$D$7*J68^2+Constantes!$D$8*J68+Constantes!$D$9)</f>
        <v>11.371932168504792</v>
      </c>
      <c r="L68" s="123">
        <f>(Constantes!$D$12/0.8)*(0.00376*D68^2-0.0516*D68-6.967)</f>
        <v>-2.6784374999999998</v>
      </c>
      <c r="M68" s="122">
        <f t="shared" si="3"/>
        <v>2.4113195292264167</v>
      </c>
      <c r="N68" s="12"/>
    </row>
    <row r="69" spans="2:14" x14ac:dyDescent="0.3">
      <c r="B69" s="11"/>
      <c r="C69" s="64">
        <v>64</v>
      </c>
      <c r="D69" s="64">
        <f>(Observaciones!D69+Observaciones!E69)/2</f>
        <v>3.8000000000000003</v>
      </c>
      <c r="E69" s="123">
        <f t="shared" si="0"/>
        <v>0.80220597314586006</v>
      </c>
      <c r="F69" s="123">
        <f t="shared" si="4"/>
        <v>5.6554012654769156E-2</v>
      </c>
      <c r="G69" s="123">
        <f t="shared" si="1"/>
        <v>2.4920282</v>
      </c>
      <c r="H69" s="123">
        <f>0.001013*Constantes!$D$6/(0.622*G69)</f>
        <v>4.8466999704158381E-2</v>
      </c>
      <c r="I69" s="123">
        <f t="shared" si="5"/>
        <v>0.27227315064879981</v>
      </c>
      <c r="J69" s="123">
        <f t="shared" si="2"/>
        <v>-0.12471278088442223</v>
      </c>
      <c r="K69" s="123">
        <f>(Constantes!$D$12/0.8)*(Constantes!$D$7*J69^2+Constantes!$D$8*J69+Constantes!$D$9)</f>
        <v>11.352555013118737</v>
      </c>
      <c r="L69" s="123">
        <f>(Constantes!$D$12/0.8)*(0.00376*D69^2-0.0516*D69-6.967)</f>
        <v>-2.6657945999999995</v>
      </c>
      <c r="M69" s="122">
        <f t="shared" si="3"/>
        <v>2.179711871330968</v>
      </c>
      <c r="N69" s="12"/>
    </row>
    <row r="70" spans="2:14" x14ac:dyDescent="0.3">
      <c r="B70" s="11"/>
      <c r="C70" s="64">
        <v>65</v>
      </c>
      <c r="D70" s="64">
        <f>(Observaciones!D70+Observaciones!E70)/2</f>
        <v>6.2</v>
      </c>
      <c r="E70" s="123">
        <f t="shared" si="0"/>
        <v>0.94854165981127081</v>
      </c>
      <c r="F70" s="123">
        <f t="shared" si="4"/>
        <v>6.5558715041284285E-2</v>
      </c>
      <c r="G70" s="123">
        <f t="shared" si="1"/>
        <v>2.4863618000000001</v>
      </c>
      <c r="H70" s="123">
        <f>0.001013*Constantes!$D$6/(0.622*G70)</f>
        <v>4.8577455635038451E-2</v>
      </c>
      <c r="I70" s="123">
        <f t="shared" si="5"/>
        <v>0.29108066300250851</v>
      </c>
      <c r="J70" s="123">
        <f t="shared" si="2"/>
        <v>-0.11798931504816906</v>
      </c>
      <c r="K70" s="123">
        <f>(Constantes!$D$12/0.8)*(Constantes!$D$7*J70^2+Constantes!$D$8*J70+Constantes!$D$9)</f>
        <v>11.332617023154661</v>
      </c>
      <c r="L70" s="123">
        <f>(Constantes!$D$12/0.8)*(0.00376*D70^2-0.0516*D70-6.967)</f>
        <v>-2.6783945999999994</v>
      </c>
      <c r="M70" s="122">
        <f t="shared" si="3"/>
        <v>2.3211544601038323</v>
      </c>
      <c r="N70" s="12"/>
    </row>
    <row r="71" spans="2:14" x14ac:dyDescent="0.3">
      <c r="B71" s="11"/>
      <c r="C71" s="64">
        <v>66</v>
      </c>
      <c r="D71" s="64">
        <f>(Observaciones!D71+Observaciones!E71)/2</f>
        <v>6.5</v>
      </c>
      <c r="E71" s="123">
        <f t="shared" ref="E71:E134" si="6">EXP((16.78*D71-116.9)/(D71+237.3))</f>
        <v>0.96839376835916013</v>
      </c>
      <c r="F71" s="123">
        <f t="shared" ref="F71:F134" si="7">4098*E71/((D71+237.3)^2)</f>
        <v>6.6766181325348339E-2</v>
      </c>
      <c r="G71" s="123">
        <f t="shared" ref="G71:G134" si="8">2.501-0.002361*D71</f>
        <v>2.4856534999999997</v>
      </c>
      <c r="H71" s="123">
        <f>0.001013*Constantes!$D$6/(0.622*G71)</f>
        <v>4.8591298035769816E-2</v>
      </c>
      <c r="I71" s="123">
        <f t="shared" ref="I71:I134" si="9">IF(D71&gt;0,1.26*F71/(G71*(F71+H71)),0)</f>
        <v>0.29338691261428851</v>
      </c>
      <c r="J71" s="123">
        <f t="shared" ref="J71:J134" si="10">0.409*SIN(2*PI()*(C71-82)/365)</f>
        <v>-0.11123088643144916</v>
      </c>
      <c r="K71" s="123">
        <f>(Constantes!$D$12/0.8)*(Constantes!$D$7*J71^2+Constantes!$D$8*J71+Constantes!$D$9)</f>
        <v>11.312116807139837</v>
      </c>
      <c r="L71" s="123">
        <f>(Constantes!$D$12/0.8)*(0.00376*D71^2-0.0516*D71-6.967)</f>
        <v>-2.6788274999999997</v>
      </c>
      <c r="M71" s="122">
        <f t="shared" ref="M71:M134" si="11">IF(D71&gt;0,I71*(0.94*K71+L71),0)</f>
        <v>2.3337644740169692</v>
      </c>
      <c r="N71" s="12"/>
    </row>
    <row r="72" spans="2:14" x14ac:dyDescent="0.3">
      <c r="B72" s="11"/>
      <c r="C72" s="64">
        <v>67</v>
      </c>
      <c r="D72" s="64">
        <f>(Observaciones!D72+Observaciones!E72)/2</f>
        <v>6.2</v>
      </c>
      <c r="E72" s="123">
        <f t="shared" si="6"/>
        <v>0.94854165981127081</v>
      </c>
      <c r="F72" s="123">
        <f t="shared" si="7"/>
        <v>6.5558715041284285E-2</v>
      </c>
      <c r="G72" s="123">
        <f t="shared" si="8"/>
        <v>2.4863618000000001</v>
      </c>
      <c r="H72" s="123">
        <f>0.001013*Constantes!$D$6/(0.622*G72)</f>
        <v>4.8577455635038451E-2</v>
      </c>
      <c r="I72" s="123">
        <f t="shared" si="9"/>
        <v>0.29108066300250851</v>
      </c>
      <c r="J72" s="123">
        <f t="shared" si="10"/>
        <v>-0.10443949770252046</v>
      </c>
      <c r="K72" s="123">
        <f>(Constantes!$D$12/0.8)*(Constantes!$D$7*J72^2+Constantes!$D$8*J72+Constantes!$D$9)</f>
        <v>11.291053509834068</v>
      </c>
      <c r="L72" s="123">
        <f>(Constantes!$D$12/0.8)*(0.00376*D72^2-0.0516*D72-6.967)</f>
        <v>-2.6783945999999994</v>
      </c>
      <c r="M72" s="122">
        <f t="shared" si="11"/>
        <v>2.3097820251906049</v>
      </c>
      <c r="N72" s="12"/>
    </row>
    <row r="73" spans="2:14" x14ac:dyDescent="0.3">
      <c r="B73" s="11"/>
      <c r="C73" s="64">
        <v>68</v>
      </c>
      <c r="D73" s="64">
        <f>(Observaciones!D73+Observaciones!E73)/2</f>
        <v>5.7</v>
      </c>
      <c r="E73" s="123">
        <f t="shared" si="6"/>
        <v>0.9162509210196762</v>
      </c>
      <c r="F73" s="123">
        <f t="shared" si="7"/>
        <v>6.358780460869165E-2</v>
      </c>
      <c r="G73" s="123">
        <f t="shared" si="8"/>
        <v>2.4875422999999999</v>
      </c>
      <c r="H73" s="123">
        <f>0.001013*Constantes!$D$6/(0.622*G73)</f>
        <v>4.8554402484795679E-2</v>
      </c>
      <c r="I73" s="123">
        <f t="shared" si="9"/>
        <v>0.28721346892523625</v>
      </c>
      <c r="J73" s="123">
        <f t="shared" si="10"/>
        <v>-9.7617161296433594E-2</v>
      </c>
      <c r="K73" s="123">
        <f>(Constantes!$D$12/0.8)*(Constantes!$D$7*J73^2+Constantes!$D$8*J73+Constantes!$D$9)</f>
        <v>11.269426820696417</v>
      </c>
      <c r="L73" s="123">
        <f>(Constantes!$D$12/0.8)*(0.00376*D73^2-0.0516*D73-6.967)</f>
        <v>-2.6771090999999996</v>
      </c>
      <c r="M73" s="122">
        <f t="shared" si="11"/>
        <v>2.2736255084707184</v>
      </c>
      <c r="N73" s="12"/>
    </row>
    <row r="74" spans="2:14" x14ac:dyDescent="0.3">
      <c r="B74" s="11"/>
      <c r="C74" s="64">
        <v>69</v>
      </c>
      <c r="D74" s="64">
        <f>(Observaciones!D74+Observaciones!E74)/2</f>
        <v>6.3999999999999995</v>
      </c>
      <c r="E74" s="123">
        <f t="shared" si="6"/>
        <v>0.96173610737939708</v>
      </c>
      <c r="F74" s="123">
        <f t="shared" si="7"/>
        <v>6.6361595220328126E-2</v>
      </c>
      <c r="G74" s="123">
        <f t="shared" si="8"/>
        <v>2.4858895999999997</v>
      </c>
      <c r="H74" s="123">
        <f>0.001013*Constantes!$D$6/(0.622*G74)</f>
        <v>4.8586683025728238E-2</v>
      </c>
      <c r="I74" s="123">
        <f t="shared" si="9"/>
        <v>0.29261935877885276</v>
      </c>
      <c r="J74" s="123">
        <f t="shared" si="10"/>
        <v>-9.0765898818703686E-2</v>
      </c>
      <c r="K74" s="123">
        <f>(Constantes!$D$12/0.8)*(Constantes!$D$7*J74^2+Constantes!$D$8*J74+Constantes!$D$9)</f>
        <v>11.247236981742697</v>
      </c>
      <c r="L74" s="123">
        <f>(Constantes!$D$12/0.8)*(0.00376*D74^2-0.0516*D74-6.967)</f>
        <v>-2.6787113999999992</v>
      </c>
      <c r="M74" s="122">
        <f t="shared" si="11"/>
        <v>2.3098469049918635</v>
      </c>
      <c r="N74" s="12"/>
    </row>
    <row r="75" spans="2:14" x14ac:dyDescent="0.3">
      <c r="B75" s="11"/>
      <c r="C75" s="64">
        <v>70</v>
      </c>
      <c r="D75" s="64">
        <f>(Observaciones!D75+Observaciones!E75)/2</f>
        <v>6.7</v>
      </c>
      <c r="E75" s="123">
        <f t="shared" si="6"/>
        <v>0.98183101730388156</v>
      </c>
      <c r="F75" s="123">
        <f t="shared" si="7"/>
        <v>6.7581690219552987E-2</v>
      </c>
      <c r="G75" s="123">
        <f t="shared" si="8"/>
        <v>2.4851812999999998</v>
      </c>
      <c r="H75" s="123">
        <f>0.001013*Constantes!$D$6/(0.622*G75)</f>
        <v>4.8600530686495329E-2</v>
      </c>
      <c r="I75" s="123">
        <f t="shared" si="9"/>
        <v>0.29491838247160718</v>
      </c>
      <c r="J75" s="123">
        <f t="shared" si="10"/>
        <v>-8.3887740446265249E-2</v>
      </c>
      <c r="K75" s="123">
        <f>(Constantes!$D$12/0.8)*(Constantes!$D$7*J75^2+Constantes!$D$8*J75+Constantes!$D$9)</f>
        <v>11.224484794782224</v>
      </c>
      <c r="L75" s="123">
        <f>(Constantes!$D$12/0.8)*(0.00376*D75^2-0.0516*D75-6.967)</f>
        <v>-2.6789750999999993</v>
      </c>
      <c r="M75" s="122">
        <f t="shared" si="11"/>
        <v>2.3216094825953522</v>
      </c>
      <c r="N75" s="12"/>
    </row>
    <row r="76" spans="2:14" x14ac:dyDescent="0.3">
      <c r="B76" s="11"/>
      <c r="C76" s="64">
        <v>71</v>
      </c>
      <c r="D76" s="64">
        <f>(Observaciones!D76+Observaciones!E76)/2</f>
        <v>4.2</v>
      </c>
      <c r="E76" s="123">
        <f t="shared" si="6"/>
        <v>0.82511551517269466</v>
      </c>
      <c r="F76" s="123">
        <f t="shared" si="7"/>
        <v>5.797655922358453E-2</v>
      </c>
      <c r="G76" s="123">
        <f t="shared" si="8"/>
        <v>2.4910837999999997</v>
      </c>
      <c r="H76" s="123">
        <f>0.001013*Constantes!$D$6/(0.622*G76)</f>
        <v>4.8485374129988865E-2</v>
      </c>
      <c r="I76" s="123">
        <f t="shared" si="9"/>
        <v>0.27544842685092108</v>
      </c>
      <c r="J76" s="123">
        <f t="shared" si="10"/>
        <v>-7.6984724325886864E-2</v>
      </c>
      <c r="K76" s="123">
        <f>(Constantes!$D$12/0.8)*(Constantes!$D$7*J76^2+Constantes!$D$8*J76+Constantes!$D$9)</f>
        <v>11.201171628022983</v>
      </c>
      <c r="L76" s="123">
        <f>(Constantes!$D$12/0.8)*(0.00376*D76^2-0.0516*D76-6.967)</f>
        <v>-2.6690225999999995</v>
      </c>
      <c r="M76" s="122">
        <f t="shared" si="11"/>
        <v>2.1650463211969799</v>
      </c>
      <c r="N76" s="12"/>
    </row>
    <row r="77" spans="2:14" x14ac:dyDescent="0.3">
      <c r="B77" s="11"/>
      <c r="C77" s="64">
        <v>72</v>
      </c>
      <c r="D77" s="64">
        <f>(Observaciones!D77+Observaciones!E77)/2</f>
        <v>6.2</v>
      </c>
      <c r="E77" s="123">
        <f t="shared" si="6"/>
        <v>0.94854165981127081</v>
      </c>
      <c r="F77" s="123">
        <f t="shared" si="7"/>
        <v>6.5558715041284285E-2</v>
      </c>
      <c r="G77" s="123">
        <f t="shared" si="8"/>
        <v>2.4863618000000001</v>
      </c>
      <c r="H77" s="123">
        <f>0.001013*Constantes!$D$6/(0.622*G77)</f>
        <v>4.8577455635038451E-2</v>
      </c>
      <c r="I77" s="123">
        <f t="shared" si="9"/>
        <v>0.29108066300250851</v>
      </c>
      <c r="J77" s="123">
        <f t="shared" si="10"/>
        <v>-7.0058895970224327E-2</v>
      </c>
      <c r="K77" s="123">
        <f>(Constantes!$D$12/0.8)*(Constantes!$D$7*J77^2+Constantes!$D$8*J77+Constantes!$D$9)</f>
        <v>11.177299422035169</v>
      </c>
      <c r="L77" s="123">
        <f>(Constantes!$D$12/0.8)*(0.00376*D77^2-0.0516*D77-6.967)</f>
        <v>-2.6783945999999994</v>
      </c>
      <c r="M77" s="122">
        <f t="shared" si="11"/>
        <v>2.2786571068126005</v>
      </c>
      <c r="N77" s="12"/>
    </row>
    <row r="78" spans="2:14" x14ac:dyDescent="0.3">
      <c r="B78" s="11"/>
      <c r="C78" s="64">
        <v>73</v>
      </c>
      <c r="D78" s="64">
        <f>(Observaciones!D78+Observaciones!E78)/2</f>
        <v>5.9</v>
      </c>
      <c r="E78" s="123">
        <f t="shared" si="6"/>
        <v>0.9290490433608416</v>
      </c>
      <c r="F78" s="123">
        <f t="shared" si="7"/>
        <v>6.4369991730543294E-2</v>
      </c>
      <c r="G78" s="123">
        <f t="shared" si="8"/>
        <v>2.4870701</v>
      </c>
      <c r="H78" s="123">
        <f>0.001013*Constantes!$D$6/(0.622*G78)</f>
        <v>4.8563621118743031E-2</v>
      </c>
      <c r="I78" s="123">
        <f t="shared" si="9"/>
        <v>0.28876380129570045</v>
      </c>
      <c r="J78" s="123">
        <f t="shared" si="10"/>
        <v>-6.3112307651690999E-2</v>
      </c>
      <c r="K78" s="123">
        <f>(Constantes!$D$12/0.8)*(Constantes!$D$7*J78^2+Constantes!$D$8*J78+Constantes!$D$9)</f>
        <v>11.152870695063768</v>
      </c>
      <c r="L78" s="123">
        <f>(Constantes!$D$12/0.8)*(0.00376*D78^2-0.0516*D78-6.967)</f>
        <v>-2.6777078999999997</v>
      </c>
      <c r="M78" s="122">
        <f t="shared" si="11"/>
        <v>2.2540875050665452</v>
      </c>
      <c r="N78" s="12"/>
    </row>
    <row r="79" spans="2:14" x14ac:dyDescent="0.3">
      <c r="B79" s="11"/>
      <c r="C79" s="64">
        <v>74</v>
      </c>
      <c r="D79" s="64">
        <f>(Observaciones!D79+Observaciones!E79)/2</f>
        <v>6.4</v>
      </c>
      <c r="E79" s="123">
        <f t="shared" si="6"/>
        <v>0.96173610737939708</v>
      </c>
      <c r="F79" s="123">
        <f t="shared" si="7"/>
        <v>6.6361595220328126E-2</v>
      </c>
      <c r="G79" s="123">
        <f t="shared" si="8"/>
        <v>2.4858895999999997</v>
      </c>
      <c r="H79" s="123">
        <f>0.001013*Constantes!$D$6/(0.622*G79)</f>
        <v>4.8586683025728238E-2</v>
      </c>
      <c r="I79" s="123">
        <f t="shared" si="9"/>
        <v>0.29261935877885276</v>
      </c>
      <c r="J79" s="123">
        <f t="shared" si="10"/>
        <v>-5.6147017794325293E-2</v>
      </c>
      <c r="K79" s="123">
        <f>(Constantes!$D$12/0.8)*(Constantes!$D$7*J79^2+Constantes!$D$8*J79+Constantes!$D$9)</f>
        <v>11.127888547681653</v>
      </c>
      <c r="L79" s="123">
        <f>(Constantes!$D$12/0.8)*(0.00376*D79^2-0.0516*D79-6.967)</f>
        <v>-2.6787113999999992</v>
      </c>
      <c r="M79" s="122">
        <f t="shared" si="11"/>
        <v>2.2770186624804327</v>
      </c>
      <c r="N79" s="12"/>
    </row>
    <row r="80" spans="2:14" x14ac:dyDescent="0.3">
      <c r="B80" s="11"/>
      <c r="C80" s="64">
        <v>75</v>
      </c>
      <c r="D80" s="64">
        <f>(Observaciones!D80+Observaciones!E80)/2</f>
        <v>5.2</v>
      </c>
      <c r="E80" s="123">
        <f t="shared" si="6"/>
        <v>0.88493303901287812</v>
      </c>
      <c r="F80" s="123">
        <f t="shared" si="7"/>
        <v>6.1667860029754905E-2</v>
      </c>
      <c r="G80" s="123">
        <f t="shared" si="8"/>
        <v>2.4887227999999997</v>
      </c>
      <c r="H80" s="123">
        <f>0.001013*Constantes!$D$6/(0.622*G80)</f>
        <v>4.8531371204601152E-2</v>
      </c>
      <c r="I80" s="123">
        <f t="shared" si="9"/>
        <v>0.2833181072479638</v>
      </c>
      <c r="J80" s="123">
        <f t="shared" si="10"/>
        <v>-4.9165090363835255E-2</v>
      </c>
      <c r="K80" s="123">
        <f>(Constantes!$D$12/0.8)*(Constantes!$D$7*J80^2+Constantes!$D$8*J80+Constantes!$D$9)</f>
        <v>11.102356666775384</v>
      </c>
      <c r="L80" s="123">
        <f>(Constantes!$D$12/0.8)*(0.00376*D80^2-0.0516*D80-6.967)</f>
        <v>-2.6751185999999998</v>
      </c>
      <c r="M80" s="122">
        <f t="shared" si="11"/>
        <v>2.1988592177974344</v>
      </c>
      <c r="N80" s="12"/>
    </row>
    <row r="81" spans="2:14" x14ac:dyDescent="0.3">
      <c r="B81" s="11"/>
      <c r="C81" s="64">
        <v>76</v>
      </c>
      <c r="D81" s="64">
        <f>(Observaciones!D81+Observaciones!E81)/2</f>
        <v>6.6</v>
      </c>
      <c r="E81" s="123">
        <f t="shared" si="6"/>
        <v>0.97509200119637596</v>
      </c>
      <c r="F81" s="123">
        <f t="shared" si="7"/>
        <v>6.7172876672191351E-2</v>
      </c>
      <c r="G81" s="123">
        <f t="shared" si="8"/>
        <v>2.4854173999999998</v>
      </c>
      <c r="H81" s="123">
        <f>0.001013*Constantes!$D$6/(0.622*G81)</f>
        <v>4.8595913922608876E-2</v>
      </c>
      <c r="I81" s="123">
        <f t="shared" si="9"/>
        <v>0.29415325712459833</v>
      </c>
      <c r="J81" s="123">
        <f t="shared" si="10"/>
        <v>-4.2168594256000849E-2</v>
      </c>
      <c r="K81" s="123">
        <f>(Constantes!$D$12/0.8)*(Constantes!$D$7*J81^2+Constantes!$D$8*J81+Constantes!$D$9)</f>
        <v>11.076279328856737</v>
      </c>
      <c r="L81" s="123">
        <f>(Constantes!$D$12/0.8)*(0.00376*D81^2-0.0516*D81-6.967)</f>
        <v>-2.6789153999999997</v>
      </c>
      <c r="M81" s="122">
        <f t="shared" si="11"/>
        <v>2.2746245324495189</v>
      </c>
      <c r="N81" s="12"/>
    </row>
    <row r="82" spans="2:14" x14ac:dyDescent="0.3">
      <c r="B82" s="11"/>
      <c r="C82" s="64">
        <v>77</v>
      </c>
      <c r="D82" s="64">
        <f>(Observaciones!D82+Observaciones!E82)/2</f>
        <v>6.5</v>
      </c>
      <c r="E82" s="123">
        <f t="shared" si="6"/>
        <v>0.96839376835916013</v>
      </c>
      <c r="F82" s="123">
        <f t="shared" si="7"/>
        <v>6.6766181325348339E-2</v>
      </c>
      <c r="G82" s="123">
        <f t="shared" si="8"/>
        <v>2.4856534999999997</v>
      </c>
      <c r="H82" s="123">
        <f>0.001013*Constantes!$D$6/(0.622*G82)</f>
        <v>4.8591298035769816E-2</v>
      </c>
      <c r="I82" s="123">
        <f t="shared" si="9"/>
        <v>0.29338691261428851</v>
      </c>
      <c r="J82" s="123">
        <f t="shared" si="10"/>
        <v>-3.5159602683615607E-2</v>
      </c>
      <c r="K82" s="123">
        <f>(Constantes!$D$12/0.8)*(Constantes!$D$7*J82^2+Constantes!$D$8*J82+Constantes!$D$9)</f>
        <v>11.049661402693765</v>
      </c>
      <c r="L82" s="123">
        <f>(Constantes!$D$12/0.8)*(0.00376*D82^2-0.0516*D82-6.967)</f>
        <v>-2.6788274999999997</v>
      </c>
      <c r="M82" s="122">
        <f t="shared" si="11"/>
        <v>2.2613835520561634</v>
      </c>
      <c r="N82" s="12"/>
    </row>
    <row r="83" spans="2:14" x14ac:dyDescent="0.3">
      <c r="B83" s="11"/>
      <c r="C83" s="64">
        <v>78</v>
      </c>
      <c r="D83" s="64">
        <f>(Observaciones!D83+Observaciones!E83)/2</f>
        <v>6.9</v>
      </c>
      <c r="E83" s="123">
        <f t="shared" si="6"/>
        <v>0.99543224947116915</v>
      </c>
      <c r="F83" s="123">
        <f t="shared" si="7"/>
        <v>6.8405707891264905E-2</v>
      </c>
      <c r="G83" s="123">
        <f t="shared" si="8"/>
        <v>2.4847090999999999</v>
      </c>
      <c r="H83" s="123">
        <f>0.001013*Constantes!$D$6/(0.622*G83)</f>
        <v>4.8609766846410454E-2</v>
      </c>
      <c r="I83" s="123">
        <f t="shared" si="9"/>
        <v>0.29644493684108758</v>
      </c>
      <c r="J83" s="123">
        <f t="shared" si="10"/>
        <v>-2.8140192562148822E-2</v>
      </c>
      <c r="K83" s="123">
        <f>(Constantes!$D$12/0.8)*(Constantes!$D$7*J83^2+Constantes!$D$8*J83+Constantes!$D$9)</f>
        <v>11.022508351255974</v>
      </c>
      <c r="L83" s="123">
        <f>(Constantes!$D$12/0.8)*(0.00376*D83^2-0.0516*D83-6.967)</f>
        <v>-2.6790098999999996</v>
      </c>
      <c r="M83" s="122">
        <f t="shared" si="11"/>
        <v>2.2773338638951826</v>
      </c>
      <c r="N83" s="12"/>
    </row>
    <row r="84" spans="2:14" x14ac:dyDescent="0.3">
      <c r="B84" s="11"/>
      <c r="C84" s="64">
        <v>79</v>
      </c>
      <c r="D84" s="64">
        <f>(Observaciones!D84+Observaciones!E84)/2</f>
        <v>5.8000000000000007</v>
      </c>
      <c r="E84" s="123">
        <f t="shared" si="6"/>
        <v>0.92263042375989679</v>
      </c>
      <c r="F84" s="123">
        <f t="shared" si="7"/>
        <v>6.3977874512489707E-2</v>
      </c>
      <c r="G84" s="123">
        <f t="shared" si="8"/>
        <v>2.4873061999999999</v>
      </c>
      <c r="H84" s="123">
        <f>0.001013*Constantes!$D$6/(0.622*G84)</f>
        <v>4.8559011364243919E-2</v>
      </c>
      <c r="I84" s="123">
        <f t="shared" si="9"/>
        <v>0.28798920389513993</v>
      </c>
      <c r="J84" s="123">
        <f t="shared" si="10"/>
        <v>-2.1112443894310787E-2</v>
      </c>
      <c r="K84" s="123">
        <f>(Constantes!$D$12/0.8)*(Constantes!$D$7*J84^2+Constantes!$D$8*J84+Constantes!$D$9)</f>
        <v>10.994826232969041</v>
      </c>
      <c r="L84" s="123">
        <f>(Constantes!$D$12/0.8)*(0.00376*D84^2-0.0516*D84-6.967)</f>
        <v>-2.6774225999999994</v>
      </c>
      <c r="M84" s="122">
        <f t="shared" si="11"/>
        <v>2.2053389755054091</v>
      </c>
      <c r="N84" s="12"/>
    </row>
    <row r="85" spans="2:14" x14ac:dyDescent="0.3">
      <c r="B85" s="11"/>
      <c r="C85" s="64">
        <v>80</v>
      </c>
      <c r="D85" s="64">
        <f>(Observaciones!D85+Observaciones!E85)/2</f>
        <v>5.7</v>
      </c>
      <c r="E85" s="123">
        <f t="shared" si="6"/>
        <v>0.9162509210196762</v>
      </c>
      <c r="F85" s="123">
        <f t="shared" si="7"/>
        <v>6.358780460869165E-2</v>
      </c>
      <c r="G85" s="123">
        <f t="shared" si="8"/>
        <v>2.4875422999999999</v>
      </c>
      <c r="H85" s="123">
        <f>0.001013*Constantes!$D$6/(0.622*G85)</f>
        <v>4.8554402484795679E-2</v>
      </c>
      <c r="I85" s="123">
        <f t="shared" si="9"/>
        <v>0.28721346892523625</v>
      </c>
      <c r="J85" s="123">
        <f t="shared" si="10"/>
        <v>-1.4078439153703007E-2</v>
      </c>
      <c r="K85" s="123">
        <f>(Constantes!$D$12/0.8)*(Constantes!$D$7*J85^2+Constantes!$D$8*J85+Constantes!$D$9)</f>
        <v>10.966621702275281</v>
      </c>
      <c r="L85" s="123">
        <f>(Constantes!$D$12/0.8)*(0.00376*D85^2-0.0516*D85-6.967)</f>
        <v>-2.6771090999999996</v>
      </c>
      <c r="M85" s="122">
        <f t="shared" si="11"/>
        <v>2.1918739825088704</v>
      </c>
      <c r="N85" s="12"/>
    </row>
    <row r="86" spans="2:14" x14ac:dyDescent="0.3">
      <c r="B86" s="11"/>
      <c r="C86" s="64">
        <v>81</v>
      </c>
      <c r="D86" s="64">
        <f>(Observaciones!D86+Observaciones!E86)/2</f>
        <v>6</v>
      </c>
      <c r="E86" s="123">
        <f t="shared" si="6"/>
        <v>0.93550698503161778</v>
      </c>
      <c r="F86" s="123">
        <f t="shared" si="7"/>
        <v>6.4764165026061693E-2</v>
      </c>
      <c r="G86" s="123">
        <f t="shared" si="8"/>
        <v>2.486834</v>
      </c>
      <c r="H86" s="123">
        <f>0.001013*Constantes!$D$6/(0.622*G86)</f>
        <v>4.8568231748542266E-2</v>
      </c>
      <c r="I86" s="123">
        <f t="shared" si="9"/>
        <v>0.28953725056779078</v>
      </c>
      <c r="J86" s="123">
        <f t="shared" si="10"/>
        <v>-7.0402626677363855E-3</v>
      </c>
      <c r="K86" s="123">
        <f>(Constantes!$D$12/0.8)*(Constantes!$D$7*J86^2+Constantes!$D$8*J86+Constantes!$D$9)</f>
        <v>10.937902009496915</v>
      </c>
      <c r="L86" s="123">
        <f>(Constantes!$D$12/0.8)*(0.00376*D86^2-0.0516*D86-6.967)</f>
        <v>-2.6779649999999995</v>
      </c>
      <c r="M86" s="122">
        <f t="shared" si="11"/>
        <v>2.2015436471042977</v>
      </c>
      <c r="N86" s="12"/>
    </row>
    <row r="87" spans="2:14" x14ac:dyDescent="0.3">
      <c r="B87" s="11"/>
      <c r="C87" s="64">
        <v>82</v>
      </c>
      <c r="D87" s="64">
        <f>(Observaciones!D87+Observaciones!E87)/2</f>
        <v>5.9</v>
      </c>
      <c r="E87" s="123">
        <f t="shared" si="6"/>
        <v>0.9290490433608416</v>
      </c>
      <c r="F87" s="123">
        <f t="shared" si="7"/>
        <v>6.4369991730543294E-2</v>
      </c>
      <c r="G87" s="123">
        <f t="shared" si="8"/>
        <v>2.4870701</v>
      </c>
      <c r="H87" s="123">
        <f>0.001013*Constantes!$D$6/(0.622*G87)</f>
        <v>4.8563621118743031E-2</v>
      </c>
      <c r="I87" s="123">
        <f t="shared" si="9"/>
        <v>0.28876380129570045</v>
      </c>
      <c r="J87" s="123">
        <f t="shared" si="10"/>
        <v>0</v>
      </c>
      <c r="K87" s="123">
        <f>(Constantes!$D$12/0.8)*(Constantes!$D$7*J87^2+Constantes!$D$8*J87+Constantes!$D$9)</f>
        <v>10.908674999999999</v>
      </c>
      <c r="L87" s="123">
        <f>(Constantes!$D$12/0.8)*(0.00376*D87^2-0.0516*D87-6.967)</f>
        <v>-2.6777078999999997</v>
      </c>
      <c r="M87" s="122">
        <f t="shared" si="11"/>
        <v>2.1878035205298851</v>
      </c>
      <c r="N87" s="12"/>
    </row>
    <row r="88" spans="2:14" x14ac:dyDescent="0.3">
      <c r="B88" s="11"/>
      <c r="C88" s="64">
        <v>83</v>
      </c>
      <c r="D88" s="64">
        <f>(Observaciones!D88+Observaciones!E88)/2</f>
        <v>8</v>
      </c>
      <c r="E88" s="123">
        <f t="shared" si="6"/>
        <v>1.0732473428302998</v>
      </c>
      <c r="F88" s="123">
        <f t="shared" si="7"/>
        <v>7.3093150178406105E-2</v>
      </c>
      <c r="G88" s="123">
        <f t="shared" si="8"/>
        <v>2.4821119999999999</v>
      </c>
      <c r="H88" s="123">
        <f>0.001013*Constantes!$D$6/(0.622*G88)</f>
        <v>4.8660628542206943E-2</v>
      </c>
      <c r="I88" s="123">
        <f t="shared" si="9"/>
        <v>0.30474978066396519</v>
      </c>
      <c r="J88" s="123">
        <f t="shared" si="10"/>
        <v>7.0402626677363855E-3</v>
      </c>
      <c r="K88" s="123">
        <f>(Constantes!$D$12/0.8)*(Constantes!$D$7*J88^2+Constantes!$D$8*J88+Constantes!$D$9)</f>
        <v>10.878949112657711</v>
      </c>
      <c r="L88" s="123">
        <f>(Constantes!$D$12/0.8)*(0.00376*D88^2-0.0516*D88-6.967)</f>
        <v>-2.6771849999999993</v>
      </c>
      <c r="M88" s="122">
        <f t="shared" si="11"/>
        <v>2.3005643730338061</v>
      </c>
      <c r="N88" s="12"/>
    </row>
    <row r="89" spans="2:14" x14ac:dyDescent="0.3">
      <c r="B89" s="11"/>
      <c r="C89" s="64">
        <v>84</v>
      </c>
      <c r="D89" s="64">
        <f>(Observaciones!D89+Observaciones!E89)/2</f>
        <v>5.9</v>
      </c>
      <c r="E89" s="123">
        <f t="shared" si="6"/>
        <v>0.9290490433608416</v>
      </c>
      <c r="F89" s="123">
        <f t="shared" si="7"/>
        <v>6.4369991730543294E-2</v>
      </c>
      <c r="G89" s="123">
        <f t="shared" si="8"/>
        <v>2.4870701</v>
      </c>
      <c r="H89" s="123">
        <f>0.001013*Constantes!$D$6/(0.622*G89)</f>
        <v>4.8563621118743031E-2</v>
      </c>
      <c r="I89" s="123">
        <f t="shared" si="9"/>
        <v>0.28876380129570045</v>
      </c>
      <c r="J89" s="123">
        <f t="shared" si="10"/>
        <v>1.4078439153703007E-2</v>
      </c>
      <c r="K89" s="123">
        <f>(Constantes!$D$12/0.8)*(Constantes!$D$7*J89^2+Constantes!$D$8*J89+Constantes!$D$9)</f>
        <v>10.848733377612517</v>
      </c>
      <c r="L89" s="123">
        <f>(Constantes!$D$12/0.8)*(0.00376*D89^2-0.0516*D89-6.967)</f>
        <v>-2.6777078999999997</v>
      </c>
      <c r="M89" s="122">
        <f t="shared" si="11"/>
        <v>2.1715330880376307</v>
      </c>
      <c r="N89" s="12"/>
    </row>
    <row r="90" spans="2:14" x14ac:dyDescent="0.3">
      <c r="B90" s="11"/>
      <c r="C90" s="64">
        <v>85</v>
      </c>
      <c r="D90" s="64">
        <f>(Observaciones!D90+Observaciones!E90)/2</f>
        <v>5.3</v>
      </c>
      <c r="E90" s="123">
        <f t="shared" si="6"/>
        <v>0.8911200050543554</v>
      </c>
      <c r="F90" s="123">
        <f t="shared" si="7"/>
        <v>6.2047823841482788E-2</v>
      </c>
      <c r="G90" s="123">
        <f t="shared" si="8"/>
        <v>2.4884866999999997</v>
      </c>
      <c r="H90" s="123">
        <f>0.001013*Constantes!$D$6/(0.622*G90)</f>
        <v>4.8535975712530176E-2</v>
      </c>
      <c r="I90" s="123">
        <f t="shared" si="9"/>
        <v>0.28409936810792097</v>
      </c>
      <c r="J90" s="123">
        <f t="shared" si="10"/>
        <v>2.1112443894310787E-2</v>
      </c>
      <c r="K90" s="123">
        <f>(Constantes!$D$12/0.8)*(Constantes!$D$7*J90^2+Constantes!$D$8*J90+Constantes!$D$9)</f>
        <v>10.818037413337549</v>
      </c>
      <c r="L90" s="123">
        <f>(Constantes!$D$12/0.8)*(0.00376*D90^2-0.0516*D90-6.967)</f>
        <v>-2.6755730999999994</v>
      </c>
      <c r="M90" s="122">
        <f t="shared" si="11"/>
        <v>2.1288651106626717</v>
      </c>
      <c r="N90" s="12"/>
    </row>
    <row r="91" spans="2:14" x14ac:dyDescent="0.3">
      <c r="B91" s="11"/>
      <c r="C91" s="64">
        <v>86</v>
      </c>
      <c r="D91" s="64">
        <f>(Observaciones!D91+Observaciones!E91)/2</f>
        <v>5</v>
      </c>
      <c r="E91" s="123">
        <f t="shared" si="6"/>
        <v>0.87267261944779717</v>
      </c>
      <c r="F91" s="123">
        <f t="shared" si="7"/>
        <v>6.0913909783222933E-2</v>
      </c>
      <c r="G91" s="123">
        <f t="shared" si="8"/>
        <v>2.489195</v>
      </c>
      <c r="H91" s="123">
        <f>0.001013*Constantes!$D$6/(0.622*G91)</f>
        <v>4.8522164809166962E-2</v>
      </c>
      <c r="I91" s="123">
        <f t="shared" si="9"/>
        <v>0.28175238056862134</v>
      </c>
      <c r="J91" s="123">
        <f t="shared" si="10"/>
        <v>2.8140192562148822E-2</v>
      </c>
      <c r="K91" s="123">
        <f>(Constantes!$D$12/0.8)*(Constantes!$D$7*J91^2+Constantes!$D$8*J91+Constantes!$D$9)</f>
        <v>10.786871422998429</v>
      </c>
      <c r="L91" s="123">
        <f>(Constantes!$D$12/0.8)*(0.00376*D91^2-0.0516*D91-6.967)</f>
        <v>-2.6741249999999992</v>
      </c>
      <c r="M91" s="122">
        <f t="shared" si="11"/>
        <v>2.1034320154903288</v>
      </c>
      <c r="N91" s="12"/>
    </row>
    <row r="92" spans="2:14" x14ac:dyDescent="0.3">
      <c r="B92" s="11"/>
      <c r="C92" s="64">
        <v>87</v>
      </c>
      <c r="D92" s="64">
        <f>(Observaciones!D92+Observaciones!E92)/2</f>
        <v>4.5</v>
      </c>
      <c r="E92" s="123">
        <f t="shared" si="6"/>
        <v>0.84267449337682987</v>
      </c>
      <c r="F92" s="123">
        <f t="shared" si="7"/>
        <v>5.906350417529968E-2</v>
      </c>
      <c r="G92" s="123">
        <f t="shared" si="8"/>
        <v>2.4903754999999999</v>
      </c>
      <c r="H92" s="123">
        <f>0.001013*Constantes!$D$6/(0.622*G92)</f>
        <v>4.8499164094793878E-2</v>
      </c>
      <c r="I92" s="123">
        <f t="shared" si="9"/>
        <v>0.2778199011826501</v>
      </c>
      <c r="J92" s="123">
        <f t="shared" si="10"/>
        <v>3.5159602683615607E-2</v>
      </c>
      <c r="K92" s="123">
        <f>(Constantes!$D$12/0.8)*(Constantes!$D$7*J92^2+Constantes!$D$8*J92+Constantes!$D$9)</f>
        <v>10.75524619011747</v>
      </c>
      <c r="L92" s="123">
        <f>(Constantes!$D$12/0.8)*(0.00376*D92^2-0.0516*D92-6.967)</f>
        <v>-2.6711474999999996</v>
      </c>
      <c r="M92" s="122">
        <f t="shared" si="11"/>
        <v>2.0666422132152156</v>
      </c>
      <c r="N92" s="12"/>
    </row>
    <row r="93" spans="2:14" x14ac:dyDescent="0.3">
      <c r="B93" s="11"/>
      <c r="C93" s="64">
        <v>88</v>
      </c>
      <c r="D93" s="64">
        <f>(Observaciones!D93+Observaciones!E93)/2</f>
        <v>3.9</v>
      </c>
      <c r="E93" s="123">
        <f t="shared" si="6"/>
        <v>0.80788009786226911</v>
      </c>
      <c r="F93" s="123">
        <f t="shared" si="7"/>
        <v>5.6906812005471166E-2</v>
      </c>
      <c r="G93" s="123">
        <f t="shared" si="8"/>
        <v>2.4917921000000001</v>
      </c>
      <c r="H93" s="123">
        <f>0.001013*Constantes!$D$6/(0.622*G93)</f>
        <v>4.847159200486844E-2</v>
      </c>
      <c r="I93" s="123">
        <f t="shared" si="9"/>
        <v>0.27306835890470821</v>
      </c>
      <c r="J93" s="123">
        <f t="shared" si="10"/>
        <v>4.2168594256000849E-2</v>
      </c>
      <c r="K93" s="123">
        <f>(Constantes!$D$12/0.8)*(Constantes!$D$7*J93^2+Constantes!$D$8*J93+Constantes!$D$9)</f>
        <v>10.72317307354318</v>
      </c>
      <c r="L93" s="123">
        <f>(Constantes!$D$12/0.8)*(0.00376*D93^2-0.0516*D93-6.967)</f>
        <v>-2.6666438999999995</v>
      </c>
      <c r="M93" s="122">
        <f t="shared" si="11"/>
        <v>2.0242936434807257</v>
      </c>
      <c r="N93" s="12"/>
    </row>
    <row r="94" spans="2:14" x14ac:dyDescent="0.3">
      <c r="B94" s="11"/>
      <c r="C94" s="64">
        <v>89</v>
      </c>
      <c r="D94" s="64">
        <f>(Observaciones!D94+Observaciones!E94)/2</f>
        <v>4.6999999999999993</v>
      </c>
      <c r="E94" s="123">
        <f t="shared" si="6"/>
        <v>0.85456279709437755</v>
      </c>
      <c r="F94" s="123">
        <f t="shared" si="7"/>
        <v>5.9797799714718242E-2</v>
      </c>
      <c r="G94" s="123">
        <f t="shared" si="8"/>
        <v>2.4899032999999999</v>
      </c>
      <c r="H94" s="123">
        <f>0.001013*Constantes!$D$6/(0.622*G94)</f>
        <v>4.8508361763348141E-2</v>
      </c>
      <c r="I94" s="123">
        <f t="shared" si="9"/>
        <v>0.27939594869492862</v>
      </c>
      <c r="J94" s="123">
        <f t="shared" si="10"/>
        <v>4.9165090363835255E-2</v>
      </c>
      <c r="K94" s="123">
        <f>(Constantes!$D$12/0.8)*(Constantes!$D$7*J94^2+Constantes!$D$8*J94+Constantes!$D$9)</f>
        <v>10.69066400172867</v>
      </c>
      <c r="L94" s="123">
        <f>(Constantes!$D$12/0.8)*(0.00376*D94^2-0.0516*D94-6.967)</f>
        <v>-2.6724230999999996</v>
      </c>
      <c r="M94" s="122">
        <f t="shared" si="11"/>
        <v>2.0610483309464596</v>
      </c>
      <c r="N94" s="12"/>
    </row>
    <row r="95" spans="2:14" x14ac:dyDescent="0.3">
      <c r="B95" s="11"/>
      <c r="C95" s="64">
        <v>90</v>
      </c>
      <c r="D95" s="64">
        <f>(Observaciones!D95+Observaciones!E95)/2</f>
        <v>4</v>
      </c>
      <c r="E95" s="123">
        <f t="shared" si="6"/>
        <v>0.81358960360034527</v>
      </c>
      <c r="F95" s="123">
        <f t="shared" si="7"/>
        <v>5.7261497382928649E-2</v>
      </c>
      <c r="G95" s="123">
        <f t="shared" si="8"/>
        <v>2.4915560000000001</v>
      </c>
      <c r="H95" s="123">
        <f>0.001013*Constantes!$D$6/(0.622*G95)</f>
        <v>4.8476185175911901E-2</v>
      </c>
      <c r="I95" s="123">
        <f t="shared" si="9"/>
        <v>0.27386264930652215</v>
      </c>
      <c r="J95" s="123">
        <f t="shared" si="10"/>
        <v>5.6147017794325293E-2</v>
      </c>
      <c r="K95" s="123">
        <f>(Constantes!$D$12/0.8)*(Constantes!$D$7*J95^2+Constantes!$D$8*J95+Constantes!$D$9)</f>
        <v>10.657731466323492</v>
      </c>
      <c r="L95" s="123">
        <f>(Constantes!$D$12/0.8)*(0.00376*D95^2-0.0516*D95-6.967)</f>
        <v>-2.6674649999999995</v>
      </c>
      <c r="M95" s="122">
        <f t="shared" si="11"/>
        <v>2.0131102686345241</v>
      </c>
      <c r="N95" s="12"/>
    </row>
    <row r="96" spans="2:14" x14ac:dyDescent="0.3">
      <c r="B96" s="11"/>
      <c r="C96" s="64">
        <v>91</v>
      </c>
      <c r="D96" s="64">
        <f>(Observaciones!D96+Observaciones!E96)/2</f>
        <v>2.9999999999999996</v>
      </c>
      <c r="E96" s="123">
        <f t="shared" si="6"/>
        <v>0.75806427648670083</v>
      </c>
      <c r="F96" s="123">
        <f t="shared" si="7"/>
        <v>5.3798534274979479E-2</v>
      </c>
      <c r="G96" s="123">
        <f t="shared" si="8"/>
        <v>2.4939169999999997</v>
      </c>
      <c r="H96" s="123">
        <f>0.001013*Constantes!$D$6/(0.622*G96)</f>
        <v>4.8430292600818055E-2</v>
      </c>
      <c r="I96" s="123">
        <f t="shared" si="9"/>
        <v>0.2658799668755345</v>
      </c>
      <c r="J96" s="123">
        <f t="shared" si="10"/>
        <v>6.3112307651690999E-2</v>
      </c>
      <c r="K96" s="123">
        <f>(Constantes!$D$12/0.8)*(Constantes!$D$7*J96^2+Constantes!$D$8*J96+Constantes!$D$9)</f>
        <v>10.624388515084187</v>
      </c>
      <c r="L96" s="123">
        <f>(Constantes!$D$12/0.8)*(0.00376*D96^2-0.0516*D96-6.967)</f>
        <v>-2.6579849999999996</v>
      </c>
      <c r="M96" s="122">
        <f t="shared" si="11"/>
        <v>1.9486183787199216</v>
      </c>
      <c r="N96" s="12"/>
    </row>
    <row r="97" spans="2:14" x14ac:dyDescent="0.3">
      <c r="B97" s="11"/>
      <c r="C97" s="64">
        <v>92</v>
      </c>
      <c r="D97" s="64">
        <f>(Observaciones!D97+Observaciones!E97)/2</f>
        <v>4.2</v>
      </c>
      <c r="E97" s="123">
        <f t="shared" si="6"/>
        <v>0.82511551517269466</v>
      </c>
      <c r="F97" s="123">
        <f t="shared" si="7"/>
        <v>5.797655922358453E-2</v>
      </c>
      <c r="G97" s="123">
        <f t="shared" si="8"/>
        <v>2.4910837999999997</v>
      </c>
      <c r="H97" s="123">
        <f>0.001013*Constantes!$D$6/(0.622*G97)</f>
        <v>4.8485374129988865E-2</v>
      </c>
      <c r="I97" s="123">
        <f t="shared" si="9"/>
        <v>0.27544842685092108</v>
      </c>
      <c r="J97" s="123">
        <f t="shared" si="10"/>
        <v>7.0058895970224327E-2</v>
      </c>
      <c r="K97" s="123">
        <f>(Constantes!$D$12/0.8)*(Constantes!$D$7*J97^2+Constantes!$D$8*J97+Constantes!$D$9)</f>
        <v>10.590648744109675</v>
      </c>
      <c r="L97" s="123">
        <f>(Constantes!$D$12/0.8)*(0.00376*D97^2-0.0516*D97-6.967)</f>
        <v>-2.6690225999999995</v>
      </c>
      <c r="M97" s="122">
        <f t="shared" si="11"/>
        <v>2.0069688073423961</v>
      </c>
      <c r="N97" s="12"/>
    </row>
    <row r="98" spans="2:14" x14ac:dyDescent="0.3">
      <c r="B98" s="11"/>
      <c r="C98" s="64">
        <v>93</v>
      </c>
      <c r="D98" s="64">
        <f>(Observaciones!D98+Observaciones!E98)/2</f>
        <v>4.4000000000000004</v>
      </c>
      <c r="E98" s="123">
        <f t="shared" si="6"/>
        <v>0.83678523020110962</v>
      </c>
      <c r="F98" s="123">
        <f t="shared" si="7"/>
        <v>5.8699264456482256E-2</v>
      </c>
      <c r="G98" s="123">
        <f t="shared" si="8"/>
        <v>2.4906115999999998</v>
      </c>
      <c r="H98" s="123">
        <f>0.001013*Constantes!$D$6/(0.622*G98)</f>
        <v>4.8494566568369937E-2</v>
      </c>
      <c r="I98" s="123">
        <f t="shared" si="9"/>
        <v>0.2770303848497464</v>
      </c>
      <c r="J98" s="123">
        <f t="shared" si="10"/>
        <v>7.6984724325886864E-2</v>
      </c>
      <c r="K98" s="123">
        <f>(Constantes!$D$12/0.8)*(Constantes!$D$7*J98^2+Constantes!$D$8*J98+Constantes!$D$9)</f>
        <v>10.556526289408405</v>
      </c>
      <c r="L98" s="123">
        <f>(Constantes!$D$12/0.8)*(0.00376*D98^2-0.0516*D98-6.967)</f>
        <v>-2.6704673999999993</v>
      </c>
      <c r="M98" s="122">
        <f t="shared" si="11"/>
        <v>2.0092092166426978</v>
      </c>
      <c r="N98" s="12"/>
    </row>
    <row r="99" spans="2:14" x14ac:dyDescent="0.3">
      <c r="B99" s="11"/>
      <c r="C99" s="64">
        <v>94</v>
      </c>
      <c r="D99" s="64">
        <f>(Observaciones!D99+Observaciones!E99)/2</f>
        <v>4.1999999999999993</v>
      </c>
      <c r="E99" s="123">
        <f t="shared" si="6"/>
        <v>0.82511551517269466</v>
      </c>
      <c r="F99" s="123">
        <f t="shared" si="7"/>
        <v>5.797655922358453E-2</v>
      </c>
      <c r="G99" s="123">
        <f t="shared" si="8"/>
        <v>2.4910837999999997</v>
      </c>
      <c r="H99" s="123">
        <f>0.001013*Constantes!$D$6/(0.622*G99)</f>
        <v>4.8485374129988865E-2</v>
      </c>
      <c r="I99" s="123">
        <f t="shared" si="9"/>
        <v>0.27544842685092108</v>
      </c>
      <c r="J99" s="123">
        <f t="shared" si="10"/>
        <v>8.3887740446265249E-2</v>
      </c>
      <c r="K99" s="123">
        <f>(Constantes!$D$12/0.8)*(Constantes!$D$7*J99^2+Constantes!$D$8*J99+Constantes!$D$9)</f>
        <v>10.522035817804976</v>
      </c>
      <c r="L99" s="123">
        <f>(Constantes!$D$12/0.8)*(0.00376*D99^2-0.0516*D99-6.967)</f>
        <v>-2.6690225999999995</v>
      </c>
      <c r="M99" s="122">
        <f t="shared" si="11"/>
        <v>1.9892034440868644</v>
      </c>
      <c r="N99" s="12"/>
    </row>
    <row r="100" spans="2:14" x14ac:dyDescent="0.3">
      <c r="B100" s="11"/>
      <c r="C100" s="64">
        <v>95</v>
      </c>
      <c r="D100" s="64">
        <f>(Observaciones!D100+Observaciones!E100)/2</f>
        <v>3.3</v>
      </c>
      <c r="E100" s="123">
        <f t="shared" si="6"/>
        <v>0.77435950557316791</v>
      </c>
      <c r="F100" s="123">
        <f t="shared" si="7"/>
        <v>5.4818019612903897E-2</v>
      </c>
      <c r="G100" s="123">
        <f t="shared" si="8"/>
        <v>2.4932086999999998</v>
      </c>
      <c r="H100" s="123">
        <f>0.001013*Constantes!$D$6/(0.622*G100)</f>
        <v>4.8444051246955125E-2</v>
      </c>
      <c r="I100" s="123">
        <f t="shared" si="9"/>
        <v>0.26828378389336249</v>
      </c>
      <c r="J100" s="123">
        <f t="shared" si="10"/>
        <v>9.0765898818703686E-2</v>
      </c>
      <c r="K100" s="123">
        <f>(Constantes!$D$12/0.8)*(Constantes!$D$7*J100^2+Constantes!$D$8*J100+Constantes!$D$9)</f>
        <v>10.487192517194751</v>
      </c>
      <c r="L100" s="123">
        <f>(Constantes!$D$12/0.8)*(0.00376*D100^2-0.0516*D100-6.967)</f>
        <v>-2.6611250999999996</v>
      </c>
      <c r="M100" s="122">
        <f t="shared" si="11"/>
        <v>1.9307943582336924</v>
      </c>
      <c r="N100" s="12"/>
    </row>
    <row r="101" spans="2:14" x14ac:dyDescent="0.3">
      <c r="B101" s="11"/>
      <c r="C101" s="64">
        <v>96</v>
      </c>
      <c r="D101" s="64">
        <f>(Observaciones!D101+Observaciones!E101)/2</f>
        <v>3.6999999999999997</v>
      </c>
      <c r="E101" s="123">
        <f t="shared" si="6"/>
        <v>0.79656704122309585</v>
      </c>
      <c r="F101" s="123">
        <f t="shared" si="7"/>
        <v>5.6203091112967181E-2</v>
      </c>
      <c r="G101" s="123">
        <f t="shared" si="8"/>
        <v>2.4922643</v>
      </c>
      <c r="H101" s="123">
        <f>0.001013*Constantes!$D$6/(0.622*G101)</f>
        <v>4.8462408273534374E-2</v>
      </c>
      <c r="I101" s="123">
        <f t="shared" si="9"/>
        <v>0.27147703708239068</v>
      </c>
      <c r="J101" s="123">
        <f t="shared" si="10"/>
        <v>9.7617161296433594E-2</v>
      </c>
      <c r="K101" s="123">
        <f>(Constantes!$D$12/0.8)*(Constantes!$D$7*J101^2+Constantes!$D$8*J101+Constantes!$D$9)</f>
        <v>10.452012086155721</v>
      </c>
      <c r="L101" s="123">
        <f>(Constantes!$D$12/0.8)*(0.00376*D101^2-0.0516*D101-6.967)</f>
        <v>-2.6649170999999994</v>
      </c>
      <c r="M101" s="122">
        <f t="shared" si="11"/>
        <v>1.9437685979587618</v>
      </c>
      <c r="N101" s="12"/>
    </row>
    <row r="102" spans="2:14" x14ac:dyDescent="0.3">
      <c r="B102" s="11"/>
      <c r="C102" s="64">
        <v>97</v>
      </c>
      <c r="D102" s="64">
        <f>(Observaciones!D102+Observaciones!E102)/2</f>
        <v>5.1999999999999993</v>
      </c>
      <c r="E102" s="123">
        <f t="shared" si="6"/>
        <v>0.88493303901287812</v>
      </c>
      <c r="F102" s="123">
        <f t="shared" si="7"/>
        <v>6.1667860029754905E-2</v>
      </c>
      <c r="G102" s="123">
        <f t="shared" si="8"/>
        <v>2.4887227999999997</v>
      </c>
      <c r="H102" s="123">
        <f>0.001013*Constantes!$D$6/(0.622*G102)</f>
        <v>4.8531371204601152E-2</v>
      </c>
      <c r="I102" s="123">
        <f t="shared" si="9"/>
        <v>0.2833181072479638</v>
      </c>
      <c r="J102" s="123">
        <f t="shared" si="10"/>
        <v>0.10443949770252046</v>
      </c>
      <c r="K102" s="123">
        <f>(Constantes!$D$12/0.8)*(Constantes!$D$7*J102^2+Constantes!$D$8*J102+Constantes!$D$9)</f>
        <v>10.416510722927724</v>
      </c>
      <c r="L102" s="123">
        <f>(Constantes!$D$12/0.8)*(0.00376*D102^2-0.0516*D102-6.967)</f>
        <v>-2.6751185999999998</v>
      </c>
      <c r="M102" s="122">
        <f t="shared" si="11"/>
        <v>2.016205397603299</v>
      </c>
      <c r="N102" s="12"/>
    </row>
    <row r="103" spans="2:14" x14ac:dyDescent="0.3">
      <c r="B103" s="11"/>
      <c r="C103" s="64">
        <v>98</v>
      </c>
      <c r="D103" s="64">
        <f>(Observaciones!D103+Observaciones!E103)/2</f>
        <v>5.3</v>
      </c>
      <c r="E103" s="123">
        <f t="shared" si="6"/>
        <v>0.8911200050543554</v>
      </c>
      <c r="F103" s="123">
        <f t="shared" si="7"/>
        <v>6.2047823841482788E-2</v>
      </c>
      <c r="G103" s="123">
        <f t="shared" si="8"/>
        <v>2.4884866999999997</v>
      </c>
      <c r="H103" s="123">
        <f>0.001013*Constantes!$D$6/(0.622*G103)</f>
        <v>4.8535975712530176E-2</v>
      </c>
      <c r="I103" s="123">
        <f t="shared" si="9"/>
        <v>0.28409936810792097</v>
      </c>
      <c r="J103" s="123">
        <f t="shared" si="10"/>
        <v>0.11123088643144916</v>
      </c>
      <c r="K103" s="123">
        <f>(Constantes!$D$12/0.8)*(Constantes!$D$7*J103^2+Constantes!$D$8*J103+Constantes!$D$9)</f>
        <v>10.380705113769782</v>
      </c>
      <c r="L103" s="123">
        <f>(Constantes!$D$12/0.8)*(0.00376*D103^2-0.0516*D103-6.967)</f>
        <v>-2.6755730999999994</v>
      </c>
      <c r="M103" s="122">
        <f t="shared" si="11"/>
        <v>2.0120740304999081</v>
      </c>
      <c r="N103" s="12"/>
    </row>
    <row r="104" spans="2:14" x14ac:dyDescent="0.3">
      <c r="B104" s="11"/>
      <c r="C104" s="64">
        <v>99</v>
      </c>
      <c r="D104" s="64">
        <f>(Observaciones!D104+Observaciones!E104)/2</f>
        <v>4.5</v>
      </c>
      <c r="E104" s="123">
        <f t="shared" si="6"/>
        <v>0.84267449337682987</v>
      </c>
      <c r="F104" s="123">
        <f t="shared" si="7"/>
        <v>5.906350417529968E-2</v>
      </c>
      <c r="G104" s="123">
        <f t="shared" si="8"/>
        <v>2.4903754999999999</v>
      </c>
      <c r="H104" s="123">
        <f>0.001013*Constantes!$D$6/(0.622*G104)</f>
        <v>4.8499164094793878E-2</v>
      </c>
      <c r="I104" s="123">
        <f t="shared" si="9"/>
        <v>0.2778199011826501</v>
      </c>
      <c r="J104" s="123">
        <f t="shared" si="10"/>
        <v>0.11798931504816906</v>
      </c>
      <c r="K104" s="123">
        <f>(Constantes!$D$12/0.8)*(Constantes!$D$7*J104^2+Constantes!$D$8*J104+Constantes!$D$9)</f>
        <v>10.344612420707149</v>
      </c>
      <c r="L104" s="123">
        <f>(Constantes!$D$12/0.8)*(0.00376*D104^2-0.0516*D104-6.967)</f>
        <v>-2.6711474999999996</v>
      </c>
      <c r="M104" s="122">
        <f t="shared" si="11"/>
        <v>1.9594049139697716</v>
      </c>
      <c r="N104" s="12"/>
    </row>
    <row r="105" spans="2:14" x14ac:dyDescent="0.3">
      <c r="B105" s="11"/>
      <c r="C105" s="64">
        <v>100</v>
      </c>
      <c r="D105" s="64">
        <f>(Observaciones!D105+Observaciones!E105)/2</f>
        <v>6.1000000000000005</v>
      </c>
      <c r="E105" s="123">
        <f t="shared" si="6"/>
        <v>0.9420044548592118</v>
      </c>
      <c r="F105" s="123">
        <f t="shared" si="7"/>
        <v>6.5160403190035326E-2</v>
      </c>
      <c r="G105" s="123">
        <f t="shared" si="8"/>
        <v>2.4865979</v>
      </c>
      <c r="H105" s="123">
        <f>0.001013*Constantes!$D$6/(0.622*G105)</f>
        <v>4.8572843253890934E-2</v>
      </c>
      <c r="I105" s="123">
        <f t="shared" si="9"/>
        <v>0.29030954125473435</v>
      </c>
      <c r="J105" s="123">
        <f t="shared" si="10"/>
        <v>0.12471278088442223</v>
      </c>
      <c r="K105" s="123">
        <f>(Constantes!$D$12/0.8)*(Constantes!$D$7*J105^2+Constantes!$D$8*J105+Constantes!$D$9)</f>
        <v>10.308250268680363</v>
      </c>
      <c r="L105" s="123">
        <f>(Constantes!$D$12/0.8)*(0.00376*D105^2-0.0516*D105-6.967)</f>
        <v>-2.6781938999999997</v>
      </c>
      <c r="M105" s="122">
        <f t="shared" si="11"/>
        <v>2.0355231597409844</v>
      </c>
      <c r="N105" s="12"/>
    </row>
    <row r="106" spans="2:14" x14ac:dyDescent="0.3">
      <c r="B106" s="11"/>
      <c r="C106" s="64">
        <v>101</v>
      </c>
      <c r="D106" s="64">
        <f>(Observaciones!D106+Observaciones!E106)/2</f>
        <v>5.5</v>
      </c>
      <c r="E106" s="123">
        <f t="shared" si="6"/>
        <v>0.90360844965772646</v>
      </c>
      <c r="F106" s="123">
        <f t="shared" si="7"/>
        <v>6.2813771829638612E-2</v>
      </c>
      <c r="G106" s="123">
        <f t="shared" si="8"/>
        <v>2.4880144999999998</v>
      </c>
      <c r="H106" s="123">
        <f>0.001013*Constantes!$D$6/(0.622*G106)</f>
        <v>4.8545187350055377E-2</v>
      </c>
      <c r="I106" s="123">
        <f t="shared" si="9"/>
        <v>0.28565862902483974</v>
      </c>
      <c r="J106" s="123">
        <f t="shared" si="10"/>
        <v>0.13139929163217703</v>
      </c>
      <c r="K106" s="123">
        <f>(Constantes!$D$12/0.8)*(Constantes!$D$7*J106^2+Constantes!$D$8*J106+Constantes!$D$9)</f>
        <v>10.271636732109272</v>
      </c>
      <c r="L106" s="123">
        <f>(Constantes!$D$12/0.8)*(0.00376*D106^2-0.0516*D106-6.967)</f>
        <v>-2.6763974999999998</v>
      </c>
      <c r="M106" s="122">
        <f t="shared" si="11"/>
        <v>1.99359472615588</v>
      </c>
      <c r="N106" s="12"/>
    </row>
    <row r="107" spans="2:14" x14ac:dyDescent="0.3">
      <c r="B107" s="11"/>
      <c r="C107" s="64">
        <v>102</v>
      </c>
      <c r="D107" s="64">
        <f>(Observaciones!D107+Observaciones!E107)/2</f>
        <v>5.9</v>
      </c>
      <c r="E107" s="123">
        <f t="shared" si="6"/>
        <v>0.9290490433608416</v>
      </c>
      <c r="F107" s="123">
        <f t="shared" si="7"/>
        <v>6.4369991730543294E-2</v>
      </c>
      <c r="G107" s="123">
        <f t="shared" si="8"/>
        <v>2.4870701</v>
      </c>
      <c r="H107" s="123">
        <f>0.001013*Constantes!$D$6/(0.622*G107)</f>
        <v>4.8563621118743031E-2</v>
      </c>
      <c r="I107" s="123">
        <f t="shared" si="9"/>
        <v>0.28876380129570045</v>
      </c>
      <c r="J107" s="123">
        <f t="shared" si="10"/>
        <v>0.13804686593399232</v>
      </c>
      <c r="K107" s="123">
        <f>(Constantes!$D$12/0.8)*(Constantes!$D$7*J107^2+Constantes!$D$8*J107+Constantes!$D$9)</f>
        <v>10.234790320885823</v>
      </c>
      <c r="L107" s="123">
        <f>(Constantes!$D$12/0.8)*(0.00376*D107^2-0.0516*D107-6.967)</f>
        <v>-2.6777078999999997</v>
      </c>
      <c r="M107" s="122">
        <f t="shared" si="11"/>
        <v>2.0048856290484989</v>
      </c>
      <c r="N107" s="12"/>
    </row>
    <row r="108" spans="2:14" x14ac:dyDescent="0.3">
      <c r="B108" s="11"/>
      <c r="C108" s="64">
        <v>103</v>
      </c>
      <c r="D108" s="64">
        <f>(Observaciones!D108+Observaciones!E108)/2</f>
        <v>4.8</v>
      </c>
      <c r="E108" s="123">
        <f t="shared" si="6"/>
        <v>0.86056222657343806</v>
      </c>
      <c r="F108" s="123">
        <f t="shared" si="7"/>
        <v>6.0167872375456809E-2</v>
      </c>
      <c r="G108" s="123">
        <f t="shared" si="8"/>
        <v>2.4896672</v>
      </c>
      <c r="H108" s="123">
        <f>0.001013*Constantes!$D$6/(0.622*G108)</f>
        <v>4.851296190597456E-2</v>
      </c>
      <c r="I108" s="123">
        <f t="shared" si="9"/>
        <v>0.28018245624068705</v>
      </c>
      <c r="J108" s="123">
        <f t="shared" si="10"/>
        <v>0.14465353397013597</v>
      </c>
      <c r="K108" s="123">
        <f>(Constantes!$D$12/0.8)*(Constantes!$D$7*J108^2+Constantes!$D$8*J108+Constantes!$D$9)</f>
        <v>10.197729965809939</v>
      </c>
      <c r="L108" s="123">
        <f>(Constantes!$D$12/0.8)*(0.00376*D108^2-0.0516*D108-6.967)</f>
        <v>-2.6730185999999994</v>
      </c>
      <c r="M108" s="122">
        <f t="shared" si="11"/>
        <v>1.9368586111808506</v>
      </c>
      <c r="N108" s="12"/>
    </row>
    <row r="109" spans="2:14" x14ac:dyDescent="0.3">
      <c r="B109" s="11"/>
      <c r="C109" s="64">
        <v>104</v>
      </c>
      <c r="D109" s="64">
        <f>(Observaciones!D109+Observaciones!E109)/2</f>
        <v>7</v>
      </c>
      <c r="E109" s="123">
        <f t="shared" si="6"/>
        <v>1.002294892855135</v>
      </c>
      <c r="F109" s="123">
        <f t="shared" si="7"/>
        <v>6.8820930073801245E-2</v>
      </c>
      <c r="G109" s="123">
        <f t="shared" si="8"/>
        <v>2.4844729999999999</v>
      </c>
      <c r="H109" s="123">
        <f>0.001013*Constantes!$D$6/(0.622*G109)</f>
        <v>4.8614386242939386E-2</v>
      </c>
      <c r="I109" s="123">
        <f t="shared" si="9"/>
        <v>0.29720634670559043</v>
      </c>
      <c r="J109" s="123">
        <f t="shared" si="10"/>
        <v>0.15121733804228529</v>
      </c>
      <c r="K109" s="123">
        <f>(Constantes!$D$12/0.8)*(Constantes!$D$7*J109^2+Constantes!$D$8*J109+Constantes!$D$9)</f>
        <v>10.160475003483626</v>
      </c>
      <c r="L109" s="123">
        <f>(Constantes!$D$12/0.8)*(0.00376*D109^2-0.0516*D109-6.967)</f>
        <v>-2.6789849999999995</v>
      </c>
      <c r="M109" s="122">
        <f t="shared" si="11"/>
        <v>2.0423608524550332</v>
      </c>
      <c r="N109" s="12"/>
    </row>
    <row r="110" spans="2:14" x14ac:dyDescent="0.3">
      <c r="B110" s="11"/>
      <c r="C110" s="64">
        <v>105</v>
      </c>
      <c r="D110" s="64">
        <f>(Observaciones!D110+Observaciones!E110)/2</f>
        <v>4.8</v>
      </c>
      <c r="E110" s="123">
        <f t="shared" si="6"/>
        <v>0.86056222657343806</v>
      </c>
      <c r="F110" s="123">
        <f t="shared" si="7"/>
        <v>6.0167872375456809E-2</v>
      </c>
      <c r="G110" s="123">
        <f t="shared" si="8"/>
        <v>2.4896672</v>
      </c>
      <c r="H110" s="123">
        <f>0.001013*Constantes!$D$6/(0.622*G110)</f>
        <v>4.851296190597456E-2</v>
      </c>
      <c r="I110" s="123">
        <f t="shared" si="9"/>
        <v>0.28018245624068705</v>
      </c>
      <c r="J110" s="123">
        <f t="shared" si="10"/>
        <v>0.15773633315363528</v>
      </c>
      <c r="K110" s="123">
        <f>(Constantes!$D$12/0.8)*(Constantes!$D$7*J110^2+Constantes!$D$8*J110+Constantes!$D$9)</f>
        <v>10.123045160678993</v>
      </c>
      <c r="L110" s="123">
        <f>(Constantes!$D$12/0.8)*(0.00376*D110^2-0.0516*D110-6.967)</f>
        <v>-2.6730185999999994</v>
      </c>
      <c r="M110" s="122">
        <f t="shared" si="11"/>
        <v>1.9171887613641319</v>
      </c>
      <c r="N110" s="12"/>
    </row>
    <row r="111" spans="2:14" x14ac:dyDescent="0.3">
      <c r="B111" s="11"/>
      <c r="C111" s="64">
        <v>106</v>
      </c>
      <c r="D111" s="64">
        <f>(Observaciones!D111+Observaciones!E111)/2</f>
        <v>5.5</v>
      </c>
      <c r="E111" s="123">
        <f t="shared" si="6"/>
        <v>0.90360844965772646</v>
      </c>
      <c r="F111" s="123">
        <f t="shared" si="7"/>
        <v>6.2813771829638612E-2</v>
      </c>
      <c r="G111" s="123">
        <f t="shared" si="8"/>
        <v>2.4880144999999998</v>
      </c>
      <c r="H111" s="123">
        <f>0.001013*Constantes!$D$6/(0.622*G111)</f>
        <v>4.8545187350055377E-2</v>
      </c>
      <c r="I111" s="123">
        <f t="shared" si="9"/>
        <v>0.28565862902483974</v>
      </c>
      <c r="J111" s="123">
        <f t="shared" si="10"/>
        <v>0.16420858758524295</v>
      </c>
      <c r="K111" s="123">
        <f>(Constantes!$D$12/0.8)*(Constantes!$D$7*J111^2+Constantes!$D$8*J111+Constantes!$D$9)</f>
        <v>10.085460538196585</v>
      </c>
      <c r="L111" s="123">
        <f>(Constantes!$D$12/0.8)*(0.00376*D111^2-0.0516*D111-6.967)</f>
        <v>-2.6763974999999998</v>
      </c>
      <c r="M111" s="122">
        <f t="shared" si="11"/>
        <v>1.9436028600243287</v>
      </c>
      <c r="N111" s="12"/>
    </row>
    <row r="112" spans="2:14" x14ac:dyDescent="0.3">
      <c r="B112" s="11"/>
      <c r="C112" s="64">
        <v>107</v>
      </c>
      <c r="D112" s="64">
        <f>(Observaciones!D112+Observaciones!E112)/2</f>
        <v>5.0999999999999996</v>
      </c>
      <c r="E112" s="123">
        <f t="shared" si="6"/>
        <v>0.87878397685782894</v>
      </c>
      <c r="F112" s="123">
        <f t="shared" si="7"/>
        <v>6.1289891533703518E-2</v>
      </c>
      <c r="G112" s="123">
        <f t="shared" si="8"/>
        <v>2.4889589000000001</v>
      </c>
      <c r="H112" s="123">
        <f>0.001013*Constantes!$D$6/(0.622*G112)</f>
        <v>4.8526767570229598E-2</v>
      </c>
      <c r="I112" s="123">
        <f t="shared" si="9"/>
        <v>0.28253577431172794</v>
      </c>
      <c r="J112" s="123">
        <f t="shared" si="10"/>
        <v>0.17063218346843756</v>
      </c>
      <c r="K112" s="123">
        <f>(Constantes!$D$12/0.8)*(Constantes!$D$7*J112^2+Constantes!$D$8*J112+Constantes!$D$9)</f>
        <v>10.047741594231002</v>
      </c>
      <c r="L112" s="123">
        <f>(Constantes!$D$12/0.8)*(0.00376*D112^2-0.0516*D112-6.967)</f>
        <v>-2.6746358999999997</v>
      </c>
      <c r="M112" s="122">
        <f t="shared" si="11"/>
        <v>1.9128353393171535</v>
      </c>
      <c r="N112" s="12"/>
    </row>
    <row r="113" spans="2:14" x14ac:dyDescent="0.3">
      <c r="B113" s="11"/>
      <c r="C113" s="64">
        <v>108</v>
      </c>
      <c r="D113" s="64">
        <f>(Observaciones!D113+Observaciones!E113)/2</f>
        <v>4.4000000000000004</v>
      </c>
      <c r="E113" s="123">
        <f t="shared" si="6"/>
        <v>0.83678523020110962</v>
      </c>
      <c r="F113" s="123">
        <f t="shared" si="7"/>
        <v>5.8699264456482256E-2</v>
      </c>
      <c r="G113" s="123">
        <f t="shared" si="8"/>
        <v>2.4906115999999998</v>
      </c>
      <c r="H113" s="123">
        <f>0.001013*Constantes!$D$6/(0.622*G113)</f>
        <v>4.8494566568369937E-2</v>
      </c>
      <c r="I113" s="123">
        <f t="shared" si="9"/>
        <v>0.2770303848497464</v>
      </c>
      <c r="J113" s="123">
        <f t="shared" si="10"/>
        <v>0.17700521735312635</v>
      </c>
      <c r="K113" s="123">
        <f>(Constantes!$D$12/0.8)*(Constantes!$D$7*J113^2+Constantes!$D$8*J113+Constantes!$D$9)</f>
        <v>10.009909127261388</v>
      </c>
      <c r="L113" s="123">
        <f>(Constantes!$D$12/0.8)*(0.00376*D113^2-0.0516*D113-6.967)</f>
        <v>-2.6704673999999993</v>
      </c>
      <c r="M113" s="122">
        <f t="shared" si="11"/>
        <v>1.8668654276153369</v>
      </c>
      <c r="N113" s="12"/>
    </row>
    <row r="114" spans="2:14" x14ac:dyDescent="0.3">
      <c r="B114" s="11"/>
      <c r="C114" s="64">
        <v>109</v>
      </c>
      <c r="D114" s="64">
        <f>(Observaciones!D114+Observaciones!E114)/2</f>
        <v>4.7</v>
      </c>
      <c r="E114" s="123">
        <f t="shared" si="6"/>
        <v>0.85456279709437766</v>
      </c>
      <c r="F114" s="123">
        <f t="shared" si="7"/>
        <v>5.9797799714718249E-2</v>
      </c>
      <c r="G114" s="123">
        <f t="shared" si="8"/>
        <v>2.4899032999999999</v>
      </c>
      <c r="H114" s="123">
        <f>0.001013*Constantes!$D$6/(0.622*G114)</f>
        <v>4.8508361763348141E-2</v>
      </c>
      <c r="I114" s="123">
        <f t="shared" si="9"/>
        <v>0.27939594869492862</v>
      </c>
      <c r="J114" s="123">
        <f t="shared" si="10"/>
        <v>0.18332580077182795</v>
      </c>
      <c r="K114" s="123">
        <f>(Constantes!$D$12/0.8)*(Constantes!$D$7*J114^2+Constantes!$D$8*J114+Constantes!$D$9)</f>
        <v>9.9719842584849498</v>
      </c>
      <c r="L114" s="123">
        <f>(Constantes!$D$12/0.8)*(0.00376*D114^2-0.0516*D114-6.967)</f>
        <v>-2.6724230999999996</v>
      </c>
      <c r="M114" s="122">
        <f t="shared" si="11"/>
        <v>1.8722998947953369</v>
      </c>
      <c r="N114" s="12"/>
    </row>
    <row r="115" spans="2:14" x14ac:dyDescent="0.3">
      <c r="B115" s="11"/>
      <c r="C115" s="64">
        <v>110</v>
      </c>
      <c r="D115" s="64">
        <f>(Observaciones!D115+Observaciones!E115)/2</f>
        <v>4.8999999999999995</v>
      </c>
      <c r="E115" s="123">
        <f t="shared" si="6"/>
        <v>0.86659876849717854</v>
      </c>
      <c r="F115" s="123">
        <f t="shared" si="7"/>
        <v>6.0539906235598351E-2</v>
      </c>
      <c r="G115" s="123">
        <f t="shared" si="8"/>
        <v>2.4894311</v>
      </c>
      <c r="H115" s="123">
        <f>0.001013*Constantes!$D$6/(0.622*G115)</f>
        <v>4.8517562921164735E-2</v>
      </c>
      <c r="I115" s="123">
        <f t="shared" si="9"/>
        <v>0.28096793738836995</v>
      </c>
      <c r="J115" s="123">
        <f t="shared" si="10"/>
        <v>0.18959206079926599</v>
      </c>
      <c r="K115" s="123">
        <f>(Constantes!$D$12/0.8)*(Constantes!$D$7*J115^2+Constantes!$D$8*J115+Constantes!$D$9)</f>
        <v>9.933988413812239</v>
      </c>
      <c r="L115" s="123">
        <f>(Constantes!$D$12/0.8)*(0.00376*D115^2-0.0516*D115-6.967)</f>
        <v>-2.6735858999999995</v>
      </c>
      <c r="M115" s="122">
        <f t="shared" si="11"/>
        <v>1.872472384835034</v>
      </c>
      <c r="N115" s="12"/>
    </row>
    <row r="116" spans="2:14" x14ac:dyDescent="0.3">
      <c r="B116" s="11"/>
      <c r="C116" s="64">
        <v>111</v>
      </c>
      <c r="D116" s="64">
        <f>(Observaciones!D116+Observaciones!E116)/2</f>
        <v>4.1000000000000005</v>
      </c>
      <c r="E116" s="123">
        <f t="shared" si="6"/>
        <v>0.81933467941139559</v>
      </c>
      <c r="F116" s="123">
        <f t="shared" si="7"/>
        <v>5.7618077031797721E-2</v>
      </c>
      <c r="G116" s="123">
        <f t="shared" si="8"/>
        <v>2.4913198999999997</v>
      </c>
      <c r="H116" s="123">
        <f>0.001013*Constantes!$D$6/(0.622*G116)</f>
        <v>4.8480779217536206E-2</v>
      </c>
      <c r="I116" s="123">
        <f t="shared" si="9"/>
        <v>0.27465600940603546</v>
      </c>
      <c r="J116" s="123">
        <f t="shared" si="10"/>
        <v>0.19580214060735746</v>
      </c>
      <c r="K116" s="123">
        <f>(Constantes!$D$12/0.8)*(Constantes!$D$7*J116^2+Constantes!$D$8*J116+Constantes!$D$9)</f>
        <v>9.8959433054434562</v>
      </c>
      <c r="L116" s="123">
        <f>(Constantes!$D$12/0.8)*(0.00376*D116^2-0.0516*D116-6.967)</f>
        <v>-2.6682578999999995</v>
      </c>
      <c r="M116" s="122">
        <f t="shared" si="11"/>
        <v>1.8220484128464547</v>
      </c>
      <c r="N116" s="12"/>
    </row>
    <row r="117" spans="2:14" x14ac:dyDescent="0.3">
      <c r="B117" s="11"/>
      <c r="C117" s="64">
        <v>112</v>
      </c>
      <c r="D117" s="64">
        <f>(Observaciones!D117+Observaciones!E117)/2</f>
        <v>4.9000000000000004</v>
      </c>
      <c r="E117" s="123">
        <f t="shared" si="6"/>
        <v>0.86659876849717865</v>
      </c>
      <c r="F117" s="123">
        <f t="shared" si="7"/>
        <v>6.0539906235598358E-2</v>
      </c>
      <c r="G117" s="123">
        <f t="shared" si="8"/>
        <v>2.4894311</v>
      </c>
      <c r="H117" s="123">
        <f>0.001013*Constantes!$D$6/(0.622*G117)</f>
        <v>4.8517562921164735E-2</v>
      </c>
      <c r="I117" s="123">
        <f t="shared" si="9"/>
        <v>0.28096793738836995</v>
      </c>
      <c r="J117" s="123">
        <f t="shared" si="10"/>
        <v>0.20195420001543066</v>
      </c>
      <c r="K117" s="123">
        <f>(Constantes!$D$12/0.8)*(Constantes!$D$7*J117^2+Constantes!$D$8*J117+Constantes!$D$9)</f>
        <v>9.8578709130455096</v>
      </c>
      <c r="L117" s="123">
        <f>(Constantes!$D$12/0.8)*(0.00376*D117^2-0.0516*D117-6.967)</f>
        <v>-2.6735858999999995</v>
      </c>
      <c r="M117" s="122">
        <f t="shared" si="11"/>
        <v>1.8523690022768231</v>
      </c>
      <c r="N117" s="12"/>
    </row>
    <row r="118" spans="2:14" x14ac:dyDescent="0.3">
      <c r="B118" s="11"/>
      <c r="C118" s="64">
        <v>113</v>
      </c>
      <c r="D118" s="64">
        <f>(Observaciones!D118+Observaciones!E118)/2</f>
        <v>5.5</v>
      </c>
      <c r="E118" s="123">
        <f t="shared" si="6"/>
        <v>0.90360844965772646</v>
      </c>
      <c r="F118" s="123">
        <f t="shared" si="7"/>
        <v>6.2813771829638612E-2</v>
      </c>
      <c r="G118" s="123">
        <f t="shared" si="8"/>
        <v>2.4880144999999998</v>
      </c>
      <c r="H118" s="123">
        <f>0.001013*Constantes!$D$6/(0.622*G118)</f>
        <v>4.8545187350055377E-2</v>
      </c>
      <c r="I118" s="123">
        <f t="shared" si="9"/>
        <v>0.28565862902483974</v>
      </c>
      <c r="J118" s="123">
        <f t="shared" si="10"/>
        <v>0.20804641603551069</v>
      </c>
      <c r="K118" s="123">
        <f>(Constantes!$D$12/0.8)*(Constantes!$D$7*J118^2+Constantes!$D$8*J118+Constantes!$D$9)</f>
        <v>9.8197934645501448</v>
      </c>
      <c r="L118" s="123">
        <f>(Constantes!$D$12/0.8)*(0.00376*D118^2-0.0516*D118-6.967)</f>
        <v>-2.6763974999999998</v>
      </c>
      <c r="M118" s="122">
        <f t="shared" si="11"/>
        <v>1.8722661735115382</v>
      </c>
      <c r="N118" s="12"/>
    </row>
    <row r="119" spans="2:14" x14ac:dyDescent="0.3">
      <c r="B119" s="11"/>
      <c r="C119" s="64">
        <v>114</v>
      </c>
      <c r="D119" s="64">
        <f>(Observaciones!D119+Observaciones!E119)/2</f>
        <v>5</v>
      </c>
      <c r="E119" s="123">
        <f t="shared" si="6"/>
        <v>0.87267261944779717</v>
      </c>
      <c r="F119" s="123">
        <f t="shared" si="7"/>
        <v>6.0913909783222933E-2</v>
      </c>
      <c r="G119" s="123">
        <f t="shared" si="8"/>
        <v>2.489195</v>
      </c>
      <c r="H119" s="123">
        <f>0.001013*Constantes!$D$6/(0.622*G119)</f>
        <v>4.8522164809166962E-2</v>
      </c>
      <c r="I119" s="123">
        <f t="shared" si="9"/>
        <v>0.28175238056862134</v>
      </c>
      <c r="J119" s="123">
        <f t="shared" si="10"/>
        <v>0.21407698341251005</v>
      </c>
      <c r="K119" s="123">
        <f>(Constantes!$D$12/0.8)*(Constantes!$D$7*J119^2+Constantes!$D$8*J119+Constantes!$D$9)</f>
        <v>9.7817334165938359</v>
      </c>
      <c r="L119" s="123">
        <f>(Constantes!$D$12/0.8)*(0.00376*D119^2-0.0516*D119-6.967)</f>
        <v>-2.6741249999999992</v>
      </c>
      <c r="M119" s="122">
        <f t="shared" si="11"/>
        <v>1.8372239909521058</v>
      </c>
      <c r="N119" s="12"/>
    </row>
    <row r="120" spans="2:14" x14ac:dyDescent="0.3">
      <c r="B120" s="11"/>
      <c r="C120" s="64">
        <v>115</v>
      </c>
      <c r="D120" s="64">
        <f>(Observaciones!D120+Observaciones!E120)/2</f>
        <v>5.9</v>
      </c>
      <c r="E120" s="123">
        <f t="shared" si="6"/>
        <v>0.9290490433608416</v>
      </c>
      <c r="F120" s="123">
        <f t="shared" si="7"/>
        <v>6.4369991730543294E-2</v>
      </c>
      <c r="G120" s="123">
        <f t="shared" si="8"/>
        <v>2.4870701</v>
      </c>
      <c r="H120" s="123">
        <f>0.001013*Constantes!$D$6/(0.622*G120)</f>
        <v>4.8563621118743031E-2</v>
      </c>
      <c r="I120" s="123">
        <f t="shared" si="9"/>
        <v>0.28876380129570045</v>
      </c>
      <c r="J120" s="123">
        <f t="shared" si="10"/>
        <v>0.22004411515916453</v>
      </c>
      <c r="K120" s="123">
        <f>(Constantes!$D$12/0.8)*(Constantes!$D$7*J120^2+Constantes!$D$8*J120+Constantes!$D$9)</f>
        <v>9.7437134346206271</v>
      </c>
      <c r="L120" s="123">
        <f>(Constantes!$D$12/0.8)*(0.00376*D120^2-0.0516*D120-6.967)</f>
        <v>-2.6777078999999997</v>
      </c>
      <c r="M120" s="122">
        <f t="shared" si="11"/>
        <v>1.871588714346488</v>
      </c>
      <c r="N120" s="12"/>
    </row>
    <row r="121" spans="2:14" x14ac:dyDescent="0.3">
      <c r="B121" s="11"/>
      <c r="C121" s="64">
        <v>116</v>
      </c>
      <c r="D121" s="64">
        <f>(Observaciones!D121+Observaciones!E121)/2</f>
        <v>6.1999999999999993</v>
      </c>
      <c r="E121" s="123">
        <f t="shared" si="6"/>
        <v>0.9485416598112707</v>
      </c>
      <c r="F121" s="123">
        <f t="shared" si="7"/>
        <v>6.5558715041284271E-2</v>
      </c>
      <c r="G121" s="123">
        <f t="shared" si="8"/>
        <v>2.4863618000000001</v>
      </c>
      <c r="H121" s="123">
        <f>0.001013*Constantes!$D$6/(0.622*G121)</f>
        <v>4.8577455635038451E-2</v>
      </c>
      <c r="I121" s="123">
        <f t="shared" si="9"/>
        <v>0.29108066300250846</v>
      </c>
      <c r="J121" s="123">
        <f t="shared" si="10"/>
        <v>0.22594604308555641</v>
      </c>
      <c r="K121" s="123">
        <f>(Constantes!$D$12/0.8)*(Constantes!$D$7*J121^2+Constantes!$D$8*J121+Constantes!$D$9)</f>
        <v>9.7057563726694944</v>
      </c>
      <c r="L121" s="123">
        <f>(Constantes!$D$12/0.8)*(0.00376*D121^2-0.0516*D121-6.967)</f>
        <v>-2.6783945999999994</v>
      </c>
      <c r="M121" s="122">
        <f t="shared" si="11"/>
        <v>1.8760196439532721</v>
      </c>
      <c r="N121" s="12"/>
    </row>
    <row r="122" spans="2:14" x14ac:dyDescent="0.3">
      <c r="B122" s="11"/>
      <c r="C122" s="64">
        <v>117</v>
      </c>
      <c r="D122" s="64">
        <f>(Observaciones!D122+Observaciones!E122)/2</f>
        <v>4.5999999999999996</v>
      </c>
      <c r="E122" s="123">
        <f t="shared" si="6"/>
        <v>0.84860028432540868</v>
      </c>
      <c r="F122" s="123">
        <f t="shared" si="7"/>
        <v>5.9429679792546375E-2</v>
      </c>
      <c r="G122" s="123">
        <f t="shared" si="8"/>
        <v>2.4901393999999999</v>
      </c>
      <c r="H122" s="123">
        <f>0.001013*Constantes!$D$6/(0.622*G122)</f>
        <v>4.8503762493037277E-2</v>
      </c>
      <c r="I122" s="123">
        <f t="shared" si="9"/>
        <v>0.27860842641973371</v>
      </c>
      <c r="J122" s="123">
        <f t="shared" si="10"/>
        <v>0.23178101832306711</v>
      </c>
      <c r="K122" s="123">
        <f>(Constantes!$D$12/0.8)*(Constantes!$D$7*J122^2+Constantes!$D$8*J122+Constantes!$D$9)</f>
        <v>9.6678852528682597</v>
      </c>
      <c r="L122" s="123">
        <f>(Constantes!$D$12/0.8)*(0.00376*D122^2-0.0516*D122-6.967)</f>
        <v>-2.6717993999999994</v>
      </c>
      <c r="M122" s="122">
        <f t="shared" si="11"/>
        <v>1.7875552127384959</v>
      </c>
      <c r="N122" s="12"/>
    </row>
    <row r="123" spans="2:14" x14ac:dyDescent="0.3">
      <c r="B123" s="11"/>
      <c r="C123" s="64">
        <v>118</v>
      </c>
      <c r="D123" s="64">
        <f>(Observaciones!D123+Observaciones!E123)/2</f>
        <v>5.5</v>
      </c>
      <c r="E123" s="123">
        <f t="shared" si="6"/>
        <v>0.90360844965772646</v>
      </c>
      <c r="F123" s="123">
        <f t="shared" si="7"/>
        <v>6.2813771829638612E-2</v>
      </c>
      <c r="G123" s="123">
        <f t="shared" si="8"/>
        <v>2.4880144999999998</v>
      </c>
      <c r="H123" s="123">
        <f>0.001013*Constantes!$D$6/(0.622*G123)</f>
        <v>4.8545187350055377E-2</v>
      </c>
      <c r="I123" s="123">
        <f t="shared" si="9"/>
        <v>0.28565862902483974</v>
      </c>
      <c r="J123" s="123">
        <f t="shared" si="10"/>
        <v>0.23754731184260455</v>
      </c>
      <c r="K123" s="123">
        <f>(Constantes!$D$12/0.8)*(Constantes!$D$7*J123^2+Constantes!$D$8*J123+Constantes!$D$9)</f>
        <v>9.6301232446563443</v>
      </c>
      <c r="L123" s="123">
        <f>(Constantes!$D$12/0.8)*(0.00376*D123^2-0.0516*D123-6.967)</f>
        <v>-2.6763974999999998</v>
      </c>
      <c r="M123" s="122">
        <f t="shared" si="11"/>
        <v>1.8213360946287376</v>
      </c>
      <c r="N123" s="12"/>
    </row>
    <row r="124" spans="2:14" x14ac:dyDescent="0.3">
      <c r="B124" s="11"/>
      <c r="C124" s="64">
        <v>119</v>
      </c>
      <c r="D124" s="64">
        <f>(Observaciones!D124+Observaciones!E124)/2</f>
        <v>5.4</v>
      </c>
      <c r="E124" s="123">
        <f t="shared" si="6"/>
        <v>0.89734507498222005</v>
      </c>
      <c r="F124" s="123">
        <f t="shared" si="7"/>
        <v>6.2429791566432663E-2</v>
      </c>
      <c r="G124" s="123">
        <f t="shared" si="8"/>
        <v>2.4882505999999998</v>
      </c>
      <c r="H124" s="123">
        <f>0.001013*Constantes!$D$6/(0.622*G124)</f>
        <v>4.8540581094265331E-2</v>
      </c>
      <c r="I124" s="123">
        <f t="shared" si="9"/>
        <v>0.28487954572282553</v>
      </c>
      <c r="J124" s="123">
        <f t="shared" si="10"/>
        <v>0.2432432149669522</v>
      </c>
      <c r="K124" s="123">
        <f>(Constantes!$D$12/0.8)*(Constantes!$D$7*J124^2+Constantes!$D$8*J124+Constantes!$D$9)</f>
        <v>9.5924936437591235</v>
      </c>
      <c r="L124" s="123">
        <f>(Constantes!$D$12/0.8)*(0.00376*D124^2-0.0516*D124-6.967)</f>
        <v>-2.6759993999999998</v>
      </c>
      <c r="M124" s="122">
        <f t="shared" si="11"/>
        <v>1.8064054242616452</v>
      </c>
      <c r="N124" s="12"/>
    </row>
    <row r="125" spans="2:14" x14ac:dyDescent="0.3">
      <c r="B125" s="11"/>
      <c r="C125" s="64">
        <v>120</v>
      </c>
      <c r="D125" s="64">
        <f>(Observaciones!D125+Observaciones!E125)/2</f>
        <v>5.8999999999999995</v>
      </c>
      <c r="E125" s="123">
        <f t="shared" si="6"/>
        <v>0.9290490433608416</v>
      </c>
      <c r="F125" s="123">
        <f t="shared" si="7"/>
        <v>6.4369991730543294E-2</v>
      </c>
      <c r="G125" s="123">
        <f t="shared" si="8"/>
        <v>2.4870701</v>
      </c>
      <c r="H125" s="123">
        <f>0.001013*Constantes!$D$6/(0.622*G125)</f>
        <v>4.8563621118743031E-2</v>
      </c>
      <c r="I125" s="123">
        <f t="shared" si="9"/>
        <v>0.28876380129570045</v>
      </c>
      <c r="J125" s="123">
        <f t="shared" si="10"/>
        <v>0.24886703987708655</v>
      </c>
      <c r="K125" s="123">
        <f>(Constantes!$D$12/0.8)*(Constantes!$D$7*J125^2+Constantes!$D$8*J125+Constantes!$D$9)</f>
        <v>9.555019850936846</v>
      </c>
      <c r="L125" s="123">
        <f>(Constantes!$D$12/0.8)*(0.00376*D125^2-0.0516*D125-6.967)</f>
        <v>-2.6777078999999993</v>
      </c>
      <c r="M125" s="122">
        <f t="shared" si="11"/>
        <v>1.8203701104321293</v>
      </c>
      <c r="N125" s="12"/>
    </row>
    <row r="126" spans="2:14" x14ac:dyDescent="0.3">
      <c r="B126" s="11"/>
      <c r="C126" s="64">
        <v>121</v>
      </c>
      <c r="D126" s="64">
        <f>(Observaciones!D126+Observaciones!E126)/2</f>
        <v>4.9000000000000004</v>
      </c>
      <c r="E126" s="123">
        <f t="shared" si="6"/>
        <v>0.86659876849717865</v>
      </c>
      <c r="F126" s="123">
        <f t="shared" si="7"/>
        <v>6.0539906235598358E-2</v>
      </c>
      <c r="G126" s="123">
        <f t="shared" si="8"/>
        <v>2.4894311</v>
      </c>
      <c r="H126" s="123">
        <f>0.001013*Constantes!$D$6/(0.622*G126)</f>
        <v>4.8517562921164735E-2</v>
      </c>
      <c r="I126" s="123">
        <f t="shared" si="9"/>
        <v>0.28096793738836995</v>
      </c>
      <c r="J126" s="123">
        <f t="shared" si="10"/>
        <v>0.25441712011231477</v>
      </c>
      <c r="K126" s="123">
        <f>(Constantes!$D$12/0.8)*(Constantes!$D$7*J126^2+Constantes!$D$8*J126+Constantes!$D$9)</f>
        <v>9.5177253505314621</v>
      </c>
      <c r="L126" s="123">
        <f>(Constantes!$D$12/0.8)*(0.00376*D126^2-0.0516*D126-6.967)</f>
        <v>-2.6735858999999995</v>
      </c>
      <c r="M126" s="122">
        <f t="shared" si="11"/>
        <v>1.7625332049921272</v>
      </c>
      <c r="N126" s="12"/>
    </row>
    <row r="127" spans="2:14" x14ac:dyDescent="0.3">
      <c r="B127" s="11"/>
      <c r="C127" s="64">
        <v>122</v>
      </c>
      <c r="D127" s="64">
        <f>(Observaciones!D127+Observaciones!E127)/2</f>
        <v>5.8000000000000007</v>
      </c>
      <c r="E127" s="123">
        <f t="shared" si="6"/>
        <v>0.92263042375989679</v>
      </c>
      <c r="F127" s="123">
        <f t="shared" si="7"/>
        <v>6.3977874512489707E-2</v>
      </c>
      <c r="G127" s="123">
        <f t="shared" si="8"/>
        <v>2.4873061999999999</v>
      </c>
      <c r="H127" s="123">
        <f>0.001013*Constantes!$D$6/(0.622*G127)</f>
        <v>4.8559011364243919E-2</v>
      </c>
      <c r="I127" s="123">
        <f t="shared" si="9"/>
        <v>0.28798920389513993</v>
      </c>
      <c r="J127" s="123">
        <f t="shared" si="10"/>
        <v>0.25989181106408255</v>
      </c>
      <c r="K127" s="123">
        <f>(Constantes!$D$12/0.8)*(Constantes!$D$7*J127^2+Constantes!$D$8*J127+Constantes!$D$9)</f>
        <v>9.4806336888348799</v>
      </c>
      <c r="L127" s="123">
        <f>(Constantes!$D$12/0.8)*(0.00376*D127^2-0.0516*D127-6.967)</f>
        <v>-2.6774225999999994</v>
      </c>
      <c r="M127" s="122">
        <f t="shared" si="11"/>
        <v>1.7954321364960051</v>
      </c>
      <c r="N127" s="12"/>
    </row>
    <row r="128" spans="2:14" x14ac:dyDescent="0.3">
      <c r="B128" s="11"/>
      <c r="C128" s="64">
        <v>123</v>
      </c>
      <c r="D128" s="64">
        <f>(Observaciones!D128+Observaciones!E128)/2</f>
        <v>4.8</v>
      </c>
      <c r="E128" s="123">
        <f t="shared" si="6"/>
        <v>0.86056222657343806</v>
      </c>
      <c r="F128" s="123">
        <f t="shared" si="7"/>
        <v>6.0167872375456809E-2</v>
      </c>
      <c r="G128" s="123">
        <f t="shared" si="8"/>
        <v>2.4896672</v>
      </c>
      <c r="H128" s="123">
        <f>0.001013*Constantes!$D$6/(0.622*G128)</f>
        <v>4.851296190597456E-2</v>
      </c>
      <c r="I128" s="123">
        <f t="shared" si="9"/>
        <v>0.28018245624068705</v>
      </c>
      <c r="J128" s="123">
        <f t="shared" si="10"/>
        <v>0.26528949046330735</v>
      </c>
      <c r="K128" s="123">
        <f>(Constantes!$D$12/0.8)*(Constantes!$D$7*J128^2+Constantes!$D$8*J128+Constantes!$D$9)</f>
        <v>9.4437684523024856</v>
      </c>
      <c r="L128" s="123">
        <f>(Constantes!$D$12/0.8)*(0.00376*D128^2-0.0516*D128-6.967)</f>
        <v>-2.6730185999999994</v>
      </c>
      <c r="M128" s="122">
        <f t="shared" si="11"/>
        <v>1.7382866297413142</v>
      </c>
      <c r="N128" s="12"/>
    </row>
    <row r="129" spans="2:14" x14ac:dyDescent="0.3">
      <c r="B129" s="11"/>
      <c r="C129" s="64">
        <v>124</v>
      </c>
      <c r="D129" s="64">
        <f>(Observaciones!D129+Observaciones!E129)/2</f>
        <v>4</v>
      </c>
      <c r="E129" s="123">
        <f t="shared" si="6"/>
        <v>0.81358960360034527</v>
      </c>
      <c r="F129" s="123">
        <f t="shared" si="7"/>
        <v>5.7261497382928649E-2</v>
      </c>
      <c r="G129" s="123">
        <f t="shared" si="8"/>
        <v>2.4915560000000001</v>
      </c>
      <c r="H129" s="123">
        <f>0.001013*Constantes!$D$6/(0.622*G129)</f>
        <v>4.8476185175911901E-2</v>
      </c>
      <c r="I129" s="123">
        <f t="shared" si="9"/>
        <v>0.27386264930652215</v>
      </c>
      <c r="J129" s="123">
        <f t="shared" si="10"/>
        <v>0.27060855886109181</v>
      </c>
      <c r="K129" s="123">
        <f>(Constantes!$D$12/0.8)*(Constantes!$D$7*J129^2+Constantes!$D$8*J129+Constantes!$D$9)</f>
        <v>9.4071532456359304</v>
      </c>
      <c r="L129" s="123">
        <f>(Constantes!$D$12/0.8)*(0.00376*D129^2-0.0516*D129-6.967)</f>
        <v>-2.6674649999999995</v>
      </c>
      <c r="M129" s="122">
        <f t="shared" si="11"/>
        <v>1.6911728038329439</v>
      </c>
      <c r="N129" s="12"/>
    </row>
    <row r="130" spans="2:14" x14ac:dyDescent="0.3">
      <c r="B130" s="11"/>
      <c r="C130" s="64">
        <v>125</v>
      </c>
      <c r="D130" s="64">
        <f>(Observaciones!D130+Observaciones!E130)/2</f>
        <v>3.6</v>
      </c>
      <c r="E130" s="123">
        <f t="shared" si="6"/>
        <v>0.79096311468656078</v>
      </c>
      <c r="F130" s="123">
        <f t="shared" si="7"/>
        <v>5.5854039188960966E-2</v>
      </c>
      <c r="G130" s="123">
        <f t="shared" si="8"/>
        <v>2.4925003999999999</v>
      </c>
      <c r="H130" s="123">
        <f>0.001013*Constantes!$D$6/(0.622*G130)</f>
        <v>4.8457817712749152E-2</v>
      </c>
      <c r="I130" s="123">
        <f t="shared" si="9"/>
        <v>0.27068003084395481</v>
      </c>
      <c r="J130" s="123">
        <f t="shared" si="10"/>
        <v>0.2758474401026747</v>
      </c>
      <c r="K130" s="123">
        <f>(Constantes!$D$12/0.8)*(Constantes!$D$7*J130^2+Constantes!$D$8*J130+Constantes!$D$9)</f>
        <v>9.3708116697593535</v>
      </c>
      <c r="L130" s="123">
        <f>(Constantes!$D$12/0.8)*(0.00376*D130^2-0.0516*D130-6.967)</f>
        <v>-2.6640113999999993</v>
      </c>
      <c r="M130" s="122">
        <f t="shared" si="11"/>
        <v>1.663207408374505</v>
      </c>
      <c r="N130" s="12"/>
    </row>
    <row r="131" spans="2:14" x14ac:dyDescent="0.3">
      <c r="B131" s="11"/>
      <c r="C131" s="64">
        <v>126</v>
      </c>
      <c r="D131" s="64">
        <f>(Observaciones!D131+Observaciones!E131)/2</f>
        <v>3.6000000000000005</v>
      </c>
      <c r="E131" s="123">
        <f t="shared" si="6"/>
        <v>0.79096311468656078</v>
      </c>
      <c r="F131" s="123">
        <f t="shared" si="7"/>
        <v>5.5854039188960966E-2</v>
      </c>
      <c r="G131" s="123">
        <f t="shared" si="8"/>
        <v>2.4925003999999999</v>
      </c>
      <c r="H131" s="123">
        <f>0.001013*Constantes!$D$6/(0.622*G131)</f>
        <v>4.8457817712749152E-2</v>
      </c>
      <c r="I131" s="123">
        <f t="shared" si="9"/>
        <v>0.27068003084395481</v>
      </c>
      <c r="J131" s="123">
        <f t="shared" si="10"/>
        <v>0.28100458179447974</v>
      </c>
      <c r="K131" s="123">
        <f>(Constantes!$D$12/0.8)*(Constantes!$D$7*J131^2+Constantes!$D$8*J131+Constantes!$D$9)</f>
        <v>9.3347672997133984</v>
      </c>
      <c r="L131" s="123">
        <f>(Constantes!$D$12/0.8)*(0.00376*D131^2-0.0516*D131-6.967)</f>
        <v>-2.6640113999999997</v>
      </c>
      <c r="M131" s="122">
        <f t="shared" si="11"/>
        <v>1.6540363066504622</v>
      </c>
      <c r="N131" s="12"/>
    </row>
    <row r="132" spans="2:14" x14ac:dyDescent="0.3">
      <c r="B132" s="11"/>
      <c r="C132" s="64">
        <v>127</v>
      </c>
      <c r="D132" s="64">
        <f>(Observaciones!D132+Observaciones!E132)/2</f>
        <v>3.6000000000000005</v>
      </c>
      <c r="E132" s="123">
        <f t="shared" si="6"/>
        <v>0.79096311468656078</v>
      </c>
      <c r="F132" s="123">
        <f t="shared" si="7"/>
        <v>5.5854039188960966E-2</v>
      </c>
      <c r="G132" s="123">
        <f t="shared" si="8"/>
        <v>2.4925003999999999</v>
      </c>
      <c r="H132" s="123">
        <f>0.001013*Constantes!$D$6/(0.622*G132)</f>
        <v>4.8457817712749152E-2</v>
      </c>
      <c r="I132" s="123">
        <f t="shared" si="9"/>
        <v>0.27068003084395481</v>
      </c>
      <c r="J132" s="123">
        <f t="shared" si="10"/>
        <v>0.28607845576412366</v>
      </c>
      <c r="K132" s="123">
        <f>(Constantes!$D$12/0.8)*(Constantes!$D$7*J132^2+Constantes!$D$8*J132+Constantes!$D$9)</f>
        <v>9.2990436624914672</v>
      </c>
      <c r="L132" s="123">
        <f>(Constantes!$D$12/0.8)*(0.00376*D132^2-0.0516*D132-6.967)</f>
        <v>-2.6640113999999997</v>
      </c>
      <c r="M132" s="122">
        <f t="shared" si="11"/>
        <v>1.6449468119388773</v>
      </c>
      <c r="N132" s="12"/>
    </row>
    <row r="133" spans="2:14" x14ac:dyDescent="0.3">
      <c r="B133" s="11"/>
      <c r="C133" s="64">
        <v>128</v>
      </c>
      <c r="D133" s="64">
        <f>(Observaciones!D133+Observaciones!E133)/2</f>
        <v>3.5</v>
      </c>
      <c r="E133" s="123">
        <f t="shared" si="6"/>
        <v>0.78539400694677231</v>
      </c>
      <c r="F133" s="123">
        <f t="shared" si="7"/>
        <v>5.5506848718348038E-2</v>
      </c>
      <c r="G133" s="123">
        <f t="shared" si="8"/>
        <v>2.4927364999999999</v>
      </c>
      <c r="H133" s="123">
        <f>0.001013*Constantes!$D$6/(0.622*G133)</f>
        <v>4.8453228021555564E-2</v>
      </c>
      <c r="I133" s="123">
        <f t="shared" si="9"/>
        <v>0.26988214466632438</v>
      </c>
      <c r="J133" s="123">
        <f t="shared" si="10"/>
        <v>0.29106755851324578</v>
      </c>
      <c r="K133" s="123">
        <f>(Constantes!$D$12/0.8)*(Constantes!$D$7*J133^2+Constantes!$D$8*J133+Constantes!$D$9)</f>
        <v>9.2636642148427946</v>
      </c>
      <c r="L133" s="123">
        <f>(Constantes!$D$12/0.8)*(0.00376*D133^2-0.0516*D133-6.967)</f>
        <v>-2.6630774999999995</v>
      </c>
      <c r="M133" s="122">
        <f t="shared" si="11"/>
        <v>1.6313746447115942</v>
      </c>
      <c r="N133" s="12"/>
    </row>
    <row r="134" spans="2:14" x14ac:dyDescent="0.3">
      <c r="B134" s="11"/>
      <c r="C134" s="64">
        <v>129</v>
      </c>
      <c r="D134" s="64">
        <f>(Observaciones!D134+Observaciones!E134)/2</f>
        <v>4.5999999999999996</v>
      </c>
      <c r="E134" s="123">
        <f t="shared" si="6"/>
        <v>0.84860028432540868</v>
      </c>
      <c r="F134" s="123">
        <f t="shared" si="7"/>
        <v>5.9429679792546375E-2</v>
      </c>
      <c r="G134" s="123">
        <f t="shared" si="8"/>
        <v>2.4901393999999999</v>
      </c>
      <c r="H134" s="123">
        <f>0.001013*Constantes!$D$6/(0.622*G134)</f>
        <v>4.8503762493037277E-2</v>
      </c>
      <c r="I134" s="123">
        <f t="shared" si="9"/>
        <v>0.27860842641973371</v>
      </c>
      <c r="J134" s="123">
        <f t="shared" si="10"/>
        <v>0.29597041166302818</v>
      </c>
      <c r="K134" s="123">
        <f>(Constantes!$D$12/0.8)*(Constantes!$D$7*J134^2+Constantes!$D$8*J134+Constantes!$D$9)</f>
        <v>9.2286523210669369</v>
      </c>
      <c r="L134" s="123">
        <f>(Constantes!$D$12/0.8)*(0.00376*D134^2-0.0516*D134-6.967)</f>
        <v>-2.6717993999999994</v>
      </c>
      <c r="M134" s="122">
        <f t="shared" si="11"/>
        <v>1.672523656535257</v>
      </c>
      <c r="N134" s="12"/>
    </row>
    <row r="135" spans="2:14" x14ac:dyDescent="0.3">
      <c r="B135" s="11"/>
      <c r="C135" s="64">
        <v>130</v>
      </c>
      <c r="D135" s="64">
        <f>(Observaciones!D135+Observaciones!E135)/2</f>
        <v>5.0999999999999996</v>
      </c>
      <c r="E135" s="123">
        <f t="shared" ref="E135:E198" si="12">EXP((16.78*D135-116.9)/(D135+237.3))</f>
        <v>0.87878397685782894</v>
      </c>
      <c r="F135" s="123">
        <f t="shared" ref="F135:F198" si="13">4098*E135/((D135+237.3)^2)</f>
        <v>6.1289891533703518E-2</v>
      </c>
      <c r="G135" s="123">
        <f t="shared" ref="G135:G198" si="14">2.501-0.002361*D135</f>
        <v>2.4889589000000001</v>
      </c>
      <c r="H135" s="123">
        <f>0.001013*Constantes!$D$6/(0.622*G135)</f>
        <v>4.8526767570229598E-2</v>
      </c>
      <c r="I135" s="123">
        <f t="shared" ref="I135:I198" si="15">IF(D135&gt;0,1.26*F135/(G135*(F135+H135)),0)</f>
        <v>0.28253577431172794</v>
      </c>
      <c r="J135" s="123">
        <f t="shared" ref="J135:J198" si="16">0.409*SIN(2*PI()*(C135-82)/365)</f>
        <v>0.30078556239227006</v>
      </c>
      <c r="K135" s="123">
        <f>(Constantes!$D$12/0.8)*(Constantes!$D$7*J135^2+Constantes!$D$8*J135+Constantes!$D$9)</f>
        <v>9.1940312308243506</v>
      </c>
      <c r="L135" s="123">
        <f>(Constantes!$D$12/0.8)*(0.00376*D135^2-0.0516*D135-6.967)</f>
        <v>-2.6746358999999997</v>
      </c>
      <c r="M135" s="122">
        <f t="shared" ref="M135:M198" si="17">IF(D135&gt;0,I135*(0.94*K135+L135),0)</f>
        <v>1.6861038438678912</v>
      </c>
      <c r="N135" s="12"/>
    </row>
    <row r="136" spans="2:14" x14ac:dyDescent="0.3">
      <c r="B136" s="11"/>
      <c r="C136" s="64">
        <v>131</v>
      </c>
      <c r="D136" s="64">
        <f>(Observaciones!D136+Observaciones!E136)/2</f>
        <v>3.4</v>
      </c>
      <c r="E136" s="123">
        <f t="shared" si="12"/>
        <v>0.7798595322295131</v>
      </c>
      <c r="F136" s="123">
        <f t="shared" si="13"/>
        <v>5.5161511563378181E-2</v>
      </c>
      <c r="G136" s="123">
        <f t="shared" si="14"/>
        <v>2.4929725999999999</v>
      </c>
      <c r="H136" s="123">
        <f>0.001013*Constantes!$D$6/(0.622*G136)</f>
        <v>4.8448639199706552E-2</v>
      </c>
      <c r="I136" s="123">
        <f t="shared" si="15"/>
        <v>0.26908339137615267</v>
      </c>
      <c r="J136" s="123">
        <f t="shared" si="16"/>
        <v>0.30551158386789107</v>
      </c>
      <c r="K136" s="123">
        <f>(Constantes!$D$12/0.8)*(Constantes!$D$7*J136^2+Constantes!$D$8*J136+Constantes!$D$9)</f>
        <v>9.1598240569877234</v>
      </c>
      <c r="L136" s="123">
        <f>(Constantes!$D$12/0.8)*(0.00376*D136^2-0.0516*D136-6.967)</f>
        <v>-2.6621153999999994</v>
      </c>
      <c r="M136" s="122">
        <f t="shared" si="17"/>
        <v>1.6005400902966556</v>
      </c>
      <c r="N136" s="12"/>
    </row>
    <row r="137" spans="2:14" x14ac:dyDescent="0.3">
      <c r="B137" s="11"/>
      <c r="C137" s="64">
        <v>132</v>
      </c>
      <c r="D137" s="64">
        <f>(Observaciones!D137+Observaciones!E137)/2</f>
        <v>3.1000000000000005</v>
      </c>
      <c r="E137" s="123">
        <f t="shared" si="12"/>
        <v>0.76346206064382249</v>
      </c>
      <c r="F137" s="123">
        <f t="shared" si="13"/>
        <v>5.4136539013568352E-2</v>
      </c>
      <c r="G137" s="123">
        <f t="shared" si="14"/>
        <v>2.4936808999999998</v>
      </c>
      <c r="H137" s="123">
        <f>0.001013*Constantes!$D$6/(0.622*G137)</f>
        <v>4.8434877947757617E-2</v>
      </c>
      <c r="I137" s="123">
        <f t="shared" si="15"/>
        <v>0.26668205849254673</v>
      </c>
      <c r="J137" s="123">
        <f t="shared" si="16"/>
        <v>0.31014707566773203</v>
      </c>
      <c r="K137" s="123">
        <f>(Constantes!$D$12/0.8)*(Constantes!$D$7*J137^2+Constantes!$D$8*J137+Constantes!$D$9)</f>
        <v>9.1260537535587165</v>
      </c>
      <c r="L137" s="123">
        <f>(Constantes!$D$12/0.8)*(0.00376*D137^2-0.0516*D137-6.967)</f>
        <v>-2.6590598999999995</v>
      </c>
      <c r="M137" s="122">
        <f t="shared" si="17"/>
        <v>1.5786059450709258</v>
      </c>
      <c r="N137" s="12"/>
    </row>
    <row r="138" spans="2:14" x14ac:dyDescent="0.3">
      <c r="B138" s="11"/>
      <c r="C138" s="64">
        <v>133</v>
      </c>
      <c r="D138" s="64">
        <f>(Observaciones!D138+Observaciones!E138)/2</f>
        <v>2.5999999999999996</v>
      </c>
      <c r="E138" s="123">
        <f t="shared" si="12"/>
        <v>0.7368084973291994</v>
      </c>
      <c r="F138" s="123">
        <f t="shared" si="13"/>
        <v>5.2464565912729355E-2</v>
      </c>
      <c r="G138" s="123">
        <f t="shared" si="14"/>
        <v>2.4948614</v>
      </c>
      <c r="H138" s="123">
        <f>0.001013*Constantes!$D$6/(0.622*G138)</f>
        <v>4.8411959891701536E-2</v>
      </c>
      <c r="I138" s="123">
        <f t="shared" si="15"/>
        <v>0.26266371871166472</v>
      </c>
      <c r="J138" s="123">
        <f t="shared" si="16"/>
        <v>0.31469066419553055</v>
      </c>
      <c r="K138" s="123">
        <f>(Constantes!$D$12/0.8)*(Constantes!$D$7*J138^2+Constantes!$D$8*J138+Constantes!$D$9)</f>
        <v>9.0927430936747111</v>
      </c>
      <c r="L138" s="123">
        <f>(Constantes!$D$12/0.8)*(0.00376*D138^2-0.0516*D138-6.967)</f>
        <v>-2.6534033999999993</v>
      </c>
      <c r="M138" s="122">
        <f t="shared" si="17"/>
        <v>1.5480808871317675</v>
      </c>
      <c r="N138" s="12"/>
    </row>
    <row r="139" spans="2:14" x14ac:dyDescent="0.3">
      <c r="B139" s="11"/>
      <c r="C139" s="64">
        <v>134</v>
      </c>
      <c r="D139" s="64">
        <f>(Observaciones!D139+Observaciones!E139)/2</f>
        <v>0</v>
      </c>
      <c r="E139" s="123">
        <f t="shared" si="12"/>
        <v>0.61102013344096318</v>
      </c>
      <c r="F139" s="123">
        <f t="shared" si="13"/>
        <v>4.446640286239343E-2</v>
      </c>
      <c r="G139" s="123">
        <f t="shared" si="14"/>
        <v>2.5009999999999999</v>
      </c>
      <c r="H139" s="123">
        <f>0.001013*Constantes!$D$6/(0.622*G139)</f>
        <v>4.8293134758958162E-2</v>
      </c>
      <c r="I139" s="123">
        <f t="shared" si="15"/>
        <v>0</v>
      </c>
      <c r="J139" s="123">
        <f t="shared" si="16"/>
        <v>0.31914100308794713</v>
      </c>
      <c r="K139" s="123">
        <f>(Constantes!$D$12/0.8)*(Constantes!$D$7*J139^2+Constantes!$D$8*J139+Constantes!$D$9)</f>
        <v>9.0599146477300589</v>
      </c>
      <c r="L139" s="123">
        <f>(Constantes!$D$12/0.8)*(0.00376*D139^2-0.0516*D139-6.967)</f>
        <v>-2.6126249999999995</v>
      </c>
      <c r="M139" s="122">
        <f t="shared" si="17"/>
        <v>0</v>
      </c>
      <c r="N139" s="12"/>
    </row>
    <row r="140" spans="2:14" x14ac:dyDescent="0.3">
      <c r="B140" s="11"/>
      <c r="C140" s="64">
        <v>135</v>
      </c>
      <c r="D140" s="64">
        <f>(Observaciones!D140+Observaciones!E140)/2</f>
        <v>1.4000000000000004</v>
      </c>
      <c r="E140" s="123">
        <f t="shared" si="12"/>
        <v>0.6761639869625562</v>
      </c>
      <c r="F140" s="123">
        <f t="shared" si="13"/>
        <v>4.8631666509690981E-2</v>
      </c>
      <c r="G140" s="123">
        <f t="shared" si="14"/>
        <v>2.4976946</v>
      </c>
      <c r="H140" s="123">
        <f>0.001013*Constantes!$D$6/(0.622*G140)</f>
        <v>4.8357044945428612E-2</v>
      </c>
      <c r="I140" s="123">
        <f t="shared" si="15"/>
        <v>0.25294679028782263</v>
      </c>
      <c r="J140" s="123">
        <f t="shared" si="16"/>
        <v>0.32349677361352186</v>
      </c>
      <c r="K140" s="123">
        <f>(Constantes!$D$12/0.8)*(Constantes!$D$7*J140^2+Constantes!$D$8*J140+Constantes!$D$9)</f>
        <v>9.0275907616363043</v>
      </c>
      <c r="L140" s="123">
        <f>(Constantes!$D$12/0.8)*(0.00376*D140^2-0.0516*D140-6.967)</f>
        <v>-2.6369513999999996</v>
      </c>
      <c r="M140" s="122">
        <f t="shared" si="17"/>
        <v>1.4794817079816487</v>
      </c>
      <c r="N140" s="12"/>
    </row>
    <row r="141" spans="2:14" x14ac:dyDescent="0.3">
      <c r="B141" s="11"/>
      <c r="C141" s="64">
        <v>136</v>
      </c>
      <c r="D141" s="64">
        <f>(Observaciones!D141+Observaciones!E141)/2</f>
        <v>1.4000000000000004</v>
      </c>
      <c r="E141" s="123">
        <f t="shared" si="12"/>
        <v>0.6761639869625562</v>
      </c>
      <c r="F141" s="123">
        <f t="shared" si="13"/>
        <v>4.8631666509690981E-2</v>
      </c>
      <c r="G141" s="123">
        <f t="shared" si="14"/>
        <v>2.4976946</v>
      </c>
      <c r="H141" s="123">
        <f>0.001013*Constantes!$D$6/(0.622*G141)</f>
        <v>4.8357044945428612E-2</v>
      </c>
      <c r="I141" s="123">
        <f t="shared" si="15"/>
        <v>0.25294679028782263</v>
      </c>
      <c r="J141" s="123">
        <f t="shared" si="16"/>
        <v>0.32775668506344269</v>
      </c>
      <c r="K141" s="123">
        <f>(Constantes!$D$12/0.8)*(Constantes!$D$7*J141^2+Constantes!$D$8*J141+Constantes!$D$9)</f>
        <v>8.9957935352456087</v>
      </c>
      <c r="L141" s="123">
        <f>(Constantes!$D$12/0.8)*(0.00376*D141^2-0.0516*D141-6.967)</f>
        <v>-2.6369513999999996</v>
      </c>
      <c r="M141" s="122">
        <f t="shared" si="17"/>
        <v>1.4719212820074019</v>
      </c>
      <c r="N141" s="12"/>
    </row>
    <row r="142" spans="2:14" x14ac:dyDescent="0.3">
      <c r="B142" s="11"/>
      <c r="C142" s="64">
        <v>137</v>
      </c>
      <c r="D142" s="64">
        <f>(Observaciones!D142+Observaciones!E142)/2</f>
        <v>1.7999999999999998</v>
      </c>
      <c r="E142" s="123">
        <f t="shared" si="12"/>
        <v>0.69586955492486935</v>
      </c>
      <c r="F142" s="123">
        <f t="shared" si="13"/>
        <v>4.9881630142067222E-2</v>
      </c>
      <c r="G142" s="123">
        <f t="shared" si="14"/>
        <v>2.4967501999999997</v>
      </c>
      <c r="H142" s="123">
        <f>0.001013*Constantes!$D$6/(0.622*G142)</f>
        <v>4.8375336079738519E-2</v>
      </c>
      <c r="I142" s="123">
        <f t="shared" si="15"/>
        <v>0.25619623248758888</v>
      </c>
      <c r="J142" s="123">
        <f t="shared" si="16"/>
        <v>0.33191947513401066</v>
      </c>
      <c r="K142" s="123">
        <f>(Constantes!$D$12/0.8)*(Constantes!$D$7*J142^2+Constantes!$D$8*J142+Constantes!$D$9)</f>
        <v>8.9645448009615194</v>
      </c>
      <c r="L142" s="123">
        <f>(Constantes!$D$12/0.8)*(0.00376*D142^2-0.0516*D142-6.967)</f>
        <v>-2.6428865999999993</v>
      </c>
      <c r="M142" s="122">
        <f t="shared" si="17"/>
        <v>1.4817840579222581</v>
      </c>
      <c r="N142" s="12"/>
    </row>
    <row r="143" spans="2:14" x14ac:dyDescent="0.3">
      <c r="B143" s="11"/>
      <c r="C143" s="64">
        <v>138</v>
      </c>
      <c r="D143" s="64">
        <f>(Observaciones!D143+Observaciones!E143)/2</f>
        <v>0.40000000000000036</v>
      </c>
      <c r="E143" s="123">
        <f t="shared" si="12"/>
        <v>0.62904083233331931</v>
      </c>
      <c r="F143" s="123">
        <f t="shared" si="13"/>
        <v>4.5623902231293166E-2</v>
      </c>
      <c r="G143" s="123">
        <f t="shared" si="14"/>
        <v>2.5000556</v>
      </c>
      <c r="H143" s="123">
        <f>0.001013*Constantes!$D$6/(0.622*G143)</f>
        <v>4.831137756782463E-2</v>
      </c>
      <c r="I143" s="123">
        <f t="shared" si="15"/>
        <v>0.24478487090923381</v>
      </c>
      <c r="J143" s="123">
        <f t="shared" si="16"/>
        <v>0.33598391030068736</v>
      </c>
      <c r="K143" s="123">
        <f>(Constantes!$D$12/0.8)*(Constantes!$D$7*J143^2+Constantes!$D$8*J143+Constantes!$D$9)</f>
        <v>8.933866102561014</v>
      </c>
      <c r="L143" s="123">
        <f>(Constantes!$D$12/0.8)*(0.00376*D143^2-0.0516*D143-6.967)</f>
        <v>-2.6201393999999993</v>
      </c>
      <c r="M143" s="122">
        <f t="shared" si="17"/>
        <v>1.4142922602044337</v>
      </c>
      <c r="N143" s="12"/>
    </row>
    <row r="144" spans="2:14" x14ac:dyDescent="0.3">
      <c r="B144" s="11"/>
      <c r="C144" s="64">
        <v>139</v>
      </c>
      <c r="D144" s="64">
        <f>(Observaciones!D144+Observaciones!E144)/2</f>
        <v>-0.20000000000000018</v>
      </c>
      <c r="E144" s="123">
        <f t="shared" si="12"/>
        <v>0.60218216712259742</v>
      </c>
      <c r="F144" s="123">
        <f t="shared" si="13"/>
        <v>4.3897191600609217E-2</v>
      </c>
      <c r="G144" s="123">
        <f t="shared" si="14"/>
        <v>2.5014721999999998</v>
      </c>
      <c r="H144" s="123">
        <f>0.001013*Constantes!$D$6/(0.622*G144)</f>
        <v>4.8284018520035665E-2</v>
      </c>
      <c r="I144" s="123">
        <f t="shared" si="15"/>
        <v>0</v>
      </c>
      <c r="J144" s="123">
        <f t="shared" si="16"/>
        <v>0.3399487861836154</v>
      </c>
      <c r="K144" s="123">
        <f>(Constantes!$D$12/0.8)*(Constantes!$D$7*J144^2+Constantes!$D$8*J144+Constantes!$D$9)</f>
        <v>8.9037786742515017</v>
      </c>
      <c r="L144" s="123">
        <f>(Constantes!$D$12/0.8)*(0.00376*D144^2-0.0516*D144-6.967)</f>
        <v>-2.6086985999999994</v>
      </c>
      <c r="M144" s="122">
        <f t="shared" si="17"/>
        <v>0</v>
      </c>
      <c r="N144" s="12"/>
    </row>
    <row r="145" spans="2:14" x14ac:dyDescent="0.3">
      <c r="B145" s="11"/>
      <c r="C145" s="64">
        <v>140</v>
      </c>
      <c r="D145" s="64">
        <f>(Observaciones!D145+Observaciones!E145)/2</f>
        <v>1.8999999999999995</v>
      </c>
      <c r="E145" s="123">
        <f t="shared" si="12"/>
        <v>0.70087451158394476</v>
      </c>
      <c r="F145" s="123">
        <f t="shared" si="13"/>
        <v>5.019839942490515E-2</v>
      </c>
      <c r="G145" s="123">
        <f t="shared" si="14"/>
        <v>2.4965140999999997</v>
      </c>
      <c r="H145" s="123">
        <f>0.001013*Constantes!$D$6/(0.622*G145)</f>
        <v>4.8379911025599402E-2</v>
      </c>
      <c r="I145" s="123">
        <f t="shared" si="15"/>
        <v>0.25700704090969684</v>
      </c>
      <c r="J145" s="123">
        <f t="shared" si="16"/>
        <v>0.34381292790450158</v>
      </c>
      <c r="K145" s="123">
        <f>(Constantes!$D$12/0.8)*(Constantes!$D$7*J145^2+Constantes!$D$8*J145+Constantes!$D$9)</f>
        <v>8.8743034199862851</v>
      </c>
      <c r="L145" s="123">
        <f>(Constantes!$D$12/0.8)*(0.00376*D145^2-0.0516*D145-6.967)</f>
        <v>-2.6442998999999996</v>
      </c>
      <c r="M145" s="122">
        <f t="shared" si="17"/>
        <v>1.4643092618023419</v>
      </c>
      <c r="N145" s="12"/>
    </row>
    <row r="146" spans="2:14" x14ac:dyDescent="0.3">
      <c r="B146" s="11"/>
      <c r="C146" s="64">
        <v>141</v>
      </c>
      <c r="D146" s="64">
        <f>(Observaciones!D146+Observaciones!E146)/2</f>
        <v>1.0999999999999996</v>
      </c>
      <c r="E146" s="123">
        <f t="shared" si="12"/>
        <v>0.66171002192942541</v>
      </c>
      <c r="F146" s="123">
        <f t="shared" si="13"/>
        <v>4.7711949733872931E-2</v>
      </c>
      <c r="G146" s="123">
        <f t="shared" si="14"/>
        <v>2.4984028999999999</v>
      </c>
      <c r="H146" s="123">
        <f>0.001013*Constantes!$D$6/(0.622*G146)</f>
        <v>4.8343335669420791E-2</v>
      </c>
      <c r="I146" s="123">
        <f t="shared" si="15"/>
        <v>0.25050359756068624</v>
      </c>
      <c r="J146" s="123">
        <f t="shared" si="16"/>
        <v>0.34757519043475887</v>
      </c>
      <c r="K146" s="123">
        <f>(Constantes!$D$12/0.8)*(Constantes!$D$7*J146^2+Constantes!$D$8*J146+Constantes!$D$9)</f>
        <v>8.8454608930616363</v>
      </c>
      <c r="L146" s="123">
        <f>(Constantes!$D$12/0.8)*(0.00376*D146^2-0.0516*D146-6.967)</f>
        <v>-2.6322038999999995</v>
      </c>
      <c r="M146" s="122">
        <f t="shared" si="17"/>
        <v>1.4234940427833738</v>
      </c>
      <c r="N146" s="12"/>
    </row>
    <row r="147" spans="2:14" x14ac:dyDescent="0.3">
      <c r="B147" s="11"/>
      <c r="C147" s="64">
        <v>142</v>
      </c>
      <c r="D147" s="64">
        <f>(Observaciones!D147+Observaciones!E147)/2</f>
        <v>1.7000000000000002</v>
      </c>
      <c r="E147" s="123">
        <f t="shared" si="12"/>
        <v>0.69089619530074076</v>
      </c>
      <c r="F147" s="123">
        <f t="shared" si="13"/>
        <v>4.9566579862790137E-2</v>
      </c>
      <c r="G147" s="123">
        <f t="shared" si="14"/>
        <v>2.4969863000000001</v>
      </c>
      <c r="H147" s="123">
        <f>0.001013*Constantes!$D$6/(0.622*G147)</f>
        <v>4.8370761999036331E-2</v>
      </c>
      <c r="I147" s="123">
        <f t="shared" si="15"/>
        <v>0.25538478876756332</v>
      </c>
      <c r="J147" s="123">
        <f t="shared" si="16"/>
        <v>0.35123445893480337</v>
      </c>
      <c r="K147" s="123">
        <f>(Constantes!$D$12/0.8)*(Constantes!$D$7*J147^2+Constantes!$D$8*J147+Constantes!$D$9)</f>
        <v>8.8172712760183689</v>
      </c>
      <c r="L147" s="123">
        <f>(Constantes!$D$12/0.8)*(0.00376*D147^2-0.0516*D147-6.967)</f>
        <v>-2.6414450999999994</v>
      </c>
      <c r="M147" s="122">
        <f t="shared" si="17"/>
        <v>1.4421042456877042</v>
      </c>
      <c r="N147" s="12"/>
    </row>
    <row r="148" spans="2:14" x14ac:dyDescent="0.3">
      <c r="B148" s="11"/>
      <c r="C148" s="64">
        <v>143</v>
      </c>
      <c r="D148" s="64">
        <f>(Observaciones!D148+Observaciones!E148)/2</f>
        <v>1.7000000000000002</v>
      </c>
      <c r="E148" s="123">
        <f t="shared" si="12"/>
        <v>0.69089619530074076</v>
      </c>
      <c r="F148" s="123">
        <f t="shared" si="13"/>
        <v>4.9566579862790137E-2</v>
      </c>
      <c r="G148" s="123">
        <f t="shared" si="14"/>
        <v>2.4969863000000001</v>
      </c>
      <c r="H148" s="123">
        <f>0.001013*Constantes!$D$6/(0.622*G148)</f>
        <v>4.8370761999036331E-2</v>
      </c>
      <c r="I148" s="123">
        <f t="shared" si="15"/>
        <v>0.25538478876756332</v>
      </c>
      <c r="J148" s="123">
        <f t="shared" si="16"/>
        <v>0.35478964908440508</v>
      </c>
      <c r="K148" s="123">
        <f>(Constantes!$D$12/0.8)*(Constantes!$D$7*J148^2+Constantes!$D$8*J148+Constantes!$D$9)</f>
        <v>8.7897543608705053</v>
      </c>
      <c r="L148" s="123">
        <f>(Constantes!$D$12/0.8)*(0.00376*D148^2-0.0516*D148-6.967)</f>
        <v>-2.6414450999999994</v>
      </c>
      <c r="M148" s="122">
        <f t="shared" si="17"/>
        <v>1.4354984882188864</v>
      </c>
      <c r="N148" s="12"/>
    </row>
    <row r="149" spans="2:14" x14ac:dyDescent="0.3">
      <c r="B149" s="11"/>
      <c r="C149" s="64">
        <v>144</v>
      </c>
      <c r="D149" s="64">
        <f>(Observaciones!D149+Observaciones!E149)/2</f>
        <v>1.3999999999999995</v>
      </c>
      <c r="E149" s="123">
        <f t="shared" si="12"/>
        <v>0.67616398696255609</v>
      </c>
      <c r="F149" s="123">
        <f t="shared" si="13"/>
        <v>4.8631666509690974E-2</v>
      </c>
      <c r="G149" s="123">
        <f t="shared" si="14"/>
        <v>2.4976946</v>
      </c>
      <c r="H149" s="123">
        <f>0.001013*Constantes!$D$6/(0.622*G149)</f>
        <v>4.8357044945428612E-2</v>
      </c>
      <c r="I149" s="123">
        <f t="shared" si="15"/>
        <v>0.25294679028782258</v>
      </c>
      <c r="J149" s="123">
        <f t="shared" si="16"/>
        <v>0.3582397074039953</v>
      </c>
      <c r="K149" s="123">
        <f>(Constantes!$D$12/0.8)*(Constantes!$D$7*J149^2+Constantes!$D$8*J149+Constantes!$D$9)</f>
        <v>8.7629295296831913</v>
      </c>
      <c r="L149" s="123">
        <f>(Constantes!$D$12/0.8)*(0.00376*D149^2-0.0516*D149-6.967)</f>
        <v>-2.6369513999999996</v>
      </c>
      <c r="M149" s="122">
        <f t="shared" si="17"/>
        <v>1.4165532113936572</v>
      </c>
      <c r="N149" s="12"/>
    </row>
    <row r="150" spans="2:14" x14ac:dyDescent="0.3">
      <c r="B150" s="11"/>
      <c r="C150" s="64">
        <v>145</v>
      </c>
      <c r="D150" s="64">
        <f>(Observaciones!D150+Observaciones!E150)/2</f>
        <v>1.2999999999999998</v>
      </c>
      <c r="E150" s="123">
        <f t="shared" si="12"/>
        <v>0.67131530762003422</v>
      </c>
      <c r="F150" s="123">
        <f t="shared" si="13"/>
        <v>4.8323415836352239E-2</v>
      </c>
      <c r="G150" s="123">
        <f t="shared" si="14"/>
        <v>2.4979306999999999</v>
      </c>
      <c r="H150" s="123">
        <f>0.001013*Constantes!$D$6/(0.622*G150)</f>
        <v>4.8352474322908297E-2</v>
      </c>
      <c r="I150" s="123">
        <f t="shared" si="15"/>
        <v>0.2521329502444406</v>
      </c>
      <c r="J150" s="123">
        <f t="shared" si="16"/>
        <v>0.36158361156683566</v>
      </c>
      <c r="K150" s="123">
        <f>(Constantes!$D$12/0.8)*(Constantes!$D$7*J150^2+Constantes!$D$8*J150+Constantes!$D$9)</f>
        <v>8.7368157355217146</v>
      </c>
      <c r="L150" s="123">
        <f>(Constantes!$D$12/0.8)*(0.00376*D150^2-0.0516*D150-6.967)</f>
        <v>-2.6353970999999992</v>
      </c>
      <c r="M150" s="122">
        <f t="shared" si="17"/>
        <v>1.4061983336221511</v>
      </c>
      <c r="N150" s="12"/>
    </row>
    <row r="151" spans="2:14" x14ac:dyDescent="0.3">
      <c r="B151" s="11"/>
      <c r="C151" s="64">
        <v>146</v>
      </c>
      <c r="D151" s="64">
        <f>(Observaciones!D151+Observaciones!E151)/2</f>
        <v>2.0999999999999996</v>
      </c>
      <c r="E151" s="123">
        <f t="shared" si="12"/>
        <v>0.71097990605014338</v>
      </c>
      <c r="F151" s="123">
        <f t="shared" si="13"/>
        <v>5.0837125796136952E-2</v>
      </c>
      <c r="G151" s="123">
        <f t="shared" si="14"/>
        <v>2.4960418999999998</v>
      </c>
      <c r="H151" s="123">
        <f>0.001013*Constantes!$D$6/(0.622*G151)</f>
        <v>4.8389063513779293E-2</v>
      </c>
      <c r="I151" s="123">
        <f t="shared" si="15"/>
        <v>0.25862669464296717</v>
      </c>
      <c r="J151" s="123">
        <f t="shared" si="16"/>
        <v>0.36482037070195533</v>
      </c>
      <c r="K151" s="123">
        <f>(Constantes!$D$12/0.8)*(Constantes!$D$7*J151^2+Constantes!$D$8*J151+Constantes!$D$9)</f>
        <v>8.711431483793044</v>
      </c>
      <c r="L151" s="123">
        <f>(Constantes!$D$12/0.8)*(0.00376*D151^2-0.0516*D151-6.967)</f>
        <v>-2.6470418999999996</v>
      </c>
      <c r="M151" s="122">
        <f t="shared" si="17"/>
        <v>1.4332325092679099</v>
      </c>
      <c r="N151" s="12"/>
    </row>
    <row r="152" spans="2:14" x14ac:dyDescent="0.3">
      <c r="B152" s="11"/>
      <c r="C152" s="64">
        <v>147</v>
      </c>
      <c r="D152" s="64">
        <f>(Observaciones!D152+Observaciones!E152)/2</f>
        <v>1.7000000000000002</v>
      </c>
      <c r="E152" s="123">
        <f t="shared" si="12"/>
        <v>0.69089619530074076</v>
      </c>
      <c r="F152" s="123">
        <f t="shared" si="13"/>
        <v>4.9566579862790137E-2</v>
      </c>
      <c r="G152" s="123">
        <f t="shared" si="14"/>
        <v>2.4969863000000001</v>
      </c>
      <c r="H152" s="123">
        <f>0.001013*Constantes!$D$6/(0.622*G152)</f>
        <v>4.8370761999036331E-2</v>
      </c>
      <c r="I152" s="123">
        <f t="shared" si="15"/>
        <v>0.25538478876756332</v>
      </c>
      <c r="J152" s="123">
        <f t="shared" si="16"/>
        <v>0.36794902568776749</v>
      </c>
      <c r="K152" s="123">
        <f>(Constantes!$D$12/0.8)*(Constantes!$D$7*J152^2+Constantes!$D$8*J152+Constantes!$D$9)</f>
        <v>8.6867948140008533</v>
      </c>
      <c r="L152" s="123">
        <f>(Constantes!$D$12/0.8)*(0.00376*D152^2-0.0516*D152-6.967)</f>
        <v>-2.6414450999999994</v>
      </c>
      <c r="M152" s="122">
        <f t="shared" si="17"/>
        <v>1.4107818442177109</v>
      </c>
      <c r="N152" s="12"/>
    </row>
    <row r="153" spans="2:14" x14ac:dyDescent="0.3">
      <c r="B153" s="11"/>
      <c r="C153" s="64">
        <v>148</v>
      </c>
      <c r="D153" s="64">
        <f>(Observaciones!D153+Observaciones!E153)/2</f>
        <v>1.7000000000000002</v>
      </c>
      <c r="E153" s="123">
        <f t="shared" si="12"/>
        <v>0.69089619530074076</v>
      </c>
      <c r="F153" s="123">
        <f t="shared" si="13"/>
        <v>4.9566579862790137E-2</v>
      </c>
      <c r="G153" s="123">
        <f t="shared" si="14"/>
        <v>2.4969863000000001</v>
      </c>
      <c r="H153" s="123">
        <f>0.001013*Constantes!$D$6/(0.622*G153)</f>
        <v>4.8370761999036331E-2</v>
      </c>
      <c r="I153" s="123">
        <f t="shared" si="15"/>
        <v>0.25538478876756332</v>
      </c>
      <c r="J153" s="123">
        <f t="shared" si="16"/>
        <v>0.37096864943627805</v>
      </c>
      <c r="K153" s="123">
        <f>(Constantes!$D$12/0.8)*(Constantes!$D$7*J153^2+Constantes!$D$8*J153+Constantes!$D$9)</f>
        <v>8.6629232819345763</v>
      </c>
      <c r="L153" s="123">
        <f>(Constantes!$D$12/0.8)*(0.00376*D153^2-0.0516*D153-6.967)</f>
        <v>-2.6414450999999994</v>
      </c>
      <c r="M153" s="122">
        <f t="shared" si="17"/>
        <v>1.4050512036138652</v>
      </c>
      <c r="N153" s="12"/>
    </row>
    <row r="154" spans="2:14" x14ac:dyDescent="0.3">
      <c r="B154" s="11"/>
      <c r="C154" s="64">
        <v>149</v>
      </c>
      <c r="D154" s="64">
        <f>(Observaciones!D154+Observaciones!E154)/2</f>
        <v>-1.9000000000000004</v>
      </c>
      <c r="E154" s="123">
        <f t="shared" si="12"/>
        <v>0.53150690890031116</v>
      </c>
      <c r="F154" s="123">
        <f t="shared" si="13"/>
        <v>3.9306823734172082E-2</v>
      </c>
      <c r="G154" s="123">
        <f t="shared" si="14"/>
        <v>2.5054859</v>
      </c>
      <c r="H154" s="123">
        <f>0.001013*Constantes!$D$6/(0.622*G154)</f>
        <v>4.8206669226178583E-2</v>
      </c>
      <c r="I154" s="123">
        <f t="shared" si="15"/>
        <v>0</v>
      </c>
      <c r="J154" s="123">
        <f t="shared" si="16"/>
        <v>0.37387834716780144</v>
      </c>
      <c r="K154" s="123">
        <f>(Constantes!$D$12/0.8)*(Constantes!$D$7*J154^2+Constantes!$D$8*J154+Constantes!$D$9)</f>
        <v>8.6398339423125581</v>
      </c>
      <c r="L154" s="123">
        <f>(Constantes!$D$12/0.8)*(0.00376*D154^2-0.0516*D154-6.967)</f>
        <v>-2.5707698999999993</v>
      </c>
      <c r="M154" s="122">
        <f t="shared" si="17"/>
        <v>0</v>
      </c>
      <c r="N154" s="12"/>
    </row>
    <row r="155" spans="2:14" x14ac:dyDescent="0.3">
      <c r="B155" s="11"/>
      <c r="C155" s="64">
        <v>150</v>
      </c>
      <c r="D155" s="64">
        <f>(Observaciones!D155+Observaciones!E155)/2</f>
        <v>-0.90000000000000036</v>
      </c>
      <c r="E155" s="123">
        <f t="shared" si="12"/>
        <v>0.57213282972933621</v>
      </c>
      <c r="F155" s="123">
        <f t="shared" si="13"/>
        <v>4.1954048749982459E-2</v>
      </c>
      <c r="G155" s="123">
        <f t="shared" si="14"/>
        <v>2.5031249</v>
      </c>
      <c r="H155" s="123">
        <f>0.001013*Constantes!$D$6/(0.622*G155)</f>
        <v>4.8252138769485434E-2</v>
      </c>
      <c r="I155" s="123">
        <f t="shared" si="15"/>
        <v>0</v>
      </c>
      <c r="J155" s="123">
        <f t="shared" si="16"/>
        <v>0.37667725667610352</v>
      </c>
      <c r="K155" s="123">
        <f>(Constantes!$D$12/0.8)*(Constantes!$D$7*J155^2+Constantes!$D$8*J155+Constantes!$D$9)</f>
        <v>8.6175433318988119</v>
      </c>
      <c r="L155" s="123">
        <f>(Constantes!$D$12/0.8)*(0.00376*D155^2-0.0516*D155-6.967)</f>
        <v>-2.5940678999999998</v>
      </c>
      <c r="M155" s="122">
        <f t="shared" si="17"/>
        <v>0</v>
      </c>
      <c r="N155" s="12"/>
    </row>
    <row r="156" spans="2:14" x14ac:dyDescent="0.3">
      <c r="B156" s="11"/>
      <c r="C156" s="64">
        <v>151</v>
      </c>
      <c r="D156" s="64">
        <f>(Observaciones!D156+Observaciones!E156)/2</f>
        <v>-1.6000000000000005</v>
      </c>
      <c r="E156" s="123">
        <f t="shared" si="12"/>
        <v>0.54341772586112125</v>
      </c>
      <c r="F156" s="123">
        <f t="shared" si="13"/>
        <v>4.0085433969043273E-2</v>
      </c>
      <c r="G156" s="123">
        <f t="shared" si="14"/>
        <v>2.5047775999999997</v>
      </c>
      <c r="H156" s="123">
        <f>0.001013*Constantes!$D$6/(0.622*G156)</f>
        <v>4.8220301088669253E-2</v>
      </c>
      <c r="I156" s="123">
        <f t="shared" si="15"/>
        <v>0</v>
      </c>
      <c r="J156" s="123">
        <f t="shared" si="16"/>
        <v>0.3793645485838914</v>
      </c>
      <c r="K156" s="123">
        <f>(Constantes!$D$12/0.8)*(Constantes!$D$7*J156^2+Constantes!$D$8*J156+Constantes!$D$9)</f>
        <v>8.5960674531124663</v>
      </c>
      <c r="L156" s="123">
        <f>(Constantes!$D$12/0.8)*(0.00376*D156^2-0.0516*D156-6.967)</f>
        <v>-2.5780553999999998</v>
      </c>
      <c r="M156" s="122">
        <f t="shared" si="17"/>
        <v>0</v>
      </c>
      <c r="N156" s="12"/>
    </row>
    <row r="157" spans="2:14" x14ac:dyDescent="0.3">
      <c r="B157" s="11"/>
      <c r="C157" s="64">
        <v>152</v>
      </c>
      <c r="D157" s="64">
        <f>(Observaciones!D157+Observaciones!E157)/2</f>
        <v>-1.2999999999999998</v>
      </c>
      <c r="E157" s="123">
        <f t="shared" si="12"/>
        <v>0.55556415476735166</v>
      </c>
      <c r="F157" s="123">
        <f t="shared" si="13"/>
        <v>4.0877296506690017E-2</v>
      </c>
      <c r="G157" s="123">
        <f t="shared" si="14"/>
        <v>2.5040692999999998</v>
      </c>
      <c r="H157" s="123">
        <f>0.001013*Constantes!$D$6/(0.622*G157)</f>
        <v>4.8233940662965817E-2</v>
      </c>
      <c r="I157" s="123">
        <f t="shared" si="15"/>
        <v>0</v>
      </c>
      <c r="J157" s="123">
        <f t="shared" si="16"/>
        <v>0.38193942658857638</v>
      </c>
      <c r="K157" s="123">
        <f>(Constantes!$D$12/0.8)*(Constantes!$D$7*J157^2+Constantes!$D$8*J157+Constantes!$D$9)</f>
        <v>8.5754217581482948</v>
      </c>
      <c r="L157" s="123">
        <f>(Constantes!$D$12/0.8)*(0.00376*D157^2-0.0516*D157-6.967)</f>
        <v>-2.5850870999999995</v>
      </c>
      <c r="M157" s="122">
        <f t="shared" si="17"/>
        <v>0</v>
      </c>
      <c r="N157" s="12"/>
    </row>
    <row r="158" spans="2:14" x14ac:dyDescent="0.3">
      <c r="B158" s="11"/>
      <c r="C158" s="64">
        <v>153</v>
      </c>
      <c r="D158" s="64">
        <f>(Observaciones!D158+Observaciones!E158)/2</f>
        <v>0.79999999999999982</v>
      </c>
      <c r="E158" s="123">
        <f t="shared" si="12"/>
        <v>0.64752977093343578</v>
      </c>
      <c r="F158" s="123">
        <f t="shared" si="13"/>
        <v>4.6807225994908587E-2</v>
      </c>
      <c r="G158" s="123">
        <f t="shared" si="14"/>
        <v>2.4991111999999998</v>
      </c>
      <c r="H158" s="123">
        <f>0.001013*Constantes!$D$6/(0.622*G158)</f>
        <v>4.8329634164399872E-2</v>
      </c>
      <c r="I158" s="123">
        <f t="shared" si="15"/>
        <v>0.24805561021082459</v>
      </c>
      <c r="J158" s="123">
        <f t="shared" si="16"/>
        <v>0.3844011276982352</v>
      </c>
      <c r="K158" s="123">
        <f>(Constantes!$D$12/0.8)*(Constantes!$D$7*J158^2+Constantes!$D$8*J158+Constantes!$D$9)</f>
        <v>8.5556211336263281</v>
      </c>
      <c r="L158" s="123">
        <f>(Constantes!$D$12/0.8)*(0.00376*D158^2-0.0516*D158-6.967)</f>
        <v>-2.6272025999999995</v>
      </c>
      <c r="M158" s="122">
        <f t="shared" si="17"/>
        <v>1.3432412876817825</v>
      </c>
      <c r="N158" s="12"/>
    </row>
    <row r="159" spans="2:14" x14ac:dyDescent="0.3">
      <c r="B159" s="11"/>
      <c r="C159" s="64">
        <v>154</v>
      </c>
      <c r="D159" s="64">
        <f>(Observaciones!D159+Observaciones!E159)/2</f>
        <v>0</v>
      </c>
      <c r="E159" s="123">
        <f t="shared" si="12"/>
        <v>0.61102013344096318</v>
      </c>
      <c r="F159" s="123">
        <f t="shared" si="13"/>
        <v>4.446640286239343E-2</v>
      </c>
      <c r="G159" s="123">
        <f t="shared" si="14"/>
        <v>2.5009999999999999</v>
      </c>
      <c r="H159" s="123">
        <f>0.001013*Constantes!$D$6/(0.622*G159)</f>
        <v>4.8293134758958162E-2</v>
      </c>
      <c r="I159" s="123">
        <f t="shared" si="15"/>
        <v>0</v>
      </c>
      <c r="J159" s="123">
        <f t="shared" si="16"/>
        <v>0.38674892245770132</v>
      </c>
      <c r="K159" s="123">
        <f>(Constantes!$D$12/0.8)*(Constantes!$D$7*J159^2+Constantes!$D$8*J159+Constantes!$D$9)</f>
        <v>8.536679885787775</v>
      </c>
      <c r="L159" s="123">
        <f>(Constantes!$D$12/0.8)*(0.00376*D159^2-0.0516*D159-6.967)</f>
        <v>-2.6126249999999995</v>
      </c>
      <c r="M159" s="122">
        <f t="shared" si="17"/>
        <v>0</v>
      </c>
      <c r="N159" s="12"/>
    </row>
    <row r="160" spans="2:14" x14ac:dyDescent="0.3">
      <c r="B160" s="11"/>
      <c r="C160" s="64">
        <v>155</v>
      </c>
      <c r="D160" s="64">
        <f>(Observaciones!D160+Observaciones!E160)/2</f>
        <v>2.0999999999999996</v>
      </c>
      <c r="E160" s="123">
        <f t="shared" si="12"/>
        <v>0.71097990605014338</v>
      </c>
      <c r="F160" s="123">
        <f t="shared" si="13"/>
        <v>5.0837125796136952E-2</v>
      </c>
      <c r="G160" s="123">
        <f t="shared" si="14"/>
        <v>2.4960418999999998</v>
      </c>
      <c r="H160" s="123">
        <f>0.001013*Constantes!$D$6/(0.622*G160)</f>
        <v>4.8389063513779293E-2</v>
      </c>
      <c r="I160" s="123">
        <f t="shared" si="15"/>
        <v>0.25862669464296717</v>
      </c>
      <c r="J160" s="123">
        <f t="shared" si="16"/>
        <v>0.38898211516471776</v>
      </c>
      <c r="K160" s="123">
        <f>(Constantes!$D$12/0.8)*(Constantes!$D$7*J160^2+Constantes!$D$8*J160+Constantes!$D$9)</f>
        <v>8.5186117262540257</v>
      </c>
      <c r="L160" s="123">
        <f>(Constantes!$D$12/0.8)*(0.00376*D160^2-0.0516*D160-6.967)</f>
        <v>-2.6470418999999996</v>
      </c>
      <c r="M160" s="122">
        <f t="shared" si="17"/>
        <v>1.3863562729069858</v>
      </c>
      <c r="N160" s="12"/>
    </row>
    <row r="161" spans="2:14" x14ac:dyDescent="0.3">
      <c r="B161" s="11"/>
      <c r="C161" s="64">
        <v>156</v>
      </c>
      <c r="D161" s="64">
        <f>(Observaciones!D161+Observaciones!E161)/2</f>
        <v>4.0999999999999996</v>
      </c>
      <c r="E161" s="123">
        <f t="shared" si="12"/>
        <v>0.81933467941139548</v>
      </c>
      <c r="F161" s="123">
        <f t="shared" si="13"/>
        <v>5.7618077031797714E-2</v>
      </c>
      <c r="G161" s="123">
        <f t="shared" si="14"/>
        <v>2.4913198999999997</v>
      </c>
      <c r="H161" s="123">
        <f>0.001013*Constantes!$D$6/(0.622*G161)</f>
        <v>4.8480779217536206E-2</v>
      </c>
      <c r="I161" s="123">
        <f t="shared" si="15"/>
        <v>0.27465600940603546</v>
      </c>
      <c r="J161" s="123">
        <f t="shared" si="16"/>
        <v>0.39110004407608939</v>
      </c>
      <c r="K161" s="123">
        <f>(Constantes!$D$12/0.8)*(Constantes!$D$7*J161^2+Constantes!$D$8*J161+Constantes!$D$9)</f>
        <v>8.5014297583647735</v>
      </c>
      <c r="L161" s="123">
        <f>(Constantes!$D$12/0.8)*(0.00376*D161^2-0.0516*D161-6.967)</f>
        <v>-2.6682578999999995</v>
      </c>
      <c r="M161" s="122">
        <f t="shared" si="17"/>
        <v>1.4620175784973655</v>
      </c>
      <c r="N161" s="12"/>
    </row>
    <row r="162" spans="2:14" x14ac:dyDescent="0.3">
      <c r="B162" s="11"/>
      <c r="C162" s="64">
        <v>157</v>
      </c>
      <c r="D162" s="64">
        <f>(Observaciones!D162+Observaciones!E162)/2</f>
        <v>1.9000000000000004</v>
      </c>
      <c r="E162" s="123">
        <f t="shared" si="12"/>
        <v>0.70087451158394487</v>
      </c>
      <c r="F162" s="123">
        <f t="shared" si="13"/>
        <v>5.0198399424905157E-2</v>
      </c>
      <c r="G162" s="123">
        <f t="shared" si="14"/>
        <v>2.4965140999999997</v>
      </c>
      <c r="H162" s="123">
        <f>0.001013*Constantes!$D$6/(0.622*G162)</f>
        <v>4.8379911025599402E-2</v>
      </c>
      <c r="I162" s="123">
        <f t="shared" si="15"/>
        <v>0.25700704090969684</v>
      </c>
      <c r="J162" s="123">
        <f t="shared" si="16"/>
        <v>0.39310208160377097</v>
      </c>
      <c r="K162" s="123">
        <f>(Constantes!$D$12/0.8)*(Constantes!$D$7*J162^2+Constantes!$D$8*J162+Constantes!$D$9)</f>
        <v>8.4851464641106826</v>
      </c>
      <c r="L162" s="123">
        <f>(Constantes!$D$12/0.8)*(0.00376*D162^2-0.0516*D162-6.967)</f>
        <v>-2.6442998999999996</v>
      </c>
      <c r="M162" s="122">
        <f t="shared" si="17"/>
        <v>1.3702941487840687</v>
      </c>
      <c r="N162" s="12"/>
    </row>
    <row r="163" spans="2:14" x14ac:dyDescent="0.3">
      <c r="B163" s="11"/>
      <c r="C163" s="64">
        <v>158</v>
      </c>
      <c r="D163" s="64">
        <f>(Observaciones!D163+Observaciones!E163)/2</f>
        <v>2.4999999999999996</v>
      </c>
      <c r="E163" s="123">
        <f t="shared" si="12"/>
        <v>0.73157749317928888</v>
      </c>
      <c r="F163" s="123">
        <f t="shared" si="13"/>
        <v>5.2135546772865443E-2</v>
      </c>
      <c r="G163" s="123">
        <f t="shared" si="14"/>
        <v>2.4950975</v>
      </c>
      <c r="H163" s="123">
        <f>0.001013*Constantes!$D$6/(0.622*G163)</f>
        <v>4.8407378882851008E-2</v>
      </c>
      <c r="I163" s="123">
        <f t="shared" si="15"/>
        <v>0.26185775380339843</v>
      </c>
      <c r="J163" s="123">
        <f t="shared" si="16"/>
        <v>0.39498763450083563</v>
      </c>
      <c r="K163" s="123">
        <f>(Constantes!$D$12/0.8)*(Constantes!$D$7*J163^2+Constantes!$D$8*J163+Constantes!$D$9)</f>
        <v>8.4697736916753819</v>
      </c>
      <c r="L163" s="123">
        <f>(Constantes!$D$12/0.8)*(0.00376*D163^2-0.0516*D163-6.967)</f>
        <v>-2.6521874999999997</v>
      </c>
      <c r="M163" s="122">
        <f t="shared" si="17"/>
        <v>1.3903074978622683</v>
      </c>
      <c r="N163" s="12"/>
    </row>
    <row r="164" spans="2:14" x14ac:dyDescent="0.3">
      <c r="B164" s="11"/>
      <c r="C164" s="64">
        <v>159</v>
      </c>
      <c r="D164" s="64">
        <f>(Observaciones!D164+Observaciones!E164)/2</f>
        <v>2.5</v>
      </c>
      <c r="E164" s="123">
        <f t="shared" si="12"/>
        <v>0.73157749317928888</v>
      </c>
      <c r="F164" s="123">
        <f t="shared" si="13"/>
        <v>5.2135546772865443E-2</v>
      </c>
      <c r="G164" s="123">
        <f t="shared" si="14"/>
        <v>2.4950975</v>
      </c>
      <c r="H164" s="123">
        <f>0.001013*Constantes!$D$6/(0.622*G164)</f>
        <v>4.8407378882851008E-2</v>
      </c>
      <c r="I164" s="123">
        <f t="shared" si="15"/>
        <v>0.26185775380339843</v>
      </c>
      <c r="J164" s="123">
        <f t="shared" si="16"/>
        <v>0.39675614403726639</v>
      </c>
      <c r="K164" s="123">
        <f>(Constantes!$D$12/0.8)*(Constantes!$D$7*J164^2+Constantes!$D$8*J164+Constantes!$D$9)</f>
        <v>8.4553226436008266</v>
      </c>
      <c r="L164" s="123">
        <f>(Constantes!$D$12/0.8)*(0.00376*D164^2-0.0516*D164-6.967)</f>
        <v>-2.6521874999999997</v>
      </c>
      <c r="M164" s="122">
        <f t="shared" si="17"/>
        <v>1.3867504260126948</v>
      </c>
      <c r="N164" s="12"/>
    </row>
    <row r="165" spans="2:14" x14ac:dyDescent="0.3">
      <c r="B165" s="11"/>
      <c r="C165" s="64">
        <v>160</v>
      </c>
      <c r="D165" s="64">
        <f>(Observaciones!D165+Observaciones!E165)/2</f>
        <v>1.1999999999999997</v>
      </c>
      <c r="E165" s="123">
        <f t="shared" si="12"/>
        <v>0.66649737519169561</v>
      </c>
      <c r="F165" s="123">
        <f t="shared" si="13"/>
        <v>4.8016846090574279E-2</v>
      </c>
      <c r="G165" s="123">
        <f t="shared" si="14"/>
        <v>2.4981667999999999</v>
      </c>
      <c r="H165" s="123">
        <f>0.001013*Constantes!$D$6/(0.622*G165)</f>
        <v>4.8347904564320664E-2</v>
      </c>
      <c r="I165" s="123">
        <f t="shared" si="15"/>
        <v>0.25131854773479245</v>
      </c>
      <c r="J165" s="123">
        <f t="shared" si="16"/>
        <v>0.39840708616551995</v>
      </c>
      <c r="K165" s="123">
        <f>(Constantes!$D$12/0.8)*(Constantes!$D$7*J165^2+Constantes!$D$8*J165+Constantes!$D$9)</f>
        <v>8.4418038655894332</v>
      </c>
      <c r="L165" s="123">
        <f>(Constantes!$D$12/0.8)*(0.00376*D165^2-0.0516*D165-6.967)</f>
        <v>-2.6338145999999996</v>
      </c>
      <c r="M165" s="122">
        <f t="shared" si="17"/>
        <v>1.3323605142214865</v>
      </c>
      <c r="N165" s="12"/>
    </row>
    <row r="166" spans="2:14" x14ac:dyDescent="0.3">
      <c r="B166" s="11"/>
      <c r="C166" s="64">
        <v>161</v>
      </c>
      <c r="D166" s="64">
        <f>(Observaciones!D166+Observaciones!E166)/2</f>
        <v>1.2999999999999998</v>
      </c>
      <c r="E166" s="123">
        <f t="shared" si="12"/>
        <v>0.67131530762003422</v>
      </c>
      <c r="F166" s="123">
        <f t="shared" si="13"/>
        <v>4.8323415836352239E-2</v>
      </c>
      <c r="G166" s="123">
        <f t="shared" si="14"/>
        <v>2.4979306999999999</v>
      </c>
      <c r="H166" s="123">
        <f>0.001013*Constantes!$D$6/(0.622*G166)</f>
        <v>4.8352474322908297E-2</v>
      </c>
      <c r="I166" s="123">
        <f t="shared" si="15"/>
        <v>0.2521329502444406</v>
      </c>
      <c r="J166" s="123">
        <f t="shared" si="16"/>
        <v>0.39993997167581363</v>
      </c>
      <c r="K166" s="123">
        <f>(Constantes!$D$12/0.8)*(Constantes!$D$7*J166^2+Constantes!$D$8*J166+Constantes!$D$9)</f>
        <v>8.4292272359556009</v>
      </c>
      <c r="L166" s="123">
        <f>(Constantes!$D$12/0.8)*(0.00376*D166^2-0.0516*D166-6.967)</f>
        <v>-2.6353970999999992</v>
      </c>
      <c r="M166" s="122">
        <f t="shared" si="17"/>
        <v>1.3332983295166976</v>
      </c>
      <c r="N166" s="12"/>
    </row>
    <row r="167" spans="2:14" x14ac:dyDescent="0.3">
      <c r="B167" s="11"/>
      <c r="C167" s="64">
        <v>162</v>
      </c>
      <c r="D167" s="64">
        <f>(Observaciones!D167+Observaciones!E167)/2</f>
        <v>1.5999999999999996</v>
      </c>
      <c r="E167" s="123">
        <f t="shared" si="12"/>
        <v>0.68595426116151104</v>
      </c>
      <c r="F167" s="123">
        <f t="shared" si="13"/>
        <v>4.9253240920562769E-2</v>
      </c>
      <c r="G167" s="123">
        <f t="shared" si="14"/>
        <v>2.4972224000000001</v>
      </c>
      <c r="H167" s="123">
        <f>0.001013*Constantes!$D$6/(0.622*G167)</f>
        <v>4.8366188783247478E-2</v>
      </c>
      <c r="I167" s="123">
        <f t="shared" si="15"/>
        <v>0.25457272415610477</v>
      </c>
      <c r="J167" s="123">
        <f t="shared" si="16"/>
        <v>0.40135434634108819</v>
      </c>
      <c r="K167" s="123">
        <f>(Constantes!$D$12/0.8)*(Constantes!$D$7*J167^2+Constantes!$D$8*J167+Constantes!$D$9)</f>
        <v>8.417601955738597</v>
      </c>
      <c r="L167" s="123">
        <f>(Constantes!$D$12/0.8)*(0.00376*D167^2-0.0516*D167-6.967)</f>
        <v>-2.6399753999999995</v>
      </c>
      <c r="M167" s="122">
        <f t="shared" si="17"/>
        <v>1.3422526198069797</v>
      </c>
      <c r="N167" s="12"/>
    </row>
    <row r="168" spans="2:14" x14ac:dyDescent="0.3">
      <c r="B168" s="11"/>
      <c r="C168" s="64">
        <v>163</v>
      </c>
      <c r="D168" s="64">
        <f>(Observaciones!D168+Observaciones!E168)/2</f>
        <v>1.1000000000000001</v>
      </c>
      <c r="E168" s="123">
        <f t="shared" si="12"/>
        <v>0.66171002192942541</v>
      </c>
      <c r="F168" s="123">
        <f t="shared" si="13"/>
        <v>4.7711949733872931E-2</v>
      </c>
      <c r="G168" s="123">
        <f t="shared" si="14"/>
        <v>2.4984028999999999</v>
      </c>
      <c r="H168" s="123">
        <f>0.001013*Constantes!$D$6/(0.622*G168)</f>
        <v>4.8343335669420791E-2</v>
      </c>
      <c r="I168" s="123">
        <f t="shared" si="15"/>
        <v>0.25050359756068624</v>
      </c>
      <c r="J168" s="123">
        <f t="shared" si="16"/>
        <v>0.4026497910516057</v>
      </c>
      <c r="K168" s="123">
        <f>(Constantes!$D$12/0.8)*(Constantes!$D$7*J168^2+Constantes!$D$8*J168+Constantes!$D$9)</f>
        <v>8.4069365394879405</v>
      </c>
      <c r="L168" s="123">
        <f>(Constantes!$D$12/0.8)*(0.00376*D168^2-0.0516*D168-6.967)</f>
        <v>-2.6322038999999995</v>
      </c>
      <c r="M168" s="122">
        <f t="shared" si="17"/>
        <v>1.3202332302864797</v>
      </c>
      <c r="N168" s="12"/>
    </row>
    <row r="169" spans="2:14" x14ac:dyDescent="0.3">
      <c r="B169" s="11"/>
      <c r="C169" s="64">
        <v>164</v>
      </c>
      <c r="D169" s="64">
        <f>(Observaciones!D169+Observaciones!E169)/2</f>
        <v>2</v>
      </c>
      <c r="E169" s="123">
        <f t="shared" si="12"/>
        <v>0.70591123759610253</v>
      </c>
      <c r="F169" s="123">
        <f t="shared" si="13"/>
        <v>5.0516895403570836E-2</v>
      </c>
      <c r="G169" s="123">
        <f t="shared" si="14"/>
        <v>2.4962779999999998</v>
      </c>
      <c r="H169" s="123">
        <f>0.001013*Constantes!$D$6/(0.622*G169)</f>
        <v>4.8384486836864471E-2</v>
      </c>
      <c r="I169" s="123">
        <f t="shared" si="15"/>
        <v>0.25781719970899042</v>
      </c>
      <c r="J169" s="123">
        <f t="shared" si="16"/>
        <v>0.40382592193914041</v>
      </c>
      <c r="K169" s="123">
        <f>(Constantes!$D$12/0.8)*(Constantes!$D$7*J169^2+Constantes!$D$8*J169+Constantes!$D$9)</f>
        <v>8.3972388067317176</v>
      </c>
      <c r="L169" s="123">
        <f>(Constantes!$D$12/0.8)*(0.00376*D169^2-0.0516*D169-6.967)</f>
        <v>-2.6456849999999994</v>
      </c>
      <c r="M169" s="122">
        <f t="shared" si="17"/>
        <v>1.3529523407608013</v>
      </c>
      <c r="N169" s="12"/>
    </row>
    <row r="170" spans="2:14" x14ac:dyDescent="0.3">
      <c r="B170" s="11"/>
      <c r="C170" s="64">
        <v>165</v>
      </c>
      <c r="D170" s="64">
        <f>(Observaciones!D170+Observaciones!E170)/2</f>
        <v>4.3999999999999995</v>
      </c>
      <c r="E170" s="123">
        <f t="shared" si="12"/>
        <v>0.83678523020110962</v>
      </c>
      <c r="F170" s="123">
        <f t="shared" si="13"/>
        <v>5.8699264456482256E-2</v>
      </c>
      <c r="G170" s="123">
        <f t="shared" si="14"/>
        <v>2.4906115999999998</v>
      </c>
      <c r="H170" s="123">
        <f>0.001013*Constantes!$D$6/(0.622*G170)</f>
        <v>4.8494566568369937E-2</v>
      </c>
      <c r="I170" s="123">
        <f t="shared" si="15"/>
        <v>0.2770303848497464</v>
      </c>
      <c r="J170" s="123">
        <f t="shared" si="16"/>
        <v>0.40488239049072738</v>
      </c>
      <c r="K170" s="123">
        <f>(Constantes!$D$12/0.8)*(Constantes!$D$7*J170^2+Constantes!$D$8*J170+Constantes!$D$9)</f>
        <v>8.388515874137493</v>
      </c>
      <c r="L170" s="123">
        <f>(Constantes!$D$12/0.8)*(0.00376*D170^2-0.0516*D170-6.967)</f>
        <v>-2.6704673999999993</v>
      </c>
      <c r="M170" s="122">
        <f t="shared" si="17"/>
        <v>1.444640742523984</v>
      </c>
      <c r="N170" s="12"/>
    </row>
    <row r="171" spans="2:14" x14ac:dyDescent="0.3">
      <c r="B171" s="11"/>
      <c r="C171" s="64">
        <v>166</v>
      </c>
      <c r="D171" s="64">
        <f>(Observaciones!D171+Observaciones!E171)/2</f>
        <v>2</v>
      </c>
      <c r="E171" s="123">
        <f t="shared" si="12"/>
        <v>0.70591123759610253</v>
      </c>
      <c r="F171" s="123">
        <f t="shared" si="13"/>
        <v>5.0516895403570836E-2</v>
      </c>
      <c r="G171" s="123">
        <f t="shared" si="14"/>
        <v>2.4962779999999998</v>
      </c>
      <c r="H171" s="123">
        <f>0.001013*Constantes!$D$6/(0.622*G171)</f>
        <v>4.8384486836864471E-2</v>
      </c>
      <c r="I171" s="123">
        <f t="shared" si="15"/>
        <v>0.25781719970899042</v>
      </c>
      <c r="J171" s="123">
        <f t="shared" si="16"/>
        <v>0.40581888365193425</v>
      </c>
      <c r="K171" s="123">
        <f>(Constantes!$D$12/0.8)*(Constantes!$D$7*J171^2+Constantes!$D$8*J171+Constantes!$D$9)</f>
        <v>8.3807741483746643</v>
      </c>
      <c r="L171" s="123">
        <f>(Constantes!$D$12/0.8)*(0.00376*D171^2-0.0516*D171-6.967)</f>
        <v>-2.6456849999999994</v>
      </c>
      <c r="M171" s="122">
        <f t="shared" si="17"/>
        <v>1.3489621609757274</v>
      </c>
      <c r="N171" s="12"/>
    </row>
    <row r="172" spans="2:14" x14ac:dyDescent="0.3">
      <c r="B172" s="11"/>
      <c r="C172" s="64">
        <v>167</v>
      </c>
      <c r="D172" s="64">
        <f>(Observaciones!D172+Observaciones!E172)/2</f>
        <v>2.6999999999999997</v>
      </c>
      <c r="E172" s="123">
        <f t="shared" si="12"/>
        <v>0.74207249878281389</v>
      </c>
      <c r="F172" s="123">
        <f t="shared" si="13"/>
        <v>5.279536631965228E-2</v>
      </c>
      <c r="G172" s="123">
        <f t="shared" si="14"/>
        <v>2.4946253</v>
      </c>
      <c r="H172" s="123">
        <f>0.001013*Constantes!$D$6/(0.622*G172)</f>
        <v>4.8416541767677235E-2</v>
      </c>
      <c r="I172" s="123">
        <f t="shared" si="15"/>
        <v>0.26346893607318966</v>
      </c>
      <c r="J172" s="123">
        <f t="shared" si="16"/>
        <v>0.40663512391962631</v>
      </c>
      <c r="K172" s="123">
        <f>(Constantes!$D$12/0.8)*(Constantes!$D$7*J172^2+Constantes!$D$8*J172+Constantes!$D$9)</f>
        <v>8.3740193196863419</v>
      </c>
      <c r="L172" s="123">
        <f>(Constantes!$D$12/0.8)*(0.00376*D172^2-0.0516*D172-6.967)</f>
        <v>-2.6545910999999993</v>
      </c>
      <c r="M172" s="122">
        <f t="shared" si="17"/>
        <v>1.3745140303388921</v>
      </c>
      <c r="N172" s="12"/>
    </row>
    <row r="173" spans="2:14" x14ac:dyDescent="0.3">
      <c r="B173" s="11"/>
      <c r="C173" s="64">
        <v>168</v>
      </c>
      <c r="D173" s="64">
        <f>(Observaciones!D173+Observaciones!E173)/2</f>
        <v>2.4</v>
      </c>
      <c r="E173" s="123">
        <f t="shared" si="12"/>
        <v>0.72637930856585575</v>
      </c>
      <c r="F173" s="123">
        <f t="shared" si="13"/>
        <v>5.1808301026103169E-2</v>
      </c>
      <c r="G173" s="123">
        <f t="shared" si="14"/>
        <v>2.4953335999999999</v>
      </c>
      <c r="H173" s="123">
        <f>0.001013*Constantes!$D$6/(0.622*G173)</f>
        <v>4.8402798740879521E-2</v>
      </c>
      <c r="I173" s="123">
        <f t="shared" si="15"/>
        <v>0.26105105508041732</v>
      </c>
      <c r="J173" s="123">
        <f t="shared" si="16"/>
        <v>0.40733086942419622</v>
      </c>
      <c r="K173" s="123">
        <f>(Constantes!$D$12/0.8)*(Constantes!$D$7*J173^2+Constantes!$D$8*J173+Constantes!$D$9)</f>
        <v>8.3682563561780423</v>
      </c>
      <c r="L173" s="123">
        <f>(Constantes!$D$12/0.8)*(0.00376*D173^2-0.0516*D173-6.967)</f>
        <v>-2.6509433999999996</v>
      </c>
      <c r="M173" s="122">
        <f t="shared" si="17"/>
        <v>1.3614380503773966</v>
      </c>
      <c r="N173" s="12"/>
    </row>
    <row r="174" spans="2:14" x14ac:dyDescent="0.3">
      <c r="B174" s="11"/>
      <c r="C174" s="64">
        <v>169</v>
      </c>
      <c r="D174" s="64">
        <f>(Observaciones!D174+Observaciones!E174)/2</f>
        <v>2.2000000000000002</v>
      </c>
      <c r="E174" s="123">
        <f t="shared" si="12"/>
        <v>0.71608069080811831</v>
      </c>
      <c r="F174" s="123">
        <f t="shared" si="13"/>
        <v>5.1159098346532123E-2</v>
      </c>
      <c r="G174" s="123">
        <f t="shared" si="14"/>
        <v>2.4958057999999999</v>
      </c>
      <c r="H174" s="123">
        <f>0.001013*Constantes!$D$6/(0.622*G174)</f>
        <v>4.8393641056589561E-2</v>
      </c>
      <c r="I174" s="123">
        <f t="shared" si="15"/>
        <v>0.25943551155231137</v>
      </c>
      <c r="J174" s="123">
        <f t="shared" si="16"/>
        <v>0.40790591400123555</v>
      </c>
      <c r="K174" s="123">
        <f>(Constantes!$D$12/0.8)*(Constantes!$D$7*J174^2+Constantes!$D$8*J174+Constantes!$D$9)</f>
        <v>8.3634894988296224</v>
      </c>
      <c r="L174" s="123">
        <f>(Constantes!$D$12/0.8)*(0.00376*D174^2-0.0516*D174-6.967)</f>
        <v>-2.6483705999999994</v>
      </c>
      <c r="M174" s="122">
        <f t="shared" si="17"/>
        <v>1.3525176245106707</v>
      </c>
      <c r="N174" s="12"/>
    </row>
    <row r="175" spans="2:14" x14ac:dyDescent="0.3">
      <c r="B175" s="11"/>
      <c r="C175" s="64">
        <v>170</v>
      </c>
      <c r="D175" s="64">
        <f>(Observaciones!D175+Observaciones!E175)/2</f>
        <v>2.4</v>
      </c>
      <c r="E175" s="123">
        <f t="shared" si="12"/>
        <v>0.72637930856585575</v>
      </c>
      <c r="F175" s="123">
        <f t="shared" si="13"/>
        <v>5.1808301026103169E-2</v>
      </c>
      <c r="G175" s="123">
        <f t="shared" si="14"/>
        <v>2.4953335999999999</v>
      </c>
      <c r="H175" s="123">
        <f>0.001013*Constantes!$D$6/(0.622*G175)</f>
        <v>4.8402798740879521E-2</v>
      </c>
      <c r="I175" s="123">
        <f t="shared" si="15"/>
        <v>0.26105105508041732</v>
      </c>
      <c r="J175" s="123">
        <f t="shared" si="16"/>
        <v>0.40836008725262574</v>
      </c>
      <c r="K175" s="123">
        <f>(Constantes!$D$12/0.8)*(Constantes!$D$7*J175^2+Constantes!$D$8*J175+Constantes!$D$9)</f>
        <v>8.3597222572361449</v>
      </c>
      <c r="L175" s="123">
        <f>(Constantes!$D$12/0.8)*(0.00376*D175^2-0.0516*D175-6.967)</f>
        <v>-2.6509433999999996</v>
      </c>
      <c r="M175" s="122">
        <f t="shared" si="17"/>
        <v>1.3593438849764301</v>
      </c>
      <c r="N175" s="12"/>
    </row>
    <row r="176" spans="2:14" x14ac:dyDescent="0.3">
      <c r="B176" s="11"/>
      <c r="C176" s="64">
        <v>171</v>
      </c>
      <c r="D176" s="64">
        <f>(Observaciones!D176+Observaciones!E176)/2</f>
        <v>1.9</v>
      </c>
      <c r="E176" s="123">
        <f t="shared" si="12"/>
        <v>0.70087451158394487</v>
      </c>
      <c r="F176" s="123">
        <f t="shared" si="13"/>
        <v>5.0198399424905157E-2</v>
      </c>
      <c r="G176" s="123">
        <f t="shared" si="14"/>
        <v>2.4965140999999997</v>
      </c>
      <c r="H176" s="123">
        <f>0.001013*Constantes!$D$6/(0.622*G176)</f>
        <v>4.8379911025599402E-2</v>
      </c>
      <c r="I176" s="123">
        <f t="shared" si="15"/>
        <v>0.25700704090969684</v>
      </c>
      <c r="J176" s="123">
        <f t="shared" si="16"/>
        <v>0.40869325459703054</v>
      </c>
      <c r="K176" s="123">
        <f>(Constantes!$D$12/0.8)*(Constantes!$D$7*J176^2+Constantes!$D$8*J176+Constantes!$D$9)</f>
        <v>8.3569574060824579</v>
      </c>
      <c r="L176" s="123">
        <f>(Constantes!$D$12/0.8)*(0.00376*D176^2-0.0516*D176-6.967)</f>
        <v>-2.6442998999999996</v>
      </c>
      <c r="M176" s="122">
        <f t="shared" si="17"/>
        <v>1.3393253877320834</v>
      </c>
      <c r="N176" s="12"/>
    </row>
    <row r="177" spans="2:14" x14ac:dyDescent="0.3">
      <c r="B177" s="11"/>
      <c r="C177" s="64">
        <v>172</v>
      </c>
      <c r="D177" s="64">
        <f>(Observaciones!D177+Observaciones!E177)/2</f>
        <v>1.9000000000000004</v>
      </c>
      <c r="E177" s="123">
        <f t="shared" si="12"/>
        <v>0.70087451158394487</v>
      </c>
      <c r="F177" s="123">
        <f t="shared" si="13"/>
        <v>5.0198399424905157E-2</v>
      </c>
      <c r="G177" s="123">
        <f t="shared" si="14"/>
        <v>2.4965140999999997</v>
      </c>
      <c r="H177" s="123">
        <f>0.001013*Constantes!$D$6/(0.622*G177)</f>
        <v>4.8379911025599402E-2</v>
      </c>
      <c r="I177" s="123">
        <f t="shared" si="15"/>
        <v>0.25700704090969684</v>
      </c>
      <c r="J177" s="123">
        <f t="shared" si="16"/>
        <v>0.40890531730977536</v>
      </c>
      <c r="K177" s="123">
        <f>(Constantes!$D$12/0.8)*(Constantes!$D$7*J177^2+Constantes!$D$8*J177+Constantes!$D$9)</f>
        <v>8.355196982355503</v>
      </c>
      <c r="L177" s="123">
        <f>(Constantes!$D$12/0.8)*(0.00376*D177^2-0.0516*D177-6.967)</f>
        <v>-2.6442998999999996</v>
      </c>
      <c r="M177" s="122">
        <f t="shared" si="17"/>
        <v>1.3389000929168402</v>
      </c>
      <c r="N177" s="12"/>
    </row>
    <row r="178" spans="2:14" x14ac:dyDescent="0.3">
      <c r="B178" s="11"/>
      <c r="C178" s="64">
        <v>173</v>
      </c>
      <c r="D178" s="64">
        <f>(Observaciones!D178+Observaciones!E178)/2</f>
        <v>1.8000000000000007</v>
      </c>
      <c r="E178" s="123">
        <f t="shared" si="12"/>
        <v>0.69586955492486935</v>
      </c>
      <c r="F178" s="123">
        <f t="shared" si="13"/>
        <v>4.9881630142067222E-2</v>
      </c>
      <c r="G178" s="123">
        <f t="shared" si="14"/>
        <v>2.4967501999999997</v>
      </c>
      <c r="H178" s="123">
        <f>0.001013*Constantes!$D$6/(0.622*G178)</f>
        <v>4.8375336079738519E-2</v>
      </c>
      <c r="I178" s="123">
        <f t="shared" si="15"/>
        <v>0.25619623248758888</v>
      </c>
      <c r="J178" s="123">
        <f t="shared" si="16"/>
        <v>0.40899621255210172</v>
      </c>
      <c r="K178" s="123">
        <f>(Constantes!$D$12/0.8)*(Constantes!$D$7*J178^2+Constantes!$D$8*J178+Constantes!$D$9)</f>
        <v>8.3544422832974874</v>
      </c>
      <c r="L178" s="123">
        <f>(Constantes!$D$12/0.8)*(0.00376*D178^2-0.0516*D178-6.967)</f>
        <v>-2.6428865999999993</v>
      </c>
      <c r="M178" s="122">
        <f t="shared" si="17"/>
        <v>1.3348564494529431</v>
      </c>
      <c r="N178" s="12"/>
    </row>
    <row r="179" spans="2:14" x14ac:dyDescent="0.3">
      <c r="B179" s="11"/>
      <c r="C179" s="64">
        <v>174</v>
      </c>
      <c r="D179" s="64">
        <f>(Observaciones!D179+Observaciones!E179)/2</f>
        <v>0.90000000000000036</v>
      </c>
      <c r="E179" s="123">
        <f t="shared" si="12"/>
        <v>0.65222638567169222</v>
      </c>
      <c r="F179" s="123">
        <f t="shared" si="13"/>
        <v>4.7107147160987607E-2</v>
      </c>
      <c r="G179" s="123">
        <f t="shared" si="14"/>
        <v>2.4988750999999998</v>
      </c>
      <c r="H179" s="123">
        <f>0.001013*Constantes!$D$6/(0.622*G179)</f>
        <v>4.8334200469705095E-2</v>
      </c>
      <c r="I179" s="123">
        <f t="shared" si="15"/>
        <v>0.24887211380762059</v>
      </c>
      <c r="J179" s="123">
        <f t="shared" si="16"/>
        <v>0.40896591338978777</v>
      </c>
      <c r="K179" s="123">
        <f>(Constantes!$D$12/0.8)*(Constantes!$D$7*J179^2+Constantes!$D$8*J179+Constantes!$D$9)</f>
        <v>8.3546938651022522</v>
      </c>
      <c r="L179" s="123">
        <f>(Constantes!$D$12/0.8)*(0.00376*D179^2-0.0516*D179-6.967)</f>
        <v>-2.6288978999999997</v>
      </c>
      <c r="M179" s="122">
        <f t="shared" si="17"/>
        <v>1.300235925720729</v>
      </c>
      <c r="N179" s="12"/>
    </row>
    <row r="180" spans="2:14" x14ac:dyDescent="0.3">
      <c r="B180" s="11"/>
      <c r="C180" s="64">
        <v>175</v>
      </c>
      <c r="D180" s="64">
        <f>(Observaciones!D180+Observaciones!E180)/2</f>
        <v>1.7000000000000002</v>
      </c>
      <c r="E180" s="123">
        <f t="shared" si="12"/>
        <v>0.69089619530074076</v>
      </c>
      <c r="F180" s="123">
        <f t="shared" si="13"/>
        <v>4.9566579862790137E-2</v>
      </c>
      <c r="G180" s="123">
        <f t="shared" si="14"/>
        <v>2.4969863000000001</v>
      </c>
      <c r="H180" s="123">
        <f>0.001013*Constantes!$D$6/(0.622*G180)</f>
        <v>4.8370761999036331E-2</v>
      </c>
      <c r="I180" s="123">
        <f t="shared" si="15"/>
        <v>0.25538478876756332</v>
      </c>
      <c r="J180" s="123">
        <f t="shared" si="16"/>
        <v>0.40881442880112911</v>
      </c>
      <c r="K180" s="123">
        <f>(Constantes!$D$12/0.8)*(Constantes!$D$7*J180^2+Constantes!$D$8*J180+Constantes!$D$9)</f>
        <v>8.3559515423563244</v>
      </c>
      <c r="L180" s="123">
        <f>(Constantes!$D$12/0.8)*(0.00376*D180^2-0.0516*D180-6.967)</f>
        <v>-2.6414450999999994</v>
      </c>
      <c r="M180" s="122">
        <f t="shared" si="17"/>
        <v>1.3313590455162498</v>
      </c>
      <c r="N180" s="12"/>
    </row>
    <row r="181" spans="2:14" x14ac:dyDescent="0.3">
      <c r="B181" s="11"/>
      <c r="C181" s="64">
        <v>176</v>
      </c>
      <c r="D181" s="64">
        <f>(Observaciones!D181+Observaciones!E181)/2</f>
        <v>0.60000000000000053</v>
      </c>
      <c r="E181" s="123">
        <f t="shared" si="12"/>
        <v>0.63822612447325822</v>
      </c>
      <c r="F181" s="123">
        <f t="shared" si="13"/>
        <v>4.6212306718595969E-2</v>
      </c>
      <c r="G181" s="123">
        <f t="shared" si="14"/>
        <v>2.4995833999999997</v>
      </c>
      <c r="H181" s="123">
        <f>0.001013*Constantes!$D$6/(0.622*G181)</f>
        <v>4.8320504141671917E-2</v>
      </c>
      <c r="I181" s="123">
        <f t="shared" si="15"/>
        <v>0.24642115508602994</v>
      </c>
      <c r="J181" s="123">
        <f t="shared" si="16"/>
        <v>0.40854180367427873</v>
      </c>
      <c r="K181" s="123">
        <f>(Constantes!$D$12/0.8)*(Constantes!$D$7*J181^2+Constantes!$D$8*J181+Constantes!$D$9)</f>
        <v>8.3582143882252389</v>
      </c>
      <c r="L181" s="123">
        <f>(Constantes!$D$12/0.8)*(0.00376*D181^2-0.0516*D181-6.967)</f>
        <v>-2.6237273999999995</v>
      </c>
      <c r="M181" s="122">
        <f t="shared" si="17"/>
        <v>1.2895204568240841</v>
      </c>
      <c r="N181" s="12"/>
    </row>
    <row r="182" spans="2:14" x14ac:dyDescent="0.3">
      <c r="B182" s="11"/>
      <c r="C182" s="64">
        <v>177</v>
      </c>
      <c r="D182" s="64">
        <f>(Observaciones!D182+Observaciones!E182)/2</f>
        <v>0.79999999999999982</v>
      </c>
      <c r="E182" s="123">
        <f t="shared" si="12"/>
        <v>0.64752977093343578</v>
      </c>
      <c r="F182" s="123">
        <f t="shared" si="13"/>
        <v>4.6807225994908587E-2</v>
      </c>
      <c r="G182" s="123">
        <f t="shared" si="14"/>
        <v>2.4991111999999998</v>
      </c>
      <c r="H182" s="123">
        <f>0.001013*Constantes!$D$6/(0.622*G182)</f>
        <v>4.8329634164399872E-2</v>
      </c>
      <c r="I182" s="123">
        <f t="shared" si="15"/>
        <v>0.24805561021082459</v>
      </c>
      <c r="J182" s="123">
        <f t="shared" si="16"/>
        <v>0.40814811879394536</v>
      </c>
      <c r="K182" s="123">
        <f>(Constantes!$D$12/0.8)*(Constantes!$D$7*J182^2+Constantes!$D$8*J182+Constantes!$D$9)</f>
        <v>8.3614807353849745</v>
      </c>
      <c r="L182" s="123">
        <f>(Constantes!$D$12/0.8)*(0.00376*D182^2-0.0516*D182-6.967)</f>
        <v>-2.6272025999999995</v>
      </c>
      <c r="M182" s="122">
        <f t="shared" si="17"/>
        <v>1.2979731296265908</v>
      </c>
      <c r="N182" s="12"/>
    </row>
    <row r="183" spans="2:14" x14ac:dyDescent="0.3">
      <c r="B183" s="11"/>
      <c r="C183" s="64">
        <v>178</v>
      </c>
      <c r="D183" s="64">
        <f>(Observaciones!D183+Observaciones!E183)/2</f>
        <v>0.39999999999999947</v>
      </c>
      <c r="E183" s="123">
        <f t="shared" si="12"/>
        <v>0.6290408323333192</v>
      </c>
      <c r="F183" s="123">
        <f t="shared" si="13"/>
        <v>4.5623902231293159E-2</v>
      </c>
      <c r="G183" s="123">
        <f t="shared" si="14"/>
        <v>2.5000556</v>
      </c>
      <c r="H183" s="123">
        <f>0.001013*Constantes!$D$6/(0.622*G183)</f>
        <v>4.831137756782463E-2</v>
      </c>
      <c r="I183" s="123">
        <f t="shared" si="15"/>
        <v>0.24478487090923379</v>
      </c>
      <c r="J183" s="123">
        <f t="shared" si="16"/>
        <v>0.40763349081745559</v>
      </c>
      <c r="K183" s="123">
        <f>(Constantes!$D$12/0.8)*(Constantes!$D$7*J183^2+Constantes!$D$8*J183+Constantes!$D$9)</f>
        <v>8.3657481776974176</v>
      </c>
      <c r="L183" s="123">
        <f>(Constantes!$D$12/0.8)*(0.00376*D183^2-0.0516*D183-6.967)</f>
        <v>-2.6201393999999993</v>
      </c>
      <c r="M183" s="122">
        <f t="shared" si="17"/>
        <v>1.2835695876794138</v>
      </c>
      <c r="N183" s="12"/>
    </row>
    <row r="184" spans="2:14" x14ac:dyDescent="0.3">
      <c r="B184" s="11"/>
      <c r="C184" s="64">
        <v>179</v>
      </c>
      <c r="D184" s="64">
        <f>(Observaciones!D184+Observaciones!E184)/2</f>
        <v>1.9000000000000004</v>
      </c>
      <c r="E184" s="123">
        <f t="shared" si="12"/>
        <v>0.70087451158394487</v>
      </c>
      <c r="F184" s="123">
        <f t="shared" si="13"/>
        <v>5.0198399424905157E-2</v>
      </c>
      <c r="G184" s="123">
        <f t="shared" si="14"/>
        <v>2.4965140999999997</v>
      </c>
      <c r="H184" s="123">
        <f>0.001013*Constantes!$D$6/(0.622*G184)</f>
        <v>4.8379911025599402E-2</v>
      </c>
      <c r="I184" s="123">
        <f t="shared" si="15"/>
        <v>0.25700704090969684</v>
      </c>
      <c r="J184" s="123">
        <f t="shared" si="16"/>
        <v>0.40699807224018525</v>
      </c>
      <c r="K184" s="123">
        <f>(Constantes!$D$12/0.8)*(Constantes!$D$7*J184^2+Constantes!$D$8*J184+Constantes!$D$9)</f>
        <v>8.3710135726279571</v>
      </c>
      <c r="L184" s="123">
        <f>(Constantes!$D$12/0.8)*(0.00376*D184^2-0.0516*D184-6.967)</f>
        <v>-2.6442998999999996</v>
      </c>
      <c r="M184" s="122">
        <f t="shared" si="17"/>
        <v>1.3427211694762522</v>
      </c>
      <c r="N184" s="12"/>
    </row>
    <row r="185" spans="2:14" x14ac:dyDescent="0.3">
      <c r="B185" s="11"/>
      <c r="C185" s="64">
        <v>180</v>
      </c>
      <c r="D185" s="64">
        <f>(Observaciones!D185+Observaciones!E185)/2</f>
        <v>1</v>
      </c>
      <c r="E185" s="123">
        <f t="shared" si="12"/>
        <v>0.65695308083782977</v>
      </c>
      <c r="F185" s="123">
        <f t="shared" si="13"/>
        <v>4.7408719253218941E-2</v>
      </c>
      <c r="G185" s="123">
        <f t="shared" si="14"/>
        <v>2.4986389999999998</v>
      </c>
      <c r="H185" s="123">
        <f>0.001013*Constantes!$D$6/(0.622*G185)</f>
        <v>4.8338767637963853E-2</v>
      </c>
      <c r="I185" s="123">
        <f t="shared" si="15"/>
        <v>0.24968811460036958</v>
      </c>
      <c r="J185" s="123">
        <f t="shared" si="16"/>
        <v>0.40624205135037245</v>
      </c>
      <c r="K185" s="123">
        <f>(Constantes!$D$12/0.8)*(Constantes!$D$7*J185^2+Constantes!$D$8*J185+Constantes!$D$9)</f>
        <v>8.3772730444024948</v>
      </c>
      <c r="L185" s="123">
        <f>(Constantes!$D$12/0.8)*(0.00376*D185^2-0.0516*D185-6.967)</f>
        <v>-2.6305649999999994</v>
      </c>
      <c r="M185" s="122">
        <f t="shared" si="17"/>
        <v>1.3093823660486745</v>
      </c>
      <c r="N185" s="12"/>
    </row>
    <row r="186" spans="2:14" x14ac:dyDescent="0.3">
      <c r="B186" s="11"/>
      <c r="C186" s="64">
        <v>181</v>
      </c>
      <c r="D186" s="64">
        <f>(Observaciones!D186+Observaciones!E186)/2</f>
        <v>1.3999999999999995</v>
      </c>
      <c r="E186" s="123">
        <f t="shared" si="12"/>
        <v>0.67616398696255609</v>
      </c>
      <c r="F186" s="123">
        <f t="shared" si="13"/>
        <v>4.8631666509690974E-2</v>
      </c>
      <c r="G186" s="123">
        <f t="shared" si="14"/>
        <v>2.4976946</v>
      </c>
      <c r="H186" s="123">
        <f>0.001013*Constantes!$D$6/(0.622*G186)</f>
        <v>4.8357044945428612E-2</v>
      </c>
      <c r="I186" s="123">
        <f t="shared" si="15"/>
        <v>0.25294679028782258</v>
      </c>
      <c r="J186" s="123">
        <f t="shared" si="16"/>
        <v>0.40536565217332293</v>
      </c>
      <c r="K186" s="123">
        <f>(Constantes!$D$12/0.8)*(Constantes!$D$7*J186^2+Constantes!$D$8*J186+Constantes!$D$9)</f>
        <v>8.3845219879002713</v>
      </c>
      <c r="L186" s="123">
        <f>(Constantes!$D$12/0.8)*(0.00376*D186^2-0.0516*D186-6.967)</f>
        <v>-2.6369513999999996</v>
      </c>
      <c r="M186" s="122">
        <f t="shared" si="17"/>
        <v>1.3265792566658441</v>
      </c>
      <c r="N186" s="12"/>
    </row>
    <row r="187" spans="2:14" x14ac:dyDescent="0.3">
      <c r="B187" s="11"/>
      <c r="C187" s="64">
        <v>182</v>
      </c>
      <c r="D187" s="64">
        <f>(Observaciones!D187+Observaciones!E187)/2</f>
        <v>1.5</v>
      </c>
      <c r="E187" s="123">
        <f t="shared" si="12"/>
        <v>0.6810435817226459</v>
      </c>
      <c r="F187" s="123">
        <f t="shared" si="13"/>
        <v>4.8941605674579676E-2</v>
      </c>
      <c r="G187" s="123">
        <f t="shared" si="14"/>
        <v>2.4974585</v>
      </c>
      <c r="H187" s="123">
        <f>0.001013*Constantes!$D$6/(0.622*G187)</f>
        <v>4.8361616432126636E-2</v>
      </c>
      <c r="I187" s="123">
        <f t="shared" si="15"/>
        <v>0.25376005314046418</v>
      </c>
      <c r="J187" s="123">
        <f t="shared" si="16"/>
        <v>0.40436913440502725</v>
      </c>
      <c r="K187" s="123">
        <f>(Constantes!$D$12/0.8)*(Constantes!$D$7*J187^2+Constantes!$D$8*J187+Constantes!$D$9)</f>
        <v>8.3927550732781224</v>
      </c>
      <c r="L187" s="123">
        <f>(Constantes!$D$12/0.8)*(0.00376*D187^2-0.0516*D187-6.967)</f>
        <v>-2.6384774999999996</v>
      </c>
      <c r="M187" s="122">
        <f t="shared" si="17"/>
        <v>1.3324210243766403</v>
      </c>
      <c r="N187" s="12"/>
    </row>
    <row r="188" spans="2:14" x14ac:dyDescent="0.3">
      <c r="B188" s="11"/>
      <c r="C188" s="64">
        <v>183</v>
      </c>
      <c r="D188" s="64">
        <f>(Observaciones!D188+Observaciones!E188)/2</f>
        <v>2</v>
      </c>
      <c r="E188" s="123">
        <f t="shared" si="12"/>
        <v>0.70591123759610253</v>
      </c>
      <c r="F188" s="123">
        <f t="shared" si="13"/>
        <v>5.0516895403570836E-2</v>
      </c>
      <c r="G188" s="123">
        <f t="shared" si="14"/>
        <v>2.4962779999999998</v>
      </c>
      <c r="H188" s="123">
        <f>0.001013*Constantes!$D$6/(0.622*G188)</f>
        <v>4.8384486836864471E-2</v>
      </c>
      <c r="I188" s="123">
        <f t="shared" si="15"/>
        <v>0.25781719970899042</v>
      </c>
      <c r="J188" s="123">
        <f t="shared" si="16"/>
        <v>0.40325279333520658</v>
      </c>
      <c r="K188" s="123">
        <f>(Constantes!$D$12/0.8)*(Constantes!$D$7*J188^2+Constantes!$D$8*J188+Constantes!$D$9)</f>
        <v>8.4019662513209195</v>
      </c>
      <c r="L188" s="123">
        <f>(Constantes!$D$12/0.8)*(0.00376*D188^2-0.0516*D188-6.967)</f>
        <v>-2.6456849999999994</v>
      </c>
      <c r="M188" s="122">
        <f t="shared" si="17"/>
        <v>1.3540980282950226</v>
      </c>
      <c r="N188" s="12"/>
    </row>
    <row r="189" spans="2:14" x14ac:dyDescent="0.3">
      <c r="B189" s="11"/>
      <c r="C189" s="64">
        <v>184</v>
      </c>
      <c r="D189" s="64">
        <f>(Observaciones!D189+Observaciones!E189)/2</f>
        <v>1.7000000000000002</v>
      </c>
      <c r="E189" s="123">
        <f t="shared" si="12"/>
        <v>0.69089619530074076</v>
      </c>
      <c r="F189" s="123">
        <f t="shared" si="13"/>
        <v>4.9566579862790137E-2</v>
      </c>
      <c r="G189" s="123">
        <f t="shared" si="14"/>
        <v>2.4969863000000001</v>
      </c>
      <c r="H189" s="123">
        <f>0.001013*Constantes!$D$6/(0.622*G189)</f>
        <v>4.8370761999036331E-2</v>
      </c>
      <c r="I189" s="123">
        <f t="shared" si="15"/>
        <v>0.25538478876756332</v>
      </c>
      <c r="J189" s="123">
        <f t="shared" si="16"/>
        <v>0.40201695975981272</v>
      </c>
      <c r="K189" s="123">
        <f>(Constantes!$D$12/0.8)*(Constantes!$D$7*J189^2+Constantes!$D$8*J189+Constantes!$D$9)</f>
        <v>8.4121487595121369</v>
      </c>
      <c r="L189" s="123">
        <f>(Constantes!$D$12/0.8)*(0.00376*D189^2-0.0516*D189-6.967)</f>
        <v>-2.6414450999999994</v>
      </c>
      <c r="M189" s="122">
        <f t="shared" si="17"/>
        <v>1.3448498450829522</v>
      </c>
      <c r="N189" s="12"/>
    </row>
    <row r="190" spans="2:14" x14ac:dyDescent="0.3">
      <c r="B190" s="11"/>
      <c r="C190" s="64">
        <v>185</v>
      </c>
      <c r="D190" s="64">
        <f>(Observaciones!D190+Observaciones!E190)/2</f>
        <v>1.5</v>
      </c>
      <c r="E190" s="123">
        <f t="shared" si="12"/>
        <v>0.6810435817226459</v>
      </c>
      <c r="F190" s="123">
        <f t="shared" si="13"/>
        <v>4.8941605674579676E-2</v>
      </c>
      <c r="G190" s="123">
        <f t="shared" si="14"/>
        <v>2.4974585</v>
      </c>
      <c r="H190" s="123">
        <f>0.001013*Constantes!$D$6/(0.622*G190)</f>
        <v>4.8361616432126636E-2</v>
      </c>
      <c r="I190" s="123">
        <f t="shared" si="15"/>
        <v>0.25376005314046418</v>
      </c>
      <c r="J190" s="123">
        <f t="shared" si="16"/>
        <v>0.40066199988300538</v>
      </c>
      <c r="K190" s="123">
        <f>(Constantes!$D$12/0.8)*(Constantes!$D$7*J190^2+Constantes!$D$8*J190+Constantes!$D$9)</f>
        <v>8.4232951288177063</v>
      </c>
      <c r="L190" s="123">
        <f>(Constantes!$D$12/0.8)*(0.00376*D190^2-0.0516*D190-6.967)</f>
        <v>-2.6384774999999996</v>
      </c>
      <c r="M190" s="122">
        <f t="shared" si="17"/>
        <v>1.3397058797262793</v>
      </c>
      <c r="N190" s="12"/>
    </row>
    <row r="191" spans="2:14" x14ac:dyDescent="0.3">
      <c r="B191" s="11"/>
      <c r="C191" s="64">
        <v>186</v>
      </c>
      <c r="D191" s="64">
        <f>(Observaciones!D191+Observaciones!E191)/2</f>
        <v>2</v>
      </c>
      <c r="E191" s="123">
        <f t="shared" si="12"/>
        <v>0.70591123759610253</v>
      </c>
      <c r="F191" s="123">
        <f t="shared" si="13"/>
        <v>5.0516895403570836E-2</v>
      </c>
      <c r="G191" s="123">
        <f t="shared" si="14"/>
        <v>2.4962779999999998</v>
      </c>
      <c r="H191" s="123">
        <f>0.001013*Constantes!$D$6/(0.622*G191)</f>
        <v>4.8384486836864471E-2</v>
      </c>
      <c r="I191" s="123">
        <f t="shared" si="15"/>
        <v>0.25781719970899042</v>
      </c>
      <c r="J191" s="123">
        <f t="shared" si="16"/>
        <v>0.39918831520863862</v>
      </c>
      <c r="K191" s="123">
        <f>(Constantes!$D$12/0.8)*(Constantes!$D$7*J191^2+Constantes!$D$8*J191+Constantes!$D$9)</f>
        <v>8.4353971911754364</v>
      </c>
      <c r="L191" s="123">
        <f>(Constantes!$D$12/0.8)*(0.00376*D191^2-0.0516*D191-6.967)</f>
        <v>-2.6456849999999994</v>
      </c>
      <c r="M191" s="122">
        <f t="shared" si="17"/>
        <v>1.362199955314138</v>
      </c>
      <c r="N191" s="12"/>
    </row>
    <row r="192" spans="2:14" x14ac:dyDescent="0.3">
      <c r="B192" s="11"/>
      <c r="C192" s="64">
        <v>187</v>
      </c>
      <c r="D192" s="64">
        <f>(Observaciones!D192+Observaciones!E192)/2</f>
        <v>3.5</v>
      </c>
      <c r="E192" s="123">
        <f t="shared" si="12"/>
        <v>0.78539400694677231</v>
      </c>
      <c r="F192" s="123">
        <f t="shared" si="13"/>
        <v>5.5506848718348038E-2</v>
      </c>
      <c r="G192" s="123">
        <f t="shared" si="14"/>
        <v>2.4927364999999999</v>
      </c>
      <c r="H192" s="123">
        <f>0.001013*Constantes!$D$6/(0.622*G192)</f>
        <v>4.8453228021555564E-2</v>
      </c>
      <c r="I192" s="123">
        <f t="shared" si="15"/>
        <v>0.26988214466632438</v>
      </c>
      <c r="J192" s="123">
        <f t="shared" si="16"/>
        <v>0.39759634242128605</v>
      </c>
      <c r="K192" s="123">
        <f>(Constantes!$D$12/0.8)*(Constantes!$D$7*J192^2+Constantes!$D$8*J192+Constantes!$D$9)</f>
        <v>8.4484460876815568</v>
      </c>
      <c r="L192" s="123">
        <f>(Constantes!$D$12/0.8)*(0.00376*D192^2-0.0516*D192-6.967)</f>
        <v>-2.6630774999999995</v>
      </c>
      <c r="M192" s="122">
        <f t="shared" si="17"/>
        <v>1.4245625971742035</v>
      </c>
      <c r="N192" s="12"/>
    </row>
    <row r="193" spans="2:14" x14ac:dyDescent="0.3">
      <c r="B193" s="11"/>
      <c r="C193" s="64">
        <v>188</v>
      </c>
      <c r="D193" s="64">
        <f>(Observaciones!D193+Observaciones!E193)/2</f>
        <v>2.8000000000000003</v>
      </c>
      <c r="E193" s="123">
        <f t="shared" si="12"/>
        <v>0.74736967609621463</v>
      </c>
      <c r="F193" s="123">
        <f t="shared" si="13"/>
        <v>5.3127955893747018E-2</v>
      </c>
      <c r="G193" s="123">
        <f t="shared" si="14"/>
        <v>2.4943892000000001</v>
      </c>
      <c r="H193" s="123">
        <f>0.001013*Constantes!$D$6/(0.622*G193)</f>
        <v>4.8421124511024316E-2</v>
      </c>
      <c r="I193" s="123">
        <f t="shared" si="15"/>
        <v>0.26427339224357183</v>
      </c>
      <c r="J193" s="123">
        <f t="shared" si="16"/>
        <v>0.39588655325684224</v>
      </c>
      <c r="K193" s="123">
        <f>(Constantes!$D$12/0.8)*(Constantes!$D$7*J193^2+Constantes!$D$8*J193+Constantes!$D$9)</f>
        <v>8.4624322774651191</v>
      </c>
      <c r="L193" s="123">
        <f>(Constantes!$D$12/0.8)*(0.00376*D193^2-0.0516*D193-6.967)</f>
        <v>-2.6557505999999997</v>
      </c>
      <c r="M193" s="122">
        <f t="shared" si="17"/>
        <v>1.4003677235064689</v>
      </c>
      <c r="N193" s="12"/>
    </row>
    <row r="194" spans="2:14" x14ac:dyDescent="0.3">
      <c r="B194" s="11"/>
      <c r="C194" s="64">
        <v>189</v>
      </c>
      <c r="D194" s="64">
        <f>(Observaciones!D194+Observaciones!E194)/2</f>
        <v>1.2999999999999998</v>
      </c>
      <c r="E194" s="123">
        <f t="shared" si="12"/>
        <v>0.67131530762003422</v>
      </c>
      <c r="F194" s="123">
        <f t="shared" si="13"/>
        <v>4.8323415836352239E-2</v>
      </c>
      <c r="G194" s="123">
        <f t="shared" si="14"/>
        <v>2.4979306999999999</v>
      </c>
      <c r="H194" s="123">
        <f>0.001013*Constantes!$D$6/(0.622*G194)</f>
        <v>4.8352474322908297E-2</v>
      </c>
      <c r="I194" s="123">
        <f t="shared" si="15"/>
        <v>0.2521329502444406</v>
      </c>
      <c r="J194" s="123">
        <f t="shared" si="16"/>
        <v>0.39405945436273682</v>
      </c>
      <c r="K194" s="123">
        <f>(Constantes!$D$12/0.8)*(Constantes!$D$7*J194^2+Constantes!$D$8*J194+Constantes!$D$9)</f>
        <v>8.4773455472402173</v>
      </c>
      <c r="L194" s="123">
        <f>(Constantes!$D$12/0.8)*(0.00376*D194^2-0.0516*D194-6.967)</f>
        <v>-2.6353970999999992</v>
      </c>
      <c r="M194" s="122">
        <f t="shared" si="17"/>
        <v>1.3447026085945701</v>
      </c>
      <c r="N194" s="12"/>
    </row>
    <row r="195" spans="2:14" x14ac:dyDescent="0.3">
      <c r="B195" s="11"/>
      <c r="C195" s="64">
        <v>190</v>
      </c>
      <c r="D195" s="64">
        <f>(Observaciones!D195+Observaciones!E195)/2</f>
        <v>1</v>
      </c>
      <c r="E195" s="123">
        <f t="shared" si="12"/>
        <v>0.65695308083782977</v>
      </c>
      <c r="F195" s="123">
        <f t="shared" si="13"/>
        <v>4.7408719253218941E-2</v>
      </c>
      <c r="G195" s="123">
        <f t="shared" si="14"/>
        <v>2.4986389999999998</v>
      </c>
      <c r="H195" s="123">
        <f>0.001013*Constantes!$D$6/(0.622*G195)</f>
        <v>4.8338767637963853E-2</v>
      </c>
      <c r="I195" s="123">
        <f t="shared" si="15"/>
        <v>0.24968811460036958</v>
      </c>
      <c r="J195" s="123">
        <f t="shared" si="16"/>
        <v>0.3921155871478042</v>
      </c>
      <c r="K195" s="123">
        <f>(Constantes!$D$12/0.8)*(Constantes!$D$7*J195^2+Constantes!$D$8*J195+Constantes!$D$9)</f>
        <v>8.4931750215252393</v>
      </c>
      <c r="L195" s="123">
        <f>(Constantes!$D$12/0.8)*(0.00376*D195^2-0.0516*D195-6.967)</f>
        <v>-2.6305649999999994</v>
      </c>
      <c r="M195" s="122">
        <f t="shared" si="17"/>
        <v>1.3365853514261334</v>
      </c>
      <c r="N195" s="12"/>
    </row>
    <row r="196" spans="2:14" x14ac:dyDescent="0.3">
      <c r="B196" s="11"/>
      <c r="C196" s="64">
        <v>191</v>
      </c>
      <c r="D196" s="64">
        <f>(Observaciones!D196+Observaciones!E196)/2</f>
        <v>1.6000000000000005</v>
      </c>
      <c r="E196" s="123">
        <f t="shared" si="12"/>
        <v>0.68595426116151104</v>
      </c>
      <c r="F196" s="123">
        <f t="shared" si="13"/>
        <v>4.9253240920562769E-2</v>
      </c>
      <c r="G196" s="123">
        <f t="shared" si="14"/>
        <v>2.4972224000000001</v>
      </c>
      <c r="H196" s="123">
        <f>0.001013*Constantes!$D$6/(0.622*G196)</f>
        <v>4.8366188783247478E-2</v>
      </c>
      <c r="I196" s="123">
        <f t="shared" si="15"/>
        <v>0.25457272415610477</v>
      </c>
      <c r="J196" s="123">
        <f t="shared" si="16"/>
        <v>0.39005552762185225</v>
      </c>
      <c r="K196" s="123">
        <f>(Constantes!$D$12/0.8)*(Constantes!$D$7*J196^2+Constantes!$D$8*J196+Constantes!$D$9)</f>
        <v>8.5099091735175509</v>
      </c>
      <c r="L196" s="123">
        <f>(Constantes!$D$12/0.8)*(0.00376*D196^2-0.0516*D196-6.967)</f>
        <v>-2.6399753999999995</v>
      </c>
      <c r="M196" s="122">
        <f t="shared" si="17"/>
        <v>1.3643415857028831</v>
      </c>
      <c r="N196" s="12"/>
    </row>
    <row r="197" spans="2:14" x14ac:dyDescent="0.3">
      <c r="B197" s="11"/>
      <c r="C197" s="64">
        <v>192</v>
      </c>
      <c r="D197" s="64">
        <f>(Observaciones!D197+Observaciones!E197)/2</f>
        <v>1.5999999999999996</v>
      </c>
      <c r="E197" s="123">
        <f t="shared" si="12"/>
        <v>0.68595426116151104</v>
      </c>
      <c r="F197" s="123">
        <f t="shared" si="13"/>
        <v>4.9253240920562769E-2</v>
      </c>
      <c r="G197" s="123">
        <f t="shared" si="14"/>
        <v>2.4972224000000001</v>
      </c>
      <c r="H197" s="123">
        <f>0.001013*Constantes!$D$6/(0.622*G197)</f>
        <v>4.8366188783247478E-2</v>
      </c>
      <c r="I197" s="123">
        <f t="shared" si="15"/>
        <v>0.25457272415610477</v>
      </c>
      <c r="J197" s="123">
        <f t="shared" si="16"/>
        <v>0.38787988622497815</v>
      </c>
      <c r="K197" s="123">
        <f>(Constantes!$D$12/0.8)*(Constantes!$D$7*J197^2+Constantes!$D$8*J197+Constantes!$D$9)</f>
        <v>8.5275358366113956</v>
      </c>
      <c r="L197" s="123">
        <f>(Constantes!$D$12/0.8)*(0.00376*D197^2-0.0516*D197-6.967)</f>
        <v>-2.6399753999999995</v>
      </c>
      <c r="M197" s="122">
        <f t="shared" si="17"/>
        <v>1.3685596172859706</v>
      </c>
      <c r="N197" s="12"/>
    </row>
    <row r="198" spans="2:14" x14ac:dyDescent="0.3">
      <c r="B198" s="11"/>
      <c r="C198" s="64">
        <v>193</v>
      </c>
      <c r="D198" s="64">
        <f>(Observaciones!D198+Observaciones!E198)/2</f>
        <v>0.70000000000000018</v>
      </c>
      <c r="E198" s="123">
        <f t="shared" si="12"/>
        <v>0.64286307187058911</v>
      </c>
      <c r="F198" s="123">
        <f t="shared" si="13"/>
        <v>4.6508948318015574E-2</v>
      </c>
      <c r="G198" s="123">
        <f t="shared" si="14"/>
        <v>2.4993472999999997</v>
      </c>
      <c r="H198" s="123">
        <f>0.001013*Constantes!$D$6/(0.622*G198)</f>
        <v>4.8325068721803636E-2</v>
      </c>
      <c r="I198" s="123">
        <f t="shared" si="15"/>
        <v>0.24723861891203666</v>
      </c>
      <c r="J198" s="123">
        <f t="shared" si="16"/>
        <v>0.38558930764668203</v>
      </c>
      <c r="K198" s="123">
        <f>(Constantes!$D$12/0.8)*(Constantes!$D$7*J198^2+Constantes!$D$8*J198+Constantes!$D$9)</f>
        <v>8.5460422165459207</v>
      </c>
      <c r="L198" s="123">
        <f>(Constantes!$D$12/0.8)*(0.00376*D198^2-0.0516*D198-6.967)</f>
        <v>-2.6254790999999997</v>
      </c>
      <c r="M198" s="122">
        <f t="shared" si="17"/>
        <v>1.3370171476293904</v>
      </c>
      <c r="N198" s="12"/>
    </row>
    <row r="199" spans="2:14" x14ac:dyDescent="0.3">
      <c r="B199" s="11"/>
      <c r="C199" s="64">
        <v>194</v>
      </c>
      <c r="D199" s="64">
        <f>(Observaciones!D199+Observaciones!E199)/2</f>
        <v>2.2000000000000002</v>
      </c>
      <c r="E199" s="123">
        <f t="shared" ref="E199:E262" si="18">EXP((16.78*D199-116.9)/(D199+237.3))</f>
        <v>0.71608069080811831</v>
      </c>
      <c r="F199" s="123">
        <f t="shared" ref="F199:F262" si="19">4098*E199/((D199+237.3)^2)</f>
        <v>5.1159098346532123E-2</v>
      </c>
      <c r="G199" s="123">
        <f t="shared" ref="G199:G262" si="20">2.501-0.002361*D199</f>
        <v>2.4958057999999999</v>
      </c>
      <c r="H199" s="123">
        <f>0.001013*Constantes!$D$6/(0.622*G199)</f>
        <v>4.8393641056589561E-2</v>
      </c>
      <c r="I199" s="123">
        <f t="shared" ref="I199:I262" si="21">IF(D199&gt;0,1.26*F199/(G199*(F199+H199)),0)</f>
        <v>0.25943551155231137</v>
      </c>
      <c r="J199" s="123">
        <f t="shared" ref="J199:J262" si="22">0.409*SIN(2*PI()*(C199-82)/365)</f>
        <v>0.38318447063483146</v>
      </c>
      <c r="K199" s="123">
        <f>(Constantes!$D$12/0.8)*(Constantes!$D$7*J199^2+Constantes!$D$8*J199+Constantes!$D$9)</f>
        <v>8.5654149041696552</v>
      </c>
      <c r="L199" s="123">
        <f>(Constantes!$D$12/0.8)*(0.00376*D199^2-0.0516*D199-6.967)</f>
        <v>-2.6483705999999994</v>
      </c>
      <c r="M199" s="122">
        <f t="shared" ref="M199:M262" si="23">IF(D199&gt;0,I199*(0.94*K199+L199),0)</f>
        <v>1.4017610480906821</v>
      </c>
      <c r="N199" s="12"/>
    </row>
    <row r="200" spans="2:14" x14ac:dyDescent="0.3">
      <c r="B200" s="11"/>
      <c r="C200" s="64">
        <v>195</v>
      </c>
      <c r="D200" s="64">
        <f>(Observaciones!D200+Observaciones!E200)/2</f>
        <v>1.7</v>
      </c>
      <c r="E200" s="123">
        <f t="shared" si="18"/>
        <v>0.69089619530074076</v>
      </c>
      <c r="F200" s="123">
        <f t="shared" si="19"/>
        <v>4.9566579862790137E-2</v>
      </c>
      <c r="G200" s="123">
        <f t="shared" si="20"/>
        <v>2.4969863000000001</v>
      </c>
      <c r="H200" s="123">
        <f>0.001013*Constantes!$D$6/(0.622*G200)</f>
        <v>4.8370761999036331E-2</v>
      </c>
      <c r="I200" s="123">
        <f t="shared" si="21"/>
        <v>0.25538478876756332</v>
      </c>
      <c r="J200" s="123">
        <f t="shared" si="22"/>
        <v>0.38066608779453359</v>
      </c>
      <c r="K200" s="123">
        <f>(Constantes!$D$12/0.8)*(Constantes!$D$7*J200^2+Constantes!$D$8*J200+Constantes!$D$9)</f>
        <v>8.5856398888070053</v>
      </c>
      <c r="L200" s="123">
        <f>(Constantes!$D$12/0.8)*(0.00376*D200^2-0.0516*D200-6.967)</f>
        <v>-2.6414450999999994</v>
      </c>
      <c r="M200" s="122">
        <f t="shared" si="23"/>
        <v>1.3864984207664872</v>
      </c>
      <c r="N200" s="12"/>
    </row>
    <row r="201" spans="2:14" x14ac:dyDescent="0.3">
      <c r="B201" s="11"/>
      <c r="C201" s="64">
        <v>196</v>
      </c>
      <c r="D201" s="64">
        <f>(Observaciones!D201+Observaciones!E201)/2</f>
        <v>0.20000000000000018</v>
      </c>
      <c r="E201" s="123">
        <f t="shared" si="18"/>
        <v>0.61997259719025355</v>
      </c>
      <c r="F201" s="123">
        <f t="shared" si="19"/>
        <v>4.5041953742460443E-2</v>
      </c>
      <c r="G201" s="123">
        <f t="shared" si="20"/>
        <v>2.5005278</v>
      </c>
      <c r="H201" s="123">
        <f>0.001013*Constantes!$D$6/(0.622*G201)</f>
        <v>4.8302254440904177E-2</v>
      </c>
      <c r="I201" s="123">
        <f t="shared" si="21"/>
        <v>0.24314688049593161</v>
      </c>
      <c r="J201" s="123">
        <f t="shared" si="22"/>
        <v>0.37803490537697515</v>
      </c>
      <c r="K201" s="123">
        <f>(Constantes!$D$12/0.8)*(Constantes!$D$7*J201^2+Constantes!$D$8*J201+Constantes!$D$9)</f>
        <v>8.6067025722116437</v>
      </c>
      <c r="L201" s="123">
        <f>(Constantes!$D$12/0.8)*(0.00376*D201^2-0.0516*D201-6.967)</f>
        <v>-2.6164385999999995</v>
      </c>
      <c r="M201" s="122">
        <f t="shared" si="23"/>
        <v>1.3309524252830549</v>
      </c>
      <c r="N201" s="12"/>
    </row>
    <row r="202" spans="2:14" x14ac:dyDescent="0.3">
      <c r="B202" s="11"/>
      <c r="C202" s="64">
        <v>197</v>
      </c>
      <c r="D202" s="64">
        <f>(Observaciones!D202+Observaciones!E202)/2</f>
        <v>1</v>
      </c>
      <c r="E202" s="123">
        <f t="shared" si="18"/>
        <v>0.65695308083782977</v>
      </c>
      <c r="F202" s="123">
        <f t="shared" si="19"/>
        <v>4.7408719253218941E-2</v>
      </c>
      <c r="G202" s="123">
        <f t="shared" si="20"/>
        <v>2.4986389999999998</v>
      </c>
      <c r="H202" s="123">
        <f>0.001013*Constantes!$D$6/(0.622*G202)</f>
        <v>4.8338767637963853E-2</v>
      </c>
      <c r="I202" s="123">
        <f t="shared" si="21"/>
        <v>0.24968811460036958</v>
      </c>
      <c r="J202" s="123">
        <f t="shared" si="22"/>
        <v>0.37529170305829201</v>
      </c>
      <c r="K202" s="123">
        <f>(Constantes!$D$12/0.8)*(Constantes!$D$7*J202^2+Constantes!$D$8*J202+Constantes!$D$9)</f>
        <v>8.6285877830911186</v>
      </c>
      <c r="L202" s="123">
        <f>(Constantes!$D$12/0.8)*(0.00376*D202^2-0.0516*D202-6.967)</f>
        <v>-2.6305649999999994</v>
      </c>
      <c r="M202" s="122">
        <f t="shared" si="23"/>
        <v>1.3683676511266549</v>
      </c>
      <c r="N202" s="12"/>
    </row>
    <row r="203" spans="2:14" x14ac:dyDescent="0.3">
      <c r="B203" s="11"/>
      <c r="C203" s="64">
        <v>198</v>
      </c>
      <c r="D203" s="64">
        <f>(Observaciones!D203+Observaciones!E203)/2</f>
        <v>1.7000000000000002</v>
      </c>
      <c r="E203" s="123">
        <f t="shared" si="18"/>
        <v>0.69089619530074076</v>
      </c>
      <c r="F203" s="123">
        <f t="shared" si="19"/>
        <v>4.9566579862790137E-2</v>
      </c>
      <c r="G203" s="123">
        <f t="shared" si="20"/>
        <v>2.4969863000000001</v>
      </c>
      <c r="H203" s="123">
        <f>0.001013*Constantes!$D$6/(0.622*G203)</f>
        <v>4.8370761999036331E-2</v>
      </c>
      <c r="I203" s="123">
        <f t="shared" si="21"/>
        <v>0.25538478876756332</v>
      </c>
      <c r="J203" s="123">
        <f t="shared" si="22"/>
        <v>0.37243729370853446</v>
      </c>
      <c r="K203" s="123">
        <f>(Constantes!$D$12/0.8)*(Constantes!$D$7*J203^2+Constantes!$D$8*J203+Constantes!$D$9)</f>
        <v>8.6512797921862017</v>
      </c>
      <c r="L203" s="123">
        <f>(Constantes!$D$12/0.8)*(0.00376*D203^2-0.0516*D203-6.967)</f>
        <v>-2.6414450999999994</v>
      </c>
      <c r="M203" s="122">
        <f t="shared" si="23"/>
        <v>1.4022560476541532</v>
      </c>
      <c r="N203" s="12"/>
    </row>
    <row r="204" spans="2:14" x14ac:dyDescent="0.3">
      <c r="B204" s="11"/>
      <c r="C204" s="64">
        <v>199</v>
      </c>
      <c r="D204" s="64">
        <f>(Observaciones!D204+Observaciones!E204)/2</f>
        <v>2.6999999999999997</v>
      </c>
      <c r="E204" s="123">
        <f t="shared" si="18"/>
        <v>0.74207249878281389</v>
      </c>
      <c r="F204" s="123">
        <f t="shared" si="19"/>
        <v>5.279536631965228E-2</v>
      </c>
      <c r="G204" s="123">
        <f t="shared" si="20"/>
        <v>2.4946253</v>
      </c>
      <c r="H204" s="123">
        <f>0.001013*Constantes!$D$6/(0.622*G204)</f>
        <v>4.8416541767677235E-2</v>
      </c>
      <c r="I204" s="123">
        <f t="shared" si="21"/>
        <v>0.26346893607318966</v>
      </c>
      <c r="J204" s="123">
        <f t="shared" si="22"/>
        <v>0.36947252315079593</v>
      </c>
      <c r="K204" s="123">
        <f>(Constantes!$D$12/0.8)*(Constantes!$D$7*J204^2+Constantes!$D$8*J204+Constantes!$D$9)</f>
        <v>8.6747623278880148</v>
      </c>
      <c r="L204" s="123">
        <f>(Constantes!$D$12/0.8)*(0.00376*D204^2-0.0516*D204-6.967)</f>
        <v>-2.6545910999999993</v>
      </c>
      <c r="M204" s="122">
        <f t="shared" si="23"/>
        <v>1.4489962843170967</v>
      </c>
      <c r="N204" s="12"/>
    </row>
    <row r="205" spans="2:14" x14ac:dyDescent="0.3">
      <c r="B205" s="11"/>
      <c r="C205" s="64">
        <v>200</v>
      </c>
      <c r="D205" s="64">
        <f>(Observaciones!D205+Observaciones!E205)/2</f>
        <v>3.5000000000000004</v>
      </c>
      <c r="E205" s="123">
        <f t="shared" si="18"/>
        <v>0.78539400694677231</v>
      </c>
      <c r="F205" s="123">
        <f t="shared" si="19"/>
        <v>5.5506848718348038E-2</v>
      </c>
      <c r="G205" s="123">
        <f t="shared" si="20"/>
        <v>2.4927364999999999</v>
      </c>
      <c r="H205" s="123">
        <f>0.001013*Constantes!$D$6/(0.622*G205)</f>
        <v>4.8453228021555564E-2</v>
      </c>
      <c r="I205" s="123">
        <f t="shared" si="21"/>
        <v>0.26988214466632438</v>
      </c>
      <c r="J205" s="123">
        <f t="shared" si="22"/>
        <v>0.36639826991057772</v>
      </c>
      <c r="K205" s="123">
        <f>(Constantes!$D$12/0.8)*(Constantes!$D$7*J205^2+Constantes!$D$8*J205+Constantes!$D$9)</f>
        <v>8.6990185923753316</v>
      </c>
      <c r="L205" s="123">
        <f>(Constantes!$D$12/0.8)*(0.00376*D205^2-0.0516*D205-6.967)</f>
        <v>-2.6630774999999995</v>
      </c>
      <c r="M205" s="122">
        <f t="shared" si="23"/>
        <v>1.4881301394377022</v>
      </c>
      <c r="N205" s="12"/>
    </row>
    <row r="206" spans="2:14" x14ac:dyDescent="0.3">
      <c r="B206" s="11"/>
      <c r="C206" s="64">
        <v>201</v>
      </c>
      <c r="D206" s="64">
        <f>(Observaciones!D206+Observaciones!E206)/2</f>
        <v>-1.5</v>
      </c>
      <c r="E206" s="123">
        <f t="shared" si="18"/>
        <v>0.54744015979603111</v>
      </c>
      <c r="F206" s="123">
        <f t="shared" si="19"/>
        <v>4.0347906551751626E-2</v>
      </c>
      <c r="G206" s="123">
        <f t="shared" si="20"/>
        <v>2.5045414999999998</v>
      </c>
      <c r="H206" s="123">
        <f>0.001013*Constantes!$D$6/(0.622*G206)</f>
        <v>4.8224846756244354E-2</v>
      </c>
      <c r="I206" s="123">
        <f t="shared" si="21"/>
        <v>0</v>
      </c>
      <c r="J206" s="123">
        <f t="shared" si="22"/>
        <v>0.36321544495546271</v>
      </c>
      <c r="K206" s="123">
        <f>(Constantes!$D$12/0.8)*(Constantes!$D$7*J206^2+Constantes!$D$8*J206+Constantes!$D$9)</f>
        <v>8.7240312782538005</v>
      </c>
      <c r="L206" s="123">
        <f>(Constantes!$D$12/0.8)*(0.00376*D206^2-0.0516*D206-6.967)</f>
        <v>-2.5804274999999994</v>
      </c>
      <c r="M206" s="122">
        <f t="shared" si="23"/>
        <v>0</v>
      </c>
      <c r="N206" s="12"/>
    </row>
    <row r="207" spans="2:14" x14ac:dyDescent="0.3">
      <c r="B207" s="11"/>
      <c r="C207" s="64">
        <v>202</v>
      </c>
      <c r="D207" s="64">
        <f>(Observaciones!D207+Observaciones!E207)/2</f>
        <v>0.5</v>
      </c>
      <c r="E207" s="123">
        <f t="shared" si="18"/>
        <v>0.6336187654716029</v>
      </c>
      <c r="F207" s="123">
        <f t="shared" si="19"/>
        <v>4.591729381014055E-2</v>
      </c>
      <c r="G207" s="123">
        <f t="shared" si="20"/>
        <v>2.4998195000000001</v>
      </c>
      <c r="H207" s="123">
        <f>0.001013*Constantes!$D$6/(0.622*G207)</f>
        <v>4.8315940423760334E-2</v>
      </c>
      <c r="I207" s="123">
        <f t="shared" si="21"/>
        <v>0.24560323397932965</v>
      </c>
      <c r="J207" s="123">
        <f t="shared" si="22"/>
        <v>0.35992499142517609</v>
      </c>
      <c r="K207" s="123">
        <f>(Constantes!$D$12/0.8)*(Constantes!$D$7*J207^2+Constantes!$D$8*J207+Constantes!$D$9)</f>
        <v>8.7497825856784157</v>
      </c>
      <c r="L207" s="123">
        <f>(Constantes!$D$12/0.8)*(0.00376*D207^2-0.0516*D207-6.967)</f>
        <v>-2.6219474999999997</v>
      </c>
      <c r="M207" s="122">
        <f t="shared" si="23"/>
        <v>1.3760776203551031</v>
      </c>
      <c r="N207" s="12"/>
    </row>
    <row r="208" spans="2:14" x14ac:dyDescent="0.3">
      <c r="B208" s="11"/>
      <c r="C208" s="64">
        <v>203</v>
      </c>
      <c r="D208" s="64">
        <f>(Observaciones!D208+Observaciones!E208)/2</f>
        <v>-5.5</v>
      </c>
      <c r="E208" s="123">
        <f t="shared" si="18"/>
        <v>0.40557112649019433</v>
      </c>
      <c r="F208" s="123">
        <f t="shared" si="19"/>
        <v>3.0932293324271245E-2</v>
      </c>
      <c r="G208" s="123">
        <f t="shared" si="20"/>
        <v>2.5139855</v>
      </c>
      <c r="H208" s="123">
        <f>0.001013*Constantes!$D$6/(0.622*G208)</f>
        <v>4.8043686024503464E-2</v>
      </c>
      <c r="I208" s="123">
        <f t="shared" si="21"/>
        <v>0</v>
      </c>
      <c r="J208" s="123">
        <f t="shared" si="22"/>
        <v>0.35652788435211263</v>
      </c>
      <c r="K208" s="123">
        <f>(Constantes!$D$12/0.8)*(Constantes!$D$7*J208^2+Constantes!$D$8*J208+Constantes!$D$9)</f>
        <v>8.7762542399398917</v>
      </c>
      <c r="L208" s="123">
        <f>(Constantes!$D$12/0.8)*(0.00376*D208^2-0.0516*D208-6.967)</f>
        <v>-2.4635474999999993</v>
      </c>
      <c r="M208" s="122">
        <f t="shared" si="23"/>
        <v>0</v>
      </c>
      <c r="N208" s="12"/>
    </row>
    <row r="209" spans="2:14" x14ac:dyDescent="0.3">
      <c r="B209" s="11"/>
      <c r="C209" s="64">
        <v>204</v>
      </c>
      <c r="D209" s="64">
        <f>(Observaciones!D209+Observaciones!E209)/2</f>
        <v>-1.4000000000000004</v>
      </c>
      <c r="E209" s="123">
        <f t="shared" si="18"/>
        <v>0.55148891999722116</v>
      </c>
      <c r="F209" s="123">
        <f t="shared" si="19"/>
        <v>4.0611858441332561E-2</v>
      </c>
      <c r="G209" s="123">
        <f t="shared" si="20"/>
        <v>2.5043053999999998</v>
      </c>
      <c r="H209" s="123">
        <f>0.001013*Constantes!$D$6/(0.622*G209)</f>
        <v>4.822939328092906E-2</v>
      </c>
      <c r="I209" s="123">
        <f t="shared" si="21"/>
        <v>0</v>
      </c>
      <c r="J209" s="123">
        <f t="shared" si="22"/>
        <v>0.35302513037241373</v>
      </c>
      <c r="K209" s="123">
        <f>(Constantes!$D$12/0.8)*(Constantes!$D$7*J209^2+Constantes!$D$8*J209+Constantes!$D$9)</f>
        <v>8.8034275094951457</v>
      </c>
      <c r="L209" s="123">
        <f>(Constantes!$D$12/0.8)*(0.00376*D209^2-0.0516*D209-6.967)</f>
        <v>-2.5827713999999995</v>
      </c>
      <c r="M209" s="122">
        <f t="shared" si="23"/>
        <v>0</v>
      </c>
      <c r="N209" s="12"/>
    </row>
    <row r="210" spans="2:14" x14ac:dyDescent="0.3">
      <c r="B210" s="11"/>
      <c r="C210" s="64">
        <v>205</v>
      </c>
      <c r="D210" s="64">
        <f>(Observaciones!D210+Observaciones!E210)/2</f>
        <v>3.4000000000000004</v>
      </c>
      <c r="E210" s="123">
        <f t="shared" si="18"/>
        <v>0.7798595322295131</v>
      </c>
      <c r="F210" s="123">
        <f t="shared" si="19"/>
        <v>5.5161511563378181E-2</v>
      </c>
      <c r="G210" s="123">
        <f t="shared" si="20"/>
        <v>2.4929725999999999</v>
      </c>
      <c r="H210" s="123">
        <f>0.001013*Constantes!$D$6/(0.622*G210)</f>
        <v>4.8448639199706552E-2</v>
      </c>
      <c r="I210" s="123">
        <f t="shared" si="21"/>
        <v>0.26908339137615267</v>
      </c>
      <c r="J210" s="123">
        <f t="shared" si="22"/>
        <v>0.34941776742767922</v>
      </c>
      <c r="K210" s="123">
        <f>(Constantes!$D$12/0.8)*(Constantes!$D$7*J210^2+Constantes!$D$8*J210+Constantes!$D$9)</f>
        <v>8.8312832244216199</v>
      </c>
      <c r="L210" s="123">
        <f>(Constantes!$D$12/0.8)*(0.00376*D210^2-0.0516*D210-6.967)</f>
        <v>-2.6621153999999994</v>
      </c>
      <c r="M210" s="122">
        <f t="shared" si="23"/>
        <v>1.5174395017501696</v>
      </c>
      <c r="N210" s="12"/>
    </row>
    <row r="211" spans="2:14" x14ac:dyDescent="0.3">
      <c r="B211" s="11"/>
      <c r="C211" s="64">
        <v>206</v>
      </c>
      <c r="D211" s="64">
        <f>(Observaciones!D211+Observaciones!E211)/2</f>
        <v>3.5999999999999996</v>
      </c>
      <c r="E211" s="123">
        <f t="shared" si="18"/>
        <v>0.79096311468656078</v>
      </c>
      <c r="F211" s="123">
        <f t="shared" si="19"/>
        <v>5.5854039188960966E-2</v>
      </c>
      <c r="G211" s="123">
        <f t="shared" si="20"/>
        <v>2.4925003999999999</v>
      </c>
      <c r="H211" s="123">
        <f>0.001013*Constantes!$D$6/(0.622*G211)</f>
        <v>4.8457817712749152E-2</v>
      </c>
      <c r="I211" s="123">
        <f t="shared" si="21"/>
        <v>0.27068003084395481</v>
      </c>
      <c r="J211" s="123">
        <f t="shared" si="22"/>
        <v>0.3457068644574029</v>
      </c>
      <c r="K211" s="123">
        <f>(Constantes!$D$12/0.8)*(Constantes!$D$7*J211^2+Constantes!$D$8*J211+Constantes!$D$9)</f>
        <v>8.8598017952746595</v>
      </c>
      <c r="L211" s="123">
        <f>(Constantes!$D$12/0.8)*(0.00376*D211^2-0.0516*D211-6.967)</f>
        <v>-2.6640113999999993</v>
      </c>
      <c r="M211" s="122">
        <f t="shared" si="23"/>
        <v>1.5331864499026475</v>
      </c>
      <c r="N211" s="12"/>
    </row>
    <row r="212" spans="2:14" x14ac:dyDescent="0.3">
      <c r="B212" s="11"/>
      <c r="C212" s="64">
        <v>207</v>
      </c>
      <c r="D212" s="64">
        <f>(Observaciones!D212+Observaciones!E212)/2</f>
        <v>2.9</v>
      </c>
      <c r="E212" s="123">
        <f t="shared" si="18"/>
        <v>0.75270020861695863</v>
      </c>
      <c r="F212" s="123">
        <f t="shared" si="19"/>
        <v>5.3462342561331699E-2</v>
      </c>
      <c r="G212" s="123">
        <f t="shared" si="20"/>
        <v>2.4941530999999997</v>
      </c>
      <c r="H212" s="123">
        <f>0.001013*Constantes!$D$6/(0.622*G212)</f>
        <v>4.8425708121989125E-2</v>
      </c>
      <c r="I212" s="123">
        <f t="shared" si="21"/>
        <v>0.26507707366672184</v>
      </c>
      <c r="J212" s="123">
        <f t="shared" si="22"/>
        <v>0.3418935210822226</v>
      </c>
      <c r="K212" s="123">
        <f>(Constantes!$D$12/0.8)*(Constantes!$D$7*J212^2+Constantes!$D$8*J212+Constantes!$D$9)</f>
        <v>8.8889632323267431</v>
      </c>
      <c r="L212" s="123">
        <f>(Constantes!$D$12/0.8)*(0.00376*D212^2-0.0516*D212-6.967)</f>
        <v>-2.6568818999999997</v>
      </c>
      <c r="M212" s="122">
        <f t="shared" si="23"/>
        <v>1.5106062607328024</v>
      </c>
      <c r="N212" s="12"/>
    </row>
    <row r="213" spans="2:14" x14ac:dyDescent="0.3">
      <c r="B213" s="11"/>
      <c r="C213" s="64">
        <v>208</v>
      </c>
      <c r="D213" s="64">
        <f>(Observaciones!D213+Observaciones!E213)/2</f>
        <v>2.1</v>
      </c>
      <c r="E213" s="123">
        <f t="shared" si="18"/>
        <v>0.71097990605014338</v>
      </c>
      <c r="F213" s="123">
        <f t="shared" si="19"/>
        <v>5.0837125796136952E-2</v>
      </c>
      <c r="G213" s="123">
        <f t="shared" si="20"/>
        <v>2.4960418999999998</v>
      </c>
      <c r="H213" s="123">
        <f>0.001013*Constantes!$D$6/(0.622*G213)</f>
        <v>4.8389063513779293E-2</v>
      </c>
      <c r="I213" s="123">
        <f t="shared" si="21"/>
        <v>0.25862669464296717</v>
      </c>
      <c r="J213" s="123">
        <f t="shared" si="22"/>
        <v>0.33797886727807902</v>
      </c>
      <c r="K213" s="123">
        <f>(Constantes!$D$12/0.8)*(Constantes!$D$7*J213^2+Constantes!$D$8*J213+Constantes!$D$9)</f>
        <v>8.9187471651669412</v>
      </c>
      <c r="L213" s="123">
        <f>(Constantes!$D$12/0.8)*(0.00376*D213^2-0.0516*D213-6.967)</f>
        <v>-2.6470418999999996</v>
      </c>
      <c r="M213" s="122">
        <f t="shared" si="23"/>
        <v>1.4836328365240121</v>
      </c>
      <c r="N213" s="12"/>
    </row>
    <row r="214" spans="2:14" x14ac:dyDescent="0.3">
      <c r="B214" s="11"/>
      <c r="C214" s="64">
        <v>209</v>
      </c>
      <c r="D214" s="64">
        <f>(Observaciones!D214+Observaciones!E214)/2</f>
        <v>1.4999999999999996</v>
      </c>
      <c r="E214" s="123">
        <f t="shared" si="18"/>
        <v>0.6810435817226459</v>
      </c>
      <c r="F214" s="123">
        <f t="shared" si="19"/>
        <v>4.8941605674579676E-2</v>
      </c>
      <c r="G214" s="123">
        <f t="shared" si="20"/>
        <v>2.4974585</v>
      </c>
      <c r="H214" s="123">
        <f>0.001013*Constantes!$D$6/(0.622*G214)</f>
        <v>4.8361616432126636E-2</v>
      </c>
      <c r="I214" s="123">
        <f t="shared" si="21"/>
        <v>0.25376005314046418</v>
      </c>
      <c r="J214" s="123">
        <f t="shared" si="22"/>
        <v>0.33396406304137966</v>
      </c>
      <c r="K214" s="123">
        <f>(Constantes!$D$12/0.8)*(Constantes!$D$7*J214^2+Constantes!$D$8*J214+Constantes!$D$9)</f>
        <v>8.9491328626386029</v>
      </c>
      <c r="L214" s="123">
        <f>(Constantes!$D$12/0.8)*(0.00376*D214^2-0.0516*D214-6.967)</f>
        <v>-2.6384774999999991</v>
      </c>
      <c r="M214" s="122">
        <f t="shared" si="23"/>
        <v>1.4651362943272728</v>
      </c>
      <c r="N214" s="12"/>
    </row>
    <row r="215" spans="2:14" x14ac:dyDescent="0.3">
      <c r="B215" s="11"/>
      <c r="C215" s="64">
        <v>210</v>
      </c>
      <c r="D215" s="64">
        <f>(Observaciones!D215+Observaciones!E215)/2</f>
        <v>2</v>
      </c>
      <c r="E215" s="123">
        <f t="shared" si="18"/>
        <v>0.70591123759610253</v>
      </c>
      <c r="F215" s="123">
        <f t="shared" si="19"/>
        <v>5.0516895403570836E-2</v>
      </c>
      <c r="G215" s="123">
        <f t="shared" si="20"/>
        <v>2.4962779999999998</v>
      </c>
      <c r="H215" s="123">
        <f>0.001013*Constantes!$D$6/(0.622*G215)</f>
        <v>4.8384486836864471E-2</v>
      </c>
      <c r="I215" s="123">
        <f t="shared" si="21"/>
        <v>0.25781719970899042</v>
      </c>
      <c r="J215" s="123">
        <f t="shared" si="22"/>
        <v>0.32985029804526639</v>
      </c>
      <c r="K215" s="123">
        <f>(Constantes!$D$12/0.8)*(Constantes!$D$7*J215^2+Constantes!$D$8*J215+Constantes!$D$9)</f>
        <v>8.9800992530928614</v>
      </c>
      <c r="L215" s="123">
        <f>(Constantes!$D$12/0.8)*(0.00376*D215^2-0.0516*D215-6.967)</f>
        <v>-2.6456849999999994</v>
      </c>
      <c r="M215" s="122">
        <f t="shared" si="23"/>
        <v>1.4942075019766459</v>
      </c>
      <c r="N215" s="12"/>
    </row>
    <row r="216" spans="2:14" x14ac:dyDescent="0.3">
      <c r="B216" s="11"/>
      <c r="C216" s="64">
        <v>211</v>
      </c>
      <c r="D216" s="64">
        <f>(Observaciones!D216+Observaciones!E216)/2</f>
        <v>1.1999999999999993</v>
      </c>
      <c r="E216" s="123">
        <f t="shared" si="18"/>
        <v>0.66649737519169561</v>
      </c>
      <c r="F216" s="123">
        <f t="shared" si="19"/>
        <v>4.8016846090574279E-2</v>
      </c>
      <c r="G216" s="123">
        <f t="shared" si="20"/>
        <v>2.4981667999999999</v>
      </c>
      <c r="H216" s="123">
        <f>0.001013*Constantes!$D$6/(0.622*G216)</f>
        <v>4.8347904564320664E-2</v>
      </c>
      <c r="I216" s="123">
        <f t="shared" si="21"/>
        <v>0.25131854773479245</v>
      </c>
      <c r="J216" s="123">
        <f t="shared" si="22"/>
        <v>0.32563879128708983</v>
      </c>
      <c r="K216" s="123">
        <f>(Constantes!$D$12/0.8)*(Constantes!$D$7*J216^2+Constantes!$D$8*J216+Constantes!$D$9)</f>
        <v>9.0116249449352566</v>
      </c>
      <c r="L216" s="123">
        <f>(Constantes!$D$12/0.8)*(0.00376*D216^2-0.0516*D216-6.967)</f>
        <v>-2.6338145999999996</v>
      </c>
      <c r="M216" s="122">
        <f t="shared" si="23"/>
        <v>1.4669747239835593</v>
      </c>
      <c r="N216" s="12"/>
    </row>
    <row r="217" spans="2:14" x14ac:dyDescent="0.3">
      <c r="B217" s="11"/>
      <c r="C217" s="64">
        <v>212</v>
      </c>
      <c r="D217" s="64">
        <f>(Observaciones!D217+Observaciones!E217)/2</f>
        <v>2.2000000000000002</v>
      </c>
      <c r="E217" s="123">
        <f t="shared" si="18"/>
        <v>0.71608069080811831</v>
      </c>
      <c r="F217" s="123">
        <f t="shared" si="19"/>
        <v>5.1159098346532123E-2</v>
      </c>
      <c r="G217" s="123">
        <f t="shared" si="20"/>
        <v>2.4958057999999999</v>
      </c>
      <c r="H217" s="123">
        <f>0.001013*Constantes!$D$6/(0.622*G217)</f>
        <v>4.8393641056589561E-2</v>
      </c>
      <c r="I217" s="123">
        <f t="shared" si="21"/>
        <v>0.25943551155231137</v>
      </c>
      <c r="J217" s="123">
        <f t="shared" si="22"/>
        <v>0.32133079072719428</v>
      </c>
      <c r="K217" s="123">
        <f>(Constantes!$D$12/0.8)*(Constantes!$D$7*J217^2+Constantes!$D$8*J217+Constantes!$D$9)</f>
        <v>9.0436882474424127</v>
      </c>
      <c r="L217" s="123">
        <f>(Constantes!$D$12/0.8)*(0.00376*D217^2-0.0516*D217-6.967)</f>
        <v>-2.6483705999999994</v>
      </c>
      <c r="M217" s="122">
        <f t="shared" si="23"/>
        <v>1.5183972721960557</v>
      </c>
      <c r="N217" s="12"/>
    </row>
    <row r="218" spans="2:14" x14ac:dyDescent="0.3">
      <c r="B218" s="11"/>
      <c r="C218" s="64">
        <v>213</v>
      </c>
      <c r="D218" s="64">
        <f>(Observaciones!D218+Observaciones!E218)/2</f>
        <v>2.3000000000000003</v>
      </c>
      <c r="E218" s="123">
        <f t="shared" si="18"/>
        <v>0.72121376650791569</v>
      </c>
      <c r="F218" s="123">
        <f t="shared" si="19"/>
        <v>5.1482820824590748E-2</v>
      </c>
      <c r="G218" s="123">
        <f t="shared" si="20"/>
        <v>2.4955696999999999</v>
      </c>
      <c r="H218" s="123">
        <f>0.001013*Constantes!$D$6/(0.622*G218)</f>
        <v>4.8398219465541015E-2</v>
      </c>
      <c r="I218" s="123">
        <f t="shared" si="21"/>
        <v>0.26024363636167036</v>
      </c>
      <c r="J218" s="123">
        <f t="shared" si="22"/>
        <v>0.3169275729191196</v>
      </c>
      <c r="K218" s="123">
        <f>(Constantes!$D$12/0.8)*(Constantes!$D$7*J218^2+Constantes!$D$8*J218+Constantes!$D$9)</f>
        <v>9.0762671918254707</v>
      </c>
      <c r="L218" s="123">
        <f>(Constantes!$D$12/0.8)*(0.00376*D218^2-0.0516*D218-6.967)</f>
        <v>-2.6496710999999995</v>
      </c>
      <c r="M218" s="122">
        <f t="shared" si="23"/>
        <v>1.5307582896489127</v>
      </c>
      <c r="N218" s="12"/>
    </row>
    <row r="219" spans="2:14" x14ac:dyDescent="0.3">
      <c r="B219" s="11"/>
      <c r="C219" s="64">
        <v>214</v>
      </c>
      <c r="D219" s="64">
        <f>(Observaciones!D219+Observaciones!E219)/2</f>
        <v>4.0999999999999996</v>
      </c>
      <c r="E219" s="123">
        <f t="shared" si="18"/>
        <v>0.81933467941139548</v>
      </c>
      <c r="F219" s="123">
        <f t="shared" si="19"/>
        <v>5.7618077031797714E-2</v>
      </c>
      <c r="G219" s="123">
        <f t="shared" si="20"/>
        <v>2.4913198999999997</v>
      </c>
      <c r="H219" s="123">
        <f>0.001013*Constantes!$D$6/(0.622*G219)</f>
        <v>4.8480779217536206E-2</v>
      </c>
      <c r="I219" s="123">
        <f t="shared" si="21"/>
        <v>0.27465600940603546</v>
      </c>
      <c r="J219" s="123">
        <f t="shared" si="22"/>
        <v>0.31243044263133196</v>
      </c>
      <c r="K219" s="123">
        <f>(Constantes!$D$12/0.8)*(Constantes!$D$7*J219^2+Constantes!$D$8*J219+Constantes!$D$9)</f>
        <v>9.1093395525166514</v>
      </c>
      <c r="L219" s="123">
        <f>(Constantes!$D$12/0.8)*(0.00376*D219^2-0.0516*D219-6.967)</f>
        <v>-2.6682578999999995</v>
      </c>
      <c r="M219" s="122">
        <f t="shared" si="23"/>
        <v>1.6189656919495288</v>
      </c>
      <c r="N219" s="12"/>
    </row>
    <row r="220" spans="2:14" x14ac:dyDescent="0.3">
      <c r="B220" s="11"/>
      <c r="C220" s="64">
        <v>215</v>
      </c>
      <c r="D220" s="64">
        <f>(Observaciones!D220+Observaciones!E220)/2</f>
        <v>2.5000000000000004</v>
      </c>
      <c r="E220" s="123">
        <f t="shared" si="18"/>
        <v>0.731577493179289</v>
      </c>
      <c r="F220" s="123">
        <f t="shared" si="19"/>
        <v>5.213554677286545E-2</v>
      </c>
      <c r="G220" s="123">
        <f t="shared" si="20"/>
        <v>2.4950975</v>
      </c>
      <c r="H220" s="123">
        <f>0.001013*Constantes!$D$6/(0.622*G220)</f>
        <v>4.8407378882851008E-2</v>
      </c>
      <c r="I220" s="123">
        <f t="shared" si="21"/>
        <v>0.26185775380339849</v>
      </c>
      <c r="J220" s="123">
        <f t="shared" si="22"/>
        <v>0.3078407324605914</v>
      </c>
      <c r="K220" s="123">
        <f>(Constantes!$D$12/0.8)*(Constantes!$D$7*J220^2+Constantes!$D$8*J220+Constantes!$D$9)</f>
        <v>9.142882868655164</v>
      </c>
      <c r="L220" s="123">
        <f>(Constantes!$D$12/0.8)*(0.00376*D220^2-0.0516*D220-6.967)</f>
        <v>-2.6521874999999997</v>
      </c>
      <c r="M220" s="122">
        <f t="shared" si="23"/>
        <v>1.5559908235817459</v>
      </c>
      <c r="N220" s="12"/>
    </row>
    <row r="221" spans="2:14" x14ac:dyDescent="0.3">
      <c r="B221" s="11"/>
      <c r="C221" s="64">
        <v>216</v>
      </c>
      <c r="D221" s="64">
        <f>(Observaciones!D221+Observaciones!E221)/2</f>
        <v>2.7</v>
      </c>
      <c r="E221" s="123">
        <f t="shared" si="18"/>
        <v>0.74207249878281389</v>
      </c>
      <c r="F221" s="123">
        <f t="shared" si="19"/>
        <v>5.279536631965228E-2</v>
      </c>
      <c r="G221" s="123">
        <f t="shared" si="20"/>
        <v>2.4946253</v>
      </c>
      <c r="H221" s="123">
        <f>0.001013*Constantes!$D$6/(0.622*G221)</f>
        <v>4.8416541767677235E-2</v>
      </c>
      <c r="I221" s="123">
        <f t="shared" si="21"/>
        <v>0.26346893607318966</v>
      </c>
      <c r="J221" s="123">
        <f t="shared" si="22"/>
        <v>0.30315980243707574</v>
      </c>
      <c r="K221" s="123">
        <f>(Constantes!$D$12/0.8)*(Constantes!$D$7*J221^2+Constantes!$D$8*J221+Constantes!$D$9)</f>
        <v>9.1768744657484138</v>
      </c>
      <c r="L221" s="123">
        <f>(Constantes!$D$12/0.8)*(0.00376*D221^2-0.0516*D221-6.967)</f>
        <v>-2.6545910999999993</v>
      </c>
      <c r="M221" s="122">
        <f t="shared" si="23"/>
        <v>1.5733497780235199</v>
      </c>
      <c r="N221" s="12"/>
    </row>
    <row r="222" spans="2:14" x14ac:dyDescent="0.3">
      <c r="B222" s="11"/>
      <c r="C222" s="64">
        <v>217</v>
      </c>
      <c r="D222" s="64">
        <f>(Observaciones!D222+Observaciones!E222)/2</f>
        <v>-0.30000000000000071</v>
      </c>
      <c r="E222" s="123">
        <f t="shared" si="18"/>
        <v>0.59780572554988032</v>
      </c>
      <c r="F222" s="123">
        <f t="shared" si="19"/>
        <v>4.3614945313311788E-2</v>
      </c>
      <c r="G222" s="123">
        <f t="shared" si="20"/>
        <v>2.5017082999999998</v>
      </c>
      <c r="H222" s="123">
        <f>0.001013*Constantes!$D$6/(0.622*G222)</f>
        <v>4.8279461691098986E-2</v>
      </c>
      <c r="I222" s="123">
        <f t="shared" si="21"/>
        <v>0</v>
      </c>
      <c r="J222" s="123">
        <f t="shared" si="22"/>
        <v>0.29838903962137336</v>
      </c>
      <c r="K222" s="123">
        <f>(Constantes!$D$12/0.8)*(Constantes!$D$7*J222^2+Constantes!$D$8*J222+Constantes!$D$9)</f>
        <v>9.2112914774843109</v>
      </c>
      <c r="L222" s="123">
        <f>(Constantes!$D$12/0.8)*(0.00376*D222^2-0.0516*D222-6.967)</f>
        <v>-2.6066930999999998</v>
      </c>
      <c r="M222" s="122">
        <f t="shared" si="23"/>
        <v>0</v>
      </c>
      <c r="N222" s="12"/>
    </row>
    <row r="223" spans="2:14" x14ac:dyDescent="0.3">
      <c r="B223" s="11"/>
      <c r="C223" s="64">
        <v>218</v>
      </c>
      <c r="D223" s="64">
        <f>(Observaciones!D223+Observaciones!E223)/2</f>
        <v>-0.29999999999999982</v>
      </c>
      <c r="E223" s="123">
        <f t="shared" si="18"/>
        <v>0.59780572554988032</v>
      </c>
      <c r="F223" s="123">
        <f t="shared" si="19"/>
        <v>4.3614945313311788E-2</v>
      </c>
      <c r="G223" s="123">
        <f t="shared" si="20"/>
        <v>2.5017082999999998</v>
      </c>
      <c r="H223" s="123">
        <f>0.001013*Constantes!$D$6/(0.622*G223)</f>
        <v>4.8279461691098986E-2</v>
      </c>
      <c r="I223" s="123">
        <f t="shared" si="21"/>
        <v>0</v>
      </c>
      <c r="J223" s="123">
        <f t="shared" si="22"/>
        <v>0.29352985769346845</v>
      </c>
      <c r="K223" s="123">
        <f>(Constantes!$D$12/0.8)*(Constantes!$D$7*J223^2+Constantes!$D$8*J223+Constantes!$D$9)</f>
        <v>9.2461108676703176</v>
      </c>
      <c r="L223" s="123">
        <f>(Constantes!$D$12/0.8)*(0.00376*D223^2-0.0516*D223-6.967)</f>
        <v>-2.6066930999999998</v>
      </c>
      <c r="M223" s="122">
        <f t="shared" si="23"/>
        <v>0</v>
      </c>
      <c r="N223" s="12"/>
    </row>
    <row r="224" spans="2:14" x14ac:dyDescent="0.3">
      <c r="B224" s="11"/>
      <c r="C224" s="64">
        <v>219</v>
      </c>
      <c r="D224" s="64">
        <f>(Observaciones!D224+Observaciones!E224)/2</f>
        <v>2.7</v>
      </c>
      <c r="E224" s="123">
        <f t="shared" si="18"/>
        <v>0.74207249878281389</v>
      </c>
      <c r="F224" s="123">
        <f t="shared" si="19"/>
        <v>5.279536631965228E-2</v>
      </c>
      <c r="G224" s="123">
        <f t="shared" si="20"/>
        <v>2.4946253</v>
      </c>
      <c r="H224" s="123">
        <f>0.001013*Constantes!$D$6/(0.622*G224)</f>
        <v>4.8416541767677235E-2</v>
      </c>
      <c r="I224" s="123">
        <f t="shared" si="21"/>
        <v>0.26346893607318966</v>
      </c>
      <c r="J224" s="123">
        <f t="shared" si="22"/>
        <v>0.28858369653383575</v>
      </c>
      <c r="K224" s="123">
        <f>(Constantes!$D$12/0.8)*(Constantes!$D$7*J224^2+Constantes!$D$8*J224+Constantes!$D$9)</f>
        <v>9.2813094522747903</v>
      </c>
      <c r="L224" s="123">
        <f>(Constantes!$D$12/0.8)*(0.00376*D224^2-0.0516*D224-6.967)</f>
        <v>-2.6545910999999993</v>
      </c>
      <c r="M224" s="122">
        <f t="shared" si="23"/>
        <v>1.5992142303251067</v>
      </c>
      <c r="N224" s="12"/>
    </row>
    <row r="225" spans="2:14" x14ac:dyDescent="0.3">
      <c r="B225" s="11"/>
      <c r="C225" s="64">
        <v>220</v>
      </c>
      <c r="D225" s="64">
        <f>(Observaciones!D225+Observaciones!E225)/2</f>
        <v>2.3999999999999995</v>
      </c>
      <c r="E225" s="123">
        <f t="shared" si="18"/>
        <v>0.72637930856585575</v>
      </c>
      <c r="F225" s="123">
        <f t="shared" si="19"/>
        <v>5.1808301026103169E-2</v>
      </c>
      <c r="G225" s="123">
        <f t="shared" si="20"/>
        <v>2.4953335999999999</v>
      </c>
      <c r="H225" s="123">
        <f>0.001013*Constantes!$D$6/(0.622*G225)</f>
        <v>4.8402798740879521E-2</v>
      </c>
      <c r="I225" s="123">
        <f t="shared" si="21"/>
        <v>0.26105105508041732</v>
      </c>
      <c r="J225" s="123">
        <f t="shared" si="22"/>
        <v>0.28355202179677386</v>
      </c>
      <c r="K225" s="123">
        <f>(Constantes!$D$12/0.8)*(Constantes!$D$7*J225^2+Constantes!$D$8*J225+Constantes!$D$9)</f>
        <v>9.3168639215460143</v>
      </c>
      <c r="L225" s="123">
        <f>(Constantes!$D$12/0.8)*(0.00376*D225^2-0.0516*D225-6.967)</f>
        <v>-2.6509433999999996</v>
      </c>
      <c r="M225" s="122">
        <f t="shared" si="23"/>
        <v>1.5942149558261771</v>
      </c>
      <c r="N225" s="12"/>
    </row>
    <row r="226" spans="2:14" x14ac:dyDescent="0.3">
      <c r="B226" s="11"/>
      <c r="C226" s="64">
        <v>221</v>
      </c>
      <c r="D226" s="64">
        <f>(Observaciones!D226+Observaciones!E226)/2</f>
        <v>2</v>
      </c>
      <c r="E226" s="123">
        <f t="shared" si="18"/>
        <v>0.70591123759610253</v>
      </c>
      <c r="F226" s="123">
        <f t="shared" si="19"/>
        <v>5.0516895403570836E-2</v>
      </c>
      <c r="G226" s="123">
        <f t="shared" si="20"/>
        <v>2.4962779999999998</v>
      </c>
      <c r="H226" s="123">
        <f>0.001013*Constantes!$D$6/(0.622*G226)</f>
        <v>4.8384486836864471E-2</v>
      </c>
      <c r="I226" s="123">
        <f t="shared" si="21"/>
        <v>0.25781719970899042</v>
      </c>
      <c r="J226" s="123">
        <f t="shared" si="22"/>
        <v>0.27843632447609956</v>
      </c>
      <c r="K226" s="123">
        <f>(Constantes!$D$12/0.8)*(Constantes!$D$7*J226^2+Constantes!$D$8*J226+Constantes!$D$9)</f>
        <v>9.3527508621843349</v>
      </c>
      <c r="L226" s="123">
        <f>(Constantes!$D$12/0.8)*(0.00376*D226^2-0.0516*D226-6.967)</f>
        <v>-2.6456849999999994</v>
      </c>
      <c r="M226" s="122">
        <f t="shared" si="23"/>
        <v>1.5845189366402779</v>
      </c>
      <c r="N226" s="12"/>
    </row>
    <row r="227" spans="2:14" x14ac:dyDescent="0.3">
      <c r="B227" s="11"/>
      <c r="C227" s="64">
        <v>222</v>
      </c>
      <c r="D227" s="64">
        <f>(Observaciones!D227+Observaciones!E227)/2</f>
        <v>1.2000000000000002</v>
      </c>
      <c r="E227" s="123">
        <f t="shared" si="18"/>
        <v>0.66649737519169561</v>
      </c>
      <c r="F227" s="123">
        <f t="shared" si="19"/>
        <v>4.8016846090574279E-2</v>
      </c>
      <c r="G227" s="123">
        <f t="shared" si="20"/>
        <v>2.4981667999999999</v>
      </c>
      <c r="H227" s="123">
        <f>0.001013*Constantes!$D$6/(0.622*G227)</f>
        <v>4.8347904564320664E-2</v>
      </c>
      <c r="I227" s="123">
        <f t="shared" si="21"/>
        <v>0.25131854773479245</v>
      </c>
      <c r="J227" s="123">
        <f t="shared" si="22"/>
        <v>0.27323812046333518</v>
      </c>
      <c r="K227" s="123">
        <f>(Constantes!$D$12/0.8)*(Constantes!$D$7*J227^2+Constantes!$D$8*J227+Constantes!$D$9)</f>
        <v>9.3889467795426995</v>
      </c>
      <c r="L227" s="123">
        <f>(Constantes!$D$12/0.8)*(0.00376*D227^2-0.0516*D227-6.967)</f>
        <v>-2.6338145999999996</v>
      </c>
      <c r="M227" s="122">
        <f t="shared" si="23"/>
        <v>1.5561130209555989</v>
      </c>
      <c r="N227" s="12"/>
    </row>
    <row r="228" spans="2:14" x14ac:dyDescent="0.3">
      <c r="B228" s="11"/>
      <c r="C228" s="64">
        <v>223</v>
      </c>
      <c r="D228" s="64">
        <f>(Observaciones!D228+Observaciones!E228)/2</f>
        <v>0.89999999999999947</v>
      </c>
      <c r="E228" s="123">
        <f t="shared" si="18"/>
        <v>0.65222638567169222</v>
      </c>
      <c r="F228" s="123">
        <f t="shared" si="19"/>
        <v>4.7107147160987607E-2</v>
      </c>
      <c r="G228" s="123">
        <f t="shared" si="20"/>
        <v>2.4988750999999998</v>
      </c>
      <c r="H228" s="123">
        <f>0.001013*Constantes!$D$6/(0.622*G228)</f>
        <v>4.8334200469705095E-2</v>
      </c>
      <c r="I228" s="123">
        <f t="shared" si="21"/>
        <v>0.24887211380762059</v>
      </c>
      <c r="J228" s="123">
        <f t="shared" si="22"/>
        <v>0.26795895009851584</v>
      </c>
      <c r="K228" s="123">
        <f>(Constantes!$D$12/0.8)*(Constantes!$D$7*J228^2+Constantes!$D$8*J228+Constantes!$D$9)</f>
        <v>9.425428119830972</v>
      </c>
      <c r="L228" s="123">
        <f>(Constantes!$D$12/0.8)*(0.00376*D228^2-0.0516*D228-6.967)</f>
        <v>-2.6288978999999997</v>
      </c>
      <c r="M228" s="122">
        <f t="shared" si="23"/>
        <v>1.5507232691832591</v>
      </c>
      <c r="N228" s="12"/>
    </row>
    <row r="229" spans="2:14" x14ac:dyDescent="0.3">
      <c r="B229" s="11"/>
      <c r="C229" s="64">
        <v>224</v>
      </c>
      <c r="D229" s="64">
        <f>(Observaciones!D229+Observaciones!E229)/2</f>
        <v>2.2999999999999998</v>
      </c>
      <c r="E229" s="123">
        <f t="shared" si="18"/>
        <v>0.72121376650791569</v>
      </c>
      <c r="F229" s="123">
        <f t="shared" si="19"/>
        <v>5.1482820824590748E-2</v>
      </c>
      <c r="G229" s="123">
        <f t="shared" si="20"/>
        <v>2.4955696999999999</v>
      </c>
      <c r="H229" s="123">
        <f>0.001013*Constantes!$D$6/(0.622*G229)</f>
        <v>4.8398219465541015E-2</v>
      </c>
      <c r="I229" s="123">
        <f t="shared" si="21"/>
        <v>0.26024363636167036</v>
      </c>
      <c r="J229" s="123">
        <f t="shared" si="22"/>
        <v>0.26260037771375455</v>
      </c>
      <c r="K229" s="123">
        <f>(Constantes!$D$12/0.8)*(Constantes!$D$7*J229^2+Constantes!$D$8*J229+Constantes!$D$9)</f>
        <v>9.4621712922993222</v>
      </c>
      <c r="L229" s="123">
        <f>(Constantes!$D$12/0.8)*(0.00376*D229^2-0.0516*D229-6.967)</f>
        <v>-2.6496710999999995</v>
      </c>
      <c r="M229" s="122">
        <f t="shared" si="23"/>
        <v>1.6251616308594554</v>
      </c>
      <c r="N229" s="12"/>
    </row>
    <row r="230" spans="2:14" x14ac:dyDescent="0.3">
      <c r="B230" s="11"/>
      <c r="C230" s="64">
        <v>225</v>
      </c>
      <c r="D230" s="64">
        <f>(Observaciones!D230+Observaciones!E230)/2</f>
        <v>1.9</v>
      </c>
      <c r="E230" s="123">
        <f t="shared" si="18"/>
        <v>0.70087451158394487</v>
      </c>
      <c r="F230" s="123">
        <f t="shared" si="19"/>
        <v>5.0198399424905157E-2</v>
      </c>
      <c r="G230" s="123">
        <f t="shared" si="20"/>
        <v>2.4965140999999997</v>
      </c>
      <c r="H230" s="123">
        <f>0.001013*Constantes!$D$6/(0.622*G230)</f>
        <v>4.8379911025599402E-2</v>
      </c>
      <c r="I230" s="123">
        <f t="shared" si="21"/>
        <v>0.25700704090969684</v>
      </c>
      <c r="J230" s="123">
        <f t="shared" si="22"/>
        <v>0.25716399116969624</v>
      </c>
      <c r="K230" s="123">
        <f>(Constantes!$D$12/0.8)*(Constantes!$D$7*J230^2+Constantes!$D$8*J230+Constantes!$D$9)</f>
        <v>9.4991526913761781</v>
      </c>
      <c r="L230" s="123">
        <f>(Constantes!$D$12/0.8)*(0.00376*D230^2-0.0516*D230-6.967)</f>
        <v>-2.6442998999999996</v>
      </c>
      <c r="M230" s="122">
        <f t="shared" si="23"/>
        <v>1.6152644843215684</v>
      </c>
      <c r="N230" s="12"/>
    </row>
    <row r="231" spans="2:14" x14ac:dyDescent="0.3">
      <c r="B231" s="11"/>
      <c r="C231" s="64">
        <v>226</v>
      </c>
      <c r="D231" s="64">
        <f>(Observaciones!D231+Observaciones!E231)/2</f>
        <v>-0.60000000000000053</v>
      </c>
      <c r="E231" s="123">
        <f t="shared" si="18"/>
        <v>0.5848446886506028</v>
      </c>
      <c r="F231" s="123">
        <f t="shared" si="19"/>
        <v>4.2777557956370053E-2</v>
      </c>
      <c r="G231" s="123">
        <f t="shared" si="20"/>
        <v>2.5024166000000001</v>
      </c>
      <c r="H231" s="123">
        <f>0.001013*Constantes!$D$6/(0.622*G231)</f>
        <v>4.8265796363464959E-2</v>
      </c>
      <c r="I231" s="123">
        <f t="shared" si="21"/>
        <v>0</v>
      </c>
      <c r="J231" s="123">
        <f t="shared" si="22"/>
        <v>0.25165140138500097</v>
      </c>
      <c r="K231" s="123">
        <f>(Constantes!$D$12/0.8)*(Constantes!$D$7*J231^2+Constantes!$D$8*J231+Constantes!$D$9)</f>
        <v>9.5363487187361393</v>
      </c>
      <c r="L231" s="123">
        <f>(Constantes!$D$12/0.8)*(0.00376*D231^2-0.0516*D231-6.967)</f>
        <v>-2.6005073999999992</v>
      </c>
      <c r="M231" s="122">
        <f t="shared" si="23"/>
        <v>0</v>
      </c>
      <c r="N231" s="12"/>
    </row>
    <row r="232" spans="2:14" x14ac:dyDescent="0.3">
      <c r="B232" s="11"/>
      <c r="C232" s="64">
        <v>227</v>
      </c>
      <c r="D232" s="64">
        <f>(Observaciones!D232+Observaciones!E232)/2</f>
        <v>-0.29999999999999982</v>
      </c>
      <c r="E232" s="123">
        <f t="shared" si="18"/>
        <v>0.59780572554988032</v>
      </c>
      <c r="F232" s="123">
        <f t="shared" si="19"/>
        <v>4.3614945313311788E-2</v>
      </c>
      <c r="G232" s="123">
        <f t="shared" si="20"/>
        <v>2.5017082999999998</v>
      </c>
      <c r="H232" s="123">
        <f>0.001013*Constantes!$D$6/(0.622*G232)</f>
        <v>4.8279461691098986E-2</v>
      </c>
      <c r="I232" s="123">
        <f t="shared" si="21"/>
        <v>0</v>
      </c>
      <c r="J232" s="123">
        <f t="shared" si="22"/>
        <v>0.24606424185899331</v>
      </c>
      <c r="K232" s="123">
        <f>(Constantes!$D$12/0.8)*(Constantes!$D$7*J232^2+Constantes!$D$8*J232+Constantes!$D$9)</f>
        <v>9.5737358052735075</v>
      </c>
      <c r="L232" s="123">
        <f>(Constantes!$D$12/0.8)*(0.00376*D232^2-0.0516*D232-6.967)</f>
        <v>-2.6066930999999998</v>
      </c>
      <c r="M232" s="122">
        <f t="shared" si="23"/>
        <v>0</v>
      </c>
      <c r="N232" s="12"/>
    </row>
    <row r="233" spans="2:14" x14ac:dyDescent="0.3">
      <c r="B233" s="11"/>
      <c r="C233" s="64">
        <v>228</v>
      </c>
      <c r="D233" s="64">
        <f>(Observaciones!D233+Observaciones!E233)/2</f>
        <v>0</v>
      </c>
      <c r="E233" s="123">
        <f t="shared" si="18"/>
        <v>0.61102013344096318</v>
      </c>
      <c r="F233" s="123">
        <f t="shared" si="19"/>
        <v>4.446640286239343E-2</v>
      </c>
      <c r="G233" s="123">
        <f t="shared" si="20"/>
        <v>2.5009999999999999</v>
      </c>
      <c r="H233" s="123">
        <f>0.001013*Constantes!$D$6/(0.622*G233)</f>
        <v>4.8293134758958162E-2</v>
      </c>
      <c r="I233" s="123">
        <f t="shared" si="21"/>
        <v>0</v>
      </c>
      <c r="J233" s="123">
        <f t="shared" si="22"/>
        <v>0.24040416818762153</v>
      </c>
      <c r="K233" s="123">
        <f>(Constantes!$D$12/0.8)*(Constantes!$D$7*J233^2+Constantes!$D$8*J233+Constantes!$D$9)</f>
        <v>9.6112904329571602</v>
      </c>
      <c r="L233" s="123">
        <f>(Constantes!$D$12/0.8)*(0.00376*D233^2-0.0516*D233-6.967)</f>
        <v>-2.6126249999999995</v>
      </c>
      <c r="M233" s="122">
        <f t="shared" si="23"/>
        <v>0</v>
      </c>
      <c r="N233" s="12"/>
    </row>
    <row r="234" spans="2:14" x14ac:dyDescent="0.3">
      <c r="B234" s="11"/>
      <c r="C234" s="64">
        <v>229</v>
      </c>
      <c r="D234" s="64">
        <f>(Observaciones!D234+Observaciones!E234)/2</f>
        <v>0.5</v>
      </c>
      <c r="E234" s="123">
        <f t="shared" si="18"/>
        <v>0.6336187654716029</v>
      </c>
      <c r="F234" s="123">
        <f t="shared" si="19"/>
        <v>4.591729381014055E-2</v>
      </c>
      <c r="G234" s="123">
        <f t="shared" si="20"/>
        <v>2.4998195000000001</v>
      </c>
      <c r="H234" s="123">
        <f>0.001013*Constantes!$D$6/(0.622*G234)</f>
        <v>4.8315940423760334E-2</v>
      </c>
      <c r="I234" s="123">
        <f t="shared" si="21"/>
        <v>0.24560323397932965</v>
      </c>
      <c r="J234" s="123">
        <f t="shared" si="22"/>
        <v>0.23467285757286874</v>
      </c>
      <c r="K234" s="123">
        <f>(Constantes!$D$12/0.8)*(Constantes!$D$7*J234^2+Constantes!$D$8*J234+Constantes!$D$9)</f>
        <v>9.6489891565426369</v>
      </c>
      <c r="L234" s="123">
        <f>(Constantes!$D$12/0.8)*(0.00376*D234^2-0.0516*D234-6.967)</f>
        <v>-2.6219474999999997</v>
      </c>
      <c r="M234" s="122">
        <f t="shared" si="23"/>
        <v>1.5836747796656361</v>
      </c>
      <c r="N234" s="12"/>
    </row>
    <row r="235" spans="2:14" x14ac:dyDescent="0.3">
      <c r="B235" s="11"/>
      <c r="C235" s="64">
        <v>230</v>
      </c>
      <c r="D235" s="64">
        <f>(Observaciones!D235+Observaciones!E235)/2</f>
        <v>0.29999999999999982</v>
      </c>
      <c r="E235" s="123">
        <f t="shared" si="18"/>
        <v>0.62449216326112533</v>
      </c>
      <c r="F235" s="123">
        <f t="shared" si="19"/>
        <v>4.5332124645800227E-2</v>
      </c>
      <c r="G235" s="123">
        <f t="shared" si="20"/>
        <v>2.5002917</v>
      </c>
      <c r="H235" s="123">
        <f>0.001013*Constantes!$D$6/(0.622*G235)</f>
        <v>4.8306815573620612E-2</v>
      </c>
      <c r="I235" s="123">
        <f t="shared" si="21"/>
        <v>0.24396608126281857</v>
      </c>
      <c r="J235" s="123">
        <f t="shared" si="22"/>
        <v>0.22887200832576216</v>
      </c>
      <c r="K235" s="123">
        <f>(Constantes!$D$12/0.8)*(Constantes!$D$7*J235^2+Constantes!$D$8*J235+Constantes!$D$9)</f>
        <v>9.6868086251175551</v>
      </c>
      <c r="L235" s="123">
        <f>(Constantes!$D$12/0.8)*(0.00376*D235^2-0.0516*D235-6.967)</f>
        <v>-2.6183030999999994</v>
      </c>
      <c r="M235" s="122">
        <f t="shared" si="23"/>
        <v>1.5826804289347434</v>
      </c>
      <c r="N235" s="12"/>
    </row>
    <row r="236" spans="2:14" x14ac:dyDescent="0.3">
      <c r="B236" s="11"/>
      <c r="C236" s="64">
        <v>231</v>
      </c>
      <c r="D236" s="64">
        <f>(Observaciones!D236+Observaciones!E236)/2</f>
        <v>0.60000000000000053</v>
      </c>
      <c r="E236" s="123">
        <f t="shared" si="18"/>
        <v>0.63822612447325822</v>
      </c>
      <c r="F236" s="123">
        <f t="shared" si="19"/>
        <v>4.6212306718595969E-2</v>
      </c>
      <c r="G236" s="123">
        <f t="shared" si="20"/>
        <v>2.4995833999999997</v>
      </c>
      <c r="H236" s="123">
        <f>0.001013*Constantes!$D$6/(0.622*G236)</f>
        <v>4.8320504141671917E-2</v>
      </c>
      <c r="I236" s="123">
        <f t="shared" si="21"/>
        <v>0.24642115508602994</v>
      </c>
      <c r="J236" s="123">
        <f t="shared" si="22"/>
        <v>0.22300333936312622</v>
      </c>
      <c r="K236" s="123">
        <f>(Constantes!$D$12/0.8)*(Constantes!$D$7*J236^2+Constantes!$D$8*J236+Constantes!$D$9)</f>
        <v>9.7247256034566796</v>
      </c>
      <c r="L236" s="123">
        <f>(Constantes!$D$12/0.8)*(0.00376*D236^2-0.0516*D236-6.967)</f>
        <v>-2.6237273999999995</v>
      </c>
      <c r="M236" s="122">
        <f t="shared" si="23"/>
        <v>1.6060534925937091</v>
      </c>
      <c r="N236" s="12"/>
    </row>
    <row r="237" spans="2:14" x14ac:dyDescent="0.3">
      <c r="B237" s="11"/>
      <c r="C237" s="64">
        <v>232</v>
      </c>
      <c r="D237" s="64">
        <f>(Observaciones!D237+Observaciones!E237)/2</f>
        <v>2</v>
      </c>
      <c r="E237" s="123">
        <f t="shared" si="18"/>
        <v>0.70591123759610253</v>
      </c>
      <c r="F237" s="123">
        <f t="shared" si="19"/>
        <v>5.0516895403570836E-2</v>
      </c>
      <c r="G237" s="123">
        <f t="shared" si="20"/>
        <v>2.4962779999999998</v>
      </c>
      <c r="H237" s="123">
        <f>0.001013*Constantes!$D$6/(0.622*G237)</f>
        <v>4.8384486836864471E-2</v>
      </c>
      <c r="I237" s="123">
        <f t="shared" si="21"/>
        <v>0.25781719970899042</v>
      </c>
      <c r="J237" s="123">
        <f t="shared" si="22"/>
        <v>0.21706858969823073</v>
      </c>
      <c r="K237" s="123">
        <f>(Constantes!$D$12/0.8)*(Constantes!$D$7*J237^2+Constantes!$D$8*J237+Constantes!$D$9)</f>
        <v>9.7627169931631741</v>
      </c>
      <c r="L237" s="123">
        <f>(Constantes!$D$12/0.8)*(0.00376*D237^2-0.0516*D237-6.967)</f>
        <v>-2.6456849999999994</v>
      </c>
      <c r="M237" s="122">
        <f t="shared" si="23"/>
        <v>1.6838734773129018</v>
      </c>
      <c r="N237" s="12"/>
    </row>
    <row r="238" spans="2:14" x14ac:dyDescent="0.3">
      <c r="B238" s="11"/>
      <c r="C238" s="64">
        <v>233</v>
      </c>
      <c r="D238" s="64">
        <f>(Observaciones!D238+Observaciones!E238)/2</f>
        <v>1.4000000000000004</v>
      </c>
      <c r="E238" s="123">
        <f t="shared" si="18"/>
        <v>0.6761639869625562</v>
      </c>
      <c r="F238" s="123">
        <f t="shared" si="19"/>
        <v>4.8631666509690981E-2</v>
      </c>
      <c r="G238" s="123">
        <f t="shared" si="20"/>
        <v>2.4976946</v>
      </c>
      <c r="H238" s="123">
        <f>0.001013*Constantes!$D$6/(0.622*G238)</f>
        <v>4.8357044945428612E-2</v>
      </c>
      <c r="I238" s="123">
        <f t="shared" si="21"/>
        <v>0.25294679028782263</v>
      </c>
      <c r="J238" s="123">
        <f t="shared" si="22"/>
        <v>0.21106951792548378</v>
      </c>
      <c r="K238" s="123">
        <f>(Constantes!$D$12/0.8)*(Constantes!$D$7*J238^2+Constantes!$D$8*J238+Constantes!$D$9)</f>
        <v>9.8007598535729024</v>
      </c>
      <c r="L238" s="123">
        <f>(Constantes!$D$12/0.8)*(0.00376*D238^2-0.0516*D238-6.967)</f>
        <v>-2.6369513999999996</v>
      </c>
      <c r="M238" s="122">
        <f t="shared" si="23"/>
        <v>1.663318109727455</v>
      </c>
      <c r="N238" s="12"/>
    </row>
    <row r="239" spans="2:14" x14ac:dyDescent="0.3">
      <c r="B239" s="11"/>
      <c r="C239" s="64">
        <v>234</v>
      </c>
      <c r="D239" s="64">
        <f>(Observaciones!D239+Observaciones!E239)/2</f>
        <v>0.59999999999999964</v>
      </c>
      <c r="E239" s="123">
        <f t="shared" si="18"/>
        <v>0.63822612447325811</v>
      </c>
      <c r="F239" s="123">
        <f t="shared" si="19"/>
        <v>4.6212306718595962E-2</v>
      </c>
      <c r="G239" s="123">
        <f t="shared" si="20"/>
        <v>2.4995833999999997</v>
      </c>
      <c r="H239" s="123">
        <f>0.001013*Constantes!$D$6/(0.622*G239)</f>
        <v>4.8320504141671917E-2</v>
      </c>
      <c r="I239" s="123">
        <f t="shared" si="21"/>
        <v>0.24642115508602991</v>
      </c>
      <c r="J239" s="123">
        <f t="shared" si="22"/>
        <v>0.20500790169932229</v>
      </c>
      <c r="K239" s="123">
        <f>(Constantes!$D$12/0.8)*(Constantes!$D$7*J239^2+Constantes!$D$8*J239+Constantes!$D$9)</f>
        <v>9.8388314223989148</v>
      </c>
      <c r="L239" s="123">
        <f>(Constantes!$D$12/0.8)*(0.00376*D239^2-0.0516*D239-6.967)</f>
        <v>-2.6237273999999995</v>
      </c>
      <c r="M239" s="122">
        <f t="shared" si="23"/>
        <v>1.6324844950371451</v>
      </c>
      <c r="N239" s="12"/>
    </row>
    <row r="240" spans="2:14" x14ac:dyDescent="0.3">
      <c r="B240" s="11"/>
      <c r="C240" s="64">
        <v>235</v>
      </c>
      <c r="D240" s="64">
        <f>(Observaciones!D240+Observaciones!E240)/2</f>
        <v>-1.5</v>
      </c>
      <c r="E240" s="123">
        <f t="shared" si="18"/>
        <v>0.54744015979603111</v>
      </c>
      <c r="F240" s="123">
        <f t="shared" si="19"/>
        <v>4.0347906551751626E-2</v>
      </c>
      <c r="G240" s="123">
        <f t="shared" si="20"/>
        <v>2.5045414999999998</v>
      </c>
      <c r="H240" s="123">
        <f>0.001013*Constantes!$D$6/(0.622*G240)</f>
        <v>4.8224846756244354E-2</v>
      </c>
      <c r="I240" s="123">
        <f t="shared" si="21"/>
        <v>0</v>
      </c>
      <c r="J240" s="123">
        <f t="shared" si="22"/>
        <v>0.19888553720745422</v>
      </c>
      <c r="K240" s="123">
        <f>(Constantes!$D$12/0.8)*(Constantes!$D$7*J240^2+Constantes!$D$8*J240+Constantes!$D$9)</f>
        <v>9.8769091360935786</v>
      </c>
      <c r="L240" s="123">
        <f>(Constantes!$D$12/0.8)*(0.00376*D240^2-0.0516*D240-6.967)</f>
        <v>-2.5804274999999994</v>
      </c>
      <c r="M240" s="122">
        <f t="shared" si="23"/>
        <v>0</v>
      </c>
      <c r="N240" s="12"/>
    </row>
    <row r="241" spans="2:14" x14ac:dyDescent="0.3">
      <c r="B241" s="11"/>
      <c r="C241" s="64">
        <v>236</v>
      </c>
      <c r="D241" s="64">
        <f>(Observaciones!D241+Observaciones!E241)/2</f>
        <v>-1.4000000000000004</v>
      </c>
      <c r="E241" s="123">
        <f t="shared" si="18"/>
        <v>0.55148891999722116</v>
      </c>
      <c r="F241" s="123">
        <f t="shared" si="19"/>
        <v>4.0611858441332561E-2</v>
      </c>
      <c r="G241" s="123">
        <f t="shared" si="20"/>
        <v>2.5043053999999998</v>
      </c>
      <c r="H241" s="123">
        <f>0.001013*Constantes!$D$6/(0.622*G241)</f>
        <v>4.822939328092906E-2</v>
      </c>
      <c r="I241" s="123">
        <f t="shared" si="21"/>
        <v>0</v>
      </c>
      <c r="J241" s="123">
        <f t="shared" si="22"/>
        <v>0.19270423863861028</v>
      </c>
      <c r="K241" s="123">
        <f>(Constantes!$D$12/0.8)*(Constantes!$D$7*J241^2+Constantes!$D$8*J241+Constantes!$D$9)</f>
        <v>9.9149706499062056</v>
      </c>
      <c r="L241" s="123">
        <f>(Constantes!$D$12/0.8)*(0.00376*D241^2-0.0516*D241-6.967)</f>
        <v>-2.5827713999999995</v>
      </c>
      <c r="M241" s="122">
        <f t="shared" si="23"/>
        <v>0</v>
      </c>
      <c r="N241" s="12"/>
    </row>
    <row r="242" spans="2:14" x14ac:dyDescent="0.3">
      <c r="B242" s="11"/>
      <c r="C242" s="64">
        <v>237</v>
      </c>
      <c r="D242" s="64">
        <f>(Observaciones!D242+Observaciones!E242)/2</f>
        <v>1.7000000000000002</v>
      </c>
      <c r="E242" s="123">
        <f t="shared" si="18"/>
        <v>0.69089619530074076</v>
      </c>
      <c r="F242" s="123">
        <f t="shared" si="19"/>
        <v>4.9566579862790137E-2</v>
      </c>
      <c r="G242" s="123">
        <f t="shared" si="20"/>
        <v>2.4969863000000001</v>
      </c>
      <c r="H242" s="123">
        <f>0.001013*Constantes!$D$6/(0.622*G242)</f>
        <v>4.8370761999036331E-2</v>
      </c>
      <c r="I242" s="123">
        <f t="shared" si="21"/>
        <v>0.25538478876756332</v>
      </c>
      <c r="J242" s="123">
        <f t="shared" si="22"/>
        <v>0.18646583764495964</v>
      </c>
      <c r="K242" s="123">
        <f>(Constantes!$D$12/0.8)*(Constantes!$D$7*J242^2+Constantes!$D$8*J242+Constantes!$D$9)</f>
        <v>9.9529938576143486</v>
      </c>
      <c r="L242" s="123">
        <f>(Constantes!$D$12/0.8)*(0.00376*D242^2-0.0516*D242-6.967)</f>
        <v>-2.6414450999999994</v>
      </c>
      <c r="M242" s="122">
        <f t="shared" si="23"/>
        <v>1.7147477409911789</v>
      </c>
      <c r="N242" s="12"/>
    </row>
    <row r="243" spans="2:14" x14ac:dyDescent="0.3">
      <c r="B243" s="11"/>
      <c r="C243" s="64">
        <v>238</v>
      </c>
      <c r="D243" s="64">
        <f>(Observaciones!D243+Observaciones!E243)/2</f>
        <v>2.9999999999999996</v>
      </c>
      <c r="E243" s="123">
        <f t="shared" si="18"/>
        <v>0.75806427648670083</v>
      </c>
      <c r="F243" s="123">
        <f t="shared" si="19"/>
        <v>5.3798534274979479E-2</v>
      </c>
      <c r="G243" s="123">
        <f t="shared" si="20"/>
        <v>2.4939169999999997</v>
      </c>
      <c r="H243" s="123">
        <f>0.001013*Constantes!$D$6/(0.622*G243)</f>
        <v>4.8430292600818055E-2</v>
      </c>
      <c r="I243" s="123">
        <f t="shared" si="21"/>
        <v>0.2658799668755345</v>
      </c>
      <c r="J243" s="123">
        <f t="shared" si="22"/>
        <v>0.18017218279935246</v>
      </c>
      <c r="K243" s="123">
        <f>(Constantes!$D$12/0.8)*(Constantes!$D$7*J243^2+Constantes!$D$8*J243+Constantes!$D$9)</f>
        <v>9.9909569109074265</v>
      </c>
      <c r="L243" s="123">
        <f>(Constantes!$D$12/0.8)*(0.00376*D243^2-0.0516*D243-6.967)</f>
        <v>-2.6579849999999996</v>
      </c>
      <c r="M243" s="122">
        <f t="shared" si="23"/>
        <v>1.7903066112196735</v>
      </c>
      <c r="N243" s="12"/>
    </row>
    <row r="244" spans="2:14" x14ac:dyDescent="0.3">
      <c r="B244" s="11"/>
      <c r="C244" s="64">
        <v>239</v>
      </c>
      <c r="D244" s="64">
        <f>(Observaciones!D244+Observaciones!E244)/2</f>
        <v>2.0999999999999996</v>
      </c>
      <c r="E244" s="123">
        <f t="shared" si="18"/>
        <v>0.71097990605014338</v>
      </c>
      <c r="F244" s="123">
        <f t="shared" si="19"/>
        <v>5.0837125796136952E-2</v>
      </c>
      <c r="G244" s="123">
        <f t="shared" si="20"/>
        <v>2.4960418999999998</v>
      </c>
      <c r="H244" s="123">
        <f>0.001013*Constantes!$D$6/(0.622*G244)</f>
        <v>4.8389063513779293E-2</v>
      </c>
      <c r="I244" s="123">
        <f t="shared" si="21"/>
        <v>0.25862669464296717</v>
      </c>
      <c r="J244" s="123">
        <f t="shared" si="22"/>
        <v>0.17382513904754765</v>
      </c>
      <c r="K244" s="123">
        <f>(Constantes!$D$12/0.8)*(Constantes!$D$7*J244^2+Constantes!$D$8*J244+Constantes!$D$9)</f>
        <v>10.028838238401679</v>
      </c>
      <c r="L244" s="123">
        <f>(Constantes!$D$12/0.8)*(0.00376*D244^2-0.0516*D244-6.967)</f>
        <v>-2.6470418999999996</v>
      </c>
      <c r="M244" s="122">
        <f t="shared" si="23"/>
        <v>1.7535060704459748</v>
      </c>
      <c r="N244" s="12"/>
    </row>
    <row r="245" spans="2:14" x14ac:dyDescent="0.3">
      <c r="B245" s="11"/>
      <c r="C245" s="64">
        <v>240</v>
      </c>
      <c r="D245" s="64">
        <f>(Observaciones!D245+Observaciones!E245)/2</f>
        <v>3.7</v>
      </c>
      <c r="E245" s="123">
        <f t="shared" si="18"/>
        <v>0.79656704122309585</v>
      </c>
      <c r="F245" s="123">
        <f t="shared" si="19"/>
        <v>5.6203091112967181E-2</v>
      </c>
      <c r="G245" s="123">
        <f t="shared" si="20"/>
        <v>2.4922643</v>
      </c>
      <c r="H245" s="123">
        <f>0.001013*Constantes!$D$6/(0.622*G245)</f>
        <v>4.8462408273534374E-2</v>
      </c>
      <c r="I245" s="123">
        <f t="shared" si="21"/>
        <v>0.27147703708239068</v>
      </c>
      <c r="J245" s="123">
        <f t="shared" si="22"/>
        <v>0.16742658715558911</v>
      </c>
      <c r="K245" s="123">
        <f>(Constantes!$D$12/0.8)*(Constantes!$D$7*J245^2+Constantes!$D$8*J245+Constantes!$D$9)</f>
        <v>10.066616564265994</v>
      </c>
      <c r="L245" s="123">
        <f>(Constantes!$D$12/0.8)*(0.00376*D245^2-0.0516*D245-6.967)</f>
        <v>-2.6649170999999994</v>
      </c>
      <c r="M245" s="122">
        <f t="shared" si="23"/>
        <v>1.8454201256345637</v>
      </c>
      <c r="N245" s="12"/>
    </row>
    <row r="246" spans="2:14" x14ac:dyDescent="0.3">
      <c r="B246" s="11"/>
      <c r="C246" s="64">
        <v>241</v>
      </c>
      <c r="D246" s="64">
        <f>(Observaciones!D246+Observaciones!E246)/2</f>
        <v>3.5</v>
      </c>
      <c r="E246" s="123">
        <f t="shared" si="18"/>
        <v>0.78539400694677231</v>
      </c>
      <c r="F246" s="123">
        <f t="shared" si="19"/>
        <v>5.5506848718348038E-2</v>
      </c>
      <c r="G246" s="123">
        <f t="shared" si="20"/>
        <v>2.4927364999999999</v>
      </c>
      <c r="H246" s="123">
        <f>0.001013*Constantes!$D$6/(0.622*G246)</f>
        <v>4.8453228021555564E-2</v>
      </c>
      <c r="I246" s="123">
        <f t="shared" si="21"/>
        <v>0.26988214466632438</v>
      </c>
      <c r="J246" s="123">
        <f t="shared" si="22"/>
        <v>0.16097842315249489</v>
      </c>
      <c r="K246" s="123">
        <f>(Constantes!$D$12/0.8)*(Constantes!$D$7*J246^2+Constantes!$D$8*J246+Constantes!$D$9)</f>
        <v>10.104270926438545</v>
      </c>
      <c r="L246" s="123">
        <f>(Constantes!$D$12/0.8)*(0.00376*D246^2-0.0516*D246-6.967)</f>
        <v>-2.6630774999999995</v>
      </c>
      <c r="M246" s="122">
        <f t="shared" si="23"/>
        <v>1.8446275023291798</v>
      </c>
      <c r="N246" s="12"/>
    </row>
    <row r="247" spans="2:14" x14ac:dyDescent="0.3">
      <c r="B247" s="11"/>
      <c r="C247" s="64">
        <v>242</v>
      </c>
      <c r="D247" s="64">
        <f>(Observaciones!D247+Observaciones!E247)/2</f>
        <v>3</v>
      </c>
      <c r="E247" s="123">
        <f t="shared" si="18"/>
        <v>0.75806427648670083</v>
      </c>
      <c r="F247" s="123">
        <f t="shared" si="19"/>
        <v>5.3798534274979479E-2</v>
      </c>
      <c r="G247" s="123">
        <f t="shared" si="20"/>
        <v>2.4939169999999997</v>
      </c>
      <c r="H247" s="123">
        <f>0.001013*Constantes!$D$6/(0.622*G247)</f>
        <v>4.8430292600818055E-2</v>
      </c>
      <c r="I247" s="123">
        <f t="shared" si="21"/>
        <v>0.2658799668755345</v>
      </c>
      <c r="J247" s="123">
        <f t="shared" si="22"/>
        <v>0.15448255776842162</v>
      </c>
      <c r="K247" s="123">
        <f>(Constantes!$D$12/0.8)*(Constantes!$D$7*J247^2+Constantes!$D$8*J247+Constantes!$D$9)</f>
        <v>10.141780694414786</v>
      </c>
      <c r="L247" s="123">
        <f>(Constantes!$D$12/0.8)*(0.00376*D247^2-0.0516*D247-6.967)</f>
        <v>-2.6579849999999996</v>
      </c>
      <c r="M247" s="122">
        <f t="shared" si="23"/>
        <v>1.8280015724288747</v>
      </c>
      <c r="N247" s="12"/>
    </row>
    <row r="248" spans="2:14" x14ac:dyDescent="0.3">
      <c r="B248" s="11"/>
      <c r="C248" s="64">
        <v>243</v>
      </c>
      <c r="D248" s="64">
        <f>(Observaciones!D248+Observaciones!E248)/2</f>
        <v>2</v>
      </c>
      <c r="E248" s="123">
        <f t="shared" si="18"/>
        <v>0.70591123759610253</v>
      </c>
      <c r="F248" s="123">
        <f t="shared" si="19"/>
        <v>5.0516895403570836E-2</v>
      </c>
      <c r="G248" s="123">
        <f t="shared" si="20"/>
        <v>2.4962779999999998</v>
      </c>
      <c r="H248" s="123">
        <f>0.001013*Constantes!$D$6/(0.622*G248)</f>
        <v>4.8384486836864471E-2</v>
      </c>
      <c r="I248" s="123">
        <f t="shared" si="21"/>
        <v>0.25781719970899042</v>
      </c>
      <c r="J248" s="123">
        <f t="shared" si="22"/>
        <v>0.14794091586847496</v>
      </c>
      <c r="K248" s="123">
        <f>(Constantes!$D$12/0.8)*(Constantes!$D$7*J248^2+Constantes!$D$8*J248+Constantes!$D$9)</f>
        <v>10.17912558658773</v>
      </c>
      <c r="L248" s="123">
        <f>(Constantes!$D$12/0.8)*(0.00376*D248^2-0.0516*D248-6.967)</f>
        <v>-2.6456849999999994</v>
      </c>
      <c r="M248" s="122">
        <f t="shared" si="23"/>
        <v>1.7847893369548919</v>
      </c>
      <c r="N248" s="12"/>
    </row>
    <row r="249" spans="2:14" x14ac:dyDescent="0.3">
      <c r="B249" s="11"/>
      <c r="C249" s="64">
        <v>244</v>
      </c>
      <c r="D249" s="64">
        <f>(Observaciones!D249+Observaciones!E249)/2</f>
        <v>1.7999999999999998</v>
      </c>
      <c r="E249" s="123">
        <f t="shared" si="18"/>
        <v>0.69586955492486935</v>
      </c>
      <c r="F249" s="123">
        <f t="shared" si="19"/>
        <v>4.9881630142067222E-2</v>
      </c>
      <c r="G249" s="123">
        <f t="shared" si="20"/>
        <v>2.4967501999999997</v>
      </c>
      <c r="H249" s="123">
        <f>0.001013*Constantes!$D$6/(0.622*G249)</f>
        <v>4.8375336079738519E-2</v>
      </c>
      <c r="I249" s="123">
        <f t="shared" si="21"/>
        <v>0.25619623248758888</v>
      </c>
      <c r="J249" s="123">
        <f t="shared" si="22"/>
        <v>0.14135543588232999</v>
      </c>
      <c r="K249" s="123">
        <f>(Constantes!$D$12/0.8)*(Constantes!$D$7*J249^2+Constantes!$D$8*J249+Constantes!$D$9)</f>
        <v>10.216285687122138</v>
      </c>
      <c r="L249" s="123">
        <f>(Constantes!$D$12/0.8)*(0.00376*D249^2-0.0516*D249-6.967)</f>
        <v>-2.6428865999999993</v>
      </c>
      <c r="M249" s="122">
        <f t="shared" si="23"/>
        <v>1.7832338790621824</v>
      </c>
      <c r="N249" s="12"/>
    </row>
    <row r="250" spans="2:14" x14ac:dyDescent="0.3">
      <c r="B250" s="11"/>
      <c r="C250" s="64">
        <v>245</v>
      </c>
      <c r="D250" s="64">
        <f>(Observaciones!D250+Observaciones!E250)/2</f>
        <v>-1.6000000000000005</v>
      </c>
      <c r="E250" s="123">
        <f t="shared" si="18"/>
        <v>0.54341772586112125</v>
      </c>
      <c r="F250" s="123">
        <f t="shared" si="19"/>
        <v>4.0085433969043273E-2</v>
      </c>
      <c r="G250" s="123">
        <f t="shared" si="20"/>
        <v>2.5047775999999997</v>
      </c>
      <c r="H250" s="123">
        <f>0.001013*Constantes!$D$6/(0.622*G250)</f>
        <v>4.8220301088669253E-2</v>
      </c>
      <c r="I250" s="123">
        <f t="shared" si="21"/>
        <v>0</v>
      </c>
      <c r="J250" s="123">
        <f t="shared" si="22"/>
        <v>0.13472806922983294</v>
      </c>
      <c r="K250" s="123">
        <f>(Constantes!$D$12/0.8)*(Constantes!$D$7*J250^2+Constantes!$D$8*J250+Constantes!$D$9)</f>
        <v>10.253241462344713</v>
      </c>
      <c r="L250" s="123">
        <f>(Constantes!$D$12/0.8)*(0.00376*D250^2-0.0516*D250-6.967)</f>
        <v>-2.5780553999999998</v>
      </c>
      <c r="M250" s="122">
        <f t="shared" si="23"/>
        <v>0</v>
      </c>
      <c r="N250" s="12"/>
    </row>
    <row r="251" spans="2:14" x14ac:dyDescent="0.3">
      <c r="B251" s="11"/>
      <c r="C251" s="64">
        <v>246</v>
      </c>
      <c r="D251" s="64">
        <f>(Observaciones!D251+Observaciones!E251)/2</f>
        <v>0.5</v>
      </c>
      <c r="E251" s="123">
        <f t="shared" si="18"/>
        <v>0.6336187654716029</v>
      </c>
      <c r="F251" s="123">
        <f t="shared" si="19"/>
        <v>4.591729381014055E-2</v>
      </c>
      <c r="G251" s="123">
        <f t="shared" si="20"/>
        <v>2.4998195000000001</v>
      </c>
      <c r="H251" s="123">
        <f>0.001013*Constantes!$D$6/(0.622*G251)</f>
        <v>4.8315940423760334E-2</v>
      </c>
      <c r="I251" s="123">
        <f t="shared" si="21"/>
        <v>0.24560323397932965</v>
      </c>
      <c r="J251" s="123">
        <f t="shared" si="22"/>
        <v>0.12806077974275321</v>
      </c>
      <c r="K251" s="123">
        <f>(Constantes!$D$12/0.8)*(Constantes!$D$7*J251^2+Constantes!$D$8*J251+Constantes!$D$9)</f>
        <v>10.289973776632994</v>
      </c>
      <c r="L251" s="123">
        <f>(Constantes!$D$12/0.8)*(0.00376*D251^2-0.0516*D251-6.967)</f>
        <v>-2.6219474999999997</v>
      </c>
      <c r="M251" s="122">
        <f t="shared" si="23"/>
        <v>1.7316570015533279</v>
      </c>
      <c r="N251" s="12"/>
    </row>
    <row r="252" spans="2:14" x14ac:dyDescent="0.3">
      <c r="B252" s="11"/>
      <c r="C252" s="64">
        <v>247</v>
      </c>
      <c r="D252" s="64">
        <f>(Observaciones!D252+Observaciones!E252)/2</f>
        <v>2.2999999999999998</v>
      </c>
      <c r="E252" s="123">
        <f t="shared" si="18"/>
        <v>0.72121376650791569</v>
      </c>
      <c r="F252" s="123">
        <f t="shared" si="19"/>
        <v>5.1482820824590748E-2</v>
      </c>
      <c r="G252" s="123">
        <f t="shared" si="20"/>
        <v>2.4955696999999999</v>
      </c>
      <c r="H252" s="123">
        <f>0.001013*Constantes!$D$6/(0.622*G252)</f>
        <v>4.8398219465541015E-2</v>
      </c>
      <c r="I252" s="123">
        <f t="shared" si="21"/>
        <v>0.26024363636167036</v>
      </c>
      <c r="J252" s="123">
        <f t="shared" si="22"/>
        <v>0.1213555430828577</v>
      </c>
      <c r="K252" s="123">
        <f>(Constantes!$D$12/0.8)*(Constantes!$D$7*J252^2+Constantes!$D$8*J252+Constantes!$D$9)</f>
        <v>10.326463907786312</v>
      </c>
      <c r="L252" s="123">
        <f>(Constantes!$D$12/0.8)*(0.00376*D252^2-0.0516*D252-6.967)</f>
        <v>-2.6496710999999995</v>
      </c>
      <c r="M252" s="122">
        <f t="shared" si="23"/>
        <v>1.8365926848062364</v>
      </c>
      <c r="N252" s="12"/>
    </row>
    <row r="253" spans="2:14" x14ac:dyDescent="0.3">
      <c r="B253" s="11"/>
      <c r="C253" s="64">
        <v>248</v>
      </c>
      <c r="D253" s="64">
        <f>(Observaciones!D253+Observaciones!E253)/2</f>
        <v>1.1000000000000005</v>
      </c>
      <c r="E253" s="123">
        <f t="shared" si="18"/>
        <v>0.66171002192942552</v>
      </c>
      <c r="F253" s="123">
        <f t="shared" si="19"/>
        <v>4.7711949733872938E-2</v>
      </c>
      <c r="G253" s="123">
        <f t="shared" si="20"/>
        <v>2.4984028999999999</v>
      </c>
      <c r="H253" s="123">
        <f>0.001013*Constantes!$D$6/(0.622*G253)</f>
        <v>4.8343335669420791E-2</v>
      </c>
      <c r="I253" s="123">
        <f t="shared" si="21"/>
        <v>0.25050359756068624</v>
      </c>
      <c r="J253" s="123">
        <f t="shared" si="22"/>
        <v>0.11461434615647929</v>
      </c>
      <c r="K253" s="123">
        <f>(Constantes!$D$12/0.8)*(Constantes!$D$7*J253^2+Constantes!$D$8*J253+Constantes!$D$9)</f>
        <v>10.362693561862717</v>
      </c>
      <c r="L253" s="123">
        <f>(Constantes!$D$12/0.8)*(0.00376*D253^2-0.0516*D253-6.967)</f>
        <v>-2.6322038999999995</v>
      </c>
      <c r="M253" s="122">
        <f t="shared" si="23"/>
        <v>1.780761950142369</v>
      </c>
      <c r="N253" s="12"/>
    </row>
    <row r="254" spans="2:14" x14ac:dyDescent="0.3">
      <c r="B254" s="11"/>
      <c r="C254" s="64">
        <v>249</v>
      </c>
      <c r="D254" s="64">
        <f>(Observaciones!D254+Observaciones!E254)/2</f>
        <v>3.3999999999999995</v>
      </c>
      <c r="E254" s="123">
        <f t="shared" si="18"/>
        <v>0.7798595322295131</v>
      </c>
      <c r="F254" s="123">
        <f t="shared" si="19"/>
        <v>5.5161511563378181E-2</v>
      </c>
      <c r="G254" s="123">
        <f t="shared" si="20"/>
        <v>2.4929725999999999</v>
      </c>
      <c r="H254" s="123">
        <f>0.001013*Constantes!$D$6/(0.622*G254)</f>
        <v>4.8448639199706552E-2</v>
      </c>
      <c r="I254" s="123">
        <f t="shared" si="21"/>
        <v>0.26908339137615267</v>
      </c>
      <c r="J254" s="123">
        <f t="shared" si="22"/>
        <v>0.10783918652575487</v>
      </c>
      <c r="K254" s="123">
        <f>(Constantes!$D$12/0.8)*(Constantes!$D$7*J254^2+Constantes!$D$8*J254+Constantes!$D$9)</f>
        <v>10.39864488746648</v>
      </c>
      <c r="L254" s="123">
        <f>(Constantes!$D$12/0.8)*(0.00376*D254^2-0.0516*D254-6.967)</f>
        <v>-2.6621153999999994</v>
      </c>
      <c r="M254" s="122">
        <f t="shared" si="23"/>
        <v>1.9138854340469424</v>
      </c>
      <c r="N254" s="12"/>
    </row>
    <row r="255" spans="2:14" x14ac:dyDescent="0.3">
      <c r="B255" s="11"/>
      <c r="C255" s="64">
        <v>250</v>
      </c>
      <c r="D255" s="64">
        <f>(Observaciones!D255+Observaciones!E255)/2</f>
        <v>3.3000000000000007</v>
      </c>
      <c r="E255" s="123">
        <f t="shared" si="18"/>
        <v>0.77435950557316802</v>
      </c>
      <c r="F255" s="123">
        <f t="shared" si="19"/>
        <v>5.4818019612903904E-2</v>
      </c>
      <c r="G255" s="123">
        <f t="shared" si="20"/>
        <v>2.4932086999999998</v>
      </c>
      <c r="H255" s="123">
        <f>0.001013*Constantes!$D$6/(0.622*G255)</f>
        <v>4.8444051246955125E-2</v>
      </c>
      <c r="I255" s="123">
        <f t="shared" si="21"/>
        <v>0.26828378389336249</v>
      </c>
      <c r="J255" s="123">
        <f t="shared" si="22"/>
        <v>0.10103207181670262</v>
      </c>
      <c r="K255" s="123">
        <f>(Constantes!$D$12/0.8)*(Constantes!$D$7*J255^2+Constantes!$D$8*J255+Constantes!$D$9)</f>
        <v>10.434300489471466</v>
      </c>
      <c r="L255" s="123">
        <f>(Constantes!$D$12/0.8)*(0.00376*D255^2-0.0516*D255-6.967)</f>
        <v>-2.6611250999999996</v>
      </c>
      <c r="M255" s="122">
        <f t="shared" si="23"/>
        <v>1.9174556892984207</v>
      </c>
      <c r="N255" s="12"/>
    </row>
    <row r="256" spans="2:14" x14ac:dyDescent="0.3">
      <c r="B256" s="11"/>
      <c r="C256" s="64">
        <v>251</v>
      </c>
      <c r="D256" s="64">
        <f>(Observaciones!D256+Observaciones!E256)/2</f>
        <v>3.4000000000000004</v>
      </c>
      <c r="E256" s="123">
        <f t="shared" si="18"/>
        <v>0.7798595322295131</v>
      </c>
      <c r="F256" s="123">
        <f t="shared" si="19"/>
        <v>5.5161511563378181E-2</v>
      </c>
      <c r="G256" s="123">
        <f t="shared" si="20"/>
        <v>2.4929725999999999</v>
      </c>
      <c r="H256" s="123">
        <f>0.001013*Constantes!$D$6/(0.622*G256)</f>
        <v>4.8448639199706552E-2</v>
      </c>
      <c r="I256" s="123">
        <f t="shared" si="21"/>
        <v>0.26908339137615267</v>
      </c>
      <c r="J256" s="123">
        <f t="shared" si="22"/>
        <v>9.4195019124320392E-2</v>
      </c>
      <c r="K256" s="123">
        <f>(Constantes!$D$12/0.8)*(Constantes!$D$7*J256^2+Constantes!$D$8*J256+Constantes!$D$9)</f>
        <v>10.469643442166243</v>
      </c>
      <c r="L256" s="123">
        <f>(Constantes!$D$12/0.8)*(0.00376*D256^2-0.0516*D256-6.967)</f>
        <v>-2.6621153999999994</v>
      </c>
      <c r="M256" s="122">
        <f t="shared" si="23"/>
        <v>1.9318436940154748</v>
      </c>
      <c r="N256" s="12"/>
    </row>
    <row r="257" spans="2:14" x14ac:dyDescent="0.3">
      <c r="B257" s="11"/>
      <c r="C257" s="64">
        <v>252</v>
      </c>
      <c r="D257" s="64">
        <f>(Observaciones!D257+Observaciones!E257)/2</f>
        <v>3.3999999999999995</v>
      </c>
      <c r="E257" s="123">
        <f t="shared" si="18"/>
        <v>0.7798595322295131</v>
      </c>
      <c r="F257" s="123">
        <f t="shared" si="19"/>
        <v>5.5161511563378181E-2</v>
      </c>
      <c r="G257" s="123">
        <f t="shared" si="20"/>
        <v>2.4929725999999999</v>
      </c>
      <c r="H257" s="123">
        <f>0.001013*Constantes!$D$6/(0.622*G257)</f>
        <v>4.8448639199706552E-2</v>
      </c>
      <c r="I257" s="123">
        <f t="shared" si="21"/>
        <v>0.26908339137615267</v>
      </c>
      <c r="J257" s="123">
        <f t="shared" si="22"/>
        <v>8.7330054414876609E-2</v>
      </c>
      <c r="K257" s="123">
        <f>(Constantes!$D$12/0.8)*(Constantes!$D$7*J257^2+Constantes!$D$8*J257+Constantes!$D$9)</f>
        <v>10.504657301807628</v>
      </c>
      <c r="L257" s="123">
        <f>(Constantes!$D$12/0.8)*(0.00376*D257^2-0.0516*D257-6.967)</f>
        <v>-2.6621153999999994</v>
      </c>
      <c r="M257" s="122">
        <f t="shared" si="23"/>
        <v>1.9407000432270991</v>
      </c>
      <c r="N257" s="12"/>
    </row>
    <row r="258" spans="2:14" x14ac:dyDescent="0.3">
      <c r="B258" s="11"/>
      <c r="C258" s="64">
        <v>253</v>
      </c>
      <c r="D258" s="64">
        <f>(Observaciones!D258+Observaciones!E258)/2</f>
        <v>2.7</v>
      </c>
      <c r="E258" s="123">
        <f t="shared" si="18"/>
        <v>0.74207249878281389</v>
      </c>
      <c r="F258" s="123">
        <f t="shared" si="19"/>
        <v>5.279536631965228E-2</v>
      </c>
      <c r="G258" s="123">
        <f t="shared" si="20"/>
        <v>2.4946253</v>
      </c>
      <c r="H258" s="123">
        <f>0.001013*Constantes!$D$6/(0.622*G258)</f>
        <v>4.8416541767677235E-2</v>
      </c>
      <c r="I258" s="123">
        <f t="shared" si="21"/>
        <v>0.26346893607318966</v>
      </c>
      <c r="J258" s="123">
        <f t="shared" si="22"/>
        <v>8.0439211925572768E-2</v>
      </c>
      <c r="K258" s="123">
        <f>(Constantes!$D$12/0.8)*(Constantes!$D$7*J258^2+Constantes!$D$8*J258+Constantes!$D$9)</f>
        <v>10.539326118569974</v>
      </c>
      <c r="L258" s="123">
        <f>(Constantes!$D$12/0.8)*(0.00376*D258^2-0.0516*D258-6.967)</f>
        <v>-2.6545910999999993</v>
      </c>
      <c r="M258" s="122">
        <f t="shared" si="23"/>
        <v>1.9107756441983721</v>
      </c>
      <c r="N258" s="12"/>
    </row>
    <row r="259" spans="2:14" x14ac:dyDescent="0.3">
      <c r="B259" s="11"/>
      <c r="C259" s="64">
        <v>254</v>
      </c>
      <c r="D259" s="64">
        <f>(Observaciones!D259+Observaciones!E259)/2</f>
        <v>3.8999999999999995</v>
      </c>
      <c r="E259" s="123">
        <f t="shared" si="18"/>
        <v>0.807880097862269</v>
      </c>
      <c r="F259" s="123">
        <f t="shared" si="19"/>
        <v>5.6906812005471159E-2</v>
      </c>
      <c r="G259" s="123">
        <f t="shared" si="20"/>
        <v>2.4917921000000001</v>
      </c>
      <c r="H259" s="123">
        <f>0.001013*Constantes!$D$6/(0.622*G259)</f>
        <v>4.847159200486844E-2</v>
      </c>
      <c r="I259" s="123">
        <f t="shared" si="21"/>
        <v>0.27306835890470815</v>
      </c>
      <c r="J259" s="123">
        <f t="shared" si="22"/>
        <v>7.3524533561755021E-2</v>
      </c>
      <c r="K259" s="123">
        <f>(Constantes!$D$12/0.8)*(Constantes!$D$7*J259^2+Constantes!$D$8*J259+Constantes!$D$9)</f>
        <v>10.573634447878307</v>
      </c>
      <c r="L259" s="123">
        <f>(Constantes!$D$12/0.8)*(0.00376*D259^2-0.0516*D259-6.967)</f>
        <v>-2.6666438999999995</v>
      </c>
      <c r="M259" s="122">
        <f t="shared" si="23"/>
        <v>1.9859094324037432</v>
      </c>
      <c r="N259" s="12"/>
    </row>
    <row r="260" spans="2:14" x14ac:dyDescent="0.3">
      <c r="B260" s="11"/>
      <c r="C260" s="64">
        <v>255</v>
      </c>
      <c r="D260" s="64">
        <f>(Observaciones!D260+Observaciones!E260)/2</f>
        <v>2.2000000000000002</v>
      </c>
      <c r="E260" s="123">
        <f t="shared" si="18"/>
        <v>0.71608069080811831</v>
      </c>
      <c r="F260" s="123">
        <f t="shared" si="19"/>
        <v>5.1159098346532123E-2</v>
      </c>
      <c r="G260" s="123">
        <f t="shared" si="20"/>
        <v>2.4958057999999999</v>
      </c>
      <c r="H260" s="123">
        <f>0.001013*Constantes!$D$6/(0.622*G260)</f>
        <v>4.8393641056589561E-2</v>
      </c>
      <c r="I260" s="123">
        <f t="shared" si="21"/>
        <v>0.25943551155231137</v>
      </c>
      <c r="J260" s="123">
        <f t="shared" si="22"/>
        <v>6.6588068291853514E-2</v>
      </c>
      <c r="K260" s="123">
        <f>(Constantes!$D$12/0.8)*(Constantes!$D$7*J260^2+Constantes!$D$8*J260+Constantes!$D$9)</f>
        <v>10.607567361114073</v>
      </c>
      <c r="L260" s="123">
        <f>(Constantes!$D$12/0.8)*(0.00376*D260^2-0.0516*D260-6.967)</f>
        <v>-2.6483705999999994</v>
      </c>
      <c r="M260" s="122">
        <f t="shared" si="23"/>
        <v>1.8997795033857554</v>
      </c>
      <c r="N260" s="12"/>
    </row>
    <row r="261" spans="2:14" x14ac:dyDescent="0.3">
      <c r="B261" s="11"/>
      <c r="C261" s="64">
        <v>256</v>
      </c>
      <c r="D261" s="64">
        <f>(Observaciones!D261+Observaciones!E261)/2</f>
        <v>0.79999999999999982</v>
      </c>
      <c r="E261" s="123">
        <f t="shared" si="18"/>
        <v>0.64752977093343578</v>
      </c>
      <c r="F261" s="123">
        <f t="shared" si="19"/>
        <v>4.6807225994908587E-2</v>
      </c>
      <c r="G261" s="123">
        <f t="shared" si="20"/>
        <v>2.4991111999999998</v>
      </c>
      <c r="H261" s="123">
        <f>0.001013*Constantes!$D$6/(0.622*G261)</f>
        <v>4.8329634164399872E-2</v>
      </c>
      <c r="I261" s="123">
        <f t="shared" si="21"/>
        <v>0.24805561021082459</v>
      </c>
      <c r="J261" s="123">
        <f t="shared" si="22"/>
        <v>5.963187154022892E-2</v>
      </c>
      <c r="K261" s="123">
        <f>(Constantes!$D$12/0.8)*(Constantes!$D$7*J261^2+Constantes!$D$8*J261+Constantes!$D$9)</f>
        <v>10.641110455683119</v>
      </c>
      <c r="L261" s="123">
        <f>(Constantes!$D$12/0.8)*(0.00376*D261^2-0.0516*D261-6.967)</f>
        <v>-2.6272025999999995</v>
      </c>
      <c r="M261" s="122">
        <f t="shared" si="23"/>
        <v>1.8295195744704813</v>
      </c>
      <c r="N261" s="12"/>
    </row>
    <row r="262" spans="2:14" x14ac:dyDescent="0.3">
      <c r="B262" s="11"/>
      <c r="C262" s="64">
        <v>257</v>
      </c>
      <c r="D262" s="64">
        <f>(Observaciones!D262+Observaciones!E262)/2</f>
        <v>1</v>
      </c>
      <c r="E262" s="123">
        <f t="shared" si="18"/>
        <v>0.65695308083782977</v>
      </c>
      <c r="F262" s="123">
        <f t="shared" si="19"/>
        <v>4.7408719253218941E-2</v>
      </c>
      <c r="G262" s="123">
        <f t="shared" si="20"/>
        <v>2.4986389999999998</v>
      </c>
      <c r="H262" s="123">
        <f>0.001013*Constantes!$D$6/(0.622*G262)</f>
        <v>4.8338767637963853E-2</v>
      </c>
      <c r="I262" s="123">
        <f t="shared" si="21"/>
        <v>0.24968811460036958</v>
      </c>
      <c r="J262" s="123">
        <f t="shared" si="22"/>
        <v>5.2658004578105759E-2</v>
      </c>
      <c r="K262" s="123">
        <f>(Constantes!$D$12/0.8)*(Constantes!$D$7*J262^2+Constantes!$D$8*J262+Constantes!$D$9)</f>
        <v>10.674249864436177</v>
      </c>
      <c r="L262" s="123">
        <f>(Constantes!$D$12/0.8)*(0.00376*D262^2-0.0516*D262-6.967)</f>
        <v>-2.6305649999999994</v>
      </c>
      <c r="M262" s="122">
        <f t="shared" si="23"/>
        <v>1.8484985088351393</v>
      </c>
      <c r="N262" s="12"/>
    </row>
    <row r="263" spans="2:14" x14ac:dyDescent="0.3">
      <c r="B263" s="11"/>
      <c r="C263" s="64">
        <v>258</v>
      </c>
      <c r="D263" s="64">
        <f>(Observaciones!D263+Observaciones!E263)/2</f>
        <v>2.5999999999999996</v>
      </c>
      <c r="E263" s="123">
        <f t="shared" ref="E263:E326" si="24">EXP((16.78*D263-116.9)/(D263+237.3))</f>
        <v>0.7368084973291994</v>
      </c>
      <c r="F263" s="123">
        <f t="shared" ref="F263:F326" si="25">4098*E263/((D263+237.3)^2)</f>
        <v>5.2464565912729355E-2</v>
      </c>
      <c r="G263" s="123">
        <f t="shared" ref="G263:G326" si="26">2.501-0.002361*D263</f>
        <v>2.4948614</v>
      </c>
      <c r="H263" s="123">
        <f>0.001013*Constantes!$D$6/(0.622*G263)</f>
        <v>4.8411959891701536E-2</v>
      </c>
      <c r="I263" s="123">
        <f t="shared" ref="I263:I326" si="27">IF(D263&gt;0,1.26*F263/(G263*(F263+H263)),0)</f>
        <v>0.26266371871166472</v>
      </c>
      <c r="J263" s="123">
        <f t="shared" ref="J263:J326" si="28">0.409*SIN(2*PI()*(C263-82)/365)</f>
        <v>4.5668533912773299E-2</v>
      </c>
      <c r="K263" s="123">
        <f>(Constantes!$D$12/0.8)*(Constantes!$D$7*J263^2+Constantes!$D$8*J263+Constantes!$D$9)</f>
        <v>10.706972264433004</v>
      </c>
      <c r="L263" s="123">
        <f>(Constantes!$D$12/0.8)*(0.00376*D263^2-0.0516*D263-6.967)</f>
        <v>-2.6534033999999993</v>
      </c>
      <c r="M263" s="122">
        <f t="shared" ref="M263:M326" si="29">IF(D263&gt;0,I263*(0.94*K263+L263),0)</f>
        <v>1.946640357765334</v>
      </c>
      <c r="N263" s="12"/>
    </row>
    <row r="264" spans="2:14" x14ac:dyDescent="0.3">
      <c r="B264" s="11"/>
      <c r="C264" s="64">
        <v>259</v>
      </c>
      <c r="D264" s="64">
        <f>(Observaciones!D264+Observaciones!E264)/2</f>
        <v>1.5</v>
      </c>
      <c r="E264" s="123">
        <f t="shared" si="24"/>
        <v>0.6810435817226459</v>
      </c>
      <c r="F264" s="123">
        <f t="shared" si="25"/>
        <v>4.8941605674579676E-2</v>
      </c>
      <c r="G264" s="123">
        <f t="shared" si="26"/>
        <v>2.4974585</v>
      </c>
      <c r="H264" s="123">
        <f>0.001013*Constantes!$D$6/(0.622*G264)</f>
        <v>4.8361616432126636E-2</v>
      </c>
      <c r="I264" s="123">
        <f t="shared" si="27"/>
        <v>0.25376005314046418</v>
      </c>
      <c r="J264" s="123">
        <f t="shared" si="28"/>
        <v>3.8665530675234434E-2</v>
      </c>
      <c r="K264" s="123">
        <f>(Constantes!$D$12/0.8)*(Constantes!$D$7*J264^2+Constantes!$D$8*J264+Constantes!$D$9)</f>
        <v>10.739264885042024</v>
      </c>
      <c r="L264" s="123">
        <f>(Constantes!$D$12/0.8)*(0.00376*D264^2-0.0516*D264-6.967)</f>
        <v>-2.6384774999999996</v>
      </c>
      <c r="M264" s="122">
        <f t="shared" si="29"/>
        <v>1.8921444516327985</v>
      </c>
      <c r="N264" s="12"/>
    </row>
    <row r="265" spans="2:14" x14ac:dyDescent="0.3">
      <c r="B265" s="11"/>
      <c r="C265" s="64">
        <v>260</v>
      </c>
      <c r="D265" s="64">
        <f>(Observaciones!D265+Observaciones!E265)/2</f>
        <v>-9.9999999999999645E-2</v>
      </c>
      <c r="E265" s="123">
        <f t="shared" si="24"/>
        <v>0.60658691727307723</v>
      </c>
      <c r="F265" s="123">
        <f t="shared" si="25"/>
        <v>4.4181008388070736E-2</v>
      </c>
      <c r="G265" s="123">
        <f t="shared" si="26"/>
        <v>2.5012360999999999</v>
      </c>
      <c r="H265" s="123">
        <f>0.001013*Constantes!$D$6/(0.622*G265)</f>
        <v>4.8288576209240847E-2</v>
      </c>
      <c r="I265" s="123">
        <f t="shared" si="27"/>
        <v>0</v>
      </c>
      <c r="J265" s="123">
        <f t="shared" si="28"/>
        <v>3.165107000648637E-2</v>
      </c>
      <c r="K265" s="123">
        <f>(Constantes!$D$12/0.8)*(Constantes!$D$7*J265^2+Constantes!$D$8*J265+Constantes!$D$9)</f>
        <v>10.771115515368169</v>
      </c>
      <c r="L265" s="123">
        <f>(Constantes!$D$12/0.8)*(0.00376*D265^2-0.0516*D265-6.967)</f>
        <v>-2.6106758999999995</v>
      </c>
      <c r="M265" s="122">
        <f t="shared" si="29"/>
        <v>0</v>
      </c>
      <c r="N265" s="12"/>
    </row>
    <row r="266" spans="2:14" x14ac:dyDescent="0.3">
      <c r="B266" s="11"/>
      <c r="C266" s="64">
        <v>261</v>
      </c>
      <c r="D266" s="64">
        <f>(Observaciones!D266+Observaciones!E266)/2</f>
        <v>-1.1000000000000005</v>
      </c>
      <c r="E266" s="123">
        <f t="shared" si="24"/>
        <v>0.56379464466864282</v>
      </c>
      <c r="F266" s="123">
        <f t="shared" si="25"/>
        <v>4.1412658761108494E-2</v>
      </c>
      <c r="G266" s="123">
        <f t="shared" si="26"/>
        <v>2.5035970999999999</v>
      </c>
      <c r="H266" s="123">
        <f>0.001013*Constantes!$D$6/(0.622*G266)</f>
        <v>4.8243038000065727E-2</v>
      </c>
      <c r="I266" s="123">
        <f t="shared" si="27"/>
        <v>0</v>
      </c>
      <c r="J266" s="123">
        <f t="shared" si="28"/>
        <v>2.4627230442609345E-2</v>
      </c>
      <c r="K266" s="123">
        <f>(Constantes!$D$12/0.8)*(Constantes!$D$7*J266^2+Constantes!$D$8*J266+Constantes!$D$9)</f>
        <v>10.802512511002407</v>
      </c>
      <c r="L266" s="123">
        <f>(Constantes!$D$12/0.8)*(0.00376*D266^2-0.0516*D266-6.967)</f>
        <v>-2.5896338999999995</v>
      </c>
      <c r="M266" s="122">
        <f t="shared" si="29"/>
        <v>0</v>
      </c>
      <c r="N266" s="12"/>
    </row>
    <row r="267" spans="2:14" x14ac:dyDescent="0.3">
      <c r="B267" s="11"/>
      <c r="C267" s="64">
        <v>262</v>
      </c>
      <c r="D267" s="64">
        <f>(Observaciones!D267+Observaciones!E267)/2</f>
        <v>-0.5</v>
      </c>
      <c r="E267" s="123">
        <f t="shared" si="24"/>
        <v>0.58913714196454248</v>
      </c>
      <c r="F267" s="123">
        <f t="shared" si="25"/>
        <v>4.3055135616117041E-2</v>
      </c>
      <c r="G267" s="123">
        <f t="shared" si="26"/>
        <v>2.5021804999999997</v>
      </c>
      <c r="H267" s="123">
        <f>0.001013*Constantes!$D$6/(0.622*G267)</f>
        <v>4.8270350613057039E-2</v>
      </c>
      <c r="I267" s="123">
        <f t="shared" si="27"/>
        <v>0</v>
      </c>
      <c r="J267" s="123">
        <f t="shared" si="28"/>
        <v>1.7596093298853012E-2</v>
      </c>
      <c r="K267" s="123">
        <f>(Constantes!$D$12/0.8)*(Constantes!$D$7*J267^2+Constantes!$D$8*J267+Constantes!$D$9)</f>
        <v>10.833444800087223</v>
      </c>
      <c r="L267" s="123">
        <f>(Constantes!$D$12/0.8)*(0.00376*D267^2-0.0516*D267-6.967)</f>
        <v>-2.6025974999999995</v>
      </c>
      <c r="M267" s="122">
        <f t="shared" si="29"/>
        <v>0</v>
      </c>
      <c r="N267" s="12"/>
    </row>
    <row r="268" spans="2:14" x14ac:dyDescent="0.3">
      <c r="B268" s="11"/>
      <c r="C268" s="64">
        <v>263</v>
      </c>
      <c r="D268" s="64">
        <f>(Observaciones!D268+Observaciones!E268)/2</f>
        <v>1.0999999999999996</v>
      </c>
      <c r="E268" s="123">
        <f t="shared" si="24"/>
        <v>0.66171002192942541</v>
      </c>
      <c r="F268" s="123">
        <f t="shared" si="25"/>
        <v>4.7711949733872931E-2</v>
      </c>
      <c r="G268" s="123">
        <f t="shared" si="26"/>
        <v>2.4984028999999999</v>
      </c>
      <c r="H268" s="123">
        <f>0.001013*Constantes!$D$6/(0.622*G268)</f>
        <v>4.8343335669420791E-2</v>
      </c>
      <c r="I268" s="123">
        <f t="shared" si="27"/>
        <v>0.25050359756068624</v>
      </c>
      <c r="J268" s="123">
        <f t="shared" si="28"/>
        <v>1.055974205289743E-2</v>
      </c>
      <c r="K268" s="123">
        <f>(Constantes!$D$12/0.8)*(Constantes!$D$7*J268^2+Constantes!$D$8*J268+Constantes!$D$9)</f>
        <v>10.863901888693182</v>
      </c>
      <c r="L268" s="123">
        <f>(Constantes!$D$12/0.8)*(0.00376*D268^2-0.0516*D268-6.967)</f>
        <v>-2.6322038999999995</v>
      </c>
      <c r="M268" s="122">
        <f t="shared" si="29"/>
        <v>1.8987831698008686</v>
      </c>
      <c r="N268" s="12"/>
    </row>
    <row r="269" spans="2:14" x14ac:dyDescent="0.3">
      <c r="B269" s="11"/>
      <c r="C269" s="64">
        <v>264</v>
      </c>
      <c r="D269" s="64">
        <f>(Observaciones!D269+Observaciones!E269)/2</f>
        <v>1.7999999999999989</v>
      </c>
      <c r="E269" s="123">
        <f t="shared" si="24"/>
        <v>0.69586955492486924</v>
      </c>
      <c r="F269" s="123">
        <f t="shared" si="25"/>
        <v>4.9881630142067215E-2</v>
      </c>
      <c r="G269" s="123">
        <f t="shared" si="26"/>
        <v>2.4967501999999997</v>
      </c>
      <c r="H269" s="123">
        <f>0.001013*Constantes!$D$6/(0.622*G269)</f>
        <v>4.8375336079738519E-2</v>
      </c>
      <c r="I269" s="123">
        <f t="shared" si="27"/>
        <v>0.25619623248758888</v>
      </c>
      <c r="J269" s="123">
        <f t="shared" si="28"/>
        <v>3.520261727473677E-3</v>
      </c>
      <c r="K269" s="123">
        <f>(Constantes!$D$12/0.8)*(Constantes!$D$7*J269^2+Constantes!$D$8*J269+Constantes!$D$9)</f>
        <v>10.89387386550248</v>
      </c>
      <c r="L269" s="123">
        <f>(Constantes!$D$12/0.8)*(0.00376*D269^2-0.0516*D269-6.967)</f>
        <v>-2.6428865999999993</v>
      </c>
      <c r="M269" s="122">
        <f t="shared" si="29"/>
        <v>1.9464136852326044</v>
      </c>
      <c r="N269" s="12"/>
    </row>
    <row r="270" spans="2:14" x14ac:dyDescent="0.3">
      <c r="B270" s="11"/>
      <c r="C270" s="64">
        <v>265</v>
      </c>
      <c r="D270" s="64">
        <f>(Observaciones!D270+Observaciones!E270)/2</f>
        <v>2.5999999999999996</v>
      </c>
      <c r="E270" s="123">
        <f t="shared" si="24"/>
        <v>0.7368084973291994</v>
      </c>
      <c r="F270" s="123">
        <f t="shared" si="25"/>
        <v>5.2464565912729355E-2</v>
      </c>
      <c r="G270" s="123">
        <f t="shared" si="26"/>
        <v>2.4948614</v>
      </c>
      <c r="H270" s="123">
        <f>0.001013*Constantes!$D$6/(0.622*G270)</f>
        <v>4.8411959891701536E-2</v>
      </c>
      <c r="I270" s="123">
        <f t="shared" si="27"/>
        <v>0.26266371871166472</v>
      </c>
      <c r="J270" s="123">
        <f t="shared" si="28"/>
        <v>-3.5202617274733955E-3</v>
      </c>
      <c r="K270" s="123">
        <f>(Constantes!$D$12/0.8)*(Constantes!$D$7*J270^2+Constantes!$D$8*J270+Constantes!$D$9)</f>
        <v>10.923351405796224</v>
      </c>
      <c r="L270" s="123">
        <f>(Constantes!$D$12/0.8)*(0.00376*D270^2-0.0516*D270-6.967)</f>
        <v>-2.6534033999999993</v>
      </c>
      <c r="M270" s="122">
        <f t="shared" si="29"/>
        <v>2.000065210692108</v>
      </c>
      <c r="N270" s="12"/>
    </row>
    <row r="271" spans="2:14" x14ac:dyDescent="0.3">
      <c r="B271" s="11"/>
      <c r="C271" s="64">
        <v>266</v>
      </c>
      <c r="D271" s="64">
        <f>(Observaciones!D271+Observaciones!E271)/2</f>
        <v>5.3999999999999995</v>
      </c>
      <c r="E271" s="123">
        <f t="shared" si="24"/>
        <v>0.89734507498222005</v>
      </c>
      <c r="F271" s="123">
        <f t="shared" si="25"/>
        <v>6.2429791566432663E-2</v>
      </c>
      <c r="G271" s="123">
        <f t="shared" si="26"/>
        <v>2.4882505999999998</v>
      </c>
      <c r="H271" s="123">
        <f>0.001013*Constantes!$D$6/(0.622*G271)</f>
        <v>4.8540581094265331E-2</v>
      </c>
      <c r="I271" s="123">
        <f t="shared" si="27"/>
        <v>0.28487954572282553</v>
      </c>
      <c r="J271" s="123">
        <f t="shared" si="28"/>
        <v>-1.0559742052897147E-2</v>
      </c>
      <c r="K271" s="123">
        <f>(Constantes!$D$12/0.8)*(Constantes!$D$7*J271^2+Constantes!$D$8*J271+Constantes!$D$9)</f>
        <v>10.952325774743048</v>
      </c>
      <c r="L271" s="123">
        <f>(Constantes!$D$12/0.8)*(0.00376*D271^2-0.0516*D271-6.967)</f>
        <v>-2.6759993999999998</v>
      </c>
      <c r="M271" s="122">
        <f t="shared" si="29"/>
        <v>2.1705504824116075</v>
      </c>
      <c r="N271" s="12"/>
    </row>
    <row r="272" spans="2:14" x14ac:dyDescent="0.3">
      <c r="B272" s="11"/>
      <c r="C272" s="64">
        <v>267</v>
      </c>
      <c r="D272" s="64">
        <f>(Observaciones!D272+Observaciones!E272)/2</f>
        <v>2.1000000000000005</v>
      </c>
      <c r="E272" s="123">
        <f t="shared" si="24"/>
        <v>0.7109799060501435</v>
      </c>
      <c r="F272" s="123">
        <f t="shared" si="25"/>
        <v>5.0837125796136959E-2</v>
      </c>
      <c r="G272" s="123">
        <f t="shared" si="26"/>
        <v>2.4960418999999998</v>
      </c>
      <c r="H272" s="123">
        <f>0.001013*Constantes!$D$6/(0.622*G272)</f>
        <v>4.8389063513779293E-2</v>
      </c>
      <c r="I272" s="123">
        <f t="shared" si="27"/>
        <v>0.25862669464296723</v>
      </c>
      <c r="J272" s="123">
        <f t="shared" si="28"/>
        <v>-1.7596093298852908E-2</v>
      </c>
      <c r="K272" s="123">
        <f>(Constantes!$D$12/0.8)*(Constantes!$D$7*J272^2+Constantes!$D$8*J272+Constantes!$D$9)</f>
        <v>10.980788829987432</v>
      </c>
      <c r="L272" s="123">
        <f>(Constantes!$D$12/0.8)*(0.00376*D272^2-0.0516*D272-6.967)</f>
        <v>-2.6470418999999996</v>
      </c>
      <c r="M272" s="122">
        <f t="shared" si="29"/>
        <v>1.984933915313301</v>
      </c>
      <c r="N272" s="12"/>
    </row>
    <row r="273" spans="2:14" x14ac:dyDescent="0.3">
      <c r="B273" s="11"/>
      <c r="C273" s="64">
        <v>268</v>
      </c>
      <c r="D273" s="64">
        <f>(Observaciones!D273+Observaciones!E273)/2</f>
        <v>2</v>
      </c>
      <c r="E273" s="123">
        <f t="shared" si="24"/>
        <v>0.70591123759610253</v>
      </c>
      <c r="F273" s="123">
        <f t="shared" si="25"/>
        <v>5.0516895403570836E-2</v>
      </c>
      <c r="G273" s="123">
        <f t="shared" si="26"/>
        <v>2.4962779999999998</v>
      </c>
      <c r="H273" s="123">
        <f>0.001013*Constantes!$D$6/(0.622*G273)</f>
        <v>4.8384486836864471E-2</v>
      </c>
      <c r="I273" s="123">
        <f t="shared" si="27"/>
        <v>0.25781719970899042</v>
      </c>
      <c r="J273" s="123">
        <f t="shared" si="28"/>
        <v>-2.4627230442609244E-2</v>
      </c>
      <c r="K273" s="123">
        <f>(Constantes!$D$12/0.8)*(Constantes!$D$7*J273^2+Constantes!$D$8*J273+Constantes!$D$9)</f>
        <v>11.008733023536953</v>
      </c>
      <c r="L273" s="123">
        <f>(Constantes!$D$12/0.8)*(0.00376*D273^2-0.0516*D273-6.967)</f>
        <v>-2.6456849999999994</v>
      </c>
      <c r="M273" s="122">
        <f t="shared" si="29"/>
        <v>1.985843179231773</v>
      </c>
      <c r="N273" s="12"/>
    </row>
    <row r="274" spans="2:14" x14ac:dyDescent="0.3">
      <c r="B274" s="11"/>
      <c r="C274" s="64">
        <v>269</v>
      </c>
      <c r="D274" s="64">
        <f>(Observaciones!D274+Observaciones!E274)/2</f>
        <v>2.5999999999999996</v>
      </c>
      <c r="E274" s="123">
        <f t="shared" si="24"/>
        <v>0.7368084973291994</v>
      </c>
      <c r="F274" s="123">
        <f t="shared" si="25"/>
        <v>5.2464565912729355E-2</v>
      </c>
      <c r="G274" s="123">
        <f t="shared" si="26"/>
        <v>2.4948614</v>
      </c>
      <c r="H274" s="123">
        <f>0.001013*Constantes!$D$6/(0.622*G274)</f>
        <v>4.8411959891701536E-2</v>
      </c>
      <c r="I274" s="123">
        <f t="shared" si="27"/>
        <v>0.26266371871166472</v>
      </c>
      <c r="J274" s="123">
        <f t="shared" si="28"/>
        <v>-3.1651070006486454E-2</v>
      </c>
      <c r="K274" s="123">
        <f>(Constantes!$D$12/0.8)*(Constantes!$D$7*J274^2+Constantes!$D$8*J274+Constantes!$D$9)</f>
        <v>11.036151402948587</v>
      </c>
      <c r="L274" s="123">
        <f>(Constantes!$D$12/0.8)*(0.00376*D274^2-0.0516*D274-6.967)</f>
        <v>-2.6534033999999993</v>
      </c>
      <c r="M274" s="122">
        <f t="shared" si="29"/>
        <v>2.0279159694114508</v>
      </c>
      <c r="N274" s="12"/>
    </row>
    <row r="275" spans="2:14" x14ac:dyDescent="0.3">
      <c r="B275" s="11"/>
      <c r="C275" s="64">
        <v>270</v>
      </c>
      <c r="D275" s="64">
        <f>(Observaciones!D275+Observaciones!E275)/2</f>
        <v>2.5</v>
      </c>
      <c r="E275" s="123">
        <f t="shared" si="24"/>
        <v>0.73157749317928888</v>
      </c>
      <c r="F275" s="123">
        <f t="shared" si="25"/>
        <v>5.2135546772865443E-2</v>
      </c>
      <c r="G275" s="123">
        <f t="shared" si="26"/>
        <v>2.4950975</v>
      </c>
      <c r="H275" s="123">
        <f>0.001013*Constantes!$D$6/(0.622*G275)</f>
        <v>4.8407378882851008E-2</v>
      </c>
      <c r="I275" s="123">
        <f t="shared" si="27"/>
        <v>0.26185775380339843</v>
      </c>
      <c r="J275" s="123">
        <f t="shared" si="28"/>
        <v>-3.8665530675234525E-2</v>
      </c>
      <c r="K275" s="123">
        <f>(Constantes!$D$12/0.8)*(Constantes!$D$7*J275^2+Constantes!$D$8*J275+Constantes!$D$9)</f>
        <v>11.063037611814879</v>
      </c>
      <c r="L275" s="123">
        <f>(Constantes!$D$12/0.8)*(0.00376*D275^2-0.0516*D275-6.967)</f>
        <v>-2.6521874999999997</v>
      </c>
      <c r="M275" s="122">
        <f t="shared" si="29"/>
        <v>2.0286297871005652</v>
      </c>
      <c r="N275" s="12"/>
    </row>
    <row r="276" spans="2:14" x14ac:dyDescent="0.3">
      <c r="B276" s="11"/>
      <c r="C276" s="64">
        <v>271</v>
      </c>
      <c r="D276" s="64">
        <f>(Observaciones!D276+Observaciones!E276)/2</f>
        <v>2.5</v>
      </c>
      <c r="E276" s="123">
        <f t="shared" si="24"/>
        <v>0.73157749317928888</v>
      </c>
      <c r="F276" s="123">
        <f t="shared" si="25"/>
        <v>5.2135546772865443E-2</v>
      </c>
      <c r="G276" s="123">
        <f t="shared" si="26"/>
        <v>2.4950975</v>
      </c>
      <c r="H276" s="123">
        <f>0.001013*Constantes!$D$6/(0.622*G276)</f>
        <v>4.8407378882851008E-2</v>
      </c>
      <c r="I276" s="123">
        <f t="shared" si="27"/>
        <v>0.26185775380339843</v>
      </c>
      <c r="J276" s="123">
        <f t="shared" si="28"/>
        <v>-4.5668533912773021E-2</v>
      </c>
      <c r="K276" s="123">
        <f>(Constantes!$D$12/0.8)*(Constantes!$D$7*J276^2+Constantes!$D$8*J276+Constantes!$D$9)</f>
        <v>11.089385889551767</v>
      </c>
      <c r="L276" s="123">
        <f>(Constantes!$D$12/0.8)*(0.00376*D276^2-0.0516*D276-6.967)</f>
        <v>-2.6521874999999997</v>
      </c>
      <c r="M276" s="122">
        <f t="shared" si="29"/>
        <v>2.0351153178758485</v>
      </c>
      <c r="N276" s="12"/>
    </row>
    <row r="277" spans="2:14" x14ac:dyDescent="0.3">
      <c r="B277" s="11"/>
      <c r="C277" s="64">
        <v>272</v>
      </c>
      <c r="D277" s="64">
        <f>(Observaciones!D277+Observaciones!E277)/2</f>
        <v>2.9000000000000004</v>
      </c>
      <c r="E277" s="123">
        <f t="shared" si="24"/>
        <v>0.75270020861695863</v>
      </c>
      <c r="F277" s="123">
        <f t="shared" si="25"/>
        <v>5.3462342561331699E-2</v>
      </c>
      <c r="G277" s="123">
        <f t="shared" si="26"/>
        <v>2.4941530999999997</v>
      </c>
      <c r="H277" s="123">
        <f>0.001013*Constantes!$D$6/(0.622*G277)</f>
        <v>4.8425708121989125E-2</v>
      </c>
      <c r="I277" s="123">
        <f t="shared" si="27"/>
        <v>0.26507707366672184</v>
      </c>
      <c r="J277" s="123">
        <f t="shared" si="28"/>
        <v>-5.2658004578105488E-2</v>
      </c>
      <c r="K277" s="123">
        <f>(Constantes!$D$12/0.8)*(Constantes!$D$7*J277^2+Constantes!$D$8*J277+Constantes!$D$9)</f>
        <v>11.115191070490562</v>
      </c>
      <c r="L277" s="123">
        <f>(Constantes!$D$12/0.8)*(0.00376*D277^2-0.0516*D277-6.967)</f>
        <v>-2.6568818999999997</v>
      </c>
      <c r="M277" s="122">
        <f t="shared" si="29"/>
        <v>2.0653209037493085</v>
      </c>
      <c r="N277" s="12"/>
    </row>
    <row r="278" spans="2:14" x14ac:dyDescent="0.3">
      <c r="B278" s="11"/>
      <c r="C278" s="64">
        <v>273</v>
      </c>
      <c r="D278" s="64">
        <f>(Observaciones!D278+Observaciones!E278)/2</f>
        <v>0.90000000000000036</v>
      </c>
      <c r="E278" s="123">
        <f t="shared" si="24"/>
        <v>0.65222638567169222</v>
      </c>
      <c r="F278" s="123">
        <f t="shared" si="25"/>
        <v>4.7107147160987607E-2</v>
      </c>
      <c r="G278" s="123">
        <f t="shared" si="26"/>
        <v>2.4988750999999998</v>
      </c>
      <c r="H278" s="123">
        <f>0.001013*Constantes!$D$6/(0.622*G278)</f>
        <v>4.8334200469705095E-2</v>
      </c>
      <c r="I278" s="123">
        <f t="shared" si="27"/>
        <v>0.24887211380762059</v>
      </c>
      <c r="J278" s="123">
        <f t="shared" si="28"/>
        <v>-5.9631871540228636E-2</v>
      </c>
      <c r="K278" s="123">
        <f>(Constantes!$D$12/0.8)*(Constantes!$D$7*J278^2+Constantes!$D$8*J278+Constantes!$D$9)</f>
        <v>11.140448582277482</v>
      </c>
      <c r="L278" s="123">
        <f>(Constantes!$D$12/0.8)*(0.00376*D278^2-0.0516*D278-6.967)</f>
        <v>-2.6288978999999997</v>
      </c>
      <c r="M278" s="122">
        <f t="shared" si="29"/>
        <v>1.9519347908329017</v>
      </c>
      <c r="N278" s="12"/>
    </row>
    <row r="279" spans="2:14" x14ac:dyDescent="0.3">
      <c r="B279" s="11"/>
      <c r="C279" s="64">
        <v>274</v>
      </c>
      <c r="D279" s="64">
        <f>(Observaciones!D279+Observaciones!E279)/2</f>
        <v>2.6000000000000005</v>
      </c>
      <c r="E279" s="123">
        <f t="shared" si="24"/>
        <v>0.73680849732919951</v>
      </c>
      <c r="F279" s="123">
        <f t="shared" si="25"/>
        <v>5.2464565912729362E-2</v>
      </c>
      <c r="G279" s="123">
        <f t="shared" si="26"/>
        <v>2.4948614</v>
      </c>
      <c r="H279" s="123">
        <f>0.001013*Constantes!$D$6/(0.622*G279)</f>
        <v>4.8411959891701536E-2</v>
      </c>
      <c r="I279" s="123">
        <f t="shared" si="27"/>
        <v>0.26266371871166466</v>
      </c>
      <c r="J279" s="123">
        <f t="shared" si="28"/>
        <v>-6.6588068291853222E-2</v>
      </c>
      <c r="K279" s="123">
        <f>(Constantes!$D$12/0.8)*(Constantes!$D$7*J279^2+Constantes!$D$8*J279+Constantes!$D$9)</f>
        <v>11.165154443584907</v>
      </c>
      <c r="L279" s="123">
        <f>(Constantes!$D$12/0.8)*(0.00376*D279^2-0.0516*D279-6.967)</f>
        <v>-2.6534033999999993</v>
      </c>
      <c r="M279" s="122">
        <f t="shared" si="29"/>
        <v>2.0597673226873794</v>
      </c>
      <c r="N279" s="12"/>
    </row>
    <row r="280" spans="2:14" x14ac:dyDescent="0.3">
      <c r="B280" s="11"/>
      <c r="C280" s="64">
        <v>275</v>
      </c>
      <c r="D280" s="64">
        <f>(Observaciones!D280+Observaciones!E280)/2</f>
        <v>4.1999999999999993</v>
      </c>
      <c r="E280" s="123">
        <f t="shared" si="24"/>
        <v>0.82511551517269466</v>
      </c>
      <c r="F280" s="123">
        <f t="shared" si="25"/>
        <v>5.797655922358453E-2</v>
      </c>
      <c r="G280" s="123">
        <f t="shared" si="26"/>
        <v>2.4910837999999997</v>
      </c>
      <c r="H280" s="123">
        <f>0.001013*Constantes!$D$6/(0.622*G280)</f>
        <v>4.8485374129988865E-2</v>
      </c>
      <c r="I280" s="123">
        <f t="shared" si="27"/>
        <v>0.27544842685092108</v>
      </c>
      <c r="J280" s="123">
        <f t="shared" si="28"/>
        <v>-7.352453356175491E-2</v>
      </c>
      <c r="K280" s="123">
        <f>(Constantes!$D$12/0.8)*(Constantes!$D$7*J280^2+Constantes!$D$8*J280+Constantes!$D$9)</f>
        <v>11.189305261139356</v>
      </c>
      <c r="L280" s="123">
        <f>(Constantes!$D$12/0.8)*(0.00376*D280^2-0.0516*D280-6.967)</f>
        <v>-2.6690225999999995</v>
      </c>
      <c r="M280" s="122">
        <f t="shared" si="29"/>
        <v>2.1619738634318808</v>
      </c>
      <c r="N280" s="12"/>
    </row>
    <row r="281" spans="2:14" x14ac:dyDescent="0.3">
      <c r="B281" s="11"/>
      <c r="C281" s="64">
        <v>276</v>
      </c>
      <c r="D281" s="64">
        <f>(Observaciones!D281+Observaciones!E281)/2</f>
        <v>4.1999999999999993</v>
      </c>
      <c r="E281" s="123">
        <f t="shared" si="24"/>
        <v>0.82511551517269466</v>
      </c>
      <c r="F281" s="123">
        <f t="shared" si="25"/>
        <v>5.797655922358453E-2</v>
      </c>
      <c r="G281" s="123">
        <f t="shared" si="26"/>
        <v>2.4910837999999997</v>
      </c>
      <c r="H281" s="123">
        <f>0.001013*Constantes!$D$6/(0.622*G281)</f>
        <v>4.8485374129988865E-2</v>
      </c>
      <c r="I281" s="123">
        <f t="shared" si="27"/>
        <v>0.27544842685092108</v>
      </c>
      <c r="J281" s="123">
        <f t="shared" si="28"/>
        <v>-8.0439211925572671E-2</v>
      </c>
      <c r="K281" s="123">
        <f>(Constantes!$D$12/0.8)*(Constantes!$D$7*J281^2+Constantes!$D$8*J281+Constantes!$D$9)</f>
        <v>11.212898226072008</v>
      </c>
      <c r="L281" s="123">
        <f>(Constantes!$D$12/0.8)*(0.00376*D281^2-0.0516*D281-6.967)</f>
        <v>-2.6690225999999995</v>
      </c>
      <c r="M281" s="122">
        <f t="shared" si="29"/>
        <v>2.1680825898028022</v>
      </c>
      <c r="N281" s="12"/>
    </row>
    <row r="282" spans="2:14" x14ac:dyDescent="0.3">
      <c r="B282" s="11"/>
      <c r="C282" s="64">
        <v>277</v>
      </c>
      <c r="D282" s="64">
        <f>(Observaciones!D282+Observaciones!E282)/2</f>
        <v>3.9999999999999996</v>
      </c>
      <c r="E282" s="123">
        <f t="shared" si="24"/>
        <v>0.81358960360034516</v>
      </c>
      <c r="F282" s="123">
        <f t="shared" si="25"/>
        <v>5.7261497382928642E-2</v>
      </c>
      <c r="G282" s="123">
        <f t="shared" si="26"/>
        <v>2.4915560000000001</v>
      </c>
      <c r="H282" s="123">
        <f>0.001013*Constantes!$D$6/(0.622*G282)</f>
        <v>4.8476185175911901E-2</v>
      </c>
      <c r="I282" s="123">
        <f t="shared" si="27"/>
        <v>0.27386264930652221</v>
      </c>
      <c r="J282" s="123">
        <f t="shared" si="28"/>
        <v>-8.7330054414876512E-2</v>
      </c>
      <c r="K282" s="123">
        <f>(Constantes!$D$12/0.8)*(Constantes!$D$7*J282^2+Constantes!$D$8*J282+Constantes!$D$9)</f>
        <v>11.235931109598315</v>
      </c>
      <c r="L282" s="123">
        <f>(Constantes!$D$12/0.8)*(0.00376*D282^2-0.0516*D282-6.967)</f>
        <v>-2.6674649999999995</v>
      </c>
      <c r="M282" s="122">
        <f t="shared" si="29"/>
        <v>2.161956717601734</v>
      </c>
      <c r="N282" s="12"/>
    </row>
    <row r="283" spans="2:14" x14ac:dyDescent="0.3">
      <c r="B283" s="11"/>
      <c r="C283" s="64">
        <v>278</v>
      </c>
      <c r="D283" s="64">
        <f>(Observaciones!D283+Observaciones!E283)/2</f>
        <v>3.3999999999999995</v>
      </c>
      <c r="E283" s="123">
        <f t="shared" si="24"/>
        <v>0.7798595322295131</v>
      </c>
      <c r="F283" s="123">
        <f t="shared" si="25"/>
        <v>5.5161511563378181E-2</v>
      </c>
      <c r="G283" s="123">
        <f t="shared" si="26"/>
        <v>2.4929725999999999</v>
      </c>
      <c r="H283" s="123">
        <f>0.001013*Constantes!$D$6/(0.622*G283)</f>
        <v>4.8448639199706552E-2</v>
      </c>
      <c r="I283" s="123">
        <f t="shared" si="27"/>
        <v>0.26908339137615267</v>
      </c>
      <c r="J283" s="123">
        <f t="shared" si="28"/>
        <v>-9.4195019124320281E-2</v>
      </c>
      <c r="K283" s="123">
        <f>(Constantes!$D$12/0.8)*(Constantes!$D$7*J283^2+Constantes!$D$8*J283+Constantes!$D$9)</f>
        <v>11.258402258034156</v>
      </c>
      <c r="L283" s="123">
        <f>(Constantes!$D$12/0.8)*(0.00376*D283^2-0.0516*D283-6.967)</f>
        <v>-2.6621153999999994</v>
      </c>
      <c r="M283" s="122">
        <f t="shared" si="29"/>
        <v>2.1313510773379565</v>
      </c>
      <c r="N283" s="12"/>
    </row>
    <row r="284" spans="2:14" x14ac:dyDescent="0.3">
      <c r="B284" s="11"/>
      <c r="C284" s="64">
        <v>279</v>
      </c>
      <c r="D284" s="64">
        <f>(Observaciones!D284+Observaciones!E284)/2</f>
        <v>6.7</v>
      </c>
      <c r="E284" s="123">
        <f t="shared" si="24"/>
        <v>0.98183101730388156</v>
      </c>
      <c r="F284" s="123">
        <f t="shared" si="25"/>
        <v>6.7581690219552987E-2</v>
      </c>
      <c r="G284" s="123">
        <f t="shared" si="26"/>
        <v>2.4851812999999998</v>
      </c>
      <c r="H284" s="123">
        <f>0.001013*Constantes!$D$6/(0.622*G284)</f>
        <v>4.8600530686495329E-2</v>
      </c>
      <c r="I284" s="123">
        <f t="shared" si="27"/>
        <v>0.29491838247160718</v>
      </c>
      <c r="J284" s="123">
        <f t="shared" si="28"/>
        <v>-0.10103207181670253</v>
      </c>
      <c r="K284" s="123">
        <f>(Constantes!$D$12/0.8)*(Constantes!$D$7*J284^2+Constantes!$D$8*J284+Constantes!$D$9)</f>
        <v>11.28031058715665</v>
      </c>
      <c r="L284" s="123">
        <f>(Constantes!$D$12/0.8)*(0.00376*D284^2-0.0516*D284-6.967)</f>
        <v>-2.6789750999999993</v>
      </c>
      <c r="M284" s="122">
        <f t="shared" si="29"/>
        <v>2.3370856918393779</v>
      </c>
      <c r="N284" s="12"/>
    </row>
    <row r="285" spans="2:14" x14ac:dyDescent="0.3">
      <c r="B285" s="11"/>
      <c r="C285" s="64">
        <v>280</v>
      </c>
      <c r="D285" s="64">
        <f>(Observaciones!D285+Observaciones!E285)/2</f>
        <v>4.0999999999999996</v>
      </c>
      <c r="E285" s="123">
        <f t="shared" si="24"/>
        <v>0.81933467941139548</v>
      </c>
      <c r="F285" s="123">
        <f t="shared" si="25"/>
        <v>5.7618077031797714E-2</v>
      </c>
      <c r="G285" s="123">
        <f t="shared" si="26"/>
        <v>2.4913198999999997</v>
      </c>
      <c r="H285" s="123">
        <f>0.001013*Constantes!$D$6/(0.622*G285)</f>
        <v>4.8480779217536206E-2</v>
      </c>
      <c r="I285" s="123">
        <f t="shared" si="27"/>
        <v>0.27465600940603546</v>
      </c>
      <c r="J285" s="123">
        <f t="shared" si="28"/>
        <v>-0.10783918652575494</v>
      </c>
      <c r="K285" s="123">
        <f>(Constantes!$D$12/0.8)*(Constantes!$D$7*J285^2+Constantes!$D$8*J285+Constantes!$D$9)</f>
        <v>11.301655575918602</v>
      </c>
      <c r="L285" s="123">
        <f>(Constantes!$D$12/0.8)*(0.00376*D285^2-0.0516*D285-6.967)</f>
        <v>-2.6682578999999995</v>
      </c>
      <c r="M285" s="122">
        <f t="shared" si="29"/>
        <v>2.1849704960733476</v>
      </c>
      <c r="N285" s="12"/>
    </row>
    <row r="286" spans="2:14" x14ac:dyDescent="0.3">
      <c r="B286" s="11"/>
      <c r="C286" s="64">
        <v>281</v>
      </c>
      <c r="D286" s="64">
        <f>(Observaciones!D286+Observaciones!E286)/2</f>
        <v>2.5</v>
      </c>
      <c r="E286" s="123">
        <f t="shared" si="24"/>
        <v>0.73157749317928888</v>
      </c>
      <c r="F286" s="123">
        <f t="shared" si="25"/>
        <v>5.2135546772865443E-2</v>
      </c>
      <c r="G286" s="123">
        <f t="shared" si="26"/>
        <v>2.4950975</v>
      </c>
      <c r="H286" s="123">
        <f>0.001013*Constantes!$D$6/(0.622*G286)</f>
        <v>4.8407378882851008E-2</v>
      </c>
      <c r="I286" s="123">
        <f t="shared" si="27"/>
        <v>0.26185775380339843</v>
      </c>
      <c r="J286" s="123">
        <f t="shared" si="28"/>
        <v>-0.11461434615647936</v>
      </c>
      <c r="K286" s="123">
        <f>(Constantes!$D$12/0.8)*(Constantes!$D$7*J286^2+Constantes!$D$8*J286+Constantes!$D$9)</f>
        <v>11.32243725952622</v>
      </c>
      <c r="L286" s="123">
        <f>(Constantes!$D$12/0.8)*(0.00376*D286^2-0.0516*D286-6.967)</f>
        <v>-2.6521874999999997</v>
      </c>
      <c r="M286" s="122">
        <f t="shared" si="29"/>
        <v>2.0924800476424248</v>
      </c>
      <c r="N286" s="12"/>
    </row>
    <row r="287" spans="2:14" x14ac:dyDescent="0.3">
      <c r="B287" s="11"/>
      <c r="C287" s="64">
        <v>282</v>
      </c>
      <c r="D287" s="64">
        <f>(Observaciones!D287+Observaciones!E287)/2</f>
        <v>2.9000000000000004</v>
      </c>
      <c r="E287" s="123">
        <f t="shared" si="24"/>
        <v>0.75270020861695863</v>
      </c>
      <c r="F287" s="123">
        <f t="shared" si="25"/>
        <v>5.3462342561331699E-2</v>
      </c>
      <c r="G287" s="123">
        <f t="shared" si="26"/>
        <v>2.4941530999999997</v>
      </c>
      <c r="H287" s="123">
        <f>0.001013*Constantes!$D$6/(0.622*G287)</f>
        <v>4.8425708121989125E-2</v>
      </c>
      <c r="I287" s="123">
        <f t="shared" si="27"/>
        <v>0.26507707366672184</v>
      </c>
      <c r="J287" s="123">
        <f t="shared" si="28"/>
        <v>-0.12135554308285744</v>
      </c>
      <c r="K287" s="123">
        <f>(Constantes!$D$12/0.8)*(Constantes!$D$7*J287^2+Constantes!$D$8*J287+Constantes!$D$9)</f>
        <v>11.342656221890616</v>
      </c>
      <c r="L287" s="123">
        <f>(Constantes!$D$12/0.8)*(0.00376*D287^2-0.0516*D287-6.967)</f>
        <v>-2.6568818999999997</v>
      </c>
      <c r="M287" s="122">
        <f t="shared" si="29"/>
        <v>2.1219989526419356</v>
      </c>
      <c r="N287" s="12"/>
    </row>
    <row r="288" spans="2:14" x14ac:dyDescent="0.3">
      <c r="B288" s="11"/>
      <c r="C288" s="64">
        <v>283</v>
      </c>
      <c r="D288" s="64">
        <f>(Observaciones!D288+Observaciones!E288)/2</f>
        <v>3.7</v>
      </c>
      <c r="E288" s="123">
        <f t="shared" si="24"/>
        <v>0.79656704122309585</v>
      </c>
      <c r="F288" s="123">
        <f t="shared" si="25"/>
        <v>5.6203091112967181E-2</v>
      </c>
      <c r="G288" s="123">
        <f t="shared" si="26"/>
        <v>2.4922643</v>
      </c>
      <c r="H288" s="123">
        <f>0.001013*Constantes!$D$6/(0.622*G288)</f>
        <v>4.8462408273534374E-2</v>
      </c>
      <c r="I288" s="123">
        <f t="shared" si="27"/>
        <v>0.27147703708239068</v>
      </c>
      <c r="J288" s="123">
        <f t="shared" si="28"/>
        <v>-0.12806077974275312</v>
      </c>
      <c r="K288" s="123">
        <f>(Constantes!$D$12/0.8)*(Constantes!$D$7*J288^2+Constantes!$D$8*J288+Constantes!$D$9)</f>
        <v>11.3623135874642</v>
      </c>
      <c r="L288" s="123">
        <f>(Constantes!$D$12/0.8)*(0.00376*D288^2-0.0516*D288-6.967)</f>
        <v>-2.6649170999999994</v>
      </c>
      <c r="M288" s="122">
        <f t="shared" si="29"/>
        <v>2.1760669951200273</v>
      </c>
      <c r="N288" s="12"/>
    </row>
    <row r="289" spans="2:14" x14ac:dyDescent="0.3">
      <c r="B289" s="11"/>
      <c r="C289" s="64">
        <v>284</v>
      </c>
      <c r="D289" s="64">
        <f>(Observaciones!D289+Observaciones!E289)/2</f>
        <v>5.5</v>
      </c>
      <c r="E289" s="123">
        <f t="shared" si="24"/>
        <v>0.90360844965772646</v>
      </c>
      <c r="F289" s="123">
        <f t="shared" si="25"/>
        <v>6.2813771829638612E-2</v>
      </c>
      <c r="G289" s="123">
        <f t="shared" si="26"/>
        <v>2.4880144999999998</v>
      </c>
      <c r="H289" s="123">
        <f>0.001013*Constantes!$D$6/(0.622*G289)</f>
        <v>4.8545187350055377E-2</v>
      </c>
      <c r="I289" s="123">
        <f t="shared" si="27"/>
        <v>0.28565862902483974</v>
      </c>
      <c r="J289" s="123">
        <f t="shared" si="28"/>
        <v>-0.13472806922983283</v>
      </c>
      <c r="K289" s="123">
        <f>(Constantes!$D$12/0.8)*(Constantes!$D$7*J289^2+Constantes!$D$8*J289+Constantes!$D$9)</f>
        <v>11.381411012473883</v>
      </c>
      <c r="L289" s="123">
        <f>(Constantes!$D$12/0.8)*(0.00376*D289^2-0.0516*D289-6.967)</f>
        <v>-2.6763974999999998</v>
      </c>
      <c r="M289" s="122">
        <f t="shared" si="29"/>
        <v>2.2915903296445039</v>
      </c>
      <c r="N289" s="12"/>
    </row>
    <row r="290" spans="2:14" x14ac:dyDescent="0.3">
      <c r="B290" s="11"/>
      <c r="C290" s="64">
        <v>285</v>
      </c>
      <c r="D290" s="64">
        <f>(Observaciones!D290+Observaciones!E290)/2</f>
        <v>4.0999999999999996</v>
      </c>
      <c r="E290" s="123">
        <f t="shared" si="24"/>
        <v>0.81933467941139548</v>
      </c>
      <c r="F290" s="123">
        <f t="shared" si="25"/>
        <v>5.7618077031797714E-2</v>
      </c>
      <c r="G290" s="123">
        <f t="shared" si="26"/>
        <v>2.4913198999999997</v>
      </c>
      <c r="H290" s="123">
        <f>0.001013*Constantes!$D$6/(0.622*G290)</f>
        <v>4.8480779217536206E-2</v>
      </c>
      <c r="I290" s="123">
        <f t="shared" si="27"/>
        <v>0.27465600940603546</v>
      </c>
      <c r="J290" s="123">
        <f t="shared" si="28"/>
        <v>-0.14135543588232991</v>
      </c>
      <c r="K290" s="123">
        <f>(Constantes!$D$12/0.8)*(Constantes!$D$7*J290^2+Constantes!$D$8*J290+Constantes!$D$9)</f>
        <v>11.399950675563677</v>
      </c>
      <c r="L290" s="123">
        <f>(Constantes!$D$12/0.8)*(0.00376*D290^2-0.0516*D290-6.967)</f>
        <v>-2.6682578999999995</v>
      </c>
      <c r="M290" s="122">
        <f t="shared" si="29"/>
        <v>2.2103479954972713</v>
      </c>
      <c r="N290" s="12"/>
    </row>
    <row r="291" spans="2:14" x14ac:dyDescent="0.3">
      <c r="B291" s="11"/>
      <c r="C291" s="64">
        <v>286</v>
      </c>
      <c r="D291" s="64">
        <f>(Observaciones!D291+Observaciones!E291)/2</f>
        <v>4.6999999999999993</v>
      </c>
      <c r="E291" s="123">
        <f t="shared" si="24"/>
        <v>0.85456279709437755</v>
      </c>
      <c r="F291" s="123">
        <f t="shared" si="25"/>
        <v>5.9797799714718242E-2</v>
      </c>
      <c r="G291" s="123">
        <f t="shared" si="26"/>
        <v>2.4899032999999999</v>
      </c>
      <c r="H291" s="123">
        <f>0.001013*Constantes!$D$6/(0.622*G291)</f>
        <v>4.8508361763348141E-2</v>
      </c>
      <c r="I291" s="123">
        <f t="shared" si="27"/>
        <v>0.27939594869492862</v>
      </c>
      <c r="J291" s="123">
        <f t="shared" si="28"/>
        <v>-0.14794091586847485</v>
      </c>
      <c r="K291" s="123">
        <f>(Constantes!$D$12/0.8)*(Constantes!$D$7*J291^2+Constantes!$D$8*J291+Constantes!$D$9)</f>
        <v>11.417935267859978</v>
      </c>
      <c r="L291" s="123">
        <f>(Constantes!$D$12/0.8)*(0.00376*D291^2-0.0516*D291-6.967)</f>
        <v>-2.6724230999999996</v>
      </c>
      <c r="M291" s="122">
        <f t="shared" si="29"/>
        <v>2.252053177584219</v>
      </c>
      <c r="N291" s="12"/>
    </row>
    <row r="292" spans="2:14" x14ac:dyDescent="0.3">
      <c r="B292" s="11"/>
      <c r="C292" s="64">
        <v>287</v>
      </c>
      <c r="D292" s="64">
        <f>(Observaciones!D292+Observaciones!E292)/2</f>
        <v>5.4</v>
      </c>
      <c r="E292" s="123">
        <f t="shared" si="24"/>
        <v>0.89734507498222005</v>
      </c>
      <c r="F292" s="123">
        <f t="shared" si="25"/>
        <v>6.2429791566432663E-2</v>
      </c>
      <c r="G292" s="123">
        <f t="shared" si="26"/>
        <v>2.4882505999999998</v>
      </c>
      <c r="H292" s="123">
        <f>0.001013*Constantes!$D$6/(0.622*G292)</f>
        <v>4.8540581094265331E-2</v>
      </c>
      <c r="I292" s="123">
        <f t="shared" si="27"/>
        <v>0.28487954572282553</v>
      </c>
      <c r="J292" s="123">
        <f t="shared" si="28"/>
        <v>-0.15448255776842154</v>
      </c>
      <c r="K292" s="123">
        <f>(Constantes!$D$12/0.8)*(Constantes!$D$7*J292^2+Constantes!$D$8*J292+Constantes!$D$9)</f>
        <v>11.435367982473483</v>
      </c>
      <c r="L292" s="123">
        <f>(Constantes!$D$12/0.8)*(0.00376*D292^2-0.0516*D292-6.967)</f>
        <v>-2.6759993999999998</v>
      </c>
      <c r="M292" s="122">
        <f t="shared" si="29"/>
        <v>2.2999027964326126</v>
      </c>
      <c r="N292" s="12"/>
    </row>
    <row r="293" spans="2:14" x14ac:dyDescent="0.3">
      <c r="B293" s="11"/>
      <c r="C293" s="64">
        <v>288</v>
      </c>
      <c r="D293" s="64">
        <f>(Observaciones!D293+Observaciones!E293)/2</f>
        <v>5.3</v>
      </c>
      <c r="E293" s="123">
        <f t="shared" si="24"/>
        <v>0.8911200050543554</v>
      </c>
      <c r="F293" s="123">
        <f t="shared" si="25"/>
        <v>6.2047823841482788E-2</v>
      </c>
      <c r="G293" s="123">
        <f t="shared" si="26"/>
        <v>2.4884866999999997</v>
      </c>
      <c r="H293" s="123">
        <f>0.001013*Constantes!$D$6/(0.622*G293)</f>
        <v>4.8535975712530176E-2</v>
      </c>
      <c r="I293" s="123">
        <f t="shared" si="27"/>
        <v>0.28409936810792097</v>
      </c>
      <c r="J293" s="123">
        <f t="shared" si="28"/>
        <v>-0.16097842315249478</v>
      </c>
      <c r="K293" s="123">
        <f>(Constantes!$D$12/0.8)*(Constantes!$D$7*J293^2+Constantes!$D$8*J293+Constantes!$D$9)</f>
        <v>11.452252503452337</v>
      </c>
      <c r="L293" s="123">
        <f>(Constantes!$D$12/0.8)*(0.00376*D293^2-0.0516*D293-6.967)</f>
        <v>-2.6755730999999994</v>
      </c>
      <c r="M293" s="122">
        <f t="shared" si="29"/>
        <v>2.2982344106280239</v>
      </c>
      <c r="N293" s="12"/>
    </row>
    <row r="294" spans="2:14" x14ac:dyDescent="0.3">
      <c r="B294" s="11"/>
      <c r="C294" s="64">
        <v>289</v>
      </c>
      <c r="D294" s="64">
        <f>(Observaciones!D294+Observaciones!E294)/2</f>
        <v>5.8</v>
      </c>
      <c r="E294" s="123">
        <f t="shared" si="24"/>
        <v>0.92263042375989668</v>
      </c>
      <c r="F294" s="123">
        <f t="shared" si="25"/>
        <v>6.3977874512489694E-2</v>
      </c>
      <c r="G294" s="123">
        <f t="shared" si="26"/>
        <v>2.4873061999999999</v>
      </c>
      <c r="H294" s="123">
        <f>0.001013*Constantes!$D$6/(0.622*G294)</f>
        <v>4.8559011364243919E-2</v>
      </c>
      <c r="I294" s="123">
        <f t="shared" si="27"/>
        <v>0.28798920389513999</v>
      </c>
      <c r="J294" s="123">
        <f t="shared" si="28"/>
        <v>-0.16742658715558903</v>
      </c>
      <c r="K294" s="123">
        <f>(Constantes!$D$12/0.8)*(Constantes!$D$7*J294^2+Constantes!$D$8*J294+Constantes!$D$9)</f>
        <v>11.468592994201785</v>
      </c>
      <c r="L294" s="123">
        <f>(Constantes!$D$12/0.8)*(0.00376*D294^2-0.0516*D294-6.967)</f>
        <v>-2.6774225999999994</v>
      </c>
      <c r="M294" s="122">
        <f t="shared" si="29"/>
        <v>2.3335923051608427</v>
      </c>
      <c r="N294" s="12"/>
    </row>
    <row r="295" spans="2:14" x14ac:dyDescent="0.3">
      <c r="B295" s="11"/>
      <c r="C295" s="64">
        <v>290</v>
      </c>
      <c r="D295" s="64">
        <f>(Observaciones!D295+Observaciones!E295)/2</f>
        <v>4.6000000000000005</v>
      </c>
      <c r="E295" s="123">
        <f t="shared" si="24"/>
        <v>0.84860028432540868</v>
      </c>
      <c r="F295" s="123">
        <f t="shared" si="25"/>
        <v>5.9429679792546375E-2</v>
      </c>
      <c r="G295" s="123">
        <f t="shared" si="26"/>
        <v>2.4901393999999999</v>
      </c>
      <c r="H295" s="123">
        <f>0.001013*Constantes!$D$6/(0.622*G295)</f>
        <v>4.8503762493037277E-2</v>
      </c>
      <c r="I295" s="123">
        <f t="shared" si="27"/>
        <v>0.27860842641973371</v>
      </c>
      <c r="J295" s="123">
        <f t="shared" si="28"/>
        <v>-0.17382513904754754</v>
      </c>
      <c r="K295" s="123">
        <f>(Constantes!$D$12/0.8)*(Constantes!$D$7*J295^2+Constantes!$D$8*J295+Constantes!$D$9)</f>
        <v>11.484394085386153</v>
      </c>
      <c r="L295" s="123">
        <f>(Constantes!$D$12/0.8)*(0.00376*D295^2-0.0516*D295-6.967)</f>
        <v>-2.6717993999999994</v>
      </c>
      <c r="M295" s="122">
        <f t="shared" si="29"/>
        <v>2.2632842000995326</v>
      </c>
      <c r="N295" s="12"/>
    </row>
    <row r="296" spans="2:14" x14ac:dyDescent="0.3">
      <c r="B296" s="11"/>
      <c r="C296" s="64">
        <v>291</v>
      </c>
      <c r="D296" s="64">
        <f>(Observaciones!D296+Observaciones!E296)/2</f>
        <v>4.6000000000000005</v>
      </c>
      <c r="E296" s="123">
        <f t="shared" si="24"/>
        <v>0.84860028432540868</v>
      </c>
      <c r="F296" s="123">
        <f t="shared" si="25"/>
        <v>5.9429679792546375E-2</v>
      </c>
      <c r="G296" s="123">
        <f t="shared" si="26"/>
        <v>2.4901393999999999</v>
      </c>
      <c r="H296" s="123">
        <f>0.001013*Constantes!$D$6/(0.622*G296)</f>
        <v>4.8503762493037277E-2</v>
      </c>
      <c r="I296" s="123">
        <f t="shared" si="27"/>
        <v>0.27860842641973371</v>
      </c>
      <c r="J296" s="123">
        <f t="shared" si="28"/>
        <v>-0.18017218279935251</v>
      </c>
      <c r="K296" s="123">
        <f>(Constantes!$D$12/0.8)*(Constantes!$D$7*J296^2+Constantes!$D$8*J296+Constantes!$D$9)</f>
        <v>11.499660862329652</v>
      </c>
      <c r="L296" s="123">
        <f>(Constantes!$D$12/0.8)*(0.00376*D296^2-0.0516*D296-6.967)</f>
        <v>-2.6717993999999994</v>
      </c>
      <c r="M296" s="122">
        <f t="shared" si="29"/>
        <v>2.2672824456382181</v>
      </c>
      <c r="N296" s="12"/>
    </row>
    <row r="297" spans="2:14" x14ac:dyDescent="0.3">
      <c r="B297" s="11"/>
      <c r="C297" s="64">
        <v>292</v>
      </c>
      <c r="D297" s="64">
        <f>(Observaciones!D297+Observaciones!E297)/2</f>
        <v>4.6000000000000005</v>
      </c>
      <c r="E297" s="123">
        <f t="shared" si="24"/>
        <v>0.84860028432540868</v>
      </c>
      <c r="F297" s="123">
        <f t="shared" si="25"/>
        <v>5.9429679792546375E-2</v>
      </c>
      <c r="G297" s="123">
        <f t="shared" si="26"/>
        <v>2.4901393999999999</v>
      </c>
      <c r="H297" s="123">
        <f>0.001013*Constantes!$D$6/(0.622*G297)</f>
        <v>4.8503762493037277E-2</v>
      </c>
      <c r="I297" s="123">
        <f t="shared" si="27"/>
        <v>0.27860842641973371</v>
      </c>
      <c r="J297" s="123">
        <f t="shared" si="28"/>
        <v>-0.18646583764495972</v>
      </c>
      <c r="K297" s="123">
        <f>(Constantes!$D$12/0.8)*(Constantes!$D$7*J297^2+Constantes!$D$8*J297+Constantes!$D$9)</f>
        <v>11.514398851933022</v>
      </c>
      <c r="L297" s="123">
        <f>(Constantes!$D$12/0.8)*(0.00376*D297^2-0.0516*D297-6.967)</f>
        <v>-2.6717993999999994</v>
      </c>
      <c r="M297" s="122">
        <f t="shared" si="29"/>
        <v>2.2711422060446838</v>
      </c>
      <c r="N297" s="12"/>
    </row>
    <row r="298" spans="2:14" x14ac:dyDescent="0.3">
      <c r="B298" s="11"/>
      <c r="C298" s="64">
        <v>293</v>
      </c>
      <c r="D298" s="64">
        <f>(Observaciones!D298+Observaciones!E298)/2</f>
        <v>4.6000000000000005</v>
      </c>
      <c r="E298" s="123">
        <f t="shared" si="24"/>
        <v>0.84860028432540868</v>
      </c>
      <c r="F298" s="123">
        <f t="shared" si="25"/>
        <v>5.9429679792546375E-2</v>
      </c>
      <c r="G298" s="123">
        <f t="shared" si="26"/>
        <v>2.4901393999999999</v>
      </c>
      <c r="H298" s="123">
        <f>0.001013*Constantes!$D$6/(0.622*G298)</f>
        <v>4.8503762493037277E-2</v>
      </c>
      <c r="I298" s="123">
        <f t="shared" si="27"/>
        <v>0.27860842641973371</v>
      </c>
      <c r="J298" s="123">
        <f t="shared" si="28"/>
        <v>-0.19270423863861033</v>
      </c>
      <c r="K298" s="123">
        <f>(Constantes!$D$12/0.8)*(Constantes!$D$7*J298^2+Constantes!$D$8*J298+Constantes!$D$9)</f>
        <v>11.528614009123629</v>
      </c>
      <c r="L298" s="123">
        <f>(Constantes!$D$12/0.8)*(0.00376*D298^2-0.0516*D298-6.967)</f>
        <v>-2.6717993999999994</v>
      </c>
      <c r="M298" s="122">
        <f t="shared" si="29"/>
        <v>2.2748650408662976</v>
      </c>
      <c r="N298" s="12"/>
    </row>
    <row r="299" spans="2:14" x14ac:dyDescent="0.3">
      <c r="B299" s="11"/>
      <c r="C299" s="64">
        <v>294</v>
      </c>
      <c r="D299" s="64">
        <f>(Observaciones!D299+Observaciones!E299)/2</f>
        <v>4.6000000000000005</v>
      </c>
      <c r="E299" s="123">
        <f t="shared" si="24"/>
        <v>0.84860028432540868</v>
      </c>
      <c r="F299" s="123">
        <f t="shared" si="25"/>
        <v>5.9429679792546375E-2</v>
      </c>
      <c r="G299" s="123">
        <f t="shared" si="26"/>
        <v>2.4901393999999999</v>
      </c>
      <c r="H299" s="123">
        <f>0.001013*Constantes!$D$6/(0.622*G299)</f>
        <v>4.8503762493037277E-2</v>
      </c>
      <c r="I299" s="123">
        <f t="shared" si="27"/>
        <v>0.27860842641973371</v>
      </c>
      <c r="J299" s="123">
        <f t="shared" si="28"/>
        <v>-0.19888553720745428</v>
      </c>
      <c r="K299" s="123">
        <f>(Constantes!$D$12/0.8)*(Constantes!$D$7*J299^2+Constantes!$D$8*J299+Constantes!$D$9)</f>
        <v>11.542312702857142</v>
      </c>
      <c r="L299" s="123">
        <f>(Constantes!$D$12/0.8)*(0.00376*D299^2-0.0516*D299-6.967)</f>
        <v>-2.6717993999999994</v>
      </c>
      <c r="M299" s="122">
        <f t="shared" si="29"/>
        <v>2.2784526180810913</v>
      </c>
      <c r="N299" s="12"/>
    </row>
    <row r="300" spans="2:14" x14ac:dyDescent="0.3">
      <c r="B300" s="11"/>
      <c r="C300" s="64">
        <v>295</v>
      </c>
      <c r="D300" s="64">
        <f>(Observaciones!D300+Observaciones!E300)/2</f>
        <v>4.6000000000000005</v>
      </c>
      <c r="E300" s="123">
        <f t="shared" si="24"/>
        <v>0.84860028432540868</v>
      </c>
      <c r="F300" s="123">
        <f t="shared" si="25"/>
        <v>5.9429679792546375E-2</v>
      </c>
      <c r="G300" s="123">
        <f t="shared" si="26"/>
        <v>2.4901393999999999</v>
      </c>
      <c r="H300" s="123">
        <f>0.001013*Constantes!$D$6/(0.622*G300)</f>
        <v>4.8503762493037277E-2</v>
      </c>
      <c r="I300" s="123">
        <f t="shared" si="27"/>
        <v>0.27860842641973371</v>
      </c>
      <c r="J300" s="123">
        <f t="shared" si="28"/>
        <v>-0.2050079016993222</v>
      </c>
      <c r="K300" s="123">
        <f>(Constantes!$D$12/0.8)*(Constantes!$D$7*J300^2+Constantes!$D$8*J300+Constantes!$D$9)</f>
        <v>11.555501701689431</v>
      </c>
      <c r="L300" s="123">
        <f>(Constantes!$D$12/0.8)*(0.00376*D300^2-0.0516*D300-6.967)</f>
        <v>-2.6717993999999994</v>
      </c>
      <c r="M300" s="122">
        <f t="shared" si="29"/>
        <v>2.2819067103191641</v>
      </c>
      <c r="N300" s="12"/>
    </row>
    <row r="301" spans="2:14" x14ac:dyDescent="0.3">
      <c r="B301" s="11"/>
      <c r="C301" s="64">
        <v>296</v>
      </c>
      <c r="D301" s="64">
        <f>(Observaciones!D301+Observaciones!E301)/2</f>
        <v>4.6000000000000005</v>
      </c>
      <c r="E301" s="123">
        <f t="shared" si="24"/>
        <v>0.84860028432540868</v>
      </c>
      <c r="F301" s="123">
        <f t="shared" si="25"/>
        <v>5.9429679792546375E-2</v>
      </c>
      <c r="G301" s="123">
        <f t="shared" si="26"/>
        <v>2.4901393999999999</v>
      </c>
      <c r="H301" s="123">
        <f>0.001013*Constantes!$D$6/(0.622*G301)</f>
        <v>4.8503762493037277E-2</v>
      </c>
      <c r="I301" s="123">
        <f t="shared" si="27"/>
        <v>0.27860842641973371</v>
      </c>
      <c r="J301" s="123">
        <f t="shared" si="28"/>
        <v>-0.2110695179254837</v>
      </c>
      <c r="K301" s="123">
        <f>(Constantes!$D$12/0.8)*(Constantes!$D$7*J301^2+Constantes!$D$8*J301+Constantes!$D$9)</f>
        <v>11.568188158937842</v>
      </c>
      <c r="L301" s="123">
        <f>(Constantes!$D$12/0.8)*(0.00376*D301^2-0.0516*D301-6.967)</f>
        <v>-2.6717993999999994</v>
      </c>
      <c r="M301" s="122">
        <f t="shared" si="29"/>
        <v>2.2852291909765357</v>
      </c>
      <c r="N301" s="12"/>
    </row>
    <row r="302" spans="2:14" x14ac:dyDescent="0.3">
      <c r="B302" s="11"/>
      <c r="C302" s="64">
        <v>297</v>
      </c>
      <c r="D302" s="64">
        <f>(Observaciones!D302+Observaciones!E302)/2</f>
        <v>4.2</v>
      </c>
      <c r="E302" s="123">
        <f t="shared" si="24"/>
        <v>0.82511551517269466</v>
      </c>
      <c r="F302" s="123">
        <f t="shared" si="25"/>
        <v>5.797655922358453E-2</v>
      </c>
      <c r="G302" s="123">
        <f t="shared" si="26"/>
        <v>2.4910837999999997</v>
      </c>
      <c r="H302" s="123">
        <f>0.001013*Constantes!$D$6/(0.622*G302)</f>
        <v>4.8485374129988865E-2</v>
      </c>
      <c r="I302" s="123">
        <f t="shared" si="27"/>
        <v>0.27544842685092108</v>
      </c>
      <c r="J302" s="123">
        <f t="shared" si="28"/>
        <v>-0.21706858969823065</v>
      </c>
      <c r="K302" s="123">
        <f>(Constantes!$D$12/0.8)*(Constantes!$D$7*J302^2+Constantes!$D$8*J302+Constantes!$D$9)</f>
        <v>11.580379597451429</v>
      </c>
      <c r="L302" s="123">
        <f>(Constantes!$D$12/0.8)*(0.00376*D302^2-0.0516*D302-6.967)</f>
        <v>-2.6690225999999995</v>
      </c>
      <c r="M302" s="122">
        <f t="shared" si="29"/>
        <v>2.2632314255076738</v>
      </c>
      <c r="N302" s="12"/>
    </row>
    <row r="303" spans="2:14" x14ac:dyDescent="0.3">
      <c r="B303" s="11"/>
      <c r="C303" s="64">
        <v>298</v>
      </c>
      <c r="D303" s="64">
        <f>(Observaciones!D303+Observaciones!E303)/2</f>
        <v>5.8000000000000007</v>
      </c>
      <c r="E303" s="123">
        <f t="shared" si="24"/>
        <v>0.92263042375989679</v>
      </c>
      <c r="F303" s="123">
        <f t="shared" si="25"/>
        <v>6.3977874512489707E-2</v>
      </c>
      <c r="G303" s="123">
        <f t="shared" si="26"/>
        <v>2.4873061999999999</v>
      </c>
      <c r="H303" s="123">
        <f>0.001013*Constantes!$D$6/(0.622*G303)</f>
        <v>4.8559011364243919E-2</v>
      </c>
      <c r="I303" s="123">
        <f t="shared" si="27"/>
        <v>0.28798920389513993</v>
      </c>
      <c r="J303" s="123">
        <f t="shared" si="28"/>
        <v>-0.22300333936312614</v>
      </c>
      <c r="K303" s="123">
        <f>(Constantes!$D$12/0.8)*(Constantes!$D$7*J303^2+Constantes!$D$8*J303+Constantes!$D$9)</f>
        <v>11.592083894010228</v>
      </c>
      <c r="L303" s="123">
        <f>(Constantes!$D$12/0.8)*(0.00376*D303^2-0.0516*D303-6.967)</f>
        <v>-2.6774225999999994</v>
      </c>
      <c r="M303" s="122">
        <f t="shared" si="29"/>
        <v>2.3670225083295229</v>
      </c>
      <c r="N303" s="12"/>
    </row>
    <row r="304" spans="2:14" x14ac:dyDescent="0.3">
      <c r="B304" s="11"/>
      <c r="C304" s="64">
        <v>299</v>
      </c>
      <c r="D304" s="64">
        <f>(Observaciones!D304+Observaciones!E304)/2</f>
        <v>3.6000000000000005</v>
      </c>
      <c r="E304" s="123">
        <f t="shared" si="24"/>
        <v>0.79096311468656078</v>
      </c>
      <c r="F304" s="123">
        <f t="shared" si="25"/>
        <v>5.5854039188960966E-2</v>
      </c>
      <c r="G304" s="123">
        <f t="shared" si="26"/>
        <v>2.4925003999999999</v>
      </c>
      <c r="H304" s="123">
        <f>0.001013*Constantes!$D$6/(0.622*G304)</f>
        <v>4.8457817712749152E-2</v>
      </c>
      <c r="I304" s="123">
        <f t="shared" si="27"/>
        <v>0.27068003084395481</v>
      </c>
      <c r="J304" s="123">
        <f t="shared" si="28"/>
        <v>-0.22887200832576207</v>
      </c>
      <c r="K304" s="123">
        <f>(Constantes!$D$12/0.8)*(Constantes!$D$7*J304^2+Constantes!$D$8*J304+Constantes!$D$9)</f>
        <v>11.603309263374012</v>
      </c>
      <c r="L304" s="123">
        <f>(Constantes!$D$12/0.8)*(0.00376*D304^2-0.0516*D304-6.967)</f>
        <v>-2.6640113999999997</v>
      </c>
      <c r="M304" s="122">
        <f t="shared" si="29"/>
        <v>2.2312423748232555</v>
      </c>
      <c r="N304" s="12"/>
    </row>
    <row r="305" spans="2:14" x14ac:dyDescent="0.3">
      <c r="B305" s="11"/>
      <c r="C305" s="64">
        <v>300</v>
      </c>
      <c r="D305" s="64">
        <f>(Observaciones!D305+Observaciones!E305)/2</f>
        <v>5.1000000000000005</v>
      </c>
      <c r="E305" s="123">
        <f t="shared" si="24"/>
        <v>0.87878397685782894</v>
      </c>
      <c r="F305" s="123">
        <f t="shared" si="25"/>
        <v>6.1289891533703518E-2</v>
      </c>
      <c r="G305" s="123">
        <f t="shared" si="26"/>
        <v>2.4889589000000001</v>
      </c>
      <c r="H305" s="123">
        <f>0.001013*Constantes!$D$6/(0.622*G305)</f>
        <v>4.8526767570229598E-2</v>
      </c>
      <c r="I305" s="123">
        <f t="shared" si="27"/>
        <v>0.28253577431172794</v>
      </c>
      <c r="J305" s="123">
        <f t="shared" si="28"/>
        <v>-0.23467285757286865</v>
      </c>
      <c r="K305" s="123">
        <f>(Constantes!$D$12/0.8)*(Constantes!$D$7*J305^2+Constantes!$D$8*J305+Constantes!$D$9)</f>
        <v>11.614064242001415</v>
      </c>
      <c r="L305" s="123">
        <f>(Constantes!$D$12/0.8)*(0.00376*D305^2-0.0516*D305-6.967)</f>
        <v>-2.6746358999999997</v>
      </c>
      <c r="M305" s="122">
        <f t="shared" si="29"/>
        <v>2.3288249905003746</v>
      </c>
      <c r="N305" s="12"/>
    </row>
    <row r="306" spans="2:14" x14ac:dyDescent="0.3">
      <c r="B306" s="11"/>
      <c r="C306" s="64">
        <v>301</v>
      </c>
      <c r="D306" s="64">
        <f>(Observaciones!D306+Observaciones!E306)/2</f>
        <v>5</v>
      </c>
      <c r="E306" s="123">
        <f t="shared" si="24"/>
        <v>0.87267261944779717</v>
      </c>
      <c r="F306" s="123">
        <f t="shared" si="25"/>
        <v>6.0913909783222933E-2</v>
      </c>
      <c r="G306" s="123">
        <f t="shared" si="26"/>
        <v>2.489195</v>
      </c>
      <c r="H306" s="123">
        <f>0.001013*Constantes!$D$6/(0.622*G306)</f>
        <v>4.8522164809166962E-2</v>
      </c>
      <c r="I306" s="123">
        <f t="shared" si="27"/>
        <v>0.28175238056862134</v>
      </c>
      <c r="J306" s="123">
        <f t="shared" si="28"/>
        <v>-0.24040416818762159</v>
      </c>
      <c r="K306" s="123">
        <f>(Constantes!$D$12/0.8)*(Constantes!$D$7*J306^2+Constantes!$D$8*J306+Constantes!$D$9)</f>
        <v>11.624357671460649</v>
      </c>
      <c r="L306" s="123">
        <f>(Constantes!$D$12/0.8)*(0.00376*D306^2-0.0516*D306-6.967)</f>
        <v>-2.6741249999999992</v>
      </c>
      <c r="M306" s="122">
        <f t="shared" si="29"/>
        <v>2.3252379350361796</v>
      </c>
      <c r="N306" s="12"/>
    </row>
    <row r="307" spans="2:14" x14ac:dyDescent="0.3">
      <c r="B307" s="11"/>
      <c r="C307" s="64">
        <v>302</v>
      </c>
      <c r="D307" s="64">
        <f>(Observaciones!D307+Observaciones!E307)/2</f>
        <v>3.6999999999999993</v>
      </c>
      <c r="E307" s="123">
        <f t="shared" si="24"/>
        <v>0.79656704122309585</v>
      </c>
      <c r="F307" s="123">
        <f t="shared" si="25"/>
        <v>5.6203091112967181E-2</v>
      </c>
      <c r="G307" s="123">
        <f t="shared" si="26"/>
        <v>2.4922643</v>
      </c>
      <c r="H307" s="123">
        <f>0.001013*Constantes!$D$6/(0.622*G307)</f>
        <v>4.8462408273534374E-2</v>
      </c>
      <c r="I307" s="123">
        <f t="shared" si="27"/>
        <v>0.27147703708239068</v>
      </c>
      <c r="J307" s="123">
        <f t="shared" si="28"/>
        <v>-0.24606424185899337</v>
      </c>
      <c r="K307" s="123">
        <f>(Constantes!$D$12/0.8)*(Constantes!$D$7*J307^2+Constantes!$D$8*J307+Constantes!$D$9)</f>
        <v>11.634198681553384</v>
      </c>
      <c r="L307" s="123">
        <f>(Constantes!$D$12/0.8)*(0.00376*D307^2-0.0516*D307-6.967)</f>
        <v>-2.6649170999999994</v>
      </c>
      <c r="M307" s="122">
        <f t="shared" si="29"/>
        <v>2.2454489213040141</v>
      </c>
      <c r="N307" s="12"/>
    </row>
    <row r="308" spans="2:14" x14ac:dyDescent="0.3">
      <c r="B308" s="11"/>
      <c r="C308" s="64">
        <v>303</v>
      </c>
      <c r="D308" s="64">
        <f>(Observaciones!D308+Observaciones!E308)/2</f>
        <v>6.3</v>
      </c>
      <c r="E308" s="123">
        <f t="shared" si="24"/>
        <v>0.95511880773888869</v>
      </c>
      <c r="F308" s="123">
        <f t="shared" si="25"/>
        <v>6.5959109426506832E-2</v>
      </c>
      <c r="G308" s="123">
        <f t="shared" si="26"/>
        <v>2.4861257000000001</v>
      </c>
      <c r="H308" s="123">
        <f>0.001013*Constantes!$D$6/(0.622*G308)</f>
        <v>4.8582068892234348E-2</v>
      </c>
      <c r="I308" s="123">
        <f t="shared" si="27"/>
        <v>0.29185060555993408</v>
      </c>
      <c r="J308" s="123">
        <f t="shared" si="28"/>
        <v>-0.25165140138500103</v>
      </c>
      <c r="K308" s="123">
        <f>(Constantes!$D$12/0.8)*(Constantes!$D$7*J308^2+Constantes!$D$8*J308+Constantes!$D$9)</f>
        <v>11.643596673173731</v>
      </c>
      <c r="L308" s="123">
        <f>(Constantes!$D$12/0.8)*(0.00376*D308^2-0.0516*D308-6.967)</f>
        <v>-2.6785670999999995</v>
      </c>
      <c r="M308" s="122">
        <f t="shared" si="29"/>
        <v>2.4125578653957871</v>
      </c>
      <c r="N308" s="12"/>
    </row>
    <row r="309" spans="2:14" x14ac:dyDescent="0.3">
      <c r="B309" s="11"/>
      <c r="C309" s="64">
        <v>304</v>
      </c>
      <c r="D309" s="64">
        <f>(Observaciones!D309+Observaciones!E309)/2</f>
        <v>6.6</v>
      </c>
      <c r="E309" s="123">
        <f t="shared" si="24"/>
        <v>0.97509200119637596</v>
      </c>
      <c r="F309" s="123">
        <f t="shared" si="25"/>
        <v>6.7172876672191351E-2</v>
      </c>
      <c r="G309" s="123">
        <f t="shared" si="26"/>
        <v>2.4854173999999998</v>
      </c>
      <c r="H309" s="123">
        <f>0.001013*Constantes!$D$6/(0.622*G309)</f>
        <v>4.8595913922608876E-2</v>
      </c>
      <c r="I309" s="123">
        <f t="shared" si="27"/>
        <v>0.29415325712459833</v>
      </c>
      <c r="J309" s="123">
        <f t="shared" si="28"/>
        <v>-0.25716399116969629</v>
      </c>
      <c r="K309" s="123">
        <f>(Constantes!$D$12/0.8)*(Constantes!$D$7*J309^2+Constantes!$D$8*J309+Constantes!$D$9)</f>
        <v>11.652561300924454</v>
      </c>
      <c r="L309" s="123">
        <f>(Constantes!$D$12/0.8)*(0.00376*D309^2-0.0516*D309-6.967)</f>
        <v>-2.6789153999999997</v>
      </c>
      <c r="M309" s="122">
        <f t="shared" si="29"/>
        <v>2.4339688384090699</v>
      </c>
      <c r="N309" s="12"/>
    </row>
    <row r="310" spans="2:14" x14ac:dyDescent="0.3">
      <c r="B310" s="11"/>
      <c r="C310" s="64">
        <v>305</v>
      </c>
      <c r="D310" s="64">
        <f>(Observaciones!D310+Observaciones!E310)/2</f>
        <v>6.8000000000000007</v>
      </c>
      <c r="E310" s="123">
        <f t="shared" si="24"/>
        <v>0.98861102899196263</v>
      </c>
      <c r="F310" s="123">
        <f t="shared" si="25"/>
        <v>6.7992630954249275E-2</v>
      </c>
      <c r="G310" s="123">
        <f t="shared" si="26"/>
        <v>2.4849451999999999</v>
      </c>
      <c r="H310" s="123">
        <f>0.001013*Constantes!$D$6/(0.622*G310)</f>
        <v>4.8605148327679162E-2</v>
      </c>
      <c r="I310" s="123">
        <f t="shared" si="27"/>
        <v>0.29568227892073129</v>
      </c>
      <c r="J310" s="123">
        <f t="shared" si="28"/>
        <v>-0.2626003777137545</v>
      </c>
      <c r="K310" s="123">
        <f>(Constantes!$D$12/0.8)*(Constantes!$D$7*J310^2+Constantes!$D$8*J310+Constantes!$D$9)</f>
        <v>11.661102455512905</v>
      </c>
      <c r="L310" s="123">
        <f>(Constantes!$D$12/0.8)*(0.00376*D310^2-0.0516*D310-6.967)</f>
        <v>-2.6790065999999997</v>
      </c>
      <c r="M310" s="122">
        <f t="shared" si="29"/>
        <v>2.4489676911160596</v>
      </c>
      <c r="N310" s="12"/>
    </row>
    <row r="311" spans="2:14" x14ac:dyDescent="0.3">
      <c r="B311" s="11"/>
      <c r="C311" s="64">
        <v>306</v>
      </c>
      <c r="D311" s="64">
        <f>(Observaciones!D311+Observaciones!E311)/2</f>
        <v>3.8</v>
      </c>
      <c r="E311" s="123">
        <f t="shared" si="24"/>
        <v>0.80220597314586006</v>
      </c>
      <c r="F311" s="123">
        <f t="shared" si="25"/>
        <v>5.6554012654769156E-2</v>
      </c>
      <c r="G311" s="123">
        <f t="shared" si="26"/>
        <v>2.4920282</v>
      </c>
      <c r="H311" s="123">
        <f>0.001013*Constantes!$D$6/(0.622*G311)</f>
        <v>4.8466999704158381E-2</v>
      </c>
      <c r="I311" s="123">
        <f t="shared" si="27"/>
        <v>0.27227315064879981</v>
      </c>
      <c r="J311" s="123">
        <f t="shared" si="28"/>
        <v>-0.26795895009851578</v>
      </c>
      <c r="K311" s="123">
        <f>(Constantes!$D$12/0.8)*(Constantes!$D$7*J311^2+Constantes!$D$8*J311+Constantes!$D$9)</f>
        <v>11.669230245949381</v>
      </c>
      <c r="L311" s="123">
        <f>(Constantes!$D$12/0.8)*(0.00376*D311^2-0.0516*D311-6.967)</f>
        <v>-2.6657945999999995</v>
      </c>
      <c r="M311" s="122">
        <f t="shared" si="29"/>
        <v>2.2607607049036957</v>
      </c>
      <c r="N311" s="12"/>
    </row>
    <row r="312" spans="2:14" x14ac:dyDescent="0.3">
      <c r="B312" s="11"/>
      <c r="C312" s="64">
        <v>307</v>
      </c>
      <c r="D312" s="64">
        <f>(Observaciones!D312+Observaciones!E312)/2</f>
        <v>4.9000000000000004</v>
      </c>
      <c r="E312" s="123">
        <f t="shared" si="24"/>
        <v>0.86659876849717865</v>
      </c>
      <c r="F312" s="123">
        <f t="shared" si="25"/>
        <v>6.0539906235598358E-2</v>
      </c>
      <c r="G312" s="123">
        <f t="shared" si="26"/>
        <v>2.4894311</v>
      </c>
      <c r="H312" s="123">
        <f>0.001013*Constantes!$D$6/(0.622*G312)</f>
        <v>4.8517562921164735E-2</v>
      </c>
      <c r="I312" s="123">
        <f t="shared" si="27"/>
        <v>0.28096793738836995</v>
      </c>
      <c r="J312" s="123">
        <f t="shared" si="28"/>
        <v>-0.27323812046333507</v>
      </c>
      <c r="K312" s="123">
        <f>(Constantes!$D$12/0.8)*(Constantes!$D$7*J312^2+Constantes!$D$8*J312+Constantes!$D$9)</f>
        <v>11.676954981570752</v>
      </c>
      <c r="L312" s="123">
        <f>(Constantes!$D$12/0.8)*(0.00376*D312^2-0.0516*D312-6.967)</f>
        <v>-2.6735858999999995</v>
      </c>
      <c r="M312" s="122">
        <f t="shared" si="29"/>
        <v>2.33280704302623</v>
      </c>
      <c r="N312" s="12"/>
    </row>
    <row r="313" spans="2:14" x14ac:dyDescent="0.3">
      <c r="B313" s="11"/>
      <c r="C313" s="64">
        <v>308</v>
      </c>
      <c r="D313" s="64">
        <f>(Observaciones!D313+Observaciones!E313)/2</f>
        <v>5.0999999999999996</v>
      </c>
      <c r="E313" s="123">
        <f t="shared" si="24"/>
        <v>0.87878397685782894</v>
      </c>
      <c r="F313" s="123">
        <f t="shared" si="25"/>
        <v>6.1289891533703518E-2</v>
      </c>
      <c r="G313" s="123">
        <f t="shared" si="26"/>
        <v>2.4889589000000001</v>
      </c>
      <c r="H313" s="123">
        <f>0.001013*Constantes!$D$6/(0.622*G313)</f>
        <v>4.8526767570229598E-2</v>
      </c>
      <c r="I313" s="123">
        <f t="shared" si="27"/>
        <v>0.28253577431172794</v>
      </c>
      <c r="J313" s="123">
        <f t="shared" si="28"/>
        <v>-0.27843632447609956</v>
      </c>
      <c r="K313" s="123">
        <f>(Constantes!$D$12/0.8)*(Constantes!$D$7*J313^2+Constantes!$D$8*J313+Constantes!$D$9)</f>
        <v>11.684287153912507</v>
      </c>
      <c r="L313" s="123">
        <f>(Constantes!$D$12/0.8)*(0.00376*D313^2-0.0516*D313-6.967)</f>
        <v>-2.6746358999999997</v>
      </c>
      <c r="M313" s="122">
        <f t="shared" si="29"/>
        <v>2.3474750462041256</v>
      </c>
      <c r="N313" s="12"/>
    </row>
    <row r="314" spans="2:14" x14ac:dyDescent="0.3">
      <c r="B314" s="11"/>
      <c r="C314" s="64">
        <v>309</v>
      </c>
      <c r="D314" s="64">
        <f>(Observaciones!D314+Observaciones!E314)/2</f>
        <v>5.4</v>
      </c>
      <c r="E314" s="123">
        <f t="shared" si="24"/>
        <v>0.89734507498222005</v>
      </c>
      <c r="F314" s="123">
        <f t="shared" si="25"/>
        <v>6.2429791566432663E-2</v>
      </c>
      <c r="G314" s="123">
        <f t="shared" si="26"/>
        <v>2.4882505999999998</v>
      </c>
      <c r="H314" s="123">
        <f>0.001013*Constantes!$D$6/(0.622*G314)</f>
        <v>4.8540581094265331E-2</v>
      </c>
      <c r="I314" s="123">
        <f t="shared" si="27"/>
        <v>0.28487954572282553</v>
      </c>
      <c r="J314" s="123">
        <f t="shared" si="28"/>
        <v>-0.28355202179677363</v>
      </c>
      <c r="K314" s="123">
        <f>(Constantes!$D$12/0.8)*(Constantes!$D$7*J314^2+Constantes!$D$8*J314+Constantes!$D$9)</f>
        <v>11.691237418452394</v>
      </c>
      <c r="L314" s="123">
        <f>(Constantes!$D$12/0.8)*(0.00376*D314^2-0.0516*D314-6.967)</f>
        <v>-2.6759993999999998</v>
      </c>
      <c r="M314" s="122">
        <f t="shared" si="29"/>
        <v>2.3684212469974786</v>
      </c>
      <c r="N314" s="12"/>
    </row>
    <row r="315" spans="2:14" x14ac:dyDescent="0.3">
      <c r="B315" s="11"/>
      <c r="C315" s="64">
        <v>310</v>
      </c>
      <c r="D315" s="64">
        <f>(Observaciones!D315+Observaciones!E315)/2</f>
        <v>4.5999999999999996</v>
      </c>
      <c r="E315" s="123">
        <f t="shared" si="24"/>
        <v>0.84860028432540868</v>
      </c>
      <c r="F315" s="123">
        <f t="shared" si="25"/>
        <v>5.9429679792546375E-2</v>
      </c>
      <c r="G315" s="123">
        <f t="shared" si="26"/>
        <v>2.4901393999999999</v>
      </c>
      <c r="H315" s="123">
        <f>0.001013*Constantes!$D$6/(0.622*G315)</f>
        <v>4.8503762493037277E-2</v>
      </c>
      <c r="I315" s="123">
        <f t="shared" si="27"/>
        <v>0.27860842641973371</v>
      </c>
      <c r="J315" s="123">
        <f t="shared" si="28"/>
        <v>-0.28858369653383553</v>
      </c>
      <c r="K315" s="123">
        <f>(Constantes!$D$12/0.8)*(Constantes!$D$7*J315^2+Constantes!$D$8*J315+Constantes!$D$9)</f>
        <v>11.697816576249066</v>
      </c>
      <c r="L315" s="123">
        <f>(Constantes!$D$12/0.8)*(0.00376*D315^2-0.0516*D315-6.967)</f>
        <v>-2.6717993999999994</v>
      </c>
      <c r="M315" s="122">
        <f t="shared" si="29"/>
        <v>2.3191778261809146</v>
      </c>
      <c r="N315" s="12"/>
    </row>
    <row r="316" spans="2:14" x14ac:dyDescent="0.3">
      <c r="B316" s="11"/>
      <c r="C316" s="64">
        <v>311</v>
      </c>
      <c r="D316" s="64">
        <f>(Observaciones!D316+Observaciones!E316)/2</f>
        <v>7.2</v>
      </c>
      <c r="E316" s="123">
        <f t="shared" si="24"/>
        <v>1.0161453093242518</v>
      </c>
      <c r="F316" s="123">
        <f t="shared" si="25"/>
        <v>6.9657846489614608E-2</v>
      </c>
      <c r="G316" s="123">
        <f t="shared" si="26"/>
        <v>2.4840008</v>
      </c>
      <c r="H316" s="123">
        <f>0.001013*Constantes!$D$6/(0.622*G316)</f>
        <v>4.8623627670391391E-2</v>
      </c>
      <c r="I316" s="123">
        <f t="shared" si="27"/>
        <v>0.29872538467816745</v>
      </c>
      <c r="J316" s="123">
        <f t="shared" si="28"/>
        <v>-0.29352985769346823</v>
      </c>
      <c r="K316" s="123">
        <f>(Constantes!$D$12/0.8)*(Constantes!$D$7*J316^2+Constantes!$D$8*J316+Constantes!$D$9)</f>
        <v>11.704035555499161</v>
      </c>
      <c r="L316" s="123">
        <f>(Constantes!$D$12/0.8)*(0.00376*D316^2-0.0516*D316-6.967)</f>
        <v>-2.6788505999999992</v>
      </c>
      <c r="M316" s="122">
        <f t="shared" si="29"/>
        <v>2.4862742962068904</v>
      </c>
      <c r="N316" s="12"/>
    </row>
    <row r="317" spans="2:14" x14ac:dyDescent="0.3">
      <c r="B317" s="11"/>
      <c r="C317" s="64">
        <v>312</v>
      </c>
      <c r="D317" s="64">
        <f>(Observaciones!D317+Observaciones!E317)/2</f>
        <v>4.8</v>
      </c>
      <c r="E317" s="123">
        <f t="shared" si="24"/>
        <v>0.86056222657343806</v>
      </c>
      <c r="F317" s="123">
        <f t="shared" si="25"/>
        <v>6.0167872375456809E-2</v>
      </c>
      <c r="G317" s="123">
        <f t="shared" si="26"/>
        <v>2.4896672</v>
      </c>
      <c r="H317" s="123">
        <f>0.001013*Constantes!$D$6/(0.622*G317)</f>
        <v>4.851296190597456E-2</v>
      </c>
      <c r="I317" s="123">
        <f t="shared" si="27"/>
        <v>0.28018245624068705</v>
      </c>
      <c r="J317" s="123">
        <f t="shared" si="28"/>
        <v>-0.29838903962137342</v>
      </c>
      <c r="K317" s="123">
        <f>(Constantes!$D$12/0.8)*(Constantes!$D$7*J317^2+Constantes!$D$8*J317+Constantes!$D$9)</f>
        <v>11.709905393036358</v>
      </c>
      <c r="L317" s="123">
        <f>(Constantes!$D$12/0.8)*(0.00376*D317^2-0.0516*D317-6.967)</f>
        <v>-2.6730185999999994</v>
      </c>
      <c r="M317" s="122">
        <f t="shared" si="29"/>
        <v>2.3351225351199325</v>
      </c>
      <c r="N317" s="12"/>
    </row>
    <row r="318" spans="2:14" x14ac:dyDescent="0.3">
      <c r="B318" s="11"/>
      <c r="C318" s="64">
        <v>313</v>
      </c>
      <c r="D318" s="64">
        <f>(Observaciones!D318+Observaciones!E318)/2</f>
        <v>5.6</v>
      </c>
      <c r="E318" s="123">
        <f t="shared" si="24"/>
        <v>0.90991033080617656</v>
      </c>
      <c r="F318" s="123">
        <f t="shared" si="25"/>
        <v>6.3199773283672295E-2</v>
      </c>
      <c r="G318" s="123">
        <f t="shared" si="26"/>
        <v>2.4877783999999998</v>
      </c>
      <c r="H318" s="123">
        <f>0.001013*Constantes!$D$6/(0.622*G318)</f>
        <v>4.8549794480149178E-2</v>
      </c>
      <c r="I318" s="123">
        <f t="shared" si="27"/>
        <v>0.28643660704734913</v>
      </c>
      <c r="J318" s="123">
        <f t="shared" si="28"/>
        <v>-0.30315980243707563</v>
      </c>
      <c r="K318" s="123">
        <f>(Constantes!$D$12/0.8)*(Constantes!$D$7*J318^2+Constantes!$D$8*J318+Constantes!$D$9)</f>
        <v>11.715437215795983</v>
      </c>
      <c r="L318" s="123">
        <f>(Constantes!$D$12/0.8)*(0.00376*D318^2-0.0516*D318-6.967)</f>
        <v>-2.6767673999999992</v>
      </c>
      <c r="M318" s="122">
        <f t="shared" si="29"/>
        <v>2.387662109087759</v>
      </c>
      <c r="N318" s="12"/>
    </row>
    <row r="319" spans="2:14" x14ac:dyDescent="0.3">
      <c r="B319" s="11"/>
      <c r="C319" s="64">
        <v>314</v>
      </c>
      <c r="D319" s="64">
        <f>(Observaciones!D319+Observaciones!E319)/2</f>
        <v>7.2000000000000011</v>
      </c>
      <c r="E319" s="123">
        <f t="shared" si="24"/>
        <v>1.0161453093242518</v>
      </c>
      <c r="F319" s="123">
        <f t="shared" si="25"/>
        <v>6.9657846489614608E-2</v>
      </c>
      <c r="G319" s="123">
        <f t="shared" si="26"/>
        <v>2.4840008</v>
      </c>
      <c r="H319" s="123">
        <f>0.001013*Constantes!$D$6/(0.622*G319)</f>
        <v>4.8623627670391391E-2</v>
      </c>
      <c r="I319" s="123">
        <f t="shared" si="27"/>
        <v>0.29872538467816745</v>
      </c>
      <c r="J319" s="123">
        <f t="shared" si="28"/>
        <v>-0.3078407324605914</v>
      </c>
      <c r="K319" s="123">
        <f>(Constantes!$D$12/0.8)*(Constantes!$D$7*J319^2+Constantes!$D$8*J319+Constantes!$D$9)</f>
        <v>11.720642222268744</v>
      </c>
      <c r="L319" s="123">
        <f>(Constantes!$D$12/0.8)*(0.00376*D319^2-0.0516*D319-6.967)</f>
        <v>-2.6788505999999992</v>
      </c>
      <c r="M319" s="122">
        <f t="shared" si="29"/>
        <v>2.4909374791507184</v>
      </c>
      <c r="N319" s="12"/>
    </row>
    <row r="320" spans="2:14" x14ac:dyDescent="0.3">
      <c r="B320" s="11"/>
      <c r="C320" s="64">
        <v>315</v>
      </c>
      <c r="D320" s="64">
        <f>(Observaciones!D320+Observaciones!E320)/2</f>
        <v>5.9</v>
      </c>
      <c r="E320" s="123">
        <f t="shared" si="24"/>
        <v>0.9290490433608416</v>
      </c>
      <c r="F320" s="123">
        <f t="shared" si="25"/>
        <v>6.4369991730543294E-2</v>
      </c>
      <c r="G320" s="123">
        <f t="shared" si="26"/>
        <v>2.4870701</v>
      </c>
      <c r="H320" s="123">
        <f>0.001013*Constantes!$D$6/(0.622*G320)</f>
        <v>4.8563621118743031E-2</v>
      </c>
      <c r="I320" s="123">
        <f t="shared" si="27"/>
        <v>0.28876380129570045</v>
      </c>
      <c r="J320" s="123">
        <f t="shared" si="28"/>
        <v>-0.31243044263133202</v>
      </c>
      <c r="K320" s="123">
        <f>(Constantes!$D$12/0.8)*(Constantes!$D$7*J320^2+Constantes!$D$8*J320+Constantes!$D$9)</f>
        <v>11.725531663967164</v>
      </c>
      <c r="L320" s="123">
        <f>(Constantes!$D$12/0.8)*(0.00376*D320^2-0.0516*D320-6.967)</f>
        <v>-2.6777078999999997</v>
      </c>
      <c r="M320" s="122">
        <f t="shared" si="29"/>
        <v>2.4095294378067154</v>
      </c>
      <c r="N320" s="12"/>
    </row>
    <row r="321" spans="2:14" x14ac:dyDescent="0.3">
      <c r="B321" s="11"/>
      <c r="C321" s="64">
        <v>316</v>
      </c>
      <c r="D321" s="64">
        <f>(Observaciones!D321+Observaciones!E321)/2</f>
        <v>6.2000000000000011</v>
      </c>
      <c r="E321" s="123">
        <f t="shared" si="24"/>
        <v>0.94854165981127081</v>
      </c>
      <c r="F321" s="123">
        <f t="shared" si="25"/>
        <v>6.5558715041284285E-2</v>
      </c>
      <c r="G321" s="123">
        <f t="shared" si="26"/>
        <v>2.4863618000000001</v>
      </c>
      <c r="H321" s="123">
        <f>0.001013*Constantes!$D$6/(0.622*G321)</f>
        <v>4.8577455635038451E-2</v>
      </c>
      <c r="I321" s="123">
        <f t="shared" si="27"/>
        <v>0.29108066300250851</v>
      </c>
      <c r="J321" s="123">
        <f t="shared" si="28"/>
        <v>-0.3169275729191196</v>
      </c>
      <c r="K321" s="123">
        <f>(Constantes!$D$12/0.8)*(Constantes!$D$7*J321^2+Constantes!$D$8*J321+Constantes!$D$9)</f>
        <v>11.730116826928242</v>
      </c>
      <c r="L321" s="123">
        <f>(Constantes!$D$12/0.8)*(0.00376*D321^2-0.0516*D321-6.967)</f>
        <v>-2.6783945999999994</v>
      </c>
      <c r="M321" s="122">
        <f t="shared" si="29"/>
        <v>2.4299166961440668</v>
      </c>
      <c r="N321" s="12"/>
    </row>
    <row r="322" spans="2:14" x14ac:dyDescent="0.3">
      <c r="B322" s="11"/>
      <c r="C322" s="64">
        <v>317</v>
      </c>
      <c r="D322" s="64">
        <f>(Observaciones!D322+Observaciones!E322)/2</f>
        <v>5.5</v>
      </c>
      <c r="E322" s="123">
        <f t="shared" si="24"/>
        <v>0.90360844965772646</v>
      </c>
      <c r="F322" s="123">
        <f t="shared" si="25"/>
        <v>6.2813771829638612E-2</v>
      </c>
      <c r="G322" s="123">
        <f t="shared" si="26"/>
        <v>2.4880144999999998</v>
      </c>
      <c r="H322" s="123">
        <f>0.001013*Constantes!$D$6/(0.622*G322)</f>
        <v>4.8545187350055377E-2</v>
      </c>
      <c r="I322" s="123">
        <f t="shared" si="27"/>
        <v>0.28565862902483974</v>
      </c>
      <c r="J322" s="123">
        <f t="shared" si="28"/>
        <v>-0.32133079072719417</v>
      </c>
      <c r="K322" s="123">
        <f>(Constantes!$D$12/0.8)*(Constantes!$D$7*J322^2+Constantes!$D$8*J322+Constantes!$D$9)</f>
        <v>11.734409013275799</v>
      </c>
      <c r="L322" s="123">
        <f>(Constantes!$D$12/0.8)*(0.00376*D322^2-0.0516*D322-6.967)</f>
        <v>-2.6763974999999998</v>
      </c>
      <c r="M322" s="122">
        <f t="shared" si="29"/>
        <v>2.3863770391046337</v>
      </c>
      <c r="N322" s="12"/>
    </row>
    <row r="323" spans="2:14" x14ac:dyDescent="0.3">
      <c r="B323" s="11"/>
      <c r="C323" s="64">
        <v>318</v>
      </c>
      <c r="D323" s="64">
        <f>(Observaciones!D323+Observaciones!E323)/2</f>
        <v>5.4</v>
      </c>
      <c r="E323" s="123">
        <f t="shared" si="24"/>
        <v>0.89734507498222005</v>
      </c>
      <c r="F323" s="123">
        <f t="shared" si="25"/>
        <v>6.2429791566432663E-2</v>
      </c>
      <c r="G323" s="123">
        <f t="shared" si="26"/>
        <v>2.4882505999999998</v>
      </c>
      <c r="H323" s="123">
        <f>0.001013*Constantes!$D$6/(0.622*G323)</f>
        <v>4.8540581094265331E-2</v>
      </c>
      <c r="I323" s="123">
        <f t="shared" si="27"/>
        <v>0.28487954572282553</v>
      </c>
      <c r="J323" s="123">
        <f t="shared" si="28"/>
        <v>-0.32563879128708967</v>
      </c>
      <c r="K323" s="123">
        <f>(Constantes!$D$12/0.8)*(Constantes!$D$7*J323^2+Constantes!$D$8*J323+Constantes!$D$9)</f>
        <v>11.738419522865827</v>
      </c>
      <c r="L323" s="123">
        <f>(Constantes!$D$12/0.8)*(0.00376*D323^2-0.0516*D323-6.967)</f>
        <v>-2.6759993999999998</v>
      </c>
      <c r="M323" s="122">
        <f t="shared" si="29"/>
        <v>2.3810559904807316</v>
      </c>
      <c r="N323" s="12"/>
    </row>
    <row r="324" spans="2:14" x14ac:dyDescent="0.3">
      <c r="B324" s="11"/>
      <c r="C324" s="64">
        <v>319</v>
      </c>
      <c r="D324" s="64">
        <f>(Observaciones!D324+Observaciones!E324)/2</f>
        <v>6.1</v>
      </c>
      <c r="E324" s="123">
        <f t="shared" si="24"/>
        <v>0.94200445485921169</v>
      </c>
      <c r="F324" s="123">
        <f t="shared" si="25"/>
        <v>6.5160403190035326E-2</v>
      </c>
      <c r="G324" s="123">
        <f t="shared" si="26"/>
        <v>2.4865979</v>
      </c>
      <c r="H324" s="123">
        <f>0.001013*Constantes!$D$6/(0.622*G324)</f>
        <v>4.8572843253890934E-2</v>
      </c>
      <c r="I324" s="123">
        <f t="shared" si="27"/>
        <v>0.29030954125473435</v>
      </c>
      <c r="J324" s="123">
        <f t="shared" si="28"/>
        <v>-0.32985029804526633</v>
      </c>
      <c r="K324" s="123">
        <f>(Constantes!$D$12/0.8)*(Constantes!$D$7*J324^2+Constantes!$D$8*J324+Constantes!$D$9)</f>
        <v>11.742159635038131</v>
      </c>
      <c r="L324" s="123">
        <f>(Constantes!$D$12/0.8)*(0.00376*D324^2-0.0516*D324-6.967)</f>
        <v>-2.6781938999999997</v>
      </c>
      <c r="M324" s="122">
        <f t="shared" si="29"/>
        <v>2.426824075868284</v>
      </c>
      <c r="N324" s="12"/>
    </row>
    <row r="325" spans="2:14" x14ac:dyDescent="0.3">
      <c r="B325" s="11"/>
      <c r="C325" s="64">
        <v>320</v>
      </c>
      <c r="D325" s="64">
        <f>(Observaciones!D325+Observaciones!E325)/2</f>
        <v>6</v>
      </c>
      <c r="E325" s="123">
        <f t="shared" si="24"/>
        <v>0.93550698503161778</v>
      </c>
      <c r="F325" s="123">
        <f t="shared" si="25"/>
        <v>6.4764165026061693E-2</v>
      </c>
      <c r="G325" s="123">
        <f t="shared" si="26"/>
        <v>2.486834</v>
      </c>
      <c r="H325" s="123">
        <f>0.001013*Constantes!$D$6/(0.622*G325)</f>
        <v>4.8568231748542266E-2</v>
      </c>
      <c r="I325" s="123">
        <f t="shared" si="27"/>
        <v>0.28953725056779078</v>
      </c>
      <c r="J325" s="123">
        <f t="shared" si="28"/>
        <v>-0.33396406304137949</v>
      </c>
      <c r="K325" s="123">
        <f>(Constantes!$D$12/0.8)*(Constantes!$D$7*J325^2+Constantes!$D$8*J325+Constantes!$D$9)</f>
        <v>11.745640590497255</v>
      </c>
      <c r="L325" s="123">
        <f>(Constantes!$D$12/0.8)*(0.00376*D325^2-0.0516*D325-6.967)</f>
        <v>-2.6779649999999995</v>
      </c>
      <c r="M325" s="122">
        <f t="shared" si="29"/>
        <v>2.4213818305494432</v>
      </c>
      <c r="N325" s="12"/>
    </row>
    <row r="326" spans="2:14" x14ac:dyDescent="0.3">
      <c r="B326" s="11"/>
      <c r="C326" s="64">
        <v>321</v>
      </c>
      <c r="D326" s="64">
        <f>(Observaciones!D326+Observaciones!E326)/2</f>
        <v>5.6000000000000005</v>
      </c>
      <c r="E326" s="123">
        <f t="shared" si="24"/>
        <v>0.90991033080617667</v>
      </c>
      <c r="F326" s="123">
        <f t="shared" si="25"/>
        <v>6.3199773283672295E-2</v>
      </c>
      <c r="G326" s="123">
        <f t="shared" si="26"/>
        <v>2.4877783999999998</v>
      </c>
      <c r="H326" s="123">
        <f>0.001013*Constantes!$D$6/(0.622*G326)</f>
        <v>4.8549794480149178E-2</v>
      </c>
      <c r="I326" s="123">
        <f t="shared" si="27"/>
        <v>0.28643660704734913</v>
      </c>
      <c r="J326" s="123">
        <f t="shared" si="28"/>
        <v>-0.33797886727807891</v>
      </c>
      <c r="K326" s="123">
        <f>(Constantes!$D$12/0.8)*(Constantes!$D$7*J326^2+Constantes!$D$8*J326+Constantes!$D$9)</f>
        <v>11.748873573345632</v>
      </c>
      <c r="L326" s="123">
        <f>(Constantes!$D$12/0.8)*(0.00376*D326^2-0.0516*D326-6.967)</f>
        <v>-2.6767673999999992</v>
      </c>
      <c r="M326" s="122">
        <f t="shared" si="29"/>
        <v>2.3966648620877895</v>
      </c>
      <c r="N326" s="12"/>
    </row>
    <row r="327" spans="2:14" x14ac:dyDescent="0.3">
      <c r="B327" s="11"/>
      <c r="C327" s="64">
        <v>322</v>
      </c>
      <c r="D327" s="64">
        <f>(Observaciones!D327+Observaciones!E327)/2</f>
        <v>5.2999999999999989</v>
      </c>
      <c r="E327" s="123">
        <f t="shared" ref="E327:E370" si="30">EXP((16.78*D327-116.9)/(D327+237.3))</f>
        <v>0.8911200050543554</v>
      </c>
      <c r="F327" s="123">
        <f t="shared" ref="F327:F370" si="31">4098*E327/((D327+237.3)^2)</f>
        <v>6.2047823841482788E-2</v>
      </c>
      <c r="G327" s="123">
        <f t="shared" ref="G327:G370" si="32">2.501-0.002361*D327</f>
        <v>2.4884866999999997</v>
      </c>
      <c r="H327" s="123">
        <f>0.001013*Constantes!$D$6/(0.622*G327)</f>
        <v>4.8535975712530176E-2</v>
      </c>
      <c r="I327" s="123">
        <f t="shared" ref="I327:I370" si="33">IF(D327&gt;0,1.26*F327/(G327*(F327+H327)),0)</f>
        <v>0.28409936810792097</v>
      </c>
      <c r="J327" s="123">
        <f t="shared" ref="J327:J370" si="34">0.409*SIN(2*PI()*(C327-82)/365)</f>
        <v>-0.34189352108222232</v>
      </c>
      <c r="K327" s="123">
        <f>(Constantes!$D$12/0.8)*(Constantes!$D$7*J327^2+Constantes!$D$8*J327+Constantes!$D$9)</f>
        <v>11.751869693291599</v>
      </c>
      <c r="L327" s="123">
        <f>(Constantes!$D$12/0.8)*(0.00376*D327^2-0.0516*D327-6.967)</f>
        <v>-2.6755730999999994</v>
      </c>
      <c r="M327" s="122">
        <f t="shared" ref="M327:M390" si="35">IF(D327&gt;0,I327*(0.94*K327+L327),0)</f>
        <v>2.3782482016771733</v>
      </c>
      <c r="N327" s="12"/>
    </row>
    <row r="328" spans="2:14" x14ac:dyDescent="0.3">
      <c r="B328" s="11"/>
      <c r="C328" s="64">
        <v>323</v>
      </c>
      <c r="D328" s="64">
        <f>(Observaciones!D328+Observaciones!E328)/2</f>
        <v>6.9</v>
      </c>
      <c r="E328" s="123">
        <f t="shared" si="30"/>
        <v>0.99543224947116915</v>
      </c>
      <c r="F328" s="123">
        <f t="shared" si="31"/>
        <v>6.8405707891264905E-2</v>
      </c>
      <c r="G328" s="123">
        <f t="shared" si="32"/>
        <v>2.4847090999999999</v>
      </c>
      <c r="H328" s="123">
        <f>0.001013*Constantes!$D$6/(0.622*G328)</f>
        <v>4.8609766846410454E-2</v>
      </c>
      <c r="I328" s="123">
        <f t="shared" si="33"/>
        <v>0.29644493684108758</v>
      </c>
      <c r="J328" s="123">
        <f t="shared" si="34"/>
        <v>-0.3457068644574029</v>
      </c>
      <c r="K328" s="123">
        <f>(Constantes!$D$12/0.8)*(Constantes!$D$7*J328^2+Constantes!$D$8*J328+Constantes!$D$9)</f>
        <v>11.754639968054715</v>
      </c>
      <c r="L328" s="123">
        <f>(Constantes!$D$12/0.8)*(0.00376*D328^2-0.0516*D328-6.967)</f>
        <v>-2.6790098999999996</v>
      </c>
      <c r="M328" s="122">
        <f t="shared" si="35"/>
        <v>2.4813483721423726</v>
      </c>
      <c r="N328" s="12"/>
    </row>
    <row r="329" spans="2:14" x14ac:dyDescent="0.3">
      <c r="B329" s="11"/>
      <c r="C329" s="64">
        <v>324</v>
      </c>
      <c r="D329" s="64">
        <f>(Observaciones!D329+Observaciones!E329)/2</f>
        <v>5.6</v>
      </c>
      <c r="E329" s="123">
        <f t="shared" si="30"/>
        <v>0.90991033080617656</v>
      </c>
      <c r="F329" s="123">
        <f t="shared" si="31"/>
        <v>6.3199773283672295E-2</v>
      </c>
      <c r="G329" s="123">
        <f t="shared" si="32"/>
        <v>2.4877783999999998</v>
      </c>
      <c r="H329" s="123">
        <f>0.001013*Constantes!$D$6/(0.622*G329)</f>
        <v>4.8549794480149178E-2</v>
      </c>
      <c r="I329" s="123">
        <f t="shared" si="33"/>
        <v>0.28643660704734913</v>
      </c>
      <c r="J329" s="123">
        <f t="shared" si="34"/>
        <v>-0.34941776742767916</v>
      </c>
      <c r="K329" s="123">
        <f>(Constantes!$D$12/0.8)*(Constantes!$D$7*J329^2+Constantes!$D$8*J329+Constantes!$D$9)</f>
        <v>11.757195305990553</v>
      </c>
      <c r="L329" s="123">
        <f>(Constantes!$D$12/0.8)*(0.00376*D329^2-0.0516*D329-6.967)</f>
        <v>-2.6767673999999992</v>
      </c>
      <c r="M329" s="122">
        <f t="shared" si="35"/>
        <v>2.3989054920195425</v>
      </c>
      <c r="N329" s="12"/>
    </row>
    <row r="330" spans="2:14" x14ac:dyDescent="0.3">
      <c r="B330" s="11"/>
      <c r="C330" s="64">
        <v>325</v>
      </c>
      <c r="D330" s="64">
        <f>(Observaciones!D330+Observaciones!E330)/2</f>
        <v>6.8000000000000007</v>
      </c>
      <c r="E330" s="123">
        <f t="shared" si="30"/>
        <v>0.98861102899196263</v>
      </c>
      <c r="F330" s="123">
        <f t="shared" si="31"/>
        <v>6.7992630954249275E-2</v>
      </c>
      <c r="G330" s="123">
        <f t="shared" si="32"/>
        <v>2.4849451999999999</v>
      </c>
      <c r="H330" s="123">
        <f>0.001013*Constantes!$D$6/(0.622*G330)</f>
        <v>4.8605148327679162E-2</v>
      </c>
      <c r="I330" s="123">
        <f t="shared" si="33"/>
        <v>0.29568227892073129</v>
      </c>
      <c r="J330" s="123">
        <f t="shared" si="34"/>
        <v>-0.35302513037241379</v>
      </c>
      <c r="K330" s="123">
        <f>(Constantes!$D$12/0.8)*(Constantes!$D$7*J330^2+Constantes!$D$8*J330+Constantes!$D$9)</f>
        <v>11.759546488956836</v>
      </c>
      <c r="L330" s="123">
        <f>(Constantes!$D$12/0.8)*(0.00376*D330^2-0.0516*D330-6.967)</f>
        <v>-2.6790065999999997</v>
      </c>
      <c r="M330" s="122">
        <f t="shared" si="35"/>
        <v>2.4763293579016188</v>
      </c>
      <c r="N330" s="12"/>
    </row>
    <row r="331" spans="2:14" x14ac:dyDescent="0.3">
      <c r="B331" s="11"/>
      <c r="C331" s="64">
        <v>326</v>
      </c>
      <c r="D331" s="64">
        <f>(Observaciones!D331+Observaciones!E331)/2</f>
        <v>5.0999999999999996</v>
      </c>
      <c r="E331" s="123">
        <f t="shared" si="30"/>
        <v>0.87878397685782894</v>
      </c>
      <c r="F331" s="123">
        <f t="shared" si="31"/>
        <v>6.1289891533703518E-2</v>
      </c>
      <c r="G331" s="123">
        <f t="shared" si="32"/>
        <v>2.4889589000000001</v>
      </c>
      <c r="H331" s="123">
        <f>0.001013*Constantes!$D$6/(0.622*G331)</f>
        <v>4.8526767570229598E-2</v>
      </c>
      <c r="I331" s="123">
        <f t="shared" si="33"/>
        <v>0.28253577431172794</v>
      </c>
      <c r="J331" s="123">
        <f t="shared" si="34"/>
        <v>-0.35652788435211252</v>
      </c>
      <c r="K331" s="123">
        <f>(Constantes!$D$12/0.8)*(Constantes!$D$7*J331^2+Constantes!$D$8*J331+Constantes!$D$9)</f>
        <v>11.761704155442454</v>
      </c>
      <c r="L331" s="123">
        <f>(Constantes!$D$12/0.8)*(0.00376*D331^2-0.0516*D331-6.967)</f>
        <v>-2.6746358999999997</v>
      </c>
      <c r="M331" s="122">
        <f t="shared" si="35"/>
        <v>2.3680357343279521</v>
      </c>
      <c r="N331" s="12"/>
    </row>
    <row r="332" spans="2:14" x14ac:dyDescent="0.3">
      <c r="B332" s="11"/>
      <c r="C332" s="64">
        <v>327</v>
      </c>
      <c r="D332" s="64">
        <f>(Observaciones!D332+Observaciones!E332)/2</f>
        <v>3.0999999999999996</v>
      </c>
      <c r="E332" s="123">
        <f t="shared" si="30"/>
        <v>0.76346206064382238</v>
      </c>
      <c r="F332" s="123">
        <f t="shared" si="31"/>
        <v>5.4136539013568345E-2</v>
      </c>
      <c r="G332" s="123">
        <f t="shared" si="32"/>
        <v>2.4936808999999998</v>
      </c>
      <c r="H332" s="123">
        <f>0.001013*Constantes!$D$6/(0.622*G332)</f>
        <v>4.8434877947757617E-2</v>
      </c>
      <c r="I332" s="123">
        <f t="shared" si="33"/>
        <v>0.26668205849254667</v>
      </c>
      <c r="J332" s="123">
        <f t="shared" si="34"/>
        <v>-0.35992499142517603</v>
      </c>
      <c r="K332" s="123">
        <f>(Constantes!$D$12/0.8)*(Constantes!$D$7*J332^2+Constantes!$D$8*J332+Constantes!$D$9)</f>
        <v>11.763678783980597</v>
      </c>
      <c r="L332" s="123">
        <f>(Constantes!$D$12/0.8)*(0.00376*D332^2-0.0516*D332-6.967)</f>
        <v>-2.6590598999999995</v>
      </c>
      <c r="M332" s="122">
        <f t="shared" si="35"/>
        <v>2.2398087813566359</v>
      </c>
      <c r="N332" s="12"/>
    </row>
    <row r="333" spans="2:14" x14ac:dyDescent="0.3">
      <c r="B333" s="11"/>
      <c r="C333" s="64">
        <v>328</v>
      </c>
      <c r="D333" s="64">
        <f>(Observaciones!D333+Observaciones!E333)/2</f>
        <v>3.8999999999999995</v>
      </c>
      <c r="E333" s="123">
        <f t="shared" si="30"/>
        <v>0.807880097862269</v>
      </c>
      <c r="F333" s="123">
        <f t="shared" si="31"/>
        <v>5.6906812005471159E-2</v>
      </c>
      <c r="G333" s="123">
        <f t="shared" si="32"/>
        <v>2.4917921000000001</v>
      </c>
      <c r="H333" s="123">
        <f>0.001013*Constantes!$D$6/(0.622*G333)</f>
        <v>4.847159200486844E-2</v>
      </c>
      <c r="I333" s="123">
        <f t="shared" si="33"/>
        <v>0.27306835890470815</v>
      </c>
      <c r="J333" s="123">
        <f t="shared" si="34"/>
        <v>-0.3632154449554626</v>
      </c>
      <c r="K333" s="123">
        <f>(Constantes!$D$12/0.8)*(Constantes!$D$7*J333^2+Constantes!$D$8*J333+Constantes!$D$9)</f>
        <v>11.765480676866837</v>
      </c>
      <c r="L333" s="123">
        <f>(Constantes!$D$12/0.8)*(0.00376*D333^2-0.0516*D333-6.967)</f>
        <v>-2.6666438999999995</v>
      </c>
      <c r="M333" s="122">
        <f t="shared" si="35"/>
        <v>2.2918375965914062</v>
      </c>
      <c r="N333" s="12"/>
    </row>
    <row r="334" spans="2:14" x14ac:dyDescent="0.3">
      <c r="B334" s="11"/>
      <c r="C334" s="64">
        <v>329</v>
      </c>
      <c r="D334" s="64">
        <f>(Observaciones!D334+Observaciones!E334)/2</f>
        <v>4.5000000000000009</v>
      </c>
      <c r="E334" s="123">
        <f t="shared" si="30"/>
        <v>0.84267449337682998</v>
      </c>
      <c r="F334" s="123">
        <f t="shared" si="31"/>
        <v>5.9063504175299687E-2</v>
      </c>
      <c r="G334" s="123">
        <f t="shared" si="32"/>
        <v>2.4903754999999999</v>
      </c>
      <c r="H334" s="123">
        <f>0.001013*Constantes!$D$6/(0.622*G334)</f>
        <v>4.8499164094793878E-2</v>
      </c>
      <c r="I334" s="123">
        <f t="shared" si="33"/>
        <v>0.2778199011826501</v>
      </c>
      <c r="J334" s="123">
        <f t="shared" si="34"/>
        <v>-0.36639826991057772</v>
      </c>
      <c r="K334" s="123">
        <f>(Constantes!$D$12/0.8)*(Constantes!$D$7*J334^2+Constantes!$D$8*J334+Constantes!$D$9)</f>
        <v>11.767119944202561</v>
      </c>
      <c r="L334" s="123">
        <f>(Constantes!$D$12/0.8)*(0.00376*D334^2-0.0516*D334-6.967)</f>
        <v>-2.6711474999999996</v>
      </c>
      <c r="M334" s="122">
        <f t="shared" si="35"/>
        <v>2.3308937596022985</v>
      </c>
      <c r="N334" s="12"/>
    </row>
    <row r="335" spans="2:14" x14ac:dyDescent="0.3">
      <c r="B335" s="11"/>
      <c r="C335" s="64">
        <v>330</v>
      </c>
      <c r="D335" s="64">
        <f>(Observaciones!D335+Observaciones!E335)/2</f>
        <v>6.2</v>
      </c>
      <c r="E335" s="123">
        <f t="shared" si="30"/>
        <v>0.94854165981127081</v>
      </c>
      <c r="F335" s="123">
        <f t="shared" si="31"/>
        <v>6.5558715041284285E-2</v>
      </c>
      <c r="G335" s="123">
        <f t="shared" si="32"/>
        <v>2.4863618000000001</v>
      </c>
      <c r="H335" s="123">
        <f>0.001013*Constantes!$D$6/(0.622*G335)</f>
        <v>4.8577455635038451E-2</v>
      </c>
      <c r="I335" s="123">
        <f t="shared" si="33"/>
        <v>0.29108066300250851</v>
      </c>
      <c r="J335" s="123">
        <f t="shared" si="34"/>
        <v>-0.36947252315079582</v>
      </c>
      <c r="K335" s="123">
        <f>(Constantes!$D$12/0.8)*(Constantes!$D$7*J335^2+Constantes!$D$8*J335+Constantes!$D$9)</f>
        <v>11.76860648828384</v>
      </c>
      <c r="L335" s="123">
        <f>(Constantes!$D$12/0.8)*(0.00376*D335^2-0.0516*D335-6.967)</f>
        <v>-2.6783945999999994</v>
      </c>
      <c r="M335" s="122">
        <f t="shared" si="35"/>
        <v>2.4404480765214278</v>
      </c>
      <c r="N335" s="12"/>
    </row>
    <row r="336" spans="2:14" x14ac:dyDescent="0.3">
      <c r="B336" s="11"/>
      <c r="C336" s="64">
        <v>331</v>
      </c>
      <c r="D336" s="64">
        <f>(Observaciones!D336+Observaciones!E336)/2</f>
        <v>4.9000000000000004</v>
      </c>
      <c r="E336" s="123">
        <f t="shared" si="30"/>
        <v>0.86659876849717865</v>
      </c>
      <c r="F336" s="123">
        <f t="shared" si="31"/>
        <v>6.0539906235598358E-2</v>
      </c>
      <c r="G336" s="123">
        <f t="shared" si="32"/>
        <v>2.4894311</v>
      </c>
      <c r="H336" s="123">
        <f>0.001013*Constantes!$D$6/(0.622*G336)</f>
        <v>4.8517562921164735E-2</v>
      </c>
      <c r="I336" s="123">
        <f t="shared" si="33"/>
        <v>0.28096793738836995</v>
      </c>
      <c r="J336" s="123">
        <f t="shared" si="34"/>
        <v>-0.3724372937085344</v>
      </c>
      <c r="K336" s="123">
        <f>(Constantes!$D$12/0.8)*(Constantes!$D$7*J336^2+Constantes!$D$8*J336+Constantes!$D$9)</f>
        <v>11.76994998835527</v>
      </c>
      <c r="L336" s="123">
        <f>(Constantes!$D$12/0.8)*(0.00376*D336^2-0.0516*D336-6.967)</f>
        <v>-2.6735858999999995</v>
      </c>
      <c r="M336" s="122">
        <f t="shared" si="35"/>
        <v>2.3573679413552733</v>
      </c>
      <c r="N336" s="12"/>
    </row>
    <row r="337" spans="2:14" x14ac:dyDescent="0.3">
      <c r="B337" s="11"/>
      <c r="C337" s="64">
        <v>332</v>
      </c>
      <c r="D337" s="64">
        <f>(Observaciones!D337+Observaciones!E337)/2</f>
        <v>3.7999999999999989</v>
      </c>
      <c r="E337" s="123">
        <f t="shared" si="30"/>
        <v>0.80220597314585995</v>
      </c>
      <c r="F337" s="123">
        <f t="shared" si="31"/>
        <v>5.6554012654769149E-2</v>
      </c>
      <c r="G337" s="123">
        <f t="shared" si="32"/>
        <v>2.4920282</v>
      </c>
      <c r="H337" s="123">
        <f>0.001013*Constantes!$D$6/(0.622*G337)</f>
        <v>4.8466999704158381E-2</v>
      </c>
      <c r="I337" s="123">
        <f t="shared" si="33"/>
        <v>0.27227315064879976</v>
      </c>
      <c r="J337" s="123">
        <f t="shared" si="34"/>
        <v>-0.37529170305829185</v>
      </c>
      <c r="K337" s="123">
        <f>(Constantes!$D$12/0.8)*(Constantes!$D$7*J337^2+Constantes!$D$8*J337+Constantes!$D$9)</f>
        <v>11.771159885747894</v>
      </c>
      <c r="L337" s="123">
        <f>(Constantes!$D$12/0.8)*(0.00376*D337^2-0.0516*D337-6.967)</f>
        <v>-2.6657945999999995</v>
      </c>
      <c r="M337" s="122">
        <f t="shared" si="35"/>
        <v>2.2868482468257869</v>
      </c>
      <c r="N337" s="12"/>
    </row>
    <row r="338" spans="2:14" x14ac:dyDescent="0.3">
      <c r="B338" s="11"/>
      <c r="C338" s="64">
        <v>333</v>
      </c>
      <c r="D338" s="64">
        <f>(Observaciones!D338+Observaciones!E338)/2</f>
        <v>3.7</v>
      </c>
      <c r="E338" s="123">
        <f t="shared" si="30"/>
        <v>0.79656704122309585</v>
      </c>
      <c r="F338" s="123">
        <f t="shared" si="31"/>
        <v>5.6203091112967181E-2</v>
      </c>
      <c r="G338" s="123">
        <f t="shared" si="32"/>
        <v>2.4922643</v>
      </c>
      <c r="H338" s="123">
        <f>0.001013*Constantes!$D$6/(0.622*G338)</f>
        <v>4.8462408273534374E-2</v>
      </c>
      <c r="I338" s="123">
        <f t="shared" si="33"/>
        <v>0.27147703708239068</v>
      </c>
      <c r="J338" s="123">
        <f t="shared" si="34"/>
        <v>-0.37803490537697515</v>
      </c>
      <c r="K338" s="123">
        <f>(Constantes!$D$12/0.8)*(Constantes!$D$7*J338^2+Constantes!$D$8*J338+Constantes!$D$9)</f>
        <v>11.772245369419846</v>
      </c>
      <c r="L338" s="123">
        <f>(Constantes!$D$12/0.8)*(0.00376*D338^2-0.0516*D338-6.967)</f>
        <v>-2.6649170999999994</v>
      </c>
      <c r="M338" s="122">
        <f t="shared" si="35"/>
        <v>2.2806768367569763</v>
      </c>
      <c r="N338" s="12"/>
    </row>
    <row r="339" spans="2:14" x14ac:dyDescent="0.3">
      <c r="B339" s="11"/>
      <c r="C339" s="64">
        <v>334</v>
      </c>
      <c r="D339" s="64">
        <f>(Observaciones!D339+Observaciones!E339)/2</f>
        <v>2.5</v>
      </c>
      <c r="E339" s="123">
        <f t="shared" si="30"/>
        <v>0.73157749317928888</v>
      </c>
      <c r="F339" s="123">
        <f t="shared" si="31"/>
        <v>5.2135546772865443E-2</v>
      </c>
      <c r="G339" s="123">
        <f t="shared" si="32"/>
        <v>2.4950975</v>
      </c>
      <c r="H339" s="123">
        <f>0.001013*Constantes!$D$6/(0.622*G339)</f>
        <v>4.8407378882851008E-2</v>
      </c>
      <c r="I339" s="123">
        <f t="shared" si="33"/>
        <v>0.26185775380339843</v>
      </c>
      <c r="J339" s="123">
        <f t="shared" si="34"/>
        <v>-0.38066608779453354</v>
      </c>
      <c r="K339" s="123">
        <f>(Constantes!$D$12/0.8)*(Constantes!$D$7*J339^2+Constantes!$D$8*J339+Constantes!$D$9)</f>
        <v>11.773215361917812</v>
      </c>
      <c r="L339" s="123">
        <f>(Constantes!$D$12/0.8)*(0.00376*D339^2-0.0516*D339-6.967)</f>
        <v>-2.6521874999999997</v>
      </c>
      <c r="M339" s="122">
        <f t="shared" si="35"/>
        <v>2.2034374045170839</v>
      </c>
      <c r="N339" s="12"/>
    </row>
    <row r="340" spans="2:14" x14ac:dyDescent="0.3">
      <c r="B340" s="11"/>
      <c r="C340" s="64">
        <v>335</v>
      </c>
      <c r="D340" s="64">
        <f>(Observaciones!D340+Observaciones!E340)/2</f>
        <v>1.5999999999999996</v>
      </c>
      <c r="E340" s="123">
        <f t="shared" si="30"/>
        <v>0.68595426116151104</v>
      </c>
      <c r="F340" s="123">
        <f t="shared" si="31"/>
        <v>4.9253240920562769E-2</v>
      </c>
      <c r="G340" s="123">
        <f t="shared" si="32"/>
        <v>2.4972224000000001</v>
      </c>
      <c r="H340" s="123">
        <f>0.001013*Constantes!$D$6/(0.622*G340)</f>
        <v>4.8366188783247478E-2</v>
      </c>
      <c r="I340" s="123">
        <f t="shared" si="33"/>
        <v>0.25457272415610477</v>
      </c>
      <c r="J340" s="123">
        <f t="shared" si="34"/>
        <v>-0.38318447063483146</v>
      </c>
      <c r="K340" s="123">
        <f>(Constantes!$D$12/0.8)*(Constantes!$D$7*J340^2+Constantes!$D$8*J340+Constantes!$D$9)</f>
        <v>11.774078505776874</v>
      </c>
      <c r="L340" s="123">
        <f>(Constantes!$D$12/0.8)*(0.00376*D340^2-0.0516*D340-6.967)</f>
        <v>-2.6399753999999995</v>
      </c>
      <c r="M340" s="122">
        <f t="shared" si="35"/>
        <v>2.1454519559817484</v>
      </c>
      <c r="N340" s="12"/>
    </row>
    <row r="341" spans="2:14" x14ac:dyDescent="0.3">
      <c r="B341" s="11"/>
      <c r="C341" s="64">
        <v>336</v>
      </c>
      <c r="D341" s="64">
        <f>(Observaciones!D341+Observaciones!E341)/2</f>
        <v>1.5999999999999996</v>
      </c>
      <c r="E341" s="123">
        <f t="shared" si="30"/>
        <v>0.68595426116151104</v>
      </c>
      <c r="F341" s="123">
        <f t="shared" si="31"/>
        <v>4.9253240920562769E-2</v>
      </c>
      <c r="G341" s="123">
        <f t="shared" si="32"/>
        <v>2.4972224000000001</v>
      </c>
      <c r="H341" s="123">
        <f>0.001013*Constantes!$D$6/(0.622*G341)</f>
        <v>4.8366188783247478E-2</v>
      </c>
      <c r="I341" s="123">
        <f t="shared" si="33"/>
        <v>0.25457272415610477</v>
      </c>
      <c r="J341" s="123">
        <f t="shared" si="34"/>
        <v>-0.38558930764668198</v>
      </c>
      <c r="K341" s="123">
        <f>(Constantes!$D$12/0.8)*(Constantes!$D$7*J341^2+Constantes!$D$8*J341+Constantes!$D$9)</f>
        <v>11.774843150375759</v>
      </c>
      <c r="L341" s="123">
        <f>(Constantes!$D$12/0.8)*(0.00376*D341^2-0.0516*D341-6.967)</f>
        <v>-2.6399753999999995</v>
      </c>
      <c r="M341" s="122">
        <f t="shared" si="35"/>
        <v>2.145634934180785</v>
      </c>
      <c r="N341" s="12"/>
    </row>
    <row r="342" spans="2:14" x14ac:dyDescent="0.3">
      <c r="B342" s="11"/>
      <c r="C342" s="64">
        <v>337</v>
      </c>
      <c r="D342" s="64">
        <f>(Observaciones!D342+Observaciones!E342)/2</f>
        <v>2.8999999999999995</v>
      </c>
      <c r="E342" s="123">
        <f t="shared" si="30"/>
        <v>0.75270020861695863</v>
      </c>
      <c r="F342" s="123">
        <f t="shared" si="31"/>
        <v>5.3462342561331699E-2</v>
      </c>
      <c r="G342" s="123">
        <f t="shared" si="32"/>
        <v>2.4941530999999997</v>
      </c>
      <c r="H342" s="123">
        <f>0.001013*Constantes!$D$6/(0.622*G342)</f>
        <v>4.8425708121989125E-2</v>
      </c>
      <c r="I342" s="123">
        <f t="shared" si="33"/>
        <v>0.26507707366672184</v>
      </c>
      <c r="J342" s="123">
        <f t="shared" si="34"/>
        <v>-0.38787988622497815</v>
      </c>
      <c r="K342" s="123">
        <f>(Constantes!$D$12/0.8)*(Constantes!$D$7*J342^2+Constantes!$D$8*J342+Constantes!$D$9)</f>
        <v>11.77551733926393</v>
      </c>
      <c r="L342" s="123">
        <f>(Constantes!$D$12/0.8)*(0.00376*D342^2-0.0516*D342-6.967)</f>
        <v>-2.6568818999999997</v>
      </c>
      <c r="M342" s="122">
        <f t="shared" si="35"/>
        <v>2.2298560174415156</v>
      </c>
      <c r="N342" s="12"/>
    </row>
    <row r="343" spans="2:14" x14ac:dyDescent="0.3">
      <c r="B343" s="11"/>
      <c r="C343" s="64">
        <v>338</v>
      </c>
      <c r="D343" s="64">
        <f>(Observaciones!D343+Observaciones!E343)/2</f>
        <v>1.0999999999999996</v>
      </c>
      <c r="E343" s="123">
        <f t="shared" si="30"/>
        <v>0.66171002192942541</v>
      </c>
      <c r="F343" s="123">
        <f t="shared" si="31"/>
        <v>4.7711949733872931E-2</v>
      </c>
      <c r="G343" s="123">
        <f t="shared" si="32"/>
        <v>2.4984028999999999</v>
      </c>
      <c r="H343" s="123">
        <f>0.001013*Constantes!$D$6/(0.622*G343)</f>
        <v>4.8343335669420791E-2</v>
      </c>
      <c r="I343" s="123">
        <f t="shared" si="33"/>
        <v>0.25050359756068624</v>
      </c>
      <c r="J343" s="123">
        <f t="shared" si="34"/>
        <v>-0.39005552762185219</v>
      </c>
      <c r="K343" s="123">
        <f>(Constantes!$D$12/0.8)*(Constantes!$D$7*J343^2+Constantes!$D$8*J343+Constantes!$D$9)</f>
        <v>11.776108797976363</v>
      </c>
      <c r="L343" s="123">
        <f>(Constantes!$D$12/0.8)*(0.00376*D343^2-0.0516*D343-6.967)</f>
        <v>-2.6322038999999995</v>
      </c>
      <c r="M343" s="122">
        <f t="shared" si="35"/>
        <v>2.1135836155463106</v>
      </c>
      <c r="N343" s="12"/>
    </row>
    <row r="344" spans="2:14" x14ac:dyDescent="0.3">
      <c r="B344" s="11"/>
      <c r="C344" s="64">
        <v>339</v>
      </c>
      <c r="D344" s="64">
        <f>(Observaciones!D344+Observaciones!E344)/2</f>
        <v>3.5999999999999996</v>
      </c>
      <c r="E344" s="123">
        <f t="shared" si="30"/>
        <v>0.79096311468656078</v>
      </c>
      <c r="F344" s="123">
        <f t="shared" si="31"/>
        <v>5.5854039188960966E-2</v>
      </c>
      <c r="G344" s="123">
        <f t="shared" si="32"/>
        <v>2.4925003999999999</v>
      </c>
      <c r="H344" s="123">
        <f>0.001013*Constantes!$D$6/(0.622*G344)</f>
        <v>4.8457817712749152E-2</v>
      </c>
      <c r="I344" s="123">
        <f t="shared" si="33"/>
        <v>0.27068003084395481</v>
      </c>
      <c r="J344" s="123">
        <f t="shared" si="34"/>
        <v>-0.3921155871478042</v>
      </c>
      <c r="K344" s="123">
        <f>(Constantes!$D$12/0.8)*(Constantes!$D$7*J344^2+Constantes!$D$8*J344+Constantes!$D$9)</f>
        <v>11.776624922351242</v>
      </c>
      <c r="L344" s="123">
        <f>(Constantes!$D$12/0.8)*(0.00376*D344^2-0.0516*D344-6.967)</f>
        <v>-2.6640113999999993</v>
      </c>
      <c r="M344" s="122">
        <f t="shared" si="35"/>
        <v>2.2753406774658909</v>
      </c>
      <c r="N344" s="12"/>
    </row>
    <row r="345" spans="2:14" x14ac:dyDescent="0.3">
      <c r="B345" s="11"/>
      <c r="C345" s="64">
        <v>340</v>
      </c>
      <c r="D345" s="64">
        <f>(Observaciones!D345+Observaciones!E345)/2</f>
        <v>2.5999999999999996</v>
      </c>
      <c r="E345" s="123">
        <f t="shared" si="30"/>
        <v>0.7368084973291994</v>
      </c>
      <c r="F345" s="123">
        <f t="shared" si="31"/>
        <v>5.2464565912729355E-2</v>
      </c>
      <c r="G345" s="123">
        <f t="shared" si="32"/>
        <v>2.4948614</v>
      </c>
      <c r="H345" s="123">
        <f>0.001013*Constantes!$D$6/(0.622*G345)</f>
        <v>4.8411959891701536E-2</v>
      </c>
      <c r="I345" s="123">
        <f t="shared" si="33"/>
        <v>0.26266371871166472</v>
      </c>
      <c r="J345" s="123">
        <f t="shared" si="34"/>
        <v>-0.39405945436273676</v>
      </c>
      <c r="K345" s="123">
        <f>(Constantes!$D$12/0.8)*(Constantes!$D$7*J345^2+Constantes!$D$8*J345+Constantes!$D$9)</f>
        <v>11.777072767365144</v>
      </c>
      <c r="L345" s="123">
        <f>(Constantes!$D$12/0.8)*(0.00376*D345^2-0.0516*D345-6.967)</f>
        <v>-2.6534033999999993</v>
      </c>
      <c r="M345" s="122">
        <f t="shared" si="35"/>
        <v>2.2108523406109897</v>
      </c>
      <c r="N345" s="12"/>
    </row>
    <row r="346" spans="2:14" x14ac:dyDescent="0.3">
      <c r="B346" s="11"/>
      <c r="C346" s="64">
        <v>341</v>
      </c>
      <c r="D346" s="64">
        <f>(Observaciones!D346+Observaciones!E346)/2</f>
        <v>5.0000000000000009</v>
      </c>
      <c r="E346" s="123">
        <f t="shared" si="30"/>
        <v>0.87267261944779728</v>
      </c>
      <c r="F346" s="123">
        <f t="shared" si="31"/>
        <v>6.091390978322294E-2</v>
      </c>
      <c r="G346" s="123">
        <f t="shared" si="32"/>
        <v>2.489195</v>
      </c>
      <c r="H346" s="123">
        <f>0.001013*Constantes!$D$6/(0.622*G346)</f>
        <v>4.8522164809166962E-2</v>
      </c>
      <c r="I346" s="123">
        <f t="shared" si="33"/>
        <v>0.28175238056862134</v>
      </c>
      <c r="J346" s="123">
        <f t="shared" si="34"/>
        <v>-0.39588655325684219</v>
      </c>
      <c r="K346" s="123">
        <f>(Constantes!$D$12/0.8)*(Constantes!$D$7*J346^2+Constantes!$D$8*J346+Constantes!$D$9)</f>
        <v>11.777459036499698</v>
      </c>
      <c r="L346" s="123">
        <f>(Constantes!$D$12/0.8)*(0.00376*D346^2-0.0516*D346-6.967)</f>
        <v>-2.6741249999999992</v>
      </c>
      <c r="M346" s="122">
        <f t="shared" si="35"/>
        <v>2.3657864086601541</v>
      </c>
      <c r="N346" s="12"/>
    </row>
    <row r="347" spans="2:14" x14ac:dyDescent="0.3">
      <c r="B347" s="11"/>
      <c r="C347" s="64">
        <v>342</v>
      </c>
      <c r="D347" s="64">
        <f>(Observaciones!D347+Observaciones!E347)/2</f>
        <v>5.9999999999999991</v>
      </c>
      <c r="E347" s="123">
        <f t="shared" si="30"/>
        <v>0.93550698503161767</v>
      </c>
      <c r="F347" s="123">
        <f t="shared" si="31"/>
        <v>6.4764165026061693E-2</v>
      </c>
      <c r="G347" s="123">
        <f t="shared" si="32"/>
        <v>2.486834</v>
      </c>
      <c r="H347" s="123">
        <f>0.001013*Constantes!$D$6/(0.622*G347)</f>
        <v>4.8568231748542266E-2</v>
      </c>
      <c r="I347" s="123">
        <f t="shared" si="33"/>
        <v>0.28953725056779078</v>
      </c>
      <c r="J347" s="123">
        <f t="shared" si="34"/>
        <v>-0.397596342421286</v>
      </c>
      <c r="K347" s="123">
        <f>(Constantes!$D$12/0.8)*(Constantes!$D$7*J347^2+Constantes!$D$8*J347+Constantes!$D$9)</f>
        <v>11.777790071652952</v>
      </c>
      <c r="L347" s="123">
        <f>(Constantes!$D$12/0.8)*(0.00376*D347^2-0.0516*D347-6.967)</f>
        <v>-2.6779649999999995</v>
      </c>
      <c r="M347" s="122">
        <f t="shared" si="35"/>
        <v>2.4301317945875835</v>
      </c>
      <c r="N347" s="12"/>
    </row>
    <row r="348" spans="2:14" x14ac:dyDescent="0.3">
      <c r="B348" s="11"/>
      <c r="C348" s="64">
        <v>343</v>
      </c>
      <c r="D348" s="64">
        <f>(Observaciones!D348+Observaciones!E348)/2</f>
        <v>6.8999999999999995</v>
      </c>
      <c r="E348" s="123">
        <f t="shared" si="30"/>
        <v>0.99543224947116915</v>
      </c>
      <c r="F348" s="123">
        <f t="shared" si="31"/>
        <v>6.8405707891264905E-2</v>
      </c>
      <c r="G348" s="123">
        <f t="shared" si="32"/>
        <v>2.4847090999999999</v>
      </c>
      <c r="H348" s="123">
        <f>0.001013*Constantes!$D$6/(0.622*G348)</f>
        <v>4.8609766846410454E-2</v>
      </c>
      <c r="I348" s="123">
        <f t="shared" si="33"/>
        <v>0.29644493684108758</v>
      </c>
      <c r="J348" s="123">
        <f t="shared" si="34"/>
        <v>-0.39918831520863857</v>
      </c>
      <c r="K348" s="123">
        <f>(Constantes!$D$12/0.8)*(Constantes!$D$7*J348^2+Constantes!$D$8*J348+Constantes!$D$9)</f>
        <v>11.778071843608068</v>
      </c>
      <c r="L348" s="123">
        <f>(Constantes!$D$12/0.8)*(0.00376*D348^2-0.0516*D348-6.967)</f>
        <v>-2.6790098999999996</v>
      </c>
      <c r="M348" s="122">
        <f t="shared" si="35"/>
        <v>2.4878778573587459</v>
      </c>
      <c r="N348" s="12"/>
    </row>
    <row r="349" spans="2:14" x14ac:dyDescent="0.3">
      <c r="B349" s="11"/>
      <c r="C349" s="64">
        <v>344</v>
      </c>
      <c r="D349" s="64">
        <f>(Observaciones!D349+Observaciones!E349)/2</f>
        <v>6.2999999999999989</v>
      </c>
      <c r="E349" s="123">
        <f t="shared" si="30"/>
        <v>0.95511880773888869</v>
      </c>
      <c r="F349" s="123">
        <f t="shared" si="31"/>
        <v>6.5959109426506832E-2</v>
      </c>
      <c r="G349" s="123">
        <f t="shared" si="32"/>
        <v>2.4861257000000001</v>
      </c>
      <c r="H349" s="123">
        <f>0.001013*Constantes!$D$6/(0.622*G349)</f>
        <v>4.8582068892234348E-2</v>
      </c>
      <c r="I349" s="123">
        <f t="shared" si="33"/>
        <v>0.29185060555993408</v>
      </c>
      <c r="J349" s="123">
        <f t="shared" si="34"/>
        <v>-0.40066199988300538</v>
      </c>
      <c r="K349" s="123">
        <f>(Constantes!$D$12/0.8)*(Constantes!$D$7*J349^2+Constantes!$D$8*J349+Constantes!$D$9)</f>
        <v>11.778309943071232</v>
      </c>
      <c r="L349" s="123">
        <f>(Constantes!$D$12/0.8)*(0.00376*D349^2-0.0516*D349-6.967)</f>
        <v>-2.6785670999999995</v>
      </c>
      <c r="M349" s="122">
        <f t="shared" si="35"/>
        <v>2.4495150458285395</v>
      </c>
      <c r="N349" s="12"/>
    </row>
    <row r="350" spans="2:14" x14ac:dyDescent="0.3">
      <c r="B350" s="11"/>
      <c r="C350" s="64">
        <v>345</v>
      </c>
      <c r="D350" s="64">
        <f>(Observaciones!D350+Observaciones!E350)/2</f>
        <v>9.1999999999999993</v>
      </c>
      <c r="E350" s="123">
        <f t="shared" si="30"/>
        <v>1.1641980191218544</v>
      </c>
      <c r="F350" s="123">
        <f t="shared" si="31"/>
        <v>7.8517228745830836E-2</v>
      </c>
      <c r="G350" s="123">
        <f t="shared" si="32"/>
        <v>2.4792787999999999</v>
      </c>
      <c r="H350" s="123">
        <f>0.001013*Constantes!$D$6/(0.622*G350)</f>
        <v>4.8716235556950815E-2</v>
      </c>
      <c r="I350" s="123">
        <f t="shared" si="33"/>
        <v>0.31362363841751206</v>
      </c>
      <c r="J350" s="123">
        <f t="shared" si="34"/>
        <v>-0.40201695975981272</v>
      </c>
      <c r="K350" s="123">
        <f>(Constantes!$D$12/0.8)*(Constantes!$D$7*J350^2+Constantes!$D$8*J350+Constantes!$D$9)</f>
        <v>11.778509572289941</v>
      </c>
      <c r="L350" s="123">
        <f>(Constantes!$D$12/0.8)*(0.00376*D350^2-0.0516*D350-6.967)</f>
        <v>-2.6713025999999993</v>
      </c>
      <c r="M350" s="122">
        <f t="shared" si="35"/>
        <v>2.6345942448390818</v>
      </c>
      <c r="N350" s="12"/>
    </row>
    <row r="351" spans="2:14" x14ac:dyDescent="0.3">
      <c r="B351" s="11"/>
      <c r="C351" s="64">
        <v>346</v>
      </c>
      <c r="D351" s="64">
        <f>(Observaciones!D351+Observaciones!E351)/2</f>
        <v>7.7</v>
      </c>
      <c r="E351" s="123">
        <f t="shared" si="30"/>
        <v>1.0515114143762065</v>
      </c>
      <c r="F351" s="123">
        <f t="shared" si="31"/>
        <v>7.1788317802810406E-2</v>
      </c>
      <c r="G351" s="123">
        <f t="shared" si="32"/>
        <v>2.4828202999999998</v>
      </c>
      <c r="H351" s="123">
        <f>0.001013*Constantes!$D$6/(0.622*G351)</f>
        <v>4.8646746618011126E-2</v>
      </c>
      <c r="I351" s="123">
        <f t="shared" si="33"/>
        <v>0.30250049174814986</v>
      </c>
      <c r="J351" s="123">
        <f t="shared" si="34"/>
        <v>-0.40325279333520658</v>
      </c>
      <c r="K351" s="123">
        <f>(Constantes!$D$12/0.8)*(Constantes!$D$7*J351^2+Constantes!$D$8*J351+Constantes!$D$9)</f>
        <v>11.77867553726216</v>
      </c>
      <c r="L351" s="123">
        <f>(Constantes!$D$12/0.8)*(0.00376*D351^2-0.0516*D351-6.967)</f>
        <v>-2.6780210999999992</v>
      </c>
      <c r="M351" s="122">
        <f t="shared" si="35"/>
        <v>2.5391691339719631</v>
      </c>
      <c r="N351" s="12"/>
    </row>
    <row r="352" spans="2:14" x14ac:dyDescent="0.3">
      <c r="B352" s="11"/>
      <c r="C352" s="64">
        <v>347</v>
      </c>
      <c r="D352" s="64">
        <f>(Observaciones!D352+Observaciones!E352)/2</f>
        <v>6.5</v>
      </c>
      <c r="E352" s="123">
        <f t="shared" si="30"/>
        <v>0.96839376835916013</v>
      </c>
      <c r="F352" s="123">
        <f t="shared" si="31"/>
        <v>6.6766181325348339E-2</v>
      </c>
      <c r="G352" s="123">
        <f t="shared" si="32"/>
        <v>2.4856534999999997</v>
      </c>
      <c r="H352" s="123">
        <f>0.001013*Constantes!$D$6/(0.622*G352)</f>
        <v>4.8591298035769816E-2</v>
      </c>
      <c r="I352" s="123">
        <f t="shared" si="33"/>
        <v>0.29338691261428851</v>
      </c>
      <c r="J352" s="123">
        <f t="shared" si="34"/>
        <v>-0.4043691344050272</v>
      </c>
      <c r="K352" s="123">
        <f>(Constantes!$D$12/0.8)*(Constantes!$D$7*J352^2+Constantes!$D$8*J352+Constantes!$D$9)</f>
        <v>11.778812240546024</v>
      </c>
      <c r="L352" s="123">
        <f>(Constantes!$D$12/0.8)*(0.00376*D352^2-0.0516*D352-6.967)</f>
        <v>-2.6788274999999997</v>
      </c>
      <c r="M352" s="122">
        <f t="shared" si="35"/>
        <v>2.4624714664149039</v>
      </c>
      <c r="N352" s="12"/>
    </row>
    <row r="353" spans="2:14" x14ac:dyDescent="0.3">
      <c r="B353" s="11"/>
      <c r="C353" s="64">
        <v>348</v>
      </c>
      <c r="D353" s="64">
        <f>(Observaciones!D353+Observaciones!E353)/2</f>
        <v>7</v>
      </c>
      <c r="E353" s="123">
        <f t="shared" si="30"/>
        <v>1.002294892855135</v>
      </c>
      <c r="F353" s="123">
        <f t="shared" si="31"/>
        <v>6.8820930073801245E-2</v>
      </c>
      <c r="G353" s="123">
        <f t="shared" si="32"/>
        <v>2.4844729999999999</v>
      </c>
      <c r="H353" s="123">
        <f>0.001013*Constantes!$D$6/(0.622*G353)</f>
        <v>4.8614386242939386E-2</v>
      </c>
      <c r="I353" s="123">
        <f t="shared" si="33"/>
        <v>0.29720634670559043</v>
      </c>
      <c r="J353" s="123">
        <f t="shared" si="34"/>
        <v>-0.40536565217332288</v>
      </c>
      <c r="K353" s="123">
        <f>(Constantes!$D$12/0.8)*(Constantes!$D$7*J353^2+Constantes!$D$8*J353+Constantes!$D$9)</f>
        <v>11.778923674679071</v>
      </c>
      <c r="L353" s="123">
        <f>(Constantes!$D$12/0.8)*(0.00376*D353^2-0.0516*D353-6.967)</f>
        <v>-2.6789849999999995</v>
      </c>
      <c r="M353" s="122">
        <f t="shared" si="35"/>
        <v>2.4945132763377575</v>
      </c>
      <c r="N353" s="12"/>
    </row>
    <row r="354" spans="2:14" x14ac:dyDescent="0.3">
      <c r="B354" s="11"/>
      <c r="C354" s="64">
        <v>349</v>
      </c>
      <c r="D354" s="64">
        <f>(Observaciones!D354+Observaciones!E354)/2</f>
        <v>5.0999999999999996</v>
      </c>
      <c r="E354" s="123">
        <f t="shared" si="30"/>
        <v>0.87878397685782894</v>
      </c>
      <c r="F354" s="123">
        <f t="shared" si="31"/>
        <v>6.1289891533703518E-2</v>
      </c>
      <c r="G354" s="123">
        <f t="shared" si="32"/>
        <v>2.4889589000000001</v>
      </c>
      <c r="H354" s="123">
        <f>0.001013*Constantes!$D$6/(0.622*G354)</f>
        <v>4.8526767570229598E-2</v>
      </c>
      <c r="I354" s="123">
        <f t="shared" si="33"/>
        <v>0.28253577431172794</v>
      </c>
      <c r="J354" s="123">
        <f t="shared" si="34"/>
        <v>-0.40624205135037245</v>
      </c>
      <c r="K354" s="123">
        <f>(Constantes!$D$12/0.8)*(Constantes!$D$7*J354^2+Constantes!$D$8*J354+Constantes!$D$9)</f>
        <v>11.779013416215209</v>
      </c>
      <c r="L354" s="123">
        <f>(Constantes!$D$12/0.8)*(0.00376*D354^2-0.0516*D354-6.967)</f>
        <v>-2.6746358999999997</v>
      </c>
      <c r="M354" s="122">
        <f t="shared" si="35"/>
        <v>2.3726327905994347</v>
      </c>
      <c r="N354" s="12"/>
    </row>
    <row r="355" spans="2:14" x14ac:dyDescent="0.3">
      <c r="B355" s="11"/>
      <c r="C355" s="64">
        <v>350</v>
      </c>
      <c r="D355" s="64">
        <f>(Observaciones!D355+Observaciones!E355)/2</f>
        <v>5.9</v>
      </c>
      <c r="E355" s="123">
        <f t="shared" si="30"/>
        <v>0.9290490433608416</v>
      </c>
      <c r="F355" s="123">
        <f t="shared" si="31"/>
        <v>6.4369991730543294E-2</v>
      </c>
      <c r="G355" s="123">
        <f t="shared" si="32"/>
        <v>2.4870701</v>
      </c>
      <c r="H355" s="123">
        <f>0.001013*Constantes!$D$6/(0.622*G355)</f>
        <v>4.8563621118743031E-2</v>
      </c>
      <c r="I355" s="123">
        <f t="shared" si="33"/>
        <v>0.28876380129570045</v>
      </c>
      <c r="J355" s="123">
        <f t="shared" si="34"/>
        <v>-0.40699807224018525</v>
      </c>
      <c r="K355" s="123">
        <f>(Constantes!$D$12/0.8)*(Constantes!$D$7*J355^2+Constantes!$D$8*J355+Constantes!$D$9)</f>
        <v>11.77908462038685</v>
      </c>
      <c r="L355" s="123">
        <f>(Constantes!$D$12/0.8)*(0.00376*D355^2-0.0516*D355-6.967)</f>
        <v>-2.6777078999999997</v>
      </c>
      <c r="M355" s="122">
        <f t="shared" si="35"/>
        <v>2.424065743757104</v>
      </c>
      <c r="N355" s="12"/>
    </row>
    <row r="356" spans="2:14" x14ac:dyDescent="0.3">
      <c r="B356" s="11"/>
      <c r="C356" s="64">
        <v>351</v>
      </c>
      <c r="D356" s="64">
        <f>(Observaciones!D356+Observaciones!E356)/2</f>
        <v>3.8000000000000003</v>
      </c>
      <c r="E356" s="123">
        <f t="shared" si="30"/>
        <v>0.80220597314586006</v>
      </c>
      <c r="F356" s="123">
        <f t="shared" si="31"/>
        <v>5.6554012654769156E-2</v>
      </c>
      <c r="G356" s="123">
        <f t="shared" si="32"/>
        <v>2.4920282</v>
      </c>
      <c r="H356" s="123">
        <f>0.001013*Constantes!$D$6/(0.622*G356)</f>
        <v>4.8466999704158381E-2</v>
      </c>
      <c r="I356" s="123">
        <f t="shared" si="33"/>
        <v>0.27227315064879981</v>
      </c>
      <c r="J356" s="123">
        <f t="shared" si="34"/>
        <v>-0.40763349081745553</v>
      </c>
      <c r="K356" s="123">
        <f>(Constantes!$D$12/0.8)*(Constantes!$D$7*J356^2+Constantes!$D$8*J356+Constantes!$D$9)</f>
        <v>11.779140016398841</v>
      </c>
      <c r="L356" s="123">
        <f>(Constantes!$D$12/0.8)*(0.00376*D356^2-0.0516*D356-6.967)</f>
        <v>-2.6657945999999995</v>
      </c>
      <c r="M356" s="122">
        <f t="shared" si="35"/>
        <v>2.2888906556218145</v>
      </c>
      <c r="N356" s="12"/>
    </row>
    <row r="357" spans="2:14" x14ac:dyDescent="0.3">
      <c r="B357" s="11"/>
      <c r="C357" s="64">
        <v>352</v>
      </c>
      <c r="D357" s="64">
        <f>(Observaciones!D357+Observaciones!E357)/2</f>
        <v>6.4</v>
      </c>
      <c r="E357" s="123">
        <f t="shared" si="30"/>
        <v>0.96173610737939708</v>
      </c>
      <c r="F357" s="123">
        <f t="shared" si="31"/>
        <v>6.6361595220328126E-2</v>
      </c>
      <c r="G357" s="123">
        <f t="shared" si="32"/>
        <v>2.4858895999999997</v>
      </c>
      <c r="H357" s="123">
        <f>0.001013*Constantes!$D$6/(0.622*G357)</f>
        <v>4.8586683025728238E-2</v>
      </c>
      <c r="I357" s="123">
        <f t="shared" si="33"/>
        <v>0.29261935877885276</v>
      </c>
      <c r="J357" s="123">
        <f t="shared" si="34"/>
        <v>-0.40814811879394536</v>
      </c>
      <c r="K357" s="123">
        <f>(Constantes!$D$12/0.8)*(Constantes!$D$7*J357^2+Constantes!$D$8*J357+Constantes!$D$9)</f>
        <v>11.779181903360094</v>
      </c>
      <c r="L357" s="123">
        <f>(Constantes!$D$12/0.8)*(0.00376*D357^2-0.0516*D357-6.967)</f>
        <v>-2.6787113999999992</v>
      </c>
      <c r="M357" s="122">
        <f t="shared" si="35"/>
        <v>2.4561648439490522</v>
      </c>
      <c r="N357" s="12"/>
    </row>
    <row r="358" spans="2:14" x14ac:dyDescent="0.3">
      <c r="B358" s="11"/>
      <c r="C358" s="64">
        <v>353</v>
      </c>
      <c r="D358" s="64">
        <f>(Observaciones!D358+Observaciones!E358)/2</f>
        <v>6.4</v>
      </c>
      <c r="E358" s="123">
        <f t="shared" si="30"/>
        <v>0.96173610737939708</v>
      </c>
      <c r="F358" s="123">
        <f t="shared" si="31"/>
        <v>6.6361595220328126E-2</v>
      </c>
      <c r="G358" s="123">
        <f t="shared" si="32"/>
        <v>2.4858895999999997</v>
      </c>
      <c r="H358" s="123">
        <f>0.001013*Constantes!$D$6/(0.622*G358)</f>
        <v>4.8586683025728238E-2</v>
      </c>
      <c r="I358" s="123">
        <f t="shared" si="33"/>
        <v>0.29261935877885276</v>
      </c>
      <c r="J358" s="123">
        <f t="shared" si="34"/>
        <v>-0.40854180367427867</v>
      </c>
      <c r="K358" s="123">
        <f>(Constantes!$D$12/0.8)*(Constantes!$D$7*J358^2+Constantes!$D$8*J358+Constantes!$D$9)</f>
        <v>11.779212146857947</v>
      </c>
      <c r="L358" s="123">
        <f>(Constantes!$D$12/0.8)*(0.00376*D358^2-0.0516*D358-6.967)</f>
        <v>-2.6787113999999992</v>
      </c>
      <c r="M358" s="122">
        <f t="shared" si="35"/>
        <v>2.4561731627920245</v>
      </c>
      <c r="N358" s="12"/>
    </row>
    <row r="359" spans="2:14" x14ac:dyDescent="0.3">
      <c r="B359" s="11"/>
      <c r="C359" s="64">
        <v>354</v>
      </c>
      <c r="D359" s="64">
        <f>(Observaciones!D359+Observaciones!E359)/2</f>
        <v>5.5</v>
      </c>
      <c r="E359" s="123">
        <f t="shared" si="30"/>
        <v>0.90360844965772646</v>
      </c>
      <c r="F359" s="123">
        <f t="shared" si="31"/>
        <v>6.2813771829638612E-2</v>
      </c>
      <c r="G359" s="123">
        <f t="shared" si="32"/>
        <v>2.4880144999999998</v>
      </c>
      <c r="H359" s="123">
        <f>0.001013*Constantes!$D$6/(0.622*G359)</f>
        <v>4.8545187350055377E-2</v>
      </c>
      <c r="I359" s="123">
        <f t="shared" si="33"/>
        <v>0.28565862902483974</v>
      </c>
      <c r="J359" s="123">
        <f t="shared" si="34"/>
        <v>-0.40881442880112911</v>
      </c>
      <c r="K359" s="123">
        <f>(Constantes!$D$12/0.8)*(Constantes!$D$7*J359^2+Constantes!$D$8*J359+Constantes!$D$9)</f>
        <v>11.779232176179564</v>
      </c>
      <c r="L359" s="123">
        <f>(Constantes!$D$12/0.8)*(0.00376*D359^2-0.0516*D359-6.967)</f>
        <v>-2.6763974999999998</v>
      </c>
      <c r="M359" s="122">
        <f t="shared" si="35"/>
        <v>2.3984129149724609</v>
      </c>
      <c r="N359" s="12"/>
    </row>
    <row r="360" spans="2:14" x14ac:dyDescent="0.3">
      <c r="B360" s="11"/>
      <c r="C360" s="64">
        <v>355</v>
      </c>
      <c r="D360" s="64">
        <f>(Observaciones!D360+Observaciones!E360)/2</f>
        <v>6.5</v>
      </c>
      <c r="E360" s="123">
        <f t="shared" si="30"/>
        <v>0.96839376835916013</v>
      </c>
      <c r="F360" s="123">
        <f t="shared" si="31"/>
        <v>6.6766181325348339E-2</v>
      </c>
      <c r="G360" s="123">
        <f t="shared" si="32"/>
        <v>2.4856534999999997</v>
      </c>
      <c r="H360" s="123">
        <f>0.001013*Constantes!$D$6/(0.622*G360)</f>
        <v>4.8591298035769816E-2</v>
      </c>
      <c r="I360" s="123">
        <f t="shared" si="33"/>
        <v>0.29338691261428851</v>
      </c>
      <c r="J360" s="123">
        <f t="shared" si="34"/>
        <v>-0.40896591338978777</v>
      </c>
      <c r="K360" s="123">
        <f>(Constantes!$D$12/0.8)*(Constantes!$D$7*J360^2+Constantes!$D$8*J360+Constantes!$D$9)</f>
        <v>11.779242982183773</v>
      </c>
      <c r="L360" s="123">
        <f>(Constantes!$D$12/0.8)*(0.00376*D360^2-0.0516*D360-6.967)</f>
        <v>-2.6788274999999997</v>
      </c>
      <c r="M360" s="122">
        <f t="shared" si="35"/>
        <v>2.4625902579365828</v>
      </c>
      <c r="N360" s="12"/>
    </row>
    <row r="361" spans="2:14" x14ac:dyDescent="0.3">
      <c r="B361" s="11"/>
      <c r="C361" s="64">
        <v>356</v>
      </c>
      <c r="D361" s="64">
        <f>(Observaciones!D361+Observaciones!E361)/2</f>
        <v>6.9</v>
      </c>
      <c r="E361" s="123">
        <f t="shared" si="30"/>
        <v>0.99543224947116915</v>
      </c>
      <c r="F361" s="123">
        <f t="shared" si="31"/>
        <v>6.8405707891264905E-2</v>
      </c>
      <c r="G361" s="123">
        <f t="shared" si="32"/>
        <v>2.4847090999999999</v>
      </c>
      <c r="H361" s="123">
        <f>0.001013*Constantes!$D$6/(0.622*G361)</f>
        <v>4.8609766846410454E-2</v>
      </c>
      <c r="I361" s="123">
        <f t="shared" si="33"/>
        <v>0.29644493684108758</v>
      </c>
      <c r="J361" s="123">
        <f t="shared" si="34"/>
        <v>-0.40899621255210172</v>
      </c>
      <c r="K361" s="123">
        <f>(Constantes!$D$12/0.8)*(Constantes!$D$7*J361^2+Constantes!$D$8*J361+Constantes!$D$9)</f>
        <v>11.779245115826072</v>
      </c>
      <c r="L361" s="123">
        <f>(Constantes!$D$12/0.8)*(0.00376*D361^2-0.0516*D361-6.967)</f>
        <v>-2.6790098999999996</v>
      </c>
      <c r="M361" s="122">
        <f t="shared" si="35"/>
        <v>2.4882047993307959</v>
      </c>
      <c r="N361" s="12"/>
    </row>
    <row r="362" spans="2:14" x14ac:dyDescent="0.3">
      <c r="B362" s="11"/>
      <c r="C362" s="64">
        <v>357</v>
      </c>
      <c r="D362" s="64">
        <f>(Observaciones!D362+Observaciones!E362)/2</f>
        <v>5.1999999999999993</v>
      </c>
      <c r="E362" s="123">
        <f t="shared" si="30"/>
        <v>0.88493303901287812</v>
      </c>
      <c r="F362" s="123">
        <f t="shared" si="31"/>
        <v>6.1667860029754905E-2</v>
      </c>
      <c r="G362" s="123">
        <f t="shared" si="32"/>
        <v>2.4887227999999997</v>
      </c>
      <c r="H362" s="123">
        <f>0.001013*Constantes!$D$6/(0.622*G362)</f>
        <v>4.8531371204601152E-2</v>
      </c>
      <c r="I362" s="123">
        <f t="shared" si="33"/>
        <v>0.2833181072479638</v>
      </c>
      <c r="J362" s="123">
        <f t="shared" si="34"/>
        <v>-0.40890531730977536</v>
      </c>
      <c r="K362" s="123">
        <f>(Constantes!$D$12/0.8)*(Constantes!$D$7*J362^2+Constantes!$D$8*J362+Constantes!$D$9)</f>
        <v>11.77923868733858</v>
      </c>
      <c r="L362" s="123">
        <f>(Constantes!$D$12/0.8)*(0.00376*D362^2-0.0516*D362-6.967)</f>
        <v>-2.6751185999999998</v>
      </c>
      <c r="M362" s="122">
        <f t="shared" si="35"/>
        <v>2.379125774719808</v>
      </c>
      <c r="N362" s="12"/>
    </row>
    <row r="363" spans="2:14" x14ac:dyDescent="0.3">
      <c r="B363" s="11"/>
      <c r="C363" s="64">
        <v>358</v>
      </c>
      <c r="D363" s="64">
        <f>(Observaciones!D363+Observaciones!E363)/2</f>
        <v>5.5</v>
      </c>
      <c r="E363" s="123">
        <f t="shared" si="30"/>
        <v>0.90360844965772646</v>
      </c>
      <c r="F363" s="123">
        <f t="shared" si="31"/>
        <v>6.2813771829638612E-2</v>
      </c>
      <c r="G363" s="123">
        <f t="shared" si="32"/>
        <v>2.4880144999999998</v>
      </c>
      <c r="H363" s="123">
        <f>0.001013*Constantes!$D$6/(0.622*G363)</f>
        <v>4.8545187350055377E-2</v>
      </c>
      <c r="I363" s="123">
        <f t="shared" si="33"/>
        <v>0.28565862902483974</v>
      </c>
      <c r="J363" s="123">
        <f t="shared" si="34"/>
        <v>-0.40869325459703054</v>
      </c>
      <c r="K363" s="123">
        <f>(Constantes!$D$12/0.8)*(Constantes!$D$7*J363^2+Constantes!$D$8*J363+Constantes!$D$9)</f>
        <v>11.779223366065965</v>
      </c>
      <c r="L363" s="123">
        <f>(Constantes!$D$12/0.8)*(0.00376*D363^2-0.0516*D363-6.967)</f>
        <v>-2.6763974999999998</v>
      </c>
      <c r="M363" s="122">
        <f t="shared" si="35"/>
        <v>2.3984105492885872</v>
      </c>
      <c r="N363" s="12"/>
    </row>
    <row r="364" spans="2:14" x14ac:dyDescent="0.3">
      <c r="B364" s="11"/>
      <c r="C364" s="64">
        <v>359</v>
      </c>
      <c r="D364" s="64">
        <f>(Observaciones!D364+Observaciones!E364)/2</f>
        <v>5.4</v>
      </c>
      <c r="E364" s="123">
        <f t="shared" si="30"/>
        <v>0.89734507498222005</v>
      </c>
      <c r="F364" s="123">
        <f t="shared" si="31"/>
        <v>6.2429791566432663E-2</v>
      </c>
      <c r="G364" s="123">
        <f t="shared" si="32"/>
        <v>2.4882505999999998</v>
      </c>
      <c r="H364" s="123">
        <f>0.001013*Constantes!$D$6/(0.622*G364)</f>
        <v>4.8540581094265331E-2</v>
      </c>
      <c r="I364" s="123">
        <f t="shared" si="33"/>
        <v>0.28487954572282553</v>
      </c>
      <c r="J364" s="123">
        <f t="shared" si="34"/>
        <v>-0.40836008725262574</v>
      </c>
      <c r="K364" s="123">
        <f>(Constantes!$D$12/0.8)*(Constantes!$D$7*J364^2+Constantes!$D$8*J364+Constantes!$D$9)</f>
        <v>11.77919838095759</v>
      </c>
      <c r="L364" s="123">
        <f>(Constantes!$D$12/0.8)*(0.00376*D364^2-0.0516*D364-6.967)</f>
        <v>-2.6759993999999998</v>
      </c>
      <c r="M364" s="122">
        <f t="shared" si="35"/>
        <v>2.3919760292949119</v>
      </c>
      <c r="N364" s="12"/>
    </row>
    <row r="365" spans="2:14" x14ac:dyDescent="0.3">
      <c r="B365" s="11"/>
      <c r="C365" s="64">
        <v>360</v>
      </c>
      <c r="D365" s="64">
        <f>(Observaciones!D365+Observaciones!E365)/2</f>
        <v>6.2</v>
      </c>
      <c r="E365" s="123">
        <f t="shared" si="30"/>
        <v>0.94854165981127081</v>
      </c>
      <c r="F365" s="123">
        <f t="shared" si="31"/>
        <v>6.5558715041284285E-2</v>
      </c>
      <c r="G365" s="123">
        <f t="shared" si="32"/>
        <v>2.4863618000000001</v>
      </c>
      <c r="H365" s="123">
        <f>0.001013*Constantes!$D$6/(0.622*G365)</f>
        <v>4.8577455635038451E-2</v>
      </c>
      <c r="I365" s="123">
        <f t="shared" si="33"/>
        <v>0.29108066300250851</v>
      </c>
      <c r="J365" s="123">
        <f t="shared" si="34"/>
        <v>-0.40790591400123555</v>
      </c>
      <c r="K365" s="123">
        <f>(Constantes!$D$12/0.8)*(Constantes!$D$7*J365^2+Constantes!$D$8*J365+Constantes!$D$9)</f>
        <v>11.779162521715209</v>
      </c>
      <c r="L365" s="123">
        <f>(Constantes!$D$12/0.8)*(0.00376*D365^2-0.0516*D365-6.967)</f>
        <v>-2.6783945999999994</v>
      </c>
      <c r="M365" s="122">
        <f t="shared" si="35"/>
        <v>2.4433363742987146</v>
      </c>
      <c r="N365" s="12"/>
    </row>
    <row r="366" spans="2:14" x14ac:dyDescent="0.3">
      <c r="B366" s="11"/>
      <c r="C366" s="64">
        <v>361</v>
      </c>
      <c r="D366" s="64">
        <f>(Observaciones!D366+Observaciones!E366)/2</f>
        <v>7.7</v>
      </c>
      <c r="E366" s="123">
        <f t="shared" si="30"/>
        <v>1.0515114143762065</v>
      </c>
      <c r="F366" s="123">
        <f t="shared" si="31"/>
        <v>7.1788317802810406E-2</v>
      </c>
      <c r="G366" s="123">
        <f t="shared" si="32"/>
        <v>2.4828202999999998</v>
      </c>
      <c r="H366" s="123">
        <f>0.001013*Constantes!$D$6/(0.622*G366)</f>
        <v>4.8646746618011126E-2</v>
      </c>
      <c r="I366" s="123">
        <f t="shared" si="33"/>
        <v>0.30250049174814986</v>
      </c>
      <c r="J366" s="123">
        <f t="shared" si="34"/>
        <v>-0.40733086942419627</v>
      </c>
      <c r="K366" s="123">
        <f>(Constantes!$D$12/0.8)*(Constantes!$D$7*J366^2+Constantes!$D$8*J366+Constantes!$D$9)</f>
        <v>11.779114140594828</v>
      </c>
      <c r="L366" s="123">
        <f>(Constantes!$D$12/0.8)*(0.00376*D366^2-0.0516*D366-6.967)</f>
        <v>-2.6780210999999992</v>
      </c>
      <c r="M366" s="122">
        <f t="shared" si="35"/>
        <v>2.5392938510323488</v>
      </c>
      <c r="N366" s="12"/>
    </row>
    <row r="367" spans="2:14" x14ac:dyDescent="0.3">
      <c r="B367" s="11"/>
      <c r="C367" s="64">
        <v>362</v>
      </c>
      <c r="D367" s="64">
        <f>(Observaciones!D367+Observaciones!E367)/2</f>
        <v>6.2</v>
      </c>
      <c r="E367" s="123">
        <f t="shared" si="30"/>
        <v>0.94854165981127081</v>
      </c>
      <c r="F367" s="123">
        <f t="shared" si="31"/>
        <v>6.5558715041284285E-2</v>
      </c>
      <c r="G367" s="123">
        <f t="shared" si="32"/>
        <v>2.4863618000000001</v>
      </c>
      <c r="H367" s="123">
        <f>0.001013*Constantes!$D$6/(0.622*G367)</f>
        <v>4.8577455635038451E-2</v>
      </c>
      <c r="I367" s="123">
        <f t="shared" si="33"/>
        <v>0.29108066300250851</v>
      </c>
      <c r="J367" s="123">
        <f t="shared" si="34"/>
        <v>-0.40663512391962631</v>
      </c>
      <c r="K367" s="123">
        <f>(Constantes!$D$12/0.8)*(Constantes!$D$7*J367^2+Constantes!$D$8*J367+Constantes!$D$9)</f>
        <v>11.779051154860465</v>
      </c>
      <c r="L367" s="123">
        <f>(Constantes!$D$12/0.8)*(0.00376*D367^2-0.0516*D367-6.967)</f>
        <v>-2.6783945999999994</v>
      </c>
      <c r="M367" s="122">
        <f t="shared" si="35"/>
        <v>2.4433059025650743</v>
      </c>
      <c r="N367" s="12"/>
    </row>
    <row r="368" spans="2:14" x14ac:dyDescent="0.3">
      <c r="B368" s="11"/>
      <c r="C368" s="64">
        <v>363</v>
      </c>
      <c r="D368" s="64">
        <f>(Observaciones!D368+Observaciones!E368)/2</f>
        <v>7.2</v>
      </c>
      <c r="E368" s="123">
        <f t="shared" si="30"/>
        <v>1.0161453093242518</v>
      </c>
      <c r="F368" s="123">
        <f t="shared" si="31"/>
        <v>6.9657846489614608E-2</v>
      </c>
      <c r="G368" s="123">
        <f t="shared" si="32"/>
        <v>2.4840008</v>
      </c>
      <c r="H368" s="123">
        <f>0.001013*Constantes!$D$6/(0.622*G368)</f>
        <v>4.8623627670391391E-2</v>
      </c>
      <c r="I368" s="123">
        <f t="shared" si="33"/>
        <v>0.29872538467816745</v>
      </c>
      <c r="J368" s="123">
        <f t="shared" si="34"/>
        <v>-0.4058188836519343</v>
      </c>
      <c r="K368" s="123">
        <f>(Constantes!$D$12/0.8)*(Constantes!$D$7*J368^2+Constantes!$D$8*J368+Constantes!$D$9)</f>
        <v>11.778971049886756</v>
      </c>
      <c r="L368" s="123">
        <f>(Constantes!$D$12/0.8)*(0.00376*D368^2-0.0516*D368-6.967)</f>
        <v>-2.6788505999999992</v>
      </c>
      <c r="M368" s="122">
        <f t="shared" si="35"/>
        <v>2.5073163225306545</v>
      </c>
      <c r="N368" s="12"/>
    </row>
    <row r="369" spans="2:14" x14ac:dyDescent="0.3">
      <c r="B369" s="11"/>
      <c r="C369" s="64">
        <v>364</v>
      </c>
      <c r="D369" s="64">
        <f>(Observaciones!D369+Observaciones!E369)/2</f>
        <v>4.8000000000000007</v>
      </c>
      <c r="E369" s="123">
        <f t="shared" si="30"/>
        <v>0.86056222657343806</v>
      </c>
      <c r="F369" s="123">
        <f t="shared" si="31"/>
        <v>6.0167872375456809E-2</v>
      </c>
      <c r="G369" s="123">
        <f t="shared" si="32"/>
        <v>2.4896672</v>
      </c>
      <c r="H369" s="123">
        <f>0.001013*Constantes!$D$6/(0.622*G369)</f>
        <v>4.851296190597456E-2</v>
      </c>
      <c r="I369" s="123">
        <f t="shared" si="33"/>
        <v>0.28018245624068705</v>
      </c>
      <c r="J369" s="123">
        <f t="shared" si="34"/>
        <v>-0.40488239049072738</v>
      </c>
      <c r="K369" s="123">
        <f>(Constantes!$D$12/0.8)*(Constantes!$D$7*J369^2+Constantes!$D$8*J369+Constantes!$D$9)</f>
        <v>11.77887088290654</v>
      </c>
      <c r="L369" s="123">
        <f>(Constantes!$D$12/0.8)*(0.00376*D369^2-0.0516*D369-6.967)</f>
        <v>-2.6730185999999994</v>
      </c>
      <c r="M369" s="122">
        <f t="shared" si="35"/>
        <v>2.3532860802467424</v>
      </c>
      <c r="N369" s="12"/>
    </row>
    <row r="370" spans="2:14" ht="18.75" customHeight="1" x14ac:dyDescent="0.3">
      <c r="B370" s="11"/>
      <c r="C370" s="64">
        <v>365</v>
      </c>
      <c r="D370" s="64">
        <f>(Observaciones!D370+Observaciones!E370)/2</f>
        <v>7.6</v>
      </c>
      <c r="E370" s="123">
        <f t="shared" si="30"/>
        <v>1.0443527390237508</v>
      </c>
      <c r="F370" s="123">
        <f t="shared" si="31"/>
        <v>7.1357823311676297E-2</v>
      </c>
      <c r="G370" s="123">
        <f t="shared" si="32"/>
        <v>2.4830563999999997</v>
      </c>
      <c r="H370" s="123">
        <f>0.001013*Constantes!$D$6/(0.622*G370)</f>
        <v>4.8642121069885629E-2</v>
      </c>
      <c r="I370" s="123">
        <f t="shared" si="33"/>
        <v>0.30174807629971534</v>
      </c>
      <c r="J370" s="123">
        <f t="shared" si="34"/>
        <v>-0.40382592193914041</v>
      </c>
      <c r="K370" s="123">
        <f>(Constantes!$D$12/0.8)*(Constantes!$D$7*J370^2+Constantes!$D$8*J370+Constantes!$D$9)</f>
        <v>11.778747287398769</v>
      </c>
      <c r="L370" s="123">
        <f>(Constantes!$D$12/0.8)*(0.00376*D370^2-0.0516*D370-6.967)</f>
        <v>-2.6782433999999995</v>
      </c>
      <c r="M370" s="122">
        <f t="shared" si="35"/>
        <v>2.5328066812690757</v>
      </c>
      <c r="N370" s="12"/>
    </row>
    <row r="371" spans="2:14" ht="18.75" customHeight="1" x14ac:dyDescent="0.3">
      <c r="B371" s="11"/>
      <c r="C371" s="74">
        <v>366</v>
      </c>
      <c r="D371" s="64">
        <f>(Observaciones!D371+Observaciones!E371)/2</f>
        <v>8.1999999999999993</v>
      </c>
      <c r="E371" s="123">
        <f t="shared" ref="E371:E434" si="36">EXP((16.78*D371-116.9)/(D371+237.3))</f>
        <v>1.0879567824826075</v>
      </c>
      <c r="F371" s="123">
        <f t="shared" ref="F371:F434" si="37">4098*E371/((D371+237.3)^2)</f>
        <v>7.3974255866098543E-2</v>
      </c>
      <c r="G371" s="123">
        <f t="shared" ref="G371:G434" si="38">2.501-0.002361*D371</f>
        <v>2.4816398</v>
      </c>
      <c r="H371" s="123">
        <f>0.001013*Constantes!$D$6/(0.622*G371)</f>
        <v>4.866988756069851E-2</v>
      </c>
      <c r="I371" s="123">
        <f t="shared" ref="I371:I434" si="39">IF(D371&gt;0,1.26*F371/(G371*(F371+H371)),0)</f>
        <v>0.30624259081050231</v>
      </c>
      <c r="J371" s="123">
        <f t="shared" ref="J371:J434" si="40">0.409*SIN(2*PI()*(C371-82)/365)</f>
        <v>-0.40264979105160575</v>
      </c>
      <c r="K371" s="123">
        <f>(Constantes!$D$12/0.8)*(Constantes!$D$7*J371^2+Constantes!$D$8*J371+Constantes!$D$9)</f>
        <v>11.778596478111242</v>
      </c>
      <c r="L371" s="123">
        <f>(Constantes!$D$12/0.8)*(0.00376*D371^2-0.0516*D371-6.967)</f>
        <v>-2.6764865999999992</v>
      </c>
      <c r="M371" s="122">
        <f t="shared" si="35"/>
        <v>2.5710272368205573</v>
      </c>
      <c r="N371" s="12"/>
    </row>
    <row r="372" spans="2:14" ht="18.75" customHeight="1" x14ac:dyDescent="0.3">
      <c r="B372" s="11"/>
      <c r="C372" s="74">
        <v>367</v>
      </c>
      <c r="D372" s="64">
        <f>(Observaciones!D372+Observaciones!E372)/2</f>
        <v>5.3</v>
      </c>
      <c r="E372" s="123">
        <f t="shared" si="36"/>
        <v>0.8911200050543554</v>
      </c>
      <c r="F372" s="123">
        <f t="shared" si="37"/>
        <v>6.2047823841482788E-2</v>
      </c>
      <c r="G372" s="123">
        <f t="shared" si="38"/>
        <v>2.4884866999999997</v>
      </c>
      <c r="H372" s="123">
        <f>0.001013*Constantes!$D$6/(0.622*G372)</f>
        <v>4.8535975712530176E-2</v>
      </c>
      <c r="I372" s="123">
        <f t="shared" si="39"/>
        <v>0.28409936810792097</v>
      </c>
      <c r="J372" s="123">
        <f t="shared" si="40"/>
        <v>-0.40135434634108819</v>
      </c>
      <c r="K372" s="123">
        <f>(Constantes!$D$12/0.8)*(Constantes!$D$7*J372^2+Constantes!$D$8*J372+Constantes!$D$9)</f>
        <v>11.778414256711955</v>
      </c>
      <c r="L372" s="123">
        <f>(Constantes!$D$12/0.8)*(0.00376*D372^2-0.0516*D372-6.967)</f>
        <v>-2.6755730999999994</v>
      </c>
      <c r="M372" s="122">
        <f t="shared" si="35"/>
        <v>2.3853370177499311</v>
      </c>
      <c r="N372" s="12"/>
    </row>
    <row r="373" spans="2:14" ht="18.75" customHeight="1" x14ac:dyDescent="0.3">
      <c r="B373" s="11"/>
      <c r="C373" s="74">
        <v>368</v>
      </c>
      <c r="D373" s="64">
        <f>(Observaciones!D373+Observaciones!E373)/2</f>
        <v>4.9000000000000004</v>
      </c>
      <c r="E373" s="123">
        <f t="shared" si="36"/>
        <v>0.86659876849717865</v>
      </c>
      <c r="F373" s="123">
        <f t="shared" si="37"/>
        <v>6.0539906235598358E-2</v>
      </c>
      <c r="G373" s="123">
        <f t="shared" si="38"/>
        <v>2.4894311</v>
      </c>
      <c r="H373" s="123">
        <f>0.001013*Constantes!$D$6/(0.622*G373)</f>
        <v>4.8517562921164735E-2</v>
      </c>
      <c r="I373" s="123">
        <f t="shared" si="39"/>
        <v>0.28096793738836995</v>
      </c>
      <c r="J373" s="123">
        <f t="shared" si="40"/>
        <v>-0.39993997167581363</v>
      </c>
      <c r="K373" s="123">
        <f>(Constantes!$D$12/0.8)*(Constantes!$D$7*J373^2+Constantes!$D$8*J373+Constantes!$D$9)</f>
        <v>11.778196018061966</v>
      </c>
      <c r="L373" s="123">
        <f>(Constantes!$D$12/0.8)*(0.00376*D373^2-0.0516*D373-6.967)</f>
        <v>-2.6735858999999995</v>
      </c>
      <c r="M373" s="122">
        <f t="shared" si="35"/>
        <v>2.3595457991161073</v>
      </c>
      <c r="N373" s="12"/>
    </row>
    <row r="374" spans="2:14" ht="18.75" customHeight="1" x14ac:dyDescent="0.3">
      <c r="B374" s="11"/>
      <c r="C374" s="74">
        <v>369</v>
      </c>
      <c r="D374" s="64">
        <f>(Observaciones!D374+Observaciones!E374)/2</f>
        <v>4.4000000000000004</v>
      </c>
      <c r="E374" s="123">
        <f t="shared" si="36"/>
        <v>0.83678523020110962</v>
      </c>
      <c r="F374" s="123">
        <f t="shared" si="37"/>
        <v>5.8699264456482256E-2</v>
      </c>
      <c r="G374" s="123">
        <f t="shared" si="38"/>
        <v>2.4906115999999998</v>
      </c>
      <c r="H374" s="123">
        <f>0.001013*Constantes!$D$6/(0.622*G374)</f>
        <v>4.8494566568369937E-2</v>
      </c>
      <c r="I374" s="123">
        <f t="shared" si="39"/>
        <v>0.2770303848497464</v>
      </c>
      <c r="J374" s="123">
        <f t="shared" si="40"/>
        <v>-0.39840708616552001</v>
      </c>
      <c r="K374" s="123">
        <f>(Constantes!$D$12/0.8)*(Constantes!$D$7*J374^2+Constantes!$D$8*J374+Constantes!$D$9)</f>
        <v>11.777936757102003</v>
      </c>
      <c r="L374" s="123">
        <f>(Constantes!$D$12/0.8)*(0.00376*D374^2-0.0516*D374-6.967)</f>
        <v>-2.6704673999999993</v>
      </c>
      <c r="M374" s="122">
        <f t="shared" si="35"/>
        <v>2.3272749598518838</v>
      </c>
      <c r="N374" s="12"/>
    </row>
    <row r="375" spans="2:14" ht="18.75" customHeight="1" x14ac:dyDescent="0.3">
      <c r="B375" s="11"/>
      <c r="C375" s="74">
        <v>370</v>
      </c>
      <c r="D375" s="64">
        <f>(Observaciones!D375+Observaciones!E375)/2</f>
        <v>7.2</v>
      </c>
      <c r="E375" s="123">
        <f t="shared" si="36"/>
        <v>1.0161453093242518</v>
      </c>
      <c r="F375" s="123">
        <f t="shared" si="37"/>
        <v>6.9657846489614608E-2</v>
      </c>
      <c r="G375" s="123">
        <f t="shared" si="38"/>
        <v>2.4840008</v>
      </c>
      <c r="H375" s="123">
        <f>0.001013*Constantes!$D$6/(0.622*G375)</f>
        <v>4.8623627670391391E-2</v>
      </c>
      <c r="I375" s="123">
        <f t="shared" si="39"/>
        <v>0.29872538467816745</v>
      </c>
      <c r="J375" s="123">
        <f t="shared" si="40"/>
        <v>-0.39675614403726633</v>
      </c>
      <c r="K375" s="123">
        <f>(Constantes!$D$12/0.8)*(Constantes!$D$7*J375^2+Constantes!$D$8*J375+Constantes!$D$9)</f>
        <v>11.777631076344202</v>
      </c>
      <c r="L375" s="123">
        <f>(Constantes!$D$12/0.8)*(0.00376*D375^2-0.0516*D375-6.967)</f>
        <v>-2.6788505999999992</v>
      </c>
      <c r="M375" s="122">
        <f t="shared" si="35"/>
        <v>2.5069400554654138</v>
      </c>
      <c r="N375" s="12"/>
    </row>
    <row r="376" spans="2:14" ht="18.75" customHeight="1" x14ac:dyDescent="0.3">
      <c r="B376" s="11"/>
      <c r="C376" s="74">
        <v>371</v>
      </c>
      <c r="D376" s="64">
        <f>(Observaciones!D376+Observaciones!E376)/2</f>
        <v>7.2</v>
      </c>
      <c r="E376" s="123">
        <f t="shared" si="36"/>
        <v>1.0161453093242518</v>
      </c>
      <c r="F376" s="123">
        <f t="shared" si="37"/>
        <v>6.9657846489614608E-2</v>
      </c>
      <c r="G376" s="123">
        <f t="shared" si="38"/>
        <v>2.4840008</v>
      </c>
      <c r="H376" s="123">
        <f>0.001013*Constantes!$D$6/(0.622*G376)</f>
        <v>4.8623627670391391E-2</v>
      </c>
      <c r="I376" s="123">
        <f t="shared" si="39"/>
        <v>0.29872538467816745</v>
      </c>
      <c r="J376" s="123">
        <f t="shared" si="40"/>
        <v>-0.39498763450083568</v>
      </c>
      <c r="K376" s="123">
        <f>(Constantes!$D$12/0.8)*(Constantes!$D$7*J376^2+Constantes!$D$8*J376+Constantes!$D$9)</f>
        <v>11.777273193959651</v>
      </c>
      <c r="L376" s="123">
        <f>(Constantes!$D$12/0.8)*(0.00376*D376^2-0.0516*D376-6.967)</f>
        <v>-2.6788505999999992</v>
      </c>
      <c r="M376" s="122">
        <f t="shared" si="35"/>
        <v>2.5068395614255992</v>
      </c>
      <c r="N376" s="12"/>
    </row>
    <row r="377" spans="2:14" ht="18.75" customHeight="1" x14ac:dyDescent="0.3">
      <c r="B377" s="11"/>
      <c r="C377" s="74">
        <v>372</v>
      </c>
      <c r="D377" s="64">
        <f>(Observaciones!D377+Observaciones!E377)/2</f>
        <v>7.1000000000000005</v>
      </c>
      <c r="E377" s="123">
        <f t="shared" si="36"/>
        <v>1.0091991741634025</v>
      </c>
      <c r="F377" s="123">
        <f t="shared" si="37"/>
        <v>6.9238306573324693E-2</v>
      </c>
      <c r="G377" s="123">
        <f t="shared" si="38"/>
        <v>2.4842369</v>
      </c>
      <c r="H377" s="123">
        <f>0.001013*Constantes!$D$6/(0.622*G377)</f>
        <v>4.8619006517516244E-2</v>
      </c>
      <c r="I377" s="123">
        <f t="shared" si="39"/>
        <v>0.29796649909103473</v>
      </c>
      <c r="J377" s="123">
        <f t="shared" si="40"/>
        <v>-0.39310208160377097</v>
      </c>
      <c r="K377" s="123">
        <f>(Constantes!$D$12/0.8)*(Constantes!$D$7*J377^2+Constantes!$D$8*J377+Constantes!$D$9)</f>
        <v>11.776856952451634</v>
      </c>
      <c r="L377" s="123">
        <f>(Constantes!$D$12/0.8)*(0.00376*D377^2-0.0516*D377-6.967)</f>
        <v>-2.6789318999999994</v>
      </c>
      <c r="M377" s="122">
        <f t="shared" si="35"/>
        <v>2.5003303466865572</v>
      </c>
      <c r="N377" s="12"/>
    </row>
    <row r="378" spans="2:14" ht="18.75" customHeight="1" x14ac:dyDescent="0.3">
      <c r="B378" s="11"/>
      <c r="C378" s="74">
        <v>373</v>
      </c>
      <c r="D378" s="64">
        <f>(Observaciones!D378+Observaciones!E378)/2</f>
        <v>6.1</v>
      </c>
      <c r="E378" s="123">
        <f t="shared" si="36"/>
        <v>0.94200445485921169</v>
      </c>
      <c r="F378" s="123">
        <f t="shared" si="37"/>
        <v>6.5160403190035326E-2</v>
      </c>
      <c r="G378" s="123">
        <f t="shared" si="38"/>
        <v>2.4865979</v>
      </c>
      <c r="H378" s="123">
        <f>0.001013*Constantes!$D$6/(0.622*G378)</f>
        <v>4.8572843253890934E-2</v>
      </c>
      <c r="I378" s="123">
        <f t="shared" si="39"/>
        <v>0.29030954125473435</v>
      </c>
      <c r="J378" s="123">
        <f t="shared" si="40"/>
        <v>-0.39110004407608945</v>
      </c>
      <c r="K378" s="123">
        <f>(Constantes!$D$12/0.8)*(Constantes!$D$7*J378^2+Constantes!$D$8*J378+Constantes!$D$9)</f>
        <v>11.776375827903779</v>
      </c>
      <c r="L378" s="123">
        <f>(Constantes!$D$12/0.8)*(0.00376*D378^2-0.0516*D378-6.967)</f>
        <v>-2.6781938999999997</v>
      </c>
      <c r="M378" s="122">
        <f t="shared" si="35"/>
        <v>2.4361613658873353</v>
      </c>
      <c r="N378" s="12"/>
    </row>
    <row r="379" spans="2:14" ht="18.75" customHeight="1" x14ac:dyDescent="0.3">
      <c r="B379" s="11"/>
      <c r="C379" s="74">
        <v>374</v>
      </c>
      <c r="D379" s="64">
        <f>(Observaciones!D379+Observaciones!E379)/2</f>
        <v>5.5</v>
      </c>
      <c r="E379" s="123">
        <f t="shared" si="36"/>
        <v>0.90360844965772646</v>
      </c>
      <c r="F379" s="123">
        <f t="shared" si="37"/>
        <v>6.2813771829638612E-2</v>
      </c>
      <c r="G379" s="123">
        <f t="shared" si="38"/>
        <v>2.4880144999999998</v>
      </c>
      <c r="H379" s="123">
        <f>0.001013*Constantes!$D$6/(0.622*G379)</f>
        <v>4.8545187350055377E-2</v>
      </c>
      <c r="I379" s="123">
        <f t="shared" si="39"/>
        <v>0.28565862902483974</v>
      </c>
      <c r="J379" s="123">
        <f t="shared" si="40"/>
        <v>-0.38898211516471781</v>
      </c>
      <c r="K379" s="123">
        <f>(Constantes!$D$12/0.8)*(Constantes!$D$7*J379^2+Constantes!$D$8*J379+Constantes!$D$9)</f>
        <v>11.77582293979156</v>
      </c>
      <c r="L379" s="123">
        <f>(Constantes!$D$12/0.8)*(0.00376*D379^2-0.0516*D379-6.967)</f>
        <v>-2.6763974999999998</v>
      </c>
      <c r="M379" s="122">
        <f t="shared" si="35"/>
        <v>2.3974974698473992</v>
      </c>
      <c r="N379" s="12"/>
    </row>
    <row r="380" spans="2:14" ht="18.75" customHeight="1" x14ac:dyDescent="0.3">
      <c r="B380" s="11"/>
      <c r="C380" s="74">
        <v>375</v>
      </c>
      <c r="D380" s="64">
        <f>(Observaciones!D380+Observaciones!E380)/2</f>
        <v>6.7</v>
      </c>
      <c r="E380" s="123">
        <f t="shared" si="36"/>
        <v>0.98183101730388156</v>
      </c>
      <c r="F380" s="123">
        <f t="shared" si="37"/>
        <v>6.7581690219552987E-2</v>
      </c>
      <c r="G380" s="123">
        <f t="shared" si="38"/>
        <v>2.4851812999999998</v>
      </c>
      <c r="H380" s="123">
        <f>0.001013*Constantes!$D$6/(0.622*G380)</f>
        <v>4.8600530686495329E-2</v>
      </c>
      <c r="I380" s="123">
        <f t="shared" si="39"/>
        <v>0.29491838247160718</v>
      </c>
      <c r="J380" s="123">
        <f t="shared" si="40"/>
        <v>-0.38674892245770137</v>
      </c>
      <c r="K380" s="123">
        <f>(Constantes!$D$12/0.8)*(Constantes!$D$7*J380^2+Constantes!$D$8*J380+Constantes!$D$9)</f>
        <v>11.775191061344888</v>
      </c>
      <c r="L380" s="123">
        <f>(Constantes!$D$12/0.8)*(0.00376*D380^2-0.0516*D380-6.967)</f>
        <v>-2.6789750999999993</v>
      </c>
      <c r="M380" s="122">
        <f t="shared" si="35"/>
        <v>2.4742780798658917</v>
      </c>
      <c r="N380" s="12"/>
    </row>
    <row r="381" spans="2:14" ht="18.75" customHeight="1" x14ac:dyDescent="0.3">
      <c r="B381" s="11"/>
      <c r="C381" s="74">
        <v>376</v>
      </c>
      <c r="D381" s="64">
        <f>(Observaciones!D381+Observaciones!E381)/2</f>
        <v>4.5999999999999996</v>
      </c>
      <c r="E381" s="123">
        <f t="shared" si="36"/>
        <v>0.84860028432540868</v>
      </c>
      <c r="F381" s="123">
        <f t="shared" si="37"/>
        <v>5.9429679792546375E-2</v>
      </c>
      <c r="G381" s="123">
        <f t="shared" si="38"/>
        <v>2.4901393999999999</v>
      </c>
      <c r="H381" s="123">
        <f>0.001013*Constantes!$D$6/(0.622*G381)</f>
        <v>4.8503762493037277E-2</v>
      </c>
      <c r="I381" s="123">
        <f t="shared" si="39"/>
        <v>0.27860842641973371</v>
      </c>
      <c r="J381" s="123">
        <f t="shared" si="40"/>
        <v>-0.38440112769823515</v>
      </c>
      <c r="K381" s="123">
        <f>(Constantes!$D$12/0.8)*(Constantes!$D$7*J381^2+Constantes!$D$8*J381+Constantes!$D$9)</f>
        <v>11.774472630448908</v>
      </c>
      <c r="L381" s="123">
        <f>(Constantes!$D$12/0.8)*(0.00376*D381^2-0.0516*D381-6.967)</f>
        <v>-2.6717993999999994</v>
      </c>
      <c r="M381" s="122">
        <f t="shared" si="35"/>
        <v>2.339253427458909</v>
      </c>
      <c r="N381" s="12"/>
    </row>
    <row r="382" spans="2:14" ht="18.75" customHeight="1" x14ac:dyDescent="0.3">
      <c r="B382" s="11"/>
      <c r="C382" s="74">
        <v>377</v>
      </c>
      <c r="D382" s="64">
        <f>(Observaciones!D382+Observaciones!E382)/2</f>
        <v>4.3</v>
      </c>
      <c r="E382" s="123">
        <f t="shared" si="36"/>
        <v>0.83093230159017306</v>
      </c>
      <c r="F382" s="123">
        <f t="shared" si="37"/>
        <v>5.8336952256694614E-2</v>
      </c>
      <c r="G382" s="123">
        <f t="shared" si="38"/>
        <v>2.4908476999999998</v>
      </c>
      <c r="H382" s="123">
        <f>0.001013*Constantes!$D$6/(0.622*G382)</f>
        <v>4.848996991351754E-2</v>
      </c>
      <c r="I382" s="123">
        <f t="shared" si="39"/>
        <v>0.27623988938520849</v>
      </c>
      <c r="J382" s="123">
        <f t="shared" si="40"/>
        <v>-0.38193942658857638</v>
      </c>
      <c r="K382" s="123">
        <f>(Constantes!$D$12/0.8)*(Constantes!$D$7*J382^2+Constantes!$D$8*J382+Constantes!$D$9)</f>
        <v>11.773659761069329</v>
      </c>
      <c r="L382" s="123">
        <f>(Constantes!$D$12/0.8)*(0.00376*D382^2-0.0516*D382-6.967)</f>
        <v>-2.6697590999999994</v>
      </c>
      <c r="M382" s="122">
        <f t="shared" si="35"/>
        <v>2.3197192433843052</v>
      </c>
      <c r="N382" s="12"/>
    </row>
    <row r="383" spans="2:14" ht="18.75" customHeight="1" x14ac:dyDescent="0.3">
      <c r="B383" s="11"/>
      <c r="C383" s="74">
        <v>378</v>
      </c>
      <c r="D383" s="64">
        <f>(Observaciones!D383+Observaciones!E383)/2</f>
        <v>5.7</v>
      </c>
      <c r="E383" s="123">
        <f t="shared" si="36"/>
        <v>0.9162509210196762</v>
      </c>
      <c r="F383" s="123">
        <f t="shared" si="37"/>
        <v>6.358780460869165E-2</v>
      </c>
      <c r="G383" s="123">
        <f t="shared" si="38"/>
        <v>2.4875422999999999</v>
      </c>
      <c r="H383" s="123">
        <f>0.001013*Constantes!$D$6/(0.622*G383)</f>
        <v>4.8554402484795679E-2</v>
      </c>
      <c r="I383" s="123">
        <f t="shared" si="39"/>
        <v>0.28721346892523625</v>
      </c>
      <c r="J383" s="123">
        <f t="shared" si="40"/>
        <v>-0.37936454858389135</v>
      </c>
      <c r="K383" s="123">
        <f>(Constantes!$D$12/0.8)*(Constantes!$D$7*J383^2+Constantes!$D$8*J383+Constantes!$D$9)</f>
        <v>11.772744255188057</v>
      </c>
      <c r="L383" s="123">
        <f>(Constantes!$D$12/0.8)*(0.00376*D383^2-0.0516*D383-6.967)</f>
        <v>-2.6771090999999996</v>
      </c>
      <c r="M383" s="122">
        <f t="shared" si="35"/>
        <v>2.4095114820217591</v>
      </c>
      <c r="N383" s="12"/>
    </row>
    <row r="384" spans="2:14" ht="18.75" customHeight="1" x14ac:dyDescent="0.3">
      <c r="B384" s="11"/>
      <c r="C384" s="74">
        <v>379</v>
      </c>
      <c r="D384" s="64">
        <f>(Observaciones!D384+Observaciones!E384)/2</f>
        <v>4.2</v>
      </c>
      <c r="E384" s="123">
        <f t="shared" si="36"/>
        <v>0.82511551517269466</v>
      </c>
      <c r="F384" s="123">
        <f t="shared" si="37"/>
        <v>5.797655922358453E-2</v>
      </c>
      <c r="G384" s="123">
        <f t="shared" si="38"/>
        <v>2.4910837999999997</v>
      </c>
      <c r="H384" s="123">
        <f>0.001013*Constantes!$D$6/(0.622*G384)</f>
        <v>4.8485374129988865E-2</v>
      </c>
      <c r="I384" s="123">
        <f t="shared" si="39"/>
        <v>0.27544842685092108</v>
      </c>
      <c r="J384" s="123">
        <f t="shared" si="40"/>
        <v>-0.37667725667610352</v>
      </c>
      <c r="K384" s="123">
        <f>(Constantes!$D$12/0.8)*(Constantes!$D$7*J384^2+Constantes!$D$8*J384+Constantes!$D$9)</f>
        <v>11.771717615234207</v>
      </c>
      <c r="L384" s="123">
        <f>(Constantes!$D$12/0.8)*(0.00376*D384^2-0.0516*D384-6.967)</f>
        <v>-2.6690225999999995</v>
      </c>
      <c r="M384" s="122">
        <f t="shared" si="35"/>
        <v>2.3127729561430113</v>
      </c>
      <c r="N384" s="12"/>
    </row>
    <row r="385" spans="2:14" ht="18.75" customHeight="1" x14ac:dyDescent="0.3">
      <c r="B385" s="11"/>
      <c r="C385" s="74">
        <v>380</v>
      </c>
      <c r="D385" s="64">
        <f>(Observaciones!D385+Observaciones!E385)/2</f>
        <v>4.6999999999999993</v>
      </c>
      <c r="E385" s="123">
        <f t="shared" si="36"/>
        <v>0.85456279709437755</v>
      </c>
      <c r="F385" s="123">
        <f t="shared" si="37"/>
        <v>5.9797799714718242E-2</v>
      </c>
      <c r="G385" s="123">
        <f t="shared" si="38"/>
        <v>2.4899032999999999</v>
      </c>
      <c r="H385" s="123">
        <f>0.001013*Constantes!$D$6/(0.622*G385)</f>
        <v>4.8508361763348141E-2</v>
      </c>
      <c r="I385" s="123">
        <f t="shared" si="39"/>
        <v>0.27939594869492862</v>
      </c>
      <c r="J385" s="123">
        <f t="shared" si="40"/>
        <v>-0.37387834716780144</v>
      </c>
      <c r="K385" s="123">
        <f>(Constantes!$D$12/0.8)*(Constantes!$D$7*J385^2+Constantes!$D$8*J385+Constantes!$D$9)</f>
        <v>11.770571056994948</v>
      </c>
      <c r="L385" s="123">
        <f>(Constantes!$D$12/0.8)*(0.00376*D385^2-0.0516*D385-6.967)</f>
        <v>-2.6724230999999996</v>
      </c>
      <c r="M385" s="122">
        <f t="shared" si="35"/>
        <v>2.3446666877824196</v>
      </c>
      <c r="N385" s="12"/>
    </row>
    <row r="386" spans="2:14" ht="18.75" customHeight="1" x14ac:dyDescent="0.3">
      <c r="B386" s="11"/>
      <c r="C386" s="74">
        <v>381</v>
      </c>
      <c r="D386" s="64">
        <f>(Observaciones!D386+Observaciones!E386)/2</f>
        <v>6</v>
      </c>
      <c r="E386" s="123">
        <f t="shared" si="36"/>
        <v>0.93550698503161778</v>
      </c>
      <c r="F386" s="123">
        <f t="shared" si="37"/>
        <v>6.4764165026061693E-2</v>
      </c>
      <c r="G386" s="123">
        <f t="shared" si="38"/>
        <v>2.486834</v>
      </c>
      <c r="H386" s="123">
        <f>0.001013*Constantes!$D$6/(0.622*G386)</f>
        <v>4.8568231748542266E-2</v>
      </c>
      <c r="I386" s="123">
        <f t="shared" si="39"/>
        <v>0.28953725056779078</v>
      </c>
      <c r="J386" s="123">
        <f t="shared" si="40"/>
        <v>-0.37096864943627816</v>
      </c>
      <c r="K386" s="123">
        <f>(Constantes!$D$12/0.8)*(Constantes!$D$7*J386^2+Constantes!$D$8*J386+Constantes!$D$9)</f>
        <v>11.769295522990042</v>
      </c>
      <c r="L386" s="123">
        <f>(Constantes!$D$12/0.8)*(0.00376*D386^2-0.0516*D386-6.967)</f>
        <v>-2.6779649999999995</v>
      </c>
      <c r="M386" s="122">
        <f t="shared" si="35"/>
        <v>2.4278198756187912</v>
      </c>
      <c r="N386" s="12"/>
    </row>
    <row r="387" spans="2:14" ht="18.75" customHeight="1" x14ac:dyDescent="0.3">
      <c r="B387" s="11"/>
      <c r="C387" s="74">
        <v>382</v>
      </c>
      <c r="D387" s="64">
        <f>(Observaciones!D387+Observaciones!E387)/2</f>
        <v>5.9</v>
      </c>
      <c r="E387" s="123">
        <f t="shared" si="36"/>
        <v>0.9290490433608416</v>
      </c>
      <c r="F387" s="123">
        <f t="shared" si="37"/>
        <v>6.4369991730543294E-2</v>
      </c>
      <c r="G387" s="123">
        <f t="shared" si="38"/>
        <v>2.4870701</v>
      </c>
      <c r="H387" s="123">
        <f>0.001013*Constantes!$D$6/(0.622*G387)</f>
        <v>4.8563621118743031E-2</v>
      </c>
      <c r="I387" s="123">
        <f t="shared" si="39"/>
        <v>0.28876380129570045</v>
      </c>
      <c r="J387" s="123">
        <f t="shared" si="40"/>
        <v>-0.36794902568776749</v>
      </c>
      <c r="K387" s="123">
        <f>(Constantes!$D$12/0.8)*(Constantes!$D$7*J387^2+Constantes!$D$8*J387+Constantes!$D$9)</f>
        <v>11.767881696293363</v>
      </c>
      <c r="L387" s="123">
        <f>(Constantes!$D$12/0.8)*(0.00376*D387^2-0.0516*D387-6.967)</f>
        <v>-2.6777078999999997</v>
      </c>
      <c r="M387" s="122">
        <f t="shared" si="35"/>
        <v>2.4210248447470537</v>
      </c>
      <c r="N387" s="12"/>
    </row>
    <row r="388" spans="2:14" ht="18.75" customHeight="1" x14ac:dyDescent="0.3">
      <c r="B388" s="11"/>
      <c r="C388" s="74">
        <v>383</v>
      </c>
      <c r="D388" s="64">
        <f>(Observaciones!D388+Observaciones!E388)/2</f>
        <v>6.2</v>
      </c>
      <c r="E388" s="123">
        <f t="shared" si="36"/>
        <v>0.94854165981127081</v>
      </c>
      <c r="F388" s="123">
        <f t="shared" si="37"/>
        <v>6.5558715041284285E-2</v>
      </c>
      <c r="G388" s="123">
        <f t="shared" si="38"/>
        <v>2.4863618000000001</v>
      </c>
      <c r="H388" s="123">
        <f>0.001013*Constantes!$D$6/(0.622*G388)</f>
        <v>4.8577455635038451E-2</v>
      </c>
      <c r="I388" s="123">
        <f t="shared" si="39"/>
        <v>0.29108066300250851</v>
      </c>
      <c r="J388" s="123">
        <f t="shared" si="40"/>
        <v>-0.36482037070195539</v>
      </c>
      <c r="K388" s="123">
        <f>(Constantes!$D$12/0.8)*(Constantes!$D$7*J388^2+Constantes!$D$8*J388+Constantes!$D$9)</f>
        <v>11.766320014784077</v>
      </c>
      <c r="L388" s="123">
        <f>(Constantes!$D$12/0.8)*(0.00376*D388^2-0.0516*D388-6.967)</f>
        <v>-2.6783945999999994</v>
      </c>
      <c r="M388" s="122">
        <f t="shared" si="35"/>
        <v>2.4398224611925143</v>
      </c>
      <c r="N388" s="12"/>
    </row>
    <row r="389" spans="2:14" ht="18.75" customHeight="1" x14ac:dyDescent="0.3">
      <c r="B389" s="11"/>
      <c r="C389" s="74">
        <v>384</v>
      </c>
      <c r="D389" s="64">
        <f>(Observaciones!D389+Observaciones!E389)/2</f>
        <v>5.6</v>
      </c>
      <c r="E389" s="123">
        <f t="shared" si="36"/>
        <v>0.90991033080617656</v>
      </c>
      <c r="F389" s="123">
        <f t="shared" si="37"/>
        <v>6.3199773283672295E-2</v>
      </c>
      <c r="G389" s="123">
        <f t="shared" si="38"/>
        <v>2.4877783999999998</v>
      </c>
      <c r="H389" s="123">
        <f>0.001013*Constantes!$D$6/(0.622*G389)</f>
        <v>4.8549794480149178E-2</v>
      </c>
      <c r="I389" s="123">
        <f t="shared" si="39"/>
        <v>0.28643660704734913</v>
      </c>
      <c r="J389" s="123">
        <f t="shared" si="40"/>
        <v>-0.36158361156683572</v>
      </c>
      <c r="K389" s="123">
        <f>(Constantes!$D$12/0.8)*(Constantes!$D$7*J389^2+Constantes!$D$8*J389+Constantes!$D$9)</f>
        <v>11.764600685809638</v>
      </c>
      <c r="L389" s="123">
        <f>(Constantes!$D$12/0.8)*(0.00376*D389^2-0.0516*D389-6.967)</f>
        <v>-2.6767673999999992</v>
      </c>
      <c r="M389" s="122">
        <f t="shared" si="35"/>
        <v>2.4008993935766609</v>
      </c>
      <c r="N389" s="12"/>
    </row>
    <row r="390" spans="2:14" ht="18.75" customHeight="1" x14ac:dyDescent="0.3">
      <c r="B390" s="11"/>
      <c r="C390" s="74">
        <v>385</v>
      </c>
      <c r="D390" s="64">
        <f>(Observaciones!D390+Observaciones!E390)/2</f>
        <v>5.6</v>
      </c>
      <c r="E390" s="123">
        <f t="shared" si="36"/>
        <v>0.90991033080617656</v>
      </c>
      <c r="F390" s="123">
        <f t="shared" si="37"/>
        <v>6.3199773283672295E-2</v>
      </c>
      <c r="G390" s="123">
        <f t="shared" si="38"/>
        <v>2.4877783999999998</v>
      </c>
      <c r="H390" s="123">
        <f>0.001013*Constantes!$D$6/(0.622*G390)</f>
        <v>4.8549794480149178E-2</v>
      </c>
      <c r="I390" s="123">
        <f t="shared" si="39"/>
        <v>0.28643660704734913</v>
      </c>
      <c r="J390" s="123">
        <f t="shared" si="40"/>
        <v>-0.35823970740399547</v>
      </c>
      <c r="K390" s="123">
        <f>(Constantes!$D$12/0.8)*(Constantes!$D$7*J390^2+Constantes!$D$8*J390+Constantes!$D$9)</f>
        <v>11.762713701242287</v>
      </c>
      <c r="L390" s="123">
        <f>(Constantes!$D$12/0.8)*(0.00376*D390^2-0.0516*D390-6.967)</f>
        <v>-2.6767673999999992</v>
      </c>
      <c r="M390" s="122">
        <f t="shared" si="35"/>
        <v>2.4003913222070596</v>
      </c>
      <c r="N390" s="12"/>
    </row>
    <row r="391" spans="2:14" ht="18.75" customHeight="1" x14ac:dyDescent="0.3">
      <c r="B391" s="11"/>
      <c r="C391" s="74">
        <v>386</v>
      </c>
      <c r="D391" s="64">
        <f>(Observaciones!D391+Observaciones!E391)/2</f>
        <v>5.3999999999999995</v>
      </c>
      <c r="E391" s="123">
        <f t="shared" si="36"/>
        <v>0.89734507498222005</v>
      </c>
      <c r="F391" s="123">
        <f t="shared" si="37"/>
        <v>6.2429791566432663E-2</v>
      </c>
      <c r="G391" s="123">
        <f t="shared" si="38"/>
        <v>2.4882505999999998</v>
      </c>
      <c r="H391" s="123">
        <f>0.001013*Constantes!$D$6/(0.622*G391)</f>
        <v>4.8540581094265331E-2</v>
      </c>
      <c r="I391" s="123">
        <f t="shared" si="39"/>
        <v>0.28487954572282553</v>
      </c>
      <c r="J391" s="123">
        <f t="shared" si="40"/>
        <v>-0.35478964908440519</v>
      </c>
      <c r="K391" s="123">
        <f>(Constantes!$D$12/0.8)*(Constantes!$D$7*J391^2+Constantes!$D$8*J391+Constantes!$D$9)</f>
        <v>11.760648852910098</v>
      </c>
      <c r="L391" s="123">
        <f>(Constantes!$D$12/0.8)*(0.00376*D391^2-0.0516*D391-6.967)</f>
        <v>-2.6759993999999998</v>
      </c>
      <c r="M391" s="122">
        <f t="shared" ref="M391:M454" si="41">IF(D391&gt;0,I391*(0.94*K391+L391),0)</f>
        <v>2.3870087110387823</v>
      </c>
      <c r="N391" s="12"/>
    </row>
    <row r="392" spans="2:14" ht="18.75" customHeight="1" x14ac:dyDescent="0.3">
      <c r="B392" s="11"/>
      <c r="C392" s="74">
        <v>387</v>
      </c>
      <c r="D392" s="64">
        <f>(Observaciones!D392+Observaciones!E392)/2</f>
        <v>4.5</v>
      </c>
      <c r="E392" s="123">
        <f t="shared" si="36"/>
        <v>0.84267449337682987</v>
      </c>
      <c r="F392" s="123">
        <f t="shared" si="37"/>
        <v>5.906350417529968E-2</v>
      </c>
      <c r="G392" s="123">
        <f t="shared" si="38"/>
        <v>2.4903754999999999</v>
      </c>
      <c r="H392" s="123">
        <f>0.001013*Constantes!$D$6/(0.622*G392)</f>
        <v>4.8499164094793878E-2</v>
      </c>
      <c r="I392" s="123">
        <f t="shared" si="39"/>
        <v>0.2778199011826501</v>
      </c>
      <c r="J392" s="123">
        <f t="shared" si="40"/>
        <v>-0.35123445893480343</v>
      </c>
      <c r="K392" s="123">
        <f>(Constantes!$D$12/0.8)*(Constantes!$D$7*J392^2+Constantes!$D$8*J392+Constantes!$D$9)</f>
        <v>11.758395748383311</v>
      </c>
      <c r="L392" s="123">
        <f>(Constantes!$D$12/0.8)*(0.00376*D392^2-0.0516*D392-6.967)</f>
        <v>-2.6711474999999996</v>
      </c>
      <c r="M392" s="122">
        <f t="shared" si="41"/>
        <v>2.3286154296951205</v>
      </c>
      <c r="N392" s="12"/>
    </row>
    <row r="393" spans="2:14" ht="18.75" customHeight="1" x14ac:dyDescent="0.3">
      <c r="B393" s="11"/>
      <c r="C393" s="74">
        <v>388</v>
      </c>
      <c r="D393" s="64">
        <f>(Observaciones!D393+Observaciones!E393)/2</f>
        <v>6.3000000000000007</v>
      </c>
      <c r="E393" s="123">
        <f t="shared" si="36"/>
        <v>0.9551188077388888</v>
      </c>
      <c r="F393" s="123">
        <f t="shared" si="37"/>
        <v>6.5959109426506846E-2</v>
      </c>
      <c r="G393" s="123">
        <f t="shared" si="38"/>
        <v>2.4861257000000001</v>
      </c>
      <c r="H393" s="123">
        <f>0.001013*Constantes!$D$6/(0.622*G393)</f>
        <v>4.8582068892234348E-2</v>
      </c>
      <c r="I393" s="123">
        <f t="shared" si="39"/>
        <v>0.29185060555993408</v>
      </c>
      <c r="J393" s="123">
        <f t="shared" si="40"/>
        <v>-0.34757519043475882</v>
      </c>
      <c r="K393" s="123">
        <f>(Constantes!$D$12/0.8)*(Constantes!$D$7*J393^2+Constantes!$D$8*J393+Constantes!$D$9)</f>
        <v>11.7559438270961</v>
      </c>
      <c r="L393" s="123">
        <f>(Constantes!$D$12/0.8)*(0.00376*D393^2-0.0516*D393-6.967)</f>
        <v>-2.6785670999999995</v>
      </c>
      <c r="M393" s="122">
        <f t="shared" si="41"/>
        <v>2.443379135206655</v>
      </c>
      <c r="N393" s="12"/>
    </row>
    <row r="394" spans="2:14" ht="18.75" customHeight="1" x14ac:dyDescent="0.3">
      <c r="B394" s="11"/>
      <c r="C394" s="74">
        <v>389</v>
      </c>
      <c r="D394" s="64">
        <f>(Observaciones!D394+Observaciones!E394)/2</f>
        <v>6</v>
      </c>
      <c r="E394" s="123">
        <f t="shared" si="36"/>
        <v>0.93550698503161778</v>
      </c>
      <c r="F394" s="123">
        <f t="shared" si="37"/>
        <v>6.4764165026061693E-2</v>
      </c>
      <c r="G394" s="123">
        <f t="shared" si="38"/>
        <v>2.486834</v>
      </c>
      <c r="H394" s="123">
        <f>0.001013*Constantes!$D$6/(0.622*G394)</f>
        <v>4.8568231748542266E-2</v>
      </c>
      <c r="I394" s="123">
        <f t="shared" si="39"/>
        <v>0.28953725056779078</v>
      </c>
      <c r="J394" s="123">
        <f t="shared" si="40"/>
        <v>-0.34381292790450163</v>
      </c>
      <c r="K394" s="123">
        <f>(Constantes!$D$12/0.8)*(Constantes!$D$7*J394^2+Constantes!$D$8*J394+Constantes!$D$9)</f>
        <v>11.753282376783554</v>
      </c>
      <c r="L394" s="123">
        <f>(Constantes!$D$12/0.8)*(0.00376*D394^2-0.0516*D394-6.967)</f>
        <v>-2.6779649999999995</v>
      </c>
      <c r="M394" s="122">
        <f t="shared" si="41"/>
        <v>2.423461657432759</v>
      </c>
      <c r="N394" s="12"/>
    </row>
    <row r="395" spans="2:14" ht="18.75" customHeight="1" x14ac:dyDescent="0.3">
      <c r="B395" s="11"/>
      <c r="C395" s="74">
        <v>390</v>
      </c>
      <c r="D395" s="64">
        <f>(Observaciones!D395+Observaciones!E395)/2</f>
        <v>6.9</v>
      </c>
      <c r="E395" s="123">
        <f t="shared" si="36"/>
        <v>0.99543224947116915</v>
      </c>
      <c r="F395" s="123">
        <f t="shared" si="37"/>
        <v>6.8405707891264905E-2</v>
      </c>
      <c r="G395" s="123">
        <f t="shared" si="38"/>
        <v>2.4847090999999999</v>
      </c>
      <c r="H395" s="123">
        <f>0.001013*Constantes!$D$6/(0.622*G395)</f>
        <v>4.8609766846410454E-2</v>
      </c>
      <c r="I395" s="123">
        <f t="shared" si="39"/>
        <v>0.29644493684108758</v>
      </c>
      <c r="J395" s="123">
        <f t="shared" si="40"/>
        <v>-0.3399487861836154</v>
      </c>
      <c r="K395" s="123">
        <f>(Constantes!$D$12/0.8)*(Constantes!$D$7*J395^2+Constantes!$D$8*J395+Constantes!$D$9)</f>
        <v>11.750400550213216</v>
      </c>
      <c r="L395" s="123">
        <f>(Constantes!$D$12/0.8)*(0.00376*D395^2-0.0516*D395-6.967)</f>
        <v>-2.6790098999999996</v>
      </c>
      <c r="M395" s="122">
        <f t="shared" si="41"/>
        <v>2.4801670234253632</v>
      </c>
      <c r="N395" s="12"/>
    </row>
    <row r="396" spans="2:14" ht="18.75" customHeight="1" x14ac:dyDescent="0.3">
      <c r="B396" s="11"/>
      <c r="C396" s="74">
        <v>391</v>
      </c>
      <c r="D396" s="64">
        <f>(Observaciones!D396+Observaciones!E396)/2</f>
        <v>5.9</v>
      </c>
      <c r="E396" s="123">
        <f t="shared" si="36"/>
        <v>0.9290490433608416</v>
      </c>
      <c r="F396" s="123">
        <f t="shared" si="37"/>
        <v>6.4369991730543294E-2</v>
      </c>
      <c r="G396" s="123">
        <f t="shared" si="38"/>
        <v>2.4870701</v>
      </c>
      <c r="H396" s="123">
        <f>0.001013*Constantes!$D$6/(0.622*G396)</f>
        <v>4.8563621118743031E-2</v>
      </c>
      <c r="I396" s="123">
        <f t="shared" si="39"/>
        <v>0.28876380129570045</v>
      </c>
      <c r="J396" s="123">
        <f t="shared" si="40"/>
        <v>-0.33598391030068753</v>
      </c>
      <c r="K396" s="123">
        <f>(Constantes!$D$12/0.8)*(Constantes!$D$7*J396^2+Constantes!$D$8*J396+Constantes!$D$9)</f>
        <v>11.7472873821902</v>
      </c>
      <c r="L396" s="123">
        <f>(Constantes!$D$12/0.8)*(0.00376*D396^2-0.0516*D396-6.967)</f>
        <v>-2.6777078999999997</v>
      </c>
      <c r="M396" s="122">
        <f t="shared" si="41"/>
        <v>2.4154347658670767</v>
      </c>
      <c r="N396" s="12"/>
    </row>
    <row r="397" spans="2:14" ht="18.75" customHeight="1" x14ac:dyDescent="0.3">
      <c r="B397" s="11"/>
      <c r="C397" s="74">
        <v>392</v>
      </c>
      <c r="D397" s="64">
        <f>(Observaciones!D397+Observaciones!E397)/2</f>
        <v>4.7</v>
      </c>
      <c r="E397" s="123">
        <f t="shared" si="36"/>
        <v>0.85456279709437766</v>
      </c>
      <c r="F397" s="123">
        <f t="shared" si="37"/>
        <v>5.9797799714718249E-2</v>
      </c>
      <c r="G397" s="123">
        <f t="shared" si="38"/>
        <v>2.4899032999999999</v>
      </c>
      <c r="H397" s="123">
        <f>0.001013*Constantes!$D$6/(0.622*G397)</f>
        <v>4.8508361763348141E-2</v>
      </c>
      <c r="I397" s="123">
        <f t="shared" si="39"/>
        <v>0.27939594869492862</v>
      </c>
      <c r="J397" s="123">
        <f t="shared" si="40"/>
        <v>-0.33191947513401066</v>
      </c>
      <c r="K397" s="123">
        <f>(Constantes!$D$12/0.8)*(Constantes!$D$7*J397^2+Constantes!$D$8*J397+Constantes!$D$9)</f>
        <v>11.743931806814418</v>
      </c>
      <c r="L397" s="123">
        <f>(Constantes!$D$12/0.8)*(0.00376*D397^2-0.0516*D397-6.967)</f>
        <v>-2.6724230999999996</v>
      </c>
      <c r="M397" s="122">
        <f t="shared" si="41"/>
        <v>2.3376703631203113</v>
      </c>
      <c r="N397" s="12"/>
    </row>
    <row r="398" spans="2:14" ht="18.75" customHeight="1" x14ac:dyDescent="0.3">
      <c r="B398" s="11"/>
      <c r="C398" s="74">
        <v>393</v>
      </c>
      <c r="D398" s="64">
        <f>(Observaciones!D398+Observaciones!E398)/2</f>
        <v>5.0999999999999996</v>
      </c>
      <c r="E398" s="123">
        <f t="shared" si="36"/>
        <v>0.87878397685782894</v>
      </c>
      <c r="F398" s="123">
        <f t="shared" si="37"/>
        <v>6.1289891533703518E-2</v>
      </c>
      <c r="G398" s="123">
        <f t="shared" si="38"/>
        <v>2.4889589000000001</v>
      </c>
      <c r="H398" s="123">
        <f>0.001013*Constantes!$D$6/(0.622*G398)</f>
        <v>4.8526767570229598E-2</v>
      </c>
      <c r="I398" s="123">
        <f t="shared" si="39"/>
        <v>0.28253577431172794</v>
      </c>
      <c r="J398" s="123">
        <f t="shared" si="40"/>
        <v>-0.32775668506344285</v>
      </c>
      <c r="K398" s="123">
        <f>(Constantes!$D$12/0.8)*(Constantes!$D$7*J398^2+Constantes!$D$8*J398+Constantes!$D$9)</f>
        <v>11.740322674968299</v>
      </c>
      <c r="L398" s="123">
        <f>(Constantes!$D$12/0.8)*(0.00376*D398^2-0.0516*D398-6.967)</f>
        <v>-2.6746358999999997</v>
      </c>
      <c r="M398" s="122">
        <f t="shared" si="41"/>
        <v>2.3623571631747575</v>
      </c>
      <c r="N398" s="12"/>
    </row>
    <row r="399" spans="2:14" ht="18.75" customHeight="1" x14ac:dyDescent="0.3">
      <c r="B399" s="11"/>
      <c r="C399" s="74">
        <v>394</v>
      </c>
      <c r="D399" s="64">
        <f>(Observaciones!D399+Observaciones!E399)/2</f>
        <v>5.8</v>
      </c>
      <c r="E399" s="123">
        <f t="shared" si="36"/>
        <v>0.92263042375989668</v>
      </c>
      <c r="F399" s="123">
        <f t="shared" si="37"/>
        <v>6.3977874512489694E-2</v>
      </c>
      <c r="G399" s="123">
        <f t="shared" si="38"/>
        <v>2.4873061999999999</v>
      </c>
      <c r="H399" s="123">
        <f>0.001013*Constantes!$D$6/(0.622*G399)</f>
        <v>4.8559011364243919E-2</v>
      </c>
      <c r="I399" s="123">
        <f t="shared" si="39"/>
        <v>0.28798920389513999</v>
      </c>
      <c r="J399" s="123">
        <f t="shared" si="40"/>
        <v>-0.32349677361352192</v>
      </c>
      <c r="K399" s="123">
        <f>(Constantes!$D$12/0.8)*(Constantes!$D$7*J399^2+Constantes!$D$8*J399+Constantes!$D$9)</f>
        <v>11.736448772012897</v>
      </c>
      <c r="L399" s="123">
        <f>(Constantes!$D$12/0.8)*(0.00376*D399^2-0.0516*D399-6.967)</f>
        <v>-2.6774225999999994</v>
      </c>
      <c r="M399" s="122">
        <f t="shared" si="41"/>
        <v>2.4061035030387465</v>
      </c>
      <c r="N399" s="12"/>
    </row>
    <row r="400" spans="2:14" ht="18.75" customHeight="1" x14ac:dyDescent="0.3">
      <c r="B400" s="11"/>
      <c r="C400" s="74">
        <v>395</v>
      </c>
      <c r="D400" s="64">
        <f>(Observaciones!D400+Observaciones!E400)/2</f>
        <v>5</v>
      </c>
      <c r="E400" s="123">
        <f t="shared" si="36"/>
        <v>0.87267261944779717</v>
      </c>
      <c r="F400" s="123">
        <f t="shared" si="37"/>
        <v>6.0913909783222933E-2</v>
      </c>
      <c r="G400" s="123">
        <f t="shared" si="38"/>
        <v>2.489195</v>
      </c>
      <c r="H400" s="123">
        <f>0.001013*Constantes!$D$6/(0.622*G400)</f>
        <v>4.8522164809166962E-2</v>
      </c>
      <c r="I400" s="123">
        <f t="shared" si="39"/>
        <v>0.28175238056862134</v>
      </c>
      <c r="J400" s="123">
        <f t="shared" si="40"/>
        <v>-0.31914100308794741</v>
      </c>
      <c r="K400" s="123">
        <f>(Constantes!$D$12/0.8)*(Constantes!$D$7*J400^2+Constantes!$D$8*J400+Constantes!$D$9)</f>
        <v>11.732298835670136</v>
      </c>
      <c r="L400" s="123">
        <f>(Constantes!$D$12/0.8)*(0.00376*D400^2-0.0516*D400-6.967)</f>
        <v>-2.6741249999999992</v>
      </c>
      <c r="M400" s="122">
        <f t="shared" si="41"/>
        <v>2.3538258542149095</v>
      </c>
      <c r="N400" s="12"/>
    </row>
    <row r="401" spans="2:14" ht="18.75" customHeight="1" x14ac:dyDescent="0.3">
      <c r="B401" s="11"/>
      <c r="C401" s="74">
        <v>396</v>
      </c>
      <c r="D401" s="64">
        <f>(Observaciones!D401+Observaciones!E401)/2</f>
        <v>5.6</v>
      </c>
      <c r="E401" s="123">
        <f t="shared" si="36"/>
        <v>0.90991033080617656</v>
      </c>
      <c r="F401" s="123">
        <f t="shared" si="37"/>
        <v>6.3199773283672295E-2</v>
      </c>
      <c r="G401" s="123">
        <f t="shared" si="38"/>
        <v>2.4877783999999998</v>
      </c>
      <c r="H401" s="123">
        <f>0.001013*Constantes!$D$6/(0.622*G401)</f>
        <v>4.8549794480149178E-2</v>
      </c>
      <c r="I401" s="123">
        <f t="shared" si="39"/>
        <v>0.28643660704734913</v>
      </c>
      <c r="J401" s="123">
        <f t="shared" si="40"/>
        <v>-0.31469066419553066</v>
      </c>
      <c r="K401" s="123">
        <f>(Constantes!$D$12/0.8)*(Constantes!$D$7*J401^2+Constantes!$D$8*J401+Constantes!$D$9)</f>
        <v>11.727861574068612</v>
      </c>
      <c r="L401" s="123">
        <f>(Constantes!$D$12/0.8)*(0.00376*D401^2-0.0516*D401-6.967)</f>
        <v>-2.6767673999999992</v>
      </c>
      <c r="M401" s="122">
        <f t="shared" si="41"/>
        <v>2.3910073726544101</v>
      </c>
      <c r="N401" s="12"/>
    </row>
    <row r="402" spans="2:14" ht="18.75" customHeight="1" x14ac:dyDescent="0.3">
      <c r="B402" s="11"/>
      <c r="C402" s="74">
        <v>397</v>
      </c>
      <c r="D402" s="64">
        <f>(Observaciones!D402+Observaciones!E402)/2</f>
        <v>7.1</v>
      </c>
      <c r="E402" s="123">
        <f t="shared" si="36"/>
        <v>1.0091991741634025</v>
      </c>
      <c r="F402" s="123">
        <f t="shared" si="37"/>
        <v>6.9238306573324693E-2</v>
      </c>
      <c r="G402" s="123">
        <f t="shared" si="38"/>
        <v>2.4842369</v>
      </c>
      <c r="H402" s="123">
        <f>0.001013*Constantes!$D$6/(0.622*G402)</f>
        <v>4.8619006517516244E-2</v>
      </c>
      <c r="I402" s="123">
        <f t="shared" si="39"/>
        <v>0.29796649909103473</v>
      </c>
      <c r="J402" s="123">
        <f t="shared" si="40"/>
        <v>-0.31014707566773209</v>
      </c>
      <c r="K402" s="123">
        <f>(Constantes!$D$12/0.8)*(Constantes!$D$7*J402^2+Constantes!$D$8*J402+Constantes!$D$9)</f>
        <v>11.723125683930187</v>
      </c>
      <c r="L402" s="123">
        <f>(Constantes!$D$12/0.8)*(0.00376*D402^2-0.0516*D402-6.967)</f>
        <v>-2.6789318999999994</v>
      </c>
      <c r="M402" s="122">
        <f t="shared" si="41"/>
        <v>2.4852808357918841</v>
      </c>
      <c r="N402" s="12"/>
    </row>
    <row r="403" spans="2:14" ht="18.75" customHeight="1" x14ac:dyDescent="0.3">
      <c r="B403" s="11"/>
      <c r="C403" s="74">
        <v>398</v>
      </c>
      <c r="D403" s="64">
        <f>(Observaciones!D403+Observaciones!E403)/2</f>
        <v>5.4</v>
      </c>
      <c r="E403" s="123">
        <f t="shared" si="36"/>
        <v>0.89734507498222005</v>
      </c>
      <c r="F403" s="123">
        <f t="shared" si="37"/>
        <v>6.2429791566432663E-2</v>
      </c>
      <c r="G403" s="123">
        <f t="shared" si="38"/>
        <v>2.4882505999999998</v>
      </c>
      <c r="H403" s="123">
        <f>0.001013*Constantes!$D$6/(0.622*G403)</f>
        <v>4.8540581094265331E-2</v>
      </c>
      <c r="I403" s="123">
        <f t="shared" si="39"/>
        <v>0.28487954572282553</v>
      </c>
      <c r="J403" s="123">
        <f t="shared" si="40"/>
        <v>-0.30551158386789101</v>
      </c>
      <c r="K403" s="123">
        <f>(Constantes!$D$12/0.8)*(Constantes!$D$7*J403^2+Constantes!$D$8*J403+Constantes!$D$9)</f>
        <v>11.718079868874387</v>
      </c>
      <c r="L403" s="123">
        <f>(Constantes!$D$12/0.8)*(0.00376*D403^2-0.0516*D403-6.967)</f>
        <v>-2.6759993999999998</v>
      </c>
      <c r="M403" s="122">
        <f t="shared" si="41"/>
        <v>2.3756093001748453</v>
      </c>
      <c r="N403" s="12"/>
    </row>
    <row r="404" spans="2:14" ht="18.75" customHeight="1" x14ac:dyDescent="0.3">
      <c r="B404" s="11"/>
      <c r="C404" s="74">
        <v>399</v>
      </c>
      <c r="D404" s="64">
        <f>(Observaciones!D404+Observaciones!E404)/2</f>
        <v>6.7</v>
      </c>
      <c r="E404" s="123">
        <f t="shared" si="36"/>
        <v>0.98183101730388156</v>
      </c>
      <c r="F404" s="123">
        <f t="shared" si="37"/>
        <v>6.7581690219552987E-2</v>
      </c>
      <c r="G404" s="123">
        <f t="shared" si="38"/>
        <v>2.4851812999999998</v>
      </c>
      <c r="H404" s="123">
        <f>0.001013*Constantes!$D$6/(0.622*G404)</f>
        <v>4.8600530686495329E-2</v>
      </c>
      <c r="I404" s="123">
        <f t="shared" si="39"/>
        <v>0.29491838247160718</v>
      </c>
      <c r="J404" s="123">
        <f t="shared" si="40"/>
        <v>-0.30078556239227017</v>
      </c>
      <c r="K404" s="123">
        <f>(Constantes!$D$12/0.8)*(Constantes!$D$7*J404^2+Constantes!$D$8*J404+Constantes!$D$9)</f>
        <v>11.712712857817467</v>
      </c>
      <c r="L404" s="123">
        <f>(Constantes!$D$12/0.8)*(0.00376*D404^2-0.0516*D404-6.967)</f>
        <v>-2.6789750999999993</v>
      </c>
      <c r="M404" s="122">
        <f t="shared" si="41"/>
        <v>2.4569576673852955</v>
      </c>
      <c r="N404" s="12"/>
    </row>
    <row r="405" spans="2:14" ht="18.75" customHeight="1" x14ac:dyDescent="0.3">
      <c r="B405" s="11"/>
      <c r="C405" s="74">
        <v>400</v>
      </c>
      <c r="D405" s="64">
        <f>(Observaciones!D405+Observaciones!E405)/2</f>
        <v>7.3</v>
      </c>
      <c r="E405" s="123">
        <f t="shared" si="36"/>
        <v>1.0231335151775351</v>
      </c>
      <c r="F405" s="123">
        <f t="shared" si="37"/>
        <v>7.0079558950811582E-2</v>
      </c>
      <c r="G405" s="123">
        <f t="shared" si="38"/>
        <v>2.4837647</v>
      </c>
      <c r="H405" s="123">
        <f>0.001013*Constantes!$D$6/(0.622*G405)</f>
        <v>4.8628249701815292E-2</v>
      </c>
      <c r="I405" s="123">
        <f t="shared" si="39"/>
        <v>0.29948299425174468</v>
      </c>
      <c r="J405" s="123">
        <f t="shared" si="40"/>
        <v>-0.29597041166302812</v>
      </c>
      <c r="K405" s="123">
        <f>(Constantes!$D$12/0.8)*(Constantes!$D$7*J405^2+Constantes!$D$8*J405+Constantes!$D$9)</f>
        <v>11.707013423442827</v>
      </c>
      <c r="L405" s="123">
        <f>(Constantes!$D$12/0.8)*(0.00376*D405^2-0.0516*D405-6.967)</f>
        <v>-2.6787410999999994</v>
      </c>
      <c r="M405" s="122">
        <f t="shared" si="41"/>
        <v>2.4934509423169322</v>
      </c>
      <c r="N405" s="12"/>
    </row>
    <row r="406" spans="2:14" ht="18.75" customHeight="1" x14ac:dyDescent="0.3">
      <c r="B406" s="11"/>
      <c r="C406" s="74">
        <v>401</v>
      </c>
      <c r="D406" s="64">
        <f>(Observaciones!D406+Observaciones!E406)/2</f>
        <v>8.5</v>
      </c>
      <c r="E406" s="123">
        <f t="shared" si="36"/>
        <v>1.1103536858685381</v>
      </c>
      <c r="F406" s="123">
        <f t="shared" si="37"/>
        <v>7.5312928553469966E-2</v>
      </c>
      <c r="G406" s="123">
        <f t="shared" si="38"/>
        <v>2.4809315000000001</v>
      </c>
      <c r="H406" s="123">
        <f>0.001013*Constantes!$D$6/(0.622*G406)</f>
        <v>4.8683782697004872E-2</v>
      </c>
      <c r="I406" s="123">
        <f t="shared" si="39"/>
        <v>0.30847156780061824</v>
      </c>
      <c r="J406" s="123">
        <f t="shared" si="40"/>
        <v>-0.29106755851324601</v>
      </c>
      <c r="K406" s="123">
        <f>(Constantes!$D$12/0.8)*(Constantes!$D$7*J406^2+Constantes!$D$8*J406+Constantes!$D$9)</f>
        <v>11.70097040071941</v>
      </c>
      <c r="L406" s="123">
        <f>(Constantes!$D$12/0.8)*(0.00376*D406^2-0.0516*D406-6.967)</f>
        <v>-2.6752274999999996</v>
      </c>
      <c r="M406" s="122">
        <f t="shared" si="41"/>
        <v>2.5676200620923031</v>
      </c>
      <c r="N406" s="12"/>
    </row>
    <row r="407" spans="2:14" ht="18.75" customHeight="1" x14ac:dyDescent="0.3">
      <c r="B407" s="11"/>
      <c r="C407" s="74">
        <v>402</v>
      </c>
      <c r="D407" s="64">
        <f>(Observaciones!D407+Observaciones!E407)/2</f>
        <v>7.4</v>
      </c>
      <c r="E407" s="123">
        <f t="shared" si="36"/>
        <v>1.0301640094775164</v>
      </c>
      <c r="F407" s="123">
        <f t="shared" si="37"/>
        <v>7.0503453113465397E-2</v>
      </c>
      <c r="G407" s="123">
        <f t="shared" si="38"/>
        <v>2.4835286000000001</v>
      </c>
      <c r="H407" s="123">
        <f>0.001013*Constantes!$D$6/(0.622*G407)</f>
        <v>4.8632872612038511E-2</v>
      </c>
      <c r="I407" s="123">
        <f t="shared" si="39"/>
        <v>0.3002393187005778</v>
      </c>
      <c r="J407" s="123">
        <f t="shared" si="40"/>
        <v>-0.28607845576412366</v>
      </c>
      <c r="K407" s="123">
        <f>(Constantes!$D$12/0.8)*(Constantes!$D$7*J407^2+Constantes!$D$8*J407+Constantes!$D$9)</f>
        <v>11.694572705444557</v>
      </c>
      <c r="L407" s="123">
        <f>(Constantes!$D$12/0.8)*(0.00376*D407^2-0.0516*D407-6.967)</f>
        <v>-2.6786033999999996</v>
      </c>
      <c r="M407" s="122">
        <f t="shared" si="41"/>
        <v>2.4962782491973723</v>
      </c>
      <c r="N407" s="12"/>
    </row>
    <row r="408" spans="2:14" ht="18.75" customHeight="1" x14ac:dyDescent="0.3">
      <c r="B408" s="11"/>
      <c r="C408" s="74">
        <v>403</v>
      </c>
      <c r="D408" s="64">
        <f>(Observaciones!D408+Observaciones!E408)/2</f>
        <v>7.6</v>
      </c>
      <c r="E408" s="123">
        <f t="shared" si="36"/>
        <v>1.0443527390237508</v>
      </c>
      <c r="F408" s="123">
        <f t="shared" si="37"/>
        <v>7.1357823311676297E-2</v>
      </c>
      <c r="G408" s="123">
        <f t="shared" si="38"/>
        <v>2.4830563999999997</v>
      </c>
      <c r="H408" s="123">
        <f>0.001013*Constantes!$D$6/(0.622*G408)</f>
        <v>4.8642121069885629E-2</v>
      </c>
      <c r="I408" s="123">
        <f t="shared" si="39"/>
        <v>0.30174807629971534</v>
      </c>
      <c r="J408" s="123">
        <f t="shared" si="40"/>
        <v>-0.28100458179447996</v>
      </c>
      <c r="K408" s="123">
        <f>(Constantes!$D$12/0.8)*(Constantes!$D$7*J408^2+Constantes!$D$8*J408+Constantes!$D$9)</f>
        <v>11.687809352787783</v>
      </c>
      <c r="L408" s="123">
        <f>(Constantes!$D$12/0.8)*(0.00376*D408^2-0.0516*D408-6.967)</f>
        <v>-2.6782433999999995</v>
      </c>
      <c r="M408" s="122">
        <f t="shared" si="41"/>
        <v>2.5070127552474331</v>
      </c>
      <c r="N408" s="12"/>
    </row>
    <row r="409" spans="2:14" ht="18.75" customHeight="1" x14ac:dyDescent="0.3">
      <c r="B409" s="11"/>
      <c r="C409" s="74">
        <v>404</v>
      </c>
      <c r="D409" s="64">
        <f>(Observaciones!D409+Observaciones!E409)/2</f>
        <v>5.7</v>
      </c>
      <c r="E409" s="123">
        <f t="shared" si="36"/>
        <v>0.9162509210196762</v>
      </c>
      <c r="F409" s="123">
        <f t="shared" si="37"/>
        <v>6.358780460869165E-2</v>
      </c>
      <c r="G409" s="123">
        <f t="shared" si="38"/>
        <v>2.4875422999999999</v>
      </c>
      <c r="H409" s="123">
        <f>0.001013*Constantes!$D$6/(0.622*G409)</f>
        <v>4.8554402484795679E-2</v>
      </c>
      <c r="I409" s="123">
        <f t="shared" si="39"/>
        <v>0.28721346892523625</v>
      </c>
      <c r="J409" s="123">
        <f t="shared" si="40"/>
        <v>-0.27584744010267476</v>
      </c>
      <c r="K409" s="123">
        <f>(Constantes!$D$12/0.8)*(Constantes!$D$7*J409^2+Constantes!$D$8*J409+Constantes!$D$9)</f>
        <v>11.680669475811902</v>
      </c>
      <c r="L409" s="123">
        <f>(Constantes!$D$12/0.8)*(0.00376*D409^2-0.0516*D409-6.967)</f>
        <v>-2.6771090999999996</v>
      </c>
      <c r="M409" s="122">
        <f t="shared" si="41"/>
        <v>2.3846530722437169</v>
      </c>
      <c r="N409" s="12"/>
    </row>
    <row r="410" spans="2:14" ht="18.75" customHeight="1" x14ac:dyDescent="0.3">
      <c r="B410" s="11"/>
      <c r="C410" s="74">
        <v>405</v>
      </c>
      <c r="D410" s="64">
        <f>(Observaciones!D410+Observaciones!E410)/2</f>
        <v>5.5</v>
      </c>
      <c r="E410" s="123">
        <f t="shared" si="36"/>
        <v>0.90360844965772646</v>
      </c>
      <c r="F410" s="123">
        <f t="shared" si="37"/>
        <v>6.2813771829638612E-2</v>
      </c>
      <c r="G410" s="123">
        <f t="shared" si="38"/>
        <v>2.4880144999999998</v>
      </c>
      <c r="H410" s="123">
        <f>0.001013*Constantes!$D$6/(0.622*G410)</f>
        <v>4.8545187350055377E-2</v>
      </c>
      <c r="I410" s="123">
        <f t="shared" si="39"/>
        <v>0.28565862902483974</v>
      </c>
      <c r="J410" s="123">
        <f t="shared" si="40"/>
        <v>-0.27060855886109209</v>
      </c>
      <c r="K410" s="123">
        <f>(Constantes!$D$12/0.8)*(Constantes!$D$7*J410^2+Constantes!$D$8*J410+Constantes!$D$9)</f>
        <v>11.673142343947895</v>
      </c>
      <c r="L410" s="123">
        <f>(Constantes!$D$12/0.8)*(0.00376*D410^2-0.0516*D410-6.967)</f>
        <v>-2.6763974999999998</v>
      </c>
      <c r="M410" s="122">
        <f t="shared" si="41"/>
        <v>2.3699257675054133</v>
      </c>
      <c r="N410" s="12"/>
    </row>
    <row r="411" spans="2:14" ht="18.75" customHeight="1" x14ac:dyDescent="0.3">
      <c r="B411" s="11"/>
      <c r="C411" s="74">
        <v>406</v>
      </c>
      <c r="D411" s="64">
        <f>(Observaciones!D411+Observaciones!E411)/2</f>
        <v>6.1</v>
      </c>
      <c r="E411" s="123">
        <f t="shared" si="36"/>
        <v>0.94200445485921169</v>
      </c>
      <c r="F411" s="123">
        <f t="shared" si="37"/>
        <v>6.5160403190035326E-2</v>
      </c>
      <c r="G411" s="123">
        <f t="shared" si="38"/>
        <v>2.4865979</v>
      </c>
      <c r="H411" s="123">
        <f>0.001013*Constantes!$D$6/(0.622*G411)</f>
        <v>4.8572843253890934E-2</v>
      </c>
      <c r="I411" s="123">
        <f t="shared" si="39"/>
        <v>0.29030954125473435</v>
      </c>
      <c r="J411" s="123">
        <f t="shared" si="40"/>
        <v>-0.26528949046330752</v>
      </c>
      <c r="K411" s="123">
        <f>(Constantes!$D$12/0.8)*(Constantes!$D$7*J411^2+Constantes!$D$8*J411+Constantes!$D$9)</f>
        <v>11.665217381399987</v>
      </c>
      <c r="L411" s="123">
        <f>(Constantes!$D$12/0.8)*(0.00376*D411^2-0.0516*D411-6.967)</f>
        <v>-2.6781938999999997</v>
      </c>
      <c r="M411" s="122">
        <f t="shared" si="41"/>
        <v>2.4058272297328971</v>
      </c>
      <c r="N411" s="12"/>
    </row>
    <row r="412" spans="2:14" ht="18.75" customHeight="1" x14ac:dyDescent="0.3">
      <c r="B412" s="11"/>
      <c r="C412" s="74">
        <v>407</v>
      </c>
      <c r="D412" s="64">
        <f>(Observaciones!D412+Observaciones!E412)/2</f>
        <v>5.4</v>
      </c>
      <c r="E412" s="123">
        <f t="shared" si="36"/>
        <v>0.89734507498222005</v>
      </c>
      <c r="F412" s="123">
        <f t="shared" si="37"/>
        <v>6.2429791566432663E-2</v>
      </c>
      <c r="G412" s="123">
        <f t="shared" si="38"/>
        <v>2.4882505999999998</v>
      </c>
      <c r="H412" s="123">
        <f>0.001013*Constantes!$D$6/(0.622*G412)</f>
        <v>4.8540581094265331E-2</v>
      </c>
      <c r="I412" s="123">
        <f t="shared" si="39"/>
        <v>0.28487954572282553</v>
      </c>
      <c r="J412" s="123">
        <f t="shared" si="40"/>
        <v>-0.2598918110640826</v>
      </c>
      <c r="K412" s="123">
        <f>(Constantes!$D$12/0.8)*(Constantes!$D$7*J412^2+Constantes!$D$8*J412+Constantes!$D$9)</f>
        <v>11.656884185457431</v>
      </c>
      <c r="L412" s="123">
        <f>(Constantes!$D$12/0.8)*(0.00376*D412^2-0.0516*D412-6.967)</f>
        <v>-2.6759993999999998</v>
      </c>
      <c r="M412" s="122">
        <f t="shared" si="41"/>
        <v>2.3592219055923458</v>
      </c>
      <c r="N412" s="12"/>
    </row>
    <row r="413" spans="2:14" ht="18.75" customHeight="1" x14ac:dyDescent="0.3">
      <c r="B413" s="11"/>
      <c r="C413" s="74">
        <v>408</v>
      </c>
      <c r="D413" s="64">
        <f>(Observaciones!D413+Observaciones!E413)/2</f>
        <v>6.3999999999999995</v>
      </c>
      <c r="E413" s="123">
        <f t="shared" si="36"/>
        <v>0.96173610737939708</v>
      </c>
      <c r="F413" s="123">
        <f t="shared" si="37"/>
        <v>6.6361595220328126E-2</v>
      </c>
      <c r="G413" s="123">
        <f t="shared" si="38"/>
        <v>2.4858895999999997</v>
      </c>
      <c r="H413" s="123">
        <f>0.001013*Constantes!$D$6/(0.622*G413)</f>
        <v>4.8586683025728238E-2</v>
      </c>
      <c r="I413" s="123">
        <f t="shared" si="39"/>
        <v>0.29261935877885276</v>
      </c>
      <c r="J413" s="123">
        <f t="shared" si="40"/>
        <v>-0.25441712011231504</v>
      </c>
      <c r="K413" s="123">
        <f>(Constantes!$D$12/0.8)*(Constantes!$D$7*J413^2+Constantes!$D$8*J413+Constantes!$D$9)</f>
        <v>11.648132544689584</v>
      </c>
      <c r="L413" s="123">
        <f>(Constantes!$D$12/0.8)*(0.00376*D413^2-0.0516*D413-6.967)</f>
        <v>-2.6787113999999992</v>
      </c>
      <c r="M413" s="122">
        <f t="shared" si="41"/>
        <v>2.4201181194046604</v>
      </c>
      <c r="N413" s="12"/>
    </row>
    <row r="414" spans="2:14" ht="18.75" customHeight="1" x14ac:dyDescent="0.3">
      <c r="B414" s="11"/>
      <c r="C414" s="74">
        <v>409</v>
      </c>
      <c r="D414" s="64">
        <f>(Observaciones!D414+Observaciones!E414)/2</f>
        <v>6.8000000000000007</v>
      </c>
      <c r="E414" s="123">
        <f t="shared" si="36"/>
        <v>0.98861102899196263</v>
      </c>
      <c r="F414" s="123">
        <f t="shared" si="37"/>
        <v>6.7992630954249275E-2</v>
      </c>
      <c r="G414" s="123">
        <f t="shared" si="38"/>
        <v>2.4849451999999999</v>
      </c>
      <c r="H414" s="123">
        <f>0.001013*Constantes!$D$6/(0.622*G414)</f>
        <v>4.8605148327679162E-2</v>
      </c>
      <c r="I414" s="123">
        <f t="shared" si="39"/>
        <v>0.29568227892073129</v>
      </c>
      <c r="J414" s="123">
        <f t="shared" si="40"/>
        <v>-0.24886703987708669</v>
      </c>
      <c r="K414" s="123">
        <f>(Constantes!$D$12/0.8)*(Constantes!$D$7*J414^2+Constantes!$D$8*J414+Constantes!$D$9)</f>
        <v>11.638952457000954</v>
      </c>
      <c r="L414" s="123">
        <f>(Constantes!$D$12/0.8)*(0.00376*D414^2-0.0516*D414-6.967)</f>
        <v>-2.6790065999999997</v>
      </c>
      <c r="M414" s="122">
        <f t="shared" si="41"/>
        <v>2.442811290800242</v>
      </c>
      <c r="N414" s="12"/>
    </row>
    <row r="415" spans="2:14" ht="18.75" customHeight="1" x14ac:dyDescent="0.3">
      <c r="B415" s="11"/>
      <c r="C415" s="74">
        <v>410</v>
      </c>
      <c r="D415" s="64">
        <f>(Observaciones!D415+Observaciones!E415)/2</f>
        <v>6.6000000000000005</v>
      </c>
      <c r="E415" s="123">
        <f t="shared" si="36"/>
        <v>0.97509200119637607</v>
      </c>
      <c r="F415" s="123">
        <f t="shared" si="37"/>
        <v>6.7172876672191364E-2</v>
      </c>
      <c r="G415" s="123">
        <f t="shared" si="38"/>
        <v>2.4854173999999998</v>
      </c>
      <c r="H415" s="123">
        <f>0.001013*Constantes!$D$6/(0.622*G415)</f>
        <v>4.8595913922608876E-2</v>
      </c>
      <c r="I415" s="123">
        <f t="shared" si="39"/>
        <v>0.29415325712459833</v>
      </c>
      <c r="J415" s="123">
        <f t="shared" si="40"/>
        <v>-0.24324321496695248</v>
      </c>
      <c r="K415" s="123">
        <f>(Constantes!$D$12/0.8)*(Constantes!$D$7*J415^2+Constantes!$D$8*J415+Constantes!$D$9)</f>
        <v>11.629334147523091</v>
      </c>
      <c r="L415" s="123">
        <f>(Constantes!$D$12/0.8)*(0.00376*D415^2-0.0516*D415-6.967)</f>
        <v>-2.6789153999999997</v>
      </c>
      <c r="M415" s="122">
        <f t="shared" si="41"/>
        <v>2.4275464361519314</v>
      </c>
      <c r="N415" s="12"/>
    </row>
    <row r="416" spans="2:14" ht="18.75" customHeight="1" x14ac:dyDescent="0.3">
      <c r="B416" s="11"/>
      <c r="C416" s="74">
        <v>411</v>
      </c>
      <c r="D416" s="64">
        <f>(Observaciones!D416+Observaciones!E416)/2</f>
        <v>6.5</v>
      </c>
      <c r="E416" s="123">
        <f t="shared" si="36"/>
        <v>0.96839376835916013</v>
      </c>
      <c r="F416" s="123">
        <f t="shared" si="37"/>
        <v>6.6766181325348339E-2</v>
      </c>
      <c r="G416" s="123">
        <f t="shared" si="38"/>
        <v>2.4856534999999997</v>
      </c>
      <c r="H416" s="123">
        <f>0.001013*Constantes!$D$6/(0.622*G416)</f>
        <v>4.8591298035769816E-2</v>
      </c>
      <c r="I416" s="123">
        <f t="shared" si="39"/>
        <v>0.29338691261428851</v>
      </c>
      <c r="J416" s="123">
        <f t="shared" si="40"/>
        <v>-0.23754731184260469</v>
      </c>
      <c r="K416" s="123">
        <f>(Constantes!$D$12/0.8)*(Constantes!$D$7*J416^2+Constantes!$D$8*J416+Constantes!$D$9)</f>
        <v>11.61926808632029</v>
      </c>
      <c r="L416" s="123">
        <f>(Constantes!$D$12/0.8)*(0.00376*D416^2-0.0516*D416-6.967)</f>
        <v>-2.6788274999999997</v>
      </c>
      <c r="M416" s="122">
        <f t="shared" si="41"/>
        <v>2.4184717895909946</v>
      </c>
      <c r="N416" s="12"/>
    </row>
    <row r="417" spans="2:14" ht="18.75" customHeight="1" x14ac:dyDescent="0.3">
      <c r="B417" s="11"/>
      <c r="C417" s="74">
        <v>412</v>
      </c>
      <c r="D417" s="64">
        <f>(Observaciones!D417+Observaciones!E417)/2</f>
        <v>5.0999999999999996</v>
      </c>
      <c r="E417" s="123">
        <f t="shared" si="36"/>
        <v>0.87878397685782894</v>
      </c>
      <c r="F417" s="123">
        <f t="shared" si="37"/>
        <v>6.1289891533703518E-2</v>
      </c>
      <c r="G417" s="123">
        <f t="shared" si="38"/>
        <v>2.4889589000000001</v>
      </c>
      <c r="H417" s="123">
        <f>0.001013*Constantes!$D$6/(0.622*G417)</f>
        <v>4.8526767570229598E-2</v>
      </c>
      <c r="I417" s="123">
        <f t="shared" si="39"/>
        <v>0.28253577431172794</v>
      </c>
      <c r="J417" s="123">
        <f t="shared" si="40"/>
        <v>-0.23178101832306741</v>
      </c>
      <c r="K417" s="123">
        <f>(Constantes!$D$12/0.8)*(Constantes!$D$7*J417^2+Constantes!$D$8*J417+Constantes!$D$9)</f>
        <v>11.608745005886336</v>
      </c>
      <c r="L417" s="123">
        <f>(Constantes!$D$12/0.8)*(0.00376*D417^2-0.0516*D417-6.967)</f>
        <v>-2.6746358999999997</v>
      </c>
      <c r="M417" s="122">
        <f t="shared" si="41"/>
        <v>2.3274122884755251</v>
      </c>
      <c r="N417" s="12"/>
    </row>
    <row r="418" spans="2:14" ht="18.75" customHeight="1" x14ac:dyDescent="0.3">
      <c r="B418" s="11"/>
      <c r="C418" s="74">
        <v>413</v>
      </c>
      <c r="D418" s="64">
        <f>(Observaciones!D418+Observaciones!E418)/2</f>
        <v>7.9</v>
      </c>
      <c r="E418" s="123">
        <f t="shared" si="36"/>
        <v>1.0659584934446342</v>
      </c>
      <c r="F418" s="123">
        <f t="shared" si="37"/>
        <v>7.2655971922512746E-2</v>
      </c>
      <c r="G418" s="123">
        <f t="shared" si="38"/>
        <v>2.4823480999999998</v>
      </c>
      <c r="H418" s="123">
        <f>0.001013*Constantes!$D$6/(0.622*G418)</f>
        <v>4.8656000353920689E-2</v>
      </c>
      <c r="I418" s="123">
        <f t="shared" si="39"/>
        <v>0.30400135246891019</v>
      </c>
      <c r="J418" s="123">
        <f t="shared" si="40"/>
        <v>-0.22594604308555669</v>
      </c>
      <c r="K418" s="123">
        <f>(Constantes!$D$12/0.8)*(Constantes!$D$7*J418^2+Constantes!$D$8*J418+Constantes!$D$9)</f>
        <v>11.597755918409698</v>
      </c>
      <c r="L418" s="123">
        <f>(Constantes!$D$12/0.8)*(0.00376*D418^2-0.0516*D418-6.967)</f>
        <v>-2.6774918999999993</v>
      </c>
      <c r="M418" s="122">
        <f t="shared" si="41"/>
        <v>2.5002283168882524</v>
      </c>
      <c r="N418" s="12"/>
    </row>
    <row r="419" spans="2:14" ht="18.75" customHeight="1" x14ac:dyDescent="0.3">
      <c r="B419" s="11"/>
      <c r="C419" s="74">
        <v>414</v>
      </c>
      <c r="D419" s="64">
        <f>(Observaciones!D419+Observaciones!E419)/2</f>
        <v>5.8999999999999995</v>
      </c>
      <c r="E419" s="123">
        <f t="shared" si="36"/>
        <v>0.9290490433608416</v>
      </c>
      <c r="F419" s="123">
        <f t="shared" si="37"/>
        <v>6.4369991730543294E-2</v>
      </c>
      <c r="G419" s="123">
        <f t="shared" si="38"/>
        <v>2.4870701</v>
      </c>
      <c r="H419" s="123">
        <f>0.001013*Constantes!$D$6/(0.622*G419)</f>
        <v>4.8563621118743031E-2</v>
      </c>
      <c r="I419" s="123">
        <f t="shared" si="39"/>
        <v>0.28876380129570045</v>
      </c>
      <c r="J419" s="123">
        <f t="shared" si="40"/>
        <v>-0.22004411515916436</v>
      </c>
      <c r="K419" s="123">
        <f>(Constantes!$D$12/0.8)*(Constantes!$D$7*J419^2+Constantes!$D$8*J419+Constantes!$D$9)</f>
        <v>11.586292132784857</v>
      </c>
      <c r="L419" s="123">
        <f>(Constantes!$D$12/0.8)*(0.00376*D419^2-0.0516*D419-6.967)</f>
        <v>-2.6777078999999993</v>
      </c>
      <c r="M419" s="122">
        <f t="shared" si="41"/>
        <v>2.3717345416707714</v>
      </c>
      <c r="N419" s="12"/>
    </row>
    <row r="420" spans="2:14" ht="18.75" customHeight="1" x14ac:dyDescent="0.3">
      <c r="B420" s="11"/>
      <c r="C420" s="74">
        <v>415</v>
      </c>
      <c r="D420" s="64">
        <f>(Observaciones!D420+Observaciones!E420)/2</f>
        <v>4.2</v>
      </c>
      <c r="E420" s="123">
        <f t="shared" si="36"/>
        <v>0.82511551517269466</v>
      </c>
      <c r="F420" s="123">
        <f t="shared" si="37"/>
        <v>5.797655922358453E-2</v>
      </c>
      <c r="G420" s="123">
        <f t="shared" si="38"/>
        <v>2.4910837999999997</v>
      </c>
      <c r="H420" s="123">
        <f>0.001013*Constantes!$D$6/(0.622*G420)</f>
        <v>4.8485374129988865E-2</v>
      </c>
      <c r="I420" s="123">
        <f t="shared" si="39"/>
        <v>0.27544842685092108</v>
      </c>
      <c r="J420" s="123">
        <f t="shared" si="40"/>
        <v>-0.21407698341251005</v>
      </c>
      <c r="K420" s="123">
        <f>(Constantes!$D$12/0.8)*(Constantes!$D$7*J420^2+Constantes!$D$8*J420+Constantes!$D$9)</f>
        <v>11.574345271347726</v>
      </c>
      <c r="L420" s="123">
        <f>(Constantes!$D$12/0.8)*(0.00376*D420^2-0.0516*D420-6.967)</f>
        <v>-2.6690225999999995</v>
      </c>
      <c r="M420" s="122">
        <f t="shared" si="41"/>
        <v>2.2616690086132456</v>
      </c>
      <c r="N420" s="12"/>
    </row>
    <row r="421" spans="2:14" ht="18.75" customHeight="1" x14ac:dyDescent="0.3">
      <c r="B421" s="11"/>
      <c r="C421" s="74">
        <v>416</v>
      </c>
      <c r="D421" s="64">
        <f>(Observaciones!D421+Observaciones!E421)/2</f>
        <v>5.0999999999999996</v>
      </c>
      <c r="E421" s="123">
        <f t="shared" si="36"/>
        <v>0.87878397685782894</v>
      </c>
      <c r="F421" s="123">
        <f t="shared" si="37"/>
        <v>6.1289891533703518E-2</v>
      </c>
      <c r="G421" s="123">
        <f t="shared" si="38"/>
        <v>2.4889589000000001</v>
      </c>
      <c r="H421" s="123">
        <f>0.001013*Constantes!$D$6/(0.622*G421)</f>
        <v>4.8526767570229598E-2</v>
      </c>
      <c r="I421" s="123">
        <f t="shared" si="39"/>
        <v>0.28253577431172794</v>
      </c>
      <c r="J421" s="123">
        <f t="shared" si="40"/>
        <v>-0.20804641603551061</v>
      </c>
      <c r="K421" s="123">
        <f>(Constantes!$D$12/0.8)*(Constantes!$D$7*J421^2+Constantes!$D$8*J421+Constantes!$D$9)</f>
        <v>11.561907286313396</v>
      </c>
      <c r="L421" s="123">
        <f>(Constantes!$D$12/0.8)*(0.00376*D421^2-0.0516*D421-6.967)</f>
        <v>-2.6746358999999997</v>
      </c>
      <c r="M421" s="122">
        <f t="shared" si="41"/>
        <v>2.3149729569909807</v>
      </c>
      <c r="N421" s="12"/>
    </row>
    <row r="422" spans="2:14" ht="18.75" customHeight="1" x14ac:dyDescent="0.3">
      <c r="B422" s="11"/>
      <c r="C422" s="74">
        <v>417</v>
      </c>
      <c r="D422" s="64">
        <f>(Observaciones!D422+Observaciones!E422)/2</f>
        <v>4.6999999999999993</v>
      </c>
      <c r="E422" s="123">
        <f t="shared" si="36"/>
        <v>0.85456279709437755</v>
      </c>
      <c r="F422" s="123">
        <f t="shared" si="37"/>
        <v>5.9797799714718242E-2</v>
      </c>
      <c r="G422" s="123">
        <f t="shared" si="38"/>
        <v>2.4899032999999999</v>
      </c>
      <c r="H422" s="123">
        <f>0.001013*Constantes!$D$6/(0.622*G422)</f>
        <v>4.8508361763348141E-2</v>
      </c>
      <c r="I422" s="123">
        <f t="shared" si="39"/>
        <v>0.27939594869492862</v>
      </c>
      <c r="J422" s="123">
        <f t="shared" si="40"/>
        <v>-0.20195420001543074</v>
      </c>
      <c r="K422" s="123">
        <f>(Constantes!$D$12/0.8)*(Constantes!$D$7*J422^2+Constantes!$D$8*J422+Constantes!$D$9)</f>
        <v>11.548970475894841</v>
      </c>
      <c r="L422" s="123">
        <f>(Constantes!$D$12/0.8)*(0.00376*D422^2-0.0516*D422-6.967)</f>
        <v>-2.6724230999999996</v>
      </c>
      <c r="M422" s="122">
        <f t="shared" si="41"/>
        <v>2.2864672414698766</v>
      </c>
      <c r="N422" s="12"/>
    </row>
    <row r="423" spans="2:14" ht="18.75" customHeight="1" x14ac:dyDescent="0.3">
      <c r="B423" s="11"/>
      <c r="C423" s="74">
        <v>418</v>
      </c>
      <c r="D423" s="64">
        <f>(Observaciones!D423+Observaciones!E423)/2</f>
        <v>5.6</v>
      </c>
      <c r="E423" s="123">
        <f t="shared" si="36"/>
        <v>0.90991033080617656</v>
      </c>
      <c r="F423" s="123">
        <f t="shared" si="37"/>
        <v>6.3199773283672295E-2</v>
      </c>
      <c r="G423" s="123">
        <f t="shared" si="38"/>
        <v>2.4877783999999998</v>
      </c>
      <c r="H423" s="123">
        <f>0.001013*Constantes!$D$6/(0.622*G423)</f>
        <v>4.8549794480149178E-2</v>
      </c>
      <c r="I423" s="123">
        <f t="shared" si="39"/>
        <v>0.28643660704734913</v>
      </c>
      <c r="J423" s="123">
        <f t="shared" si="40"/>
        <v>-0.1958021406073574</v>
      </c>
      <c r="K423" s="123">
        <f>(Constantes!$D$12/0.8)*(Constantes!$D$7*J423^2+Constantes!$D$8*J423+Constantes!$D$9)</f>
        <v>11.535527500081477</v>
      </c>
      <c r="L423" s="123">
        <f>(Constantes!$D$12/0.8)*(0.00376*D423^2-0.0516*D423-6.967)</f>
        <v>-2.6767673999999992</v>
      </c>
      <c r="M423" s="122">
        <f t="shared" si="41"/>
        <v>2.3392213442562899</v>
      </c>
      <c r="N423" s="12"/>
    </row>
    <row r="424" spans="2:14" ht="18.75" customHeight="1" x14ac:dyDescent="0.3">
      <c r="B424" s="11"/>
      <c r="C424" s="74">
        <v>419</v>
      </c>
      <c r="D424" s="64">
        <f>(Observaciones!D424+Observaciones!E424)/2</f>
        <v>5.9</v>
      </c>
      <c r="E424" s="123">
        <f t="shared" si="36"/>
        <v>0.9290490433608416</v>
      </c>
      <c r="F424" s="123">
        <f t="shared" si="37"/>
        <v>6.4369991730543294E-2</v>
      </c>
      <c r="G424" s="123">
        <f t="shared" si="38"/>
        <v>2.4870701</v>
      </c>
      <c r="H424" s="123">
        <f>0.001013*Constantes!$D$6/(0.622*G424)</f>
        <v>4.8563621118743031E-2</v>
      </c>
      <c r="I424" s="123">
        <f t="shared" si="39"/>
        <v>0.28876380129570045</v>
      </c>
      <c r="J424" s="123">
        <f t="shared" si="40"/>
        <v>-0.18959206079926613</v>
      </c>
      <c r="K424" s="123">
        <f>(Constantes!$D$12/0.8)*(Constantes!$D$7*J424^2+Constantes!$D$8*J424+Constantes!$D$9)</f>
        <v>11.521571396056952</v>
      </c>
      <c r="L424" s="123">
        <f>(Constantes!$D$12/0.8)*(0.00376*D424^2-0.0516*D424-6.967)</f>
        <v>-2.6777078999999997</v>
      </c>
      <c r="M424" s="122">
        <f t="shared" si="41"/>
        <v>2.3541668760681755</v>
      </c>
      <c r="N424" s="12"/>
    </row>
    <row r="425" spans="2:14" ht="18.75" customHeight="1" x14ac:dyDescent="0.3">
      <c r="B425" s="11"/>
      <c r="C425" s="74">
        <v>420</v>
      </c>
      <c r="D425" s="64">
        <f>(Observaciones!D425+Observaciones!E425)/2</f>
        <v>5.5</v>
      </c>
      <c r="E425" s="123">
        <f t="shared" si="36"/>
        <v>0.90360844965772646</v>
      </c>
      <c r="F425" s="123">
        <f t="shared" si="37"/>
        <v>6.2813771829638612E-2</v>
      </c>
      <c r="G425" s="123">
        <f t="shared" si="38"/>
        <v>2.4880144999999998</v>
      </c>
      <c r="H425" s="123">
        <f>0.001013*Constantes!$D$6/(0.622*G425)</f>
        <v>4.8545187350055377E-2</v>
      </c>
      <c r="I425" s="123">
        <f t="shared" si="39"/>
        <v>0.28565862902483974</v>
      </c>
      <c r="J425" s="123">
        <f t="shared" si="40"/>
        <v>-0.18332580077182795</v>
      </c>
      <c r="K425" s="123">
        <f>(Constantes!$D$12/0.8)*(Constantes!$D$7*J425^2+Constantes!$D$8*J425+Constantes!$D$9)</f>
        <v>11.507095593235867</v>
      </c>
      <c r="L425" s="123">
        <f>(Constantes!$D$12/0.8)*(0.00376*D425^2-0.0516*D425-6.967)</f>
        <v>-2.6763974999999998</v>
      </c>
      <c r="M425" s="122">
        <f t="shared" si="41"/>
        <v>2.325339041572732</v>
      </c>
      <c r="N425" s="12"/>
    </row>
    <row r="426" spans="2:14" ht="18.75" customHeight="1" x14ac:dyDescent="0.3">
      <c r="B426" s="11"/>
      <c r="C426" s="74">
        <v>421</v>
      </c>
      <c r="D426" s="64">
        <f>(Observaciones!D426+Observaciones!E426)/2</f>
        <v>7</v>
      </c>
      <c r="E426" s="123">
        <f t="shared" si="36"/>
        <v>1.002294892855135</v>
      </c>
      <c r="F426" s="123">
        <f t="shared" si="37"/>
        <v>6.8820930073801245E-2</v>
      </c>
      <c r="G426" s="123">
        <f t="shared" si="38"/>
        <v>2.4844729999999999</v>
      </c>
      <c r="H426" s="123">
        <f>0.001013*Constantes!$D$6/(0.622*G426)</f>
        <v>4.8614386242939386E-2</v>
      </c>
      <c r="I426" s="123">
        <f t="shared" si="39"/>
        <v>0.29720634670559043</v>
      </c>
      <c r="J426" s="123">
        <f t="shared" si="40"/>
        <v>-0.17700521735312655</v>
      </c>
      <c r="K426" s="123">
        <f>(Constantes!$D$12/0.8)*(Constantes!$D$7*J426^2+Constantes!$D$8*J426+Constantes!$D$9)</f>
        <v>11.492093927899612</v>
      </c>
      <c r="L426" s="123">
        <f>(Constantes!$D$12/0.8)*(0.00376*D426^2-0.0516*D426-6.967)</f>
        <v>-2.6789849999999995</v>
      </c>
      <c r="M426" s="122">
        <f t="shared" si="41"/>
        <v>2.4143805124409541</v>
      </c>
      <c r="N426" s="12"/>
    </row>
    <row r="427" spans="2:14" ht="18.75" customHeight="1" x14ac:dyDescent="0.3">
      <c r="B427" s="11"/>
      <c r="C427" s="74">
        <v>422</v>
      </c>
      <c r="D427" s="64">
        <f>(Observaciones!D427+Observaciones!E427)/2</f>
        <v>5.8</v>
      </c>
      <c r="E427" s="123">
        <f t="shared" si="36"/>
        <v>0.92263042375989668</v>
      </c>
      <c r="F427" s="123">
        <f t="shared" si="37"/>
        <v>6.3977874512489694E-2</v>
      </c>
      <c r="G427" s="123">
        <f t="shared" si="38"/>
        <v>2.4873061999999999</v>
      </c>
      <c r="H427" s="123">
        <f>0.001013*Constantes!$D$6/(0.622*G427)</f>
        <v>4.8559011364243919E-2</v>
      </c>
      <c r="I427" s="123">
        <f t="shared" si="39"/>
        <v>0.28798920389513999</v>
      </c>
      <c r="J427" s="123">
        <f t="shared" si="40"/>
        <v>-0.17063218346843764</v>
      </c>
      <c r="K427" s="123">
        <f>(Constantes!$D$12/0.8)*(Constantes!$D$7*J427^2+Constantes!$D$8*J427+Constantes!$D$9)</f>
        <v>11.476560657411932</v>
      </c>
      <c r="L427" s="123">
        <f>(Constantes!$D$12/0.8)*(0.00376*D427^2-0.0516*D427-6.967)</f>
        <v>-2.6774225999999994</v>
      </c>
      <c r="M427" s="122">
        <f t="shared" si="41"/>
        <v>2.3357492300865501</v>
      </c>
      <c r="N427" s="12"/>
    </row>
    <row r="428" spans="2:14" ht="18.75" customHeight="1" x14ac:dyDescent="0.3">
      <c r="B428" s="11"/>
      <c r="C428" s="74">
        <v>423</v>
      </c>
      <c r="D428" s="64">
        <f>(Observaciones!D428+Observaciones!E428)/2</f>
        <v>7.4</v>
      </c>
      <c r="E428" s="123">
        <f t="shared" si="36"/>
        <v>1.0301640094775164</v>
      </c>
      <c r="F428" s="123">
        <f t="shared" si="37"/>
        <v>7.0503453113465397E-2</v>
      </c>
      <c r="G428" s="123">
        <f t="shared" si="38"/>
        <v>2.4835286000000001</v>
      </c>
      <c r="H428" s="123">
        <f>0.001013*Constantes!$D$6/(0.622*G428)</f>
        <v>4.8632872612038511E-2</v>
      </c>
      <c r="I428" s="123">
        <f t="shared" si="39"/>
        <v>0.3002393187005778</v>
      </c>
      <c r="J428" s="123">
        <f t="shared" si="40"/>
        <v>-0.16420858758524323</v>
      </c>
      <c r="K428" s="123">
        <f>(Constantes!$D$12/0.8)*(Constantes!$D$7*J428^2+Constantes!$D$8*J428+Constantes!$D$9)</f>
        <v>11.46049047399536</v>
      </c>
      <c r="L428" s="123">
        <f>(Constantes!$D$12/0.8)*(0.00376*D428^2-0.0516*D428-6.967)</f>
        <v>-2.6786033999999996</v>
      </c>
      <c r="M428" s="122">
        <f t="shared" si="41"/>
        <v>2.4302144008885675</v>
      </c>
      <c r="N428" s="12"/>
    </row>
    <row r="429" spans="2:14" ht="18.75" customHeight="1" x14ac:dyDescent="0.3">
      <c r="B429" s="11"/>
      <c r="C429" s="74">
        <v>424</v>
      </c>
      <c r="D429" s="64">
        <f>(Observaciones!D429+Observaciones!E429)/2</f>
        <v>7.9</v>
      </c>
      <c r="E429" s="123">
        <f t="shared" si="36"/>
        <v>1.0659584934446342</v>
      </c>
      <c r="F429" s="123">
        <f t="shared" si="37"/>
        <v>7.2655971922512746E-2</v>
      </c>
      <c r="G429" s="123">
        <f t="shared" si="38"/>
        <v>2.4823480999999998</v>
      </c>
      <c r="H429" s="123">
        <f>0.001013*Constantes!$D$6/(0.622*G429)</f>
        <v>4.8656000353920689E-2</v>
      </c>
      <c r="I429" s="123">
        <f t="shared" si="39"/>
        <v>0.30400135246891019</v>
      </c>
      <c r="J429" s="123">
        <f t="shared" si="40"/>
        <v>-0.15773633315363544</v>
      </c>
      <c r="K429" s="123">
        <f>(Constantes!$D$12/0.8)*(Constantes!$D$7*J429^2+Constantes!$D$8*J429+Constantes!$D$9)</f>
        <v>11.44387851805006</v>
      </c>
      <c r="L429" s="123">
        <f>(Constantes!$D$12/0.8)*(0.00376*D429^2-0.0516*D429-6.967)</f>
        <v>-2.6774918999999993</v>
      </c>
      <c r="M429" s="122">
        <f t="shared" si="41"/>
        <v>2.4562561153339462</v>
      </c>
      <c r="N429" s="12"/>
    </row>
    <row r="430" spans="2:14" ht="18.75" customHeight="1" x14ac:dyDescent="0.3">
      <c r="B430" s="11"/>
      <c r="C430" s="74">
        <v>425</v>
      </c>
      <c r="D430" s="64">
        <f>(Observaciones!D430+Observaciones!E430)/2</f>
        <v>7.3</v>
      </c>
      <c r="E430" s="123">
        <f t="shared" si="36"/>
        <v>1.0231335151775351</v>
      </c>
      <c r="F430" s="123">
        <f t="shared" si="37"/>
        <v>7.0079558950811582E-2</v>
      </c>
      <c r="G430" s="123">
        <f t="shared" si="38"/>
        <v>2.4837647</v>
      </c>
      <c r="H430" s="123">
        <f>0.001013*Constantes!$D$6/(0.622*G430)</f>
        <v>4.8628249701815292E-2</v>
      </c>
      <c r="I430" s="123">
        <f t="shared" si="39"/>
        <v>0.29948299425174468</v>
      </c>
      <c r="J430" s="123">
        <f t="shared" si="40"/>
        <v>-0.15121733804228532</v>
      </c>
      <c r="K430" s="123">
        <f>(Constantes!$D$12/0.8)*(Constantes!$D$7*J430^2+Constantes!$D$8*J430+Constantes!$D$9)</f>
        <v>11.426720390997277</v>
      </c>
      <c r="L430" s="123">
        <f>(Constantes!$D$12/0.8)*(0.00376*D430^2-0.0516*D430-6.967)</f>
        <v>-2.6787410999999994</v>
      </c>
      <c r="M430" s="122">
        <f t="shared" si="41"/>
        <v>2.4145445254897187</v>
      </c>
      <c r="N430" s="12"/>
    </row>
    <row r="431" spans="2:14" ht="18.75" customHeight="1" x14ac:dyDescent="0.3">
      <c r="B431" s="11"/>
      <c r="C431" s="74">
        <v>426</v>
      </c>
      <c r="D431" s="64">
        <f>(Observaciones!D431+Observaciones!E431)/2</f>
        <v>6.7</v>
      </c>
      <c r="E431" s="123">
        <f t="shared" si="36"/>
        <v>0.98183101730388156</v>
      </c>
      <c r="F431" s="123">
        <f t="shared" si="37"/>
        <v>6.7581690219552987E-2</v>
      </c>
      <c r="G431" s="123">
        <f t="shared" si="38"/>
        <v>2.4851812999999998</v>
      </c>
      <c r="H431" s="123">
        <f>0.001013*Constantes!$D$6/(0.622*G431)</f>
        <v>4.8600530686495329E-2</v>
      </c>
      <c r="I431" s="123">
        <f t="shared" si="39"/>
        <v>0.29491838247160718</v>
      </c>
      <c r="J431" s="123">
        <f t="shared" si="40"/>
        <v>-0.14465353397013617</v>
      </c>
      <c r="K431" s="123">
        <f>(Constantes!$D$12/0.8)*(Constantes!$D$7*J431^2+Constantes!$D$8*J431+Constantes!$D$9)</f>
        <v>11.40901216763004</v>
      </c>
      <c r="L431" s="123">
        <f>(Constantes!$D$12/0.8)*(0.00376*D431^2-0.0516*D431-6.967)</f>
        <v>-2.6789750999999993</v>
      </c>
      <c r="M431" s="122">
        <f t="shared" si="41"/>
        <v>2.3727647660580442</v>
      </c>
      <c r="N431" s="12"/>
    </row>
    <row r="432" spans="2:14" ht="18.75" customHeight="1" x14ac:dyDescent="0.3">
      <c r="B432" s="11"/>
      <c r="C432" s="74">
        <v>427</v>
      </c>
      <c r="D432" s="64">
        <f>(Observaciones!D432+Observaciones!E432)/2</f>
        <v>5.9</v>
      </c>
      <c r="E432" s="123">
        <f t="shared" si="36"/>
        <v>0.9290490433608416</v>
      </c>
      <c r="F432" s="123">
        <f t="shared" si="37"/>
        <v>6.4369991730543294E-2</v>
      </c>
      <c r="G432" s="123">
        <f t="shared" si="38"/>
        <v>2.4870701</v>
      </c>
      <c r="H432" s="123">
        <f>0.001013*Constantes!$D$6/(0.622*G432)</f>
        <v>4.8563621118743031E-2</v>
      </c>
      <c r="I432" s="123">
        <f t="shared" si="39"/>
        <v>0.28876380129570045</v>
      </c>
      <c r="J432" s="123">
        <f t="shared" si="40"/>
        <v>-0.1380468659339924</v>
      </c>
      <c r="K432" s="123">
        <f>(Constantes!$D$12/0.8)*(Constantes!$D$7*J432^2+Constantes!$D$8*J432+Constantes!$D$9)</f>
        <v>11.390750407954364</v>
      </c>
      <c r="L432" s="123">
        <f>(Constantes!$D$12/0.8)*(0.00376*D432^2-0.0516*D432-6.967)</f>
        <v>-2.6777078999999997</v>
      </c>
      <c r="M432" s="122">
        <f t="shared" si="41"/>
        <v>2.3186570922032383</v>
      </c>
      <c r="N432" s="12"/>
    </row>
    <row r="433" spans="2:14" ht="18.75" customHeight="1" x14ac:dyDescent="0.3">
      <c r="B433" s="11"/>
      <c r="C433" s="74">
        <v>428</v>
      </c>
      <c r="D433" s="64">
        <f>(Observaciones!D433+Observaciones!E433)/2</f>
        <v>7.5</v>
      </c>
      <c r="E433" s="123">
        <f t="shared" si="36"/>
        <v>1.0372370108957141</v>
      </c>
      <c r="F433" s="123">
        <f t="shared" si="37"/>
        <v>7.0929538162582961E-2</v>
      </c>
      <c r="G433" s="123">
        <f t="shared" si="38"/>
        <v>2.4832924999999997</v>
      </c>
      <c r="H433" s="123">
        <f>0.001013*Constantes!$D$6/(0.622*G433)</f>
        <v>4.8637496401311715E-2</v>
      </c>
      <c r="I433" s="123">
        <f t="shared" si="39"/>
        <v>0.30099434901756567</v>
      </c>
      <c r="J433" s="123">
        <f t="shared" si="40"/>
        <v>-0.13139929163217734</v>
      </c>
      <c r="K433" s="123">
        <f>(Constantes!$D$12/0.8)*(Constantes!$D$7*J433^2+Constantes!$D$8*J433+Constantes!$D$9)</f>
        <v>11.371932168504793</v>
      </c>
      <c r="L433" s="123">
        <f>(Constantes!$D$12/0.8)*(0.00376*D433^2-0.0516*D433-6.967)</f>
        <v>-2.6784374999999998</v>
      </c>
      <c r="M433" s="122">
        <f t="shared" si="41"/>
        <v>2.4113195292264171</v>
      </c>
      <c r="N433" s="12"/>
    </row>
    <row r="434" spans="2:14" ht="18.75" customHeight="1" x14ac:dyDescent="0.3">
      <c r="B434" s="11"/>
      <c r="C434" s="74">
        <v>429</v>
      </c>
      <c r="D434" s="64">
        <f>(Observaciones!D434+Observaciones!E434)/2</f>
        <v>3.8000000000000003</v>
      </c>
      <c r="E434" s="123">
        <f t="shared" si="36"/>
        <v>0.80220597314586006</v>
      </c>
      <c r="F434" s="123">
        <f t="shared" si="37"/>
        <v>5.6554012654769156E-2</v>
      </c>
      <c r="G434" s="123">
        <f t="shared" si="38"/>
        <v>2.4920282</v>
      </c>
      <c r="H434" s="123">
        <f>0.001013*Constantes!$D$6/(0.622*G434)</f>
        <v>4.8466999704158381E-2</v>
      </c>
      <c r="I434" s="123">
        <f t="shared" si="39"/>
        <v>0.27227315064879981</v>
      </c>
      <c r="J434" s="123">
        <f t="shared" si="40"/>
        <v>-0.12471278088442236</v>
      </c>
      <c r="K434" s="123">
        <f>(Constantes!$D$12/0.8)*(Constantes!$D$7*J434^2+Constantes!$D$8*J434+Constantes!$D$9)</f>
        <v>11.352555013118739</v>
      </c>
      <c r="L434" s="123">
        <f>(Constantes!$D$12/0.8)*(0.00376*D434^2-0.0516*D434-6.967)</f>
        <v>-2.6657945999999995</v>
      </c>
      <c r="M434" s="122">
        <f t="shared" si="41"/>
        <v>2.1797118713309689</v>
      </c>
      <c r="N434" s="12"/>
    </row>
    <row r="435" spans="2:14" ht="18.75" customHeight="1" x14ac:dyDescent="0.3">
      <c r="B435" s="11"/>
      <c r="C435" s="74">
        <v>430</v>
      </c>
      <c r="D435" s="64">
        <f>(Observaciones!D435+Observaciones!E435)/2</f>
        <v>6.2</v>
      </c>
      <c r="E435" s="123">
        <f t="shared" ref="E435:E498" si="42">EXP((16.78*D435-116.9)/(D435+237.3))</f>
        <v>0.94854165981127081</v>
      </c>
      <c r="F435" s="123">
        <f t="shared" ref="F435:F498" si="43">4098*E435/((D435+237.3)^2)</f>
        <v>6.5558715041284285E-2</v>
      </c>
      <c r="G435" s="123">
        <f t="shared" ref="G435:G498" si="44">2.501-0.002361*D435</f>
        <v>2.4863618000000001</v>
      </c>
      <c r="H435" s="123">
        <f>0.001013*Constantes!$D$6/(0.622*G435)</f>
        <v>4.8577455635038451E-2</v>
      </c>
      <c r="I435" s="123">
        <f t="shared" ref="I435:I498" si="45">IF(D435&gt;0,1.26*F435/(G435*(F435+H435)),0)</f>
        <v>0.29108066300250851</v>
      </c>
      <c r="J435" s="123">
        <f t="shared" ref="J435:J498" si="46">0.409*SIN(2*PI()*(C435-82)/365)</f>
        <v>-0.11798931504816941</v>
      </c>
      <c r="K435" s="123">
        <f>(Constantes!$D$12/0.8)*(Constantes!$D$7*J435^2+Constantes!$D$8*J435+Constantes!$D$9)</f>
        <v>11.332617023154661</v>
      </c>
      <c r="L435" s="123">
        <f>(Constantes!$D$12/0.8)*(0.00376*D435^2-0.0516*D435-6.967)</f>
        <v>-2.6783945999999994</v>
      </c>
      <c r="M435" s="122">
        <f t="shared" si="41"/>
        <v>2.3211544601038323</v>
      </c>
      <c r="N435" s="12"/>
    </row>
    <row r="436" spans="2:14" ht="18.75" customHeight="1" x14ac:dyDescent="0.3">
      <c r="B436" s="11"/>
      <c r="C436" s="74">
        <v>431</v>
      </c>
      <c r="D436" s="64">
        <f>(Observaciones!D436+Observaciones!E436)/2</f>
        <v>6.5</v>
      </c>
      <c r="E436" s="123">
        <f t="shared" si="42"/>
        <v>0.96839376835916013</v>
      </c>
      <c r="F436" s="123">
        <f t="shared" si="43"/>
        <v>6.6766181325348339E-2</v>
      </c>
      <c r="G436" s="123">
        <f t="shared" si="44"/>
        <v>2.4856534999999997</v>
      </c>
      <c r="H436" s="123">
        <f>0.001013*Constantes!$D$6/(0.622*G436)</f>
        <v>4.8591298035769816E-2</v>
      </c>
      <c r="I436" s="123">
        <f t="shared" si="45"/>
        <v>0.29338691261428851</v>
      </c>
      <c r="J436" s="123">
        <f t="shared" si="46"/>
        <v>-0.11123088643144903</v>
      </c>
      <c r="K436" s="123">
        <f>(Constantes!$D$12/0.8)*(Constantes!$D$7*J436^2+Constantes!$D$8*J436+Constantes!$D$9)</f>
        <v>11.312116807139835</v>
      </c>
      <c r="L436" s="123">
        <f>(Constantes!$D$12/0.8)*(0.00376*D436^2-0.0516*D436-6.967)</f>
        <v>-2.6788274999999997</v>
      </c>
      <c r="M436" s="122">
        <f t="shared" si="41"/>
        <v>2.3337644740169687</v>
      </c>
      <c r="N436" s="12"/>
    </row>
    <row r="437" spans="2:14" ht="18.75" customHeight="1" x14ac:dyDescent="0.3">
      <c r="B437" s="11"/>
      <c r="C437" s="74">
        <v>432</v>
      </c>
      <c r="D437" s="64">
        <f>(Observaciones!D437+Observaciones!E437)/2</f>
        <v>6.2</v>
      </c>
      <c r="E437" s="123">
        <f t="shared" si="42"/>
        <v>0.94854165981127081</v>
      </c>
      <c r="F437" s="123">
        <f t="shared" si="43"/>
        <v>6.5558715041284285E-2</v>
      </c>
      <c r="G437" s="123">
        <f t="shared" si="44"/>
        <v>2.4863618000000001</v>
      </c>
      <c r="H437" s="123">
        <f>0.001013*Constantes!$D$6/(0.622*G437)</f>
        <v>4.8577455635038451E-2</v>
      </c>
      <c r="I437" s="123">
        <f t="shared" si="45"/>
        <v>0.29108066300250851</v>
      </c>
      <c r="J437" s="123">
        <f t="shared" si="46"/>
        <v>-0.10443949770252092</v>
      </c>
      <c r="K437" s="123">
        <f>(Constantes!$D$12/0.8)*(Constantes!$D$7*J437^2+Constantes!$D$8*J437+Constantes!$D$9)</f>
        <v>11.29105350983407</v>
      </c>
      <c r="L437" s="123">
        <f>(Constantes!$D$12/0.8)*(0.00376*D437^2-0.0516*D437-6.967)</f>
        <v>-2.6783945999999994</v>
      </c>
      <c r="M437" s="122">
        <f t="shared" si="41"/>
        <v>2.3097820251906054</v>
      </c>
      <c r="N437" s="12"/>
    </row>
    <row r="438" spans="2:14" ht="18.75" customHeight="1" x14ac:dyDescent="0.3">
      <c r="B438" s="11"/>
      <c r="C438" s="74">
        <v>433</v>
      </c>
      <c r="D438" s="64">
        <f>(Observaciones!D438+Observaciones!E438)/2</f>
        <v>5.7</v>
      </c>
      <c r="E438" s="123">
        <f t="shared" si="42"/>
        <v>0.9162509210196762</v>
      </c>
      <c r="F438" s="123">
        <f t="shared" si="43"/>
        <v>6.358780460869165E-2</v>
      </c>
      <c r="G438" s="123">
        <f t="shared" si="44"/>
        <v>2.4875422999999999</v>
      </c>
      <c r="H438" s="123">
        <f>0.001013*Constantes!$D$6/(0.622*G438)</f>
        <v>4.8554402484795679E-2</v>
      </c>
      <c r="I438" s="123">
        <f t="shared" si="45"/>
        <v>0.28721346892523625</v>
      </c>
      <c r="J438" s="123">
        <f t="shared" si="46"/>
        <v>-9.7617161296433538E-2</v>
      </c>
      <c r="K438" s="123">
        <f>(Constantes!$D$12/0.8)*(Constantes!$D$7*J438^2+Constantes!$D$8*J438+Constantes!$D$9)</f>
        <v>11.269426820696417</v>
      </c>
      <c r="L438" s="123">
        <f>(Constantes!$D$12/0.8)*(0.00376*D438^2-0.0516*D438-6.967)</f>
        <v>-2.6771090999999996</v>
      </c>
      <c r="M438" s="122">
        <f t="shared" si="41"/>
        <v>2.2736255084707184</v>
      </c>
      <c r="N438" s="12"/>
    </row>
    <row r="439" spans="2:14" ht="18.75" customHeight="1" x14ac:dyDescent="0.3">
      <c r="B439" s="11"/>
      <c r="C439" s="74">
        <v>434</v>
      </c>
      <c r="D439" s="64">
        <f>(Observaciones!D439+Observaciones!E439)/2</f>
        <v>6.3999999999999995</v>
      </c>
      <c r="E439" s="123">
        <f t="shared" si="42"/>
        <v>0.96173610737939708</v>
      </c>
      <c r="F439" s="123">
        <f t="shared" si="43"/>
        <v>6.6361595220328126E-2</v>
      </c>
      <c r="G439" s="123">
        <f t="shared" si="44"/>
        <v>2.4858895999999997</v>
      </c>
      <c r="H439" s="123">
        <f>0.001013*Constantes!$D$6/(0.622*G439)</f>
        <v>4.8586683025728238E-2</v>
      </c>
      <c r="I439" s="123">
        <f t="shared" si="45"/>
        <v>0.29261935877885276</v>
      </c>
      <c r="J439" s="123">
        <f t="shared" si="46"/>
        <v>-9.0765898818704185E-2</v>
      </c>
      <c r="K439" s="123">
        <f>(Constantes!$D$12/0.8)*(Constantes!$D$7*J439^2+Constantes!$D$8*J439+Constantes!$D$9)</f>
        <v>11.247236981742697</v>
      </c>
      <c r="L439" s="123">
        <f>(Constantes!$D$12/0.8)*(0.00376*D439^2-0.0516*D439-6.967)</f>
        <v>-2.6787113999999992</v>
      </c>
      <c r="M439" s="122">
        <f t="shared" si="41"/>
        <v>2.3098469049918635</v>
      </c>
      <c r="N439" s="12"/>
    </row>
    <row r="440" spans="2:14" ht="18.75" customHeight="1" x14ac:dyDescent="0.3">
      <c r="B440" s="11"/>
      <c r="C440" s="74">
        <v>435</v>
      </c>
      <c r="D440" s="64">
        <f>(Observaciones!D440+Observaciones!E440)/2</f>
        <v>6.7</v>
      </c>
      <c r="E440" s="123">
        <f t="shared" si="42"/>
        <v>0.98183101730388156</v>
      </c>
      <c r="F440" s="123">
        <f t="shared" si="43"/>
        <v>6.7581690219552987E-2</v>
      </c>
      <c r="G440" s="123">
        <f t="shared" si="44"/>
        <v>2.4851812999999998</v>
      </c>
      <c r="H440" s="123">
        <f>0.001013*Constantes!$D$6/(0.622*G440)</f>
        <v>4.8600530686495329E-2</v>
      </c>
      <c r="I440" s="123">
        <f t="shared" si="45"/>
        <v>0.29491838247160718</v>
      </c>
      <c r="J440" s="123">
        <f t="shared" si="46"/>
        <v>-8.3887740446265277E-2</v>
      </c>
      <c r="K440" s="123">
        <f>(Constantes!$D$12/0.8)*(Constantes!$D$7*J440^2+Constantes!$D$8*J440+Constantes!$D$9)</f>
        <v>11.224484794782224</v>
      </c>
      <c r="L440" s="123">
        <f>(Constantes!$D$12/0.8)*(0.00376*D440^2-0.0516*D440-6.967)</f>
        <v>-2.6789750999999993</v>
      </c>
      <c r="M440" s="122">
        <f t="shared" si="41"/>
        <v>2.3216094825953522</v>
      </c>
      <c r="N440" s="12"/>
    </row>
    <row r="441" spans="2:14" ht="18.75" customHeight="1" x14ac:dyDescent="0.3">
      <c r="B441" s="11"/>
      <c r="C441" s="74">
        <v>436</v>
      </c>
      <c r="D441" s="64">
        <f>(Observaciones!D441+Observaciones!E441)/2</f>
        <v>4.2</v>
      </c>
      <c r="E441" s="123">
        <f t="shared" si="42"/>
        <v>0.82511551517269466</v>
      </c>
      <c r="F441" s="123">
        <f t="shared" si="43"/>
        <v>5.797655922358453E-2</v>
      </c>
      <c r="G441" s="123">
        <f t="shared" si="44"/>
        <v>2.4910837999999997</v>
      </c>
      <c r="H441" s="123">
        <f>0.001013*Constantes!$D$6/(0.622*G441)</f>
        <v>4.8485374129988865E-2</v>
      </c>
      <c r="I441" s="123">
        <f t="shared" si="45"/>
        <v>0.27544842685092108</v>
      </c>
      <c r="J441" s="123">
        <f t="shared" si="46"/>
        <v>-7.6984724325886753E-2</v>
      </c>
      <c r="K441" s="123">
        <f>(Constantes!$D$12/0.8)*(Constantes!$D$7*J441^2+Constantes!$D$8*J441+Constantes!$D$9)</f>
        <v>11.201171628022983</v>
      </c>
      <c r="L441" s="123">
        <f>(Constantes!$D$12/0.8)*(0.00376*D441^2-0.0516*D441-6.967)</f>
        <v>-2.6690225999999995</v>
      </c>
      <c r="M441" s="122">
        <f t="shared" si="41"/>
        <v>2.1650463211969799</v>
      </c>
      <c r="N441" s="12"/>
    </row>
    <row r="442" spans="2:14" ht="18.75" customHeight="1" x14ac:dyDescent="0.3">
      <c r="B442" s="11"/>
      <c r="C442" s="74">
        <v>437</v>
      </c>
      <c r="D442" s="64">
        <f>(Observaciones!D442+Observaciones!E442)/2</f>
        <v>6.2</v>
      </c>
      <c r="E442" s="123">
        <f t="shared" si="42"/>
        <v>0.94854165981127081</v>
      </c>
      <c r="F442" s="123">
        <f t="shared" si="43"/>
        <v>6.5558715041284285E-2</v>
      </c>
      <c r="G442" s="123">
        <f t="shared" si="44"/>
        <v>2.4863618000000001</v>
      </c>
      <c r="H442" s="123">
        <f>0.001013*Constantes!$D$6/(0.622*G442)</f>
        <v>4.8577455635038451E-2</v>
      </c>
      <c r="I442" s="123">
        <f t="shared" si="45"/>
        <v>0.29108066300250851</v>
      </c>
      <c r="J442" s="123">
        <f t="shared" si="46"/>
        <v>-7.0058895970224425E-2</v>
      </c>
      <c r="K442" s="123">
        <f>(Constantes!$D$12/0.8)*(Constantes!$D$7*J442^2+Constantes!$D$8*J442+Constantes!$D$9)</f>
        <v>11.177299422035169</v>
      </c>
      <c r="L442" s="123">
        <f>(Constantes!$D$12/0.8)*(0.00376*D442^2-0.0516*D442-6.967)</f>
        <v>-2.6783945999999994</v>
      </c>
      <c r="M442" s="122">
        <f t="shared" si="41"/>
        <v>2.2786571068126005</v>
      </c>
      <c r="N442" s="12"/>
    </row>
    <row r="443" spans="2:14" ht="18.75" customHeight="1" x14ac:dyDescent="0.3">
      <c r="B443" s="11"/>
      <c r="C443" s="74">
        <v>438</v>
      </c>
      <c r="D443" s="64">
        <f>(Observaciones!D443+Observaciones!E443)/2</f>
        <v>5.9</v>
      </c>
      <c r="E443" s="123">
        <f t="shared" si="42"/>
        <v>0.9290490433608416</v>
      </c>
      <c r="F443" s="123">
        <f t="shared" si="43"/>
        <v>6.4369991730543294E-2</v>
      </c>
      <c r="G443" s="123">
        <f t="shared" si="44"/>
        <v>2.4870701</v>
      </c>
      <c r="H443" s="123">
        <f>0.001013*Constantes!$D$6/(0.622*G443)</f>
        <v>4.8563621118743031E-2</v>
      </c>
      <c r="I443" s="123">
        <f t="shared" si="45"/>
        <v>0.28876380129570045</v>
      </c>
      <c r="J443" s="123">
        <f t="shared" si="46"/>
        <v>-6.311230765169093E-2</v>
      </c>
      <c r="K443" s="123">
        <f>(Constantes!$D$12/0.8)*(Constantes!$D$7*J443^2+Constantes!$D$8*J443+Constantes!$D$9)</f>
        <v>11.152870695063767</v>
      </c>
      <c r="L443" s="123">
        <f>(Constantes!$D$12/0.8)*(0.00376*D443^2-0.0516*D443-6.967)</f>
        <v>-2.6777078999999997</v>
      </c>
      <c r="M443" s="122">
        <f t="shared" si="41"/>
        <v>2.2540875050665448</v>
      </c>
      <c r="N443" s="12"/>
    </row>
    <row r="444" spans="2:14" ht="18.75" customHeight="1" x14ac:dyDescent="0.3">
      <c r="B444" s="11"/>
      <c r="C444" s="74">
        <v>439</v>
      </c>
      <c r="D444" s="64">
        <f>(Observaciones!D444+Observaciones!E444)/2</f>
        <v>6.4</v>
      </c>
      <c r="E444" s="123">
        <f t="shared" si="42"/>
        <v>0.96173610737939708</v>
      </c>
      <c r="F444" s="123">
        <f t="shared" si="43"/>
        <v>6.6361595220328126E-2</v>
      </c>
      <c r="G444" s="123">
        <f t="shared" si="44"/>
        <v>2.4858895999999997</v>
      </c>
      <c r="H444" s="123">
        <f>0.001013*Constantes!$D$6/(0.622*G444)</f>
        <v>4.8586683025728238E-2</v>
      </c>
      <c r="I444" s="123">
        <f t="shared" si="45"/>
        <v>0.29261935877885276</v>
      </c>
      <c r="J444" s="123">
        <f t="shared" si="46"/>
        <v>-5.6147017794325453E-2</v>
      </c>
      <c r="K444" s="123">
        <f>(Constantes!$D$12/0.8)*(Constantes!$D$7*J444^2+Constantes!$D$8*J444+Constantes!$D$9)</f>
        <v>11.127888547681653</v>
      </c>
      <c r="L444" s="123">
        <f>(Constantes!$D$12/0.8)*(0.00376*D444^2-0.0516*D444-6.967)</f>
        <v>-2.6787113999999992</v>
      </c>
      <c r="M444" s="122">
        <f t="shared" si="41"/>
        <v>2.2770186624804327</v>
      </c>
      <c r="N444" s="12"/>
    </row>
    <row r="445" spans="2:14" ht="18.75" customHeight="1" x14ac:dyDescent="0.3">
      <c r="B445" s="11"/>
      <c r="C445" s="74">
        <v>440</v>
      </c>
      <c r="D445" s="64">
        <f>(Observaciones!D445+Observaciones!E445)/2</f>
        <v>5.2</v>
      </c>
      <c r="E445" s="123">
        <f t="shared" si="42"/>
        <v>0.88493303901287812</v>
      </c>
      <c r="F445" s="123">
        <f t="shared" si="43"/>
        <v>6.1667860029754905E-2</v>
      </c>
      <c r="G445" s="123">
        <f t="shared" si="44"/>
        <v>2.4887227999999997</v>
      </c>
      <c r="H445" s="123">
        <f>0.001013*Constantes!$D$6/(0.622*G445)</f>
        <v>4.8531371204601152E-2</v>
      </c>
      <c r="I445" s="123">
        <f t="shared" si="45"/>
        <v>0.2833181072479638</v>
      </c>
      <c r="J445" s="123">
        <f t="shared" si="46"/>
        <v>-4.9165090363835269E-2</v>
      </c>
      <c r="K445" s="123">
        <f>(Constantes!$D$12/0.8)*(Constantes!$D$7*J445^2+Constantes!$D$8*J445+Constantes!$D$9)</f>
        <v>11.102356666775385</v>
      </c>
      <c r="L445" s="123">
        <f>(Constantes!$D$12/0.8)*(0.00376*D445^2-0.0516*D445-6.967)</f>
        <v>-2.6751185999999998</v>
      </c>
      <c r="M445" s="122">
        <f t="shared" si="41"/>
        <v>2.1988592177974349</v>
      </c>
      <c r="N445" s="12"/>
    </row>
    <row r="446" spans="2:14" ht="18.75" customHeight="1" x14ac:dyDescent="0.3">
      <c r="B446" s="11"/>
      <c r="C446" s="74">
        <v>441</v>
      </c>
      <c r="D446" s="64">
        <f>(Observaciones!D446+Observaciones!E446)/2</f>
        <v>6.6</v>
      </c>
      <c r="E446" s="123">
        <f t="shared" si="42"/>
        <v>0.97509200119637596</v>
      </c>
      <c r="F446" s="123">
        <f t="shared" si="43"/>
        <v>6.7172876672191351E-2</v>
      </c>
      <c r="G446" s="123">
        <f t="shared" si="44"/>
        <v>2.4854173999999998</v>
      </c>
      <c r="H446" s="123">
        <f>0.001013*Constantes!$D$6/(0.622*G446)</f>
        <v>4.8595913922608876E-2</v>
      </c>
      <c r="I446" s="123">
        <f t="shared" si="45"/>
        <v>0.29415325712459833</v>
      </c>
      <c r="J446" s="123">
        <f t="shared" si="46"/>
        <v>-4.2168594256001092E-2</v>
      </c>
      <c r="K446" s="123">
        <f>(Constantes!$D$12/0.8)*(Constantes!$D$7*J446^2+Constantes!$D$8*J446+Constantes!$D$9)</f>
        <v>11.076279328856739</v>
      </c>
      <c r="L446" s="123">
        <f>(Constantes!$D$12/0.8)*(0.00376*D446^2-0.0516*D446-6.967)</f>
        <v>-2.6789153999999997</v>
      </c>
      <c r="M446" s="122">
        <f t="shared" si="41"/>
        <v>2.2746245324495193</v>
      </c>
      <c r="N446" s="12"/>
    </row>
    <row r="447" spans="2:14" ht="18.75" customHeight="1" x14ac:dyDescent="0.3">
      <c r="B447" s="11"/>
      <c r="C447" s="74">
        <v>442</v>
      </c>
      <c r="D447" s="64">
        <f>(Observaciones!D447+Observaciones!E447)/2</f>
        <v>6.5</v>
      </c>
      <c r="E447" s="123">
        <f t="shared" si="42"/>
        <v>0.96839376835916013</v>
      </c>
      <c r="F447" s="123">
        <f t="shared" si="43"/>
        <v>6.6766181325348339E-2</v>
      </c>
      <c r="G447" s="123">
        <f t="shared" si="44"/>
        <v>2.4856534999999997</v>
      </c>
      <c r="H447" s="123">
        <f>0.001013*Constantes!$D$6/(0.622*G447)</f>
        <v>4.8591298035769816E-2</v>
      </c>
      <c r="I447" s="123">
        <f t="shared" si="45"/>
        <v>0.29338691261428851</v>
      </c>
      <c r="J447" s="123">
        <f t="shared" si="46"/>
        <v>-3.5159602683615697E-2</v>
      </c>
      <c r="K447" s="123">
        <f>(Constantes!$D$12/0.8)*(Constantes!$D$7*J447^2+Constantes!$D$8*J447+Constantes!$D$9)</f>
        <v>11.049661402693765</v>
      </c>
      <c r="L447" s="123">
        <f>(Constantes!$D$12/0.8)*(0.00376*D447^2-0.0516*D447-6.967)</f>
        <v>-2.6788274999999997</v>
      </c>
      <c r="M447" s="122">
        <f t="shared" si="41"/>
        <v>2.2613835520561634</v>
      </c>
      <c r="N447" s="12"/>
    </row>
    <row r="448" spans="2:14" ht="18.75" customHeight="1" x14ac:dyDescent="0.3">
      <c r="B448" s="11"/>
      <c r="C448" s="74">
        <v>443</v>
      </c>
      <c r="D448" s="64">
        <f>(Observaciones!D448+Observaciones!E448)/2</f>
        <v>6.9</v>
      </c>
      <c r="E448" s="123">
        <f t="shared" si="42"/>
        <v>0.99543224947116915</v>
      </c>
      <c r="F448" s="123">
        <f t="shared" si="43"/>
        <v>6.8405707891264905E-2</v>
      </c>
      <c r="G448" s="123">
        <f t="shared" si="44"/>
        <v>2.4847090999999999</v>
      </c>
      <c r="H448" s="123">
        <f>0.001013*Constantes!$D$6/(0.622*G448)</f>
        <v>4.8609766846410454E-2</v>
      </c>
      <c r="I448" s="123">
        <f t="shared" si="45"/>
        <v>0.29644493684108758</v>
      </c>
      <c r="J448" s="123">
        <f t="shared" si="46"/>
        <v>-2.8140192562149141E-2</v>
      </c>
      <c r="K448" s="123">
        <f>(Constantes!$D$12/0.8)*(Constantes!$D$7*J448^2+Constantes!$D$8*J448+Constantes!$D$9)</f>
        <v>11.022508351255976</v>
      </c>
      <c r="L448" s="123">
        <f>(Constantes!$D$12/0.8)*(0.00376*D448^2-0.0516*D448-6.967)</f>
        <v>-2.6790098999999996</v>
      </c>
      <c r="M448" s="122">
        <f t="shared" si="41"/>
        <v>2.2773338638951834</v>
      </c>
      <c r="N448" s="12"/>
    </row>
    <row r="449" spans="2:14" ht="18.75" customHeight="1" x14ac:dyDescent="0.3">
      <c r="B449" s="11"/>
      <c r="C449" s="74">
        <v>444</v>
      </c>
      <c r="D449" s="64">
        <f>(Observaciones!D449+Observaciones!E449)/2</f>
        <v>5.8000000000000007</v>
      </c>
      <c r="E449" s="123">
        <f t="shared" si="42"/>
        <v>0.92263042375989679</v>
      </c>
      <c r="F449" s="123">
        <f t="shared" si="43"/>
        <v>6.3977874512489707E-2</v>
      </c>
      <c r="G449" s="123">
        <f t="shared" si="44"/>
        <v>2.4873061999999999</v>
      </c>
      <c r="H449" s="123">
        <f>0.001013*Constantes!$D$6/(0.622*G449)</f>
        <v>4.8559011364243919E-2</v>
      </c>
      <c r="I449" s="123">
        <f t="shared" si="45"/>
        <v>0.28798920389513993</v>
      </c>
      <c r="J449" s="123">
        <f t="shared" si="46"/>
        <v>-2.1112443894310957E-2</v>
      </c>
      <c r="K449" s="123">
        <f>(Constantes!$D$12/0.8)*(Constantes!$D$7*J449^2+Constantes!$D$8*J449+Constantes!$D$9)</f>
        <v>10.994826232969041</v>
      </c>
      <c r="L449" s="123">
        <f>(Constantes!$D$12/0.8)*(0.00376*D449^2-0.0516*D449-6.967)</f>
        <v>-2.6774225999999994</v>
      </c>
      <c r="M449" s="122">
        <f t="shared" si="41"/>
        <v>2.2053389755054091</v>
      </c>
      <c r="N449" s="12"/>
    </row>
    <row r="450" spans="2:14" ht="18.75" customHeight="1" x14ac:dyDescent="0.3">
      <c r="B450" s="11"/>
      <c r="C450" s="74">
        <v>445</v>
      </c>
      <c r="D450" s="64">
        <f>(Observaciones!D450+Observaciones!E450)/2</f>
        <v>5.7</v>
      </c>
      <c r="E450" s="123">
        <f t="shared" si="42"/>
        <v>0.9162509210196762</v>
      </c>
      <c r="F450" s="123">
        <f t="shared" si="43"/>
        <v>6.358780460869165E-2</v>
      </c>
      <c r="G450" s="123">
        <f t="shared" si="44"/>
        <v>2.4875422999999999</v>
      </c>
      <c r="H450" s="123">
        <f>0.001013*Constantes!$D$6/(0.622*G450)</f>
        <v>4.8554402484795679E-2</v>
      </c>
      <c r="I450" s="123">
        <f t="shared" si="45"/>
        <v>0.28721346892523625</v>
      </c>
      <c r="J450" s="123">
        <f t="shared" si="46"/>
        <v>-1.4078439153703033E-2</v>
      </c>
      <c r="K450" s="123">
        <f>(Constantes!$D$12/0.8)*(Constantes!$D$7*J450^2+Constantes!$D$8*J450+Constantes!$D$9)</f>
        <v>10.966621702275281</v>
      </c>
      <c r="L450" s="123">
        <f>(Constantes!$D$12/0.8)*(0.00376*D450^2-0.0516*D450-6.967)</f>
        <v>-2.6771090999999996</v>
      </c>
      <c r="M450" s="122">
        <f t="shared" si="41"/>
        <v>2.1918739825088704</v>
      </c>
      <c r="N450" s="12"/>
    </row>
    <row r="451" spans="2:14" ht="18.75" customHeight="1" x14ac:dyDescent="0.3">
      <c r="B451" s="11"/>
      <c r="C451" s="74">
        <v>446</v>
      </c>
      <c r="D451" s="64">
        <f>(Observaciones!D451+Observaciones!E451)/2</f>
        <v>6</v>
      </c>
      <c r="E451" s="123">
        <f t="shared" si="42"/>
        <v>0.93550698503161778</v>
      </c>
      <c r="F451" s="123">
        <f t="shared" si="43"/>
        <v>6.4764165026061693E-2</v>
      </c>
      <c r="G451" s="123">
        <f t="shared" si="44"/>
        <v>2.486834</v>
      </c>
      <c r="H451" s="123">
        <f>0.001013*Constantes!$D$6/(0.622*G451)</f>
        <v>4.8568231748542266E-2</v>
      </c>
      <c r="I451" s="123">
        <f t="shared" si="45"/>
        <v>0.28953725056779078</v>
      </c>
      <c r="J451" s="123">
        <f t="shared" si="46"/>
        <v>-7.0402626677366293E-3</v>
      </c>
      <c r="K451" s="123">
        <f>(Constantes!$D$12/0.8)*(Constantes!$D$7*J451^2+Constantes!$D$8*J451+Constantes!$D$9)</f>
        <v>10.937902009496916</v>
      </c>
      <c r="L451" s="123">
        <f>(Constantes!$D$12/0.8)*(0.00376*D451^2-0.0516*D451-6.967)</f>
        <v>-2.6779649999999995</v>
      </c>
      <c r="M451" s="122">
        <f t="shared" si="41"/>
        <v>2.2015436471042982</v>
      </c>
      <c r="N451" s="12"/>
    </row>
    <row r="452" spans="2:14" ht="18.75" customHeight="1" x14ac:dyDescent="0.3">
      <c r="B452" s="11"/>
      <c r="C452" s="74">
        <v>447</v>
      </c>
      <c r="D452" s="64">
        <f>(Observaciones!D452+Observaciones!E452)/2</f>
        <v>5.9</v>
      </c>
      <c r="E452" s="123">
        <f t="shared" si="42"/>
        <v>0.9290490433608416</v>
      </c>
      <c r="F452" s="123">
        <f t="shared" si="43"/>
        <v>6.4369991730543294E-2</v>
      </c>
      <c r="G452" s="123">
        <f t="shared" si="44"/>
        <v>2.4870701</v>
      </c>
      <c r="H452" s="123">
        <f>0.001013*Constantes!$D$6/(0.622*G452)</f>
        <v>4.8563621118743031E-2</v>
      </c>
      <c r="I452" s="123">
        <f t="shared" si="45"/>
        <v>0.28876380129570045</v>
      </c>
      <c r="J452" s="123">
        <f t="shared" si="46"/>
        <v>2.6304783004582606E-16</v>
      </c>
      <c r="K452" s="123">
        <f>(Constantes!$D$12/0.8)*(Constantes!$D$7*J452^2+Constantes!$D$8*J452+Constantes!$D$9)</f>
        <v>10.908674999999997</v>
      </c>
      <c r="L452" s="123">
        <f>(Constantes!$D$12/0.8)*(0.00376*D452^2-0.0516*D452-6.967)</f>
        <v>-2.6777078999999997</v>
      </c>
      <c r="M452" s="122">
        <f t="shared" si="41"/>
        <v>2.1878035205298842</v>
      </c>
      <c r="N452" s="12"/>
    </row>
    <row r="453" spans="2:14" ht="18.75" customHeight="1" x14ac:dyDescent="0.3">
      <c r="B453" s="11"/>
      <c r="C453" s="74">
        <v>448</v>
      </c>
      <c r="D453" s="64">
        <f>(Observaciones!D453+Observaciones!E453)/2</f>
        <v>8</v>
      </c>
      <c r="E453" s="123">
        <f t="shared" si="42"/>
        <v>1.0732473428302998</v>
      </c>
      <c r="F453" s="123">
        <f t="shared" si="43"/>
        <v>7.3093150178406105E-2</v>
      </c>
      <c r="G453" s="123">
        <f t="shared" si="44"/>
        <v>2.4821119999999999</v>
      </c>
      <c r="H453" s="123">
        <f>0.001013*Constantes!$D$6/(0.622*G453)</f>
        <v>4.8660628542206943E-2</v>
      </c>
      <c r="I453" s="123">
        <f t="shared" si="45"/>
        <v>0.30474978066396519</v>
      </c>
      <c r="J453" s="123">
        <f t="shared" si="46"/>
        <v>7.0402626677360663E-3</v>
      </c>
      <c r="K453" s="123">
        <f>(Constantes!$D$12/0.8)*(Constantes!$D$7*J453^2+Constantes!$D$8*J453+Constantes!$D$9)</f>
        <v>10.878949112657713</v>
      </c>
      <c r="L453" s="123">
        <f>(Constantes!$D$12/0.8)*(0.00376*D453^2-0.0516*D453-6.967)</f>
        <v>-2.6771849999999993</v>
      </c>
      <c r="M453" s="122">
        <f t="shared" si="41"/>
        <v>2.3005643730338066</v>
      </c>
      <c r="N453" s="12"/>
    </row>
    <row r="454" spans="2:14" ht="18.75" customHeight="1" x14ac:dyDescent="0.3">
      <c r="B454" s="11"/>
      <c r="C454" s="74">
        <v>449</v>
      </c>
      <c r="D454" s="64">
        <f>(Observaciones!D454+Observaciones!E454)/2</f>
        <v>5.9</v>
      </c>
      <c r="E454" s="123">
        <f t="shared" si="42"/>
        <v>0.9290490433608416</v>
      </c>
      <c r="F454" s="123">
        <f t="shared" si="43"/>
        <v>6.4369991730543294E-2</v>
      </c>
      <c r="G454" s="123">
        <f t="shared" si="44"/>
        <v>2.4870701</v>
      </c>
      <c r="H454" s="123">
        <f>0.001013*Constantes!$D$6/(0.622*G454)</f>
        <v>4.8563621118743031E-2</v>
      </c>
      <c r="I454" s="123">
        <f t="shared" si="45"/>
        <v>0.28876380129570045</v>
      </c>
      <c r="J454" s="123">
        <f t="shared" si="46"/>
        <v>1.4078439153703198E-2</v>
      </c>
      <c r="K454" s="123">
        <f>(Constantes!$D$12/0.8)*(Constantes!$D$7*J454^2+Constantes!$D$8*J454+Constantes!$D$9)</f>
        <v>10.848733377612515</v>
      </c>
      <c r="L454" s="123">
        <f>(Constantes!$D$12/0.8)*(0.00376*D454^2-0.0516*D454-6.967)</f>
        <v>-2.6777078999999997</v>
      </c>
      <c r="M454" s="122">
        <f t="shared" si="41"/>
        <v>2.1715330880376302</v>
      </c>
      <c r="N454" s="12"/>
    </row>
    <row r="455" spans="2:14" ht="18.75" customHeight="1" x14ac:dyDescent="0.3">
      <c r="B455" s="11"/>
      <c r="C455" s="74">
        <v>450</v>
      </c>
      <c r="D455" s="64">
        <f>(Observaciones!D455+Observaciones!E455)/2</f>
        <v>5.3</v>
      </c>
      <c r="E455" s="123">
        <f t="shared" si="42"/>
        <v>0.8911200050543554</v>
      </c>
      <c r="F455" s="123">
        <f t="shared" si="43"/>
        <v>6.2047823841482788E-2</v>
      </c>
      <c r="G455" s="123">
        <f t="shared" si="44"/>
        <v>2.4884866999999997</v>
      </c>
      <c r="H455" s="123">
        <f>0.001013*Constantes!$D$6/(0.622*G455)</f>
        <v>4.8535975712530176E-2</v>
      </c>
      <c r="I455" s="123">
        <f t="shared" si="45"/>
        <v>0.28409936810792097</v>
      </c>
      <c r="J455" s="123">
        <f t="shared" si="46"/>
        <v>2.1112443894310395E-2</v>
      </c>
      <c r="K455" s="123">
        <f>(Constantes!$D$12/0.8)*(Constantes!$D$7*J455^2+Constantes!$D$8*J455+Constantes!$D$9)</f>
        <v>10.818037413337551</v>
      </c>
      <c r="L455" s="123">
        <f>(Constantes!$D$12/0.8)*(0.00376*D455^2-0.0516*D455-6.967)</f>
        <v>-2.6755730999999994</v>
      </c>
      <c r="M455" s="122">
        <f t="shared" ref="M455:M518" si="47">IF(D455&gt;0,I455*(0.94*K455+L455),0)</f>
        <v>2.1288651106626721</v>
      </c>
      <c r="N455" s="12"/>
    </row>
    <row r="456" spans="2:14" ht="18.75" customHeight="1" x14ac:dyDescent="0.3">
      <c r="B456" s="11"/>
      <c r="C456" s="74">
        <v>451</v>
      </c>
      <c r="D456" s="64">
        <f>(Observaciones!D456+Observaciones!E456)/2</f>
        <v>5</v>
      </c>
      <c r="E456" s="123">
        <f t="shared" si="42"/>
        <v>0.87267261944779717</v>
      </c>
      <c r="F456" s="123">
        <f t="shared" si="43"/>
        <v>6.0913909783222933E-2</v>
      </c>
      <c r="G456" s="123">
        <f t="shared" si="44"/>
        <v>2.489195</v>
      </c>
      <c r="H456" s="123">
        <f>0.001013*Constantes!$D$6/(0.622*G456)</f>
        <v>4.8522164809166962E-2</v>
      </c>
      <c r="I456" s="123">
        <f t="shared" si="45"/>
        <v>0.28175238056862134</v>
      </c>
      <c r="J456" s="123">
        <f t="shared" si="46"/>
        <v>2.814019256214894E-2</v>
      </c>
      <c r="K456" s="123">
        <f>(Constantes!$D$12/0.8)*(Constantes!$D$7*J456^2+Constantes!$D$8*J456+Constantes!$D$9)</f>
        <v>10.786871422998427</v>
      </c>
      <c r="L456" s="123">
        <f>(Constantes!$D$12/0.8)*(0.00376*D456^2-0.0516*D456-6.967)</f>
        <v>-2.6741249999999992</v>
      </c>
      <c r="M456" s="122">
        <f t="shared" si="47"/>
        <v>2.1034320154903279</v>
      </c>
      <c r="N456" s="12"/>
    </row>
    <row r="457" spans="2:14" ht="18.75" customHeight="1" x14ac:dyDescent="0.3">
      <c r="B457" s="11"/>
      <c r="C457" s="74">
        <v>452</v>
      </c>
      <c r="D457" s="64">
        <f>(Observaciones!D457+Observaciones!E457)/2</f>
        <v>4.5</v>
      </c>
      <c r="E457" s="123">
        <f t="shared" si="42"/>
        <v>0.84267449337682987</v>
      </c>
      <c r="F457" s="123">
        <f t="shared" si="43"/>
        <v>5.906350417529968E-2</v>
      </c>
      <c r="G457" s="123">
        <f t="shared" si="44"/>
        <v>2.4903754999999999</v>
      </c>
      <c r="H457" s="123">
        <f>0.001013*Constantes!$D$6/(0.622*G457)</f>
        <v>4.8499164094793878E-2</v>
      </c>
      <c r="I457" s="123">
        <f t="shared" si="45"/>
        <v>0.2778199011826501</v>
      </c>
      <c r="J457" s="123">
        <f t="shared" si="46"/>
        <v>3.5159602683615496E-2</v>
      </c>
      <c r="K457" s="123">
        <f>(Constantes!$D$12/0.8)*(Constantes!$D$7*J457^2+Constantes!$D$8*J457+Constantes!$D$9)</f>
        <v>10.75524619011747</v>
      </c>
      <c r="L457" s="123">
        <f>(Constantes!$D$12/0.8)*(0.00376*D457^2-0.0516*D457-6.967)</f>
        <v>-2.6711474999999996</v>
      </c>
      <c r="M457" s="122">
        <f t="shared" si="47"/>
        <v>2.0666422132152156</v>
      </c>
      <c r="N457" s="12"/>
    </row>
    <row r="458" spans="2:14" ht="18.75" customHeight="1" x14ac:dyDescent="0.3">
      <c r="B458" s="11"/>
      <c r="C458" s="74">
        <v>453</v>
      </c>
      <c r="D458" s="64">
        <f>(Observaciones!D458+Observaciones!E458)/2</f>
        <v>3.9</v>
      </c>
      <c r="E458" s="123">
        <f t="shared" si="42"/>
        <v>0.80788009786226911</v>
      </c>
      <c r="F458" s="123">
        <f t="shared" si="43"/>
        <v>5.6906812005471166E-2</v>
      </c>
      <c r="G458" s="123">
        <f t="shared" si="44"/>
        <v>2.4917921000000001</v>
      </c>
      <c r="H458" s="123">
        <f>0.001013*Constantes!$D$6/(0.622*G458)</f>
        <v>4.847159200486844E-2</v>
      </c>
      <c r="I458" s="123">
        <f t="shared" si="45"/>
        <v>0.27306835890470821</v>
      </c>
      <c r="J458" s="123">
        <f t="shared" si="46"/>
        <v>4.2168594256000898E-2</v>
      </c>
      <c r="K458" s="123">
        <f>(Constantes!$D$12/0.8)*(Constantes!$D$7*J458^2+Constantes!$D$8*J458+Constantes!$D$9)</f>
        <v>10.72317307354318</v>
      </c>
      <c r="L458" s="123">
        <f>(Constantes!$D$12/0.8)*(0.00376*D458^2-0.0516*D458-6.967)</f>
        <v>-2.6666438999999995</v>
      </c>
      <c r="M458" s="122">
        <f t="shared" si="47"/>
        <v>2.0242936434807257</v>
      </c>
      <c r="N458" s="12"/>
    </row>
    <row r="459" spans="2:14" ht="18.75" customHeight="1" x14ac:dyDescent="0.3">
      <c r="B459" s="11"/>
      <c r="C459" s="74">
        <v>454</v>
      </c>
      <c r="D459" s="64">
        <f>(Observaciones!D459+Observaciones!E459)/2</f>
        <v>4.6999999999999993</v>
      </c>
      <c r="E459" s="123">
        <f t="shared" si="42"/>
        <v>0.85456279709437755</v>
      </c>
      <c r="F459" s="123">
        <f t="shared" si="43"/>
        <v>5.9797799714718242E-2</v>
      </c>
      <c r="G459" s="123">
        <f t="shared" si="44"/>
        <v>2.4899032999999999</v>
      </c>
      <c r="H459" s="123">
        <f>0.001013*Constantes!$D$6/(0.622*G459)</f>
        <v>4.8508361763348141E-2</v>
      </c>
      <c r="I459" s="123">
        <f t="shared" si="45"/>
        <v>0.27939594869492862</v>
      </c>
      <c r="J459" s="123">
        <f t="shared" si="46"/>
        <v>4.9165090363835068E-2</v>
      </c>
      <c r="K459" s="123">
        <f>(Constantes!$D$12/0.8)*(Constantes!$D$7*J459^2+Constantes!$D$8*J459+Constantes!$D$9)</f>
        <v>10.690664001728672</v>
      </c>
      <c r="L459" s="123">
        <f>(Constantes!$D$12/0.8)*(0.00376*D459^2-0.0516*D459-6.967)</f>
        <v>-2.6724230999999996</v>
      </c>
      <c r="M459" s="122">
        <f t="shared" si="47"/>
        <v>2.0610483309464596</v>
      </c>
      <c r="N459" s="12"/>
    </row>
    <row r="460" spans="2:14" ht="18.75" customHeight="1" x14ac:dyDescent="0.3">
      <c r="B460" s="11"/>
      <c r="C460" s="74">
        <v>455</v>
      </c>
      <c r="D460" s="64">
        <f>(Observaciones!D460+Observaciones!E460)/2</f>
        <v>4</v>
      </c>
      <c r="E460" s="123">
        <f t="shared" si="42"/>
        <v>0.81358960360034527</v>
      </c>
      <c r="F460" s="123">
        <f t="shared" si="43"/>
        <v>5.7261497382928649E-2</v>
      </c>
      <c r="G460" s="123">
        <f t="shared" si="44"/>
        <v>2.4915560000000001</v>
      </c>
      <c r="H460" s="123">
        <f>0.001013*Constantes!$D$6/(0.622*G460)</f>
        <v>4.8476185175911901E-2</v>
      </c>
      <c r="I460" s="123">
        <f t="shared" si="45"/>
        <v>0.27386264930652215</v>
      </c>
      <c r="J460" s="123">
        <f t="shared" si="46"/>
        <v>5.6147017794325259E-2</v>
      </c>
      <c r="K460" s="123">
        <f>(Constantes!$D$12/0.8)*(Constantes!$D$7*J460^2+Constantes!$D$8*J460+Constantes!$D$9)</f>
        <v>10.657731466323492</v>
      </c>
      <c r="L460" s="123">
        <f>(Constantes!$D$12/0.8)*(0.00376*D460^2-0.0516*D460-6.967)</f>
        <v>-2.6674649999999995</v>
      </c>
      <c r="M460" s="122">
        <f t="shared" si="47"/>
        <v>2.0131102686345241</v>
      </c>
      <c r="N460" s="12"/>
    </row>
    <row r="461" spans="2:14" ht="18.75" customHeight="1" x14ac:dyDescent="0.3">
      <c r="B461" s="11"/>
      <c r="C461" s="74">
        <v>456</v>
      </c>
      <c r="D461" s="64">
        <f>(Observaciones!D461+Observaciones!E461)/2</f>
        <v>2.9999999999999996</v>
      </c>
      <c r="E461" s="123">
        <f t="shared" si="42"/>
        <v>0.75806427648670083</v>
      </c>
      <c r="F461" s="123">
        <f t="shared" si="43"/>
        <v>5.3798534274979479E-2</v>
      </c>
      <c r="G461" s="123">
        <f t="shared" si="44"/>
        <v>2.4939169999999997</v>
      </c>
      <c r="H461" s="123">
        <f>0.001013*Constantes!$D$6/(0.622*G461)</f>
        <v>4.8430292600818055E-2</v>
      </c>
      <c r="I461" s="123">
        <f t="shared" si="45"/>
        <v>0.2658799668755345</v>
      </c>
      <c r="J461" s="123">
        <f t="shared" si="46"/>
        <v>6.3112307651691096E-2</v>
      </c>
      <c r="K461" s="123">
        <f>(Constantes!$D$12/0.8)*(Constantes!$D$7*J461^2+Constantes!$D$8*J461+Constantes!$D$9)</f>
        <v>10.624388515084187</v>
      </c>
      <c r="L461" s="123">
        <f>(Constantes!$D$12/0.8)*(0.00376*D461^2-0.0516*D461-6.967)</f>
        <v>-2.6579849999999996</v>
      </c>
      <c r="M461" s="122">
        <f t="shared" si="47"/>
        <v>1.9486183787199216</v>
      </c>
      <c r="N461" s="12"/>
    </row>
    <row r="462" spans="2:14" ht="18.75" customHeight="1" x14ac:dyDescent="0.3">
      <c r="B462" s="11"/>
      <c r="C462" s="74">
        <v>457</v>
      </c>
      <c r="D462" s="64">
        <f>(Observaciones!D462+Observaciones!E462)/2</f>
        <v>4.2</v>
      </c>
      <c r="E462" s="123">
        <f t="shared" si="42"/>
        <v>0.82511551517269466</v>
      </c>
      <c r="F462" s="123">
        <f t="shared" si="43"/>
        <v>5.797655922358453E-2</v>
      </c>
      <c r="G462" s="123">
        <f t="shared" si="44"/>
        <v>2.4910837999999997</v>
      </c>
      <c r="H462" s="123">
        <f>0.001013*Constantes!$D$6/(0.622*G462)</f>
        <v>4.8485374129988865E-2</v>
      </c>
      <c r="I462" s="123">
        <f t="shared" si="45"/>
        <v>0.27544842685092108</v>
      </c>
      <c r="J462" s="123">
        <f t="shared" si="46"/>
        <v>7.0058895970224216E-2</v>
      </c>
      <c r="K462" s="123">
        <f>(Constantes!$D$12/0.8)*(Constantes!$D$7*J462^2+Constantes!$D$8*J462+Constantes!$D$9)</f>
        <v>10.590648744109675</v>
      </c>
      <c r="L462" s="123">
        <f>(Constantes!$D$12/0.8)*(0.00376*D462^2-0.0516*D462-6.967)</f>
        <v>-2.6690225999999995</v>
      </c>
      <c r="M462" s="122">
        <f t="shared" si="47"/>
        <v>2.0069688073423961</v>
      </c>
      <c r="N462" s="12"/>
    </row>
    <row r="463" spans="2:14" ht="18.75" customHeight="1" x14ac:dyDescent="0.3">
      <c r="B463" s="11"/>
      <c r="C463" s="74">
        <v>458</v>
      </c>
      <c r="D463" s="64">
        <f>(Observaciones!D463+Observaciones!E463)/2</f>
        <v>4.4000000000000004</v>
      </c>
      <c r="E463" s="123">
        <f t="shared" si="42"/>
        <v>0.83678523020110962</v>
      </c>
      <c r="F463" s="123">
        <f t="shared" si="43"/>
        <v>5.8699264456482256E-2</v>
      </c>
      <c r="G463" s="123">
        <f t="shared" si="44"/>
        <v>2.4906115999999998</v>
      </c>
      <c r="H463" s="123">
        <f>0.001013*Constantes!$D$6/(0.622*G463)</f>
        <v>4.8494566568369937E-2</v>
      </c>
      <c r="I463" s="123">
        <f t="shared" si="45"/>
        <v>0.2770303848497464</v>
      </c>
      <c r="J463" s="123">
        <f t="shared" si="46"/>
        <v>7.6984724325886919E-2</v>
      </c>
      <c r="K463" s="123">
        <f>(Constantes!$D$12/0.8)*(Constantes!$D$7*J463^2+Constantes!$D$8*J463+Constantes!$D$9)</f>
        <v>10.556526289408405</v>
      </c>
      <c r="L463" s="123">
        <f>(Constantes!$D$12/0.8)*(0.00376*D463^2-0.0516*D463-6.967)</f>
        <v>-2.6704673999999993</v>
      </c>
      <c r="M463" s="122">
        <f t="shared" si="47"/>
        <v>2.0092092166426978</v>
      </c>
      <c r="N463" s="12"/>
    </row>
    <row r="464" spans="2:14" ht="18.75" customHeight="1" x14ac:dyDescent="0.3">
      <c r="B464" s="11"/>
      <c r="C464" s="74">
        <v>459</v>
      </c>
      <c r="D464" s="64">
        <f>(Observaciones!D464+Observaciones!E464)/2</f>
        <v>4.1999999999999993</v>
      </c>
      <c r="E464" s="123">
        <f t="shared" si="42"/>
        <v>0.82511551517269466</v>
      </c>
      <c r="F464" s="123">
        <f t="shared" si="43"/>
        <v>5.797655922358453E-2</v>
      </c>
      <c r="G464" s="123">
        <f t="shared" si="44"/>
        <v>2.4910837999999997</v>
      </c>
      <c r="H464" s="123">
        <f>0.001013*Constantes!$D$6/(0.622*G464)</f>
        <v>4.8485374129988865E-2</v>
      </c>
      <c r="I464" s="123">
        <f t="shared" si="45"/>
        <v>0.27544842685092108</v>
      </c>
      <c r="J464" s="123">
        <f t="shared" si="46"/>
        <v>8.3887740446265083E-2</v>
      </c>
      <c r="K464" s="123">
        <f>(Constantes!$D$12/0.8)*(Constantes!$D$7*J464^2+Constantes!$D$8*J464+Constantes!$D$9)</f>
        <v>10.522035817804978</v>
      </c>
      <c r="L464" s="123">
        <f>(Constantes!$D$12/0.8)*(0.00376*D464^2-0.0516*D464-6.967)</f>
        <v>-2.6690225999999995</v>
      </c>
      <c r="M464" s="122">
        <f t="shared" si="47"/>
        <v>1.9892034440868651</v>
      </c>
      <c r="N464" s="12"/>
    </row>
    <row r="465" spans="2:14" ht="18.75" customHeight="1" x14ac:dyDescent="0.3">
      <c r="B465" s="11"/>
      <c r="C465" s="74">
        <v>460</v>
      </c>
      <c r="D465" s="64">
        <f>(Observaciones!D465+Observaciones!E465)/2</f>
        <v>3.3</v>
      </c>
      <c r="E465" s="123">
        <f t="shared" si="42"/>
        <v>0.77435950557316791</v>
      </c>
      <c r="F465" s="123">
        <f t="shared" si="43"/>
        <v>5.4818019612903897E-2</v>
      </c>
      <c r="G465" s="123">
        <f t="shared" si="44"/>
        <v>2.4932086999999998</v>
      </c>
      <c r="H465" s="123">
        <f>0.001013*Constantes!$D$6/(0.622*G465)</f>
        <v>4.8444051246955125E-2</v>
      </c>
      <c r="I465" s="123">
        <f t="shared" si="45"/>
        <v>0.26828378389336249</v>
      </c>
      <c r="J465" s="123">
        <f t="shared" si="46"/>
        <v>9.0765898818703644E-2</v>
      </c>
      <c r="K465" s="123">
        <f>(Constantes!$D$12/0.8)*(Constantes!$D$7*J465^2+Constantes!$D$8*J465+Constantes!$D$9)</f>
        <v>10.487192517194751</v>
      </c>
      <c r="L465" s="123">
        <f>(Constantes!$D$12/0.8)*(0.00376*D465^2-0.0516*D465-6.967)</f>
        <v>-2.6611250999999996</v>
      </c>
      <c r="M465" s="122">
        <f t="shared" si="47"/>
        <v>1.9307943582336924</v>
      </c>
      <c r="N465" s="12"/>
    </row>
    <row r="466" spans="2:14" ht="18.75" customHeight="1" x14ac:dyDescent="0.3">
      <c r="B466" s="11"/>
      <c r="C466" s="74">
        <v>461</v>
      </c>
      <c r="D466" s="64">
        <f>(Observaciones!D466+Observaciones!E466)/2</f>
        <v>3.6999999999999997</v>
      </c>
      <c r="E466" s="123">
        <f t="shared" si="42"/>
        <v>0.79656704122309585</v>
      </c>
      <c r="F466" s="123">
        <f t="shared" si="43"/>
        <v>5.6203091112967181E-2</v>
      </c>
      <c r="G466" s="123">
        <f t="shared" si="44"/>
        <v>2.4922643</v>
      </c>
      <c r="H466" s="123">
        <f>0.001013*Constantes!$D$6/(0.622*G466)</f>
        <v>4.8462408273534374E-2</v>
      </c>
      <c r="I466" s="123">
        <f t="shared" si="45"/>
        <v>0.27147703708239068</v>
      </c>
      <c r="J466" s="123">
        <f t="shared" si="46"/>
        <v>9.7617161296433344E-2</v>
      </c>
      <c r="K466" s="123">
        <f>(Constantes!$D$12/0.8)*(Constantes!$D$7*J466^2+Constantes!$D$8*J466+Constantes!$D$9)</f>
        <v>10.452012086155722</v>
      </c>
      <c r="L466" s="123">
        <f>(Constantes!$D$12/0.8)*(0.00376*D466^2-0.0516*D466-6.967)</f>
        <v>-2.6649170999999994</v>
      </c>
      <c r="M466" s="122">
        <f t="shared" si="47"/>
        <v>1.9437685979587618</v>
      </c>
      <c r="N466" s="12"/>
    </row>
    <row r="467" spans="2:14" ht="18.75" customHeight="1" x14ac:dyDescent="0.3">
      <c r="B467" s="11"/>
      <c r="C467" s="74">
        <v>462</v>
      </c>
      <c r="D467" s="64">
        <f>(Observaciones!D467+Observaciones!E467)/2</f>
        <v>5.1999999999999993</v>
      </c>
      <c r="E467" s="123">
        <f t="shared" si="42"/>
        <v>0.88493303901287812</v>
      </c>
      <c r="F467" s="123">
        <f t="shared" si="43"/>
        <v>6.1667860029754905E-2</v>
      </c>
      <c r="G467" s="123">
        <f t="shared" si="44"/>
        <v>2.4887227999999997</v>
      </c>
      <c r="H467" s="123">
        <f>0.001013*Constantes!$D$6/(0.622*G467)</f>
        <v>4.8531371204601152E-2</v>
      </c>
      <c r="I467" s="123">
        <f t="shared" si="45"/>
        <v>0.2833181072479638</v>
      </c>
      <c r="J467" s="123">
        <f t="shared" si="46"/>
        <v>0.10443949770252038</v>
      </c>
      <c r="K467" s="123">
        <f>(Constantes!$D$12/0.8)*(Constantes!$D$7*J467^2+Constantes!$D$8*J467+Constantes!$D$9)</f>
        <v>10.416510722927725</v>
      </c>
      <c r="L467" s="123">
        <f>(Constantes!$D$12/0.8)*(0.00376*D467^2-0.0516*D467-6.967)</f>
        <v>-2.6751185999999998</v>
      </c>
      <c r="M467" s="122">
        <f t="shared" si="47"/>
        <v>2.0162053976032994</v>
      </c>
      <c r="N467" s="12"/>
    </row>
    <row r="468" spans="2:14" ht="18.75" customHeight="1" x14ac:dyDescent="0.3">
      <c r="B468" s="11"/>
      <c r="C468" s="74">
        <v>463</v>
      </c>
      <c r="D468" s="64">
        <f>(Observaciones!D468+Observaciones!E468)/2</f>
        <v>5.3</v>
      </c>
      <c r="E468" s="123">
        <f t="shared" si="42"/>
        <v>0.8911200050543554</v>
      </c>
      <c r="F468" s="123">
        <f t="shared" si="43"/>
        <v>6.2047823841482788E-2</v>
      </c>
      <c r="G468" s="123">
        <f t="shared" si="44"/>
        <v>2.4884866999999997</v>
      </c>
      <c r="H468" s="123">
        <f>0.001013*Constantes!$D$6/(0.622*G468)</f>
        <v>4.8535975712530176E-2</v>
      </c>
      <c r="I468" s="123">
        <f t="shared" si="45"/>
        <v>0.28409936810792097</v>
      </c>
      <c r="J468" s="123">
        <f t="shared" si="46"/>
        <v>0.11123088643144884</v>
      </c>
      <c r="K468" s="123">
        <f>(Constantes!$D$12/0.8)*(Constantes!$D$7*J468^2+Constantes!$D$8*J468+Constantes!$D$9)</f>
        <v>10.380705113769782</v>
      </c>
      <c r="L468" s="123">
        <f>(Constantes!$D$12/0.8)*(0.00376*D468^2-0.0516*D468-6.967)</f>
        <v>-2.6755730999999994</v>
      </c>
      <c r="M468" s="122">
        <f t="shared" si="47"/>
        <v>2.0120740304999081</v>
      </c>
      <c r="N468" s="12"/>
    </row>
    <row r="469" spans="2:14" ht="18.75" customHeight="1" x14ac:dyDescent="0.3">
      <c r="B469" s="11"/>
      <c r="C469" s="74">
        <v>464</v>
      </c>
      <c r="D469" s="64">
        <f>(Observaciones!D469+Observaciones!E469)/2</f>
        <v>4.5</v>
      </c>
      <c r="E469" s="123">
        <f t="shared" si="42"/>
        <v>0.84267449337682987</v>
      </c>
      <c r="F469" s="123">
        <f t="shared" si="43"/>
        <v>5.906350417529968E-2</v>
      </c>
      <c r="G469" s="123">
        <f t="shared" si="44"/>
        <v>2.4903754999999999</v>
      </c>
      <c r="H469" s="123">
        <f>0.001013*Constantes!$D$6/(0.622*G469)</f>
        <v>4.8499164094793878E-2</v>
      </c>
      <c r="I469" s="123">
        <f t="shared" si="45"/>
        <v>0.2778199011826501</v>
      </c>
      <c r="J469" s="123">
        <f t="shared" si="46"/>
        <v>0.11798931504816888</v>
      </c>
      <c r="K469" s="123">
        <f>(Constantes!$D$12/0.8)*(Constantes!$D$7*J469^2+Constantes!$D$8*J469+Constantes!$D$9)</f>
        <v>10.344612420707151</v>
      </c>
      <c r="L469" s="123">
        <f>(Constantes!$D$12/0.8)*(0.00376*D469^2-0.0516*D469-6.967)</f>
        <v>-2.6711474999999996</v>
      </c>
      <c r="M469" s="122">
        <f t="shared" si="47"/>
        <v>1.959404913969772</v>
      </c>
      <c r="N469" s="12"/>
    </row>
    <row r="470" spans="2:14" ht="18.75" customHeight="1" x14ac:dyDescent="0.3">
      <c r="B470" s="11"/>
      <c r="C470" s="74">
        <v>465</v>
      </c>
      <c r="D470" s="64">
        <f>(Observaciones!D470+Observaciones!E470)/2</f>
        <v>6.1000000000000005</v>
      </c>
      <c r="E470" s="123">
        <f t="shared" si="42"/>
        <v>0.9420044548592118</v>
      </c>
      <c r="F470" s="123">
        <f t="shared" si="43"/>
        <v>6.5160403190035326E-2</v>
      </c>
      <c r="G470" s="123">
        <f t="shared" si="44"/>
        <v>2.4865979</v>
      </c>
      <c r="H470" s="123">
        <f>0.001013*Constantes!$D$6/(0.622*G470)</f>
        <v>4.8572843253890934E-2</v>
      </c>
      <c r="I470" s="123">
        <f t="shared" si="45"/>
        <v>0.29030954125473435</v>
      </c>
      <c r="J470" s="123">
        <f t="shared" si="46"/>
        <v>0.12471278088442181</v>
      </c>
      <c r="K470" s="123">
        <f>(Constantes!$D$12/0.8)*(Constantes!$D$7*J470^2+Constantes!$D$8*J470+Constantes!$D$9)</f>
        <v>10.308250268680364</v>
      </c>
      <c r="L470" s="123">
        <f>(Constantes!$D$12/0.8)*(0.00376*D470^2-0.0516*D470-6.967)</f>
        <v>-2.6781938999999997</v>
      </c>
      <c r="M470" s="122">
        <f t="shared" si="47"/>
        <v>2.0355231597409849</v>
      </c>
      <c r="N470" s="12"/>
    </row>
    <row r="471" spans="2:14" ht="18.75" customHeight="1" x14ac:dyDescent="0.3">
      <c r="B471" s="11"/>
      <c r="C471" s="74">
        <v>466</v>
      </c>
      <c r="D471" s="64">
        <f>(Observaciones!D471+Observaciones!E471)/2</f>
        <v>5.5</v>
      </c>
      <c r="E471" s="123">
        <f t="shared" si="42"/>
        <v>0.90360844965772646</v>
      </c>
      <c r="F471" s="123">
        <f t="shared" si="43"/>
        <v>6.2813771829638612E-2</v>
      </c>
      <c r="G471" s="123">
        <f t="shared" si="44"/>
        <v>2.4880144999999998</v>
      </c>
      <c r="H471" s="123">
        <f>0.001013*Constantes!$D$6/(0.622*G471)</f>
        <v>4.8545187350055377E-2</v>
      </c>
      <c r="I471" s="123">
        <f t="shared" si="45"/>
        <v>0.28565862902483974</v>
      </c>
      <c r="J471" s="123">
        <f t="shared" si="46"/>
        <v>0.13139929163217681</v>
      </c>
      <c r="K471" s="123">
        <f>(Constantes!$D$12/0.8)*(Constantes!$D$7*J471^2+Constantes!$D$8*J471+Constantes!$D$9)</f>
        <v>10.271636732109274</v>
      </c>
      <c r="L471" s="123">
        <f>(Constantes!$D$12/0.8)*(0.00376*D471^2-0.0516*D471-6.967)</f>
        <v>-2.6763974999999998</v>
      </c>
      <c r="M471" s="122">
        <f t="shared" si="47"/>
        <v>1.9935947261558804</v>
      </c>
      <c r="N471" s="12"/>
    </row>
    <row r="472" spans="2:14" ht="18.75" customHeight="1" x14ac:dyDescent="0.3">
      <c r="B472" s="11"/>
      <c r="C472" s="74">
        <v>467</v>
      </c>
      <c r="D472" s="64">
        <f>(Observaciones!D472+Observaciones!E472)/2</f>
        <v>5.9</v>
      </c>
      <c r="E472" s="123">
        <f t="shared" si="42"/>
        <v>0.9290490433608416</v>
      </c>
      <c r="F472" s="123">
        <f t="shared" si="43"/>
        <v>6.4369991730543294E-2</v>
      </c>
      <c r="G472" s="123">
        <f t="shared" si="44"/>
        <v>2.4870701</v>
      </c>
      <c r="H472" s="123">
        <f>0.001013*Constantes!$D$6/(0.622*G472)</f>
        <v>4.8563621118743031E-2</v>
      </c>
      <c r="I472" s="123">
        <f t="shared" si="45"/>
        <v>0.28876380129570045</v>
      </c>
      <c r="J472" s="123">
        <f t="shared" si="46"/>
        <v>0.13804686593399257</v>
      </c>
      <c r="K472" s="123">
        <f>(Constantes!$D$12/0.8)*(Constantes!$D$7*J472^2+Constantes!$D$8*J472+Constantes!$D$9)</f>
        <v>10.234790320885821</v>
      </c>
      <c r="L472" s="123">
        <f>(Constantes!$D$12/0.8)*(0.00376*D472^2-0.0516*D472-6.967)</f>
        <v>-2.6777078999999997</v>
      </c>
      <c r="M472" s="122">
        <f t="shared" si="47"/>
        <v>2.0048856290484984</v>
      </c>
      <c r="N472" s="12"/>
    </row>
    <row r="473" spans="2:14" ht="18.75" customHeight="1" x14ac:dyDescent="0.3">
      <c r="B473" s="11"/>
      <c r="C473" s="74">
        <v>468</v>
      </c>
      <c r="D473" s="64">
        <f>(Observaciones!D473+Observaciones!E473)/2</f>
        <v>4.8</v>
      </c>
      <c r="E473" s="123">
        <f t="shared" si="42"/>
        <v>0.86056222657343806</v>
      </c>
      <c r="F473" s="123">
        <f t="shared" si="43"/>
        <v>6.0167872375456809E-2</v>
      </c>
      <c r="G473" s="123">
        <f t="shared" si="44"/>
        <v>2.4896672</v>
      </c>
      <c r="H473" s="123">
        <f>0.001013*Constantes!$D$6/(0.622*G473)</f>
        <v>4.851296190597456E-2</v>
      </c>
      <c r="I473" s="123">
        <f t="shared" si="45"/>
        <v>0.28018245624068705</v>
      </c>
      <c r="J473" s="123">
        <f t="shared" si="46"/>
        <v>0.14465353397013597</v>
      </c>
      <c r="K473" s="123">
        <f>(Constantes!$D$12/0.8)*(Constantes!$D$7*J473^2+Constantes!$D$8*J473+Constantes!$D$9)</f>
        <v>10.197729965809939</v>
      </c>
      <c r="L473" s="123">
        <f>(Constantes!$D$12/0.8)*(0.00376*D473^2-0.0516*D473-6.967)</f>
        <v>-2.6730185999999994</v>
      </c>
      <c r="M473" s="122">
        <f t="shared" si="47"/>
        <v>1.9368586111808506</v>
      </c>
      <c r="N473" s="12"/>
    </row>
    <row r="474" spans="2:14" ht="18.75" customHeight="1" x14ac:dyDescent="0.3">
      <c r="B474" s="11"/>
      <c r="C474" s="74">
        <v>469</v>
      </c>
      <c r="D474" s="64">
        <f>(Observaciones!D474+Observaciones!E474)/2</f>
        <v>7</v>
      </c>
      <c r="E474" s="123">
        <f t="shared" si="42"/>
        <v>1.002294892855135</v>
      </c>
      <c r="F474" s="123">
        <f t="shared" si="43"/>
        <v>6.8820930073801245E-2</v>
      </c>
      <c r="G474" s="123">
        <f t="shared" si="44"/>
        <v>2.4844729999999999</v>
      </c>
      <c r="H474" s="123">
        <f>0.001013*Constantes!$D$6/(0.622*G474)</f>
        <v>4.8614386242939386E-2</v>
      </c>
      <c r="I474" s="123">
        <f t="shared" si="45"/>
        <v>0.29720634670559043</v>
      </c>
      <c r="J474" s="123">
        <f t="shared" si="46"/>
        <v>0.15121733804228546</v>
      </c>
      <c r="K474" s="123">
        <f>(Constantes!$D$12/0.8)*(Constantes!$D$7*J474^2+Constantes!$D$8*J474+Constantes!$D$9)</f>
        <v>10.160475003483626</v>
      </c>
      <c r="L474" s="123">
        <f>(Constantes!$D$12/0.8)*(0.00376*D474^2-0.0516*D474-6.967)</f>
        <v>-2.6789849999999995</v>
      </c>
      <c r="M474" s="122">
        <f t="shared" si="47"/>
        <v>2.0423608524550332</v>
      </c>
      <c r="N474" s="12"/>
    </row>
    <row r="475" spans="2:14" ht="18.75" customHeight="1" x14ac:dyDescent="0.3">
      <c r="B475" s="11"/>
      <c r="C475" s="74">
        <v>470</v>
      </c>
      <c r="D475" s="64">
        <f>(Observaciones!D475+Observaciones!E475)/2</f>
        <v>4.8</v>
      </c>
      <c r="E475" s="123">
        <f t="shared" si="42"/>
        <v>0.86056222657343806</v>
      </c>
      <c r="F475" s="123">
        <f t="shared" si="43"/>
        <v>6.0167872375456809E-2</v>
      </c>
      <c r="G475" s="123">
        <f t="shared" si="44"/>
        <v>2.4896672</v>
      </c>
      <c r="H475" s="123">
        <f>0.001013*Constantes!$D$6/(0.622*G475)</f>
        <v>4.851296190597456E-2</v>
      </c>
      <c r="I475" s="123">
        <f t="shared" si="45"/>
        <v>0.28018245624068705</v>
      </c>
      <c r="J475" s="123">
        <f t="shared" si="46"/>
        <v>0.15773633315363522</v>
      </c>
      <c r="K475" s="123">
        <f>(Constantes!$D$12/0.8)*(Constantes!$D$7*J475^2+Constantes!$D$8*J475+Constantes!$D$9)</f>
        <v>10.123045160678993</v>
      </c>
      <c r="L475" s="123">
        <f>(Constantes!$D$12/0.8)*(0.00376*D475^2-0.0516*D475-6.967)</f>
        <v>-2.6730185999999994</v>
      </c>
      <c r="M475" s="122">
        <f t="shared" si="47"/>
        <v>1.9171887613641319</v>
      </c>
      <c r="N475" s="12"/>
    </row>
    <row r="476" spans="2:14" ht="18.75" customHeight="1" x14ac:dyDescent="0.3">
      <c r="B476" s="11"/>
      <c r="C476" s="74">
        <v>471</v>
      </c>
      <c r="D476" s="64">
        <f>(Observaciones!D476+Observaciones!E476)/2</f>
        <v>5.5</v>
      </c>
      <c r="E476" s="123">
        <f t="shared" si="42"/>
        <v>0.90360844965772646</v>
      </c>
      <c r="F476" s="123">
        <f t="shared" si="43"/>
        <v>6.2813771829638612E-2</v>
      </c>
      <c r="G476" s="123">
        <f t="shared" si="44"/>
        <v>2.4880144999999998</v>
      </c>
      <c r="H476" s="123">
        <f>0.001013*Constantes!$D$6/(0.622*G476)</f>
        <v>4.8545187350055377E-2</v>
      </c>
      <c r="I476" s="123">
        <f t="shared" si="45"/>
        <v>0.28565862902483974</v>
      </c>
      <c r="J476" s="123">
        <f t="shared" si="46"/>
        <v>0.16420858758524307</v>
      </c>
      <c r="K476" s="123">
        <f>(Constantes!$D$12/0.8)*(Constantes!$D$7*J476^2+Constantes!$D$8*J476+Constantes!$D$9)</f>
        <v>10.085460538196584</v>
      </c>
      <c r="L476" s="123">
        <f>(Constantes!$D$12/0.8)*(0.00376*D476^2-0.0516*D476-6.967)</f>
        <v>-2.6763974999999998</v>
      </c>
      <c r="M476" s="122">
        <f t="shared" si="47"/>
        <v>1.9436028600243282</v>
      </c>
      <c r="N476" s="12"/>
    </row>
    <row r="477" spans="2:14" ht="18.75" customHeight="1" x14ac:dyDescent="0.3">
      <c r="B477" s="11"/>
      <c r="C477" s="74">
        <v>472</v>
      </c>
      <c r="D477" s="64">
        <f>(Observaciones!D477+Observaciones!E477)/2</f>
        <v>5.0999999999999996</v>
      </c>
      <c r="E477" s="123">
        <f t="shared" si="42"/>
        <v>0.87878397685782894</v>
      </c>
      <c r="F477" s="123">
        <f t="shared" si="43"/>
        <v>6.1289891533703518E-2</v>
      </c>
      <c r="G477" s="123">
        <f t="shared" si="44"/>
        <v>2.4889589000000001</v>
      </c>
      <c r="H477" s="123">
        <f>0.001013*Constantes!$D$6/(0.622*G477)</f>
        <v>4.8526767570229598E-2</v>
      </c>
      <c r="I477" s="123">
        <f t="shared" si="45"/>
        <v>0.28253577431172794</v>
      </c>
      <c r="J477" s="123">
        <f t="shared" si="46"/>
        <v>0.17063218346843745</v>
      </c>
      <c r="K477" s="123">
        <f>(Constantes!$D$12/0.8)*(Constantes!$D$7*J477^2+Constantes!$D$8*J477+Constantes!$D$9)</f>
        <v>10.047741594231004</v>
      </c>
      <c r="L477" s="123">
        <f>(Constantes!$D$12/0.8)*(0.00376*D477^2-0.0516*D477-6.967)</f>
        <v>-2.6746358999999997</v>
      </c>
      <c r="M477" s="122">
        <f t="shared" si="47"/>
        <v>1.912835339317154</v>
      </c>
      <c r="N477" s="12"/>
    </row>
    <row r="478" spans="2:14" ht="18.75" customHeight="1" x14ac:dyDescent="0.3">
      <c r="B478" s="11"/>
      <c r="C478" s="74">
        <v>473</v>
      </c>
      <c r="D478" s="64">
        <f>(Observaciones!D478+Observaciones!E478)/2</f>
        <v>4.4000000000000004</v>
      </c>
      <c r="E478" s="123">
        <f t="shared" si="42"/>
        <v>0.83678523020110962</v>
      </c>
      <c r="F478" s="123">
        <f t="shared" si="43"/>
        <v>5.8699264456482256E-2</v>
      </c>
      <c r="G478" s="123">
        <f t="shared" si="44"/>
        <v>2.4906115999999998</v>
      </c>
      <c r="H478" s="123">
        <f>0.001013*Constantes!$D$6/(0.622*G478)</f>
        <v>4.8494566568369937E-2</v>
      </c>
      <c r="I478" s="123">
        <f t="shared" si="45"/>
        <v>0.2770303848497464</v>
      </c>
      <c r="J478" s="123">
        <f t="shared" si="46"/>
        <v>0.17700521735312635</v>
      </c>
      <c r="K478" s="123">
        <f>(Constantes!$D$12/0.8)*(Constantes!$D$7*J478^2+Constantes!$D$8*J478+Constantes!$D$9)</f>
        <v>10.009909127261388</v>
      </c>
      <c r="L478" s="123">
        <f>(Constantes!$D$12/0.8)*(0.00376*D478^2-0.0516*D478-6.967)</f>
        <v>-2.6704673999999993</v>
      </c>
      <c r="M478" s="122">
        <f t="shared" si="47"/>
        <v>1.8668654276153369</v>
      </c>
      <c r="N478" s="12"/>
    </row>
    <row r="479" spans="2:14" ht="18.75" customHeight="1" x14ac:dyDescent="0.3">
      <c r="B479" s="11"/>
      <c r="C479" s="74">
        <v>474</v>
      </c>
      <c r="D479" s="64">
        <f>(Observaciones!D479+Observaciones!E479)/2</f>
        <v>4.7</v>
      </c>
      <c r="E479" s="123">
        <f t="shared" si="42"/>
        <v>0.85456279709437766</v>
      </c>
      <c r="F479" s="123">
        <f t="shared" si="43"/>
        <v>5.9797799714718249E-2</v>
      </c>
      <c r="G479" s="123">
        <f t="shared" si="44"/>
        <v>2.4899032999999999</v>
      </c>
      <c r="H479" s="123">
        <f>0.001013*Constantes!$D$6/(0.622*G479)</f>
        <v>4.8508361763348141E-2</v>
      </c>
      <c r="I479" s="123">
        <f t="shared" si="45"/>
        <v>0.27939594869492862</v>
      </c>
      <c r="J479" s="123">
        <f t="shared" si="46"/>
        <v>0.18332580077182775</v>
      </c>
      <c r="K479" s="123">
        <f>(Constantes!$D$12/0.8)*(Constantes!$D$7*J479^2+Constantes!$D$8*J479+Constantes!$D$9)</f>
        <v>9.9719842584849498</v>
      </c>
      <c r="L479" s="123">
        <f>(Constantes!$D$12/0.8)*(0.00376*D479^2-0.0516*D479-6.967)</f>
        <v>-2.6724230999999996</v>
      </c>
      <c r="M479" s="122">
        <f t="shared" si="47"/>
        <v>1.8722998947953369</v>
      </c>
      <c r="N479" s="12"/>
    </row>
    <row r="480" spans="2:14" ht="18.75" customHeight="1" x14ac:dyDescent="0.3">
      <c r="B480" s="11"/>
      <c r="C480" s="74">
        <v>475</v>
      </c>
      <c r="D480" s="64">
        <f>(Observaciones!D480+Observaciones!E480)/2</f>
        <v>4.8999999999999995</v>
      </c>
      <c r="E480" s="123">
        <f t="shared" si="42"/>
        <v>0.86659876849717854</v>
      </c>
      <c r="F480" s="123">
        <f t="shared" si="43"/>
        <v>6.0539906235598351E-2</v>
      </c>
      <c r="G480" s="123">
        <f t="shared" si="44"/>
        <v>2.4894311</v>
      </c>
      <c r="H480" s="123">
        <f>0.001013*Constantes!$D$6/(0.622*G480)</f>
        <v>4.8517562921164735E-2</v>
      </c>
      <c r="I480" s="123">
        <f t="shared" si="45"/>
        <v>0.28096793738836995</v>
      </c>
      <c r="J480" s="123">
        <f t="shared" si="46"/>
        <v>0.18959206079926597</v>
      </c>
      <c r="K480" s="123">
        <f>(Constantes!$D$12/0.8)*(Constantes!$D$7*J480^2+Constantes!$D$8*J480+Constantes!$D$9)</f>
        <v>9.933988413812239</v>
      </c>
      <c r="L480" s="123">
        <f>(Constantes!$D$12/0.8)*(0.00376*D480^2-0.0516*D480-6.967)</f>
        <v>-2.6735858999999995</v>
      </c>
      <c r="M480" s="122">
        <f t="shared" si="47"/>
        <v>1.872472384835034</v>
      </c>
      <c r="N480" s="12"/>
    </row>
    <row r="481" spans="2:14" ht="18.75" customHeight="1" x14ac:dyDescent="0.3">
      <c r="B481" s="11"/>
      <c r="C481" s="74">
        <v>476</v>
      </c>
      <c r="D481" s="64">
        <f>(Observaciones!D481+Observaciones!E481)/2</f>
        <v>4.1000000000000005</v>
      </c>
      <c r="E481" s="123">
        <f t="shared" si="42"/>
        <v>0.81933467941139559</v>
      </c>
      <c r="F481" s="123">
        <f t="shared" si="43"/>
        <v>5.7618077031797721E-2</v>
      </c>
      <c r="G481" s="123">
        <f t="shared" si="44"/>
        <v>2.4913198999999997</v>
      </c>
      <c r="H481" s="123">
        <f>0.001013*Constantes!$D$6/(0.622*G481)</f>
        <v>4.8480779217536206E-2</v>
      </c>
      <c r="I481" s="123">
        <f t="shared" si="45"/>
        <v>0.27465600940603546</v>
      </c>
      <c r="J481" s="123">
        <f t="shared" si="46"/>
        <v>0.19580214060735721</v>
      </c>
      <c r="K481" s="123">
        <f>(Constantes!$D$12/0.8)*(Constantes!$D$7*J481^2+Constantes!$D$8*J481+Constantes!$D$9)</f>
        <v>9.895943305443458</v>
      </c>
      <c r="L481" s="123">
        <f>(Constantes!$D$12/0.8)*(0.00376*D481^2-0.0516*D481-6.967)</f>
        <v>-2.6682578999999995</v>
      </c>
      <c r="M481" s="122">
        <f t="shared" si="47"/>
        <v>1.8220484128464551</v>
      </c>
      <c r="N481" s="12"/>
    </row>
    <row r="482" spans="2:14" ht="18.75" customHeight="1" x14ac:dyDescent="0.3">
      <c r="B482" s="11"/>
      <c r="C482" s="74">
        <v>477</v>
      </c>
      <c r="D482" s="64">
        <f>(Observaciones!D482+Observaciones!E482)/2</f>
        <v>4.9000000000000004</v>
      </c>
      <c r="E482" s="123">
        <f t="shared" si="42"/>
        <v>0.86659876849717865</v>
      </c>
      <c r="F482" s="123">
        <f t="shared" si="43"/>
        <v>6.0539906235598358E-2</v>
      </c>
      <c r="G482" s="123">
        <f t="shared" si="44"/>
        <v>2.4894311</v>
      </c>
      <c r="H482" s="123">
        <f>0.001013*Constantes!$D$6/(0.622*G482)</f>
        <v>4.8517562921164735E-2</v>
      </c>
      <c r="I482" s="123">
        <f t="shared" si="45"/>
        <v>0.28096793738836995</v>
      </c>
      <c r="J482" s="123">
        <f t="shared" si="46"/>
        <v>0.20195420001543057</v>
      </c>
      <c r="K482" s="123">
        <f>(Constantes!$D$12/0.8)*(Constantes!$D$7*J482^2+Constantes!$D$8*J482+Constantes!$D$9)</f>
        <v>9.8578709130455096</v>
      </c>
      <c r="L482" s="123">
        <f>(Constantes!$D$12/0.8)*(0.00376*D482^2-0.0516*D482-6.967)</f>
        <v>-2.6735858999999995</v>
      </c>
      <c r="M482" s="122">
        <f t="shared" si="47"/>
        <v>1.8523690022768231</v>
      </c>
      <c r="N482" s="12"/>
    </row>
    <row r="483" spans="2:14" ht="18.75" customHeight="1" x14ac:dyDescent="0.3">
      <c r="B483" s="11"/>
      <c r="C483" s="74">
        <v>478</v>
      </c>
      <c r="D483" s="64">
        <f>(Observaciones!D483+Observaciones!E483)/2</f>
        <v>5.5</v>
      </c>
      <c r="E483" s="123">
        <f t="shared" si="42"/>
        <v>0.90360844965772646</v>
      </c>
      <c r="F483" s="123">
        <f t="shared" si="43"/>
        <v>6.2813771829638612E-2</v>
      </c>
      <c r="G483" s="123">
        <f t="shared" si="44"/>
        <v>2.4880144999999998</v>
      </c>
      <c r="H483" s="123">
        <f>0.001013*Constantes!$D$6/(0.622*G483)</f>
        <v>4.8545187350055377E-2</v>
      </c>
      <c r="I483" s="123">
        <f t="shared" si="45"/>
        <v>0.28565862902483974</v>
      </c>
      <c r="J483" s="123">
        <f t="shared" si="46"/>
        <v>0.20804641603551075</v>
      </c>
      <c r="K483" s="123">
        <f>(Constantes!$D$12/0.8)*(Constantes!$D$7*J483^2+Constantes!$D$8*J483+Constantes!$D$9)</f>
        <v>9.819793464550143</v>
      </c>
      <c r="L483" s="123">
        <f>(Constantes!$D$12/0.8)*(0.00376*D483^2-0.0516*D483-6.967)</f>
        <v>-2.6763974999999998</v>
      </c>
      <c r="M483" s="122">
        <f t="shared" si="47"/>
        <v>1.8722661735115378</v>
      </c>
      <c r="N483" s="12"/>
    </row>
    <row r="484" spans="2:14" ht="18.75" customHeight="1" x14ac:dyDescent="0.3">
      <c r="B484" s="11"/>
      <c r="C484" s="74">
        <v>479</v>
      </c>
      <c r="D484" s="64">
        <f>(Observaciones!D484+Observaciones!E484)/2</f>
        <v>5</v>
      </c>
      <c r="E484" s="123">
        <f t="shared" si="42"/>
        <v>0.87267261944779717</v>
      </c>
      <c r="F484" s="123">
        <f t="shared" si="43"/>
        <v>6.0913909783222933E-2</v>
      </c>
      <c r="G484" s="123">
        <f t="shared" si="44"/>
        <v>2.489195</v>
      </c>
      <c r="H484" s="123">
        <f>0.001013*Constantes!$D$6/(0.622*G484)</f>
        <v>4.8522164809166962E-2</v>
      </c>
      <c r="I484" s="123">
        <f t="shared" si="45"/>
        <v>0.28175238056862134</v>
      </c>
      <c r="J484" s="123">
        <f t="shared" si="46"/>
        <v>0.21407698341250986</v>
      </c>
      <c r="K484" s="123">
        <f>(Constantes!$D$12/0.8)*(Constantes!$D$7*J484^2+Constantes!$D$8*J484+Constantes!$D$9)</f>
        <v>9.7817334165938377</v>
      </c>
      <c r="L484" s="123">
        <f>(Constantes!$D$12/0.8)*(0.00376*D484^2-0.0516*D484-6.967)</f>
        <v>-2.6741249999999992</v>
      </c>
      <c r="M484" s="122">
        <f t="shared" si="47"/>
        <v>1.8372239909521062</v>
      </c>
      <c r="N484" s="12"/>
    </row>
    <row r="485" spans="2:14" ht="18.75" customHeight="1" x14ac:dyDescent="0.3">
      <c r="B485" s="11"/>
      <c r="C485" s="74">
        <v>480</v>
      </c>
      <c r="D485" s="64">
        <f>(Observaciones!D485+Observaciones!E485)/2</f>
        <v>5.9</v>
      </c>
      <c r="E485" s="123">
        <f t="shared" si="42"/>
        <v>0.9290490433608416</v>
      </c>
      <c r="F485" s="123">
        <f t="shared" si="43"/>
        <v>6.4369991730543294E-2</v>
      </c>
      <c r="G485" s="123">
        <f t="shared" si="44"/>
        <v>2.4870701</v>
      </c>
      <c r="H485" s="123">
        <f>0.001013*Constantes!$D$6/(0.622*G485)</f>
        <v>4.8563621118743031E-2</v>
      </c>
      <c r="I485" s="123">
        <f t="shared" si="45"/>
        <v>0.28876380129570045</v>
      </c>
      <c r="J485" s="123">
        <f t="shared" si="46"/>
        <v>0.2200441151591645</v>
      </c>
      <c r="K485" s="123">
        <f>(Constantes!$D$12/0.8)*(Constantes!$D$7*J485^2+Constantes!$D$8*J485+Constantes!$D$9)</f>
        <v>9.7437134346206271</v>
      </c>
      <c r="L485" s="123">
        <f>(Constantes!$D$12/0.8)*(0.00376*D485^2-0.0516*D485-6.967)</f>
        <v>-2.6777078999999997</v>
      </c>
      <c r="M485" s="122">
        <f t="shared" si="47"/>
        <v>1.871588714346488</v>
      </c>
      <c r="N485" s="12"/>
    </row>
    <row r="486" spans="2:14" ht="18.75" customHeight="1" x14ac:dyDescent="0.3">
      <c r="B486" s="11"/>
      <c r="C486" s="74">
        <v>481</v>
      </c>
      <c r="D486" s="64">
        <f>(Observaciones!D486+Observaciones!E486)/2</f>
        <v>6.1999999999999993</v>
      </c>
      <c r="E486" s="123">
        <f t="shared" si="42"/>
        <v>0.9485416598112707</v>
      </c>
      <c r="F486" s="123">
        <f t="shared" si="43"/>
        <v>6.5558715041284271E-2</v>
      </c>
      <c r="G486" s="123">
        <f t="shared" si="44"/>
        <v>2.4863618000000001</v>
      </c>
      <c r="H486" s="123">
        <f>0.001013*Constantes!$D$6/(0.622*G486)</f>
        <v>4.8577455635038451E-2</v>
      </c>
      <c r="I486" s="123">
        <f t="shared" si="45"/>
        <v>0.29108066300250846</v>
      </c>
      <c r="J486" s="123">
        <f t="shared" si="46"/>
        <v>0.22594604308555619</v>
      </c>
      <c r="K486" s="123">
        <f>(Constantes!$D$12/0.8)*(Constantes!$D$7*J486^2+Constantes!$D$8*J486+Constantes!$D$9)</f>
        <v>9.7057563726694962</v>
      </c>
      <c r="L486" s="123">
        <f>(Constantes!$D$12/0.8)*(0.00376*D486^2-0.0516*D486-6.967)</f>
        <v>-2.6783945999999994</v>
      </c>
      <c r="M486" s="122">
        <f t="shared" si="47"/>
        <v>1.8760196439532726</v>
      </c>
      <c r="N486" s="12"/>
    </row>
    <row r="487" spans="2:14" ht="18.75" customHeight="1" x14ac:dyDescent="0.3">
      <c r="B487" s="11"/>
      <c r="C487" s="74">
        <v>482</v>
      </c>
      <c r="D487" s="64">
        <f>(Observaciones!D487+Observaciones!E487)/2</f>
        <v>4.5999999999999996</v>
      </c>
      <c r="E487" s="123">
        <f t="shared" si="42"/>
        <v>0.84860028432540868</v>
      </c>
      <c r="F487" s="123">
        <f t="shared" si="43"/>
        <v>5.9429679792546375E-2</v>
      </c>
      <c r="G487" s="123">
        <f t="shared" si="44"/>
        <v>2.4901393999999999</v>
      </c>
      <c r="H487" s="123">
        <f>0.001013*Constantes!$D$6/(0.622*G487)</f>
        <v>4.8503762493037277E-2</v>
      </c>
      <c r="I487" s="123">
        <f t="shared" si="45"/>
        <v>0.27860842641973371</v>
      </c>
      <c r="J487" s="123">
        <f t="shared" si="46"/>
        <v>0.23178101832306697</v>
      </c>
      <c r="K487" s="123">
        <f>(Constantes!$D$12/0.8)*(Constantes!$D$7*J487^2+Constantes!$D$8*J487+Constantes!$D$9)</f>
        <v>9.6678852528682597</v>
      </c>
      <c r="L487" s="123">
        <f>(Constantes!$D$12/0.8)*(0.00376*D487^2-0.0516*D487-6.967)</f>
        <v>-2.6717993999999994</v>
      </c>
      <c r="M487" s="122">
        <f t="shared" si="47"/>
        <v>1.7875552127384959</v>
      </c>
      <c r="N487" s="12"/>
    </row>
    <row r="488" spans="2:14" ht="18.75" customHeight="1" x14ac:dyDescent="0.3">
      <c r="B488" s="11"/>
      <c r="C488" s="74">
        <v>483</v>
      </c>
      <c r="D488" s="64">
        <f>(Observaciones!D488+Observaciones!E488)/2</f>
        <v>5.5</v>
      </c>
      <c r="E488" s="123">
        <f t="shared" si="42"/>
        <v>0.90360844965772646</v>
      </c>
      <c r="F488" s="123">
        <f t="shared" si="43"/>
        <v>6.2813771829638612E-2</v>
      </c>
      <c r="G488" s="123">
        <f t="shared" si="44"/>
        <v>2.4880144999999998</v>
      </c>
      <c r="H488" s="123">
        <f>0.001013*Constantes!$D$6/(0.622*G488)</f>
        <v>4.8545187350055377E-2</v>
      </c>
      <c r="I488" s="123">
        <f t="shared" si="45"/>
        <v>0.28565862902483974</v>
      </c>
      <c r="J488" s="123">
        <f t="shared" si="46"/>
        <v>0.23754731184260425</v>
      </c>
      <c r="K488" s="123">
        <f>(Constantes!$D$12/0.8)*(Constantes!$D$7*J488^2+Constantes!$D$8*J488+Constantes!$D$9)</f>
        <v>9.6301232446563461</v>
      </c>
      <c r="L488" s="123">
        <f>(Constantes!$D$12/0.8)*(0.00376*D488^2-0.0516*D488-6.967)</f>
        <v>-2.6763974999999998</v>
      </c>
      <c r="M488" s="122">
        <f t="shared" si="47"/>
        <v>1.8213360946287382</v>
      </c>
      <c r="N488" s="12"/>
    </row>
    <row r="489" spans="2:14" ht="18.75" customHeight="1" x14ac:dyDescent="0.3">
      <c r="B489" s="11"/>
      <c r="C489" s="74">
        <v>484</v>
      </c>
      <c r="D489" s="64">
        <f>(Observaciones!D489+Observaciones!E489)/2</f>
        <v>5.4</v>
      </c>
      <c r="E489" s="123">
        <f t="shared" si="42"/>
        <v>0.89734507498222005</v>
      </c>
      <c r="F489" s="123">
        <f t="shared" si="43"/>
        <v>6.2429791566432663E-2</v>
      </c>
      <c r="G489" s="123">
        <f t="shared" si="44"/>
        <v>2.4882505999999998</v>
      </c>
      <c r="H489" s="123">
        <f>0.001013*Constantes!$D$6/(0.622*G489)</f>
        <v>4.8540581094265331E-2</v>
      </c>
      <c r="I489" s="123">
        <f t="shared" si="45"/>
        <v>0.28487954572282553</v>
      </c>
      <c r="J489" s="123">
        <f t="shared" si="46"/>
        <v>0.24324321496695228</v>
      </c>
      <c r="K489" s="123">
        <f>(Constantes!$D$12/0.8)*(Constantes!$D$7*J489^2+Constantes!$D$8*J489+Constantes!$D$9)</f>
        <v>9.5924936437591217</v>
      </c>
      <c r="L489" s="123">
        <f>(Constantes!$D$12/0.8)*(0.00376*D489^2-0.0516*D489-6.967)</f>
        <v>-2.6759993999999998</v>
      </c>
      <c r="M489" s="122">
        <f t="shared" si="47"/>
        <v>1.8064054242616447</v>
      </c>
      <c r="N489" s="12"/>
    </row>
    <row r="490" spans="2:14" ht="18.75" customHeight="1" x14ac:dyDescent="0.3">
      <c r="B490" s="11"/>
      <c r="C490" s="74">
        <v>485</v>
      </c>
      <c r="D490" s="64">
        <f>(Observaciones!D490+Observaciones!E490)/2</f>
        <v>5.8999999999999995</v>
      </c>
      <c r="E490" s="123">
        <f t="shared" si="42"/>
        <v>0.9290490433608416</v>
      </c>
      <c r="F490" s="123">
        <f t="shared" si="43"/>
        <v>6.4369991730543294E-2</v>
      </c>
      <c r="G490" s="123">
        <f t="shared" si="44"/>
        <v>2.4870701</v>
      </c>
      <c r="H490" s="123">
        <f>0.001013*Constantes!$D$6/(0.622*G490)</f>
        <v>4.8563621118743031E-2</v>
      </c>
      <c r="I490" s="123">
        <f t="shared" si="45"/>
        <v>0.28876380129570045</v>
      </c>
      <c r="J490" s="123">
        <f t="shared" si="46"/>
        <v>0.24886703987708622</v>
      </c>
      <c r="K490" s="123">
        <f>(Constantes!$D$12/0.8)*(Constantes!$D$7*J490^2+Constantes!$D$8*J490+Constantes!$D$9)</f>
        <v>9.5550198509368496</v>
      </c>
      <c r="L490" s="123">
        <f>(Constantes!$D$12/0.8)*(0.00376*D490^2-0.0516*D490-6.967)</f>
        <v>-2.6777078999999993</v>
      </c>
      <c r="M490" s="122">
        <f t="shared" si="47"/>
        <v>1.8203701104321302</v>
      </c>
      <c r="N490" s="12"/>
    </row>
    <row r="491" spans="2:14" ht="18.75" customHeight="1" x14ac:dyDescent="0.3">
      <c r="B491" s="11"/>
      <c r="C491" s="74">
        <v>486</v>
      </c>
      <c r="D491" s="64">
        <f>(Observaciones!D491+Observaciones!E491)/2</f>
        <v>4.9000000000000004</v>
      </c>
      <c r="E491" s="123">
        <f t="shared" si="42"/>
        <v>0.86659876849717865</v>
      </c>
      <c r="F491" s="123">
        <f t="shared" si="43"/>
        <v>6.0539906235598358E-2</v>
      </c>
      <c r="G491" s="123">
        <f t="shared" si="44"/>
        <v>2.4894311</v>
      </c>
      <c r="H491" s="123">
        <f>0.001013*Constantes!$D$6/(0.622*G491)</f>
        <v>4.8517562921164735E-2</v>
      </c>
      <c r="I491" s="123">
        <f t="shared" si="45"/>
        <v>0.28096793738836995</v>
      </c>
      <c r="J491" s="123">
        <f t="shared" si="46"/>
        <v>0.25441712011231482</v>
      </c>
      <c r="K491" s="123">
        <f>(Constantes!$D$12/0.8)*(Constantes!$D$7*J491^2+Constantes!$D$8*J491+Constantes!$D$9)</f>
        <v>9.5177253505314621</v>
      </c>
      <c r="L491" s="123">
        <f>(Constantes!$D$12/0.8)*(0.00376*D491^2-0.0516*D491-6.967)</f>
        <v>-2.6735858999999995</v>
      </c>
      <c r="M491" s="122">
        <f t="shared" si="47"/>
        <v>1.7625332049921272</v>
      </c>
      <c r="N491" s="12"/>
    </row>
    <row r="492" spans="2:14" ht="18.75" customHeight="1" x14ac:dyDescent="0.3">
      <c r="B492" s="11"/>
      <c r="C492" s="74">
        <v>487</v>
      </c>
      <c r="D492" s="64">
        <f>(Observaciones!D492+Observaciones!E492)/2</f>
        <v>5.8000000000000007</v>
      </c>
      <c r="E492" s="123">
        <f t="shared" si="42"/>
        <v>0.92263042375989679</v>
      </c>
      <c r="F492" s="123">
        <f t="shared" si="43"/>
        <v>6.3977874512489707E-2</v>
      </c>
      <c r="G492" s="123">
        <f t="shared" si="44"/>
        <v>2.4873061999999999</v>
      </c>
      <c r="H492" s="123">
        <f>0.001013*Constantes!$D$6/(0.622*G492)</f>
        <v>4.8559011364243919E-2</v>
      </c>
      <c r="I492" s="123">
        <f t="shared" si="45"/>
        <v>0.28798920389513993</v>
      </c>
      <c r="J492" s="123">
        <f t="shared" si="46"/>
        <v>0.25989181106408216</v>
      </c>
      <c r="K492" s="123">
        <f>(Constantes!$D$12/0.8)*(Constantes!$D$7*J492^2+Constantes!$D$8*J492+Constantes!$D$9)</f>
        <v>9.4806336888348817</v>
      </c>
      <c r="L492" s="123">
        <f>(Constantes!$D$12/0.8)*(0.00376*D492^2-0.0516*D492-6.967)</f>
        <v>-2.6774225999999994</v>
      </c>
      <c r="M492" s="122">
        <f t="shared" si="47"/>
        <v>1.7954321364960057</v>
      </c>
      <c r="N492" s="12"/>
    </row>
    <row r="493" spans="2:14" ht="18.75" customHeight="1" x14ac:dyDescent="0.3">
      <c r="B493" s="11"/>
      <c r="C493" s="74">
        <v>488</v>
      </c>
      <c r="D493" s="64">
        <f>(Observaciones!D493+Observaciones!E493)/2</f>
        <v>4.8</v>
      </c>
      <c r="E493" s="123">
        <f t="shared" si="42"/>
        <v>0.86056222657343806</v>
      </c>
      <c r="F493" s="123">
        <f t="shared" si="43"/>
        <v>6.0167872375456809E-2</v>
      </c>
      <c r="G493" s="123">
        <f t="shared" si="44"/>
        <v>2.4896672</v>
      </c>
      <c r="H493" s="123">
        <f>0.001013*Constantes!$D$6/(0.622*G493)</f>
        <v>4.851296190597456E-2</v>
      </c>
      <c r="I493" s="123">
        <f t="shared" si="45"/>
        <v>0.28018245624068705</v>
      </c>
      <c r="J493" s="123">
        <f t="shared" si="46"/>
        <v>0.26528949046330741</v>
      </c>
      <c r="K493" s="123">
        <f>(Constantes!$D$12/0.8)*(Constantes!$D$7*J493^2+Constantes!$D$8*J493+Constantes!$D$9)</f>
        <v>9.4437684523024839</v>
      </c>
      <c r="L493" s="123">
        <f>(Constantes!$D$12/0.8)*(0.00376*D493^2-0.0516*D493-6.967)</f>
        <v>-2.6730185999999994</v>
      </c>
      <c r="M493" s="122">
        <f t="shared" si="47"/>
        <v>1.7382866297413138</v>
      </c>
      <c r="N493" s="12"/>
    </row>
    <row r="494" spans="2:14" ht="18.75" customHeight="1" x14ac:dyDescent="0.3">
      <c r="B494" s="11"/>
      <c r="C494" s="74">
        <v>489</v>
      </c>
      <c r="D494" s="64">
        <f>(Observaciones!D494+Observaciones!E494)/2</f>
        <v>4</v>
      </c>
      <c r="E494" s="123">
        <f t="shared" si="42"/>
        <v>0.81358960360034527</v>
      </c>
      <c r="F494" s="123">
        <f t="shared" si="43"/>
        <v>5.7261497382928649E-2</v>
      </c>
      <c r="G494" s="123">
        <f t="shared" si="44"/>
        <v>2.4915560000000001</v>
      </c>
      <c r="H494" s="123">
        <f>0.001013*Constantes!$D$6/(0.622*G494)</f>
        <v>4.8476185175911901E-2</v>
      </c>
      <c r="I494" s="123">
        <f t="shared" si="45"/>
        <v>0.27386264930652215</v>
      </c>
      <c r="J494" s="123">
        <f t="shared" si="46"/>
        <v>0.27060855886109192</v>
      </c>
      <c r="K494" s="123">
        <f>(Constantes!$D$12/0.8)*(Constantes!$D$7*J494^2+Constantes!$D$8*J494+Constantes!$D$9)</f>
        <v>9.4071532456359286</v>
      </c>
      <c r="L494" s="123">
        <f>(Constantes!$D$12/0.8)*(0.00376*D494^2-0.0516*D494-6.967)</f>
        <v>-2.6674649999999995</v>
      </c>
      <c r="M494" s="122">
        <f t="shared" si="47"/>
        <v>1.6911728038329434</v>
      </c>
      <c r="N494" s="12"/>
    </row>
    <row r="495" spans="2:14" ht="18.75" customHeight="1" x14ac:dyDescent="0.3">
      <c r="B495" s="11"/>
      <c r="C495" s="74">
        <v>490</v>
      </c>
      <c r="D495" s="64">
        <f>(Observaciones!D495+Observaciones!E495)/2</f>
        <v>3.6</v>
      </c>
      <c r="E495" s="123">
        <f t="shared" si="42"/>
        <v>0.79096311468656078</v>
      </c>
      <c r="F495" s="123">
        <f t="shared" si="43"/>
        <v>5.5854039188960966E-2</v>
      </c>
      <c r="G495" s="123">
        <f t="shared" si="44"/>
        <v>2.4925003999999999</v>
      </c>
      <c r="H495" s="123">
        <f>0.001013*Constantes!$D$6/(0.622*G495)</f>
        <v>4.8457817712749152E-2</v>
      </c>
      <c r="I495" s="123">
        <f t="shared" si="45"/>
        <v>0.27068003084395481</v>
      </c>
      <c r="J495" s="123">
        <f t="shared" si="46"/>
        <v>0.27584744010267465</v>
      </c>
      <c r="K495" s="123">
        <f>(Constantes!$D$12/0.8)*(Constantes!$D$7*J495^2+Constantes!$D$8*J495+Constantes!$D$9)</f>
        <v>9.3708116697593535</v>
      </c>
      <c r="L495" s="123">
        <f>(Constantes!$D$12/0.8)*(0.00376*D495^2-0.0516*D495-6.967)</f>
        <v>-2.6640113999999993</v>
      </c>
      <c r="M495" s="122">
        <f t="shared" si="47"/>
        <v>1.663207408374505</v>
      </c>
      <c r="N495" s="12"/>
    </row>
    <row r="496" spans="2:14" ht="18.75" customHeight="1" x14ac:dyDescent="0.3">
      <c r="B496" s="11"/>
      <c r="C496" s="74">
        <v>491</v>
      </c>
      <c r="D496" s="64">
        <f>(Observaciones!D496+Observaciones!E496)/2</f>
        <v>3.6000000000000005</v>
      </c>
      <c r="E496" s="123">
        <f t="shared" si="42"/>
        <v>0.79096311468656078</v>
      </c>
      <c r="F496" s="123">
        <f t="shared" si="43"/>
        <v>5.5854039188960966E-2</v>
      </c>
      <c r="G496" s="123">
        <f t="shared" si="44"/>
        <v>2.4925003999999999</v>
      </c>
      <c r="H496" s="123">
        <f>0.001013*Constantes!$D$6/(0.622*G496)</f>
        <v>4.8457817712749152E-2</v>
      </c>
      <c r="I496" s="123">
        <f t="shared" si="45"/>
        <v>0.27068003084395481</v>
      </c>
      <c r="J496" s="123">
        <f t="shared" si="46"/>
        <v>0.28100458179447985</v>
      </c>
      <c r="K496" s="123">
        <f>(Constantes!$D$12/0.8)*(Constantes!$D$7*J496^2+Constantes!$D$8*J496+Constantes!$D$9)</f>
        <v>9.3347672997133984</v>
      </c>
      <c r="L496" s="123">
        <f>(Constantes!$D$12/0.8)*(0.00376*D496^2-0.0516*D496-6.967)</f>
        <v>-2.6640113999999997</v>
      </c>
      <c r="M496" s="122">
        <f t="shared" si="47"/>
        <v>1.6540363066504622</v>
      </c>
      <c r="N496" s="12"/>
    </row>
    <row r="497" spans="2:14" ht="18.75" customHeight="1" x14ac:dyDescent="0.3">
      <c r="B497" s="11"/>
      <c r="C497" s="74">
        <v>492</v>
      </c>
      <c r="D497" s="64">
        <f>(Observaciones!D497+Observaciones!E497)/2</f>
        <v>3.6000000000000005</v>
      </c>
      <c r="E497" s="123">
        <f t="shared" si="42"/>
        <v>0.79096311468656078</v>
      </c>
      <c r="F497" s="123">
        <f t="shared" si="43"/>
        <v>5.5854039188960966E-2</v>
      </c>
      <c r="G497" s="123">
        <f t="shared" si="44"/>
        <v>2.4925003999999999</v>
      </c>
      <c r="H497" s="123">
        <f>0.001013*Constantes!$D$6/(0.622*G497)</f>
        <v>4.8457817712749152E-2</v>
      </c>
      <c r="I497" s="123">
        <f t="shared" si="45"/>
        <v>0.27068003084395481</v>
      </c>
      <c r="J497" s="123">
        <f t="shared" si="46"/>
        <v>0.2860784557641235</v>
      </c>
      <c r="K497" s="123">
        <f>(Constantes!$D$12/0.8)*(Constantes!$D$7*J497^2+Constantes!$D$8*J497+Constantes!$D$9)</f>
        <v>9.2990436624914672</v>
      </c>
      <c r="L497" s="123">
        <f>(Constantes!$D$12/0.8)*(0.00376*D497^2-0.0516*D497-6.967)</f>
        <v>-2.6640113999999997</v>
      </c>
      <c r="M497" s="122">
        <f t="shared" si="47"/>
        <v>1.6449468119388773</v>
      </c>
      <c r="N497" s="12"/>
    </row>
    <row r="498" spans="2:14" ht="18.75" customHeight="1" x14ac:dyDescent="0.3">
      <c r="B498" s="11"/>
      <c r="C498" s="74">
        <v>493</v>
      </c>
      <c r="D498" s="64">
        <f>(Observaciones!D498+Observaciones!E498)/2</f>
        <v>3.5</v>
      </c>
      <c r="E498" s="123">
        <f t="shared" si="42"/>
        <v>0.78539400694677231</v>
      </c>
      <c r="F498" s="123">
        <f t="shared" si="43"/>
        <v>5.5506848718348038E-2</v>
      </c>
      <c r="G498" s="123">
        <f t="shared" si="44"/>
        <v>2.4927364999999999</v>
      </c>
      <c r="H498" s="123">
        <f>0.001013*Constantes!$D$6/(0.622*G498)</f>
        <v>4.8453228021555564E-2</v>
      </c>
      <c r="I498" s="123">
        <f t="shared" si="45"/>
        <v>0.26988214466632438</v>
      </c>
      <c r="J498" s="123">
        <f t="shared" si="46"/>
        <v>0.29106755851324578</v>
      </c>
      <c r="K498" s="123">
        <f>(Constantes!$D$12/0.8)*(Constantes!$D$7*J498^2+Constantes!$D$8*J498+Constantes!$D$9)</f>
        <v>9.2636642148427946</v>
      </c>
      <c r="L498" s="123">
        <f>(Constantes!$D$12/0.8)*(0.00376*D498^2-0.0516*D498-6.967)</f>
        <v>-2.6630774999999995</v>
      </c>
      <c r="M498" s="122">
        <f t="shared" si="47"/>
        <v>1.6313746447115942</v>
      </c>
      <c r="N498" s="12"/>
    </row>
    <row r="499" spans="2:14" ht="18.75" customHeight="1" x14ac:dyDescent="0.3">
      <c r="B499" s="11"/>
      <c r="C499" s="74">
        <v>494</v>
      </c>
      <c r="D499" s="64">
        <f>(Observaciones!D499+Observaciones!E499)/2</f>
        <v>4.5999999999999996</v>
      </c>
      <c r="E499" s="123">
        <f t="shared" ref="E499:E562" si="48">EXP((16.78*D499-116.9)/(D499+237.3))</f>
        <v>0.84860028432540868</v>
      </c>
      <c r="F499" s="123">
        <f t="shared" ref="F499:F562" si="49">4098*E499/((D499+237.3)^2)</f>
        <v>5.9429679792546375E-2</v>
      </c>
      <c r="G499" s="123">
        <f t="shared" ref="G499:G562" si="50">2.501-0.002361*D499</f>
        <v>2.4901393999999999</v>
      </c>
      <c r="H499" s="123">
        <f>0.001013*Constantes!$D$6/(0.622*G499)</f>
        <v>4.8503762493037277E-2</v>
      </c>
      <c r="I499" s="123">
        <f t="shared" ref="I499:I562" si="51">IF(D499&gt;0,1.26*F499/(G499*(F499+H499)),0)</f>
        <v>0.27860842641973371</v>
      </c>
      <c r="J499" s="123">
        <f t="shared" ref="J499:J562" si="52">0.409*SIN(2*PI()*(C499-82)/365)</f>
        <v>0.29597041166302795</v>
      </c>
      <c r="K499" s="123">
        <f>(Constantes!$D$12/0.8)*(Constantes!$D$7*J499^2+Constantes!$D$8*J499+Constantes!$D$9)</f>
        <v>9.2286523210669387</v>
      </c>
      <c r="L499" s="123">
        <f>(Constantes!$D$12/0.8)*(0.00376*D499^2-0.0516*D499-6.967)</f>
        <v>-2.6717993999999994</v>
      </c>
      <c r="M499" s="122">
        <f t="shared" si="47"/>
        <v>1.6725236565352575</v>
      </c>
      <c r="N499" s="12"/>
    </row>
    <row r="500" spans="2:14" ht="18.75" customHeight="1" x14ac:dyDescent="0.3">
      <c r="B500" s="11"/>
      <c r="C500" s="74">
        <v>495</v>
      </c>
      <c r="D500" s="64">
        <f>(Observaciones!D500+Observaciones!E500)/2</f>
        <v>5.0999999999999996</v>
      </c>
      <c r="E500" s="123">
        <f t="shared" si="48"/>
        <v>0.87878397685782894</v>
      </c>
      <c r="F500" s="123">
        <f t="shared" si="49"/>
        <v>6.1289891533703518E-2</v>
      </c>
      <c r="G500" s="123">
        <f t="shared" si="50"/>
        <v>2.4889589000000001</v>
      </c>
      <c r="H500" s="123">
        <f>0.001013*Constantes!$D$6/(0.622*G500)</f>
        <v>4.8526767570229598E-2</v>
      </c>
      <c r="I500" s="123">
        <f t="shared" si="51"/>
        <v>0.28253577431172794</v>
      </c>
      <c r="J500" s="123">
        <f t="shared" si="52"/>
        <v>0.30078556239227006</v>
      </c>
      <c r="K500" s="123">
        <f>(Constantes!$D$12/0.8)*(Constantes!$D$7*J500^2+Constantes!$D$8*J500+Constantes!$D$9)</f>
        <v>9.1940312308243506</v>
      </c>
      <c r="L500" s="123">
        <f>(Constantes!$D$12/0.8)*(0.00376*D500^2-0.0516*D500-6.967)</f>
        <v>-2.6746358999999997</v>
      </c>
      <c r="M500" s="122">
        <f t="shared" si="47"/>
        <v>1.6861038438678912</v>
      </c>
      <c r="N500" s="12"/>
    </row>
    <row r="501" spans="2:14" ht="18.75" customHeight="1" x14ac:dyDescent="0.3">
      <c r="B501" s="11"/>
      <c r="C501" s="74">
        <v>496</v>
      </c>
      <c r="D501" s="64">
        <f>(Observaciones!D501+Observaciones!E501)/2</f>
        <v>3.4</v>
      </c>
      <c r="E501" s="123">
        <f t="shared" si="48"/>
        <v>0.7798595322295131</v>
      </c>
      <c r="F501" s="123">
        <f t="shared" si="49"/>
        <v>5.5161511563378181E-2</v>
      </c>
      <c r="G501" s="123">
        <f t="shared" si="50"/>
        <v>2.4929725999999999</v>
      </c>
      <c r="H501" s="123">
        <f>0.001013*Constantes!$D$6/(0.622*G501)</f>
        <v>4.8448639199706552E-2</v>
      </c>
      <c r="I501" s="123">
        <f t="shared" si="51"/>
        <v>0.26908339137615267</v>
      </c>
      <c r="J501" s="123">
        <f t="shared" si="52"/>
        <v>0.3055115838678909</v>
      </c>
      <c r="K501" s="123">
        <f>(Constantes!$D$12/0.8)*(Constantes!$D$7*J501^2+Constantes!$D$8*J501+Constantes!$D$9)</f>
        <v>9.1598240569877234</v>
      </c>
      <c r="L501" s="123">
        <f>(Constantes!$D$12/0.8)*(0.00376*D501^2-0.0516*D501-6.967)</f>
        <v>-2.6621153999999994</v>
      </c>
      <c r="M501" s="122">
        <f t="shared" si="47"/>
        <v>1.6005400902966556</v>
      </c>
      <c r="N501" s="12"/>
    </row>
    <row r="502" spans="2:14" ht="18.75" customHeight="1" x14ac:dyDescent="0.3">
      <c r="B502" s="11"/>
      <c r="C502" s="74">
        <v>497</v>
      </c>
      <c r="D502" s="64">
        <f>(Observaciones!D502+Observaciones!E502)/2</f>
        <v>3.1000000000000005</v>
      </c>
      <c r="E502" s="123">
        <f t="shared" si="48"/>
        <v>0.76346206064382249</v>
      </c>
      <c r="F502" s="123">
        <f t="shared" si="49"/>
        <v>5.4136539013568352E-2</v>
      </c>
      <c r="G502" s="123">
        <f t="shared" si="50"/>
        <v>2.4936808999999998</v>
      </c>
      <c r="H502" s="123">
        <f>0.001013*Constantes!$D$6/(0.622*G502)</f>
        <v>4.8434877947757617E-2</v>
      </c>
      <c r="I502" s="123">
        <f t="shared" si="51"/>
        <v>0.26668205849254673</v>
      </c>
      <c r="J502" s="123">
        <f t="shared" si="52"/>
        <v>0.31014707566773192</v>
      </c>
      <c r="K502" s="123">
        <f>(Constantes!$D$12/0.8)*(Constantes!$D$7*J502^2+Constantes!$D$8*J502+Constantes!$D$9)</f>
        <v>9.1260537535587183</v>
      </c>
      <c r="L502" s="123">
        <f>(Constantes!$D$12/0.8)*(0.00376*D502^2-0.0516*D502-6.967)</f>
        <v>-2.6590598999999995</v>
      </c>
      <c r="M502" s="122">
        <f t="shared" si="47"/>
        <v>1.5786059450709262</v>
      </c>
      <c r="N502" s="12"/>
    </row>
    <row r="503" spans="2:14" ht="18.75" customHeight="1" x14ac:dyDescent="0.3">
      <c r="B503" s="11"/>
      <c r="C503" s="74">
        <v>498</v>
      </c>
      <c r="D503" s="64">
        <f>(Observaciones!D503+Observaciones!E503)/2</f>
        <v>2.5999999999999996</v>
      </c>
      <c r="E503" s="123">
        <f t="shared" si="48"/>
        <v>0.7368084973291994</v>
      </c>
      <c r="F503" s="123">
        <f t="shared" si="49"/>
        <v>5.2464565912729355E-2</v>
      </c>
      <c r="G503" s="123">
        <f t="shared" si="50"/>
        <v>2.4948614</v>
      </c>
      <c r="H503" s="123">
        <f>0.001013*Constantes!$D$6/(0.622*G503)</f>
        <v>4.8411959891701536E-2</v>
      </c>
      <c r="I503" s="123">
        <f t="shared" si="51"/>
        <v>0.26266371871166472</v>
      </c>
      <c r="J503" s="123">
        <f t="shared" si="52"/>
        <v>0.31469066419553055</v>
      </c>
      <c r="K503" s="123">
        <f>(Constantes!$D$12/0.8)*(Constantes!$D$7*J503^2+Constantes!$D$8*J503+Constantes!$D$9)</f>
        <v>9.0927430936747111</v>
      </c>
      <c r="L503" s="123">
        <f>(Constantes!$D$12/0.8)*(0.00376*D503^2-0.0516*D503-6.967)</f>
        <v>-2.6534033999999993</v>
      </c>
      <c r="M503" s="122">
        <f t="shared" si="47"/>
        <v>1.5480808871317675</v>
      </c>
      <c r="N503" s="12"/>
    </row>
    <row r="504" spans="2:14" ht="18.75" customHeight="1" x14ac:dyDescent="0.3">
      <c r="B504" s="11"/>
      <c r="C504" s="74">
        <v>499</v>
      </c>
      <c r="D504" s="64">
        <f>(Observaciones!D504+Observaciones!E504)/2</f>
        <v>0</v>
      </c>
      <c r="E504" s="123">
        <f t="shared" si="48"/>
        <v>0.61102013344096318</v>
      </c>
      <c r="F504" s="123">
        <f t="shared" si="49"/>
        <v>4.446640286239343E-2</v>
      </c>
      <c r="G504" s="123">
        <f t="shared" si="50"/>
        <v>2.5009999999999999</v>
      </c>
      <c r="H504" s="123">
        <f>0.001013*Constantes!$D$6/(0.622*G504)</f>
        <v>4.8293134758958162E-2</v>
      </c>
      <c r="I504" s="123">
        <f t="shared" si="51"/>
        <v>0</v>
      </c>
      <c r="J504" s="123">
        <f t="shared" si="52"/>
        <v>0.31914100308794702</v>
      </c>
      <c r="K504" s="123">
        <f>(Constantes!$D$12/0.8)*(Constantes!$D$7*J504^2+Constantes!$D$8*J504+Constantes!$D$9)</f>
        <v>9.0599146477300607</v>
      </c>
      <c r="L504" s="123">
        <f>(Constantes!$D$12/0.8)*(0.00376*D504^2-0.0516*D504-6.967)</f>
        <v>-2.6126249999999995</v>
      </c>
      <c r="M504" s="122">
        <f t="shared" si="47"/>
        <v>0</v>
      </c>
      <c r="N504" s="12"/>
    </row>
    <row r="505" spans="2:14" ht="18.75" customHeight="1" x14ac:dyDescent="0.3">
      <c r="B505" s="11"/>
      <c r="C505" s="74">
        <v>500</v>
      </c>
      <c r="D505" s="64">
        <f>(Observaciones!D505+Observaciones!E505)/2</f>
        <v>1.4000000000000004</v>
      </c>
      <c r="E505" s="123">
        <f t="shared" si="48"/>
        <v>0.6761639869625562</v>
      </c>
      <c r="F505" s="123">
        <f t="shared" si="49"/>
        <v>4.8631666509690981E-2</v>
      </c>
      <c r="G505" s="123">
        <f t="shared" si="50"/>
        <v>2.4976946</v>
      </c>
      <c r="H505" s="123">
        <f>0.001013*Constantes!$D$6/(0.622*G505)</f>
        <v>4.8357044945428612E-2</v>
      </c>
      <c r="I505" s="123">
        <f t="shared" si="51"/>
        <v>0.25294679028782263</v>
      </c>
      <c r="J505" s="123">
        <f t="shared" si="52"/>
        <v>0.32349677361352203</v>
      </c>
      <c r="K505" s="123">
        <f>(Constantes!$D$12/0.8)*(Constantes!$D$7*J505^2+Constantes!$D$8*J505+Constantes!$D$9)</f>
        <v>9.0275907616363025</v>
      </c>
      <c r="L505" s="123">
        <f>(Constantes!$D$12/0.8)*(0.00376*D505^2-0.0516*D505-6.967)</f>
        <v>-2.6369513999999996</v>
      </c>
      <c r="M505" s="122">
        <f t="shared" si="47"/>
        <v>1.4794817079816482</v>
      </c>
      <c r="N505" s="12"/>
    </row>
    <row r="506" spans="2:14" ht="18.75" customHeight="1" x14ac:dyDescent="0.3">
      <c r="B506" s="11"/>
      <c r="C506" s="74">
        <v>501</v>
      </c>
      <c r="D506" s="64">
        <f>(Observaciones!D506+Observaciones!E506)/2</f>
        <v>1.4000000000000004</v>
      </c>
      <c r="E506" s="123">
        <f t="shared" si="48"/>
        <v>0.6761639869625562</v>
      </c>
      <c r="F506" s="123">
        <f t="shared" si="49"/>
        <v>4.8631666509690981E-2</v>
      </c>
      <c r="G506" s="123">
        <f t="shared" si="50"/>
        <v>2.4976946</v>
      </c>
      <c r="H506" s="123">
        <f>0.001013*Constantes!$D$6/(0.622*G506)</f>
        <v>4.8357044945428612E-2</v>
      </c>
      <c r="I506" s="123">
        <f t="shared" si="51"/>
        <v>0.25294679028782263</v>
      </c>
      <c r="J506" s="123">
        <f t="shared" si="52"/>
        <v>0.32775668506344252</v>
      </c>
      <c r="K506" s="123">
        <f>(Constantes!$D$12/0.8)*(Constantes!$D$7*J506^2+Constantes!$D$8*J506+Constantes!$D$9)</f>
        <v>8.9957935352456104</v>
      </c>
      <c r="L506" s="123">
        <f>(Constantes!$D$12/0.8)*(0.00376*D506^2-0.0516*D506-6.967)</f>
        <v>-2.6369513999999996</v>
      </c>
      <c r="M506" s="122">
        <f t="shared" si="47"/>
        <v>1.4719212820074024</v>
      </c>
      <c r="N506" s="12"/>
    </row>
    <row r="507" spans="2:14" ht="18.75" customHeight="1" x14ac:dyDescent="0.3">
      <c r="B507" s="11"/>
      <c r="C507" s="74">
        <v>502</v>
      </c>
      <c r="D507" s="64">
        <f>(Observaciones!D507+Observaciones!E507)/2</f>
        <v>1.7999999999999998</v>
      </c>
      <c r="E507" s="123">
        <f t="shared" si="48"/>
        <v>0.69586955492486935</v>
      </c>
      <c r="F507" s="123">
        <f t="shared" si="49"/>
        <v>4.9881630142067222E-2</v>
      </c>
      <c r="G507" s="123">
        <f t="shared" si="50"/>
        <v>2.4967501999999997</v>
      </c>
      <c r="H507" s="123">
        <f>0.001013*Constantes!$D$6/(0.622*G507)</f>
        <v>4.8375336079738519E-2</v>
      </c>
      <c r="I507" s="123">
        <f t="shared" si="51"/>
        <v>0.25619623248758888</v>
      </c>
      <c r="J507" s="123">
        <f t="shared" si="52"/>
        <v>0.33191947513401077</v>
      </c>
      <c r="K507" s="123">
        <f>(Constantes!$D$12/0.8)*(Constantes!$D$7*J507^2+Constantes!$D$8*J507+Constantes!$D$9)</f>
        <v>8.9645448009615194</v>
      </c>
      <c r="L507" s="123">
        <f>(Constantes!$D$12/0.8)*(0.00376*D507^2-0.0516*D507-6.967)</f>
        <v>-2.6428865999999993</v>
      </c>
      <c r="M507" s="122">
        <f t="shared" si="47"/>
        <v>1.4817840579222581</v>
      </c>
      <c r="N507" s="12"/>
    </row>
    <row r="508" spans="2:14" ht="18.75" customHeight="1" x14ac:dyDescent="0.3">
      <c r="B508" s="11"/>
      <c r="C508" s="74">
        <v>503</v>
      </c>
      <c r="D508" s="64">
        <f>(Observaciones!D508+Observaciones!E508)/2</f>
        <v>0.40000000000000036</v>
      </c>
      <c r="E508" s="123">
        <f t="shared" si="48"/>
        <v>0.62904083233331931</v>
      </c>
      <c r="F508" s="123">
        <f t="shared" si="49"/>
        <v>4.5623902231293166E-2</v>
      </c>
      <c r="G508" s="123">
        <f t="shared" si="50"/>
        <v>2.5000556</v>
      </c>
      <c r="H508" s="123">
        <f>0.001013*Constantes!$D$6/(0.622*G508)</f>
        <v>4.831137756782463E-2</v>
      </c>
      <c r="I508" s="123">
        <f t="shared" si="51"/>
        <v>0.24478487090923381</v>
      </c>
      <c r="J508" s="123">
        <f t="shared" si="52"/>
        <v>0.33598391030068719</v>
      </c>
      <c r="K508" s="123">
        <f>(Constantes!$D$12/0.8)*(Constantes!$D$7*J508^2+Constantes!$D$8*J508+Constantes!$D$9)</f>
        <v>8.9338661025610158</v>
      </c>
      <c r="L508" s="123">
        <f>(Constantes!$D$12/0.8)*(0.00376*D508^2-0.0516*D508-6.967)</f>
        <v>-2.6201393999999993</v>
      </c>
      <c r="M508" s="122">
        <f t="shared" si="47"/>
        <v>1.4142922602044341</v>
      </c>
      <c r="N508" s="12"/>
    </row>
    <row r="509" spans="2:14" ht="18.75" customHeight="1" x14ac:dyDescent="0.3">
      <c r="B509" s="11"/>
      <c r="C509" s="74">
        <v>504</v>
      </c>
      <c r="D509" s="64">
        <f>(Observaciones!D509+Observaciones!E509)/2</f>
        <v>-0.20000000000000018</v>
      </c>
      <c r="E509" s="123">
        <f t="shared" si="48"/>
        <v>0.60218216712259742</v>
      </c>
      <c r="F509" s="123">
        <f t="shared" si="49"/>
        <v>4.3897191600609217E-2</v>
      </c>
      <c r="G509" s="123">
        <f t="shared" si="50"/>
        <v>2.5014721999999998</v>
      </c>
      <c r="H509" s="123">
        <f>0.001013*Constantes!$D$6/(0.622*G509)</f>
        <v>4.8284018520035665E-2</v>
      </c>
      <c r="I509" s="123">
        <f t="shared" si="51"/>
        <v>0</v>
      </c>
      <c r="J509" s="123">
        <f t="shared" si="52"/>
        <v>0.33994878618361546</v>
      </c>
      <c r="K509" s="123">
        <f>(Constantes!$D$12/0.8)*(Constantes!$D$7*J509^2+Constantes!$D$8*J509+Constantes!$D$9)</f>
        <v>8.9037786742514999</v>
      </c>
      <c r="L509" s="123">
        <f>(Constantes!$D$12/0.8)*(0.00376*D509^2-0.0516*D509-6.967)</f>
        <v>-2.6086985999999994</v>
      </c>
      <c r="M509" s="122">
        <f t="shared" si="47"/>
        <v>0</v>
      </c>
      <c r="N509" s="12"/>
    </row>
    <row r="510" spans="2:14" ht="18.75" customHeight="1" x14ac:dyDescent="0.3">
      <c r="B510" s="11"/>
      <c r="C510" s="74">
        <v>505</v>
      </c>
      <c r="D510" s="64">
        <f>(Observaciones!D510+Observaciones!E510)/2</f>
        <v>1.8999999999999995</v>
      </c>
      <c r="E510" s="123">
        <f t="shared" si="48"/>
        <v>0.70087451158394476</v>
      </c>
      <c r="F510" s="123">
        <f t="shared" si="49"/>
        <v>5.019839942490515E-2</v>
      </c>
      <c r="G510" s="123">
        <f t="shared" si="50"/>
        <v>2.4965140999999997</v>
      </c>
      <c r="H510" s="123">
        <f>0.001013*Constantes!$D$6/(0.622*G510)</f>
        <v>4.8379911025599402E-2</v>
      </c>
      <c r="I510" s="123">
        <f t="shared" si="51"/>
        <v>0.25700704090969684</v>
      </c>
      <c r="J510" s="123">
        <f t="shared" si="52"/>
        <v>0.3438129279045013</v>
      </c>
      <c r="K510" s="123">
        <f>(Constantes!$D$12/0.8)*(Constantes!$D$7*J510^2+Constantes!$D$8*J510+Constantes!$D$9)</f>
        <v>8.8743034199862869</v>
      </c>
      <c r="L510" s="123">
        <f>(Constantes!$D$12/0.8)*(0.00376*D510^2-0.0516*D510-6.967)</f>
        <v>-2.6442998999999996</v>
      </c>
      <c r="M510" s="122">
        <f t="shared" si="47"/>
        <v>1.4643092618023423</v>
      </c>
      <c r="N510" s="12"/>
    </row>
    <row r="511" spans="2:14" ht="18.75" customHeight="1" x14ac:dyDescent="0.3">
      <c r="B511" s="11"/>
      <c r="C511" s="74">
        <v>506</v>
      </c>
      <c r="D511" s="64">
        <f>(Observaciones!D511+Observaciones!E511)/2</f>
        <v>1.0999999999999996</v>
      </c>
      <c r="E511" s="123">
        <f t="shared" si="48"/>
        <v>0.66171002192942541</v>
      </c>
      <c r="F511" s="123">
        <f t="shared" si="49"/>
        <v>4.7711949733872931E-2</v>
      </c>
      <c r="G511" s="123">
        <f t="shared" si="50"/>
        <v>2.4984028999999999</v>
      </c>
      <c r="H511" s="123">
        <f>0.001013*Constantes!$D$6/(0.622*G511)</f>
        <v>4.8343335669420791E-2</v>
      </c>
      <c r="I511" s="123">
        <f t="shared" si="51"/>
        <v>0.25050359756068624</v>
      </c>
      <c r="J511" s="123">
        <f t="shared" si="52"/>
        <v>0.34757519043475893</v>
      </c>
      <c r="K511" s="123">
        <f>(Constantes!$D$12/0.8)*(Constantes!$D$7*J511^2+Constantes!$D$8*J511+Constantes!$D$9)</f>
        <v>8.8454608930616345</v>
      </c>
      <c r="L511" s="123">
        <f>(Constantes!$D$12/0.8)*(0.00376*D511^2-0.0516*D511-6.967)</f>
        <v>-2.6322038999999995</v>
      </c>
      <c r="M511" s="122">
        <f t="shared" si="47"/>
        <v>1.4234940427833733</v>
      </c>
      <c r="N511" s="12"/>
    </row>
    <row r="512" spans="2:14" ht="18.75" customHeight="1" x14ac:dyDescent="0.3">
      <c r="B512" s="11"/>
      <c r="C512" s="74">
        <v>507</v>
      </c>
      <c r="D512" s="64">
        <f>(Observaciones!D512+Observaciones!E512)/2</f>
        <v>1.7000000000000002</v>
      </c>
      <c r="E512" s="123">
        <f t="shared" si="48"/>
        <v>0.69089619530074076</v>
      </c>
      <c r="F512" s="123">
        <f t="shared" si="49"/>
        <v>4.9566579862790137E-2</v>
      </c>
      <c r="G512" s="123">
        <f t="shared" si="50"/>
        <v>2.4969863000000001</v>
      </c>
      <c r="H512" s="123">
        <f>0.001013*Constantes!$D$6/(0.622*G512)</f>
        <v>4.8370761999036331E-2</v>
      </c>
      <c r="I512" s="123">
        <f t="shared" si="51"/>
        <v>0.25538478876756332</v>
      </c>
      <c r="J512" s="123">
        <f t="shared" si="52"/>
        <v>0.35123445893480332</v>
      </c>
      <c r="K512" s="123">
        <f>(Constantes!$D$12/0.8)*(Constantes!$D$7*J512^2+Constantes!$D$8*J512+Constantes!$D$9)</f>
        <v>8.8172712760183707</v>
      </c>
      <c r="L512" s="123">
        <f>(Constantes!$D$12/0.8)*(0.00376*D512^2-0.0516*D512-6.967)</f>
        <v>-2.6414450999999994</v>
      </c>
      <c r="M512" s="122">
        <f t="shared" si="47"/>
        <v>1.4421042456877047</v>
      </c>
      <c r="N512" s="12"/>
    </row>
    <row r="513" spans="2:14" ht="18.75" customHeight="1" x14ac:dyDescent="0.3">
      <c r="B513" s="11"/>
      <c r="C513" s="74">
        <v>508</v>
      </c>
      <c r="D513" s="64">
        <f>(Observaciones!D513+Observaciones!E513)/2</f>
        <v>1.7000000000000002</v>
      </c>
      <c r="E513" s="123">
        <f t="shared" si="48"/>
        <v>0.69089619530074076</v>
      </c>
      <c r="F513" s="123">
        <f t="shared" si="49"/>
        <v>4.9566579862790137E-2</v>
      </c>
      <c r="G513" s="123">
        <f t="shared" si="50"/>
        <v>2.4969863000000001</v>
      </c>
      <c r="H513" s="123">
        <f>0.001013*Constantes!$D$6/(0.622*G513)</f>
        <v>4.8370761999036331E-2</v>
      </c>
      <c r="I513" s="123">
        <f t="shared" si="51"/>
        <v>0.25538478876756332</v>
      </c>
      <c r="J513" s="123">
        <f t="shared" si="52"/>
        <v>0.35478964908440508</v>
      </c>
      <c r="K513" s="123">
        <f>(Constantes!$D$12/0.8)*(Constantes!$D$7*J513^2+Constantes!$D$8*J513+Constantes!$D$9)</f>
        <v>8.7897543608705053</v>
      </c>
      <c r="L513" s="123">
        <f>(Constantes!$D$12/0.8)*(0.00376*D513^2-0.0516*D513-6.967)</f>
        <v>-2.6414450999999994</v>
      </c>
      <c r="M513" s="122">
        <f t="shared" si="47"/>
        <v>1.4354984882188864</v>
      </c>
      <c r="N513" s="12"/>
    </row>
    <row r="514" spans="2:14" ht="18.75" customHeight="1" x14ac:dyDescent="0.3">
      <c r="B514" s="11"/>
      <c r="C514" s="74">
        <v>509</v>
      </c>
      <c r="D514" s="64">
        <f>(Observaciones!D514+Observaciones!E514)/2</f>
        <v>1.3999999999999995</v>
      </c>
      <c r="E514" s="123">
        <f t="shared" si="48"/>
        <v>0.67616398696255609</v>
      </c>
      <c r="F514" s="123">
        <f t="shared" si="49"/>
        <v>4.8631666509690974E-2</v>
      </c>
      <c r="G514" s="123">
        <f t="shared" si="50"/>
        <v>2.4976946</v>
      </c>
      <c r="H514" s="123">
        <f>0.001013*Constantes!$D$6/(0.622*G514)</f>
        <v>4.8357044945428612E-2</v>
      </c>
      <c r="I514" s="123">
        <f t="shared" si="51"/>
        <v>0.25294679028782258</v>
      </c>
      <c r="J514" s="123">
        <f t="shared" si="52"/>
        <v>0.35823970740399541</v>
      </c>
      <c r="K514" s="123">
        <f>(Constantes!$D$12/0.8)*(Constantes!$D$7*J514^2+Constantes!$D$8*J514+Constantes!$D$9)</f>
        <v>8.7629295296831895</v>
      </c>
      <c r="L514" s="123">
        <f>(Constantes!$D$12/0.8)*(0.00376*D514^2-0.0516*D514-6.967)</f>
        <v>-2.6369513999999996</v>
      </c>
      <c r="M514" s="122">
        <f t="shared" si="47"/>
        <v>1.4165532113936568</v>
      </c>
      <c r="N514" s="12"/>
    </row>
    <row r="515" spans="2:14" ht="18.75" customHeight="1" x14ac:dyDescent="0.3">
      <c r="B515" s="11"/>
      <c r="C515" s="74">
        <v>510</v>
      </c>
      <c r="D515" s="64">
        <f>(Observaciones!D515+Observaciones!E515)/2</f>
        <v>1.2999999999999998</v>
      </c>
      <c r="E515" s="123">
        <f t="shared" si="48"/>
        <v>0.67131530762003422</v>
      </c>
      <c r="F515" s="123">
        <f t="shared" si="49"/>
        <v>4.8323415836352239E-2</v>
      </c>
      <c r="G515" s="123">
        <f t="shared" si="50"/>
        <v>2.4979306999999999</v>
      </c>
      <c r="H515" s="123">
        <f>0.001013*Constantes!$D$6/(0.622*G515)</f>
        <v>4.8352474322908297E-2</v>
      </c>
      <c r="I515" s="123">
        <f t="shared" si="51"/>
        <v>0.2521329502444406</v>
      </c>
      <c r="J515" s="123">
        <f t="shared" si="52"/>
        <v>0.36158361156683566</v>
      </c>
      <c r="K515" s="123">
        <f>(Constantes!$D$12/0.8)*(Constantes!$D$7*J515^2+Constantes!$D$8*J515+Constantes!$D$9)</f>
        <v>8.7368157355217146</v>
      </c>
      <c r="L515" s="123">
        <f>(Constantes!$D$12/0.8)*(0.00376*D515^2-0.0516*D515-6.967)</f>
        <v>-2.6353970999999992</v>
      </c>
      <c r="M515" s="122">
        <f t="shared" si="47"/>
        <v>1.4061983336221511</v>
      </c>
      <c r="N515" s="12"/>
    </row>
    <row r="516" spans="2:14" ht="18.75" customHeight="1" x14ac:dyDescent="0.3">
      <c r="B516" s="11"/>
      <c r="C516" s="74">
        <v>511</v>
      </c>
      <c r="D516" s="64">
        <f>(Observaciones!D516+Observaciones!E516)/2</f>
        <v>2.0999999999999996</v>
      </c>
      <c r="E516" s="123">
        <f t="shared" si="48"/>
        <v>0.71097990605014338</v>
      </c>
      <c r="F516" s="123">
        <f t="shared" si="49"/>
        <v>5.0837125796136952E-2</v>
      </c>
      <c r="G516" s="123">
        <f t="shared" si="50"/>
        <v>2.4960418999999998</v>
      </c>
      <c r="H516" s="123">
        <f>0.001013*Constantes!$D$6/(0.622*G516)</f>
        <v>4.8389063513779293E-2</v>
      </c>
      <c r="I516" s="123">
        <f t="shared" si="51"/>
        <v>0.25862669464296717</v>
      </c>
      <c r="J516" s="123">
        <f t="shared" si="52"/>
        <v>0.36482037070195533</v>
      </c>
      <c r="K516" s="123">
        <f>(Constantes!$D$12/0.8)*(Constantes!$D$7*J516^2+Constantes!$D$8*J516+Constantes!$D$9)</f>
        <v>8.711431483793044</v>
      </c>
      <c r="L516" s="123">
        <f>(Constantes!$D$12/0.8)*(0.00376*D516^2-0.0516*D516-6.967)</f>
        <v>-2.6470418999999996</v>
      </c>
      <c r="M516" s="122">
        <f t="shared" si="47"/>
        <v>1.4332325092679099</v>
      </c>
      <c r="N516" s="12"/>
    </row>
    <row r="517" spans="2:14" ht="18.75" customHeight="1" x14ac:dyDescent="0.3">
      <c r="B517" s="11"/>
      <c r="C517" s="74">
        <v>512</v>
      </c>
      <c r="D517" s="64">
        <f>(Observaciones!D517+Observaciones!E517)/2</f>
        <v>1.7000000000000002</v>
      </c>
      <c r="E517" s="123">
        <f t="shared" si="48"/>
        <v>0.69089619530074076</v>
      </c>
      <c r="F517" s="123">
        <f t="shared" si="49"/>
        <v>4.9566579862790137E-2</v>
      </c>
      <c r="G517" s="123">
        <f t="shared" si="50"/>
        <v>2.4969863000000001</v>
      </c>
      <c r="H517" s="123">
        <f>0.001013*Constantes!$D$6/(0.622*G517)</f>
        <v>4.8370761999036331E-2</v>
      </c>
      <c r="I517" s="123">
        <f t="shared" si="51"/>
        <v>0.25538478876756332</v>
      </c>
      <c r="J517" s="123">
        <f t="shared" si="52"/>
        <v>0.36794902568776744</v>
      </c>
      <c r="K517" s="123">
        <f>(Constantes!$D$12/0.8)*(Constantes!$D$7*J517^2+Constantes!$D$8*J517+Constantes!$D$9)</f>
        <v>8.6867948140008533</v>
      </c>
      <c r="L517" s="123">
        <f>(Constantes!$D$12/0.8)*(0.00376*D517^2-0.0516*D517-6.967)</f>
        <v>-2.6414450999999994</v>
      </c>
      <c r="M517" s="122">
        <f t="shared" si="47"/>
        <v>1.4107818442177109</v>
      </c>
      <c r="N517" s="12"/>
    </row>
    <row r="518" spans="2:14" ht="18.75" customHeight="1" x14ac:dyDescent="0.3">
      <c r="B518" s="11"/>
      <c r="C518" s="74">
        <v>513</v>
      </c>
      <c r="D518" s="64">
        <f>(Observaciones!D518+Observaciones!E518)/2</f>
        <v>1.7000000000000002</v>
      </c>
      <c r="E518" s="123">
        <f t="shared" si="48"/>
        <v>0.69089619530074076</v>
      </c>
      <c r="F518" s="123">
        <f t="shared" si="49"/>
        <v>4.9566579862790137E-2</v>
      </c>
      <c r="G518" s="123">
        <f t="shared" si="50"/>
        <v>2.4969863000000001</v>
      </c>
      <c r="H518" s="123">
        <f>0.001013*Constantes!$D$6/(0.622*G518)</f>
        <v>4.8370761999036331E-2</v>
      </c>
      <c r="I518" s="123">
        <f t="shared" si="51"/>
        <v>0.25538478876756332</v>
      </c>
      <c r="J518" s="123">
        <f t="shared" si="52"/>
        <v>0.37096864943627805</v>
      </c>
      <c r="K518" s="123">
        <f>(Constantes!$D$12/0.8)*(Constantes!$D$7*J518^2+Constantes!$D$8*J518+Constantes!$D$9)</f>
        <v>8.6629232819345763</v>
      </c>
      <c r="L518" s="123">
        <f>(Constantes!$D$12/0.8)*(0.00376*D518^2-0.0516*D518-6.967)</f>
        <v>-2.6414450999999994</v>
      </c>
      <c r="M518" s="122">
        <f t="shared" si="47"/>
        <v>1.4050512036138652</v>
      </c>
      <c r="N518" s="12"/>
    </row>
    <row r="519" spans="2:14" ht="18.75" customHeight="1" x14ac:dyDescent="0.3">
      <c r="B519" s="11"/>
      <c r="C519" s="74">
        <v>514</v>
      </c>
      <c r="D519" s="64">
        <f>(Observaciones!D519+Observaciones!E519)/2</f>
        <v>-1.9000000000000004</v>
      </c>
      <c r="E519" s="123">
        <f t="shared" si="48"/>
        <v>0.53150690890031116</v>
      </c>
      <c r="F519" s="123">
        <f t="shared" si="49"/>
        <v>3.9306823734172082E-2</v>
      </c>
      <c r="G519" s="123">
        <f t="shared" si="50"/>
        <v>2.5054859</v>
      </c>
      <c r="H519" s="123">
        <f>0.001013*Constantes!$D$6/(0.622*G519)</f>
        <v>4.8206669226178583E-2</v>
      </c>
      <c r="I519" s="123">
        <f t="shared" si="51"/>
        <v>0</v>
      </c>
      <c r="J519" s="123">
        <f t="shared" si="52"/>
        <v>0.37387834716780144</v>
      </c>
      <c r="K519" s="123">
        <f>(Constantes!$D$12/0.8)*(Constantes!$D$7*J519^2+Constantes!$D$8*J519+Constantes!$D$9)</f>
        <v>8.6398339423125581</v>
      </c>
      <c r="L519" s="123">
        <f>(Constantes!$D$12/0.8)*(0.00376*D519^2-0.0516*D519-6.967)</f>
        <v>-2.5707698999999993</v>
      </c>
      <c r="M519" s="122">
        <f t="shared" ref="M519:M582" si="53">IF(D519&gt;0,I519*(0.94*K519+L519),0)</f>
        <v>0</v>
      </c>
      <c r="N519" s="12"/>
    </row>
    <row r="520" spans="2:14" ht="18.75" customHeight="1" x14ac:dyDescent="0.3">
      <c r="B520" s="11"/>
      <c r="C520" s="74">
        <v>515</v>
      </c>
      <c r="D520" s="64">
        <f>(Observaciones!D520+Observaciones!E520)/2</f>
        <v>-0.90000000000000036</v>
      </c>
      <c r="E520" s="123">
        <f t="shared" si="48"/>
        <v>0.57213282972933621</v>
      </c>
      <c r="F520" s="123">
        <f t="shared" si="49"/>
        <v>4.1954048749982459E-2</v>
      </c>
      <c r="G520" s="123">
        <f t="shared" si="50"/>
        <v>2.5031249</v>
      </c>
      <c r="H520" s="123">
        <f>0.001013*Constantes!$D$6/(0.622*G520)</f>
        <v>4.8252138769485434E-2</v>
      </c>
      <c r="I520" s="123">
        <f t="shared" si="51"/>
        <v>0</v>
      </c>
      <c r="J520" s="123">
        <f t="shared" si="52"/>
        <v>0.37667725667610347</v>
      </c>
      <c r="K520" s="123">
        <f>(Constantes!$D$12/0.8)*(Constantes!$D$7*J520^2+Constantes!$D$8*J520+Constantes!$D$9)</f>
        <v>8.6175433318988137</v>
      </c>
      <c r="L520" s="123">
        <f>(Constantes!$D$12/0.8)*(0.00376*D520^2-0.0516*D520-6.967)</f>
        <v>-2.5940678999999998</v>
      </c>
      <c r="M520" s="122">
        <f t="shared" si="53"/>
        <v>0</v>
      </c>
      <c r="N520" s="12"/>
    </row>
    <row r="521" spans="2:14" ht="18.75" customHeight="1" x14ac:dyDescent="0.3">
      <c r="B521" s="11"/>
      <c r="C521" s="74">
        <v>516</v>
      </c>
      <c r="D521" s="64">
        <f>(Observaciones!D521+Observaciones!E521)/2</f>
        <v>-1.6000000000000005</v>
      </c>
      <c r="E521" s="123">
        <f t="shared" si="48"/>
        <v>0.54341772586112125</v>
      </c>
      <c r="F521" s="123">
        <f t="shared" si="49"/>
        <v>4.0085433969043273E-2</v>
      </c>
      <c r="G521" s="123">
        <f t="shared" si="50"/>
        <v>2.5047775999999997</v>
      </c>
      <c r="H521" s="123">
        <f>0.001013*Constantes!$D$6/(0.622*G521)</f>
        <v>4.8220301088669253E-2</v>
      </c>
      <c r="I521" s="123">
        <f t="shared" si="51"/>
        <v>0</v>
      </c>
      <c r="J521" s="123">
        <f t="shared" si="52"/>
        <v>0.37936454858389129</v>
      </c>
      <c r="K521" s="123">
        <f>(Constantes!$D$12/0.8)*(Constantes!$D$7*J521^2+Constantes!$D$8*J521+Constantes!$D$9)</f>
        <v>8.5960674531124663</v>
      </c>
      <c r="L521" s="123">
        <f>(Constantes!$D$12/0.8)*(0.00376*D521^2-0.0516*D521-6.967)</f>
        <v>-2.5780553999999998</v>
      </c>
      <c r="M521" s="122">
        <f t="shared" si="53"/>
        <v>0</v>
      </c>
      <c r="N521" s="12"/>
    </row>
    <row r="522" spans="2:14" ht="18.75" customHeight="1" x14ac:dyDescent="0.3">
      <c r="B522" s="11"/>
      <c r="C522" s="74">
        <v>517</v>
      </c>
      <c r="D522" s="64">
        <f>(Observaciones!D522+Observaciones!E522)/2</f>
        <v>-1.2999999999999998</v>
      </c>
      <c r="E522" s="123">
        <f t="shared" si="48"/>
        <v>0.55556415476735166</v>
      </c>
      <c r="F522" s="123">
        <f t="shared" si="49"/>
        <v>4.0877296506690017E-2</v>
      </c>
      <c r="G522" s="123">
        <f t="shared" si="50"/>
        <v>2.5040692999999998</v>
      </c>
      <c r="H522" s="123">
        <f>0.001013*Constantes!$D$6/(0.622*G522)</f>
        <v>4.8233940662965817E-2</v>
      </c>
      <c r="I522" s="123">
        <f t="shared" si="51"/>
        <v>0</v>
      </c>
      <c r="J522" s="123">
        <f t="shared" si="52"/>
        <v>0.38193942658857627</v>
      </c>
      <c r="K522" s="123">
        <f>(Constantes!$D$12/0.8)*(Constantes!$D$7*J522^2+Constantes!$D$8*J522+Constantes!$D$9)</f>
        <v>8.5754217581482965</v>
      </c>
      <c r="L522" s="123">
        <f>(Constantes!$D$12/0.8)*(0.00376*D522^2-0.0516*D522-6.967)</f>
        <v>-2.5850870999999995</v>
      </c>
      <c r="M522" s="122">
        <f t="shared" si="53"/>
        <v>0</v>
      </c>
      <c r="N522" s="12"/>
    </row>
    <row r="523" spans="2:14" ht="18.75" customHeight="1" x14ac:dyDescent="0.3">
      <c r="B523" s="11"/>
      <c r="C523" s="74">
        <v>518</v>
      </c>
      <c r="D523" s="64">
        <f>(Observaciones!D523+Observaciones!E523)/2</f>
        <v>0.79999999999999982</v>
      </c>
      <c r="E523" s="123">
        <f t="shared" si="48"/>
        <v>0.64752977093343578</v>
      </c>
      <c r="F523" s="123">
        <f t="shared" si="49"/>
        <v>4.6807225994908587E-2</v>
      </c>
      <c r="G523" s="123">
        <f t="shared" si="50"/>
        <v>2.4991111999999998</v>
      </c>
      <c r="H523" s="123">
        <f>0.001013*Constantes!$D$6/(0.622*G523)</f>
        <v>4.8329634164399872E-2</v>
      </c>
      <c r="I523" s="123">
        <f t="shared" si="51"/>
        <v>0.24805561021082459</v>
      </c>
      <c r="J523" s="123">
        <f t="shared" si="52"/>
        <v>0.38440112769823509</v>
      </c>
      <c r="K523" s="123">
        <f>(Constantes!$D$12/0.8)*(Constantes!$D$7*J523^2+Constantes!$D$8*J523+Constantes!$D$9)</f>
        <v>8.5556211336263299</v>
      </c>
      <c r="L523" s="123">
        <f>(Constantes!$D$12/0.8)*(0.00376*D523^2-0.0516*D523-6.967)</f>
        <v>-2.6272025999999995</v>
      </c>
      <c r="M523" s="122">
        <f t="shared" si="53"/>
        <v>1.343241287681783</v>
      </c>
      <c r="N523" s="12"/>
    </row>
    <row r="524" spans="2:14" ht="18.75" customHeight="1" x14ac:dyDescent="0.3">
      <c r="B524" s="11"/>
      <c r="C524" s="74">
        <v>519</v>
      </c>
      <c r="D524" s="64">
        <f>(Observaciones!D524+Observaciones!E524)/2</f>
        <v>0</v>
      </c>
      <c r="E524" s="123">
        <f t="shared" si="48"/>
        <v>0.61102013344096318</v>
      </c>
      <c r="F524" s="123">
        <f t="shared" si="49"/>
        <v>4.446640286239343E-2</v>
      </c>
      <c r="G524" s="123">
        <f t="shared" si="50"/>
        <v>2.5009999999999999</v>
      </c>
      <c r="H524" s="123">
        <f>0.001013*Constantes!$D$6/(0.622*G524)</f>
        <v>4.8293134758958162E-2</v>
      </c>
      <c r="I524" s="123">
        <f t="shared" si="51"/>
        <v>0</v>
      </c>
      <c r="J524" s="123">
        <f t="shared" si="52"/>
        <v>0.38674892245770121</v>
      </c>
      <c r="K524" s="123">
        <f>(Constantes!$D$12/0.8)*(Constantes!$D$7*J524^2+Constantes!$D$8*J524+Constantes!$D$9)</f>
        <v>8.5366798857877768</v>
      </c>
      <c r="L524" s="123">
        <f>(Constantes!$D$12/0.8)*(0.00376*D524^2-0.0516*D524-6.967)</f>
        <v>-2.6126249999999995</v>
      </c>
      <c r="M524" s="122">
        <f t="shared" si="53"/>
        <v>0</v>
      </c>
      <c r="N524" s="12"/>
    </row>
    <row r="525" spans="2:14" ht="18.75" customHeight="1" x14ac:dyDescent="0.3">
      <c r="B525" s="11"/>
      <c r="C525" s="74">
        <v>520</v>
      </c>
      <c r="D525" s="64">
        <f>(Observaciones!D525+Observaciones!E525)/2</f>
        <v>2.0999999999999996</v>
      </c>
      <c r="E525" s="123">
        <f t="shared" si="48"/>
        <v>0.71097990605014338</v>
      </c>
      <c r="F525" s="123">
        <f t="shared" si="49"/>
        <v>5.0837125796136952E-2</v>
      </c>
      <c r="G525" s="123">
        <f t="shared" si="50"/>
        <v>2.4960418999999998</v>
      </c>
      <c r="H525" s="123">
        <f>0.001013*Constantes!$D$6/(0.622*G525)</f>
        <v>4.8389063513779293E-2</v>
      </c>
      <c r="I525" s="123">
        <f t="shared" si="51"/>
        <v>0.25862669464296717</v>
      </c>
      <c r="J525" s="123">
        <f t="shared" si="52"/>
        <v>0.38898211516471787</v>
      </c>
      <c r="K525" s="123">
        <f>(Constantes!$D$12/0.8)*(Constantes!$D$7*J525^2+Constantes!$D$8*J525+Constantes!$D$9)</f>
        <v>8.5186117262540257</v>
      </c>
      <c r="L525" s="123">
        <f>(Constantes!$D$12/0.8)*(0.00376*D525^2-0.0516*D525-6.967)</f>
        <v>-2.6470418999999996</v>
      </c>
      <c r="M525" s="122">
        <f t="shared" si="53"/>
        <v>1.3863562729069858</v>
      </c>
      <c r="N525" s="12"/>
    </row>
    <row r="526" spans="2:14" ht="18.75" customHeight="1" x14ac:dyDescent="0.3">
      <c r="B526" s="11"/>
      <c r="C526" s="74">
        <v>521</v>
      </c>
      <c r="D526" s="64">
        <f>(Observaciones!D526+Observaciones!E526)/2</f>
        <v>4.0999999999999996</v>
      </c>
      <c r="E526" s="123">
        <f t="shared" si="48"/>
        <v>0.81933467941139548</v>
      </c>
      <c r="F526" s="123">
        <f t="shared" si="49"/>
        <v>5.7618077031797714E-2</v>
      </c>
      <c r="G526" s="123">
        <f t="shared" si="50"/>
        <v>2.4913198999999997</v>
      </c>
      <c r="H526" s="123">
        <f>0.001013*Constantes!$D$6/(0.622*G526)</f>
        <v>4.8480779217536206E-2</v>
      </c>
      <c r="I526" s="123">
        <f t="shared" si="51"/>
        <v>0.27465600940603546</v>
      </c>
      <c r="J526" s="123">
        <f t="shared" si="52"/>
        <v>0.39110004407608928</v>
      </c>
      <c r="K526" s="123">
        <f>(Constantes!$D$12/0.8)*(Constantes!$D$7*J526^2+Constantes!$D$8*J526+Constantes!$D$9)</f>
        <v>8.5014297583647735</v>
      </c>
      <c r="L526" s="123">
        <f>(Constantes!$D$12/0.8)*(0.00376*D526^2-0.0516*D526-6.967)</f>
        <v>-2.6682578999999995</v>
      </c>
      <c r="M526" s="122">
        <f t="shared" si="53"/>
        <v>1.4620175784973655</v>
      </c>
      <c r="N526" s="12"/>
    </row>
    <row r="527" spans="2:14" ht="18.75" customHeight="1" x14ac:dyDescent="0.3">
      <c r="B527" s="11"/>
      <c r="C527" s="74">
        <v>522</v>
      </c>
      <c r="D527" s="64">
        <f>(Observaciones!D527+Observaciones!E527)/2</f>
        <v>1.9000000000000004</v>
      </c>
      <c r="E527" s="123">
        <f t="shared" si="48"/>
        <v>0.70087451158394487</v>
      </c>
      <c r="F527" s="123">
        <f t="shared" si="49"/>
        <v>5.0198399424905157E-2</v>
      </c>
      <c r="G527" s="123">
        <f t="shared" si="50"/>
        <v>2.4965140999999997</v>
      </c>
      <c r="H527" s="123">
        <f>0.001013*Constantes!$D$6/(0.622*G527)</f>
        <v>4.8379911025599402E-2</v>
      </c>
      <c r="I527" s="123">
        <f t="shared" si="51"/>
        <v>0.25700704090969684</v>
      </c>
      <c r="J527" s="123">
        <f t="shared" si="52"/>
        <v>0.39310208160377103</v>
      </c>
      <c r="K527" s="123">
        <f>(Constantes!$D$12/0.8)*(Constantes!$D$7*J527^2+Constantes!$D$8*J527+Constantes!$D$9)</f>
        <v>8.4851464641106826</v>
      </c>
      <c r="L527" s="123">
        <f>(Constantes!$D$12/0.8)*(0.00376*D527^2-0.0516*D527-6.967)</f>
        <v>-2.6442998999999996</v>
      </c>
      <c r="M527" s="122">
        <f t="shared" si="53"/>
        <v>1.3702941487840687</v>
      </c>
      <c r="N527" s="12"/>
    </row>
    <row r="528" spans="2:14" ht="18.75" customHeight="1" x14ac:dyDescent="0.3">
      <c r="B528" s="11"/>
      <c r="C528" s="74">
        <v>523</v>
      </c>
      <c r="D528" s="64">
        <f>(Observaciones!D528+Observaciones!E528)/2</f>
        <v>2.4999999999999996</v>
      </c>
      <c r="E528" s="123">
        <f t="shared" si="48"/>
        <v>0.73157749317928888</v>
      </c>
      <c r="F528" s="123">
        <f t="shared" si="49"/>
        <v>5.2135546772865443E-2</v>
      </c>
      <c r="G528" s="123">
        <f t="shared" si="50"/>
        <v>2.4950975</v>
      </c>
      <c r="H528" s="123">
        <f>0.001013*Constantes!$D$6/(0.622*G528)</f>
        <v>4.8407378882851008E-2</v>
      </c>
      <c r="I528" s="123">
        <f t="shared" si="51"/>
        <v>0.26185775380339843</v>
      </c>
      <c r="J528" s="123">
        <f t="shared" si="52"/>
        <v>0.39498763450083563</v>
      </c>
      <c r="K528" s="123">
        <f>(Constantes!$D$12/0.8)*(Constantes!$D$7*J528^2+Constantes!$D$8*J528+Constantes!$D$9)</f>
        <v>8.4697736916753819</v>
      </c>
      <c r="L528" s="123">
        <f>(Constantes!$D$12/0.8)*(0.00376*D528^2-0.0516*D528-6.967)</f>
        <v>-2.6521874999999997</v>
      </c>
      <c r="M528" s="122">
        <f t="shared" si="53"/>
        <v>1.3903074978622683</v>
      </c>
      <c r="N528" s="12"/>
    </row>
    <row r="529" spans="2:14" ht="18.75" customHeight="1" x14ac:dyDescent="0.3">
      <c r="B529" s="11"/>
      <c r="C529" s="74">
        <v>524</v>
      </c>
      <c r="D529" s="64">
        <f>(Observaciones!D529+Observaciones!E529)/2</f>
        <v>2.5</v>
      </c>
      <c r="E529" s="123">
        <f t="shared" si="48"/>
        <v>0.73157749317928888</v>
      </c>
      <c r="F529" s="123">
        <f t="shared" si="49"/>
        <v>5.2135546772865443E-2</v>
      </c>
      <c r="G529" s="123">
        <f t="shared" si="50"/>
        <v>2.4950975</v>
      </c>
      <c r="H529" s="123">
        <f>0.001013*Constantes!$D$6/(0.622*G529)</f>
        <v>4.8407378882851008E-2</v>
      </c>
      <c r="I529" s="123">
        <f t="shared" si="51"/>
        <v>0.26185775380339843</v>
      </c>
      <c r="J529" s="123">
        <f t="shared" si="52"/>
        <v>0.39675614403726639</v>
      </c>
      <c r="K529" s="123">
        <f>(Constantes!$D$12/0.8)*(Constantes!$D$7*J529^2+Constantes!$D$8*J529+Constantes!$D$9)</f>
        <v>8.4553226436008266</v>
      </c>
      <c r="L529" s="123">
        <f>(Constantes!$D$12/0.8)*(0.00376*D529^2-0.0516*D529-6.967)</f>
        <v>-2.6521874999999997</v>
      </c>
      <c r="M529" s="122">
        <f t="shared" si="53"/>
        <v>1.3867504260126948</v>
      </c>
      <c r="N529" s="12"/>
    </row>
    <row r="530" spans="2:14" ht="18.75" customHeight="1" x14ac:dyDescent="0.3">
      <c r="B530" s="11"/>
      <c r="C530" s="74">
        <v>525</v>
      </c>
      <c r="D530" s="64">
        <f>(Observaciones!D530+Observaciones!E530)/2</f>
        <v>1.1999999999999997</v>
      </c>
      <c r="E530" s="123">
        <f t="shared" si="48"/>
        <v>0.66649737519169561</v>
      </c>
      <c r="F530" s="123">
        <f t="shared" si="49"/>
        <v>4.8016846090574279E-2</v>
      </c>
      <c r="G530" s="123">
        <f t="shared" si="50"/>
        <v>2.4981667999999999</v>
      </c>
      <c r="H530" s="123">
        <f>0.001013*Constantes!$D$6/(0.622*G530)</f>
        <v>4.8347904564320664E-2</v>
      </c>
      <c r="I530" s="123">
        <f t="shared" si="51"/>
        <v>0.25131854773479245</v>
      </c>
      <c r="J530" s="123">
        <f t="shared" si="52"/>
        <v>0.39840708616551995</v>
      </c>
      <c r="K530" s="123">
        <f>(Constantes!$D$12/0.8)*(Constantes!$D$7*J530^2+Constantes!$D$8*J530+Constantes!$D$9)</f>
        <v>8.4418038655894332</v>
      </c>
      <c r="L530" s="123">
        <f>(Constantes!$D$12/0.8)*(0.00376*D530^2-0.0516*D530-6.967)</f>
        <v>-2.6338145999999996</v>
      </c>
      <c r="M530" s="122">
        <f t="shared" si="53"/>
        <v>1.3323605142214865</v>
      </c>
      <c r="N530" s="12"/>
    </row>
    <row r="531" spans="2:14" ht="18.75" customHeight="1" x14ac:dyDescent="0.3">
      <c r="B531" s="11"/>
      <c r="C531" s="74">
        <v>526</v>
      </c>
      <c r="D531" s="64">
        <f>(Observaciones!D531+Observaciones!E531)/2</f>
        <v>1.2999999999999998</v>
      </c>
      <c r="E531" s="123">
        <f t="shared" si="48"/>
        <v>0.67131530762003422</v>
      </c>
      <c r="F531" s="123">
        <f t="shared" si="49"/>
        <v>4.8323415836352239E-2</v>
      </c>
      <c r="G531" s="123">
        <f t="shared" si="50"/>
        <v>2.4979306999999999</v>
      </c>
      <c r="H531" s="123">
        <f>0.001013*Constantes!$D$6/(0.622*G531)</f>
        <v>4.8352474322908297E-2</v>
      </c>
      <c r="I531" s="123">
        <f t="shared" si="51"/>
        <v>0.2521329502444406</v>
      </c>
      <c r="J531" s="123">
        <f t="shared" si="52"/>
        <v>0.39993997167581363</v>
      </c>
      <c r="K531" s="123">
        <f>(Constantes!$D$12/0.8)*(Constantes!$D$7*J531^2+Constantes!$D$8*J531+Constantes!$D$9)</f>
        <v>8.4292272359556009</v>
      </c>
      <c r="L531" s="123">
        <f>(Constantes!$D$12/0.8)*(0.00376*D531^2-0.0516*D531-6.967)</f>
        <v>-2.6353970999999992</v>
      </c>
      <c r="M531" s="122">
        <f t="shared" si="53"/>
        <v>1.3332983295166976</v>
      </c>
      <c r="N531" s="12"/>
    </row>
    <row r="532" spans="2:14" ht="18.75" customHeight="1" x14ac:dyDescent="0.3">
      <c r="B532" s="11"/>
      <c r="C532" s="74">
        <v>527</v>
      </c>
      <c r="D532" s="64">
        <f>(Observaciones!D532+Observaciones!E532)/2</f>
        <v>1.5999999999999996</v>
      </c>
      <c r="E532" s="123">
        <f t="shared" si="48"/>
        <v>0.68595426116151104</v>
      </c>
      <c r="F532" s="123">
        <f t="shared" si="49"/>
        <v>4.9253240920562769E-2</v>
      </c>
      <c r="G532" s="123">
        <f t="shared" si="50"/>
        <v>2.4972224000000001</v>
      </c>
      <c r="H532" s="123">
        <f>0.001013*Constantes!$D$6/(0.622*G532)</f>
        <v>4.8366188783247478E-2</v>
      </c>
      <c r="I532" s="123">
        <f t="shared" si="51"/>
        <v>0.25457272415610477</v>
      </c>
      <c r="J532" s="123">
        <f t="shared" si="52"/>
        <v>0.40135434634108813</v>
      </c>
      <c r="K532" s="123">
        <f>(Constantes!$D$12/0.8)*(Constantes!$D$7*J532^2+Constantes!$D$8*J532+Constantes!$D$9)</f>
        <v>8.417601955738597</v>
      </c>
      <c r="L532" s="123">
        <f>(Constantes!$D$12/0.8)*(0.00376*D532^2-0.0516*D532-6.967)</f>
        <v>-2.6399753999999995</v>
      </c>
      <c r="M532" s="122">
        <f t="shared" si="53"/>
        <v>1.3422526198069797</v>
      </c>
      <c r="N532" s="12"/>
    </row>
    <row r="533" spans="2:14" ht="18.75" customHeight="1" x14ac:dyDescent="0.3">
      <c r="B533" s="11"/>
      <c r="C533" s="74">
        <v>528</v>
      </c>
      <c r="D533" s="64">
        <f>(Observaciones!D533+Observaciones!E533)/2</f>
        <v>1.1000000000000001</v>
      </c>
      <c r="E533" s="123">
        <f t="shared" si="48"/>
        <v>0.66171002192942541</v>
      </c>
      <c r="F533" s="123">
        <f t="shared" si="49"/>
        <v>4.7711949733872931E-2</v>
      </c>
      <c r="G533" s="123">
        <f t="shared" si="50"/>
        <v>2.4984028999999999</v>
      </c>
      <c r="H533" s="123">
        <f>0.001013*Constantes!$D$6/(0.622*G533)</f>
        <v>4.8343335669420791E-2</v>
      </c>
      <c r="I533" s="123">
        <f t="shared" si="51"/>
        <v>0.25050359756068624</v>
      </c>
      <c r="J533" s="123">
        <f t="shared" si="52"/>
        <v>0.4026497910516057</v>
      </c>
      <c r="K533" s="123">
        <f>(Constantes!$D$12/0.8)*(Constantes!$D$7*J533^2+Constantes!$D$8*J533+Constantes!$D$9)</f>
        <v>8.4069365394879405</v>
      </c>
      <c r="L533" s="123">
        <f>(Constantes!$D$12/0.8)*(0.00376*D533^2-0.0516*D533-6.967)</f>
        <v>-2.6322038999999995</v>
      </c>
      <c r="M533" s="122">
        <f t="shared" si="53"/>
        <v>1.3202332302864797</v>
      </c>
      <c r="N533" s="12"/>
    </row>
    <row r="534" spans="2:14" ht="18.75" customHeight="1" x14ac:dyDescent="0.3">
      <c r="B534" s="11"/>
      <c r="C534" s="74">
        <v>529</v>
      </c>
      <c r="D534" s="64">
        <f>(Observaciones!D534+Observaciones!E534)/2</f>
        <v>2</v>
      </c>
      <c r="E534" s="123">
        <f t="shared" si="48"/>
        <v>0.70591123759610253</v>
      </c>
      <c r="F534" s="123">
        <f t="shared" si="49"/>
        <v>5.0516895403570836E-2</v>
      </c>
      <c r="G534" s="123">
        <f t="shared" si="50"/>
        <v>2.4962779999999998</v>
      </c>
      <c r="H534" s="123">
        <f>0.001013*Constantes!$D$6/(0.622*G534)</f>
        <v>4.8384486836864471E-2</v>
      </c>
      <c r="I534" s="123">
        <f t="shared" si="51"/>
        <v>0.25781719970899042</v>
      </c>
      <c r="J534" s="123">
        <f t="shared" si="52"/>
        <v>0.40382592193914035</v>
      </c>
      <c r="K534" s="123">
        <f>(Constantes!$D$12/0.8)*(Constantes!$D$7*J534^2+Constantes!$D$8*J534+Constantes!$D$9)</f>
        <v>8.3972388067317176</v>
      </c>
      <c r="L534" s="123">
        <f>(Constantes!$D$12/0.8)*(0.00376*D534^2-0.0516*D534-6.967)</f>
        <v>-2.6456849999999994</v>
      </c>
      <c r="M534" s="122">
        <f t="shared" si="53"/>
        <v>1.3529523407608013</v>
      </c>
      <c r="N534" s="12"/>
    </row>
    <row r="535" spans="2:14" ht="18.75" customHeight="1" x14ac:dyDescent="0.3">
      <c r="B535" s="11"/>
      <c r="C535" s="74">
        <v>530</v>
      </c>
      <c r="D535" s="64">
        <f>(Observaciones!D535+Observaciones!E535)/2</f>
        <v>4.3999999999999995</v>
      </c>
      <c r="E535" s="123">
        <f t="shared" si="48"/>
        <v>0.83678523020110962</v>
      </c>
      <c r="F535" s="123">
        <f t="shared" si="49"/>
        <v>5.8699264456482256E-2</v>
      </c>
      <c r="G535" s="123">
        <f t="shared" si="50"/>
        <v>2.4906115999999998</v>
      </c>
      <c r="H535" s="123">
        <f>0.001013*Constantes!$D$6/(0.622*G535)</f>
        <v>4.8494566568369937E-2</v>
      </c>
      <c r="I535" s="123">
        <f t="shared" si="51"/>
        <v>0.2770303848497464</v>
      </c>
      <c r="J535" s="123">
        <f t="shared" si="52"/>
        <v>0.40488239049072738</v>
      </c>
      <c r="K535" s="123">
        <f>(Constantes!$D$12/0.8)*(Constantes!$D$7*J535^2+Constantes!$D$8*J535+Constantes!$D$9)</f>
        <v>8.388515874137493</v>
      </c>
      <c r="L535" s="123">
        <f>(Constantes!$D$12/0.8)*(0.00376*D535^2-0.0516*D535-6.967)</f>
        <v>-2.6704673999999993</v>
      </c>
      <c r="M535" s="122">
        <f t="shared" si="53"/>
        <v>1.444640742523984</v>
      </c>
      <c r="N535" s="12"/>
    </row>
    <row r="536" spans="2:14" ht="18.75" customHeight="1" x14ac:dyDescent="0.3">
      <c r="B536" s="11"/>
      <c r="C536" s="74">
        <v>531</v>
      </c>
      <c r="D536" s="64">
        <f>(Observaciones!D536+Observaciones!E536)/2</f>
        <v>2</v>
      </c>
      <c r="E536" s="123">
        <f t="shared" si="48"/>
        <v>0.70591123759610253</v>
      </c>
      <c r="F536" s="123">
        <f t="shared" si="49"/>
        <v>5.0516895403570836E-2</v>
      </c>
      <c r="G536" s="123">
        <f t="shared" si="50"/>
        <v>2.4962779999999998</v>
      </c>
      <c r="H536" s="123">
        <f>0.001013*Constantes!$D$6/(0.622*G536)</f>
        <v>4.8384486836864471E-2</v>
      </c>
      <c r="I536" s="123">
        <f t="shared" si="51"/>
        <v>0.25781719970899042</v>
      </c>
      <c r="J536" s="123">
        <f t="shared" si="52"/>
        <v>0.40581888365193425</v>
      </c>
      <c r="K536" s="123">
        <f>(Constantes!$D$12/0.8)*(Constantes!$D$7*J536^2+Constantes!$D$8*J536+Constantes!$D$9)</f>
        <v>8.3807741483746643</v>
      </c>
      <c r="L536" s="123">
        <f>(Constantes!$D$12/0.8)*(0.00376*D536^2-0.0516*D536-6.967)</f>
        <v>-2.6456849999999994</v>
      </c>
      <c r="M536" s="122">
        <f t="shared" si="53"/>
        <v>1.3489621609757274</v>
      </c>
      <c r="N536" s="12"/>
    </row>
    <row r="537" spans="2:14" ht="18.75" customHeight="1" x14ac:dyDescent="0.3">
      <c r="B537" s="11"/>
      <c r="C537" s="74">
        <v>532</v>
      </c>
      <c r="D537" s="64">
        <f>(Observaciones!D537+Observaciones!E537)/2</f>
        <v>2.6999999999999997</v>
      </c>
      <c r="E537" s="123">
        <f t="shared" si="48"/>
        <v>0.74207249878281389</v>
      </c>
      <c r="F537" s="123">
        <f t="shared" si="49"/>
        <v>5.279536631965228E-2</v>
      </c>
      <c r="G537" s="123">
        <f t="shared" si="50"/>
        <v>2.4946253</v>
      </c>
      <c r="H537" s="123">
        <f>0.001013*Constantes!$D$6/(0.622*G537)</f>
        <v>4.8416541767677235E-2</v>
      </c>
      <c r="I537" s="123">
        <f t="shared" si="51"/>
        <v>0.26346893607318966</v>
      </c>
      <c r="J537" s="123">
        <f t="shared" si="52"/>
        <v>0.40663512391962625</v>
      </c>
      <c r="K537" s="123">
        <f>(Constantes!$D$12/0.8)*(Constantes!$D$7*J537^2+Constantes!$D$8*J537+Constantes!$D$9)</f>
        <v>8.3740193196863419</v>
      </c>
      <c r="L537" s="123">
        <f>(Constantes!$D$12/0.8)*(0.00376*D537^2-0.0516*D537-6.967)</f>
        <v>-2.6545910999999993</v>
      </c>
      <c r="M537" s="122">
        <f t="shared" si="53"/>
        <v>1.3745140303388921</v>
      </c>
      <c r="N537" s="12"/>
    </row>
    <row r="538" spans="2:14" ht="18.75" customHeight="1" x14ac:dyDescent="0.3">
      <c r="B538" s="11"/>
      <c r="C538" s="74">
        <v>533</v>
      </c>
      <c r="D538" s="64">
        <f>(Observaciones!D538+Observaciones!E538)/2</f>
        <v>2.4</v>
      </c>
      <c r="E538" s="123">
        <f t="shared" si="48"/>
        <v>0.72637930856585575</v>
      </c>
      <c r="F538" s="123">
        <f t="shared" si="49"/>
        <v>5.1808301026103169E-2</v>
      </c>
      <c r="G538" s="123">
        <f t="shared" si="50"/>
        <v>2.4953335999999999</v>
      </c>
      <c r="H538" s="123">
        <f>0.001013*Constantes!$D$6/(0.622*G538)</f>
        <v>4.8402798740879521E-2</v>
      </c>
      <c r="I538" s="123">
        <f t="shared" si="51"/>
        <v>0.26105105508041732</v>
      </c>
      <c r="J538" s="123">
        <f t="shared" si="52"/>
        <v>0.40733086942419622</v>
      </c>
      <c r="K538" s="123">
        <f>(Constantes!$D$12/0.8)*(Constantes!$D$7*J538^2+Constantes!$D$8*J538+Constantes!$D$9)</f>
        <v>8.3682563561780423</v>
      </c>
      <c r="L538" s="123">
        <f>(Constantes!$D$12/0.8)*(0.00376*D538^2-0.0516*D538-6.967)</f>
        <v>-2.6509433999999996</v>
      </c>
      <c r="M538" s="122">
        <f t="shared" si="53"/>
        <v>1.3614380503773966</v>
      </c>
      <c r="N538" s="12"/>
    </row>
    <row r="539" spans="2:14" ht="18.75" customHeight="1" x14ac:dyDescent="0.3">
      <c r="B539" s="11"/>
      <c r="C539" s="74">
        <v>534</v>
      </c>
      <c r="D539" s="64">
        <f>(Observaciones!D539+Observaciones!E539)/2</f>
        <v>2.2000000000000002</v>
      </c>
      <c r="E539" s="123">
        <f t="shared" si="48"/>
        <v>0.71608069080811831</v>
      </c>
      <c r="F539" s="123">
        <f t="shared" si="49"/>
        <v>5.1159098346532123E-2</v>
      </c>
      <c r="G539" s="123">
        <f t="shared" si="50"/>
        <v>2.4958057999999999</v>
      </c>
      <c r="H539" s="123">
        <f>0.001013*Constantes!$D$6/(0.622*G539)</f>
        <v>4.8393641056589561E-2</v>
      </c>
      <c r="I539" s="123">
        <f t="shared" si="51"/>
        <v>0.25943551155231137</v>
      </c>
      <c r="J539" s="123">
        <f t="shared" si="52"/>
        <v>0.40790591400123555</v>
      </c>
      <c r="K539" s="123">
        <f>(Constantes!$D$12/0.8)*(Constantes!$D$7*J539^2+Constantes!$D$8*J539+Constantes!$D$9)</f>
        <v>8.3634894988296224</v>
      </c>
      <c r="L539" s="123">
        <f>(Constantes!$D$12/0.8)*(0.00376*D539^2-0.0516*D539-6.967)</f>
        <v>-2.6483705999999994</v>
      </c>
      <c r="M539" s="122">
        <f t="shared" si="53"/>
        <v>1.3525176245106707</v>
      </c>
      <c r="N539" s="12"/>
    </row>
    <row r="540" spans="2:14" ht="18.75" customHeight="1" x14ac:dyDescent="0.3">
      <c r="B540" s="11"/>
      <c r="C540" s="74">
        <v>535</v>
      </c>
      <c r="D540" s="64">
        <f>(Observaciones!D540+Observaciones!E540)/2</f>
        <v>2.4</v>
      </c>
      <c r="E540" s="123">
        <f t="shared" si="48"/>
        <v>0.72637930856585575</v>
      </c>
      <c r="F540" s="123">
        <f t="shared" si="49"/>
        <v>5.1808301026103169E-2</v>
      </c>
      <c r="G540" s="123">
        <f t="shared" si="50"/>
        <v>2.4953335999999999</v>
      </c>
      <c r="H540" s="123">
        <f>0.001013*Constantes!$D$6/(0.622*G540)</f>
        <v>4.8402798740879521E-2</v>
      </c>
      <c r="I540" s="123">
        <f t="shared" si="51"/>
        <v>0.26105105508041732</v>
      </c>
      <c r="J540" s="123">
        <f t="shared" si="52"/>
        <v>0.40836008725262574</v>
      </c>
      <c r="K540" s="123">
        <f>(Constantes!$D$12/0.8)*(Constantes!$D$7*J540^2+Constantes!$D$8*J540+Constantes!$D$9)</f>
        <v>8.3597222572361449</v>
      </c>
      <c r="L540" s="123">
        <f>(Constantes!$D$12/0.8)*(0.00376*D540^2-0.0516*D540-6.967)</f>
        <v>-2.6509433999999996</v>
      </c>
      <c r="M540" s="122">
        <f t="shared" si="53"/>
        <v>1.3593438849764301</v>
      </c>
      <c r="N540" s="12"/>
    </row>
    <row r="541" spans="2:14" ht="18.75" customHeight="1" x14ac:dyDescent="0.3">
      <c r="B541" s="11"/>
      <c r="C541" s="74">
        <v>536</v>
      </c>
      <c r="D541" s="64">
        <f>(Observaciones!D541+Observaciones!E541)/2</f>
        <v>1.9</v>
      </c>
      <c r="E541" s="123">
        <f t="shared" si="48"/>
        <v>0.70087451158394487</v>
      </c>
      <c r="F541" s="123">
        <f t="shared" si="49"/>
        <v>5.0198399424905157E-2</v>
      </c>
      <c r="G541" s="123">
        <f t="shared" si="50"/>
        <v>2.4965140999999997</v>
      </c>
      <c r="H541" s="123">
        <f>0.001013*Constantes!$D$6/(0.622*G541)</f>
        <v>4.8379911025599402E-2</v>
      </c>
      <c r="I541" s="123">
        <f t="shared" si="51"/>
        <v>0.25700704090969684</v>
      </c>
      <c r="J541" s="123">
        <f t="shared" si="52"/>
        <v>0.40869325459703054</v>
      </c>
      <c r="K541" s="123">
        <f>(Constantes!$D$12/0.8)*(Constantes!$D$7*J541^2+Constantes!$D$8*J541+Constantes!$D$9)</f>
        <v>8.3569574060824579</v>
      </c>
      <c r="L541" s="123">
        <f>(Constantes!$D$12/0.8)*(0.00376*D541^2-0.0516*D541-6.967)</f>
        <v>-2.6442998999999996</v>
      </c>
      <c r="M541" s="122">
        <f t="shared" si="53"/>
        <v>1.3393253877320834</v>
      </c>
      <c r="N541" s="12"/>
    </row>
    <row r="542" spans="2:14" ht="18.75" customHeight="1" x14ac:dyDescent="0.3">
      <c r="B542" s="11"/>
      <c r="C542" s="74">
        <v>537</v>
      </c>
      <c r="D542" s="64">
        <f>(Observaciones!D542+Observaciones!E542)/2</f>
        <v>1.9000000000000004</v>
      </c>
      <c r="E542" s="123">
        <f t="shared" si="48"/>
        <v>0.70087451158394487</v>
      </c>
      <c r="F542" s="123">
        <f t="shared" si="49"/>
        <v>5.0198399424905157E-2</v>
      </c>
      <c r="G542" s="123">
        <f t="shared" si="50"/>
        <v>2.4965140999999997</v>
      </c>
      <c r="H542" s="123">
        <f>0.001013*Constantes!$D$6/(0.622*G542)</f>
        <v>4.8379911025599402E-2</v>
      </c>
      <c r="I542" s="123">
        <f t="shared" si="51"/>
        <v>0.25700704090969684</v>
      </c>
      <c r="J542" s="123">
        <f t="shared" si="52"/>
        <v>0.40890531730977536</v>
      </c>
      <c r="K542" s="123">
        <f>(Constantes!$D$12/0.8)*(Constantes!$D$7*J542^2+Constantes!$D$8*J542+Constantes!$D$9)</f>
        <v>8.355196982355503</v>
      </c>
      <c r="L542" s="123">
        <f>(Constantes!$D$12/0.8)*(0.00376*D542^2-0.0516*D542-6.967)</f>
        <v>-2.6442998999999996</v>
      </c>
      <c r="M542" s="122">
        <f t="shared" si="53"/>
        <v>1.3389000929168402</v>
      </c>
      <c r="N542" s="12"/>
    </row>
    <row r="543" spans="2:14" ht="18.75" customHeight="1" x14ac:dyDescent="0.3">
      <c r="B543" s="11"/>
      <c r="C543" s="74">
        <v>538</v>
      </c>
      <c r="D543" s="64">
        <f>(Observaciones!D543+Observaciones!E543)/2</f>
        <v>1.8000000000000007</v>
      </c>
      <c r="E543" s="123">
        <f t="shared" si="48"/>
        <v>0.69586955492486935</v>
      </c>
      <c r="F543" s="123">
        <f t="shared" si="49"/>
        <v>4.9881630142067222E-2</v>
      </c>
      <c r="G543" s="123">
        <f t="shared" si="50"/>
        <v>2.4967501999999997</v>
      </c>
      <c r="H543" s="123">
        <f>0.001013*Constantes!$D$6/(0.622*G543)</f>
        <v>4.8375336079738519E-2</v>
      </c>
      <c r="I543" s="123">
        <f t="shared" si="51"/>
        <v>0.25619623248758888</v>
      </c>
      <c r="J543" s="123">
        <f t="shared" si="52"/>
        <v>0.40899621255210172</v>
      </c>
      <c r="K543" s="123">
        <f>(Constantes!$D$12/0.8)*(Constantes!$D$7*J543^2+Constantes!$D$8*J543+Constantes!$D$9)</f>
        <v>8.3544422832974874</v>
      </c>
      <c r="L543" s="123">
        <f>(Constantes!$D$12/0.8)*(0.00376*D543^2-0.0516*D543-6.967)</f>
        <v>-2.6428865999999993</v>
      </c>
      <c r="M543" s="122">
        <f t="shared" si="53"/>
        <v>1.3348564494529431</v>
      </c>
      <c r="N543" s="12"/>
    </row>
    <row r="544" spans="2:14" ht="18.75" customHeight="1" x14ac:dyDescent="0.3">
      <c r="B544" s="11"/>
      <c r="C544" s="74">
        <v>539</v>
      </c>
      <c r="D544" s="64">
        <f>(Observaciones!D544+Observaciones!E544)/2</f>
        <v>0.90000000000000036</v>
      </c>
      <c r="E544" s="123">
        <f t="shared" si="48"/>
        <v>0.65222638567169222</v>
      </c>
      <c r="F544" s="123">
        <f t="shared" si="49"/>
        <v>4.7107147160987607E-2</v>
      </c>
      <c r="G544" s="123">
        <f t="shared" si="50"/>
        <v>2.4988750999999998</v>
      </c>
      <c r="H544" s="123">
        <f>0.001013*Constantes!$D$6/(0.622*G544)</f>
        <v>4.8334200469705095E-2</v>
      </c>
      <c r="I544" s="123">
        <f t="shared" si="51"/>
        <v>0.24887211380762059</v>
      </c>
      <c r="J544" s="123">
        <f t="shared" si="52"/>
        <v>0.40896591338978777</v>
      </c>
      <c r="K544" s="123">
        <f>(Constantes!$D$12/0.8)*(Constantes!$D$7*J544^2+Constantes!$D$8*J544+Constantes!$D$9)</f>
        <v>8.3546938651022522</v>
      </c>
      <c r="L544" s="123">
        <f>(Constantes!$D$12/0.8)*(0.00376*D544^2-0.0516*D544-6.967)</f>
        <v>-2.6288978999999997</v>
      </c>
      <c r="M544" s="122">
        <f t="shared" si="53"/>
        <v>1.300235925720729</v>
      </c>
      <c r="N544" s="12"/>
    </row>
    <row r="545" spans="2:14" ht="18.75" customHeight="1" x14ac:dyDescent="0.3">
      <c r="B545" s="11"/>
      <c r="C545" s="74">
        <v>540</v>
      </c>
      <c r="D545" s="64">
        <f>(Observaciones!D545+Observaciones!E545)/2</f>
        <v>1.7000000000000002</v>
      </c>
      <c r="E545" s="123">
        <f t="shared" si="48"/>
        <v>0.69089619530074076</v>
      </c>
      <c r="F545" s="123">
        <f t="shared" si="49"/>
        <v>4.9566579862790137E-2</v>
      </c>
      <c r="G545" s="123">
        <f t="shared" si="50"/>
        <v>2.4969863000000001</v>
      </c>
      <c r="H545" s="123">
        <f>0.001013*Constantes!$D$6/(0.622*G545)</f>
        <v>4.8370761999036331E-2</v>
      </c>
      <c r="I545" s="123">
        <f t="shared" si="51"/>
        <v>0.25538478876756332</v>
      </c>
      <c r="J545" s="123">
        <f t="shared" si="52"/>
        <v>0.40881442880112917</v>
      </c>
      <c r="K545" s="123">
        <f>(Constantes!$D$12/0.8)*(Constantes!$D$7*J545^2+Constantes!$D$8*J545+Constantes!$D$9)</f>
        <v>8.3559515423563244</v>
      </c>
      <c r="L545" s="123">
        <f>(Constantes!$D$12/0.8)*(0.00376*D545^2-0.0516*D545-6.967)</f>
        <v>-2.6414450999999994</v>
      </c>
      <c r="M545" s="122">
        <f t="shared" si="53"/>
        <v>1.3313590455162498</v>
      </c>
      <c r="N545" s="12"/>
    </row>
    <row r="546" spans="2:14" ht="18.75" customHeight="1" x14ac:dyDescent="0.3">
      <c r="B546" s="11"/>
      <c r="C546" s="74">
        <v>541</v>
      </c>
      <c r="D546" s="64">
        <f>(Observaciones!D546+Observaciones!E546)/2</f>
        <v>0.60000000000000053</v>
      </c>
      <c r="E546" s="123">
        <f t="shared" si="48"/>
        <v>0.63822612447325822</v>
      </c>
      <c r="F546" s="123">
        <f t="shared" si="49"/>
        <v>4.6212306718595969E-2</v>
      </c>
      <c r="G546" s="123">
        <f t="shared" si="50"/>
        <v>2.4995833999999997</v>
      </c>
      <c r="H546" s="123">
        <f>0.001013*Constantes!$D$6/(0.622*G546)</f>
        <v>4.8320504141671917E-2</v>
      </c>
      <c r="I546" s="123">
        <f t="shared" si="51"/>
        <v>0.24642115508602994</v>
      </c>
      <c r="J546" s="123">
        <f t="shared" si="52"/>
        <v>0.40854180367427873</v>
      </c>
      <c r="K546" s="123">
        <f>(Constantes!$D$12/0.8)*(Constantes!$D$7*J546^2+Constantes!$D$8*J546+Constantes!$D$9)</f>
        <v>8.3582143882252389</v>
      </c>
      <c r="L546" s="123">
        <f>(Constantes!$D$12/0.8)*(0.00376*D546^2-0.0516*D546-6.967)</f>
        <v>-2.6237273999999995</v>
      </c>
      <c r="M546" s="122">
        <f t="shared" si="53"/>
        <v>1.2895204568240841</v>
      </c>
      <c r="N546" s="12"/>
    </row>
    <row r="547" spans="2:14" ht="18.75" customHeight="1" x14ac:dyDescent="0.3">
      <c r="B547" s="11"/>
      <c r="C547" s="74">
        <v>542</v>
      </c>
      <c r="D547" s="64">
        <f>(Observaciones!D547+Observaciones!E547)/2</f>
        <v>0.79999999999999982</v>
      </c>
      <c r="E547" s="123">
        <f t="shared" si="48"/>
        <v>0.64752977093343578</v>
      </c>
      <c r="F547" s="123">
        <f t="shared" si="49"/>
        <v>4.6807225994908587E-2</v>
      </c>
      <c r="G547" s="123">
        <f t="shared" si="50"/>
        <v>2.4991111999999998</v>
      </c>
      <c r="H547" s="123">
        <f>0.001013*Constantes!$D$6/(0.622*G547)</f>
        <v>4.8329634164399872E-2</v>
      </c>
      <c r="I547" s="123">
        <f t="shared" si="51"/>
        <v>0.24805561021082459</v>
      </c>
      <c r="J547" s="123">
        <f t="shared" si="52"/>
        <v>0.40814811879394536</v>
      </c>
      <c r="K547" s="123">
        <f>(Constantes!$D$12/0.8)*(Constantes!$D$7*J547^2+Constantes!$D$8*J547+Constantes!$D$9)</f>
        <v>8.3614807353849745</v>
      </c>
      <c r="L547" s="123">
        <f>(Constantes!$D$12/0.8)*(0.00376*D547^2-0.0516*D547-6.967)</f>
        <v>-2.6272025999999995</v>
      </c>
      <c r="M547" s="122">
        <f t="shared" si="53"/>
        <v>1.2979731296265908</v>
      </c>
      <c r="N547" s="12"/>
    </row>
    <row r="548" spans="2:14" ht="18.75" customHeight="1" x14ac:dyDescent="0.3">
      <c r="B548" s="11"/>
      <c r="C548" s="74">
        <v>543</v>
      </c>
      <c r="D548" s="64">
        <f>(Observaciones!D548+Observaciones!E548)/2</f>
        <v>0.39999999999999947</v>
      </c>
      <c r="E548" s="123">
        <f t="shared" si="48"/>
        <v>0.6290408323333192</v>
      </c>
      <c r="F548" s="123">
        <f t="shared" si="49"/>
        <v>4.5623902231293159E-2</v>
      </c>
      <c r="G548" s="123">
        <f t="shared" si="50"/>
        <v>2.5000556</v>
      </c>
      <c r="H548" s="123">
        <f>0.001013*Constantes!$D$6/(0.622*G548)</f>
        <v>4.831137756782463E-2</v>
      </c>
      <c r="I548" s="123">
        <f t="shared" si="51"/>
        <v>0.24478487090923379</v>
      </c>
      <c r="J548" s="123">
        <f t="shared" si="52"/>
        <v>0.40763349081745559</v>
      </c>
      <c r="K548" s="123">
        <f>(Constantes!$D$12/0.8)*(Constantes!$D$7*J548^2+Constantes!$D$8*J548+Constantes!$D$9)</f>
        <v>8.3657481776974176</v>
      </c>
      <c r="L548" s="123">
        <f>(Constantes!$D$12/0.8)*(0.00376*D548^2-0.0516*D548-6.967)</f>
        <v>-2.6201393999999993</v>
      </c>
      <c r="M548" s="122">
        <f t="shared" si="53"/>
        <v>1.2835695876794138</v>
      </c>
      <c r="N548" s="12"/>
    </row>
    <row r="549" spans="2:14" ht="18.75" customHeight="1" x14ac:dyDescent="0.3">
      <c r="B549" s="11"/>
      <c r="C549" s="74">
        <v>544</v>
      </c>
      <c r="D549" s="64">
        <f>(Observaciones!D549+Observaciones!E549)/2</f>
        <v>1.9000000000000004</v>
      </c>
      <c r="E549" s="123">
        <f t="shared" si="48"/>
        <v>0.70087451158394487</v>
      </c>
      <c r="F549" s="123">
        <f t="shared" si="49"/>
        <v>5.0198399424905157E-2</v>
      </c>
      <c r="G549" s="123">
        <f t="shared" si="50"/>
        <v>2.4965140999999997</v>
      </c>
      <c r="H549" s="123">
        <f>0.001013*Constantes!$D$6/(0.622*G549)</f>
        <v>4.8379911025599402E-2</v>
      </c>
      <c r="I549" s="123">
        <f t="shared" si="51"/>
        <v>0.25700704090969684</v>
      </c>
      <c r="J549" s="123">
        <f t="shared" si="52"/>
        <v>0.40699807224018525</v>
      </c>
      <c r="K549" s="123">
        <f>(Constantes!$D$12/0.8)*(Constantes!$D$7*J549^2+Constantes!$D$8*J549+Constantes!$D$9)</f>
        <v>8.3710135726279571</v>
      </c>
      <c r="L549" s="123">
        <f>(Constantes!$D$12/0.8)*(0.00376*D549^2-0.0516*D549-6.967)</f>
        <v>-2.6442998999999996</v>
      </c>
      <c r="M549" s="122">
        <f t="shared" si="53"/>
        <v>1.3427211694762522</v>
      </c>
      <c r="N549" s="12"/>
    </row>
    <row r="550" spans="2:14" ht="18.75" customHeight="1" x14ac:dyDescent="0.3">
      <c r="B550" s="11"/>
      <c r="C550" s="74">
        <v>545</v>
      </c>
      <c r="D550" s="64">
        <f>(Observaciones!D550+Observaciones!E550)/2</f>
        <v>1</v>
      </c>
      <c r="E550" s="123">
        <f t="shared" si="48"/>
        <v>0.65695308083782977</v>
      </c>
      <c r="F550" s="123">
        <f t="shared" si="49"/>
        <v>4.7408719253218941E-2</v>
      </c>
      <c r="G550" s="123">
        <f t="shared" si="50"/>
        <v>2.4986389999999998</v>
      </c>
      <c r="H550" s="123">
        <f>0.001013*Constantes!$D$6/(0.622*G550)</f>
        <v>4.8338767637963853E-2</v>
      </c>
      <c r="I550" s="123">
        <f t="shared" si="51"/>
        <v>0.24968811460036958</v>
      </c>
      <c r="J550" s="123">
        <f t="shared" si="52"/>
        <v>0.40624205135037245</v>
      </c>
      <c r="K550" s="123">
        <f>(Constantes!$D$12/0.8)*(Constantes!$D$7*J550^2+Constantes!$D$8*J550+Constantes!$D$9)</f>
        <v>8.3772730444024948</v>
      </c>
      <c r="L550" s="123">
        <f>(Constantes!$D$12/0.8)*(0.00376*D550^2-0.0516*D550-6.967)</f>
        <v>-2.6305649999999994</v>
      </c>
      <c r="M550" s="122">
        <f t="shared" si="53"/>
        <v>1.3093823660486745</v>
      </c>
      <c r="N550" s="12"/>
    </row>
    <row r="551" spans="2:14" ht="18.75" customHeight="1" x14ac:dyDescent="0.3">
      <c r="B551" s="11"/>
      <c r="C551" s="74">
        <v>546</v>
      </c>
      <c r="D551" s="64">
        <f>(Observaciones!D551+Observaciones!E551)/2</f>
        <v>1.3999999999999995</v>
      </c>
      <c r="E551" s="123">
        <f t="shared" si="48"/>
        <v>0.67616398696255609</v>
      </c>
      <c r="F551" s="123">
        <f t="shared" si="49"/>
        <v>4.8631666509690974E-2</v>
      </c>
      <c r="G551" s="123">
        <f t="shared" si="50"/>
        <v>2.4976946</v>
      </c>
      <c r="H551" s="123">
        <f>0.001013*Constantes!$D$6/(0.622*G551)</f>
        <v>4.8357044945428612E-2</v>
      </c>
      <c r="I551" s="123">
        <f t="shared" si="51"/>
        <v>0.25294679028782258</v>
      </c>
      <c r="J551" s="123">
        <f t="shared" si="52"/>
        <v>0.40536565217332293</v>
      </c>
      <c r="K551" s="123">
        <f>(Constantes!$D$12/0.8)*(Constantes!$D$7*J551^2+Constantes!$D$8*J551+Constantes!$D$9)</f>
        <v>8.3845219879002713</v>
      </c>
      <c r="L551" s="123">
        <f>(Constantes!$D$12/0.8)*(0.00376*D551^2-0.0516*D551-6.967)</f>
        <v>-2.6369513999999996</v>
      </c>
      <c r="M551" s="122">
        <f t="shared" si="53"/>
        <v>1.3265792566658441</v>
      </c>
      <c r="N551" s="12"/>
    </row>
    <row r="552" spans="2:14" ht="18.75" customHeight="1" x14ac:dyDescent="0.3">
      <c r="B552" s="11"/>
      <c r="C552" s="74">
        <v>547</v>
      </c>
      <c r="D552" s="64">
        <f>(Observaciones!D552+Observaciones!E552)/2</f>
        <v>1.5</v>
      </c>
      <c r="E552" s="123">
        <f t="shared" si="48"/>
        <v>0.6810435817226459</v>
      </c>
      <c r="F552" s="123">
        <f t="shared" si="49"/>
        <v>4.8941605674579676E-2</v>
      </c>
      <c r="G552" s="123">
        <f t="shared" si="50"/>
        <v>2.4974585</v>
      </c>
      <c r="H552" s="123">
        <f>0.001013*Constantes!$D$6/(0.622*G552)</f>
        <v>4.8361616432126636E-2</v>
      </c>
      <c r="I552" s="123">
        <f t="shared" si="51"/>
        <v>0.25376005314046418</v>
      </c>
      <c r="J552" s="123">
        <f t="shared" si="52"/>
        <v>0.40436913440502725</v>
      </c>
      <c r="K552" s="123">
        <f>(Constantes!$D$12/0.8)*(Constantes!$D$7*J552^2+Constantes!$D$8*J552+Constantes!$D$9)</f>
        <v>8.3927550732781224</v>
      </c>
      <c r="L552" s="123">
        <f>(Constantes!$D$12/0.8)*(0.00376*D552^2-0.0516*D552-6.967)</f>
        <v>-2.6384774999999996</v>
      </c>
      <c r="M552" s="122">
        <f t="shared" si="53"/>
        <v>1.3324210243766403</v>
      </c>
      <c r="N552" s="12"/>
    </row>
    <row r="553" spans="2:14" ht="18.75" customHeight="1" x14ac:dyDescent="0.3">
      <c r="B553" s="11"/>
      <c r="C553" s="74">
        <v>548</v>
      </c>
      <c r="D553" s="64">
        <f>(Observaciones!D553+Observaciones!E553)/2</f>
        <v>2</v>
      </c>
      <c r="E553" s="123">
        <f t="shared" si="48"/>
        <v>0.70591123759610253</v>
      </c>
      <c r="F553" s="123">
        <f t="shared" si="49"/>
        <v>5.0516895403570836E-2</v>
      </c>
      <c r="G553" s="123">
        <f t="shared" si="50"/>
        <v>2.4962779999999998</v>
      </c>
      <c r="H553" s="123">
        <f>0.001013*Constantes!$D$6/(0.622*G553)</f>
        <v>4.8384486836864471E-2</v>
      </c>
      <c r="I553" s="123">
        <f t="shared" si="51"/>
        <v>0.25781719970899042</v>
      </c>
      <c r="J553" s="123">
        <f t="shared" si="52"/>
        <v>0.40325279333520658</v>
      </c>
      <c r="K553" s="123">
        <f>(Constantes!$D$12/0.8)*(Constantes!$D$7*J553^2+Constantes!$D$8*J553+Constantes!$D$9)</f>
        <v>8.4019662513209195</v>
      </c>
      <c r="L553" s="123">
        <f>(Constantes!$D$12/0.8)*(0.00376*D553^2-0.0516*D553-6.967)</f>
        <v>-2.6456849999999994</v>
      </c>
      <c r="M553" s="122">
        <f t="shared" si="53"/>
        <v>1.3540980282950226</v>
      </c>
      <c r="N553" s="12"/>
    </row>
    <row r="554" spans="2:14" ht="18.75" customHeight="1" x14ac:dyDescent="0.3">
      <c r="B554" s="11"/>
      <c r="C554" s="74">
        <v>549</v>
      </c>
      <c r="D554" s="64">
        <f>(Observaciones!D554+Observaciones!E554)/2</f>
        <v>1.7000000000000002</v>
      </c>
      <c r="E554" s="123">
        <f t="shared" si="48"/>
        <v>0.69089619530074076</v>
      </c>
      <c r="F554" s="123">
        <f t="shared" si="49"/>
        <v>4.9566579862790137E-2</v>
      </c>
      <c r="G554" s="123">
        <f t="shared" si="50"/>
        <v>2.4969863000000001</v>
      </c>
      <c r="H554" s="123">
        <f>0.001013*Constantes!$D$6/(0.622*G554)</f>
        <v>4.8370761999036331E-2</v>
      </c>
      <c r="I554" s="123">
        <f t="shared" si="51"/>
        <v>0.25538478876756332</v>
      </c>
      <c r="J554" s="123">
        <f t="shared" si="52"/>
        <v>0.40201695975981283</v>
      </c>
      <c r="K554" s="123">
        <f>(Constantes!$D$12/0.8)*(Constantes!$D$7*J554^2+Constantes!$D$8*J554+Constantes!$D$9)</f>
        <v>8.4121487595121351</v>
      </c>
      <c r="L554" s="123">
        <f>(Constantes!$D$12/0.8)*(0.00376*D554^2-0.0516*D554-6.967)</f>
        <v>-2.6414450999999994</v>
      </c>
      <c r="M554" s="122">
        <f t="shared" si="53"/>
        <v>1.3448498450829518</v>
      </c>
      <c r="N554" s="12"/>
    </row>
    <row r="555" spans="2:14" ht="18.75" customHeight="1" x14ac:dyDescent="0.3">
      <c r="B555" s="11"/>
      <c r="C555" s="74">
        <v>550</v>
      </c>
      <c r="D555" s="64">
        <f>(Observaciones!D555+Observaciones!E555)/2</f>
        <v>1.5</v>
      </c>
      <c r="E555" s="123">
        <f t="shared" si="48"/>
        <v>0.6810435817226459</v>
      </c>
      <c r="F555" s="123">
        <f t="shared" si="49"/>
        <v>4.8941605674579676E-2</v>
      </c>
      <c r="G555" s="123">
        <f t="shared" si="50"/>
        <v>2.4974585</v>
      </c>
      <c r="H555" s="123">
        <f>0.001013*Constantes!$D$6/(0.622*G555)</f>
        <v>4.8361616432126636E-2</v>
      </c>
      <c r="I555" s="123">
        <f t="shared" si="51"/>
        <v>0.25376005314046418</v>
      </c>
      <c r="J555" s="123">
        <f t="shared" si="52"/>
        <v>0.40066199988300538</v>
      </c>
      <c r="K555" s="123">
        <f>(Constantes!$D$12/0.8)*(Constantes!$D$7*J555^2+Constantes!$D$8*J555+Constantes!$D$9)</f>
        <v>8.4232951288177063</v>
      </c>
      <c r="L555" s="123">
        <f>(Constantes!$D$12/0.8)*(0.00376*D555^2-0.0516*D555-6.967)</f>
        <v>-2.6384774999999996</v>
      </c>
      <c r="M555" s="122">
        <f t="shared" si="53"/>
        <v>1.3397058797262793</v>
      </c>
      <c r="N555" s="12"/>
    </row>
    <row r="556" spans="2:14" ht="18.75" customHeight="1" x14ac:dyDescent="0.3">
      <c r="B556" s="11"/>
      <c r="C556" s="74">
        <v>551</v>
      </c>
      <c r="D556" s="64">
        <f>(Observaciones!D556+Observaciones!E556)/2</f>
        <v>2</v>
      </c>
      <c r="E556" s="123">
        <f t="shared" si="48"/>
        <v>0.70591123759610253</v>
      </c>
      <c r="F556" s="123">
        <f t="shared" si="49"/>
        <v>5.0516895403570836E-2</v>
      </c>
      <c r="G556" s="123">
        <f t="shared" si="50"/>
        <v>2.4962779999999998</v>
      </c>
      <c r="H556" s="123">
        <f>0.001013*Constantes!$D$6/(0.622*G556)</f>
        <v>4.8384486836864471E-2</v>
      </c>
      <c r="I556" s="123">
        <f t="shared" si="51"/>
        <v>0.25781719970899042</v>
      </c>
      <c r="J556" s="123">
        <f t="shared" si="52"/>
        <v>0.39918831520863868</v>
      </c>
      <c r="K556" s="123">
        <f>(Constantes!$D$12/0.8)*(Constantes!$D$7*J556^2+Constantes!$D$8*J556+Constantes!$D$9)</f>
        <v>8.4353971911754364</v>
      </c>
      <c r="L556" s="123">
        <f>(Constantes!$D$12/0.8)*(0.00376*D556^2-0.0516*D556-6.967)</f>
        <v>-2.6456849999999994</v>
      </c>
      <c r="M556" s="122">
        <f t="shared" si="53"/>
        <v>1.362199955314138</v>
      </c>
      <c r="N556" s="12"/>
    </row>
    <row r="557" spans="2:14" ht="18.75" customHeight="1" x14ac:dyDescent="0.3">
      <c r="B557" s="11"/>
      <c r="C557" s="74">
        <v>552</v>
      </c>
      <c r="D557" s="64">
        <f>(Observaciones!D557+Observaciones!E557)/2</f>
        <v>3.5</v>
      </c>
      <c r="E557" s="123">
        <f t="shared" si="48"/>
        <v>0.78539400694677231</v>
      </c>
      <c r="F557" s="123">
        <f t="shared" si="49"/>
        <v>5.5506848718348038E-2</v>
      </c>
      <c r="G557" s="123">
        <f t="shared" si="50"/>
        <v>2.4927364999999999</v>
      </c>
      <c r="H557" s="123">
        <f>0.001013*Constantes!$D$6/(0.622*G557)</f>
        <v>4.8453228021555564E-2</v>
      </c>
      <c r="I557" s="123">
        <f t="shared" si="51"/>
        <v>0.26988214466632438</v>
      </c>
      <c r="J557" s="123">
        <f t="shared" si="52"/>
        <v>0.39759634242128605</v>
      </c>
      <c r="K557" s="123">
        <f>(Constantes!$D$12/0.8)*(Constantes!$D$7*J557^2+Constantes!$D$8*J557+Constantes!$D$9)</f>
        <v>8.4484460876815568</v>
      </c>
      <c r="L557" s="123">
        <f>(Constantes!$D$12/0.8)*(0.00376*D557^2-0.0516*D557-6.967)</f>
        <v>-2.6630774999999995</v>
      </c>
      <c r="M557" s="122">
        <f t="shared" si="53"/>
        <v>1.4245625971742035</v>
      </c>
      <c r="N557" s="12"/>
    </row>
    <row r="558" spans="2:14" ht="18.75" customHeight="1" x14ac:dyDescent="0.3">
      <c r="B558" s="11"/>
      <c r="C558" s="74">
        <v>553</v>
      </c>
      <c r="D558" s="64">
        <f>(Observaciones!D558+Observaciones!E558)/2</f>
        <v>2.8000000000000003</v>
      </c>
      <c r="E558" s="123">
        <f t="shared" si="48"/>
        <v>0.74736967609621463</v>
      </c>
      <c r="F558" s="123">
        <f t="shared" si="49"/>
        <v>5.3127955893747018E-2</v>
      </c>
      <c r="G558" s="123">
        <f t="shared" si="50"/>
        <v>2.4943892000000001</v>
      </c>
      <c r="H558" s="123">
        <f>0.001013*Constantes!$D$6/(0.622*G558)</f>
        <v>4.8421124511024316E-2</v>
      </c>
      <c r="I558" s="123">
        <f t="shared" si="51"/>
        <v>0.26427339224357183</v>
      </c>
      <c r="J558" s="123">
        <f t="shared" si="52"/>
        <v>0.3958865532568423</v>
      </c>
      <c r="K558" s="123">
        <f>(Constantes!$D$12/0.8)*(Constantes!$D$7*J558^2+Constantes!$D$8*J558+Constantes!$D$9)</f>
        <v>8.4624322774651173</v>
      </c>
      <c r="L558" s="123">
        <f>(Constantes!$D$12/0.8)*(0.00376*D558^2-0.0516*D558-6.967)</f>
        <v>-2.6557505999999997</v>
      </c>
      <c r="M558" s="122">
        <f t="shared" si="53"/>
        <v>1.4003677235064684</v>
      </c>
      <c r="N558" s="12"/>
    </row>
    <row r="559" spans="2:14" ht="18.75" customHeight="1" x14ac:dyDescent="0.3">
      <c r="B559" s="11"/>
      <c r="C559" s="74">
        <v>554</v>
      </c>
      <c r="D559" s="64">
        <f>(Observaciones!D559+Observaciones!E559)/2</f>
        <v>1.2999999999999998</v>
      </c>
      <c r="E559" s="123">
        <f t="shared" si="48"/>
        <v>0.67131530762003422</v>
      </c>
      <c r="F559" s="123">
        <f t="shared" si="49"/>
        <v>4.8323415836352239E-2</v>
      </c>
      <c r="G559" s="123">
        <f t="shared" si="50"/>
        <v>2.4979306999999999</v>
      </c>
      <c r="H559" s="123">
        <f>0.001013*Constantes!$D$6/(0.622*G559)</f>
        <v>4.8352474322908297E-2</v>
      </c>
      <c r="I559" s="123">
        <f t="shared" si="51"/>
        <v>0.2521329502444406</v>
      </c>
      <c r="J559" s="123">
        <f t="shared" si="52"/>
        <v>0.39405945436273693</v>
      </c>
      <c r="K559" s="123">
        <f>(Constantes!$D$12/0.8)*(Constantes!$D$7*J559^2+Constantes!$D$8*J559+Constantes!$D$9)</f>
        <v>8.4773455472402173</v>
      </c>
      <c r="L559" s="123">
        <f>(Constantes!$D$12/0.8)*(0.00376*D559^2-0.0516*D559-6.967)</f>
        <v>-2.6353970999999992</v>
      </c>
      <c r="M559" s="122">
        <f t="shared" si="53"/>
        <v>1.3447026085945701</v>
      </c>
      <c r="N559" s="12"/>
    </row>
    <row r="560" spans="2:14" ht="18.75" customHeight="1" x14ac:dyDescent="0.3">
      <c r="B560" s="11"/>
      <c r="C560" s="74">
        <v>555</v>
      </c>
      <c r="D560" s="64">
        <f>(Observaciones!D560+Observaciones!E560)/2</f>
        <v>1</v>
      </c>
      <c r="E560" s="123">
        <f t="shared" si="48"/>
        <v>0.65695308083782977</v>
      </c>
      <c r="F560" s="123">
        <f t="shared" si="49"/>
        <v>4.7408719253218941E-2</v>
      </c>
      <c r="G560" s="123">
        <f t="shared" si="50"/>
        <v>2.4986389999999998</v>
      </c>
      <c r="H560" s="123">
        <f>0.001013*Constantes!$D$6/(0.622*G560)</f>
        <v>4.8338767637963853E-2</v>
      </c>
      <c r="I560" s="123">
        <f t="shared" si="51"/>
        <v>0.24968811460036958</v>
      </c>
      <c r="J560" s="123">
        <f t="shared" si="52"/>
        <v>0.39211558714780415</v>
      </c>
      <c r="K560" s="123">
        <f>(Constantes!$D$12/0.8)*(Constantes!$D$7*J560^2+Constantes!$D$8*J560+Constantes!$D$9)</f>
        <v>8.4931750215252393</v>
      </c>
      <c r="L560" s="123">
        <f>(Constantes!$D$12/0.8)*(0.00376*D560^2-0.0516*D560-6.967)</f>
        <v>-2.6305649999999994</v>
      </c>
      <c r="M560" s="122">
        <f t="shared" si="53"/>
        <v>1.3365853514261334</v>
      </c>
      <c r="N560" s="12"/>
    </row>
    <row r="561" spans="2:14" ht="18.75" customHeight="1" x14ac:dyDescent="0.3">
      <c r="B561" s="11"/>
      <c r="C561" s="74">
        <v>556</v>
      </c>
      <c r="D561" s="64">
        <f>(Observaciones!D561+Observaciones!E561)/2</f>
        <v>1.6000000000000005</v>
      </c>
      <c r="E561" s="123">
        <f t="shared" si="48"/>
        <v>0.68595426116151104</v>
      </c>
      <c r="F561" s="123">
        <f t="shared" si="49"/>
        <v>4.9253240920562769E-2</v>
      </c>
      <c r="G561" s="123">
        <f t="shared" si="50"/>
        <v>2.4972224000000001</v>
      </c>
      <c r="H561" s="123">
        <f>0.001013*Constantes!$D$6/(0.622*G561)</f>
        <v>4.8366188783247478E-2</v>
      </c>
      <c r="I561" s="123">
        <f t="shared" si="51"/>
        <v>0.25457272415610477</v>
      </c>
      <c r="J561" s="123">
        <f t="shared" si="52"/>
        <v>0.39005552762185219</v>
      </c>
      <c r="K561" s="123">
        <f>(Constantes!$D$12/0.8)*(Constantes!$D$7*J561^2+Constantes!$D$8*J561+Constantes!$D$9)</f>
        <v>8.5099091735175509</v>
      </c>
      <c r="L561" s="123">
        <f>(Constantes!$D$12/0.8)*(0.00376*D561^2-0.0516*D561-6.967)</f>
        <v>-2.6399753999999995</v>
      </c>
      <c r="M561" s="122">
        <f t="shared" si="53"/>
        <v>1.3643415857028831</v>
      </c>
      <c r="N561" s="12"/>
    </row>
    <row r="562" spans="2:14" ht="18.75" customHeight="1" x14ac:dyDescent="0.3">
      <c r="B562" s="11"/>
      <c r="C562" s="74">
        <v>557</v>
      </c>
      <c r="D562" s="64">
        <f>(Observaciones!D562+Observaciones!E562)/2</f>
        <v>1.5999999999999996</v>
      </c>
      <c r="E562" s="123">
        <f t="shared" si="48"/>
        <v>0.68595426116151104</v>
      </c>
      <c r="F562" s="123">
        <f t="shared" si="49"/>
        <v>4.9253240920562769E-2</v>
      </c>
      <c r="G562" s="123">
        <f t="shared" si="50"/>
        <v>2.4972224000000001</v>
      </c>
      <c r="H562" s="123">
        <f>0.001013*Constantes!$D$6/(0.622*G562)</f>
        <v>4.8366188783247478E-2</v>
      </c>
      <c r="I562" s="123">
        <f t="shared" si="51"/>
        <v>0.25457272415610477</v>
      </c>
      <c r="J562" s="123">
        <f t="shared" si="52"/>
        <v>0.38787988622497821</v>
      </c>
      <c r="K562" s="123">
        <f>(Constantes!$D$12/0.8)*(Constantes!$D$7*J562^2+Constantes!$D$8*J562+Constantes!$D$9)</f>
        <v>8.5275358366113938</v>
      </c>
      <c r="L562" s="123">
        <f>(Constantes!$D$12/0.8)*(0.00376*D562^2-0.0516*D562-6.967)</f>
        <v>-2.6399753999999995</v>
      </c>
      <c r="M562" s="122">
        <f t="shared" si="53"/>
        <v>1.3685596172859702</v>
      </c>
      <c r="N562" s="12"/>
    </row>
    <row r="563" spans="2:14" ht="18.75" customHeight="1" x14ac:dyDescent="0.3">
      <c r="B563" s="11"/>
      <c r="C563" s="74">
        <v>558</v>
      </c>
      <c r="D563" s="64">
        <f>(Observaciones!D563+Observaciones!E563)/2</f>
        <v>0.70000000000000018</v>
      </c>
      <c r="E563" s="123">
        <f t="shared" ref="E563:E626" si="54">EXP((16.78*D563-116.9)/(D563+237.3))</f>
        <v>0.64286307187058911</v>
      </c>
      <c r="F563" s="123">
        <f t="shared" ref="F563:F626" si="55">4098*E563/((D563+237.3)^2)</f>
        <v>4.6508948318015574E-2</v>
      </c>
      <c r="G563" s="123">
        <f t="shared" ref="G563:G626" si="56">2.501-0.002361*D563</f>
        <v>2.4993472999999997</v>
      </c>
      <c r="H563" s="123">
        <f>0.001013*Constantes!$D$6/(0.622*G563)</f>
        <v>4.8325068721803636E-2</v>
      </c>
      <c r="I563" s="123">
        <f t="shared" ref="I563:I626" si="57">IF(D563&gt;0,1.26*F563/(G563*(F563+H563)),0)</f>
        <v>0.24723861891203666</v>
      </c>
      <c r="J563" s="123">
        <f t="shared" ref="J563:J626" si="58">0.409*SIN(2*PI()*(C563-82)/365)</f>
        <v>0.3855893076466822</v>
      </c>
      <c r="K563" s="123">
        <f>(Constantes!$D$12/0.8)*(Constantes!$D$7*J563^2+Constantes!$D$8*J563+Constantes!$D$9)</f>
        <v>8.5460422165459189</v>
      </c>
      <c r="L563" s="123">
        <f>(Constantes!$D$12/0.8)*(0.00376*D563^2-0.0516*D563-6.967)</f>
        <v>-2.6254790999999997</v>
      </c>
      <c r="M563" s="122">
        <f t="shared" si="53"/>
        <v>1.3370171476293899</v>
      </c>
      <c r="N563" s="12"/>
    </row>
    <row r="564" spans="2:14" ht="18.75" customHeight="1" x14ac:dyDescent="0.3">
      <c r="B564" s="11"/>
      <c r="C564" s="74">
        <v>559</v>
      </c>
      <c r="D564" s="64">
        <f>(Observaciones!D564+Observaciones!E564)/2</f>
        <v>2.2000000000000002</v>
      </c>
      <c r="E564" s="123">
        <f t="shared" si="54"/>
        <v>0.71608069080811831</v>
      </c>
      <c r="F564" s="123">
        <f t="shared" si="55"/>
        <v>5.1159098346532123E-2</v>
      </c>
      <c r="G564" s="123">
        <f t="shared" si="56"/>
        <v>2.4958057999999999</v>
      </c>
      <c r="H564" s="123">
        <f>0.001013*Constantes!$D$6/(0.622*G564)</f>
        <v>4.8393641056589561E-2</v>
      </c>
      <c r="I564" s="123">
        <f t="shared" si="57"/>
        <v>0.25943551155231137</v>
      </c>
      <c r="J564" s="123">
        <f t="shared" si="58"/>
        <v>0.38318447063483141</v>
      </c>
      <c r="K564" s="123">
        <f>(Constantes!$D$12/0.8)*(Constantes!$D$7*J564^2+Constantes!$D$8*J564+Constantes!$D$9)</f>
        <v>8.565414904169657</v>
      </c>
      <c r="L564" s="123">
        <f>(Constantes!$D$12/0.8)*(0.00376*D564^2-0.0516*D564-6.967)</f>
        <v>-2.6483705999999994</v>
      </c>
      <c r="M564" s="122">
        <f t="shared" si="53"/>
        <v>1.4017610480906826</v>
      </c>
      <c r="N564" s="12"/>
    </row>
    <row r="565" spans="2:14" ht="18.75" customHeight="1" x14ac:dyDescent="0.3">
      <c r="B565" s="11"/>
      <c r="C565" s="74">
        <v>560</v>
      </c>
      <c r="D565" s="64">
        <f>(Observaciones!D565+Observaciones!E565)/2</f>
        <v>1.7</v>
      </c>
      <c r="E565" s="123">
        <f t="shared" si="54"/>
        <v>0.69089619530074076</v>
      </c>
      <c r="F565" s="123">
        <f t="shared" si="55"/>
        <v>4.9566579862790137E-2</v>
      </c>
      <c r="G565" s="123">
        <f t="shared" si="56"/>
        <v>2.4969863000000001</v>
      </c>
      <c r="H565" s="123">
        <f>0.001013*Constantes!$D$6/(0.622*G565)</f>
        <v>4.8370761999036331E-2</v>
      </c>
      <c r="I565" s="123">
        <f t="shared" si="57"/>
        <v>0.25538478876756332</v>
      </c>
      <c r="J565" s="123">
        <f t="shared" si="58"/>
        <v>0.38066608779453365</v>
      </c>
      <c r="K565" s="123">
        <f>(Constantes!$D$12/0.8)*(Constantes!$D$7*J565^2+Constantes!$D$8*J565+Constantes!$D$9)</f>
        <v>8.5856398888070036</v>
      </c>
      <c r="L565" s="123">
        <f>(Constantes!$D$12/0.8)*(0.00376*D565^2-0.0516*D565-6.967)</f>
        <v>-2.6414450999999994</v>
      </c>
      <c r="M565" s="122">
        <f t="shared" si="53"/>
        <v>1.3864984207664868</v>
      </c>
      <c r="N565" s="12"/>
    </row>
    <row r="566" spans="2:14" ht="18.75" customHeight="1" x14ac:dyDescent="0.3">
      <c r="B566" s="11"/>
      <c r="C566" s="74">
        <v>561</v>
      </c>
      <c r="D566" s="64">
        <f>(Observaciones!D566+Observaciones!E566)/2</f>
        <v>0.20000000000000018</v>
      </c>
      <c r="E566" s="123">
        <f t="shared" si="54"/>
        <v>0.61997259719025355</v>
      </c>
      <c r="F566" s="123">
        <f t="shared" si="55"/>
        <v>4.5041953742460443E-2</v>
      </c>
      <c r="G566" s="123">
        <f t="shared" si="56"/>
        <v>2.5005278</v>
      </c>
      <c r="H566" s="123">
        <f>0.001013*Constantes!$D$6/(0.622*G566)</f>
        <v>4.8302254440904177E-2</v>
      </c>
      <c r="I566" s="123">
        <f t="shared" si="57"/>
        <v>0.24314688049593161</v>
      </c>
      <c r="J566" s="123">
        <f t="shared" si="58"/>
        <v>0.37803490537697526</v>
      </c>
      <c r="K566" s="123">
        <f>(Constantes!$D$12/0.8)*(Constantes!$D$7*J566^2+Constantes!$D$8*J566+Constantes!$D$9)</f>
        <v>8.6067025722116419</v>
      </c>
      <c r="L566" s="123">
        <f>(Constantes!$D$12/0.8)*(0.00376*D566^2-0.0516*D566-6.967)</f>
        <v>-2.6164385999999995</v>
      </c>
      <c r="M566" s="122">
        <f t="shared" si="53"/>
        <v>1.3309524252830545</v>
      </c>
      <c r="N566" s="12"/>
    </row>
    <row r="567" spans="2:14" ht="18.75" customHeight="1" x14ac:dyDescent="0.3">
      <c r="B567" s="11"/>
      <c r="C567" s="74">
        <v>562</v>
      </c>
      <c r="D567" s="64">
        <f>(Observaciones!D567+Observaciones!E567)/2</f>
        <v>1</v>
      </c>
      <c r="E567" s="123">
        <f t="shared" si="54"/>
        <v>0.65695308083782977</v>
      </c>
      <c r="F567" s="123">
        <f t="shared" si="55"/>
        <v>4.7408719253218941E-2</v>
      </c>
      <c r="G567" s="123">
        <f t="shared" si="56"/>
        <v>2.4986389999999998</v>
      </c>
      <c r="H567" s="123">
        <f>0.001013*Constantes!$D$6/(0.622*G567)</f>
        <v>4.8338767637963853E-2</v>
      </c>
      <c r="I567" s="123">
        <f t="shared" si="57"/>
        <v>0.24968811460036958</v>
      </c>
      <c r="J567" s="123">
        <f t="shared" si="58"/>
        <v>0.37529170305829229</v>
      </c>
      <c r="K567" s="123">
        <f>(Constantes!$D$12/0.8)*(Constantes!$D$7*J567^2+Constantes!$D$8*J567+Constantes!$D$9)</f>
        <v>8.6285877830911168</v>
      </c>
      <c r="L567" s="123">
        <f>(Constantes!$D$12/0.8)*(0.00376*D567^2-0.0516*D567-6.967)</f>
        <v>-2.6305649999999994</v>
      </c>
      <c r="M567" s="122">
        <f t="shared" si="53"/>
        <v>1.3683676511266545</v>
      </c>
      <c r="N567" s="12"/>
    </row>
    <row r="568" spans="2:14" ht="18.75" customHeight="1" x14ac:dyDescent="0.3">
      <c r="B568" s="11"/>
      <c r="C568" s="74">
        <v>563</v>
      </c>
      <c r="D568" s="64">
        <f>(Observaciones!D568+Observaciones!E568)/2</f>
        <v>1.7000000000000002</v>
      </c>
      <c r="E568" s="123">
        <f t="shared" si="54"/>
        <v>0.69089619530074076</v>
      </c>
      <c r="F568" s="123">
        <f t="shared" si="55"/>
        <v>4.9566579862790137E-2</v>
      </c>
      <c r="G568" s="123">
        <f t="shared" si="56"/>
        <v>2.4969863000000001</v>
      </c>
      <c r="H568" s="123">
        <f>0.001013*Constantes!$D$6/(0.622*G568)</f>
        <v>4.8370761999036331E-2</v>
      </c>
      <c r="I568" s="123">
        <f t="shared" si="57"/>
        <v>0.25538478876756332</v>
      </c>
      <c r="J568" s="123">
        <f t="shared" si="58"/>
        <v>0.37243729370853446</v>
      </c>
      <c r="K568" s="123">
        <f>(Constantes!$D$12/0.8)*(Constantes!$D$7*J568^2+Constantes!$D$8*J568+Constantes!$D$9)</f>
        <v>8.6512797921862017</v>
      </c>
      <c r="L568" s="123">
        <f>(Constantes!$D$12/0.8)*(0.00376*D568^2-0.0516*D568-6.967)</f>
        <v>-2.6414450999999994</v>
      </c>
      <c r="M568" s="122">
        <f t="shared" si="53"/>
        <v>1.4022560476541532</v>
      </c>
      <c r="N568" s="12"/>
    </row>
    <row r="569" spans="2:14" ht="18.75" customHeight="1" x14ac:dyDescent="0.3">
      <c r="B569" s="11"/>
      <c r="C569" s="74">
        <v>564</v>
      </c>
      <c r="D569" s="64">
        <f>(Observaciones!D569+Observaciones!E569)/2</f>
        <v>2.6999999999999997</v>
      </c>
      <c r="E569" s="123">
        <f t="shared" si="54"/>
        <v>0.74207249878281389</v>
      </c>
      <c r="F569" s="123">
        <f t="shared" si="55"/>
        <v>5.279536631965228E-2</v>
      </c>
      <c r="G569" s="123">
        <f t="shared" si="56"/>
        <v>2.4946253</v>
      </c>
      <c r="H569" s="123">
        <f>0.001013*Constantes!$D$6/(0.622*G569)</f>
        <v>4.8416541767677235E-2</v>
      </c>
      <c r="I569" s="123">
        <f t="shared" si="57"/>
        <v>0.26346893607318966</v>
      </c>
      <c r="J569" s="123">
        <f t="shared" si="58"/>
        <v>0.36947252315079576</v>
      </c>
      <c r="K569" s="123">
        <f>(Constantes!$D$12/0.8)*(Constantes!$D$7*J569^2+Constantes!$D$8*J569+Constantes!$D$9)</f>
        <v>8.6747623278880184</v>
      </c>
      <c r="L569" s="123">
        <f>(Constantes!$D$12/0.8)*(0.00376*D569^2-0.0516*D569-6.967)</f>
        <v>-2.6545910999999993</v>
      </c>
      <c r="M569" s="122">
        <f t="shared" si="53"/>
        <v>1.4489962843170976</v>
      </c>
      <c r="N569" s="12"/>
    </row>
    <row r="570" spans="2:14" ht="18.75" customHeight="1" x14ac:dyDescent="0.3">
      <c r="B570" s="11"/>
      <c r="C570" s="74">
        <v>565</v>
      </c>
      <c r="D570" s="64">
        <f>(Observaciones!D570+Observaciones!E570)/2</f>
        <v>3.5000000000000004</v>
      </c>
      <c r="E570" s="123">
        <f t="shared" si="54"/>
        <v>0.78539400694677231</v>
      </c>
      <c r="F570" s="123">
        <f t="shared" si="55"/>
        <v>5.5506848718348038E-2</v>
      </c>
      <c r="G570" s="123">
        <f t="shared" si="56"/>
        <v>2.4927364999999999</v>
      </c>
      <c r="H570" s="123">
        <f>0.001013*Constantes!$D$6/(0.622*G570)</f>
        <v>4.8453228021555564E-2</v>
      </c>
      <c r="I570" s="123">
        <f t="shared" si="57"/>
        <v>0.26988214466632438</v>
      </c>
      <c r="J570" s="123">
        <f t="shared" si="58"/>
        <v>0.36639826991057795</v>
      </c>
      <c r="K570" s="123">
        <f>(Constantes!$D$12/0.8)*(Constantes!$D$7*J570^2+Constantes!$D$8*J570+Constantes!$D$9)</f>
        <v>8.6990185923753298</v>
      </c>
      <c r="L570" s="123">
        <f>(Constantes!$D$12/0.8)*(0.00376*D570^2-0.0516*D570-6.967)</f>
        <v>-2.6630774999999995</v>
      </c>
      <c r="M570" s="122">
        <f t="shared" si="53"/>
        <v>1.4881301394377018</v>
      </c>
      <c r="N570" s="12"/>
    </row>
    <row r="571" spans="2:14" ht="18.75" customHeight="1" x14ac:dyDescent="0.3">
      <c r="B571" s="11"/>
      <c r="C571" s="74">
        <v>566</v>
      </c>
      <c r="D571" s="64">
        <f>(Observaciones!D571+Observaciones!E571)/2</f>
        <v>-1.5</v>
      </c>
      <c r="E571" s="123">
        <f t="shared" si="54"/>
        <v>0.54744015979603111</v>
      </c>
      <c r="F571" s="123">
        <f t="shared" si="55"/>
        <v>4.0347906551751626E-2</v>
      </c>
      <c r="G571" s="123">
        <f t="shared" si="56"/>
        <v>2.5045414999999998</v>
      </c>
      <c r="H571" s="123">
        <f>0.001013*Constantes!$D$6/(0.622*G571)</f>
        <v>4.8224846756244354E-2</v>
      </c>
      <c r="I571" s="123">
        <f t="shared" si="57"/>
        <v>0</v>
      </c>
      <c r="J571" s="123">
        <f t="shared" si="58"/>
        <v>0.36321544495546271</v>
      </c>
      <c r="K571" s="123">
        <f>(Constantes!$D$12/0.8)*(Constantes!$D$7*J571^2+Constantes!$D$8*J571+Constantes!$D$9)</f>
        <v>8.7240312782538005</v>
      </c>
      <c r="L571" s="123">
        <f>(Constantes!$D$12/0.8)*(0.00376*D571^2-0.0516*D571-6.967)</f>
        <v>-2.5804274999999994</v>
      </c>
      <c r="M571" s="122">
        <f t="shared" si="53"/>
        <v>0</v>
      </c>
      <c r="N571" s="12"/>
    </row>
    <row r="572" spans="2:14" ht="18.75" customHeight="1" x14ac:dyDescent="0.3">
      <c r="B572" s="11"/>
      <c r="C572" s="74">
        <v>567</v>
      </c>
      <c r="D572" s="64">
        <f>(Observaciones!D572+Observaciones!E572)/2</f>
        <v>0.5</v>
      </c>
      <c r="E572" s="123">
        <f t="shared" si="54"/>
        <v>0.6336187654716029</v>
      </c>
      <c r="F572" s="123">
        <f t="shared" si="55"/>
        <v>4.591729381014055E-2</v>
      </c>
      <c r="G572" s="123">
        <f t="shared" si="56"/>
        <v>2.4998195000000001</v>
      </c>
      <c r="H572" s="123">
        <f>0.001013*Constantes!$D$6/(0.622*G572)</f>
        <v>4.8315940423760334E-2</v>
      </c>
      <c r="I572" s="123">
        <f t="shared" si="57"/>
        <v>0.24560323397932965</v>
      </c>
      <c r="J572" s="123">
        <f t="shared" si="58"/>
        <v>0.35992499142517614</v>
      </c>
      <c r="K572" s="123">
        <f>(Constantes!$D$12/0.8)*(Constantes!$D$7*J572^2+Constantes!$D$8*J572+Constantes!$D$9)</f>
        <v>8.7497825856784157</v>
      </c>
      <c r="L572" s="123">
        <f>(Constantes!$D$12/0.8)*(0.00376*D572^2-0.0516*D572-6.967)</f>
        <v>-2.6219474999999997</v>
      </c>
      <c r="M572" s="122">
        <f t="shared" si="53"/>
        <v>1.3760776203551031</v>
      </c>
      <c r="N572" s="12"/>
    </row>
    <row r="573" spans="2:14" ht="18.75" customHeight="1" x14ac:dyDescent="0.3">
      <c r="B573" s="11"/>
      <c r="C573" s="74">
        <v>568</v>
      </c>
      <c r="D573" s="64">
        <f>(Observaciones!D573+Observaciones!E573)/2</f>
        <v>-5.5</v>
      </c>
      <c r="E573" s="123">
        <f t="shared" si="54"/>
        <v>0.40557112649019433</v>
      </c>
      <c r="F573" s="123">
        <f t="shared" si="55"/>
        <v>3.0932293324271245E-2</v>
      </c>
      <c r="G573" s="123">
        <f t="shared" si="56"/>
        <v>2.5139855</v>
      </c>
      <c r="H573" s="123">
        <f>0.001013*Constantes!$D$6/(0.622*G573)</f>
        <v>4.8043686024503464E-2</v>
      </c>
      <c r="I573" s="123">
        <f t="shared" si="57"/>
        <v>0</v>
      </c>
      <c r="J573" s="123">
        <f t="shared" si="58"/>
        <v>0.35652788435211252</v>
      </c>
      <c r="K573" s="123">
        <f>(Constantes!$D$12/0.8)*(Constantes!$D$7*J573^2+Constantes!$D$8*J573+Constantes!$D$9)</f>
        <v>8.7762542399398917</v>
      </c>
      <c r="L573" s="123">
        <f>(Constantes!$D$12/0.8)*(0.00376*D573^2-0.0516*D573-6.967)</f>
        <v>-2.4635474999999993</v>
      </c>
      <c r="M573" s="122">
        <f t="shared" si="53"/>
        <v>0</v>
      </c>
      <c r="N573" s="12"/>
    </row>
    <row r="574" spans="2:14" ht="18.75" customHeight="1" x14ac:dyDescent="0.3">
      <c r="B574" s="11"/>
      <c r="C574" s="74">
        <v>569</v>
      </c>
      <c r="D574" s="64">
        <f>(Observaciones!D574+Observaciones!E574)/2</f>
        <v>-1.4000000000000004</v>
      </c>
      <c r="E574" s="123">
        <f t="shared" si="54"/>
        <v>0.55148891999722116</v>
      </c>
      <c r="F574" s="123">
        <f t="shared" si="55"/>
        <v>4.0611858441332561E-2</v>
      </c>
      <c r="G574" s="123">
        <f t="shared" si="56"/>
        <v>2.5043053999999998</v>
      </c>
      <c r="H574" s="123">
        <f>0.001013*Constantes!$D$6/(0.622*G574)</f>
        <v>4.822939328092906E-2</v>
      </c>
      <c r="I574" s="123">
        <f t="shared" si="57"/>
        <v>0</v>
      </c>
      <c r="J574" s="123">
        <f t="shared" si="58"/>
        <v>0.35302513037241368</v>
      </c>
      <c r="K574" s="123">
        <f>(Constantes!$D$12/0.8)*(Constantes!$D$7*J574^2+Constantes!$D$8*J574+Constantes!$D$9)</f>
        <v>8.8034275094951457</v>
      </c>
      <c r="L574" s="123">
        <f>(Constantes!$D$12/0.8)*(0.00376*D574^2-0.0516*D574-6.967)</f>
        <v>-2.5827713999999995</v>
      </c>
      <c r="M574" s="122">
        <f t="shared" si="53"/>
        <v>0</v>
      </c>
      <c r="N574" s="12"/>
    </row>
    <row r="575" spans="2:14" ht="18.75" customHeight="1" x14ac:dyDescent="0.3">
      <c r="B575" s="11"/>
      <c r="C575" s="74">
        <v>570</v>
      </c>
      <c r="D575" s="64">
        <f>(Observaciones!D575+Observaciones!E575)/2</f>
        <v>3.4000000000000004</v>
      </c>
      <c r="E575" s="123">
        <f t="shared" si="54"/>
        <v>0.7798595322295131</v>
      </c>
      <c r="F575" s="123">
        <f t="shared" si="55"/>
        <v>5.5161511563378181E-2</v>
      </c>
      <c r="G575" s="123">
        <f t="shared" si="56"/>
        <v>2.4929725999999999</v>
      </c>
      <c r="H575" s="123">
        <f>0.001013*Constantes!$D$6/(0.622*G575)</f>
        <v>4.8448639199706552E-2</v>
      </c>
      <c r="I575" s="123">
        <f t="shared" si="57"/>
        <v>0.26908339137615267</v>
      </c>
      <c r="J575" s="123">
        <f t="shared" si="58"/>
        <v>0.34941776742767933</v>
      </c>
      <c r="K575" s="123">
        <f>(Constantes!$D$12/0.8)*(Constantes!$D$7*J575^2+Constantes!$D$8*J575+Constantes!$D$9)</f>
        <v>8.8312832244216182</v>
      </c>
      <c r="L575" s="123">
        <f>(Constantes!$D$12/0.8)*(0.00376*D575^2-0.0516*D575-6.967)</f>
        <v>-2.6621153999999994</v>
      </c>
      <c r="M575" s="122">
        <f t="shared" si="53"/>
        <v>1.517439501750169</v>
      </c>
      <c r="N575" s="12"/>
    </row>
    <row r="576" spans="2:14" ht="18.75" customHeight="1" x14ac:dyDescent="0.3">
      <c r="B576" s="11"/>
      <c r="C576" s="74">
        <v>571</v>
      </c>
      <c r="D576" s="64">
        <f>(Observaciones!D576+Observaciones!E576)/2</f>
        <v>3.5999999999999996</v>
      </c>
      <c r="E576" s="123">
        <f t="shared" si="54"/>
        <v>0.79096311468656078</v>
      </c>
      <c r="F576" s="123">
        <f t="shared" si="55"/>
        <v>5.5854039188960966E-2</v>
      </c>
      <c r="G576" s="123">
        <f t="shared" si="56"/>
        <v>2.4925003999999999</v>
      </c>
      <c r="H576" s="123">
        <f>0.001013*Constantes!$D$6/(0.622*G576)</f>
        <v>4.8457817712749152E-2</v>
      </c>
      <c r="I576" s="123">
        <f t="shared" si="57"/>
        <v>0.27068003084395481</v>
      </c>
      <c r="J576" s="123">
        <f t="shared" si="58"/>
        <v>0.34570686445740301</v>
      </c>
      <c r="K576" s="123">
        <f>(Constantes!$D$12/0.8)*(Constantes!$D$7*J576^2+Constantes!$D$8*J576+Constantes!$D$9)</f>
        <v>8.8598017952746595</v>
      </c>
      <c r="L576" s="123">
        <f>(Constantes!$D$12/0.8)*(0.00376*D576^2-0.0516*D576-6.967)</f>
        <v>-2.6640113999999993</v>
      </c>
      <c r="M576" s="122">
        <f t="shared" si="53"/>
        <v>1.5331864499026475</v>
      </c>
      <c r="N576" s="12"/>
    </row>
    <row r="577" spans="2:14" ht="18.75" customHeight="1" x14ac:dyDescent="0.3">
      <c r="B577" s="11"/>
      <c r="C577" s="74">
        <v>572</v>
      </c>
      <c r="D577" s="64">
        <f>(Observaciones!D577+Observaciones!E577)/2</f>
        <v>2.9</v>
      </c>
      <c r="E577" s="123">
        <f t="shared" si="54"/>
        <v>0.75270020861695863</v>
      </c>
      <c r="F577" s="123">
        <f t="shared" si="55"/>
        <v>5.3462342561331699E-2</v>
      </c>
      <c r="G577" s="123">
        <f t="shared" si="56"/>
        <v>2.4941530999999997</v>
      </c>
      <c r="H577" s="123">
        <f>0.001013*Constantes!$D$6/(0.622*G577)</f>
        <v>4.8425708121989125E-2</v>
      </c>
      <c r="I577" s="123">
        <f t="shared" si="57"/>
        <v>0.26507707366672184</v>
      </c>
      <c r="J577" s="123">
        <f t="shared" si="58"/>
        <v>0.34189352108222237</v>
      </c>
      <c r="K577" s="123">
        <f>(Constantes!$D$12/0.8)*(Constantes!$D$7*J577^2+Constantes!$D$8*J577+Constantes!$D$9)</f>
        <v>8.8889632323267449</v>
      </c>
      <c r="L577" s="123">
        <f>(Constantes!$D$12/0.8)*(0.00376*D577^2-0.0516*D577-6.967)</f>
        <v>-2.6568818999999997</v>
      </c>
      <c r="M577" s="122">
        <f t="shared" si="53"/>
        <v>1.5106062607328028</v>
      </c>
      <c r="N577" s="12"/>
    </row>
    <row r="578" spans="2:14" ht="18.75" customHeight="1" x14ac:dyDescent="0.3">
      <c r="B578" s="11"/>
      <c r="C578" s="74">
        <v>573</v>
      </c>
      <c r="D578" s="64">
        <f>(Observaciones!D578+Observaciones!E578)/2</f>
        <v>2.1</v>
      </c>
      <c r="E578" s="123">
        <f t="shared" si="54"/>
        <v>0.71097990605014338</v>
      </c>
      <c r="F578" s="123">
        <f t="shared" si="55"/>
        <v>5.0837125796136952E-2</v>
      </c>
      <c r="G578" s="123">
        <f t="shared" si="56"/>
        <v>2.4960418999999998</v>
      </c>
      <c r="H578" s="123">
        <f>0.001013*Constantes!$D$6/(0.622*G578)</f>
        <v>4.8389063513779293E-2</v>
      </c>
      <c r="I578" s="123">
        <f t="shared" si="57"/>
        <v>0.25862669464296717</v>
      </c>
      <c r="J578" s="123">
        <f t="shared" si="58"/>
        <v>0.33797886727807902</v>
      </c>
      <c r="K578" s="123">
        <f>(Constantes!$D$12/0.8)*(Constantes!$D$7*J578^2+Constantes!$D$8*J578+Constantes!$D$9)</f>
        <v>8.9187471651669412</v>
      </c>
      <c r="L578" s="123">
        <f>(Constantes!$D$12/0.8)*(0.00376*D578^2-0.0516*D578-6.967)</f>
        <v>-2.6470418999999996</v>
      </c>
      <c r="M578" s="122">
        <f t="shared" si="53"/>
        <v>1.4836328365240121</v>
      </c>
      <c r="N578" s="12"/>
    </row>
    <row r="579" spans="2:14" ht="18.75" customHeight="1" x14ac:dyDescent="0.3">
      <c r="B579" s="11"/>
      <c r="C579" s="74">
        <v>574</v>
      </c>
      <c r="D579" s="64">
        <f>(Observaciones!D579+Observaciones!E579)/2</f>
        <v>1.4999999999999996</v>
      </c>
      <c r="E579" s="123">
        <f t="shared" si="54"/>
        <v>0.6810435817226459</v>
      </c>
      <c r="F579" s="123">
        <f t="shared" si="55"/>
        <v>4.8941605674579676E-2</v>
      </c>
      <c r="G579" s="123">
        <f t="shared" si="56"/>
        <v>2.4974585</v>
      </c>
      <c r="H579" s="123">
        <f>0.001013*Constantes!$D$6/(0.622*G579)</f>
        <v>4.8361616432126636E-2</v>
      </c>
      <c r="I579" s="123">
        <f t="shared" si="57"/>
        <v>0.25376005314046418</v>
      </c>
      <c r="J579" s="123">
        <f t="shared" si="58"/>
        <v>0.33396406304137982</v>
      </c>
      <c r="K579" s="123">
        <f>(Constantes!$D$12/0.8)*(Constantes!$D$7*J579^2+Constantes!$D$8*J579+Constantes!$D$9)</f>
        <v>8.9491328626386029</v>
      </c>
      <c r="L579" s="123">
        <f>(Constantes!$D$12/0.8)*(0.00376*D579^2-0.0516*D579-6.967)</f>
        <v>-2.6384774999999991</v>
      </c>
      <c r="M579" s="122">
        <f t="shared" si="53"/>
        <v>1.4651362943272728</v>
      </c>
      <c r="N579" s="12"/>
    </row>
    <row r="580" spans="2:14" ht="18.75" customHeight="1" x14ac:dyDescent="0.3">
      <c r="B580" s="11"/>
      <c r="C580" s="74">
        <v>575</v>
      </c>
      <c r="D580" s="64">
        <f>(Observaciones!D580+Observaciones!E580)/2</f>
        <v>2</v>
      </c>
      <c r="E580" s="123">
        <f t="shared" si="54"/>
        <v>0.70591123759610253</v>
      </c>
      <c r="F580" s="123">
        <f t="shared" si="55"/>
        <v>5.0516895403570836E-2</v>
      </c>
      <c r="G580" s="123">
        <f t="shared" si="56"/>
        <v>2.4962779999999998</v>
      </c>
      <c r="H580" s="123">
        <f>0.001013*Constantes!$D$6/(0.622*G580)</f>
        <v>4.8384486836864471E-2</v>
      </c>
      <c r="I580" s="123">
        <f t="shared" si="57"/>
        <v>0.25781719970899042</v>
      </c>
      <c r="J580" s="123">
        <f t="shared" si="58"/>
        <v>0.32985029804526628</v>
      </c>
      <c r="K580" s="123">
        <f>(Constantes!$D$12/0.8)*(Constantes!$D$7*J580^2+Constantes!$D$8*J580+Constantes!$D$9)</f>
        <v>8.9800992530928632</v>
      </c>
      <c r="L580" s="123">
        <f>(Constantes!$D$12/0.8)*(0.00376*D580^2-0.0516*D580-6.967)</f>
        <v>-2.6456849999999994</v>
      </c>
      <c r="M580" s="122">
        <f t="shared" si="53"/>
        <v>1.4942075019766463</v>
      </c>
      <c r="N580" s="12"/>
    </row>
    <row r="581" spans="2:14" ht="18.75" customHeight="1" x14ac:dyDescent="0.3">
      <c r="B581" s="11"/>
      <c r="C581" s="74">
        <v>576</v>
      </c>
      <c r="D581" s="64">
        <f>(Observaciones!D581+Observaciones!E581)/2</f>
        <v>1.1999999999999993</v>
      </c>
      <c r="E581" s="123">
        <f t="shared" si="54"/>
        <v>0.66649737519169561</v>
      </c>
      <c r="F581" s="123">
        <f t="shared" si="55"/>
        <v>4.8016846090574279E-2</v>
      </c>
      <c r="G581" s="123">
        <f t="shared" si="56"/>
        <v>2.4981667999999999</v>
      </c>
      <c r="H581" s="123">
        <f>0.001013*Constantes!$D$6/(0.622*G581)</f>
        <v>4.8347904564320664E-2</v>
      </c>
      <c r="I581" s="123">
        <f t="shared" si="57"/>
        <v>0.25131854773479245</v>
      </c>
      <c r="J581" s="123">
        <f t="shared" si="58"/>
        <v>0.32563879128708978</v>
      </c>
      <c r="K581" s="123">
        <f>(Constantes!$D$12/0.8)*(Constantes!$D$7*J581^2+Constantes!$D$8*J581+Constantes!$D$9)</f>
        <v>9.0116249449352566</v>
      </c>
      <c r="L581" s="123">
        <f>(Constantes!$D$12/0.8)*(0.00376*D581^2-0.0516*D581-6.967)</f>
        <v>-2.6338145999999996</v>
      </c>
      <c r="M581" s="122">
        <f t="shared" si="53"/>
        <v>1.4669747239835593</v>
      </c>
      <c r="N581" s="12"/>
    </row>
    <row r="582" spans="2:14" ht="18.75" customHeight="1" x14ac:dyDescent="0.3">
      <c r="B582" s="11"/>
      <c r="C582" s="74">
        <v>577</v>
      </c>
      <c r="D582" s="64">
        <f>(Observaciones!D582+Observaciones!E582)/2</f>
        <v>2.2000000000000002</v>
      </c>
      <c r="E582" s="123">
        <f t="shared" si="54"/>
        <v>0.71608069080811831</v>
      </c>
      <c r="F582" s="123">
        <f t="shared" si="55"/>
        <v>5.1159098346532123E-2</v>
      </c>
      <c r="G582" s="123">
        <f t="shared" si="56"/>
        <v>2.4958057999999999</v>
      </c>
      <c r="H582" s="123">
        <f>0.001013*Constantes!$D$6/(0.622*G582)</f>
        <v>4.8393641056589561E-2</v>
      </c>
      <c r="I582" s="123">
        <f t="shared" si="57"/>
        <v>0.25943551155231137</v>
      </c>
      <c r="J582" s="123">
        <f t="shared" si="58"/>
        <v>0.32133079072719434</v>
      </c>
      <c r="K582" s="123">
        <f>(Constantes!$D$12/0.8)*(Constantes!$D$7*J582^2+Constantes!$D$8*J582+Constantes!$D$9)</f>
        <v>9.0436882474424127</v>
      </c>
      <c r="L582" s="123">
        <f>(Constantes!$D$12/0.8)*(0.00376*D582^2-0.0516*D582-6.967)</f>
        <v>-2.6483705999999994</v>
      </c>
      <c r="M582" s="122">
        <f t="shared" si="53"/>
        <v>1.5183972721960557</v>
      </c>
      <c r="N582" s="12"/>
    </row>
    <row r="583" spans="2:14" ht="18.75" customHeight="1" x14ac:dyDescent="0.3">
      <c r="B583" s="11"/>
      <c r="C583" s="74">
        <v>578</v>
      </c>
      <c r="D583" s="64">
        <f>(Observaciones!D583+Observaciones!E583)/2</f>
        <v>2.3000000000000003</v>
      </c>
      <c r="E583" s="123">
        <f t="shared" si="54"/>
        <v>0.72121376650791569</v>
      </c>
      <c r="F583" s="123">
        <f t="shared" si="55"/>
        <v>5.1482820824590748E-2</v>
      </c>
      <c r="G583" s="123">
        <f t="shared" si="56"/>
        <v>2.4955696999999999</v>
      </c>
      <c r="H583" s="123">
        <f>0.001013*Constantes!$D$6/(0.622*G583)</f>
        <v>4.8398219465541015E-2</v>
      </c>
      <c r="I583" s="123">
        <f t="shared" si="57"/>
        <v>0.26024363636167036</v>
      </c>
      <c r="J583" s="123">
        <f t="shared" si="58"/>
        <v>0.31692757291911988</v>
      </c>
      <c r="K583" s="123">
        <f>(Constantes!$D$12/0.8)*(Constantes!$D$7*J583^2+Constantes!$D$8*J583+Constantes!$D$9)</f>
        <v>9.0762671918254689</v>
      </c>
      <c r="L583" s="123">
        <f>(Constantes!$D$12/0.8)*(0.00376*D583^2-0.0516*D583-6.967)</f>
        <v>-2.6496710999999995</v>
      </c>
      <c r="M583" s="122">
        <f t="shared" ref="M583:M646" si="59">IF(D583&gt;0,I583*(0.94*K583+L583),0)</f>
        <v>1.5307582896489123</v>
      </c>
      <c r="N583" s="12"/>
    </row>
    <row r="584" spans="2:14" ht="18.75" customHeight="1" x14ac:dyDescent="0.3">
      <c r="B584" s="11"/>
      <c r="C584" s="74">
        <v>579</v>
      </c>
      <c r="D584" s="64">
        <f>(Observaciones!D584+Observaciones!E584)/2</f>
        <v>4.0999999999999996</v>
      </c>
      <c r="E584" s="123">
        <f t="shared" si="54"/>
        <v>0.81933467941139548</v>
      </c>
      <c r="F584" s="123">
        <f t="shared" si="55"/>
        <v>5.7618077031797714E-2</v>
      </c>
      <c r="G584" s="123">
        <f t="shared" si="56"/>
        <v>2.4913198999999997</v>
      </c>
      <c r="H584" s="123">
        <f>0.001013*Constantes!$D$6/(0.622*G584)</f>
        <v>4.8480779217536206E-2</v>
      </c>
      <c r="I584" s="123">
        <f t="shared" si="57"/>
        <v>0.27465600940603546</v>
      </c>
      <c r="J584" s="123">
        <f t="shared" si="58"/>
        <v>0.31243044263133191</v>
      </c>
      <c r="K584" s="123">
        <f>(Constantes!$D$12/0.8)*(Constantes!$D$7*J584^2+Constantes!$D$8*J584+Constantes!$D$9)</f>
        <v>9.1093395525166514</v>
      </c>
      <c r="L584" s="123">
        <f>(Constantes!$D$12/0.8)*(0.00376*D584^2-0.0516*D584-6.967)</f>
        <v>-2.6682578999999995</v>
      </c>
      <c r="M584" s="122">
        <f t="shared" si="59"/>
        <v>1.6189656919495288</v>
      </c>
      <c r="N584" s="12"/>
    </row>
    <row r="585" spans="2:14" ht="18.75" customHeight="1" x14ac:dyDescent="0.3">
      <c r="B585" s="11"/>
      <c r="C585" s="74">
        <v>580</v>
      </c>
      <c r="D585" s="64">
        <f>(Observaciones!D585+Observaciones!E585)/2</f>
        <v>2.5000000000000004</v>
      </c>
      <c r="E585" s="123">
        <f t="shared" si="54"/>
        <v>0.731577493179289</v>
      </c>
      <c r="F585" s="123">
        <f t="shared" si="55"/>
        <v>5.213554677286545E-2</v>
      </c>
      <c r="G585" s="123">
        <f t="shared" si="56"/>
        <v>2.4950975</v>
      </c>
      <c r="H585" s="123">
        <f>0.001013*Constantes!$D$6/(0.622*G585)</f>
        <v>4.8407378882851008E-2</v>
      </c>
      <c r="I585" s="123">
        <f t="shared" si="57"/>
        <v>0.26185775380339849</v>
      </c>
      <c r="J585" s="123">
        <f t="shared" si="58"/>
        <v>0.30784073246059152</v>
      </c>
      <c r="K585" s="123">
        <f>(Constantes!$D$12/0.8)*(Constantes!$D$7*J585^2+Constantes!$D$8*J585+Constantes!$D$9)</f>
        <v>9.142882868655164</v>
      </c>
      <c r="L585" s="123">
        <f>(Constantes!$D$12/0.8)*(0.00376*D585^2-0.0516*D585-6.967)</f>
        <v>-2.6521874999999997</v>
      </c>
      <c r="M585" s="122">
        <f t="shared" si="59"/>
        <v>1.5559908235817459</v>
      </c>
      <c r="N585" s="12"/>
    </row>
    <row r="586" spans="2:14" ht="18.75" customHeight="1" x14ac:dyDescent="0.3">
      <c r="B586" s="11"/>
      <c r="C586" s="74">
        <v>581</v>
      </c>
      <c r="D586" s="64">
        <f>(Observaciones!D586+Observaciones!E586)/2</f>
        <v>2.7</v>
      </c>
      <c r="E586" s="123">
        <f t="shared" si="54"/>
        <v>0.74207249878281389</v>
      </c>
      <c r="F586" s="123">
        <f t="shared" si="55"/>
        <v>5.279536631965228E-2</v>
      </c>
      <c r="G586" s="123">
        <f t="shared" si="56"/>
        <v>2.4946253</v>
      </c>
      <c r="H586" s="123">
        <f>0.001013*Constantes!$D$6/(0.622*G586)</f>
        <v>4.8416541767677235E-2</v>
      </c>
      <c r="I586" s="123">
        <f t="shared" si="57"/>
        <v>0.26346893607318966</v>
      </c>
      <c r="J586" s="123">
        <f t="shared" si="58"/>
        <v>0.30315980243707591</v>
      </c>
      <c r="K586" s="123">
        <f>(Constantes!$D$12/0.8)*(Constantes!$D$7*J586^2+Constantes!$D$8*J586+Constantes!$D$9)</f>
        <v>9.1768744657484138</v>
      </c>
      <c r="L586" s="123">
        <f>(Constantes!$D$12/0.8)*(0.00376*D586^2-0.0516*D586-6.967)</f>
        <v>-2.6545910999999993</v>
      </c>
      <c r="M586" s="122">
        <f t="shared" si="59"/>
        <v>1.5733497780235199</v>
      </c>
      <c r="N586" s="12"/>
    </row>
    <row r="587" spans="2:14" ht="18.75" customHeight="1" x14ac:dyDescent="0.3">
      <c r="B587" s="11"/>
      <c r="C587" s="74">
        <v>582</v>
      </c>
      <c r="D587" s="64">
        <f>(Observaciones!D587+Observaciones!E587)/2</f>
        <v>-0.30000000000000071</v>
      </c>
      <c r="E587" s="123">
        <f t="shared" si="54"/>
        <v>0.59780572554988032</v>
      </c>
      <c r="F587" s="123">
        <f t="shared" si="55"/>
        <v>4.3614945313311788E-2</v>
      </c>
      <c r="G587" s="123">
        <f t="shared" si="56"/>
        <v>2.5017082999999998</v>
      </c>
      <c r="H587" s="123">
        <f>0.001013*Constantes!$D$6/(0.622*G587)</f>
        <v>4.8279461691098986E-2</v>
      </c>
      <c r="I587" s="123">
        <f t="shared" si="57"/>
        <v>0</v>
      </c>
      <c r="J587" s="123">
        <f t="shared" si="58"/>
        <v>0.29838903962137381</v>
      </c>
      <c r="K587" s="123">
        <f>(Constantes!$D$12/0.8)*(Constantes!$D$7*J587^2+Constantes!$D$8*J587+Constantes!$D$9)</f>
        <v>9.2112914774843073</v>
      </c>
      <c r="L587" s="123">
        <f>(Constantes!$D$12/0.8)*(0.00376*D587^2-0.0516*D587-6.967)</f>
        <v>-2.6066930999999998</v>
      </c>
      <c r="M587" s="122">
        <f t="shared" si="59"/>
        <v>0</v>
      </c>
      <c r="N587" s="12"/>
    </row>
    <row r="588" spans="2:14" ht="18.75" customHeight="1" x14ac:dyDescent="0.3">
      <c r="B588" s="11"/>
      <c r="C588" s="74">
        <v>583</v>
      </c>
      <c r="D588" s="64">
        <f>(Observaciones!D588+Observaciones!E588)/2</f>
        <v>-0.29999999999999982</v>
      </c>
      <c r="E588" s="123">
        <f t="shared" si="54"/>
        <v>0.59780572554988032</v>
      </c>
      <c r="F588" s="123">
        <f t="shared" si="55"/>
        <v>4.3614945313311788E-2</v>
      </c>
      <c r="G588" s="123">
        <f t="shared" si="56"/>
        <v>2.5017082999999998</v>
      </c>
      <c r="H588" s="123">
        <f>0.001013*Constantes!$D$6/(0.622*G588)</f>
        <v>4.8279461691098986E-2</v>
      </c>
      <c r="I588" s="123">
        <f t="shared" si="57"/>
        <v>0</v>
      </c>
      <c r="J588" s="123">
        <f t="shared" si="58"/>
        <v>0.29352985769346851</v>
      </c>
      <c r="K588" s="123">
        <f>(Constantes!$D$12/0.8)*(Constantes!$D$7*J588^2+Constantes!$D$8*J588+Constantes!$D$9)</f>
        <v>9.2461108676703176</v>
      </c>
      <c r="L588" s="123">
        <f>(Constantes!$D$12/0.8)*(0.00376*D588^2-0.0516*D588-6.967)</f>
        <v>-2.6066930999999998</v>
      </c>
      <c r="M588" s="122">
        <f t="shared" si="59"/>
        <v>0</v>
      </c>
      <c r="N588" s="12"/>
    </row>
    <row r="589" spans="2:14" ht="18.75" customHeight="1" x14ac:dyDescent="0.3">
      <c r="B589" s="11"/>
      <c r="C589" s="74">
        <v>584</v>
      </c>
      <c r="D589" s="64">
        <f>(Observaciones!D589+Observaciones!E589)/2</f>
        <v>2.7</v>
      </c>
      <c r="E589" s="123">
        <f t="shared" si="54"/>
        <v>0.74207249878281389</v>
      </c>
      <c r="F589" s="123">
        <f t="shared" si="55"/>
        <v>5.279536631965228E-2</v>
      </c>
      <c r="G589" s="123">
        <f t="shared" si="56"/>
        <v>2.4946253</v>
      </c>
      <c r="H589" s="123">
        <f>0.001013*Constantes!$D$6/(0.622*G589)</f>
        <v>4.8416541767677235E-2</v>
      </c>
      <c r="I589" s="123">
        <f t="shared" si="57"/>
        <v>0.26346893607318966</v>
      </c>
      <c r="J589" s="123">
        <f t="shared" si="58"/>
        <v>0.28858369653383548</v>
      </c>
      <c r="K589" s="123">
        <f>(Constantes!$D$12/0.8)*(Constantes!$D$7*J589^2+Constantes!$D$8*J589+Constantes!$D$9)</f>
        <v>9.2813094522747921</v>
      </c>
      <c r="L589" s="123">
        <f>(Constantes!$D$12/0.8)*(0.00376*D589^2-0.0516*D589-6.967)</f>
        <v>-2.6545910999999993</v>
      </c>
      <c r="M589" s="122">
        <f t="shared" si="59"/>
        <v>1.5992142303251073</v>
      </c>
      <c r="N589" s="12"/>
    </row>
    <row r="590" spans="2:14" ht="18.75" customHeight="1" x14ac:dyDescent="0.3">
      <c r="B590" s="11"/>
      <c r="C590" s="74">
        <v>585</v>
      </c>
      <c r="D590" s="64">
        <f>(Observaciones!D590+Observaciones!E590)/2</f>
        <v>2.3999999999999995</v>
      </c>
      <c r="E590" s="123">
        <f t="shared" si="54"/>
        <v>0.72637930856585575</v>
      </c>
      <c r="F590" s="123">
        <f t="shared" si="55"/>
        <v>5.1808301026103169E-2</v>
      </c>
      <c r="G590" s="123">
        <f t="shared" si="56"/>
        <v>2.4953335999999999</v>
      </c>
      <c r="H590" s="123">
        <f>0.001013*Constantes!$D$6/(0.622*G590)</f>
        <v>4.8402798740879521E-2</v>
      </c>
      <c r="I590" s="123">
        <f t="shared" si="57"/>
        <v>0.26105105508041732</v>
      </c>
      <c r="J590" s="123">
        <f t="shared" si="58"/>
        <v>0.28355202179677369</v>
      </c>
      <c r="K590" s="123">
        <f>(Constantes!$D$12/0.8)*(Constantes!$D$7*J590^2+Constantes!$D$8*J590+Constantes!$D$9)</f>
        <v>9.3168639215460143</v>
      </c>
      <c r="L590" s="123">
        <f>(Constantes!$D$12/0.8)*(0.00376*D590^2-0.0516*D590-6.967)</f>
        <v>-2.6509433999999996</v>
      </c>
      <c r="M590" s="122">
        <f t="shared" si="59"/>
        <v>1.5942149558261771</v>
      </c>
      <c r="N590" s="12"/>
    </row>
    <row r="591" spans="2:14" ht="18.75" customHeight="1" x14ac:dyDescent="0.3">
      <c r="B591" s="11"/>
      <c r="C591" s="74">
        <v>586</v>
      </c>
      <c r="D591" s="64">
        <f>(Observaciones!D591+Observaciones!E591)/2</f>
        <v>2</v>
      </c>
      <c r="E591" s="123">
        <f t="shared" si="54"/>
        <v>0.70591123759610253</v>
      </c>
      <c r="F591" s="123">
        <f t="shared" si="55"/>
        <v>5.0516895403570836E-2</v>
      </c>
      <c r="G591" s="123">
        <f t="shared" si="56"/>
        <v>2.4962779999999998</v>
      </c>
      <c r="H591" s="123">
        <f>0.001013*Constantes!$D$6/(0.622*G591)</f>
        <v>4.8384486836864471E-2</v>
      </c>
      <c r="I591" s="123">
        <f t="shared" si="57"/>
        <v>0.25781719970899042</v>
      </c>
      <c r="J591" s="123">
        <f t="shared" si="58"/>
        <v>0.27843632447609967</v>
      </c>
      <c r="K591" s="123">
        <f>(Constantes!$D$12/0.8)*(Constantes!$D$7*J591^2+Constantes!$D$8*J591+Constantes!$D$9)</f>
        <v>9.3527508621843349</v>
      </c>
      <c r="L591" s="123">
        <f>(Constantes!$D$12/0.8)*(0.00376*D591^2-0.0516*D591-6.967)</f>
        <v>-2.6456849999999994</v>
      </c>
      <c r="M591" s="122">
        <f t="shared" si="59"/>
        <v>1.5845189366402779</v>
      </c>
      <c r="N591" s="12"/>
    </row>
    <row r="592" spans="2:14" ht="18.75" customHeight="1" x14ac:dyDescent="0.3">
      <c r="B592" s="11"/>
      <c r="C592" s="74">
        <v>587</v>
      </c>
      <c r="D592" s="64">
        <f>(Observaciones!D592+Observaciones!E592)/2</f>
        <v>1.2000000000000002</v>
      </c>
      <c r="E592" s="123">
        <f t="shared" si="54"/>
        <v>0.66649737519169561</v>
      </c>
      <c r="F592" s="123">
        <f t="shared" si="55"/>
        <v>4.8016846090574279E-2</v>
      </c>
      <c r="G592" s="123">
        <f t="shared" si="56"/>
        <v>2.4981667999999999</v>
      </c>
      <c r="H592" s="123">
        <f>0.001013*Constantes!$D$6/(0.622*G592)</f>
        <v>4.8347904564320664E-2</v>
      </c>
      <c r="I592" s="123">
        <f t="shared" si="57"/>
        <v>0.25131854773479245</v>
      </c>
      <c r="J592" s="123">
        <f t="shared" si="58"/>
        <v>0.27323812046333534</v>
      </c>
      <c r="K592" s="123">
        <f>(Constantes!$D$12/0.8)*(Constantes!$D$7*J592^2+Constantes!$D$8*J592+Constantes!$D$9)</f>
        <v>9.3889467795426995</v>
      </c>
      <c r="L592" s="123">
        <f>(Constantes!$D$12/0.8)*(0.00376*D592^2-0.0516*D592-6.967)</f>
        <v>-2.6338145999999996</v>
      </c>
      <c r="M592" s="122">
        <f t="shared" si="59"/>
        <v>1.5561130209555989</v>
      </c>
      <c r="N592" s="12"/>
    </row>
    <row r="593" spans="2:14" ht="18.75" customHeight="1" x14ac:dyDescent="0.3">
      <c r="B593" s="11"/>
      <c r="C593" s="74">
        <v>588</v>
      </c>
      <c r="D593" s="64">
        <f>(Observaciones!D593+Observaciones!E593)/2</f>
        <v>0.89999999999999947</v>
      </c>
      <c r="E593" s="123">
        <f t="shared" si="54"/>
        <v>0.65222638567169222</v>
      </c>
      <c r="F593" s="123">
        <f t="shared" si="55"/>
        <v>4.7107147160987607E-2</v>
      </c>
      <c r="G593" s="123">
        <f t="shared" si="56"/>
        <v>2.4988750999999998</v>
      </c>
      <c r="H593" s="123">
        <f>0.001013*Constantes!$D$6/(0.622*G593)</f>
        <v>4.8334200469705095E-2</v>
      </c>
      <c r="I593" s="123">
        <f t="shared" si="57"/>
        <v>0.24887211380762059</v>
      </c>
      <c r="J593" s="123">
        <f t="shared" si="58"/>
        <v>0.26795895009851561</v>
      </c>
      <c r="K593" s="123">
        <f>(Constantes!$D$12/0.8)*(Constantes!$D$7*J593^2+Constantes!$D$8*J593+Constantes!$D$9)</f>
        <v>9.425428119830972</v>
      </c>
      <c r="L593" s="123">
        <f>(Constantes!$D$12/0.8)*(0.00376*D593^2-0.0516*D593-6.967)</f>
        <v>-2.6288978999999997</v>
      </c>
      <c r="M593" s="122">
        <f t="shared" si="59"/>
        <v>1.5507232691832591</v>
      </c>
      <c r="N593" s="12"/>
    </row>
    <row r="594" spans="2:14" ht="18.75" customHeight="1" x14ac:dyDescent="0.3">
      <c r="B594" s="11"/>
      <c r="C594" s="74">
        <v>589</v>
      </c>
      <c r="D594" s="64">
        <f>(Observaciones!D594+Observaciones!E594)/2</f>
        <v>2.2999999999999998</v>
      </c>
      <c r="E594" s="123">
        <f t="shared" si="54"/>
        <v>0.72121376650791569</v>
      </c>
      <c r="F594" s="123">
        <f t="shared" si="55"/>
        <v>5.1482820824590748E-2</v>
      </c>
      <c r="G594" s="123">
        <f t="shared" si="56"/>
        <v>2.4955696999999999</v>
      </c>
      <c r="H594" s="123">
        <f>0.001013*Constantes!$D$6/(0.622*G594)</f>
        <v>4.8398219465541015E-2</v>
      </c>
      <c r="I594" s="123">
        <f t="shared" si="57"/>
        <v>0.26024363636167036</v>
      </c>
      <c r="J594" s="123">
        <f t="shared" si="58"/>
        <v>0.2626003777137545</v>
      </c>
      <c r="K594" s="123">
        <f>(Constantes!$D$12/0.8)*(Constantes!$D$7*J594^2+Constantes!$D$8*J594+Constantes!$D$9)</f>
        <v>9.4621712922993222</v>
      </c>
      <c r="L594" s="123">
        <f>(Constantes!$D$12/0.8)*(0.00376*D594^2-0.0516*D594-6.967)</f>
        <v>-2.6496710999999995</v>
      </c>
      <c r="M594" s="122">
        <f t="shared" si="59"/>
        <v>1.6251616308594554</v>
      </c>
      <c r="N594" s="12"/>
    </row>
    <row r="595" spans="2:14" ht="18.75" customHeight="1" x14ac:dyDescent="0.3">
      <c r="B595" s="11"/>
      <c r="C595" s="74">
        <v>590</v>
      </c>
      <c r="D595" s="64">
        <f>(Observaciones!D595+Observaciones!E595)/2</f>
        <v>1.9</v>
      </c>
      <c r="E595" s="123">
        <f t="shared" si="54"/>
        <v>0.70087451158394487</v>
      </c>
      <c r="F595" s="123">
        <f t="shared" si="55"/>
        <v>5.0198399424905157E-2</v>
      </c>
      <c r="G595" s="123">
        <f t="shared" si="56"/>
        <v>2.4965140999999997</v>
      </c>
      <c r="H595" s="123">
        <f>0.001013*Constantes!$D$6/(0.622*G595)</f>
        <v>4.8379911025599402E-2</v>
      </c>
      <c r="I595" s="123">
        <f t="shared" si="57"/>
        <v>0.25700704090969684</v>
      </c>
      <c r="J595" s="123">
        <f t="shared" si="58"/>
        <v>0.25716399116969646</v>
      </c>
      <c r="K595" s="123">
        <f>(Constantes!$D$12/0.8)*(Constantes!$D$7*J595^2+Constantes!$D$8*J595+Constantes!$D$9)</f>
        <v>9.4991526913761763</v>
      </c>
      <c r="L595" s="123">
        <f>(Constantes!$D$12/0.8)*(0.00376*D595^2-0.0516*D595-6.967)</f>
        <v>-2.6442998999999996</v>
      </c>
      <c r="M595" s="122">
        <f t="shared" si="59"/>
        <v>1.615264484321568</v>
      </c>
      <c r="N595" s="12"/>
    </row>
    <row r="596" spans="2:14" ht="18.75" customHeight="1" x14ac:dyDescent="0.3">
      <c r="B596" s="11"/>
      <c r="C596" s="74">
        <v>591</v>
      </c>
      <c r="D596" s="64">
        <f>(Observaciones!D596+Observaciones!E596)/2</f>
        <v>-0.60000000000000053</v>
      </c>
      <c r="E596" s="123">
        <f t="shared" si="54"/>
        <v>0.5848446886506028</v>
      </c>
      <c r="F596" s="123">
        <f t="shared" si="55"/>
        <v>4.2777557956370053E-2</v>
      </c>
      <c r="G596" s="123">
        <f t="shared" si="56"/>
        <v>2.5024166000000001</v>
      </c>
      <c r="H596" s="123">
        <f>0.001013*Constantes!$D$6/(0.622*G596)</f>
        <v>4.8265796363464959E-2</v>
      </c>
      <c r="I596" s="123">
        <f t="shared" si="57"/>
        <v>0</v>
      </c>
      <c r="J596" s="123">
        <f t="shared" si="58"/>
        <v>0.25165140138500136</v>
      </c>
      <c r="K596" s="123">
        <f>(Constantes!$D$12/0.8)*(Constantes!$D$7*J596^2+Constantes!$D$8*J596+Constantes!$D$9)</f>
        <v>9.5363487187361358</v>
      </c>
      <c r="L596" s="123">
        <f>(Constantes!$D$12/0.8)*(0.00376*D596^2-0.0516*D596-6.967)</f>
        <v>-2.6005073999999992</v>
      </c>
      <c r="M596" s="122">
        <f t="shared" si="59"/>
        <v>0</v>
      </c>
      <c r="N596" s="12"/>
    </row>
    <row r="597" spans="2:14" ht="18.75" customHeight="1" x14ac:dyDescent="0.3">
      <c r="B597" s="11"/>
      <c r="C597" s="74">
        <v>592</v>
      </c>
      <c r="D597" s="64">
        <f>(Observaciones!D597+Observaciones!E597)/2</f>
        <v>-0.29999999999999982</v>
      </c>
      <c r="E597" s="123">
        <f t="shared" si="54"/>
        <v>0.59780572554988032</v>
      </c>
      <c r="F597" s="123">
        <f t="shared" si="55"/>
        <v>4.3614945313311788E-2</v>
      </c>
      <c r="G597" s="123">
        <f t="shared" si="56"/>
        <v>2.5017082999999998</v>
      </c>
      <c r="H597" s="123">
        <f>0.001013*Constantes!$D$6/(0.622*G597)</f>
        <v>4.8279461691098986E-2</v>
      </c>
      <c r="I597" s="123">
        <f t="shared" si="57"/>
        <v>0</v>
      </c>
      <c r="J597" s="123">
        <f t="shared" si="58"/>
        <v>0.24606424185899323</v>
      </c>
      <c r="K597" s="123">
        <f>(Constantes!$D$12/0.8)*(Constantes!$D$7*J597^2+Constantes!$D$8*J597+Constantes!$D$9)</f>
        <v>9.5737358052735075</v>
      </c>
      <c r="L597" s="123">
        <f>(Constantes!$D$12/0.8)*(0.00376*D597^2-0.0516*D597-6.967)</f>
        <v>-2.6066930999999998</v>
      </c>
      <c r="M597" s="122">
        <f t="shared" si="59"/>
        <v>0</v>
      </c>
      <c r="N597" s="12"/>
    </row>
    <row r="598" spans="2:14" ht="18.75" customHeight="1" x14ac:dyDescent="0.3">
      <c r="B598" s="11"/>
      <c r="C598" s="74">
        <v>593</v>
      </c>
      <c r="D598" s="64">
        <f>(Observaciones!D598+Observaciones!E598)/2</f>
        <v>0</v>
      </c>
      <c r="E598" s="123">
        <f t="shared" si="54"/>
        <v>0.61102013344096318</v>
      </c>
      <c r="F598" s="123">
        <f t="shared" si="55"/>
        <v>4.446640286239343E-2</v>
      </c>
      <c r="G598" s="123">
        <f t="shared" si="56"/>
        <v>2.5009999999999999</v>
      </c>
      <c r="H598" s="123">
        <f>0.001013*Constantes!$D$6/(0.622*G598)</f>
        <v>4.8293134758958162E-2</v>
      </c>
      <c r="I598" s="123">
        <f t="shared" si="57"/>
        <v>0</v>
      </c>
      <c r="J598" s="123">
        <f t="shared" si="58"/>
        <v>0.24040416818762159</v>
      </c>
      <c r="K598" s="123">
        <f>(Constantes!$D$12/0.8)*(Constantes!$D$7*J598^2+Constantes!$D$8*J598+Constantes!$D$9)</f>
        <v>9.6112904329571602</v>
      </c>
      <c r="L598" s="123">
        <f>(Constantes!$D$12/0.8)*(0.00376*D598^2-0.0516*D598-6.967)</f>
        <v>-2.6126249999999995</v>
      </c>
      <c r="M598" s="122">
        <f t="shared" si="59"/>
        <v>0</v>
      </c>
      <c r="N598" s="12"/>
    </row>
    <row r="599" spans="2:14" ht="18.75" customHeight="1" x14ac:dyDescent="0.3">
      <c r="B599" s="11"/>
      <c r="C599" s="74">
        <v>594</v>
      </c>
      <c r="D599" s="64">
        <f>(Observaciones!D599+Observaciones!E599)/2</f>
        <v>0.5</v>
      </c>
      <c r="E599" s="123">
        <f t="shared" si="54"/>
        <v>0.6336187654716029</v>
      </c>
      <c r="F599" s="123">
        <f t="shared" si="55"/>
        <v>4.591729381014055E-2</v>
      </c>
      <c r="G599" s="123">
        <f t="shared" si="56"/>
        <v>2.4998195000000001</v>
      </c>
      <c r="H599" s="123">
        <f>0.001013*Constantes!$D$6/(0.622*G599)</f>
        <v>4.8315940423760334E-2</v>
      </c>
      <c r="I599" s="123">
        <f t="shared" si="57"/>
        <v>0.24560323397932965</v>
      </c>
      <c r="J599" s="123">
        <f t="shared" si="58"/>
        <v>0.2346728575728691</v>
      </c>
      <c r="K599" s="123">
        <f>(Constantes!$D$12/0.8)*(Constantes!$D$7*J599^2+Constantes!$D$8*J599+Constantes!$D$9)</f>
        <v>9.6489891565426333</v>
      </c>
      <c r="L599" s="123">
        <f>(Constantes!$D$12/0.8)*(0.00376*D599^2-0.0516*D599-6.967)</f>
        <v>-2.6219474999999997</v>
      </c>
      <c r="M599" s="122">
        <f t="shared" si="59"/>
        <v>1.5836747796656356</v>
      </c>
      <c r="N599" s="12"/>
    </row>
    <row r="600" spans="2:14" ht="18.75" customHeight="1" x14ac:dyDescent="0.3">
      <c r="B600" s="11"/>
      <c r="C600" s="74">
        <v>595</v>
      </c>
      <c r="D600" s="64">
        <f>(Observaciones!D600+Observaciones!E600)/2</f>
        <v>0.29999999999999982</v>
      </c>
      <c r="E600" s="123">
        <f t="shared" si="54"/>
        <v>0.62449216326112533</v>
      </c>
      <c r="F600" s="123">
        <f t="shared" si="55"/>
        <v>4.5332124645800227E-2</v>
      </c>
      <c r="G600" s="123">
        <f t="shared" si="56"/>
        <v>2.5002917</v>
      </c>
      <c r="H600" s="123">
        <f>0.001013*Constantes!$D$6/(0.622*G600)</f>
        <v>4.8306815573620612E-2</v>
      </c>
      <c r="I600" s="123">
        <f t="shared" si="57"/>
        <v>0.24396608126281857</v>
      </c>
      <c r="J600" s="123">
        <f t="shared" si="58"/>
        <v>0.22887200832576213</v>
      </c>
      <c r="K600" s="123">
        <f>(Constantes!$D$12/0.8)*(Constantes!$D$7*J600^2+Constantes!$D$8*J600+Constantes!$D$9)</f>
        <v>9.6868086251175569</v>
      </c>
      <c r="L600" s="123">
        <f>(Constantes!$D$12/0.8)*(0.00376*D600^2-0.0516*D600-6.967)</f>
        <v>-2.6183030999999994</v>
      </c>
      <c r="M600" s="122">
        <f t="shared" si="59"/>
        <v>1.5826804289347438</v>
      </c>
      <c r="N600" s="12"/>
    </row>
    <row r="601" spans="2:14" ht="18.75" customHeight="1" x14ac:dyDescent="0.3">
      <c r="B601" s="11"/>
      <c r="C601" s="74">
        <v>596</v>
      </c>
      <c r="D601" s="64">
        <f>(Observaciones!D601+Observaciones!E601)/2</f>
        <v>0.60000000000000053</v>
      </c>
      <c r="E601" s="123">
        <f t="shared" si="54"/>
        <v>0.63822612447325822</v>
      </c>
      <c r="F601" s="123">
        <f t="shared" si="55"/>
        <v>4.6212306718595969E-2</v>
      </c>
      <c r="G601" s="123">
        <f t="shared" si="56"/>
        <v>2.4995833999999997</v>
      </c>
      <c r="H601" s="123">
        <f>0.001013*Constantes!$D$6/(0.622*G601)</f>
        <v>4.8320504141671917E-2</v>
      </c>
      <c r="I601" s="123">
        <f t="shared" si="57"/>
        <v>0.24642115508602994</v>
      </c>
      <c r="J601" s="123">
        <f t="shared" si="58"/>
        <v>0.22300333936312633</v>
      </c>
      <c r="K601" s="123">
        <f>(Constantes!$D$12/0.8)*(Constantes!$D$7*J601^2+Constantes!$D$8*J601+Constantes!$D$9)</f>
        <v>9.7247256034566796</v>
      </c>
      <c r="L601" s="123">
        <f>(Constantes!$D$12/0.8)*(0.00376*D601^2-0.0516*D601-6.967)</f>
        <v>-2.6237273999999995</v>
      </c>
      <c r="M601" s="122">
        <f t="shared" si="59"/>
        <v>1.6060534925937091</v>
      </c>
      <c r="N601" s="12"/>
    </row>
    <row r="602" spans="2:14" ht="18.75" customHeight="1" x14ac:dyDescent="0.3">
      <c r="B602" s="11"/>
      <c r="C602" s="74">
        <v>597</v>
      </c>
      <c r="D602" s="64">
        <f>(Observaciones!D602+Observaciones!E602)/2</f>
        <v>2</v>
      </c>
      <c r="E602" s="123">
        <f t="shared" si="54"/>
        <v>0.70591123759610253</v>
      </c>
      <c r="F602" s="123">
        <f t="shared" si="55"/>
        <v>5.0516895403570836E-2</v>
      </c>
      <c r="G602" s="123">
        <f t="shared" si="56"/>
        <v>2.4962779999999998</v>
      </c>
      <c r="H602" s="123">
        <f>0.001013*Constantes!$D$6/(0.622*G602)</f>
        <v>4.8384486836864471E-2</v>
      </c>
      <c r="I602" s="123">
        <f t="shared" si="57"/>
        <v>0.25781719970899042</v>
      </c>
      <c r="J602" s="123">
        <f t="shared" si="58"/>
        <v>0.21706858969823095</v>
      </c>
      <c r="K602" s="123">
        <f>(Constantes!$D$12/0.8)*(Constantes!$D$7*J602^2+Constantes!$D$8*J602+Constantes!$D$9)</f>
        <v>9.7627169931631723</v>
      </c>
      <c r="L602" s="123">
        <f>(Constantes!$D$12/0.8)*(0.00376*D602^2-0.0516*D602-6.967)</f>
        <v>-2.6456849999999994</v>
      </c>
      <c r="M602" s="122">
        <f t="shared" si="59"/>
        <v>1.6838734773129014</v>
      </c>
      <c r="N602" s="12"/>
    </row>
    <row r="603" spans="2:14" ht="18.75" customHeight="1" x14ac:dyDescent="0.3">
      <c r="B603" s="11"/>
      <c r="C603" s="74">
        <v>598</v>
      </c>
      <c r="D603" s="64">
        <f>(Observaciones!D603+Observaciones!E603)/2</f>
        <v>1.4000000000000004</v>
      </c>
      <c r="E603" s="123">
        <f t="shared" si="54"/>
        <v>0.6761639869625562</v>
      </c>
      <c r="F603" s="123">
        <f t="shared" si="55"/>
        <v>4.8631666509690981E-2</v>
      </c>
      <c r="G603" s="123">
        <f t="shared" si="56"/>
        <v>2.4976946</v>
      </c>
      <c r="H603" s="123">
        <f>0.001013*Constantes!$D$6/(0.622*G603)</f>
        <v>4.8357044945428612E-2</v>
      </c>
      <c r="I603" s="123">
        <f t="shared" si="57"/>
        <v>0.25294679028782263</v>
      </c>
      <c r="J603" s="123">
        <f t="shared" si="58"/>
        <v>0.2110695179254842</v>
      </c>
      <c r="K603" s="123">
        <f>(Constantes!$D$12/0.8)*(Constantes!$D$7*J603^2+Constantes!$D$8*J603+Constantes!$D$9)</f>
        <v>9.8007598535728988</v>
      </c>
      <c r="L603" s="123">
        <f>(Constantes!$D$12/0.8)*(0.00376*D603^2-0.0516*D603-6.967)</f>
        <v>-2.6369513999999996</v>
      </c>
      <c r="M603" s="122">
        <f t="shared" si="59"/>
        <v>1.6633181097274541</v>
      </c>
      <c r="N603" s="12"/>
    </row>
    <row r="604" spans="2:14" ht="18.75" customHeight="1" x14ac:dyDescent="0.3">
      <c r="B604" s="11"/>
      <c r="C604" s="74">
        <v>599</v>
      </c>
      <c r="D604" s="64">
        <f>(Observaciones!D604+Observaciones!E604)/2</f>
        <v>0.59999999999999964</v>
      </c>
      <c r="E604" s="123">
        <f t="shared" si="54"/>
        <v>0.63822612447325811</v>
      </c>
      <c r="F604" s="123">
        <f t="shared" si="55"/>
        <v>4.6212306718595962E-2</v>
      </c>
      <c r="G604" s="123">
        <f t="shared" si="56"/>
        <v>2.4995833999999997</v>
      </c>
      <c r="H604" s="123">
        <f>0.001013*Constantes!$D$6/(0.622*G604)</f>
        <v>4.8320504141671917E-2</v>
      </c>
      <c r="I604" s="123">
        <f t="shared" si="57"/>
        <v>0.24642115508602991</v>
      </c>
      <c r="J604" s="123">
        <f t="shared" si="58"/>
        <v>0.2050079016993222</v>
      </c>
      <c r="K604" s="123">
        <f>(Constantes!$D$12/0.8)*(Constantes!$D$7*J604^2+Constantes!$D$8*J604+Constantes!$D$9)</f>
        <v>9.8388314223989148</v>
      </c>
      <c r="L604" s="123">
        <f>(Constantes!$D$12/0.8)*(0.00376*D604^2-0.0516*D604-6.967)</f>
        <v>-2.6237273999999995</v>
      </c>
      <c r="M604" s="122">
        <f t="shared" si="59"/>
        <v>1.6324844950371451</v>
      </c>
      <c r="N604" s="12"/>
    </row>
    <row r="605" spans="2:14" ht="18.75" customHeight="1" x14ac:dyDescent="0.3">
      <c r="B605" s="11"/>
      <c r="C605" s="74">
        <v>600</v>
      </c>
      <c r="D605" s="64">
        <f>(Observaciones!D605+Observaciones!E605)/2</f>
        <v>-1.5</v>
      </c>
      <c r="E605" s="123">
        <f t="shared" si="54"/>
        <v>0.54744015979603111</v>
      </c>
      <c r="F605" s="123">
        <f t="shared" si="55"/>
        <v>4.0347906551751626E-2</v>
      </c>
      <c r="G605" s="123">
        <f t="shared" si="56"/>
        <v>2.5045414999999998</v>
      </c>
      <c r="H605" s="123">
        <f>0.001013*Constantes!$D$6/(0.622*G605)</f>
        <v>4.8224846756244354E-2</v>
      </c>
      <c r="I605" s="123">
        <f t="shared" si="57"/>
        <v>0</v>
      </c>
      <c r="J605" s="123">
        <f t="shared" si="58"/>
        <v>0.19888553720745444</v>
      </c>
      <c r="K605" s="123">
        <f>(Constantes!$D$12/0.8)*(Constantes!$D$7*J605^2+Constantes!$D$8*J605+Constantes!$D$9)</f>
        <v>9.8769091360935768</v>
      </c>
      <c r="L605" s="123">
        <f>(Constantes!$D$12/0.8)*(0.00376*D605^2-0.0516*D605-6.967)</f>
        <v>-2.5804274999999994</v>
      </c>
      <c r="M605" s="122">
        <f t="shared" si="59"/>
        <v>0</v>
      </c>
      <c r="N605" s="12"/>
    </row>
    <row r="606" spans="2:14" ht="18.75" customHeight="1" x14ac:dyDescent="0.3">
      <c r="B606" s="11"/>
      <c r="C606" s="74">
        <v>601</v>
      </c>
      <c r="D606" s="64">
        <f>(Observaciones!D606+Observaciones!E606)/2</f>
        <v>-1.4000000000000004</v>
      </c>
      <c r="E606" s="123">
        <f t="shared" si="54"/>
        <v>0.55148891999722116</v>
      </c>
      <c r="F606" s="123">
        <f t="shared" si="55"/>
        <v>4.0611858441332561E-2</v>
      </c>
      <c r="G606" s="123">
        <f t="shared" si="56"/>
        <v>2.5043053999999998</v>
      </c>
      <c r="H606" s="123">
        <f>0.001013*Constantes!$D$6/(0.622*G606)</f>
        <v>4.822939328092906E-2</v>
      </c>
      <c r="I606" s="123">
        <f t="shared" si="57"/>
        <v>0</v>
      </c>
      <c r="J606" s="123">
        <f t="shared" si="58"/>
        <v>0.19270423863861005</v>
      </c>
      <c r="K606" s="123">
        <f>(Constantes!$D$12/0.8)*(Constantes!$D$7*J606^2+Constantes!$D$8*J606+Constantes!$D$9)</f>
        <v>9.9149706499062056</v>
      </c>
      <c r="L606" s="123">
        <f>(Constantes!$D$12/0.8)*(0.00376*D606^2-0.0516*D606-6.967)</f>
        <v>-2.5827713999999995</v>
      </c>
      <c r="M606" s="122">
        <f t="shared" si="59"/>
        <v>0</v>
      </c>
      <c r="N606" s="12"/>
    </row>
    <row r="607" spans="2:14" ht="18.75" customHeight="1" x14ac:dyDescent="0.3">
      <c r="B607" s="11"/>
      <c r="C607" s="74">
        <v>602</v>
      </c>
      <c r="D607" s="64">
        <f>(Observaciones!D607+Observaciones!E607)/2</f>
        <v>1.7000000000000002</v>
      </c>
      <c r="E607" s="123">
        <f t="shared" si="54"/>
        <v>0.69089619530074076</v>
      </c>
      <c r="F607" s="123">
        <f t="shared" si="55"/>
        <v>4.9566579862790137E-2</v>
      </c>
      <c r="G607" s="123">
        <f t="shared" si="56"/>
        <v>2.4969863000000001</v>
      </c>
      <c r="H607" s="123">
        <f>0.001013*Constantes!$D$6/(0.622*G607)</f>
        <v>4.8370761999036331E-2</v>
      </c>
      <c r="I607" s="123">
        <f t="shared" si="57"/>
        <v>0.25538478876756332</v>
      </c>
      <c r="J607" s="123">
        <f t="shared" si="58"/>
        <v>0.18646583764496022</v>
      </c>
      <c r="K607" s="123">
        <f>(Constantes!$D$12/0.8)*(Constantes!$D$7*J607^2+Constantes!$D$8*J607+Constantes!$D$9)</f>
        <v>9.9529938576143451</v>
      </c>
      <c r="L607" s="123">
        <f>(Constantes!$D$12/0.8)*(0.00376*D607^2-0.0516*D607-6.967)</f>
        <v>-2.6414450999999994</v>
      </c>
      <c r="M607" s="122">
        <f t="shared" si="59"/>
        <v>1.714747740991178</v>
      </c>
      <c r="N607" s="12"/>
    </row>
    <row r="608" spans="2:14" ht="18.75" customHeight="1" x14ac:dyDescent="0.3">
      <c r="B608" s="11"/>
      <c r="C608" s="74">
        <v>603</v>
      </c>
      <c r="D608" s="64">
        <f>(Observaciones!D608+Observaciones!E608)/2</f>
        <v>2.9999999999999996</v>
      </c>
      <c r="E608" s="123">
        <f t="shared" si="54"/>
        <v>0.75806427648670083</v>
      </c>
      <c r="F608" s="123">
        <f t="shared" si="55"/>
        <v>5.3798534274979479E-2</v>
      </c>
      <c r="G608" s="123">
        <f t="shared" si="56"/>
        <v>2.4939169999999997</v>
      </c>
      <c r="H608" s="123">
        <f>0.001013*Constantes!$D$6/(0.622*G608)</f>
        <v>4.8430292600818055E-2</v>
      </c>
      <c r="I608" s="123">
        <f t="shared" si="57"/>
        <v>0.2658799668755345</v>
      </c>
      <c r="J608" s="123">
        <f t="shared" si="58"/>
        <v>0.18017218279935254</v>
      </c>
      <c r="K608" s="123">
        <f>(Constantes!$D$12/0.8)*(Constantes!$D$7*J608^2+Constantes!$D$8*J608+Constantes!$D$9)</f>
        <v>9.9909569109074265</v>
      </c>
      <c r="L608" s="123">
        <f>(Constantes!$D$12/0.8)*(0.00376*D608^2-0.0516*D608-6.967)</f>
        <v>-2.6579849999999996</v>
      </c>
      <c r="M608" s="122">
        <f t="shared" si="59"/>
        <v>1.7903066112196735</v>
      </c>
      <c r="N608" s="12"/>
    </row>
    <row r="609" spans="2:14" ht="18.75" customHeight="1" x14ac:dyDescent="0.3">
      <c r="B609" s="11"/>
      <c r="C609" s="74">
        <v>604</v>
      </c>
      <c r="D609" s="64">
        <f>(Observaciones!D609+Observaciones!E609)/2</f>
        <v>2.0999999999999996</v>
      </c>
      <c r="E609" s="123">
        <f t="shared" si="54"/>
        <v>0.71097990605014338</v>
      </c>
      <c r="F609" s="123">
        <f t="shared" si="55"/>
        <v>5.0837125796136952E-2</v>
      </c>
      <c r="G609" s="123">
        <f t="shared" si="56"/>
        <v>2.4960418999999998</v>
      </c>
      <c r="H609" s="123">
        <f>0.001013*Constantes!$D$6/(0.622*G609)</f>
        <v>4.8389063513779293E-2</v>
      </c>
      <c r="I609" s="123">
        <f t="shared" si="57"/>
        <v>0.25862669464296717</v>
      </c>
      <c r="J609" s="123">
        <f t="shared" si="58"/>
        <v>0.1738251390475479</v>
      </c>
      <c r="K609" s="123">
        <f>(Constantes!$D$12/0.8)*(Constantes!$D$7*J609^2+Constantes!$D$8*J609+Constantes!$D$9)</f>
        <v>10.028838238401677</v>
      </c>
      <c r="L609" s="123">
        <f>(Constantes!$D$12/0.8)*(0.00376*D609^2-0.0516*D609-6.967)</f>
        <v>-2.6470418999999996</v>
      </c>
      <c r="M609" s="122">
        <f t="shared" si="59"/>
        <v>1.7535060704459744</v>
      </c>
      <c r="N609" s="12"/>
    </row>
    <row r="610" spans="2:14" ht="18.75" customHeight="1" x14ac:dyDescent="0.3">
      <c r="B610" s="11"/>
      <c r="C610" s="74">
        <v>605</v>
      </c>
      <c r="D610" s="64">
        <f>(Observaciones!D610+Observaciones!E610)/2</f>
        <v>3.7</v>
      </c>
      <c r="E610" s="123">
        <f t="shared" si="54"/>
        <v>0.79656704122309585</v>
      </c>
      <c r="F610" s="123">
        <f t="shared" si="55"/>
        <v>5.6203091112967181E-2</v>
      </c>
      <c r="G610" s="123">
        <f t="shared" si="56"/>
        <v>2.4922643</v>
      </c>
      <c r="H610" s="123">
        <f>0.001013*Constantes!$D$6/(0.622*G610)</f>
        <v>4.8462408273534374E-2</v>
      </c>
      <c r="I610" s="123">
        <f t="shared" si="57"/>
        <v>0.27147703708239068</v>
      </c>
      <c r="J610" s="123">
        <f t="shared" si="58"/>
        <v>0.16742658715558903</v>
      </c>
      <c r="K610" s="123">
        <f>(Constantes!$D$12/0.8)*(Constantes!$D$7*J610^2+Constantes!$D$8*J610+Constantes!$D$9)</f>
        <v>10.066616564265994</v>
      </c>
      <c r="L610" s="123">
        <f>(Constantes!$D$12/0.8)*(0.00376*D610^2-0.0516*D610-6.967)</f>
        <v>-2.6649170999999994</v>
      </c>
      <c r="M610" s="122">
        <f t="shared" si="59"/>
        <v>1.8454201256345637</v>
      </c>
      <c r="N610" s="12"/>
    </row>
    <row r="611" spans="2:14" ht="18.75" customHeight="1" x14ac:dyDescent="0.3">
      <c r="B611" s="11"/>
      <c r="C611" s="74">
        <v>606</v>
      </c>
      <c r="D611" s="64">
        <f>(Observaciones!D611+Observaciones!E611)/2</f>
        <v>3.5</v>
      </c>
      <c r="E611" s="123">
        <f t="shared" si="54"/>
        <v>0.78539400694677231</v>
      </c>
      <c r="F611" s="123">
        <f t="shared" si="55"/>
        <v>5.5506848718348038E-2</v>
      </c>
      <c r="G611" s="123">
        <f t="shared" si="56"/>
        <v>2.4927364999999999</v>
      </c>
      <c r="H611" s="123">
        <f>0.001013*Constantes!$D$6/(0.622*G611)</f>
        <v>4.8453228021555564E-2</v>
      </c>
      <c r="I611" s="123">
        <f t="shared" si="57"/>
        <v>0.26988214466632438</v>
      </c>
      <c r="J611" s="123">
        <f t="shared" si="58"/>
        <v>0.16097842315249497</v>
      </c>
      <c r="K611" s="123">
        <f>(Constantes!$D$12/0.8)*(Constantes!$D$7*J611^2+Constantes!$D$8*J611+Constantes!$D$9)</f>
        <v>10.104270926438545</v>
      </c>
      <c r="L611" s="123">
        <f>(Constantes!$D$12/0.8)*(0.00376*D611^2-0.0516*D611-6.967)</f>
        <v>-2.6630774999999995</v>
      </c>
      <c r="M611" s="122">
        <f t="shared" si="59"/>
        <v>1.8446275023291798</v>
      </c>
      <c r="N611" s="12"/>
    </row>
    <row r="612" spans="2:14" ht="18.75" customHeight="1" x14ac:dyDescent="0.3">
      <c r="B612" s="11"/>
      <c r="C612" s="74">
        <v>607</v>
      </c>
      <c r="D612" s="64">
        <f>(Observaciones!D612+Observaciones!E612)/2</f>
        <v>3</v>
      </c>
      <c r="E612" s="123">
        <f t="shared" si="54"/>
        <v>0.75806427648670083</v>
      </c>
      <c r="F612" s="123">
        <f t="shared" si="55"/>
        <v>5.3798534274979479E-2</v>
      </c>
      <c r="G612" s="123">
        <f t="shared" si="56"/>
        <v>2.4939169999999997</v>
      </c>
      <c r="H612" s="123">
        <f>0.001013*Constantes!$D$6/(0.622*G612)</f>
        <v>4.8430292600818055E-2</v>
      </c>
      <c r="I612" s="123">
        <f t="shared" si="57"/>
        <v>0.2658799668755345</v>
      </c>
      <c r="J612" s="123">
        <f t="shared" si="58"/>
        <v>0.1544825577684219</v>
      </c>
      <c r="K612" s="123">
        <f>(Constantes!$D$12/0.8)*(Constantes!$D$7*J612^2+Constantes!$D$8*J612+Constantes!$D$9)</f>
        <v>10.141780694414784</v>
      </c>
      <c r="L612" s="123">
        <f>(Constantes!$D$12/0.8)*(0.00376*D612^2-0.0516*D612-6.967)</f>
        <v>-2.6579849999999996</v>
      </c>
      <c r="M612" s="122">
        <f t="shared" si="59"/>
        <v>1.8280015724288741</v>
      </c>
      <c r="N612" s="12"/>
    </row>
    <row r="613" spans="2:14" ht="18.75" customHeight="1" x14ac:dyDescent="0.3">
      <c r="B613" s="11"/>
      <c r="C613" s="74">
        <v>608</v>
      </c>
      <c r="D613" s="64">
        <f>(Observaciones!D613+Observaciones!E613)/2</f>
        <v>2</v>
      </c>
      <c r="E613" s="123">
        <f t="shared" si="54"/>
        <v>0.70591123759610253</v>
      </c>
      <c r="F613" s="123">
        <f t="shared" si="55"/>
        <v>5.0516895403570836E-2</v>
      </c>
      <c r="G613" s="123">
        <f t="shared" si="56"/>
        <v>2.4962779999999998</v>
      </c>
      <c r="H613" s="123">
        <f>0.001013*Constantes!$D$6/(0.622*G613)</f>
        <v>4.8384486836864471E-2</v>
      </c>
      <c r="I613" s="123">
        <f t="shared" si="57"/>
        <v>0.25781719970899042</v>
      </c>
      <c r="J613" s="123">
        <f t="shared" si="58"/>
        <v>0.14794091586847471</v>
      </c>
      <c r="K613" s="123">
        <f>(Constantes!$D$12/0.8)*(Constantes!$D$7*J613^2+Constantes!$D$8*J613+Constantes!$D$9)</f>
        <v>10.17912558658773</v>
      </c>
      <c r="L613" s="123">
        <f>(Constantes!$D$12/0.8)*(0.00376*D613^2-0.0516*D613-6.967)</f>
        <v>-2.6456849999999994</v>
      </c>
      <c r="M613" s="122">
        <f t="shared" si="59"/>
        <v>1.7847893369548919</v>
      </c>
      <c r="N613" s="12"/>
    </row>
    <row r="614" spans="2:14" ht="18.75" customHeight="1" x14ac:dyDescent="0.3">
      <c r="B614" s="11"/>
      <c r="C614" s="74">
        <v>609</v>
      </c>
      <c r="D614" s="64">
        <f>(Observaciones!D614+Observaciones!E614)/2</f>
        <v>1.7999999999999998</v>
      </c>
      <c r="E614" s="123">
        <f t="shared" si="54"/>
        <v>0.69586955492486935</v>
      </c>
      <c r="F614" s="123">
        <f t="shared" si="55"/>
        <v>4.9881630142067222E-2</v>
      </c>
      <c r="G614" s="123">
        <f t="shared" si="56"/>
        <v>2.4967501999999997</v>
      </c>
      <c r="H614" s="123">
        <f>0.001013*Constantes!$D$6/(0.622*G614)</f>
        <v>4.8375336079738519E-2</v>
      </c>
      <c r="I614" s="123">
        <f t="shared" si="57"/>
        <v>0.25619623248758888</v>
      </c>
      <c r="J614" s="123">
        <f t="shared" si="58"/>
        <v>0.14135543588232993</v>
      </c>
      <c r="K614" s="123">
        <f>(Constantes!$D$12/0.8)*(Constantes!$D$7*J614^2+Constantes!$D$8*J614+Constantes!$D$9)</f>
        <v>10.216285687122138</v>
      </c>
      <c r="L614" s="123">
        <f>(Constantes!$D$12/0.8)*(0.00376*D614^2-0.0516*D614-6.967)</f>
        <v>-2.6428865999999993</v>
      </c>
      <c r="M614" s="122">
        <f t="shared" si="59"/>
        <v>1.7832338790621824</v>
      </c>
      <c r="N614" s="12"/>
    </row>
    <row r="615" spans="2:14" ht="18.75" customHeight="1" x14ac:dyDescent="0.3">
      <c r="B615" s="11"/>
      <c r="C615" s="74">
        <v>610</v>
      </c>
      <c r="D615" s="64">
        <f>(Observaciones!D615+Observaciones!E615)/2</f>
        <v>-1.6000000000000005</v>
      </c>
      <c r="E615" s="123">
        <f t="shared" si="54"/>
        <v>0.54341772586112125</v>
      </c>
      <c r="F615" s="123">
        <f t="shared" si="55"/>
        <v>4.0085433969043273E-2</v>
      </c>
      <c r="G615" s="123">
        <f t="shared" si="56"/>
        <v>2.5047775999999997</v>
      </c>
      <c r="H615" s="123">
        <f>0.001013*Constantes!$D$6/(0.622*G615)</f>
        <v>4.8220301088669253E-2</v>
      </c>
      <c r="I615" s="123">
        <f t="shared" si="57"/>
        <v>0</v>
      </c>
      <c r="J615" s="123">
        <f t="shared" si="58"/>
        <v>0.13472806922983305</v>
      </c>
      <c r="K615" s="123">
        <f>(Constantes!$D$12/0.8)*(Constantes!$D$7*J615^2+Constantes!$D$8*J615+Constantes!$D$9)</f>
        <v>10.253241462344713</v>
      </c>
      <c r="L615" s="123">
        <f>(Constantes!$D$12/0.8)*(0.00376*D615^2-0.0516*D615-6.967)</f>
        <v>-2.5780553999999998</v>
      </c>
      <c r="M615" s="122">
        <f t="shared" si="59"/>
        <v>0</v>
      </c>
      <c r="N615" s="12"/>
    </row>
    <row r="616" spans="2:14" ht="18.75" customHeight="1" x14ac:dyDescent="0.3">
      <c r="B616" s="11"/>
      <c r="C616" s="74">
        <v>611</v>
      </c>
      <c r="D616" s="64">
        <f>(Observaciones!D616+Observaciones!E616)/2</f>
        <v>0.5</v>
      </c>
      <c r="E616" s="123">
        <f t="shared" si="54"/>
        <v>0.6336187654716029</v>
      </c>
      <c r="F616" s="123">
        <f t="shared" si="55"/>
        <v>4.591729381014055E-2</v>
      </c>
      <c r="G616" s="123">
        <f t="shared" si="56"/>
        <v>2.4998195000000001</v>
      </c>
      <c r="H616" s="123">
        <f>0.001013*Constantes!$D$6/(0.622*G616)</f>
        <v>4.8315940423760334E-2</v>
      </c>
      <c r="I616" s="123">
        <f t="shared" si="57"/>
        <v>0.24560323397932965</v>
      </c>
      <c r="J616" s="123">
        <f t="shared" si="58"/>
        <v>0.12806077974275348</v>
      </c>
      <c r="K616" s="123">
        <f>(Constantes!$D$12/0.8)*(Constantes!$D$7*J616^2+Constantes!$D$8*J616+Constantes!$D$9)</f>
        <v>10.289973776632992</v>
      </c>
      <c r="L616" s="123">
        <f>(Constantes!$D$12/0.8)*(0.00376*D616^2-0.0516*D616-6.967)</f>
        <v>-2.6219474999999997</v>
      </c>
      <c r="M616" s="122">
        <f t="shared" si="59"/>
        <v>1.7316570015533275</v>
      </c>
      <c r="N616" s="12"/>
    </row>
    <row r="617" spans="2:14" ht="18.75" customHeight="1" x14ac:dyDescent="0.3">
      <c r="B617" s="11"/>
      <c r="C617" s="74">
        <v>612</v>
      </c>
      <c r="D617" s="64">
        <f>(Observaciones!D617+Observaciones!E617)/2</f>
        <v>2.2999999999999998</v>
      </c>
      <c r="E617" s="123">
        <f t="shared" si="54"/>
        <v>0.72121376650791569</v>
      </c>
      <c r="F617" s="123">
        <f t="shared" si="55"/>
        <v>5.1482820824590748E-2</v>
      </c>
      <c r="G617" s="123">
        <f t="shared" si="56"/>
        <v>2.4955696999999999</v>
      </c>
      <c r="H617" s="123">
        <f>0.001013*Constantes!$D$6/(0.622*G617)</f>
        <v>4.8398219465541015E-2</v>
      </c>
      <c r="I617" s="123">
        <f t="shared" si="57"/>
        <v>0.26024363636167036</v>
      </c>
      <c r="J617" s="123">
        <f t="shared" si="58"/>
        <v>0.12135554308285745</v>
      </c>
      <c r="K617" s="123">
        <f>(Constantes!$D$12/0.8)*(Constantes!$D$7*J617^2+Constantes!$D$8*J617+Constantes!$D$9)</f>
        <v>10.326463907786314</v>
      </c>
      <c r="L617" s="123">
        <f>(Constantes!$D$12/0.8)*(0.00376*D617^2-0.0516*D617-6.967)</f>
        <v>-2.6496710999999995</v>
      </c>
      <c r="M617" s="122">
        <f t="shared" si="59"/>
        <v>1.8365926848062368</v>
      </c>
      <c r="N617" s="12"/>
    </row>
    <row r="618" spans="2:14" ht="18.75" customHeight="1" x14ac:dyDescent="0.3">
      <c r="B618" s="11"/>
      <c r="C618" s="74">
        <v>613</v>
      </c>
      <c r="D618" s="64">
        <f>(Observaciones!D618+Observaciones!E618)/2</f>
        <v>1.1000000000000005</v>
      </c>
      <c r="E618" s="123">
        <f t="shared" si="54"/>
        <v>0.66171002192942552</v>
      </c>
      <c r="F618" s="123">
        <f t="shared" si="55"/>
        <v>4.7711949733872938E-2</v>
      </c>
      <c r="G618" s="123">
        <f t="shared" si="56"/>
        <v>2.4984028999999999</v>
      </c>
      <c r="H618" s="123">
        <f>0.001013*Constantes!$D$6/(0.622*G618)</f>
        <v>4.8343335669420791E-2</v>
      </c>
      <c r="I618" s="123">
        <f t="shared" si="57"/>
        <v>0.25050359756068624</v>
      </c>
      <c r="J618" s="123">
        <f t="shared" si="58"/>
        <v>0.11461434615647954</v>
      </c>
      <c r="K618" s="123">
        <f>(Constantes!$D$12/0.8)*(Constantes!$D$7*J618^2+Constantes!$D$8*J618+Constantes!$D$9)</f>
        <v>10.362693561862715</v>
      </c>
      <c r="L618" s="123">
        <f>(Constantes!$D$12/0.8)*(0.00376*D618^2-0.0516*D618-6.967)</f>
        <v>-2.6322038999999995</v>
      </c>
      <c r="M618" s="122">
        <f t="shared" si="59"/>
        <v>1.7807619501423686</v>
      </c>
      <c r="N618" s="12"/>
    </row>
    <row r="619" spans="2:14" ht="18.75" customHeight="1" x14ac:dyDescent="0.3">
      <c r="B619" s="11"/>
      <c r="C619" s="74">
        <v>614</v>
      </c>
      <c r="D619" s="64">
        <f>(Observaciones!D619+Observaciones!E619)/2</f>
        <v>3.3999999999999995</v>
      </c>
      <c r="E619" s="123">
        <f t="shared" si="54"/>
        <v>0.7798595322295131</v>
      </c>
      <c r="F619" s="123">
        <f t="shared" si="55"/>
        <v>5.5161511563378181E-2</v>
      </c>
      <c r="G619" s="123">
        <f t="shared" si="56"/>
        <v>2.4929725999999999</v>
      </c>
      <c r="H619" s="123">
        <f>0.001013*Constantes!$D$6/(0.622*G619)</f>
        <v>4.8448639199706552E-2</v>
      </c>
      <c r="I619" s="123">
        <f t="shared" si="57"/>
        <v>0.26908339137615267</v>
      </c>
      <c r="J619" s="123">
        <f t="shared" si="58"/>
        <v>0.10783918652575533</v>
      </c>
      <c r="K619" s="123">
        <f>(Constantes!$D$12/0.8)*(Constantes!$D$7*J619^2+Constantes!$D$8*J619+Constantes!$D$9)</f>
        <v>10.398644887466478</v>
      </c>
      <c r="L619" s="123">
        <f>(Constantes!$D$12/0.8)*(0.00376*D619^2-0.0516*D619-6.967)</f>
        <v>-2.6621153999999994</v>
      </c>
      <c r="M619" s="122">
        <f t="shared" si="59"/>
        <v>1.913885434046942</v>
      </c>
      <c r="N619" s="12"/>
    </row>
    <row r="620" spans="2:14" ht="18.75" customHeight="1" x14ac:dyDescent="0.3">
      <c r="B620" s="11"/>
      <c r="C620" s="74">
        <v>615</v>
      </c>
      <c r="D620" s="64">
        <f>(Observaciones!D620+Observaciones!E620)/2</f>
        <v>3.3000000000000007</v>
      </c>
      <c r="E620" s="123">
        <f t="shared" si="54"/>
        <v>0.77435950557316802</v>
      </c>
      <c r="F620" s="123">
        <f t="shared" si="55"/>
        <v>5.4818019612903904E-2</v>
      </c>
      <c r="G620" s="123">
        <f t="shared" si="56"/>
        <v>2.4932086999999998</v>
      </c>
      <c r="H620" s="123">
        <f>0.001013*Constantes!$D$6/(0.622*G620)</f>
        <v>4.8444051246955125E-2</v>
      </c>
      <c r="I620" s="123">
        <f t="shared" si="57"/>
        <v>0.26828378389336249</v>
      </c>
      <c r="J620" s="123">
        <f t="shared" si="58"/>
        <v>0.10103207181670325</v>
      </c>
      <c r="K620" s="123">
        <f>(Constantes!$D$12/0.8)*(Constantes!$D$7*J620^2+Constantes!$D$8*J620+Constantes!$D$9)</f>
        <v>10.434300489471463</v>
      </c>
      <c r="L620" s="123">
        <f>(Constantes!$D$12/0.8)*(0.00376*D620^2-0.0516*D620-6.967)</f>
        <v>-2.6611250999999996</v>
      </c>
      <c r="M620" s="122">
        <f t="shared" si="59"/>
        <v>1.9174556892984198</v>
      </c>
      <c r="N620" s="12"/>
    </row>
    <row r="621" spans="2:14" ht="18.75" customHeight="1" x14ac:dyDescent="0.3">
      <c r="B621" s="11"/>
      <c r="C621" s="74">
        <v>616</v>
      </c>
      <c r="D621" s="64">
        <f>(Observaciones!D621+Observaciones!E621)/2</f>
        <v>3.4000000000000004</v>
      </c>
      <c r="E621" s="123">
        <f t="shared" si="54"/>
        <v>0.7798595322295131</v>
      </c>
      <c r="F621" s="123">
        <f t="shared" si="55"/>
        <v>5.5161511563378181E-2</v>
      </c>
      <c r="G621" s="123">
        <f t="shared" si="56"/>
        <v>2.4929725999999999</v>
      </c>
      <c r="H621" s="123">
        <f>0.001013*Constantes!$D$6/(0.622*G621)</f>
        <v>4.8448639199706552E-2</v>
      </c>
      <c r="I621" s="123">
        <f t="shared" si="57"/>
        <v>0.26908339137615267</v>
      </c>
      <c r="J621" s="123">
        <f t="shared" si="58"/>
        <v>9.4195019124320489E-2</v>
      </c>
      <c r="K621" s="123">
        <f>(Constantes!$D$12/0.8)*(Constantes!$D$7*J621^2+Constantes!$D$8*J621+Constantes!$D$9)</f>
        <v>10.469643442166243</v>
      </c>
      <c r="L621" s="123">
        <f>(Constantes!$D$12/0.8)*(0.00376*D621^2-0.0516*D621-6.967)</f>
        <v>-2.6621153999999994</v>
      </c>
      <c r="M621" s="122">
        <f t="shared" si="59"/>
        <v>1.9318436940154748</v>
      </c>
      <c r="N621" s="12"/>
    </row>
    <row r="622" spans="2:14" ht="18.75" customHeight="1" x14ac:dyDescent="0.3">
      <c r="B622" s="11"/>
      <c r="C622" s="74">
        <v>617</v>
      </c>
      <c r="D622" s="64">
        <f>(Observaciones!D622+Observaciones!E622)/2</f>
        <v>3.3999999999999995</v>
      </c>
      <c r="E622" s="123">
        <f t="shared" si="54"/>
        <v>0.7798595322295131</v>
      </c>
      <c r="F622" s="123">
        <f t="shared" si="55"/>
        <v>5.5161511563378181E-2</v>
      </c>
      <c r="G622" s="123">
        <f t="shared" si="56"/>
        <v>2.4929725999999999</v>
      </c>
      <c r="H622" s="123">
        <f>0.001013*Constantes!$D$6/(0.622*G622)</f>
        <v>4.8448639199706552E-2</v>
      </c>
      <c r="I622" s="123">
        <f t="shared" si="57"/>
        <v>0.26908339137615267</v>
      </c>
      <c r="J622" s="123">
        <f t="shared" si="58"/>
        <v>8.7330054414876179E-2</v>
      </c>
      <c r="K622" s="123">
        <f>(Constantes!$D$12/0.8)*(Constantes!$D$7*J622^2+Constantes!$D$8*J622+Constantes!$D$9)</f>
        <v>10.504657301807629</v>
      </c>
      <c r="L622" s="123">
        <f>(Constantes!$D$12/0.8)*(0.00376*D622^2-0.0516*D622-6.967)</f>
        <v>-2.6621153999999994</v>
      </c>
      <c r="M622" s="122">
        <f t="shared" si="59"/>
        <v>1.9407000432270995</v>
      </c>
      <c r="N622" s="12"/>
    </row>
    <row r="623" spans="2:14" ht="18.75" customHeight="1" x14ac:dyDescent="0.3">
      <c r="B623" s="11"/>
      <c r="C623" s="74">
        <v>618</v>
      </c>
      <c r="D623" s="64">
        <f>(Observaciones!D623+Observaciones!E623)/2</f>
        <v>2.7</v>
      </c>
      <c r="E623" s="123">
        <f t="shared" si="54"/>
        <v>0.74207249878281389</v>
      </c>
      <c r="F623" s="123">
        <f t="shared" si="55"/>
        <v>5.279536631965228E-2</v>
      </c>
      <c r="G623" s="123">
        <f t="shared" si="56"/>
        <v>2.4946253</v>
      </c>
      <c r="H623" s="123">
        <f>0.001013*Constantes!$D$6/(0.622*G623)</f>
        <v>4.8416541767677235E-2</v>
      </c>
      <c r="I623" s="123">
        <f t="shared" si="57"/>
        <v>0.26346893607318966</v>
      </c>
      <c r="J623" s="123">
        <f t="shared" si="58"/>
        <v>8.0439211925573226E-2</v>
      </c>
      <c r="K623" s="123">
        <f>(Constantes!$D$12/0.8)*(Constantes!$D$7*J623^2+Constantes!$D$8*J623+Constantes!$D$9)</f>
        <v>10.539326118569972</v>
      </c>
      <c r="L623" s="123">
        <f>(Constantes!$D$12/0.8)*(0.00376*D623^2-0.0516*D623-6.967)</f>
        <v>-2.6545910999999993</v>
      </c>
      <c r="M623" s="122">
        <f t="shared" si="59"/>
        <v>1.9107756441983716</v>
      </c>
      <c r="N623" s="12"/>
    </row>
    <row r="624" spans="2:14" ht="18.75" customHeight="1" x14ac:dyDescent="0.3">
      <c r="B624" s="11"/>
      <c r="C624" s="74">
        <v>619</v>
      </c>
      <c r="D624" s="64">
        <f>(Observaciones!D624+Observaciones!E624)/2</f>
        <v>3.8999999999999995</v>
      </c>
      <c r="E624" s="123">
        <f t="shared" si="54"/>
        <v>0.807880097862269</v>
      </c>
      <c r="F624" s="123">
        <f t="shared" si="55"/>
        <v>5.6906812005471159E-2</v>
      </c>
      <c r="G624" s="123">
        <f t="shared" si="56"/>
        <v>2.4917921000000001</v>
      </c>
      <c r="H624" s="123">
        <f>0.001013*Constantes!$D$6/(0.622*G624)</f>
        <v>4.847159200486844E-2</v>
      </c>
      <c r="I624" s="123">
        <f t="shared" si="57"/>
        <v>0.27306835890470815</v>
      </c>
      <c r="J624" s="123">
        <f t="shared" si="58"/>
        <v>7.3524533561754937E-2</v>
      </c>
      <c r="K624" s="123">
        <f>(Constantes!$D$12/0.8)*(Constantes!$D$7*J624^2+Constantes!$D$8*J624+Constantes!$D$9)</f>
        <v>10.573634447878309</v>
      </c>
      <c r="L624" s="123">
        <f>(Constantes!$D$12/0.8)*(0.00376*D624^2-0.0516*D624-6.967)</f>
        <v>-2.6666438999999995</v>
      </c>
      <c r="M624" s="122">
        <f t="shared" si="59"/>
        <v>1.9859094324037436</v>
      </c>
      <c r="N624" s="12"/>
    </row>
    <row r="625" spans="2:14" ht="18.75" customHeight="1" x14ac:dyDescent="0.3">
      <c r="B625" s="11"/>
      <c r="C625" s="74">
        <v>620</v>
      </c>
      <c r="D625" s="64">
        <f>(Observaciones!D625+Observaciones!E625)/2</f>
        <v>2.2000000000000002</v>
      </c>
      <c r="E625" s="123">
        <f t="shared" si="54"/>
        <v>0.71608069080811831</v>
      </c>
      <c r="F625" s="123">
        <f t="shared" si="55"/>
        <v>5.1159098346532123E-2</v>
      </c>
      <c r="G625" s="123">
        <f t="shared" si="56"/>
        <v>2.4958057999999999</v>
      </c>
      <c r="H625" s="123">
        <f>0.001013*Constantes!$D$6/(0.622*G625)</f>
        <v>4.8393641056589561E-2</v>
      </c>
      <c r="I625" s="123">
        <f t="shared" si="57"/>
        <v>0.25943551155231137</v>
      </c>
      <c r="J625" s="123">
        <f t="shared" si="58"/>
        <v>6.6588068291853597E-2</v>
      </c>
      <c r="K625" s="123">
        <f>(Constantes!$D$12/0.8)*(Constantes!$D$7*J625^2+Constantes!$D$8*J625+Constantes!$D$9)</f>
        <v>10.607567361114073</v>
      </c>
      <c r="L625" s="123">
        <f>(Constantes!$D$12/0.8)*(0.00376*D625^2-0.0516*D625-6.967)</f>
        <v>-2.6483705999999994</v>
      </c>
      <c r="M625" s="122">
        <f t="shared" si="59"/>
        <v>1.8997795033857554</v>
      </c>
      <c r="N625" s="12"/>
    </row>
    <row r="626" spans="2:14" ht="18.75" customHeight="1" x14ac:dyDescent="0.3">
      <c r="B626" s="11"/>
      <c r="C626" s="74">
        <v>621</v>
      </c>
      <c r="D626" s="64">
        <f>(Observaciones!D626+Observaciones!E626)/2</f>
        <v>0.79999999999999982</v>
      </c>
      <c r="E626" s="123">
        <f t="shared" si="54"/>
        <v>0.64752977093343578</v>
      </c>
      <c r="F626" s="123">
        <f t="shared" si="55"/>
        <v>4.6807225994908587E-2</v>
      </c>
      <c r="G626" s="123">
        <f t="shared" si="56"/>
        <v>2.4991111999999998</v>
      </c>
      <c r="H626" s="123">
        <f>0.001013*Constantes!$D$6/(0.622*G626)</f>
        <v>4.8329634164399872E-2</v>
      </c>
      <c r="I626" s="123">
        <f t="shared" si="57"/>
        <v>0.24805561021082459</v>
      </c>
      <c r="J626" s="123">
        <f t="shared" si="58"/>
        <v>5.9631871540228476E-2</v>
      </c>
      <c r="K626" s="123">
        <f>(Constantes!$D$12/0.8)*(Constantes!$D$7*J626^2+Constantes!$D$8*J626+Constantes!$D$9)</f>
        <v>10.641110455683121</v>
      </c>
      <c r="L626" s="123">
        <f>(Constantes!$D$12/0.8)*(0.00376*D626^2-0.0516*D626-6.967)</f>
        <v>-2.6272025999999995</v>
      </c>
      <c r="M626" s="122">
        <f t="shared" si="59"/>
        <v>1.8295195744704817</v>
      </c>
      <c r="N626" s="12"/>
    </row>
    <row r="627" spans="2:14" ht="18.75" customHeight="1" x14ac:dyDescent="0.3">
      <c r="B627" s="11"/>
      <c r="C627" s="74">
        <v>622</v>
      </c>
      <c r="D627" s="64">
        <f>(Observaciones!D627+Observaciones!E627)/2</f>
        <v>1</v>
      </c>
      <c r="E627" s="123">
        <f t="shared" ref="E627:E690" si="60">EXP((16.78*D627-116.9)/(D627+237.3))</f>
        <v>0.65695308083782977</v>
      </c>
      <c r="F627" s="123">
        <f t="shared" ref="F627:F690" si="61">4098*E627/((D627+237.3)^2)</f>
        <v>4.7408719253218941E-2</v>
      </c>
      <c r="G627" s="123">
        <f t="shared" ref="G627:G690" si="62">2.501-0.002361*D627</f>
        <v>2.4986389999999998</v>
      </c>
      <c r="H627" s="123">
        <f>0.001013*Constantes!$D$6/(0.622*G627)</f>
        <v>4.8338767637963853E-2</v>
      </c>
      <c r="I627" s="123">
        <f t="shared" ref="I627:I690" si="63">IF(D627&gt;0,1.26*F627/(G627*(F627+H627)),0)</f>
        <v>0.24968811460036958</v>
      </c>
      <c r="J627" s="123">
        <f t="shared" ref="J627:J690" si="64">0.409*SIN(2*PI()*(C627-82)/365)</f>
        <v>5.2658004578105495E-2</v>
      </c>
      <c r="K627" s="123">
        <f>(Constantes!$D$12/0.8)*(Constantes!$D$7*J627^2+Constantes!$D$8*J627+Constantes!$D$9)</f>
        <v>10.674249864436177</v>
      </c>
      <c r="L627" s="123">
        <f>(Constantes!$D$12/0.8)*(0.00376*D627^2-0.0516*D627-6.967)</f>
        <v>-2.6305649999999994</v>
      </c>
      <c r="M627" s="122">
        <f t="shared" si="59"/>
        <v>1.8484985088351393</v>
      </c>
      <c r="N627" s="12"/>
    </row>
    <row r="628" spans="2:14" ht="18.75" customHeight="1" x14ac:dyDescent="0.3">
      <c r="B628" s="11"/>
      <c r="C628" s="74">
        <v>623</v>
      </c>
      <c r="D628" s="64">
        <f>(Observaciones!D628+Observaciones!E628)/2</f>
        <v>2.5999999999999996</v>
      </c>
      <c r="E628" s="123">
        <f t="shared" si="60"/>
        <v>0.7368084973291994</v>
      </c>
      <c r="F628" s="123">
        <f t="shared" si="61"/>
        <v>5.2464565912729355E-2</v>
      </c>
      <c r="G628" s="123">
        <f t="shared" si="62"/>
        <v>2.4948614</v>
      </c>
      <c r="H628" s="123">
        <f>0.001013*Constantes!$D$6/(0.622*G628)</f>
        <v>4.8411959891701536E-2</v>
      </c>
      <c r="I628" s="123">
        <f t="shared" si="63"/>
        <v>0.26266371871166472</v>
      </c>
      <c r="J628" s="123">
        <f t="shared" si="64"/>
        <v>4.5668533912773222E-2</v>
      </c>
      <c r="K628" s="123">
        <f>(Constantes!$D$12/0.8)*(Constantes!$D$7*J628^2+Constantes!$D$8*J628+Constantes!$D$9)</f>
        <v>10.706972264433004</v>
      </c>
      <c r="L628" s="123">
        <f>(Constantes!$D$12/0.8)*(0.00376*D628^2-0.0516*D628-6.967)</f>
        <v>-2.6534033999999993</v>
      </c>
      <c r="M628" s="122">
        <f t="shared" si="59"/>
        <v>1.946640357765334</v>
      </c>
      <c r="N628" s="12"/>
    </row>
    <row r="629" spans="2:14" ht="18.75" customHeight="1" x14ac:dyDescent="0.3">
      <c r="B629" s="11"/>
      <c r="C629" s="74">
        <v>624</v>
      </c>
      <c r="D629" s="64">
        <f>(Observaciones!D629+Observaciones!E629)/2</f>
        <v>1.5</v>
      </c>
      <c r="E629" s="123">
        <f t="shared" si="60"/>
        <v>0.6810435817226459</v>
      </c>
      <c r="F629" s="123">
        <f t="shared" si="61"/>
        <v>4.8941605674579676E-2</v>
      </c>
      <c r="G629" s="123">
        <f t="shared" si="62"/>
        <v>2.4974585</v>
      </c>
      <c r="H629" s="123">
        <f>0.001013*Constantes!$D$6/(0.622*G629)</f>
        <v>4.8361616432126636E-2</v>
      </c>
      <c r="I629" s="123">
        <f t="shared" si="63"/>
        <v>0.25376005314046418</v>
      </c>
      <c r="J629" s="123">
        <f t="shared" si="64"/>
        <v>3.8665530675234899E-2</v>
      </c>
      <c r="K629" s="123">
        <f>(Constantes!$D$12/0.8)*(Constantes!$D$7*J629^2+Constantes!$D$8*J629+Constantes!$D$9)</f>
        <v>10.739264885042022</v>
      </c>
      <c r="L629" s="123">
        <f>(Constantes!$D$12/0.8)*(0.00376*D629^2-0.0516*D629-6.967)</f>
        <v>-2.6384774999999996</v>
      </c>
      <c r="M629" s="122">
        <f t="shared" si="59"/>
        <v>1.8921444516327981</v>
      </c>
      <c r="N629" s="12"/>
    </row>
    <row r="630" spans="2:14" ht="18.75" customHeight="1" x14ac:dyDescent="0.3">
      <c r="B630" s="11"/>
      <c r="C630" s="74">
        <v>625</v>
      </c>
      <c r="D630" s="64">
        <f>(Observaciones!D630+Observaciones!E630)/2</f>
        <v>-9.9999999999999645E-2</v>
      </c>
      <c r="E630" s="123">
        <f t="shared" si="60"/>
        <v>0.60658691727307723</v>
      </c>
      <c r="F630" s="123">
        <f t="shared" si="61"/>
        <v>4.4181008388070736E-2</v>
      </c>
      <c r="G630" s="123">
        <f t="shared" si="62"/>
        <v>2.5012360999999999</v>
      </c>
      <c r="H630" s="123">
        <f>0.001013*Constantes!$D$6/(0.622*G630)</f>
        <v>4.8288576209240847E-2</v>
      </c>
      <c r="I630" s="123">
        <f t="shared" si="63"/>
        <v>0</v>
      </c>
      <c r="J630" s="123">
        <f t="shared" si="64"/>
        <v>3.1651070006486287E-2</v>
      </c>
      <c r="K630" s="123">
        <f>(Constantes!$D$12/0.8)*(Constantes!$D$7*J630^2+Constantes!$D$8*J630+Constantes!$D$9)</f>
        <v>10.771115515368169</v>
      </c>
      <c r="L630" s="123">
        <f>(Constantes!$D$12/0.8)*(0.00376*D630^2-0.0516*D630-6.967)</f>
        <v>-2.6106758999999995</v>
      </c>
      <c r="M630" s="122">
        <f t="shared" si="59"/>
        <v>0</v>
      </c>
      <c r="N630" s="12"/>
    </row>
    <row r="631" spans="2:14" ht="18.75" customHeight="1" x14ac:dyDescent="0.3">
      <c r="B631" s="11"/>
      <c r="C631" s="74">
        <v>626</v>
      </c>
      <c r="D631" s="64">
        <f>(Observaciones!D631+Observaciones!E631)/2</f>
        <v>-1.1000000000000005</v>
      </c>
      <c r="E631" s="123">
        <f t="shared" si="60"/>
        <v>0.56379464466864282</v>
      </c>
      <c r="F631" s="123">
        <f t="shared" si="61"/>
        <v>4.1412658761108494E-2</v>
      </c>
      <c r="G631" s="123">
        <f t="shared" si="62"/>
        <v>2.5035970999999999</v>
      </c>
      <c r="H631" s="123">
        <f>0.001013*Constantes!$D$6/(0.622*G631)</f>
        <v>4.8243038000065727E-2</v>
      </c>
      <c r="I631" s="123">
        <f t="shared" si="63"/>
        <v>0</v>
      </c>
      <c r="J631" s="123">
        <f t="shared" si="64"/>
        <v>2.4627230442609446E-2</v>
      </c>
      <c r="K631" s="123">
        <f>(Constantes!$D$12/0.8)*(Constantes!$D$7*J631^2+Constantes!$D$8*J631+Constantes!$D$9)</f>
        <v>10.802512511002407</v>
      </c>
      <c r="L631" s="123">
        <f>(Constantes!$D$12/0.8)*(0.00376*D631^2-0.0516*D631-6.967)</f>
        <v>-2.5896338999999995</v>
      </c>
      <c r="M631" s="122">
        <f t="shared" si="59"/>
        <v>0</v>
      </c>
      <c r="N631" s="12"/>
    </row>
    <row r="632" spans="2:14" ht="18.75" customHeight="1" x14ac:dyDescent="0.3">
      <c r="B632" s="11"/>
      <c r="C632" s="74">
        <v>627</v>
      </c>
      <c r="D632" s="64">
        <f>(Observaciones!D632+Observaciones!E632)/2</f>
        <v>-0.5</v>
      </c>
      <c r="E632" s="123">
        <f t="shared" si="60"/>
        <v>0.58913714196454248</v>
      </c>
      <c r="F632" s="123">
        <f t="shared" si="61"/>
        <v>4.3055135616117041E-2</v>
      </c>
      <c r="G632" s="123">
        <f t="shared" si="62"/>
        <v>2.5021804999999997</v>
      </c>
      <c r="H632" s="123">
        <f>0.001013*Constantes!$D$6/(0.622*G632)</f>
        <v>4.8270350613057039E-2</v>
      </c>
      <c r="I632" s="123">
        <f t="shared" si="63"/>
        <v>0</v>
      </c>
      <c r="J632" s="123">
        <f t="shared" si="64"/>
        <v>1.7596093298853293E-2</v>
      </c>
      <c r="K632" s="123">
        <f>(Constantes!$D$12/0.8)*(Constantes!$D$7*J632^2+Constantes!$D$8*J632+Constantes!$D$9)</f>
        <v>10.833444800087221</v>
      </c>
      <c r="L632" s="123">
        <f>(Constantes!$D$12/0.8)*(0.00376*D632^2-0.0516*D632-6.967)</f>
        <v>-2.6025974999999995</v>
      </c>
      <c r="M632" s="122">
        <f t="shared" si="59"/>
        <v>0</v>
      </c>
      <c r="N632" s="12"/>
    </row>
    <row r="633" spans="2:14" ht="18.75" customHeight="1" x14ac:dyDescent="0.3">
      <c r="B633" s="11"/>
      <c r="C633" s="74">
        <v>628</v>
      </c>
      <c r="D633" s="64">
        <f>(Observaciones!D633+Observaciones!E633)/2</f>
        <v>1.0999999999999996</v>
      </c>
      <c r="E633" s="123">
        <f t="shared" si="60"/>
        <v>0.66171002192942541</v>
      </c>
      <c r="F633" s="123">
        <f t="shared" si="61"/>
        <v>4.7711949733872931E-2</v>
      </c>
      <c r="G633" s="123">
        <f t="shared" si="62"/>
        <v>2.4984028999999999</v>
      </c>
      <c r="H633" s="123">
        <f>0.001013*Constantes!$D$6/(0.622*G633)</f>
        <v>4.8343335669420791E-2</v>
      </c>
      <c r="I633" s="123">
        <f t="shared" si="63"/>
        <v>0.25050359756068624</v>
      </c>
      <c r="J633" s="123">
        <f t="shared" si="64"/>
        <v>1.0559742052897166E-2</v>
      </c>
      <c r="K633" s="123">
        <f>(Constantes!$D$12/0.8)*(Constantes!$D$7*J633^2+Constantes!$D$8*J633+Constantes!$D$9)</f>
        <v>10.863901888693183</v>
      </c>
      <c r="L633" s="123">
        <f>(Constantes!$D$12/0.8)*(0.00376*D633^2-0.0516*D633-6.967)</f>
        <v>-2.6322038999999995</v>
      </c>
      <c r="M633" s="122">
        <f t="shared" si="59"/>
        <v>1.898783169800869</v>
      </c>
      <c r="N633" s="12"/>
    </row>
    <row r="634" spans="2:14" ht="18.75" customHeight="1" x14ac:dyDescent="0.3">
      <c r="B634" s="11"/>
      <c r="C634" s="74">
        <v>629</v>
      </c>
      <c r="D634" s="64">
        <f>(Observaciones!D634+Observaciones!E634)/2</f>
        <v>1.7999999999999989</v>
      </c>
      <c r="E634" s="123">
        <f t="shared" si="60"/>
        <v>0.69586955492486924</v>
      </c>
      <c r="F634" s="123">
        <f t="shared" si="61"/>
        <v>4.9881630142067215E-2</v>
      </c>
      <c r="G634" s="123">
        <f t="shared" si="62"/>
        <v>2.4967501999999997</v>
      </c>
      <c r="H634" s="123">
        <f>0.001013*Constantes!$D$6/(0.622*G634)</f>
        <v>4.8375336079738519E-2</v>
      </c>
      <c r="I634" s="123">
        <f t="shared" si="63"/>
        <v>0.25619623248758888</v>
      </c>
      <c r="J634" s="123">
        <f t="shared" si="64"/>
        <v>3.5202617274735963E-3</v>
      </c>
      <c r="K634" s="123">
        <f>(Constantes!$D$12/0.8)*(Constantes!$D$7*J634^2+Constantes!$D$8*J634+Constantes!$D$9)</f>
        <v>10.89387386550248</v>
      </c>
      <c r="L634" s="123">
        <f>(Constantes!$D$12/0.8)*(0.00376*D634^2-0.0516*D634-6.967)</f>
        <v>-2.6428865999999993</v>
      </c>
      <c r="M634" s="122">
        <f t="shared" si="59"/>
        <v>1.9464136852326044</v>
      </c>
      <c r="N634" s="12"/>
    </row>
    <row r="635" spans="2:14" ht="18.75" customHeight="1" x14ac:dyDescent="0.3">
      <c r="B635" s="11"/>
      <c r="C635" s="74">
        <v>630</v>
      </c>
      <c r="D635" s="64">
        <f>(Observaciones!D635+Observaciones!E635)/2</f>
        <v>2.5999999999999996</v>
      </c>
      <c r="E635" s="123">
        <f t="shared" si="60"/>
        <v>0.7368084973291994</v>
      </c>
      <c r="F635" s="123">
        <f t="shared" si="61"/>
        <v>5.2464565912729355E-2</v>
      </c>
      <c r="G635" s="123">
        <f t="shared" si="62"/>
        <v>2.4948614</v>
      </c>
      <c r="H635" s="123">
        <f>0.001013*Constantes!$D$6/(0.622*G635)</f>
        <v>4.8411959891701536E-2</v>
      </c>
      <c r="I635" s="123">
        <f t="shared" si="63"/>
        <v>0.26266371871166472</v>
      </c>
      <c r="J635" s="123">
        <f t="shared" si="64"/>
        <v>-3.5202617274732954E-3</v>
      </c>
      <c r="K635" s="123">
        <f>(Constantes!$D$12/0.8)*(Constantes!$D$7*J635^2+Constantes!$D$8*J635+Constantes!$D$9)</f>
        <v>10.923351405796224</v>
      </c>
      <c r="L635" s="123">
        <f>(Constantes!$D$12/0.8)*(0.00376*D635^2-0.0516*D635-6.967)</f>
        <v>-2.6534033999999993</v>
      </c>
      <c r="M635" s="122">
        <f t="shared" si="59"/>
        <v>2.000065210692108</v>
      </c>
      <c r="N635" s="12"/>
    </row>
    <row r="636" spans="2:14" ht="18.75" customHeight="1" x14ac:dyDescent="0.3">
      <c r="B636" s="11"/>
      <c r="C636" s="74">
        <v>631</v>
      </c>
      <c r="D636" s="64">
        <f>(Observaciones!D636+Observaciones!E636)/2</f>
        <v>5.3999999999999995</v>
      </c>
      <c r="E636" s="123">
        <f t="shared" si="60"/>
        <v>0.89734507498222005</v>
      </c>
      <c r="F636" s="123">
        <f t="shared" si="61"/>
        <v>6.2429791566432663E-2</v>
      </c>
      <c r="G636" s="123">
        <f t="shared" si="62"/>
        <v>2.4882505999999998</v>
      </c>
      <c r="H636" s="123">
        <f>0.001013*Constantes!$D$6/(0.622*G636)</f>
        <v>4.8540581094265331E-2</v>
      </c>
      <c r="I636" s="123">
        <f t="shared" si="63"/>
        <v>0.28487954572282553</v>
      </c>
      <c r="J636" s="123">
        <f t="shared" si="64"/>
        <v>-1.0559742052896866E-2</v>
      </c>
      <c r="K636" s="123">
        <f>(Constantes!$D$12/0.8)*(Constantes!$D$7*J636^2+Constantes!$D$8*J636+Constantes!$D$9)</f>
        <v>10.952325774743048</v>
      </c>
      <c r="L636" s="123">
        <f>(Constantes!$D$12/0.8)*(0.00376*D636^2-0.0516*D636-6.967)</f>
        <v>-2.6759993999999998</v>
      </c>
      <c r="M636" s="122">
        <f t="shared" si="59"/>
        <v>2.1705504824116075</v>
      </c>
      <c r="N636" s="12"/>
    </row>
    <row r="637" spans="2:14" ht="18.75" customHeight="1" x14ac:dyDescent="0.3">
      <c r="B637" s="11"/>
      <c r="C637" s="74">
        <v>632</v>
      </c>
      <c r="D637" s="64">
        <f>(Observaciones!D637+Observaciones!E637)/2</f>
        <v>2.1000000000000005</v>
      </c>
      <c r="E637" s="123">
        <f t="shared" si="60"/>
        <v>0.7109799060501435</v>
      </c>
      <c r="F637" s="123">
        <f t="shared" si="61"/>
        <v>5.0837125796136959E-2</v>
      </c>
      <c r="G637" s="123">
        <f t="shared" si="62"/>
        <v>2.4960418999999998</v>
      </c>
      <c r="H637" s="123">
        <f>0.001013*Constantes!$D$6/(0.622*G637)</f>
        <v>4.8389063513779293E-2</v>
      </c>
      <c r="I637" s="123">
        <f t="shared" si="63"/>
        <v>0.25862669464296723</v>
      </c>
      <c r="J637" s="123">
        <f t="shared" si="64"/>
        <v>-1.7596093298852991E-2</v>
      </c>
      <c r="K637" s="123">
        <f>(Constantes!$D$12/0.8)*(Constantes!$D$7*J637^2+Constantes!$D$8*J637+Constantes!$D$9)</f>
        <v>10.980788829987432</v>
      </c>
      <c r="L637" s="123">
        <f>(Constantes!$D$12/0.8)*(0.00376*D637^2-0.0516*D637-6.967)</f>
        <v>-2.6470418999999996</v>
      </c>
      <c r="M637" s="122">
        <f t="shared" si="59"/>
        <v>1.984933915313301</v>
      </c>
      <c r="N637" s="12"/>
    </row>
    <row r="638" spans="2:14" ht="18.75" customHeight="1" x14ac:dyDescent="0.3">
      <c r="B638" s="11"/>
      <c r="C638" s="74">
        <v>633</v>
      </c>
      <c r="D638" s="64">
        <f>(Observaciones!D638+Observaciones!E638)/2</f>
        <v>2</v>
      </c>
      <c r="E638" s="123">
        <f t="shared" si="60"/>
        <v>0.70591123759610253</v>
      </c>
      <c r="F638" s="123">
        <f t="shared" si="61"/>
        <v>5.0516895403570836E-2</v>
      </c>
      <c r="G638" s="123">
        <f t="shared" si="62"/>
        <v>2.4962779999999998</v>
      </c>
      <c r="H638" s="123">
        <f>0.001013*Constantes!$D$6/(0.622*G638)</f>
        <v>4.8384486836864471E-2</v>
      </c>
      <c r="I638" s="123">
        <f t="shared" si="63"/>
        <v>0.25781719970899042</v>
      </c>
      <c r="J638" s="123">
        <f t="shared" si="64"/>
        <v>-2.4627230442609144E-2</v>
      </c>
      <c r="K638" s="123">
        <f>(Constantes!$D$12/0.8)*(Constantes!$D$7*J638^2+Constantes!$D$8*J638+Constantes!$D$9)</f>
        <v>11.008733023536951</v>
      </c>
      <c r="L638" s="123">
        <f>(Constantes!$D$12/0.8)*(0.00376*D638^2-0.0516*D638-6.967)</f>
        <v>-2.6456849999999994</v>
      </c>
      <c r="M638" s="122">
        <f t="shared" si="59"/>
        <v>1.985843179231773</v>
      </c>
      <c r="N638" s="12"/>
    </row>
    <row r="639" spans="2:14" ht="18.75" customHeight="1" x14ac:dyDescent="0.3">
      <c r="B639" s="11"/>
      <c r="C639" s="74">
        <v>634</v>
      </c>
      <c r="D639" s="64">
        <f>(Observaciones!D639+Observaciones!E639)/2</f>
        <v>2.5999999999999996</v>
      </c>
      <c r="E639" s="123">
        <f t="shared" si="60"/>
        <v>0.7368084973291994</v>
      </c>
      <c r="F639" s="123">
        <f t="shared" si="61"/>
        <v>5.2464565912729355E-2</v>
      </c>
      <c r="G639" s="123">
        <f t="shared" si="62"/>
        <v>2.4948614</v>
      </c>
      <c r="H639" s="123">
        <f>0.001013*Constantes!$D$6/(0.622*G639)</f>
        <v>4.8411959891701536E-2</v>
      </c>
      <c r="I639" s="123">
        <f t="shared" si="63"/>
        <v>0.26266371871166472</v>
      </c>
      <c r="J639" s="123">
        <f t="shared" si="64"/>
        <v>-3.1651070006485989E-2</v>
      </c>
      <c r="K639" s="123">
        <f>(Constantes!$D$12/0.8)*(Constantes!$D$7*J639^2+Constantes!$D$8*J639+Constantes!$D$9)</f>
        <v>11.036151402948585</v>
      </c>
      <c r="L639" s="123">
        <f>(Constantes!$D$12/0.8)*(0.00376*D639^2-0.0516*D639-6.967)</f>
        <v>-2.6534033999999993</v>
      </c>
      <c r="M639" s="122">
        <f t="shared" si="59"/>
        <v>2.0279159694114504</v>
      </c>
      <c r="N639" s="12"/>
    </row>
    <row r="640" spans="2:14" ht="18.75" customHeight="1" x14ac:dyDescent="0.3">
      <c r="B640" s="11"/>
      <c r="C640" s="74">
        <v>635</v>
      </c>
      <c r="D640" s="64">
        <f>(Observaciones!D640+Observaciones!E640)/2</f>
        <v>2.5</v>
      </c>
      <c r="E640" s="123">
        <f t="shared" si="60"/>
        <v>0.73157749317928888</v>
      </c>
      <c r="F640" s="123">
        <f t="shared" si="61"/>
        <v>5.2135546772865443E-2</v>
      </c>
      <c r="G640" s="123">
        <f t="shared" si="62"/>
        <v>2.4950975</v>
      </c>
      <c r="H640" s="123">
        <f>0.001013*Constantes!$D$6/(0.622*G640)</f>
        <v>4.8407378882851008E-2</v>
      </c>
      <c r="I640" s="123">
        <f t="shared" si="63"/>
        <v>0.26185775380339843</v>
      </c>
      <c r="J640" s="123">
        <f t="shared" si="64"/>
        <v>-3.8665530675233872E-2</v>
      </c>
      <c r="K640" s="123">
        <f>(Constantes!$D$12/0.8)*(Constantes!$D$7*J640^2+Constantes!$D$8*J640+Constantes!$D$9)</f>
        <v>11.063037611814876</v>
      </c>
      <c r="L640" s="123">
        <f>(Constantes!$D$12/0.8)*(0.00376*D640^2-0.0516*D640-6.967)</f>
        <v>-2.6521874999999997</v>
      </c>
      <c r="M640" s="122">
        <f t="shared" si="59"/>
        <v>2.0286297871005643</v>
      </c>
      <c r="N640" s="12"/>
    </row>
    <row r="641" spans="2:14" ht="18.75" customHeight="1" x14ac:dyDescent="0.3">
      <c r="B641" s="11"/>
      <c r="C641" s="74">
        <v>636</v>
      </c>
      <c r="D641" s="64">
        <f>(Observaciones!D641+Observaciones!E641)/2</f>
        <v>2.5</v>
      </c>
      <c r="E641" s="123">
        <f t="shared" si="60"/>
        <v>0.73157749317928888</v>
      </c>
      <c r="F641" s="123">
        <f t="shared" si="61"/>
        <v>5.2135546772865443E-2</v>
      </c>
      <c r="G641" s="123">
        <f t="shared" si="62"/>
        <v>2.4950975</v>
      </c>
      <c r="H641" s="123">
        <f>0.001013*Constantes!$D$6/(0.622*G641)</f>
        <v>4.8407378882851008E-2</v>
      </c>
      <c r="I641" s="123">
        <f t="shared" si="63"/>
        <v>0.26185775380339843</v>
      </c>
      <c r="J641" s="123">
        <f t="shared" si="64"/>
        <v>-4.5668533912772917E-2</v>
      </c>
      <c r="K641" s="123">
        <f>(Constantes!$D$12/0.8)*(Constantes!$D$7*J641^2+Constantes!$D$8*J641+Constantes!$D$9)</f>
        <v>11.089385889551766</v>
      </c>
      <c r="L641" s="123">
        <f>(Constantes!$D$12/0.8)*(0.00376*D641^2-0.0516*D641-6.967)</f>
        <v>-2.6521874999999997</v>
      </c>
      <c r="M641" s="122">
        <f t="shared" si="59"/>
        <v>2.0351153178758481</v>
      </c>
      <c r="N641" s="12"/>
    </row>
    <row r="642" spans="2:14" ht="18.75" customHeight="1" x14ac:dyDescent="0.3">
      <c r="B642" s="11"/>
      <c r="C642" s="74">
        <v>637</v>
      </c>
      <c r="D642" s="64">
        <f>(Observaciones!D642+Observaciones!E642)/2</f>
        <v>2.9000000000000004</v>
      </c>
      <c r="E642" s="123">
        <f t="shared" si="60"/>
        <v>0.75270020861695863</v>
      </c>
      <c r="F642" s="123">
        <f t="shared" si="61"/>
        <v>5.3462342561331699E-2</v>
      </c>
      <c r="G642" s="123">
        <f t="shared" si="62"/>
        <v>2.4941530999999997</v>
      </c>
      <c r="H642" s="123">
        <f>0.001013*Constantes!$D$6/(0.622*G642)</f>
        <v>4.8425708121989125E-2</v>
      </c>
      <c r="I642" s="123">
        <f t="shared" si="63"/>
        <v>0.26507707366672184</v>
      </c>
      <c r="J642" s="123">
        <f t="shared" si="64"/>
        <v>-5.2658004578105919E-2</v>
      </c>
      <c r="K642" s="123">
        <f>(Constantes!$D$12/0.8)*(Constantes!$D$7*J642^2+Constantes!$D$8*J642+Constantes!$D$9)</f>
        <v>11.115191070490564</v>
      </c>
      <c r="L642" s="123">
        <f>(Constantes!$D$12/0.8)*(0.00376*D642^2-0.0516*D642-6.967)</f>
        <v>-2.6568818999999997</v>
      </c>
      <c r="M642" s="122">
        <f t="shared" si="59"/>
        <v>2.065320903749309</v>
      </c>
      <c r="N642" s="12"/>
    </row>
    <row r="643" spans="2:14" ht="18.75" customHeight="1" x14ac:dyDescent="0.3">
      <c r="B643" s="11"/>
      <c r="C643" s="74">
        <v>638</v>
      </c>
      <c r="D643" s="64">
        <f>(Observaciones!D643+Observaciones!E643)/2</f>
        <v>0.90000000000000036</v>
      </c>
      <c r="E643" s="123">
        <f t="shared" si="60"/>
        <v>0.65222638567169222</v>
      </c>
      <c r="F643" s="123">
        <f t="shared" si="61"/>
        <v>4.7107147160987607E-2</v>
      </c>
      <c r="G643" s="123">
        <f t="shared" si="62"/>
        <v>2.4988750999999998</v>
      </c>
      <c r="H643" s="123">
        <f>0.001013*Constantes!$D$6/(0.622*G643)</f>
        <v>4.8334200469705095E-2</v>
      </c>
      <c r="I643" s="123">
        <f t="shared" si="63"/>
        <v>0.24887211380762059</v>
      </c>
      <c r="J643" s="123">
        <f t="shared" si="64"/>
        <v>-5.9631871540228892E-2</v>
      </c>
      <c r="K643" s="123">
        <f>(Constantes!$D$12/0.8)*(Constantes!$D$7*J643^2+Constantes!$D$8*J643+Constantes!$D$9)</f>
        <v>11.140448582277484</v>
      </c>
      <c r="L643" s="123">
        <f>(Constantes!$D$12/0.8)*(0.00376*D643^2-0.0516*D643-6.967)</f>
        <v>-2.6288978999999997</v>
      </c>
      <c r="M643" s="122">
        <f t="shared" si="59"/>
        <v>1.9519347908329021</v>
      </c>
      <c r="N643" s="12"/>
    </row>
    <row r="644" spans="2:14" ht="18.75" customHeight="1" x14ac:dyDescent="0.3">
      <c r="B644" s="11"/>
      <c r="C644" s="74">
        <v>639</v>
      </c>
      <c r="D644" s="64">
        <f>(Observaciones!D644+Observaciones!E644)/2</f>
        <v>2.6000000000000005</v>
      </c>
      <c r="E644" s="123">
        <f t="shared" si="60"/>
        <v>0.73680849732919951</v>
      </c>
      <c r="F644" s="123">
        <f t="shared" si="61"/>
        <v>5.2464565912729362E-2</v>
      </c>
      <c r="G644" s="123">
        <f t="shared" si="62"/>
        <v>2.4948614</v>
      </c>
      <c r="H644" s="123">
        <f>0.001013*Constantes!$D$6/(0.622*G644)</f>
        <v>4.8411959891701536E-2</v>
      </c>
      <c r="I644" s="123">
        <f t="shared" si="63"/>
        <v>0.26266371871166466</v>
      </c>
      <c r="J644" s="123">
        <f t="shared" si="64"/>
        <v>-6.6588068291853306E-2</v>
      </c>
      <c r="K644" s="123">
        <f>(Constantes!$D$12/0.8)*(Constantes!$D$7*J644^2+Constantes!$D$8*J644+Constantes!$D$9)</f>
        <v>11.165154443584907</v>
      </c>
      <c r="L644" s="123">
        <f>(Constantes!$D$12/0.8)*(0.00376*D644^2-0.0516*D644-6.967)</f>
        <v>-2.6534033999999993</v>
      </c>
      <c r="M644" s="122">
        <f t="shared" si="59"/>
        <v>2.0597673226873794</v>
      </c>
      <c r="N644" s="12"/>
    </row>
    <row r="645" spans="2:14" ht="18.75" customHeight="1" x14ac:dyDescent="0.3">
      <c r="B645" s="11"/>
      <c r="C645" s="74">
        <v>640</v>
      </c>
      <c r="D645" s="64">
        <f>(Observaciones!D645+Observaciones!E645)/2</f>
        <v>4.1999999999999993</v>
      </c>
      <c r="E645" s="123">
        <f t="shared" si="60"/>
        <v>0.82511551517269466</v>
      </c>
      <c r="F645" s="123">
        <f t="shared" si="61"/>
        <v>5.797655922358453E-2</v>
      </c>
      <c r="G645" s="123">
        <f t="shared" si="62"/>
        <v>2.4910837999999997</v>
      </c>
      <c r="H645" s="123">
        <f>0.001013*Constantes!$D$6/(0.622*G645)</f>
        <v>4.8485374129988865E-2</v>
      </c>
      <c r="I645" s="123">
        <f t="shared" si="63"/>
        <v>0.27544842685092108</v>
      </c>
      <c r="J645" s="123">
        <f t="shared" si="64"/>
        <v>-7.3524533561754646E-2</v>
      </c>
      <c r="K645" s="123">
        <f>(Constantes!$D$12/0.8)*(Constantes!$D$7*J645^2+Constantes!$D$8*J645+Constantes!$D$9)</f>
        <v>11.189305261139355</v>
      </c>
      <c r="L645" s="123">
        <f>(Constantes!$D$12/0.8)*(0.00376*D645^2-0.0516*D645-6.967)</f>
        <v>-2.6690225999999995</v>
      </c>
      <c r="M645" s="122">
        <f t="shared" si="59"/>
        <v>2.1619738634318804</v>
      </c>
      <c r="N645" s="12"/>
    </row>
    <row r="646" spans="2:14" ht="18.75" customHeight="1" x14ac:dyDescent="0.3">
      <c r="B646" s="11"/>
      <c r="C646" s="74">
        <v>641</v>
      </c>
      <c r="D646" s="64">
        <f>(Observaciones!D646+Observaciones!E646)/2</f>
        <v>4.1999999999999993</v>
      </c>
      <c r="E646" s="123">
        <f t="shared" si="60"/>
        <v>0.82511551517269466</v>
      </c>
      <c r="F646" s="123">
        <f t="shared" si="61"/>
        <v>5.797655922358453E-2</v>
      </c>
      <c r="G646" s="123">
        <f t="shared" si="62"/>
        <v>2.4910837999999997</v>
      </c>
      <c r="H646" s="123">
        <f>0.001013*Constantes!$D$6/(0.622*G646)</f>
        <v>4.8485374129988865E-2</v>
      </c>
      <c r="I646" s="123">
        <f t="shared" si="63"/>
        <v>0.27544842685092108</v>
      </c>
      <c r="J646" s="123">
        <f t="shared" si="64"/>
        <v>-8.0439211925572934E-2</v>
      </c>
      <c r="K646" s="123">
        <f>(Constantes!$D$12/0.8)*(Constantes!$D$7*J646^2+Constantes!$D$8*J646+Constantes!$D$9)</f>
        <v>11.21289822607201</v>
      </c>
      <c r="L646" s="123">
        <f>(Constantes!$D$12/0.8)*(0.00376*D646^2-0.0516*D646-6.967)</f>
        <v>-2.6690225999999995</v>
      </c>
      <c r="M646" s="122">
        <f t="shared" si="59"/>
        <v>2.1680825898028027</v>
      </c>
      <c r="N646" s="12"/>
    </row>
    <row r="647" spans="2:14" ht="18.75" customHeight="1" x14ac:dyDescent="0.3">
      <c r="B647" s="11"/>
      <c r="C647" s="74">
        <v>642</v>
      </c>
      <c r="D647" s="64">
        <f>(Observaciones!D647+Observaciones!E647)/2</f>
        <v>3.9999999999999996</v>
      </c>
      <c r="E647" s="123">
        <f t="shared" si="60"/>
        <v>0.81358960360034516</v>
      </c>
      <c r="F647" s="123">
        <f t="shared" si="61"/>
        <v>5.7261497382928642E-2</v>
      </c>
      <c r="G647" s="123">
        <f t="shared" si="62"/>
        <v>2.4915560000000001</v>
      </c>
      <c r="H647" s="123">
        <f>0.001013*Constantes!$D$6/(0.622*G647)</f>
        <v>4.8476185175911901E-2</v>
      </c>
      <c r="I647" s="123">
        <f t="shared" si="63"/>
        <v>0.27386264930652221</v>
      </c>
      <c r="J647" s="123">
        <f t="shared" si="64"/>
        <v>-8.7330054414876596E-2</v>
      </c>
      <c r="K647" s="123">
        <f>(Constantes!$D$12/0.8)*(Constantes!$D$7*J647^2+Constantes!$D$8*J647+Constantes!$D$9)</f>
        <v>11.235931109598315</v>
      </c>
      <c r="L647" s="123">
        <f>(Constantes!$D$12/0.8)*(0.00376*D647^2-0.0516*D647-6.967)</f>
        <v>-2.6674649999999995</v>
      </c>
      <c r="M647" s="122">
        <f t="shared" ref="M647:M710" si="65">IF(D647&gt;0,I647*(0.94*K647+L647),0)</f>
        <v>2.161956717601734</v>
      </c>
      <c r="N647" s="12"/>
    </row>
    <row r="648" spans="2:14" ht="18.75" customHeight="1" x14ac:dyDescent="0.3">
      <c r="B648" s="11"/>
      <c r="C648" s="74">
        <v>643</v>
      </c>
      <c r="D648" s="64">
        <f>(Observaciones!D648+Observaciones!E648)/2</f>
        <v>3.3999999999999995</v>
      </c>
      <c r="E648" s="123">
        <f t="shared" si="60"/>
        <v>0.7798595322295131</v>
      </c>
      <c r="F648" s="123">
        <f t="shared" si="61"/>
        <v>5.5161511563378181E-2</v>
      </c>
      <c r="G648" s="123">
        <f t="shared" si="62"/>
        <v>2.4929725999999999</v>
      </c>
      <c r="H648" s="123">
        <f>0.001013*Constantes!$D$6/(0.622*G648)</f>
        <v>4.8448639199706552E-2</v>
      </c>
      <c r="I648" s="123">
        <f t="shared" si="63"/>
        <v>0.26908339137615267</v>
      </c>
      <c r="J648" s="123">
        <f t="shared" si="64"/>
        <v>-9.4195019124320198E-2</v>
      </c>
      <c r="K648" s="123">
        <f>(Constantes!$D$12/0.8)*(Constantes!$D$7*J648^2+Constantes!$D$8*J648+Constantes!$D$9)</f>
        <v>11.258402258034154</v>
      </c>
      <c r="L648" s="123">
        <f>(Constantes!$D$12/0.8)*(0.00376*D648^2-0.0516*D648-6.967)</f>
        <v>-2.6621153999999994</v>
      </c>
      <c r="M648" s="122">
        <f t="shared" si="65"/>
        <v>2.131351077337956</v>
      </c>
      <c r="N648" s="12"/>
    </row>
    <row r="649" spans="2:14" ht="18.75" customHeight="1" x14ac:dyDescent="0.3">
      <c r="B649" s="11"/>
      <c r="C649" s="74">
        <v>644</v>
      </c>
      <c r="D649" s="64">
        <f>(Observaciones!D649+Observaciones!E649)/2</f>
        <v>6.7</v>
      </c>
      <c r="E649" s="123">
        <f t="shared" si="60"/>
        <v>0.98183101730388156</v>
      </c>
      <c r="F649" s="123">
        <f t="shared" si="61"/>
        <v>6.7581690219552987E-2</v>
      </c>
      <c r="G649" s="123">
        <f t="shared" si="62"/>
        <v>2.4851812999999998</v>
      </c>
      <c r="H649" s="123">
        <f>0.001013*Constantes!$D$6/(0.622*G649)</f>
        <v>4.8600530686495329E-2</v>
      </c>
      <c r="I649" s="123">
        <f t="shared" si="63"/>
        <v>0.29491838247160718</v>
      </c>
      <c r="J649" s="123">
        <f t="shared" si="64"/>
        <v>-0.10103207181670225</v>
      </c>
      <c r="K649" s="123">
        <f>(Constantes!$D$12/0.8)*(Constantes!$D$7*J649^2+Constantes!$D$8*J649+Constantes!$D$9)</f>
        <v>11.28031058715665</v>
      </c>
      <c r="L649" s="123">
        <f>(Constantes!$D$12/0.8)*(0.00376*D649^2-0.0516*D649-6.967)</f>
        <v>-2.6789750999999993</v>
      </c>
      <c r="M649" s="122">
        <f t="shared" si="65"/>
        <v>2.3370856918393779</v>
      </c>
      <c r="N649" s="12"/>
    </row>
    <row r="650" spans="2:14" ht="18.75" customHeight="1" x14ac:dyDescent="0.3">
      <c r="B650" s="11"/>
      <c r="C650" s="74">
        <v>645</v>
      </c>
      <c r="D650" s="64">
        <f>(Observaciones!D650+Observaciones!E650)/2</f>
        <v>4.0999999999999996</v>
      </c>
      <c r="E650" s="123">
        <f t="shared" si="60"/>
        <v>0.81933467941139548</v>
      </c>
      <c r="F650" s="123">
        <f t="shared" si="61"/>
        <v>5.7618077031797714E-2</v>
      </c>
      <c r="G650" s="123">
        <f t="shared" si="62"/>
        <v>2.4913198999999997</v>
      </c>
      <c r="H650" s="123">
        <f>0.001013*Constantes!$D$6/(0.622*G650)</f>
        <v>4.8480779217536206E-2</v>
      </c>
      <c r="I650" s="123">
        <f t="shared" si="63"/>
        <v>0.27465600940603546</v>
      </c>
      <c r="J650" s="123">
        <f t="shared" si="64"/>
        <v>-0.10783918652575504</v>
      </c>
      <c r="K650" s="123">
        <f>(Constantes!$D$12/0.8)*(Constantes!$D$7*J650^2+Constantes!$D$8*J650+Constantes!$D$9)</f>
        <v>11.301655575918602</v>
      </c>
      <c r="L650" s="123">
        <f>(Constantes!$D$12/0.8)*(0.00376*D650^2-0.0516*D650-6.967)</f>
        <v>-2.6682578999999995</v>
      </c>
      <c r="M650" s="122">
        <f t="shared" si="65"/>
        <v>2.1849704960733476</v>
      </c>
      <c r="N650" s="12"/>
    </row>
    <row r="651" spans="2:14" ht="18.75" customHeight="1" x14ac:dyDescent="0.3">
      <c r="B651" s="11"/>
      <c r="C651" s="74">
        <v>646</v>
      </c>
      <c r="D651" s="64">
        <f>(Observaciones!D651+Observaciones!E651)/2</f>
        <v>2.5</v>
      </c>
      <c r="E651" s="123">
        <f t="shared" si="60"/>
        <v>0.73157749317928888</v>
      </c>
      <c r="F651" s="123">
        <f t="shared" si="61"/>
        <v>5.2135546772865443E-2</v>
      </c>
      <c r="G651" s="123">
        <f t="shared" si="62"/>
        <v>2.4950975</v>
      </c>
      <c r="H651" s="123">
        <f>0.001013*Constantes!$D$6/(0.622*G651)</f>
        <v>4.8407378882851008E-2</v>
      </c>
      <c r="I651" s="123">
        <f t="shared" si="63"/>
        <v>0.26185775380339843</v>
      </c>
      <c r="J651" s="123">
        <f t="shared" si="64"/>
        <v>-0.11461434615647928</v>
      </c>
      <c r="K651" s="123">
        <f>(Constantes!$D$12/0.8)*(Constantes!$D$7*J651^2+Constantes!$D$8*J651+Constantes!$D$9)</f>
        <v>11.322437259526218</v>
      </c>
      <c r="L651" s="123">
        <f>(Constantes!$D$12/0.8)*(0.00376*D651^2-0.0516*D651-6.967)</f>
        <v>-2.6521874999999997</v>
      </c>
      <c r="M651" s="122">
        <f t="shared" si="65"/>
        <v>2.0924800476424243</v>
      </c>
      <c r="N651" s="12"/>
    </row>
    <row r="652" spans="2:14" ht="18.75" customHeight="1" x14ac:dyDescent="0.3">
      <c r="B652" s="11"/>
      <c r="C652" s="74">
        <v>647</v>
      </c>
      <c r="D652" s="64">
        <f>(Observaciones!D652+Observaciones!E652)/2</f>
        <v>2.9000000000000004</v>
      </c>
      <c r="E652" s="123">
        <f t="shared" si="60"/>
        <v>0.75270020861695863</v>
      </c>
      <c r="F652" s="123">
        <f t="shared" si="61"/>
        <v>5.3462342561331699E-2</v>
      </c>
      <c r="G652" s="123">
        <f t="shared" si="62"/>
        <v>2.4941530999999997</v>
      </c>
      <c r="H652" s="123">
        <f>0.001013*Constantes!$D$6/(0.622*G652)</f>
        <v>4.8425708121989125E-2</v>
      </c>
      <c r="I652" s="123">
        <f t="shared" si="63"/>
        <v>0.26507707366672184</v>
      </c>
      <c r="J652" s="123">
        <f t="shared" si="64"/>
        <v>-0.12135554308285716</v>
      </c>
      <c r="K652" s="123">
        <f>(Constantes!$D$12/0.8)*(Constantes!$D$7*J652^2+Constantes!$D$8*J652+Constantes!$D$9)</f>
        <v>11.342656221890616</v>
      </c>
      <c r="L652" s="123">
        <f>(Constantes!$D$12/0.8)*(0.00376*D652^2-0.0516*D652-6.967)</f>
        <v>-2.6568818999999997</v>
      </c>
      <c r="M652" s="122">
        <f t="shared" si="65"/>
        <v>2.1219989526419356</v>
      </c>
      <c r="N652" s="12"/>
    </row>
    <row r="653" spans="2:14" ht="18.75" customHeight="1" x14ac:dyDescent="0.3">
      <c r="B653" s="11"/>
      <c r="C653" s="74">
        <v>648</v>
      </c>
      <c r="D653" s="64">
        <f>(Observaciones!D653+Observaciones!E653)/2</f>
        <v>3.7</v>
      </c>
      <c r="E653" s="123">
        <f t="shared" si="60"/>
        <v>0.79656704122309585</v>
      </c>
      <c r="F653" s="123">
        <f t="shared" si="61"/>
        <v>5.6203091112967181E-2</v>
      </c>
      <c r="G653" s="123">
        <f t="shared" si="62"/>
        <v>2.4922643</v>
      </c>
      <c r="H653" s="123">
        <f>0.001013*Constantes!$D$6/(0.622*G653)</f>
        <v>4.8462408273534374E-2</v>
      </c>
      <c r="I653" s="123">
        <f t="shared" si="63"/>
        <v>0.27147703708239068</v>
      </c>
      <c r="J653" s="123">
        <f t="shared" si="64"/>
        <v>-0.12806077974275318</v>
      </c>
      <c r="K653" s="123">
        <f>(Constantes!$D$12/0.8)*(Constantes!$D$7*J653^2+Constantes!$D$8*J653+Constantes!$D$9)</f>
        <v>11.3623135874642</v>
      </c>
      <c r="L653" s="123">
        <f>(Constantes!$D$12/0.8)*(0.00376*D653^2-0.0516*D653-6.967)</f>
        <v>-2.6649170999999994</v>
      </c>
      <c r="M653" s="122">
        <f t="shared" si="65"/>
        <v>2.1760669951200273</v>
      </c>
      <c r="N653" s="12"/>
    </row>
    <row r="654" spans="2:14" ht="18.75" customHeight="1" x14ac:dyDescent="0.3">
      <c r="B654" s="11"/>
      <c r="C654" s="74">
        <v>649</v>
      </c>
      <c r="D654" s="64">
        <f>(Observaciones!D654+Observaciones!E654)/2</f>
        <v>5.5</v>
      </c>
      <c r="E654" s="123">
        <f t="shared" si="60"/>
        <v>0.90360844965772646</v>
      </c>
      <c r="F654" s="123">
        <f t="shared" si="61"/>
        <v>6.2813771829638612E-2</v>
      </c>
      <c r="G654" s="123">
        <f t="shared" si="62"/>
        <v>2.4880144999999998</v>
      </c>
      <c r="H654" s="123">
        <f>0.001013*Constantes!$D$6/(0.622*G654)</f>
        <v>4.8545187350055377E-2</v>
      </c>
      <c r="I654" s="123">
        <f t="shared" si="63"/>
        <v>0.28565862902483974</v>
      </c>
      <c r="J654" s="123">
        <f t="shared" si="64"/>
        <v>-0.13472806922983274</v>
      </c>
      <c r="K654" s="123">
        <f>(Constantes!$D$12/0.8)*(Constantes!$D$7*J654^2+Constantes!$D$8*J654+Constantes!$D$9)</f>
        <v>11.381411012473883</v>
      </c>
      <c r="L654" s="123">
        <f>(Constantes!$D$12/0.8)*(0.00376*D654^2-0.0516*D654-6.967)</f>
        <v>-2.6763974999999998</v>
      </c>
      <c r="M654" s="122">
        <f t="shared" si="65"/>
        <v>2.2915903296445039</v>
      </c>
      <c r="N654" s="12"/>
    </row>
    <row r="655" spans="2:14" ht="18.75" customHeight="1" x14ac:dyDescent="0.3">
      <c r="B655" s="11"/>
      <c r="C655" s="74">
        <v>650</v>
      </c>
      <c r="D655" s="64">
        <f>(Observaciones!D655+Observaciones!E655)/2</f>
        <v>4.0999999999999996</v>
      </c>
      <c r="E655" s="123">
        <f t="shared" si="60"/>
        <v>0.81933467941139548</v>
      </c>
      <c r="F655" s="123">
        <f t="shared" si="61"/>
        <v>5.7618077031797714E-2</v>
      </c>
      <c r="G655" s="123">
        <f t="shared" si="62"/>
        <v>2.4913198999999997</v>
      </c>
      <c r="H655" s="123">
        <f>0.001013*Constantes!$D$6/(0.622*G655)</f>
        <v>4.8480779217536206E-2</v>
      </c>
      <c r="I655" s="123">
        <f t="shared" si="63"/>
        <v>0.27465600940603546</v>
      </c>
      <c r="J655" s="123">
        <f t="shared" si="64"/>
        <v>-0.14135543588232963</v>
      </c>
      <c r="K655" s="123">
        <f>(Constantes!$D$12/0.8)*(Constantes!$D$7*J655^2+Constantes!$D$8*J655+Constantes!$D$9)</f>
        <v>11.399950675563677</v>
      </c>
      <c r="L655" s="123">
        <f>(Constantes!$D$12/0.8)*(0.00376*D655^2-0.0516*D655-6.967)</f>
        <v>-2.6682578999999995</v>
      </c>
      <c r="M655" s="122">
        <f t="shared" si="65"/>
        <v>2.2103479954972713</v>
      </c>
      <c r="N655" s="12"/>
    </row>
    <row r="656" spans="2:14" ht="18.75" customHeight="1" x14ac:dyDescent="0.3">
      <c r="B656" s="11"/>
      <c r="C656" s="74">
        <v>651</v>
      </c>
      <c r="D656" s="64">
        <f>(Observaciones!D656+Observaciones!E656)/2</f>
        <v>4.6999999999999993</v>
      </c>
      <c r="E656" s="123">
        <f t="shared" si="60"/>
        <v>0.85456279709437755</v>
      </c>
      <c r="F656" s="123">
        <f t="shared" si="61"/>
        <v>5.9797799714718242E-2</v>
      </c>
      <c r="G656" s="123">
        <f t="shared" si="62"/>
        <v>2.4899032999999999</v>
      </c>
      <c r="H656" s="123">
        <f>0.001013*Constantes!$D$6/(0.622*G656)</f>
        <v>4.8508361763348141E-2</v>
      </c>
      <c r="I656" s="123">
        <f t="shared" si="63"/>
        <v>0.27939594869492862</v>
      </c>
      <c r="J656" s="123">
        <f t="shared" si="64"/>
        <v>-0.14794091586847444</v>
      </c>
      <c r="K656" s="123">
        <f>(Constantes!$D$12/0.8)*(Constantes!$D$7*J656^2+Constantes!$D$8*J656+Constantes!$D$9)</f>
        <v>11.417935267859978</v>
      </c>
      <c r="L656" s="123">
        <f>(Constantes!$D$12/0.8)*(0.00376*D656^2-0.0516*D656-6.967)</f>
        <v>-2.6724230999999996</v>
      </c>
      <c r="M656" s="122">
        <f t="shared" si="65"/>
        <v>2.252053177584219</v>
      </c>
      <c r="N656" s="12"/>
    </row>
    <row r="657" spans="2:14" ht="18.75" customHeight="1" x14ac:dyDescent="0.3">
      <c r="B657" s="11"/>
      <c r="C657" s="74">
        <v>652</v>
      </c>
      <c r="D657" s="64">
        <f>(Observaciones!D657+Observaciones!E657)/2</f>
        <v>5.4</v>
      </c>
      <c r="E657" s="123">
        <f t="shared" si="60"/>
        <v>0.89734507498222005</v>
      </c>
      <c r="F657" s="123">
        <f t="shared" si="61"/>
        <v>6.2429791566432663E-2</v>
      </c>
      <c r="G657" s="123">
        <f t="shared" si="62"/>
        <v>2.4882505999999998</v>
      </c>
      <c r="H657" s="123">
        <f>0.001013*Constantes!$D$6/(0.622*G657)</f>
        <v>4.8540581094265331E-2</v>
      </c>
      <c r="I657" s="123">
        <f t="shared" si="63"/>
        <v>0.28487954572282553</v>
      </c>
      <c r="J657" s="123">
        <f t="shared" si="64"/>
        <v>-0.15448255776842162</v>
      </c>
      <c r="K657" s="123">
        <f>(Constantes!$D$12/0.8)*(Constantes!$D$7*J657^2+Constantes!$D$8*J657+Constantes!$D$9)</f>
        <v>11.435367982473483</v>
      </c>
      <c r="L657" s="123">
        <f>(Constantes!$D$12/0.8)*(0.00376*D657^2-0.0516*D657-6.967)</f>
        <v>-2.6759993999999998</v>
      </c>
      <c r="M657" s="122">
        <f t="shared" si="65"/>
        <v>2.2999027964326126</v>
      </c>
      <c r="N657" s="12"/>
    </row>
    <row r="658" spans="2:14" ht="18.75" customHeight="1" x14ac:dyDescent="0.3">
      <c r="B658" s="11"/>
      <c r="C658" s="74">
        <v>653</v>
      </c>
      <c r="D658" s="64">
        <f>(Observaciones!D658+Observaciones!E658)/2</f>
        <v>5.3</v>
      </c>
      <c r="E658" s="123">
        <f t="shared" si="60"/>
        <v>0.8911200050543554</v>
      </c>
      <c r="F658" s="123">
        <f t="shared" si="61"/>
        <v>6.2047823841482788E-2</v>
      </c>
      <c r="G658" s="123">
        <f t="shared" si="62"/>
        <v>2.4884866999999997</v>
      </c>
      <c r="H658" s="123">
        <f>0.001013*Constantes!$D$6/(0.622*G658)</f>
        <v>4.8535975712530176E-2</v>
      </c>
      <c r="I658" s="123">
        <f t="shared" si="63"/>
        <v>0.28409936810792097</v>
      </c>
      <c r="J658" s="123">
        <f t="shared" si="64"/>
        <v>-0.16097842315249467</v>
      </c>
      <c r="K658" s="123">
        <f>(Constantes!$D$12/0.8)*(Constantes!$D$7*J658^2+Constantes!$D$8*J658+Constantes!$D$9)</f>
        <v>11.452252503452337</v>
      </c>
      <c r="L658" s="123">
        <f>(Constantes!$D$12/0.8)*(0.00376*D658^2-0.0516*D658-6.967)</f>
        <v>-2.6755730999999994</v>
      </c>
      <c r="M658" s="122">
        <f t="shared" si="65"/>
        <v>2.2982344106280239</v>
      </c>
      <c r="N658" s="12"/>
    </row>
    <row r="659" spans="2:14" ht="18.75" customHeight="1" x14ac:dyDescent="0.3">
      <c r="B659" s="11"/>
      <c r="C659" s="74">
        <v>654</v>
      </c>
      <c r="D659" s="64">
        <f>(Observaciones!D659+Observaciones!E659)/2</f>
        <v>5.8</v>
      </c>
      <c r="E659" s="123">
        <f t="shared" si="60"/>
        <v>0.92263042375989668</v>
      </c>
      <c r="F659" s="123">
        <f t="shared" si="61"/>
        <v>6.3977874512489694E-2</v>
      </c>
      <c r="G659" s="123">
        <f t="shared" si="62"/>
        <v>2.4873061999999999</v>
      </c>
      <c r="H659" s="123">
        <f>0.001013*Constantes!$D$6/(0.622*G659)</f>
        <v>4.8559011364243919E-2</v>
      </c>
      <c r="I659" s="123">
        <f t="shared" si="63"/>
        <v>0.28798920389513999</v>
      </c>
      <c r="J659" s="123">
        <f t="shared" si="64"/>
        <v>-0.16742658715558942</v>
      </c>
      <c r="K659" s="123">
        <f>(Constantes!$D$12/0.8)*(Constantes!$D$7*J659^2+Constantes!$D$8*J659+Constantes!$D$9)</f>
        <v>11.468592994201785</v>
      </c>
      <c r="L659" s="123">
        <f>(Constantes!$D$12/0.8)*(0.00376*D659^2-0.0516*D659-6.967)</f>
        <v>-2.6774225999999994</v>
      </c>
      <c r="M659" s="122">
        <f t="shared" si="65"/>
        <v>2.3335923051608427</v>
      </c>
      <c r="N659" s="12"/>
    </row>
    <row r="660" spans="2:14" ht="18.75" customHeight="1" x14ac:dyDescent="0.3">
      <c r="B660" s="11"/>
      <c r="C660" s="74">
        <v>655</v>
      </c>
      <c r="D660" s="64">
        <f>(Observaciones!D660+Observaciones!E660)/2</f>
        <v>4.6000000000000005</v>
      </c>
      <c r="E660" s="123">
        <f t="shared" si="60"/>
        <v>0.84860028432540868</v>
      </c>
      <c r="F660" s="123">
        <f t="shared" si="61"/>
        <v>5.9429679792546375E-2</v>
      </c>
      <c r="G660" s="123">
        <f t="shared" si="62"/>
        <v>2.4901393999999999</v>
      </c>
      <c r="H660" s="123">
        <f>0.001013*Constantes!$D$6/(0.622*G660)</f>
        <v>4.8503762493037277E-2</v>
      </c>
      <c r="I660" s="123">
        <f t="shared" si="63"/>
        <v>0.27860842641973371</v>
      </c>
      <c r="J660" s="123">
        <f t="shared" si="64"/>
        <v>-0.17382513904754696</v>
      </c>
      <c r="K660" s="123">
        <f>(Constantes!$D$12/0.8)*(Constantes!$D$7*J660^2+Constantes!$D$8*J660+Constantes!$D$9)</f>
        <v>11.484394085386151</v>
      </c>
      <c r="L660" s="123">
        <f>(Constantes!$D$12/0.8)*(0.00376*D660^2-0.0516*D660-6.967)</f>
        <v>-2.6717993999999994</v>
      </c>
      <c r="M660" s="122">
        <f t="shared" si="65"/>
        <v>2.2632842000995321</v>
      </c>
      <c r="N660" s="12"/>
    </row>
    <row r="661" spans="2:14" ht="18.75" customHeight="1" x14ac:dyDescent="0.3">
      <c r="B661" s="11"/>
      <c r="C661" s="74">
        <v>656</v>
      </c>
      <c r="D661" s="64">
        <f>(Observaciones!D661+Observaciones!E661)/2</f>
        <v>4.6000000000000005</v>
      </c>
      <c r="E661" s="123">
        <f t="shared" si="60"/>
        <v>0.84860028432540868</v>
      </c>
      <c r="F661" s="123">
        <f t="shared" si="61"/>
        <v>5.9429679792546375E-2</v>
      </c>
      <c r="G661" s="123">
        <f t="shared" si="62"/>
        <v>2.4901393999999999</v>
      </c>
      <c r="H661" s="123">
        <f>0.001013*Constantes!$D$6/(0.622*G661)</f>
        <v>4.8503762493037277E-2</v>
      </c>
      <c r="I661" s="123">
        <f t="shared" si="63"/>
        <v>0.27860842641973371</v>
      </c>
      <c r="J661" s="123">
        <f t="shared" si="64"/>
        <v>-0.18017218279935227</v>
      </c>
      <c r="K661" s="123">
        <f>(Constantes!$D$12/0.8)*(Constantes!$D$7*J661^2+Constantes!$D$8*J661+Constantes!$D$9)</f>
        <v>11.499660862329652</v>
      </c>
      <c r="L661" s="123">
        <f>(Constantes!$D$12/0.8)*(0.00376*D661^2-0.0516*D661-6.967)</f>
        <v>-2.6717993999999994</v>
      </c>
      <c r="M661" s="122">
        <f t="shared" si="65"/>
        <v>2.2672824456382181</v>
      </c>
      <c r="N661" s="12"/>
    </row>
    <row r="662" spans="2:14" ht="18.75" customHeight="1" x14ac:dyDescent="0.3">
      <c r="B662" s="11"/>
      <c r="C662" s="74">
        <v>657</v>
      </c>
      <c r="D662" s="64">
        <f>(Observaciones!D662+Observaciones!E662)/2</f>
        <v>4.6000000000000005</v>
      </c>
      <c r="E662" s="123">
        <f t="shared" si="60"/>
        <v>0.84860028432540868</v>
      </c>
      <c r="F662" s="123">
        <f t="shared" si="61"/>
        <v>5.9429679792546375E-2</v>
      </c>
      <c r="G662" s="123">
        <f t="shared" si="62"/>
        <v>2.4901393999999999</v>
      </c>
      <c r="H662" s="123">
        <f>0.001013*Constantes!$D$6/(0.622*G662)</f>
        <v>4.8503762493037277E-2</v>
      </c>
      <c r="I662" s="123">
        <f t="shared" si="63"/>
        <v>0.27860842641973371</v>
      </c>
      <c r="J662" s="123">
        <f t="shared" si="64"/>
        <v>-0.1864658376449593</v>
      </c>
      <c r="K662" s="123">
        <f>(Constantes!$D$12/0.8)*(Constantes!$D$7*J662^2+Constantes!$D$8*J662+Constantes!$D$9)</f>
        <v>11.514398851933022</v>
      </c>
      <c r="L662" s="123">
        <f>(Constantes!$D$12/0.8)*(0.00376*D662^2-0.0516*D662-6.967)</f>
        <v>-2.6717993999999994</v>
      </c>
      <c r="M662" s="122">
        <f t="shared" si="65"/>
        <v>2.2711422060446838</v>
      </c>
      <c r="N662" s="12"/>
    </row>
    <row r="663" spans="2:14" ht="18.75" customHeight="1" x14ac:dyDescent="0.3">
      <c r="B663" s="11"/>
      <c r="C663" s="74">
        <v>658</v>
      </c>
      <c r="D663" s="64">
        <f>(Observaciones!D663+Observaciones!E663)/2</f>
        <v>4.6000000000000005</v>
      </c>
      <c r="E663" s="123">
        <f t="shared" si="60"/>
        <v>0.84860028432540868</v>
      </c>
      <c r="F663" s="123">
        <f t="shared" si="61"/>
        <v>5.9429679792546375E-2</v>
      </c>
      <c r="G663" s="123">
        <f t="shared" si="62"/>
        <v>2.4901393999999999</v>
      </c>
      <c r="H663" s="123">
        <f>0.001013*Constantes!$D$6/(0.622*G663)</f>
        <v>4.8503762493037277E-2</v>
      </c>
      <c r="I663" s="123">
        <f t="shared" si="63"/>
        <v>0.27860842641973371</v>
      </c>
      <c r="J663" s="123">
        <f t="shared" si="64"/>
        <v>-0.19270423863861044</v>
      </c>
      <c r="K663" s="123">
        <f>(Constantes!$D$12/0.8)*(Constantes!$D$7*J663^2+Constantes!$D$8*J663+Constantes!$D$9)</f>
        <v>11.528614009123629</v>
      </c>
      <c r="L663" s="123">
        <f>(Constantes!$D$12/0.8)*(0.00376*D663^2-0.0516*D663-6.967)</f>
        <v>-2.6717993999999994</v>
      </c>
      <c r="M663" s="122">
        <f t="shared" si="65"/>
        <v>2.2748650408662976</v>
      </c>
      <c r="N663" s="12"/>
    </row>
    <row r="664" spans="2:14" ht="18.75" customHeight="1" x14ac:dyDescent="0.3">
      <c r="B664" s="11"/>
      <c r="C664" s="74">
        <v>659</v>
      </c>
      <c r="D664" s="64">
        <f>(Observaciones!D664+Observaciones!E664)/2</f>
        <v>4.6000000000000005</v>
      </c>
      <c r="E664" s="123">
        <f t="shared" si="60"/>
        <v>0.84860028432540868</v>
      </c>
      <c r="F664" s="123">
        <f t="shared" si="61"/>
        <v>5.9429679792546375E-2</v>
      </c>
      <c r="G664" s="123">
        <f t="shared" si="62"/>
        <v>2.4901393999999999</v>
      </c>
      <c r="H664" s="123">
        <f>0.001013*Constantes!$D$6/(0.622*G664)</f>
        <v>4.8503762493037277E-2</v>
      </c>
      <c r="I664" s="123">
        <f t="shared" si="63"/>
        <v>0.27860842641973371</v>
      </c>
      <c r="J664" s="123">
        <f t="shared" si="64"/>
        <v>-0.19888553720745419</v>
      </c>
      <c r="K664" s="123">
        <f>(Constantes!$D$12/0.8)*(Constantes!$D$7*J664^2+Constantes!$D$8*J664+Constantes!$D$9)</f>
        <v>11.542312702857142</v>
      </c>
      <c r="L664" s="123">
        <f>(Constantes!$D$12/0.8)*(0.00376*D664^2-0.0516*D664-6.967)</f>
        <v>-2.6717993999999994</v>
      </c>
      <c r="M664" s="122">
        <f t="shared" si="65"/>
        <v>2.2784526180810913</v>
      </c>
      <c r="N664" s="12"/>
    </row>
    <row r="665" spans="2:14" ht="18.75" customHeight="1" x14ac:dyDescent="0.3">
      <c r="B665" s="11"/>
      <c r="C665" s="74">
        <v>660</v>
      </c>
      <c r="D665" s="64">
        <f>(Observaciones!D665+Observaciones!E665)/2</f>
        <v>4.6000000000000005</v>
      </c>
      <c r="E665" s="123">
        <f t="shared" si="60"/>
        <v>0.84860028432540868</v>
      </c>
      <c r="F665" s="123">
        <f t="shared" si="61"/>
        <v>5.9429679792546375E-2</v>
      </c>
      <c r="G665" s="123">
        <f t="shared" si="62"/>
        <v>2.4901393999999999</v>
      </c>
      <c r="H665" s="123">
        <f>0.001013*Constantes!$D$6/(0.622*G665)</f>
        <v>4.8503762493037277E-2</v>
      </c>
      <c r="I665" s="123">
        <f t="shared" si="63"/>
        <v>0.27860842641973371</v>
      </c>
      <c r="J665" s="123">
        <f t="shared" si="64"/>
        <v>-0.20500790169932193</v>
      </c>
      <c r="K665" s="123">
        <f>(Constantes!$D$12/0.8)*(Constantes!$D$7*J665^2+Constantes!$D$8*J665+Constantes!$D$9)</f>
        <v>11.555501701689431</v>
      </c>
      <c r="L665" s="123">
        <f>(Constantes!$D$12/0.8)*(0.00376*D665^2-0.0516*D665-6.967)</f>
        <v>-2.6717993999999994</v>
      </c>
      <c r="M665" s="122">
        <f t="shared" si="65"/>
        <v>2.2819067103191641</v>
      </c>
      <c r="N665" s="12"/>
    </row>
    <row r="666" spans="2:14" ht="18.75" customHeight="1" x14ac:dyDescent="0.3">
      <c r="B666" s="11"/>
      <c r="C666" s="74">
        <v>661</v>
      </c>
      <c r="D666" s="64">
        <f>(Observaciones!D666+Observaciones!E666)/2</f>
        <v>4.6000000000000005</v>
      </c>
      <c r="E666" s="123">
        <f t="shared" si="60"/>
        <v>0.84860028432540868</v>
      </c>
      <c r="F666" s="123">
        <f t="shared" si="61"/>
        <v>5.9429679792546375E-2</v>
      </c>
      <c r="G666" s="123">
        <f t="shared" si="62"/>
        <v>2.4901393999999999</v>
      </c>
      <c r="H666" s="123">
        <f>0.001013*Constantes!$D$6/(0.622*G666)</f>
        <v>4.8503762493037277E-2</v>
      </c>
      <c r="I666" s="123">
        <f t="shared" si="63"/>
        <v>0.27860842641973371</v>
      </c>
      <c r="J666" s="123">
        <f t="shared" si="64"/>
        <v>-0.21106951792548392</v>
      </c>
      <c r="K666" s="123">
        <f>(Constantes!$D$12/0.8)*(Constantes!$D$7*J666^2+Constantes!$D$8*J666+Constantes!$D$9)</f>
        <v>11.568188158937843</v>
      </c>
      <c r="L666" s="123">
        <f>(Constantes!$D$12/0.8)*(0.00376*D666^2-0.0516*D666-6.967)</f>
        <v>-2.6717993999999994</v>
      </c>
      <c r="M666" s="122">
        <f t="shared" si="65"/>
        <v>2.2852291909765361</v>
      </c>
      <c r="N666" s="12"/>
    </row>
    <row r="667" spans="2:14" ht="18.75" customHeight="1" x14ac:dyDescent="0.3">
      <c r="B667" s="11"/>
      <c r="C667" s="74">
        <v>662</v>
      </c>
      <c r="D667" s="64">
        <f>(Observaciones!D667+Observaciones!E667)/2</f>
        <v>4.2</v>
      </c>
      <c r="E667" s="123">
        <f t="shared" si="60"/>
        <v>0.82511551517269466</v>
      </c>
      <c r="F667" s="123">
        <f t="shared" si="61"/>
        <v>5.797655922358453E-2</v>
      </c>
      <c r="G667" s="123">
        <f t="shared" si="62"/>
        <v>2.4910837999999997</v>
      </c>
      <c r="H667" s="123">
        <f>0.001013*Constantes!$D$6/(0.622*G667)</f>
        <v>4.8485374129988865E-2</v>
      </c>
      <c r="I667" s="123">
        <f t="shared" si="63"/>
        <v>0.27544842685092108</v>
      </c>
      <c r="J667" s="123">
        <f t="shared" si="64"/>
        <v>-0.21706858969823067</v>
      </c>
      <c r="K667" s="123">
        <f>(Constantes!$D$12/0.8)*(Constantes!$D$7*J667^2+Constantes!$D$8*J667+Constantes!$D$9)</f>
        <v>11.580379597451429</v>
      </c>
      <c r="L667" s="123">
        <f>(Constantes!$D$12/0.8)*(0.00376*D667^2-0.0516*D667-6.967)</f>
        <v>-2.6690225999999995</v>
      </c>
      <c r="M667" s="122">
        <f t="shared" si="65"/>
        <v>2.2632314255076738</v>
      </c>
      <c r="N667" s="12"/>
    </row>
    <row r="668" spans="2:14" ht="18.75" customHeight="1" x14ac:dyDescent="0.3">
      <c r="B668" s="11"/>
      <c r="C668" s="74">
        <v>663</v>
      </c>
      <c r="D668" s="64">
        <f>(Observaciones!D668+Observaciones!E668)/2</f>
        <v>5.8000000000000007</v>
      </c>
      <c r="E668" s="123">
        <f t="shared" si="60"/>
        <v>0.92263042375989679</v>
      </c>
      <c r="F668" s="123">
        <f t="shared" si="61"/>
        <v>6.3977874512489707E-2</v>
      </c>
      <c r="G668" s="123">
        <f t="shared" si="62"/>
        <v>2.4873061999999999</v>
      </c>
      <c r="H668" s="123">
        <f>0.001013*Constantes!$D$6/(0.622*G668)</f>
        <v>4.8559011364243919E-2</v>
      </c>
      <c r="I668" s="123">
        <f t="shared" si="63"/>
        <v>0.28798920389513993</v>
      </c>
      <c r="J668" s="123">
        <f t="shared" si="64"/>
        <v>-0.22300333936312605</v>
      </c>
      <c r="K668" s="123">
        <f>(Constantes!$D$12/0.8)*(Constantes!$D$7*J668^2+Constantes!$D$8*J668+Constantes!$D$9)</f>
        <v>11.592083894010228</v>
      </c>
      <c r="L668" s="123">
        <f>(Constantes!$D$12/0.8)*(0.00376*D668^2-0.0516*D668-6.967)</f>
        <v>-2.6774225999999994</v>
      </c>
      <c r="M668" s="122">
        <f t="shared" si="65"/>
        <v>2.3670225083295229</v>
      </c>
      <c r="N668" s="12"/>
    </row>
    <row r="669" spans="2:14" ht="18.75" customHeight="1" x14ac:dyDescent="0.3">
      <c r="B669" s="11"/>
      <c r="C669" s="74">
        <v>664</v>
      </c>
      <c r="D669" s="64">
        <f>(Observaciones!D669+Observaciones!E669)/2</f>
        <v>3.6000000000000005</v>
      </c>
      <c r="E669" s="123">
        <f t="shared" si="60"/>
        <v>0.79096311468656078</v>
      </c>
      <c r="F669" s="123">
        <f t="shared" si="61"/>
        <v>5.5854039188960966E-2</v>
      </c>
      <c r="G669" s="123">
        <f t="shared" si="62"/>
        <v>2.4925003999999999</v>
      </c>
      <c r="H669" s="123">
        <f>0.001013*Constantes!$D$6/(0.622*G669)</f>
        <v>4.8457817712749152E-2</v>
      </c>
      <c r="I669" s="123">
        <f t="shared" si="63"/>
        <v>0.27068003084395481</v>
      </c>
      <c r="J669" s="123">
        <f t="shared" si="64"/>
        <v>-0.22887200832576185</v>
      </c>
      <c r="K669" s="123">
        <f>(Constantes!$D$12/0.8)*(Constantes!$D$7*J669^2+Constantes!$D$8*J669+Constantes!$D$9)</f>
        <v>11.603309263374012</v>
      </c>
      <c r="L669" s="123">
        <f>(Constantes!$D$12/0.8)*(0.00376*D669^2-0.0516*D669-6.967)</f>
        <v>-2.6640113999999997</v>
      </c>
      <c r="M669" s="122">
        <f t="shared" si="65"/>
        <v>2.2312423748232555</v>
      </c>
      <c r="N669" s="12"/>
    </row>
    <row r="670" spans="2:14" ht="18.75" customHeight="1" x14ac:dyDescent="0.3">
      <c r="B670" s="11"/>
      <c r="C670" s="74">
        <v>665</v>
      </c>
      <c r="D670" s="64">
        <f>(Observaciones!D670+Observaciones!E670)/2</f>
        <v>5.1000000000000005</v>
      </c>
      <c r="E670" s="123">
        <f t="shared" si="60"/>
        <v>0.87878397685782894</v>
      </c>
      <c r="F670" s="123">
        <f t="shared" si="61"/>
        <v>6.1289891533703518E-2</v>
      </c>
      <c r="G670" s="123">
        <f t="shared" si="62"/>
        <v>2.4889589000000001</v>
      </c>
      <c r="H670" s="123">
        <f>0.001013*Constantes!$D$6/(0.622*G670)</f>
        <v>4.8526767570229598E-2</v>
      </c>
      <c r="I670" s="123">
        <f t="shared" si="63"/>
        <v>0.28253577431172794</v>
      </c>
      <c r="J670" s="123">
        <f t="shared" si="64"/>
        <v>-0.23467285757286888</v>
      </c>
      <c r="K670" s="123">
        <f>(Constantes!$D$12/0.8)*(Constantes!$D$7*J670^2+Constantes!$D$8*J670+Constantes!$D$9)</f>
        <v>11.614064242001415</v>
      </c>
      <c r="L670" s="123">
        <f>(Constantes!$D$12/0.8)*(0.00376*D670^2-0.0516*D670-6.967)</f>
        <v>-2.6746358999999997</v>
      </c>
      <c r="M670" s="122">
        <f t="shared" si="65"/>
        <v>2.3288249905003746</v>
      </c>
      <c r="N670" s="12"/>
    </row>
    <row r="671" spans="2:14" ht="18.75" customHeight="1" x14ac:dyDescent="0.3">
      <c r="B671" s="11"/>
      <c r="C671" s="74">
        <v>666</v>
      </c>
      <c r="D671" s="64">
        <f>(Observaciones!D671+Observaciones!E671)/2</f>
        <v>5</v>
      </c>
      <c r="E671" s="123">
        <f t="shared" si="60"/>
        <v>0.87267261944779717</v>
      </c>
      <c r="F671" s="123">
        <f t="shared" si="61"/>
        <v>6.0913909783222933E-2</v>
      </c>
      <c r="G671" s="123">
        <f t="shared" si="62"/>
        <v>2.489195</v>
      </c>
      <c r="H671" s="123">
        <f>0.001013*Constantes!$D$6/(0.622*G671)</f>
        <v>4.8522164809166962E-2</v>
      </c>
      <c r="I671" s="123">
        <f t="shared" si="63"/>
        <v>0.28175238056862134</v>
      </c>
      <c r="J671" s="123">
        <f t="shared" si="64"/>
        <v>-0.24040416818762136</v>
      </c>
      <c r="K671" s="123">
        <f>(Constantes!$D$12/0.8)*(Constantes!$D$7*J671^2+Constantes!$D$8*J671+Constantes!$D$9)</f>
        <v>11.624357671460647</v>
      </c>
      <c r="L671" s="123">
        <f>(Constantes!$D$12/0.8)*(0.00376*D671^2-0.0516*D671-6.967)</f>
        <v>-2.6741249999999992</v>
      </c>
      <c r="M671" s="122">
        <f t="shared" si="65"/>
        <v>2.3252379350361796</v>
      </c>
      <c r="N671" s="12"/>
    </row>
    <row r="672" spans="2:14" ht="18.75" customHeight="1" x14ac:dyDescent="0.3">
      <c r="B672" s="11"/>
      <c r="C672" s="74">
        <v>667</v>
      </c>
      <c r="D672" s="64">
        <f>(Observaciones!D672+Observaciones!E672)/2</f>
        <v>3.6999999999999993</v>
      </c>
      <c r="E672" s="123">
        <f t="shared" si="60"/>
        <v>0.79656704122309585</v>
      </c>
      <c r="F672" s="123">
        <f t="shared" si="61"/>
        <v>5.6203091112967181E-2</v>
      </c>
      <c r="G672" s="123">
        <f t="shared" si="62"/>
        <v>2.4922643</v>
      </c>
      <c r="H672" s="123">
        <f>0.001013*Constantes!$D$6/(0.622*G672)</f>
        <v>4.8462408273534374E-2</v>
      </c>
      <c r="I672" s="123">
        <f t="shared" si="63"/>
        <v>0.27147703708239068</v>
      </c>
      <c r="J672" s="123">
        <f t="shared" si="64"/>
        <v>-0.246064241858993</v>
      </c>
      <c r="K672" s="123">
        <f>(Constantes!$D$12/0.8)*(Constantes!$D$7*J672^2+Constantes!$D$8*J672+Constantes!$D$9)</f>
        <v>11.634198681553384</v>
      </c>
      <c r="L672" s="123">
        <f>(Constantes!$D$12/0.8)*(0.00376*D672^2-0.0516*D672-6.967)</f>
        <v>-2.6649170999999994</v>
      </c>
      <c r="M672" s="122">
        <f t="shared" si="65"/>
        <v>2.2454489213040141</v>
      </c>
      <c r="N672" s="12"/>
    </row>
    <row r="673" spans="2:14" ht="18.75" customHeight="1" x14ac:dyDescent="0.3">
      <c r="B673" s="11"/>
      <c r="C673" s="74">
        <v>668</v>
      </c>
      <c r="D673" s="64">
        <f>(Observaciones!D673+Observaciones!E673)/2</f>
        <v>6.3</v>
      </c>
      <c r="E673" s="123">
        <f t="shared" si="60"/>
        <v>0.95511880773888869</v>
      </c>
      <c r="F673" s="123">
        <f t="shared" si="61"/>
        <v>6.5959109426506832E-2</v>
      </c>
      <c r="G673" s="123">
        <f t="shared" si="62"/>
        <v>2.4861257000000001</v>
      </c>
      <c r="H673" s="123">
        <f>0.001013*Constantes!$D$6/(0.622*G673)</f>
        <v>4.8582068892234348E-2</v>
      </c>
      <c r="I673" s="123">
        <f t="shared" si="63"/>
        <v>0.29185060555993408</v>
      </c>
      <c r="J673" s="123">
        <f t="shared" si="64"/>
        <v>-0.25165140138500053</v>
      </c>
      <c r="K673" s="123">
        <f>(Constantes!$D$12/0.8)*(Constantes!$D$7*J673^2+Constantes!$D$8*J673+Constantes!$D$9)</f>
        <v>11.643596673173731</v>
      </c>
      <c r="L673" s="123">
        <f>(Constantes!$D$12/0.8)*(0.00376*D673^2-0.0516*D673-6.967)</f>
        <v>-2.6785670999999995</v>
      </c>
      <c r="M673" s="122">
        <f t="shared" si="65"/>
        <v>2.4125578653957871</v>
      </c>
      <c r="N673" s="12"/>
    </row>
    <row r="674" spans="2:14" ht="18.75" customHeight="1" x14ac:dyDescent="0.3">
      <c r="B674" s="11"/>
      <c r="C674" s="74">
        <v>669</v>
      </c>
      <c r="D674" s="64">
        <f>(Observaciones!D674+Observaciones!E674)/2</f>
        <v>6.6</v>
      </c>
      <c r="E674" s="123">
        <f t="shared" si="60"/>
        <v>0.97509200119637596</v>
      </c>
      <c r="F674" s="123">
        <f t="shared" si="61"/>
        <v>6.7172876672191351E-2</v>
      </c>
      <c r="G674" s="123">
        <f t="shared" si="62"/>
        <v>2.4854173999999998</v>
      </c>
      <c r="H674" s="123">
        <f>0.001013*Constantes!$D$6/(0.622*G674)</f>
        <v>4.8595913922608876E-2</v>
      </c>
      <c r="I674" s="123">
        <f t="shared" si="63"/>
        <v>0.29415325712459833</v>
      </c>
      <c r="J674" s="123">
        <f t="shared" si="64"/>
        <v>-0.25716399116969618</v>
      </c>
      <c r="K674" s="123">
        <f>(Constantes!$D$12/0.8)*(Constantes!$D$7*J674^2+Constantes!$D$8*J674+Constantes!$D$9)</f>
        <v>11.652561300924452</v>
      </c>
      <c r="L674" s="123">
        <f>(Constantes!$D$12/0.8)*(0.00376*D674^2-0.0516*D674-6.967)</f>
        <v>-2.6789153999999997</v>
      </c>
      <c r="M674" s="122">
        <f t="shared" si="65"/>
        <v>2.4339688384090694</v>
      </c>
      <c r="N674" s="12"/>
    </row>
    <row r="675" spans="2:14" ht="18.75" customHeight="1" x14ac:dyDescent="0.3">
      <c r="B675" s="11"/>
      <c r="C675" s="74">
        <v>670</v>
      </c>
      <c r="D675" s="64">
        <f>(Observaciones!D675+Observaciones!E675)/2</f>
        <v>6.8000000000000007</v>
      </c>
      <c r="E675" s="123">
        <f t="shared" si="60"/>
        <v>0.98861102899196263</v>
      </c>
      <c r="F675" s="123">
        <f t="shared" si="61"/>
        <v>6.7992630954249275E-2</v>
      </c>
      <c r="G675" s="123">
        <f t="shared" si="62"/>
        <v>2.4849451999999999</v>
      </c>
      <c r="H675" s="123">
        <f>0.001013*Constantes!$D$6/(0.622*G675)</f>
        <v>4.8605148327679162E-2</v>
      </c>
      <c r="I675" s="123">
        <f t="shared" si="63"/>
        <v>0.29568227892073129</v>
      </c>
      <c r="J675" s="123">
        <f t="shared" si="64"/>
        <v>-0.26260037771375483</v>
      </c>
      <c r="K675" s="123">
        <f>(Constantes!$D$12/0.8)*(Constantes!$D$7*J675^2+Constantes!$D$8*J675+Constantes!$D$9)</f>
        <v>11.661102455512905</v>
      </c>
      <c r="L675" s="123">
        <f>(Constantes!$D$12/0.8)*(0.00376*D675^2-0.0516*D675-6.967)</f>
        <v>-2.6790065999999997</v>
      </c>
      <c r="M675" s="122">
        <f t="shared" si="65"/>
        <v>2.4489676911160596</v>
      </c>
      <c r="N675" s="12"/>
    </row>
    <row r="676" spans="2:14" ht="18.75" customHeight="1" x14ac:dyDescent="0.3">
      <c r="B676" s="11"/>
      <c r="C676" s="74">
        <v>671</v>
      </c>
      <c r="D676" s="64">
        <f>(Observaciones!D676+Observaciones!E676)/2</f>
        <v>3.8</v>
      </c>
      <c r="E676" s="123">
        <f t="shared" si="60"/>
        <v>0.80220597314586006</v>
      </c>
      <c r="F676" s="123">
        <f t="shared" si="61"/>
        <v>5.6554012654769156E-2</v>
      </c>
      <c r="G676" s="123">
        <f t="shared" si="62"/>
        <v>2.4920282</v>
      </c>
      <c r="H676" s="123">
        <f>0.001013*Constantes!$D$6/(0.622*G676)</f>
        <v>4.8466999704158381E-2</v>
      </c>
      <c r="I676" s="123">
        <f t="shared" si="63"/>
        <v>0.27227315064879981</v>
      </c>
      <c r="J676" s="123">
        <f t="shared" si="64"/>
        <v>-0.26795895009851539</v>
      </c>
      <c r="K676" s="123">
        <f>(Constantes!$D$12/0.8)*(Constantes!$D$7*J676^2+Constantes!$D$8*J676+Constantes!$D$9)</f>
        <v>11.669230245949381</v>
      </c>
      <c r="L676" s="123">
        <f>(Constantes!$D$12/0.8)*(0.00376*D676^2-0.0516*D676-6.967)</f>
        <v>-2.6657945999999995</v>
      </c>
      <c r="M676" s="122">
        <f t="shared" si="65"/>
        <v>2.2607607049036957</v>
      </c>
      <c r="N676" s="12"/>
    </row>
    <row r="677" spans="2:14" ht="18.75" customHeight="1" x14ac:dyDescent="0.3">
      <c r="B677" s="11"/>
      <c r="C677" s="74">
        <v>672</v>
      </c>
      <c r="D677" s="64">
        <f>(Observaciones!D677+Observaciones!E677)/2</f>
        <v>4.9000000000000004</v>
      </c>
      <c r="E677" s="123">
        <f t="shared" si="60"/>
        <v>0.86659876849717865</v>
      </c>
      <c r="F677" s="123">
        <f t="shared" si="61"/>
        <v>6.0539906235598358E-2</v>
      </c>
      <c r="G677" s="123">
        <f t="shared" si="62"/>
        <v>2.4894311</v>
      </c>
      <c r="H677" s="123">
        <f>0.001013*Constantes!$D$6/(0.622*G677)</f>
        <v>4.8517562921164735E-2</v>
      </c>
      <c r="I677" s="123">
        <f t="shared" si="63"/>
        <v>0.28096793738836995</v>
      </c>
      <c r="J677" s="123">
        <f t="shared" si="64"/>
        <v>-0.27323812046333518</v>
      </c>
      <c r="K677" s="123">
        <f>(Constantes!$D$12/0.8)*(Constantes!$D$7*J677^2+Constantes!$D$8*J677+Constantes!$D$9)</f>
        <v>11.676954981570752</v>
      </c>
      <c r="L677" s="123">
        <f>(Constantes!$D$12/0.8)*(0.00376*D677^2-0.0516*D677-6.967)</f>
        <v>-2.6735858999999995</v>
      </c>
      <c r="M677" s="122">
        <f t="shared" si="65"/>
        <v>2.33280704302623</v>
      </c>
      <c r="N677" s="12"/>
    </row>
    <row r="678" spans="2:14" ht="18.75" customHeight="1" x14ac:dyDescent="0.3">
      <c r="B678" s="11"/>
      <c r="C678" s="74">
        <v>673</v>
      </c>
      <c r="D678" s="64">
        <f>(Observaciones!D678+Observaciones!E678)/2</f>
        <v>5.0999999999999996</v>
      </c>
      <c r="E678" s="123">
        <f t="shared" si="60"/>
        <v>0.87878397685782894</v>
      </c>
      <c r="F678" s="123">
        <f t="shared" si="61"/>
        <v>6.1289891533703518E-2</v>
      </c>
      <c r="G678" s="123">
        <f t="shared" si="62"/>
        <v>2.4889589000000001</v>
      </c>
      <c r="H678" s="123">
        <f>0.001013*Constantes!$D$6/(0.622*G678)</f>
        <v>4.8526767570229598E-2</v>
      </c>
      <c r="I678" s="123">
        <f t="shared" si="63"/>
        <v>0.28253577431172794</v>
      </c>
      <c r="J678" s="123">
        <f t="shared" si="64"/>
        <v>-0.27843632447609945</v>
      </c>
      <c r="K678" s="123">
        <f>(Constantes!$D$12/0.8)*(Constantes!$D$7*J678^2+Constantes!$D$8*J678+Constantes!$D$9)</f>
        <v>11.684287153912507</v>
      </c>
      <c r="L678" s="123">
        <f>(Constantes!$D$12/0.8)*(0.00376*D678^2-0.0516*D678-6.967)</f>
        <v>-2.6746358999999997</v>
      </c>
      <c r="M678" s="122">
        <f t="shared" si="65"/>
        <v>2.3474750462041256</v>
      </c>
      <c r="N678" s="12"/>
    </row>
    <row r="679" spans="2:14" ht="18.75" customHeight="1" x14ac:dyDescent="0.3">
      <c r="B679" s="11"/>
      <c r="C679" s="74">
        <v>674</v>
      </c>
      <c r="D679" s="64">
        <f>(Observaciones!D679+Observaciones!E679)/2</f>
        <v>5.4</v>
      </c>
      <c r="E679" s="123">
        <f t="shared" si="60"/>
        <v>0.89734507498222005</v>
      </c>
      <c r="F679" s="123">
        <f t="shared" si="61"/>
        <v>6.2429791566432663E-2</v>
      </c>
      <c r="G679" s="123">
        <f t="shared" si="62"/>
        <v>2.4882505999999998</v>
      </c>
      <c r="H679" s="123">
        <f>0.001013*Constantes!$D$6/(0.622*G679)</f>
        <v>4.8540581094265331E-2</v>
      </c>
      <c r="I679" s="123">
        <f t="shared" si="63"/>
        <v>0.28487954572282553</v>
      </c>
      <c r="J679" s="123">
        <f t="shared" si="64"/>
        <v>-0.28355202179677397</v>
      </c>
      <c r="K679" s="123">
        <f>(Constantes!$D$12/0.8)*(Constantes!$D$7*J679^2+Constantes!$D$8*J679+Constantes!$D$9)</f>
        <v>11.691237418452394</v>
      </c>
      <c r="L679" s="123">
        <f>(Constantes!$D$12/0.8)*(0.00376*D679^2-0.0516*D679-6.967)</f>
        <v>-2.6759993999999998</v>
      </c>
      <c r="M679" s="122">
        <f t="shared" si="65"/>
        <v>2.3684212469974786</v>
      </c>
      <c r="N679" s="12"/>
    </row>
    <row r="680" spans="2:14" ht="18.75" customHeight="1" x14ac:dyDescent="0.3">
      <c r="B680" s="11"/>
      <c r="C680" s="74">
        <v>675</v>
      </c>
      <c r="D680" s="64">
        <f>(Observaciones!D680+Observaciones!E680)/2</f>
        <v>4.5999999999999996</v>
      </c>
      <c r="E680" s="123">
        <f t="shared" si="60"/>
        <v>0.84860028432540868</v>
      </c>
      <c r="F680" s="123">
        <f t="shared" si="61"/>
        <v>5.9429679792546375E-2</v>
      </c>
      <c r="G680" s="123">
        <f t="shared" si="62"/>
        <v>2.4901393999999999</v>
      </c>
      <c r="H680" s="123">
        <f>0.001013*Constantes!$D$6/(0.622*G680)</f>
        <v>4.8503762493037277E-2</v>
      </c>
      <c r="I680" s="123">
        <f t="shared" si="63"/>
        <v>0.27860842641973371</v>
      </c>
      <c r="J680" s="123">
        <f t="shared" si="64"/>
        <v>-0.2885836965338357</v>
      </c>
      <c r="K680" s="123">
        <f>(Constantes!$D$12/0.8)*(Constantes!$D$7*J680^2+Constantes!$D$8*J680+Constantes!$D$9)</f>
        <v>11.697816576249066</v>
      </c>
      <c r="L680" s="123">
        <f>(Constantes!$D$12/0.8)*(0.00376*D680^2-0.0516*D680-6.967)</f>
        <v>-2.6717993999999994</v>
      </c>
      <c r="M680" s="122">
        <f t="shared" si="65"/>
        <v>2.3191778261809146</v>
      </c>
      <c r="N680" s="12"/>
    </row>
    <row r="681" spans="2:14" ht="18.75" customHeight="1" x14ac:dyDescent="0.3">
      <c r="B681" s="11"/>
      <c r="C681" s="74">
        <v>676</v>
      </c>
      <c r="D681" s="64">
        <f>(Observaciones!D681+Observaciones!E681)/2</f>
        <v>7.2</v>
      </c>
      <c r="E681" s="123">
        <f t="shared" si="60"/>
        <v>1.0161453093242518</v>
      </c>
      <c r="F681" s="123">
        <f t="shared" si="61"/>
        <v>6.9657846489614608E-2</v>
      </c>
      <c r="G681" s="123">
        <f t="shared" si="62"/>
        <v>2.4840008</v>
      </c>
      <c r="H681" s="123">
        <f>0.001013*Constantes!$D$6/(0.622*G681)</f>
        <v>4.8623627670391391E-2</v>
      </c>
      <c r="I681" s="123">
        <f t="shared" si="63"/>
        <v>0.29872538467816745</v>
      </c>
      <c r="J681" s="123">
        <f t="shared" si="64"/>
        <v>-0.29352985769346829</v>
      </c>
      <c r="K681" s="123">
        <f>(Constantes!$D$12/0.8)*(Constantes!$D$7*J681^2+Constantes!$D$8*J681+Constantes!$D$9)</f>
        <v>11.704035555499161</v>
      </c>
      <c r="L681" s="123">
        <f>(Constantes!$D$12/0.8)*(0.00376*D681^2-0.0516*D681-6.967)</f>
        <v>-2.6788505999999992</v>
      </c>
      <c r="M681" s="122">
        <f t="shared" si="65"/>
        <v>2.4862742962068904</v>
      </c>
      <c r="N681" s="12"/>
    </row>
    <row r="682" spans="2:14" ht="18.75" customHeight="1" x14ac:dyDescent="0.3">
      <c r="B682" s="11"/>
      <c r="C682" s="74">
        <v>677</v>
      </c>
      <c r="D682" s="64">
        <f>(Observaciones!D682+Observaciones!E682)/2</f>
        <v>4.8</v>
      </c>
      <c r="E682" s="123">
        <f t="shared" si="60"/>
        <v>0.86056222657343806</v>
      </c>
      <c r="F682" s="123">
        <f t="shared" si="61"/>
        <v>6.0167872375456809E-2</v>
      </c>
      <c r="G682" s="123">
        <f t="shared" si="62"/>
        <v>2.4896672</v>
      </c>
      <c r="H682" s="123">
        <f>0.001013*Constantes!$D$6/(0.622*G682)</f>
        <v>4.851296190597456E-2</v>
      </c>
      <c r="I682" s="123">
        <f t="shared" si="63"/>
        <v>0.28018245624068705</v>
      </c>
      <c r="J682" s="123">
        <f t="shared" si="64"/>
        <v>-0.29838903962137309</v>
      </c>
      <c r="K682" s="123">
        <f>(Constantes!$D$12/0.8)*(Constantes!$D$7*J682^2+Constantes!$D$8*J682+Constantes!$D$9)</f>
        <v>11.709905393036356</v>
      </c>
      <c r="L682" s="123">
        <f>(Constantes!$D$12/0.8)*(0.00376*D682^2-0.0516*D682-6.967)</f>
        <v>-2.6730185999999994</v>
      </c>
      <c r="M682" s="122">
        <f t="shared" si="65"/>
        <v>2.3351225351199321</v>
      </c>
      <c r="N682" s="12"/>
    </row>
    <row r="683" spans="2:14" ht="18.75" customHeight="1" x14ac:dyDescent="0.3">
      <c r="B683" s="11"/>
      <c r="C683" s="74">
        <v>678</v>
      </c>
      <c r="D683" s="64">
        <f>(Observaciones!D683+Observaciones!E683)/2</f>
        <v>5.6</v>
      </c>
      <c r="E683" s="123">
        <f t="shared" si="60"/>
        <v>0.90991033080617656</v>
      </c>
      <c r="F683" s="123">
        <f t="shared" si="61"/>
        <v>6.3199773283672295E-2</v>
      </c>
      <c r="G683" s="123">
        <f t="shared" si="62"/>
        <v>2.4877783999999998</v>
      </c>
      <c r="H683" s="123">
        <f>0.001013*Constantes!$D$6/(0.622*G683)</f>
        <v>4.8549794480149178E-2</v>
      </c>
      <c r="I683" s="123">
        <f t="shared" si="63"/>
        <v>0.28643660704734913</v>
      </c>
      <c r="J683" s="123">
        <f t="shared" si="64"/>
        <v>-0.30315980243707569</v>
      </c>
      <c r="K683" s="123">
        <f>(Constantes!$D$12/0.8)*(Constantes!$D$7*J683^2+Constantes!$D$8*J683+Constantes!$D$9)</f>
        <v>11.715437215795983</v>
      </c>
      <c r="L683" s="123">
        <f>(Constantes!$D$12/0.8)*(0.00376*D683^2-0.0516*D683-6.967)</f>
        <v>-2.6767673999999992</v>
      </c>
      <c r="M683" s="122">
        <f t="shared" si="65"/>
        <v>2.387662109087759</v>
      </c>
      <c r="N683" s="12"/>
    </row>
    <row r="684" spans="2:14" ht="18.75" customHeight="1" x14ac:dyDescent="0.3">
      <c r="B684" s="11"/>
      <c r="C684" s="74">
        <v>679</v>
      </c>
      <c r="D684" s="64">
        <f>(Observaciones!D684+Observaciones!E684)/2</f>
        <v>7.2000000000000011</v>
      </c>
      <c r="E684" s="123">
        <f t="shared" si="60"/>
        <v>1.0161453093242518</v>
      </c>
      <c r="F684" s="123">
        <f t="shared" si="61"/>
        <v>6.9657846489614608E-2</v>
      </c>
      <c r="G684" s="123">
        <f t="shared" si="62"/>
        <v>2.4840008</v>
      </c>
      <c r="H684" s="123">
        <f>0.001013*Constantes!$D$6/(0.622*G684)</f>
        <v>4.8623627670391391E-2</v>
      </c>
      <c r="I684" s="123">
        <f t="shared" si="63"/>
        <v>0.29872538467816745</v>
      </c>
      <c r="J684" s="123">
        <f t="shared" si="64"/>
        <v>-0.30784073246059135</v>
      </c>
      <c r="K684" s="123">
        <f>(Constantes!$D$12/0.8)*(Constantes!$D$7*J684^2+Constantes!$D$8*J684+Constantes!$D$9)</f>
        <v>11.720642222268744</v>
      </c>
      <c r="L684" s="123">
        <f>(Constantes!$D$12/0.8)*(0.00376*D684^2-0.0516*D684-6.967)</f>
        <v>-2.6788505999999992</v>
      </c>
      <c r="M684" s="122">
        <f t="shared" si="65"/>
        <v>2.4909374791507184</v>
      </c>
      <c r="N684" s="12"/>
    </row>
    <row r="685" spans="2:14" ht="18.75" customHeight="1" x14ac:dyDescent="0.3">
      <c r="B685" s="11"/>
      <c r="C685" s="74">
        <v>680</v>
      </c>
      <c r="D685" s="64">
        <f>(Observaciones!D685+Observaciones!E685)/2</f>
        <v>5.9</v>
      </c>
      <c r="E685" s="123">
        <f t="shared" si="60"/>
        <v>0.9290490433608416</v>
      </c>
      <c r="F685" s="123">
        <f t="shared" si="61"/>
        <v>6.4369991730543294E-2</v>
      </c>
      <c r="G685" s="123">
        <f t="shared" si="62"/>
        <v>2.4870701</v>
      </c>
      <c r="H685" s="123">
        <f>0.001013*Constantes!$D$6/(0.622*G685)</f>
        <v>4.8563621118743031E-2</v>
      </c>
      <c r="I685" s="123">
        <f t="shared" si="63"/>
        <v>0.28876380129570045</v>
      </c>
      <c r="J685" s="123">
        <f t="shared" si="64"/>
        <v>-0.31243044263133168</v>
      </c>
      <c r="K685" s="123">
        <f>(Constantes!$D$12/0.8)*(Constantes!$D$7*J685^2+Constantes!$D$8*J685+Constantes!$D$9)</f>
        <v>11.725531663967162</v>
      </c>
      <c r="L685" s="123">
        <f>(Constantes!$D$12/0.8)*(0.00376*D685^2-0.0516*D685-6.967)</f>
        <v>-2.6777078999999997</v>
      </c>
      <c r="M685" s="122">
        <f t="shared" si="65"/>
        <v>2.4095294378067149</v>
      </c>
      <c r="N685" s="12"/>
    </row>
    <row r="686" spans="2:14" ht="18.75" customHeight="1" x14ac:dyDescent="0.3">
      <c r="B686" s="11"/>
      <c r="C686" s="74">
        <v>681</v>
      </c>
      <c r="D686" s="64">
        <f>(Observaciones!D686+Observaciones!E686)/2</f>
        <v>6.2000000000000011</v>
      </c>
      <c r="E686" s="123">
        <f t="shared" si="60"/>
        <v>0.94854165981127081</v>
      </c>
      <c r="F686" s="123">
        <f t="shared" si="61"/>
        <v>6.5558715041284285E-2</v>
      </c>
      <c r="G686" s="123">
        <f t="shared" si="62"/>
        <v>2.4863618000000001</v>
      </c>
      <c r="H686" s="123">
        <f>0.001013*Constantes!$D$6/(0.622*G686)</f>
        <v>4.8577455635038451E-2</v>
      </c>
      <c r="I686" s="123">
        <f t="shared" si="63"/>
        <v>0.29108066300250851</v>
      </c>
      <c r="J686" s="123">
        <f t="shared" si="64"/>
        <v>-0.31692757291911972</v>
      </c>
      <c r="K686" s="123">
        <f>(Constantes!$D$12/0.8)*(Constantes!$D$7*J686^2+Constantes!$D$8*J686+Constantes!$D$9)</f>
        <v>11.730116826928244</v>
      </c>
      <c r="L686" s="123">
        <f>(Constantes!$D$12/0.8)*(0.00376*D686^2-0.0516*D686-6.967)</f>
        <v>-2.6783945999999994</v>
      </c>
      <c r="M686" s="122">
        <f t="shared" si="65"/>
        <v>2.4299166961440668</v>
      </c>
      <c r="N686" s="12"/>
    </row>
    <row r="687" spans="2:14" ht="18.75" customHeight="1" x14ac:dyDescent="0.3">
      <c r="B687" s="11"/>
      <c r="C687" s="74">
        <v>682</v>
      </c>
      <c r="D687" s="64">
        <f>(Observaciones!D687+Observaciones!E687)/2</f>
        <v>5.5</v>
      </c>
      <c r="E687" s="123">
        <f t="shared" si="60"/>
        <v>0.90360844965772646</v>
      </c>
      <c r="F687" s="123">
        <f t="shared" si="61"/>
        <v>6.2813771829638612E-2</v>
      </c>
      <c r="G687" s="123">
        <f t="shared" si="62"/>
        <v>2.4880144999999998</v>
      </c>
      <c r="H687" s="123">
        <f>0.001013*Constantes!$D$6/(0.622*G687)</f>
        <v>4.8545187350055377E-2</v>
      </c>
      <c r="I687" s="123">
        <f t="shared" si="63"/>
        <v>0.28565862902483974</v>
      </c>
      <c r="J687" s="123">
        <f t="shared" si="64"/>
        <v>-0.32133079072719412</v>
      </c>
      <c r="K687" s="123">
        <f>(Constantes!$D$12/0.8)*(Constantes!$D$7*J687^2+Constantes!$D$8*J687+Constantes!$D$9)</f>
        <v>11.734409013275799</v>
      </c>
      <c r="L687" s="123">
        <f>(Constantes!$D$12/0.8)*(0.00376*D687^2-0.0516*D687-6.967)</f>
        <v>-2.6763974999999998</v>
      </c>
      <c r="M687" s="122">
        <f t="shared" si="65"/>
        <v>2.3863770391046337</v>
      </c>
      <c r="N687" s="12"/>
    </row>
    <row r="688" spans="2:14" ht="18.75" customHeight="1" x14ac:dyDescent="0.3">
      <c r="B688" s="11"/>
      <c r="C688" s="74">
        <v>683</v>
      </c>
      <c r="D688" s="64">
        <f>(Observaciones!D688+Observaciones!E688)/2</f>
        <v>5.4</v>
      </c>
      <c r="E688" s="123">
        <f t="shared" si="60"/>
        <v>0.89734507498222005</v>
      </c>
      <c r="F688" s="123">
        <f t="shared" si="61"/>
        <v>6.2429791566432663E-2</v>
      </c>
      <c r="G688" s="123">
        <f t="shared" si="62"/>
        <v>2.4882505999999998</v>
      </c>
      <c r="H688" s="123">
        <f>0.001013*Constantes!$D$6/(0.622*G688)</f>
        <v>4.8540581094265331E-2</v>
      </c>
      <c r="I688" s="123">
        <f t="shared" si="63"/>
        <v>0.28487954572282553</v>
      </c>
      <c r="J688" s="123">
        <f t="shared" si="64"/>
        <v>-0.32563879128708961</v>
      </c>
      <c r="K688" s="123">
        <f>(Constantes!$D$12/0.8)*(Constantes!$D$7*J688^2+Constantes!$D$8*J688+Constantes!$D$9)</f>
        <v>11.738419522865827</v>
      </c>
      <c r="L688" s="123">
        <f>(Constantes!$D$12/0.8)*(0.00376*D688^2-0.0516*D688-6.967)</f>
        <v>-2.6759993999999998</v>
      </c>
      <c r="M688" s="122">
        <f t="shared" si="65"/>
        <v>2.3810559904807316</v>
      </c>
      <c r="N688" s="12"/>
    </row>
    <row r="689" spans="2:14" ht="18.75" customHeight="1" x14ac:dyDescent="0.3">
      <c r="B689" s="11"/>
      <c r="C689" s="74">
        <v>684</v>
      </c>
      <c r="D689" s="64">
        <f>(Observaciones!D689+Observaciones!E689)/2</f>
        <v>6.1</v>
      </c>
      <c r="E689" s="123">
        <f t="shared" si="60"/>
        <v>0.94200445485921169</v>
      </c>
      <c r="F689" s="123">
        <f t="shared" si="61"/>
        <v>6.5160403190035326E-2</v>
      </c>
      <c r="G689" s="123">
        <f t="shared" si="62"/>
        <v>2.4865979</v>
      </c>
      <c r="H689" s="123">
        <f>0.001013*Constantes!$D$6/(0.622*G689)</f>
        <v>4.8572843253890934E-2</v>
      </c>
      <c r="I689" s="123">
        <f t="shared" si="63"/>
        <v>0.29030954125473435</v>
      </c>
      <c r="J689" s="123">
        <f t="shared" si="64"/>
        <v>-0.32985029804526605</v>
      </c>
      <c r="K689" s="123">
        <f>(Constantes!$D$12/0.8)*(Constantes!$D$7*J689^2+Constantes!$D$8*J689+Constantes!$D$9)</f>
        <v>11.74215963503813</v>
      </c>
      <c r="L689" s="123">
        <f>(Constantes!$D$12/0.8)*(0.00376*D689^2-0.0516*D689-6.967)</f>
        <v>-2.6781938999999997</v>
      </c>
      <c r="M689" s="122">
        <f t="shared" si="65"/>
        <v>2.4268240758682835</v>
      </c>
      <c r="N689" s="12"/>
    </row>
    <row r="690" spans="2:14" ht="18.75" customHeight="1" x14ac:dyDescent="0.3">
      <c r="B690" s="11"/>
      <c r="C690" s="74">
        <v>685</v>
      </c>
      <c r="D690" s="64">
        <f>(Observaciones!D690+Observaciones!E690)/2</f>
        <v>6</v>
      </c>
      <c r="E690" s="123">
        <f t="shared" si="60"/>
        <v>0.93550698503161778</v>
      </c>
      <c r="F690" s="123">
        <f t="shared" si="61"/>
        <v>6.4764165026061693E-2</v>
      </c>
      <c r="G690" s="123">
        <f t="shared" si="62"/>
        <v>2.486834</v>
      </c>
      <c r="H690" s="123">
        <f>0.001013*Constantes!$D$6/(0.622*G690)</f>
        <v>4.8568231748542266E-2</v>
      </c>
      <c r="I690" s="123">
        <f t="shared" si="63"/>
        <v>0.28953725056779078</v>
      </c>
      <c r="J690" s="123">
        <f t="shared" si="64"/>
        <v>-0.33396406304137966</v>
      </c>
      <c r="K690" s="123">
        <f>(Constantes!$D$12/0.8)*(Constantes!$D$7*J690^2+Constantes!$D$8*J690+Constantes!$D$9)</f>
        <v>11.745640590497255</v>
      </c>
      <c r="L690" s="123">
        <f>(Constantes!$D$12/0.8)*(0.00376*D690^2-0.0516*D690-6.967)</f>
        <v>-2.6779649999999995</v>
      </c>
      <c r="M690" s="122">
        <f t="shared" si="65"/>
        <v>2.4213818305494432</v>
      </c>
      <c r="N690" s="12"/>
    </row>
    <row r="691" spans="2:14" ht="18.75" customHeight="1" x14ac:dyDescent="0.3">
      <c r="B691" s="11"/>
      <c r="C691" s="74">
        <v>686</v>
      </c>
      <c r="D691" s="64">
        <f>(Observaciones!D691+Observaciones!E691)/2</f>
        <v>5.6000000000000005</v>
      </c>
      <c r="E691" s="123">
        <f t="shared" ref="E691:E735" si="66">EXP((16.78*D691-116.9)/(D691+237.3))</f>
        <v>0.90991033080617667</v>
      </c>
      <c r="F691" s="123">
        <f t="shared" ref="F691:F735" si="67">4098*E691/((D691+237.3)^2)</f>
        <v>6.3199773283672295E-2</v>
      </c>
      <c r="G691" s="123">
        <f t="shared" ref="G691:G735" si="68">2.501-0.002361*D691</f>
        <v>2.4877783999999998</v>
      </c>
      <c r="H691" s="123">
        <f>0.001013*Constantes!$D$6/(0.622*G691)</f>
        <v>4.8549794480149178E-2</v>
      </c>
      <c r="I691" s="123">
        <f t="shared" ref="I691:I735" si="69">IF(D691&gt;0,1.26*F691/(G691*(F691+H691)),0)</f>
        <v>0.28643660704734913</v>
      </c>
      <c r="J691" s="123">
        <f t="shared" ref="J691:J735" si="70">0.409*SIN(2*PI()*(C691-82)/365)</f>
        <v>-0.33797886727807885</v>
      </c>
      <c r="K691" s="123">
        <f>(Constantes!$D$12/0.8)*(Constantes!$D$7*J691^2+Constantes!$D$8*J691+Constantes!$D$9)</f>
        <v>11.748873573345632</v>
      </c>
      <c r="L691" s="123">
        <f>(Constantes!$D$12/0.8)*(0.00376*D691^2-0.0516*D691-6.967)</f>
        <v>-2.6767673999999992</v>
      </c>
      <c r="M691" s="122">
        <f t="shared" si="65"/>
        <v>2.3966648620877895</v>
      </c>
      <c r="N691" s="12"/>
    </row>
    <row r="692" spans="2:14" ht="18.75" customHeight="1" x14ac:dyDescent="0.3">
      <c r="B692" s="11"/>
      <c r="C692" s="74">
        <v>687</v>
      </c>
      <c r="D692" s="64">
        <f>(Observaciones!D692+Observaciones!E692)/2</f>
        <v>5.2999999999999989</v>
      </c>
      <c r="E692" s="123">
        <f t="shared" si="66"/>
        <v>0.8911200050543554</v>
      </c>
      <c r="F692" s="123">
        <f t="shared" si="67"/>
        <v>6.2047823841482788E-2</v>
      </c>
      <c r="G692" s="123">
        <f t="shared" si="68"/>
        <v>2.4884866999999997</v>
      </c>
      <c r="H692" s="123">
        <f>0.001013*Constantes!$D$6/(0.622*G692)</f>
        <v>4.8535975712530176E-2</v>
      </c>
      <c r="I692" s="123">
        <f t="shared" si="69"/>
        <v>0.28409936810792097</v>
      </c>
      <c r="J692" s="123">
        <f t="shared" si="70"/>
        <v>-0.34189352108222226</v>
      </c>
      <c r="K692" s="123">
        <f>(Constantes!$D$12/0.8)*(Constantes!$D$7*J692^2+Constantes!$D$8*J692+Constantes!$D$9)</f>
        <v>11.751869693291599</v>
      </c>
      <c r="L692" s="123">
        <f>(Constantes!$D$12/0.8)*(0.00376*D692^2-0.0516*D692-6.967)</f>
        <v>-2.6755730999999994</v>
      </c>
      <c r="M692" s="122">
        <f t="shared" si="65"/>
        <v>2.3782482016771733</v>
      </c>
      <c r="N692" s="12"/>
    </row>
    <row r="693" spans="2:14" ht="18.75" customHeight="1" x14ac:dyDescent="0.3">
      <c r="B693" s="11"/>
      <c r="C693" s="74">
        <v>688</v>
      </c>
      <c r="D693" s="64">
        <f>(Observaciones!D693+Observaciones!E693)/2</f>
        <v>6.9</v>
      </c>
      <c r="E693" s="123">
        <f t="shared" si="66"/>
        <v>0.99543224947116915</v>
      </c>
      <c r="F693" s="123">
        <f t="shared" si="67"/>
        <v>6.8405707891264905E-2</v>
      </c>
      <c r="G693" s="123">
        <f t="shared" si="68"/>
        <v>2.4847090999999999</v>
      </c>
      <c r="H693" s="123">
        <f>0.001013*Constantes!$D$6/(0.622*G693)</f>
        <v>4.8609766846410454E-2</v>
      </c>
      <c r="I693" s="123">
        <f t="shared" si="69"/>
        <v>0.29644493684108758</v>
      </c>
      <c r="J693" s="123">
        <f t="shared" si="70"/>
        <v>-0.34570686445740245</v>
      </c>
      <c r="K693" s="123">
        <f>(Constantes!$D$12/0.8)*(Constantes!$D$7*J693^2+Constantes!$D$8*J693+Constantes!$D$9)</f>
        <v>11.754639968054715</v>
      </c>
      <c r="L693" s="123">
        <f>(Constantes!$D$12/0.8)*(0.00376*D693^2-0.0516*D693-6.967)</f>
        <v>-2.6790098999999996</v>
      </c>
      <c r="M693" s="122">
        <f t="shared" si="65"/>
        <v>2.4813483721423726</v>
      </c>
      <c r="N693" s="12"/>
    </row>
    <row r="694" spans="2:14" ht="18.75" customHeight="1" x14ac:dyDescent="0.3">
      <c r="B694" s="11"/>
      <c r="C694" s="74">
        <v>689</v>
      </c>
      <c r="D694" s="64">
        <f>(Observaciones!D694+Observaciones!E694)/2</f>
        <v>5.6</v>
      </c>
      <c r="E694" s="123">
        <f t="shared" si="66"/>
        <v>0.90991033080617656</v>
      </c>
      <c r="F694" s="123">
        <f t="shared" si="67"/>
        <v>6.3199773283672295E-2</v>
      </c>
      <c r="G694" s="123">
        <f t="shared" si="68"/>
        <v>2.4877783999999998</v>
      </c>
      <c r="H694" s="123">
        <f>0.001013*Constantes!$D$6/(0.622*G694)</f>
        <v>4.8549794480149178E-2</v>
      </c>
      <c r="I694" s="123">
        <f t="shared" si="69"/>
        <v>0.28643660704734913</v>
      </c>
      <c r="J694" s="123">
        <f t="shared" si="70"/>
        <v>-0.3494177674276791</v>
      </c>
      <c r="K694" s="123">
        <f>(Constantes!$D$12/0.8)*(Constantes!$D$7*J694^2+Constantes!$D$8*J694+Constantes!$D$9)</f>
        <v>11.757195305990553</v>
      </c>
      <c r="L694" s="123">
        <f>(Constantes!$D$12/0.8)*(0.00376*D694^2-0.0516*D694-6.967)</f>
        <v>-2.6767673999999992</v>
      </c>
      <c r="M694" s="122">
        <f t="shared" si="65"/>
        <v>2.3989054920195425</v>
      </c>
      <c r="N694" s="12"/>
    </row>
    <row r="695" spans="2:14" ht="18.75" customHeight="1" x14ac:dyDescent="0.3">
      <c r="B695" s="11"/>
      <c r="C695" s="74">
        <v>690</v>
      </c>
      <c r="D695" s="64">
        <f>(Observaciones!D695+Observaciones!E695)/2</f>
        <v>6.8000000000000007</v>
      </c>
      <c r="E695" s="123">
        <f t="shared" si="66"/>
        <v>0.98861102899196263</v>
      </c>
      <c r="F695" s="123">
        <f t="shared" si="67"/>
        <v>6.7992630954249275E-2</v>
      </c>
      <c r="G695" s="123">
        <f t="shared" si="68"/>
        <v>2.4849451999999999</v>
      </c>
      <c r="H695" s="123">
        <f>0.001013*Constantes!$D$6/(0.622*G695)</f>
        <v>4.8605148327679162E-2</v>
      </c>
      <c r="I695" s="123">
        <f t="shared" si="69"/>
        <v>0.29568227892073129</v>
      </c>
      <c r="J695" s="123">
        <f t="shared" si="70"/>
        <v>-0.35302513037241356</v>
      </c>
      <c r="K695" s="123">
        <f>(Constantes!$D$12/0.8)*(Constantes!$D$7*J695^2+Constantes!$D$8*J695+Constantes!$D$9)</f>
        <v>11.759546488956836</v>
      </c>
      <c r="L695" s="123">
        <f>(Constantes!$D$12/0.8)*(0.00376*D695^2-0.0516*D695-6.967)</f>
        <v>-2.6790065999999997</v>
      </c>
      <c r="M695" s="122">
        <f t="shared" si="65"/>
        <v>2.4763293579016188</v>
      </c>
      <c r="N695" s="12"/>
    </row>
    <row r="696" spans="2:14" ht="18.75" customHeight="1" x14ac:dyDescent="0.3">
      <c r="B696" s="11"/>
      <c r="C696" s="74">
        <v>691</v>
      </c>
      <c r="D696" s="64">
        <f>(Observaciones!D696+Observaciones!E696)/2</f>
        <v>5.0999999999999996</v>
      </c>
      <c r="E696" s="123">
        <f t="shared" si="66"/>
        <v>0.87878397685782894</v>
      </c>
      <c r="F696" s="123">
        <f t="shared" si="67"/>
        <v>6.1289891533703518E-2</v>
      </c>
      <c r="G696" s="123">
        <f t="shared" si="68"/>
        <v>2.4889589000000001</v>
      </c>
      <c r="H696" s="123">
        <f>0.001013*Constantes!$D$6/(0.622*G696)</f>
        <v>4.8526767570229598E-2</v>
      </c>
      <c r="I696" s="123">
        <f t="shared" si="69"/>
        <v>0.28253577431172794</v>
      </c>
      <c r="J696" s="123">
        <f t="shared" si="70"/>
        <v>-0.35652788435211269</v>
      </c>
      <c r="K696" s="123">
        <f>(Constantes!$D$12/0.8)*(Constantes!$D$7*J696^2+Constantes!$D$8*J696+Constantes!$D$9)</f>
        <v>11.761704155442454</v>
      </c>
      <c r="L696" s="123">
        <f>(Constantes!$D$12/0.8)*(0.00376*D696^2-0.0516*D696-6.967)</f>
        <v>-2.6746358999999997</v>
      </c>
      <c r="M696" s="122">
        <f t="shared" si="65"/>
        <v>2.3680357343279521</v>
      </c>
      <c r="N696" s="12"/>
    </row>
    <row r="697" spans="2:14" ht="18.75" customHeight="1" x14ac:dyDescent="0.3">
      <c r="B697" s="11"/>
      <c r="C697" s="74">
        <v>692</v>
      </c>
      <c r="D697" s="64">
        <f>(Observaciones!D697+Observaciones!E697)/2</f>
        <v>3.0999999999999996</v>
      </c>
      <c r="E697" s="123">
        <f t="shared" si="66"/>
        <v>0.76346206064382238</v>
      </c>
      <c r="F697" s="123">
        <f t="shared" si="67"/>
        <v>5.4136539013568345E-2</v>
      </c>
      <c r="G697" s="123">
        <f t="shared" si="68"/>
        <v>2.4936808999999998</v>
      </c>
      <c r="H697" s="123">
        <f>0.001013*Constantes!$D$6/(0.622*G697)</f>
        <v>4.8434877947757617E-2</v>
      </c>
      <c r="I697" s="123">
        <f t="shared" si="69"/>
        <v>0.26668205849254667</v>
      </c>
      <c r="J697" s="123">
        <f t="shared" si="70"/>
        <v>-0.35992499142517603</v>
      </c>
      <c r="K697" s="123">
        <f>(Constantes!$D$12/0.8)*(Constantes!$D$7*J697^2+Constantes!$D$8*J697+Constantes!$D$9)</f>
        <v>11.763678783980597</v>
      </c>
      <c r="L697" s="123">
        <f>(Constantes!$D$12/0.8)*(0.00376*D697^2-0.0516*D697-6.967)</f>
        <v>-2.6590598999999995</v>
      </c>
      <c r="M697" s="122">
        <f t="shared" si="65"/>
        <v>2.2398087813566359</v>
      </c>
      <c r="N697" s="12"/>
    </row>
    <row r="698" spans="2:14" ht="18.75" customHeight="1" x14ac:dyDescent="0.3">
      <c r="B698" s="11"/>
      <c r="C698" s="74">
        <v>693</v>
      </c>
      <c r="D698" s="64">
        <f>(Observaciones!D698+Observaciones!E698)/2</f>
        <v>3.8999999999999995</v>
      </c>
      <c r="E698" s="123">
        <f t="shared" si="66"/>
        <v>0.807880097862269</v>
      </c>
      <c r="F698" s="123">
        <f t="shared" si="67"/>
        <v>5.6906812005471159E-2</v>
      </c>
      <c r="G698" s="123">
        <f t="shared" si="68"/>
        <v>2.4917921000000001</v>
      </c>
      <c r="H698" s="123">
        <f>0.001013*Constantes!$D$6/(0.622*G698)</f>
        <v>4.847159200486844E-2</v>
      </c>
      <c r="I698" s="123">
        <f t="shared" si="69"/>
        <v>0.27306835890470815</v>
      </c>
      <c r="J698" s="123">
        <f t="shared" si="70"/>
        <v>-0.36321544495546254</v>
      </c>
      <c r="K698" s="123">
        <f>(Constantes!$D$12/0.8)*(Constantes!$D$7*J698^2+Constantes!$D$8*J698+Constantes!$D$9)</f>
        <v>11.765480676866837</v>
      </c>
      <c r="L698" s="123">
        <f>(Constantes!$D$12/0.8)*(0.00376*D698^2-0.0516*D698-6.967)</f>
        <v>-2.6666438999999995</v>
      </c>
      <c r="M698" s="122">
        <f t="shared" si="65"/>
        <v>2.2918375965914062</v>
      </c>
      <c r="N698" s="12"/>
    </row>
    <row r="699" spans="2:14" ht="18.75" customHeight="1" x14ac:dyDescent="0.3">
      <c r="B699" s="11"/>
      <c r="C699" s="74">
        <v>694</v>
      </c>
      <c r="D699" s="64">
        <f>(Observaciones!D699+Observaciones!E699)/2</f>
        <v>4.5000000000000009</v>
      </c>
      <c r="E699" s="123">
        <f t="shared" si="66"/>
        <v>0.84267449337682998</v>
      </c>
      <c r="F699" s="123">
        <f t="shared" si="67"/>
        <v>5.9063504175299687E-2</v>
      </c>
      <c r="G699" s="123">
        <f t="shared" si="68"/>
        <v>2.4903754999999999</v>
      </c>
      <c r="H699" s="123">
        <f>0.001013*Constantes!$D$6/(0.622*G699)</f>
        <v>4.8499164094793878E-2</v>
      </c>
      <c r="I699" s="123">
        <f t="shared" si="69"/>
        <v>0.2778199011826501</v>
      </c>
      <c r="J699" s="123">
        <f t="shared" si="70"/>
        <v>-0.36639826991057778</v>
      </c>
      <c r="K699" s="123">
        <f>(Constantes!$D$12/0.8)*(Constantes!$D$7*J699^2+Constantes!$D$8*J699+Constantes!$D$9)</f>
        <v>11.767119944202561</v>
      </c>
      <c r="L699" s="123">
        <f>(Constantes!$D$12/0.8)*(0.00376*D699^2-0.0516*D699-6.967)</f>
        <v>-2.6711474999999996</v>
      </c>
      <c r="M699" s="122">
        <f t="shared" si="65"/>
        <v>2.3308937596022985</v>
      </c>
      <c r="N699" s="12"/>
    </row>
    <row r="700" spans="2:14" ht="18.75" customHeight="1" x14ac:dyDescent="0.3">
      <c r="B700" s="11"/>
      <c r="C700" s="74">
        <v>695</v>
      </c>
      <c r="D700" s="64">
        <f>(Observaciones!D700+Observaciones!E700)/2</f>
        <v>6.2</v>
      </c>
      <c r="E700" s="123">
        <f t="shared" si="66"/>
        <v>0.94854165981127081</v>
      </c>
      <c r="F700" s="123">
        <f t="shared" si="67"/>
        <v>6.5558715041284285E-2</v>
      </c>
      <c r="G700" s="123">
        <f t="shared" si="68"/>
        <v>2.4863618000000001</v>
      </c>
      <c r="H700" s="123">
        <f>0.001013*Constantes!$D$6/(0.622*G700)</f>
        <v>4.8577455635038451E-2</v>
      </c>
      <c r="I700" s="123">
        <f t="shared" si="69"/>
        <v>0.29108066300250851</v>
      </c>
      <c r="J700" s="123">
        <f t="shared" si="70"/>
        <v>-0.36947252315079593</v>
      </c>
      <c r="K700" s="123">
        <f>(Constantes!$D$12/0.8)*(Constantes!$D$7*J700^2+Constantes!$D$8*J700+Constantes!$D$9)</f>
        <v>11.76860648828384</v>
      </c>
      <c r="L700" s="123">
        <f>(Constantes!$D$12/0.8)*(0.00376*D700^2-0.0516*D700-6.967)</f>
        <v>-2.6783945999999994</v>
      </c>
      <c r="M700" s="122">
        <f t="shared" si="65"/>
        <v>2.4404480765214278</v>
      </c>
      <c r="N700" s="12"/>
    </row>
    <row r="701" spans="2:14" ht="18.75" customHeight="1" x14ac:dyDescent="0.3">
      <c r="B701" s="11"/>
      <c r="C701" s="74">
        <v>696</v>
      </c>
      <c r="D701" s="64">
        <f>(Observaciones!D701+Observaciones!E701)/2</f>
        <v>4.9000000000000004</v>
      </c>
      <c r="E701" s="123">
        <f t="shared" si="66"/>
        <v>0.86659876849717865</v>
      </c>
      <c r="F701" s="123">
        <f t="shared" si="67"/>
        <v>6.0539906235598358E-2</v>
      </c>
      <c r="G701" s="123">
        <f t="shared" si="68"/>
        <v>2.4894311</v>
      </c>
      <c r="H701" s="123">
        <f>0.001013*Constantes!$D$6/(0.622*G701)</f>
        <v>4.8517562921164735E-2</v>
      </c>
      <c r="I701" s="123">
        <f t="shared" si="69"/>
        <v>0.28096793738836995</v>
      </c>
      <c r="J701" s="123">
        <f t="shared" si="70"/>
        <v>-0.37243729370853434</v>
      </c>
      <c r="K701" s="123">
        <f>(Constantes!$D$12/0.8)*(Constantes!$D$7*J701^2+Constantes!$D$8*J701+Constantes!$D$9)</f>
        <v>11.76994998835527</v>
      </c>
      <c r="L701" s="123">
        <f>(Constantes!$D$12/0.8)*(0.00376*D701^2-0.0516*D701-6.967)</f>
        <v>-2.6735858999999995</v>
      </c>
      <c r="M701" s="122">
        <f t="shared" si="65"/>
        <v>2.3573679413552733</v>
      </c>
      <c r="N701" s="12"/>
    </row>
    <row r="702" spans="2:14" ht="18.75" customHeight="1" x14ac:dyDescent="0.3">
      <c r="B702" s="11"/>
      <c r="C702" s="74">
        <v>697</v>
      </c>
      <c r="D702" s="64">
        <f>(Observaciones!D702+Observaciones!E702)/2</f>
        <v>3.7999999999999989</v>
      </c>
      <c r="E702" s="123">
        <f t="shared" si="66"/>
        <v>0.80220597314585995</v>
      </c>
      <c r="F702" s="123">
        <f t="shared" si="67"/>
        <v>5.6554012654769149E-2</v>
      </c>
      <c r="G702" s="123">
        <f t="shared" si="68"/>
        <v>2.4920282</v>
      </c>
      <c r="H702" s="123">
        <f>0.001013*Constantes!$D$6/(0.622*G702)</f>
        <v>4.8466999704158381E-2</v>
      </c>
      <c r="I702" s="123">
        <f t="shared" si="69"/>
        <v>0.27227315064879976</v>
      </c>
      <c r="J702" s="123">
        <f t="shared" si="70"/>
        <v>-0.37529170305829185</v>
      </c>
      <c r="K702" s="123">
        <f>(Constantes!$D$12/0.8)*(Constantes!$D$7*J702^2+Constantes!$D$8*J702+Constantes!$D$9)</f>
        <v>11.771159885747894</v>
      </c>
      <c r="L702" s="123">
        <f>(Constantes!$D$12/0.8)*(0.00376*D702^2-0.0516*D702-6.967)</f>
        <v>-2.6657945999999995</v>
      </c>
      <c r="M702" s="122">
        <f t="shared" si="65"/>
        <v>2.2868482468257869</v>
      </c>
      <c r="N702" s="12"/>
    </row>
    <row r="703" spans="2:14" ht="18.75" customHeight="1" x14ac:dyDescent="0.3">
      <c r="B703" s="11"/>
      <c r="C703" s="74">
        <v>698</v>
      </c>
      <c r="D703" s="64">
        <f>(Observaciones!D703+Observaciones!E703)/2</f>
        <v>3.7</v>
      </c>
      <c r="E703" s="123">
        <f t="shared" si="66"/>
        <v>0.79656704122309585</v>
      </c>
      <c r="F703" s="123">
        <f t="shared" si="67"/>
        <v>5.6203091112967181E-2</v>
      </c>
      <c r="G703" s="123">
        <f t="shared" si="68"/>
        <v>2.4922643</v>
      </c>
      <c r="H703" s="123">
        <f>0.001013*Constantes!$D$6/(0.622*G703)</f>
        <v>4.8462408273534374E-2</v>
      </c>
      <c r="I703" s="123">
        <f t="shared" si="69"/>
        <v>0.27147703708239068</v>
      </c>
      <c r="J703" s="123">
        <f t="shared" si="70"/>
        <v>-0.37803490537697515</v>
      </c>
      <c r="K703" s="123">
        <f>(Constantes!$D$12/0.8)*(Constantes!$D$7*J703^2+Constantes!$D$8*J703+Constantes!$D$9)</f>
        <v>11.772245369419846</v>
      </c>
      <c r="L703" s="123">
        <f>(Constantes!$D$12/0.8)*(0.00376*D703^2-0.0516*D703-6.967)</f>
        <v>-2.6649170999999994</v>
      </c>
      <c r="M703" s="122">
        <f t="shared" si="65"/>
        <v>2.2806768367569763</v>
      </c>
      <c r="N703" s="12"/>
    </row>
    <row r="704" spans="2:14" ht="18.75" customHeight="1" x14ac:dyDescent="0.3">
      <c r="B704" s="11"/>
      <c r="C704" s="74">
        <v>699</v>
      </c>
      <c r="D704" s="64">
        <f>(Observaciones!D704+Observaciones!E704)/2</f>
        <v>2.5</v>
      </c>
      <c r="E704" s="123">
        <f t="shared" si="66"/>
        <v>0.73157749317928888</v>
      </c>
      <c r="F704" s="123">
        <f t="shared" si="67"/>
        <v>5.2135546772865443E-2</v>
      </c>
      <c r="G704" s="123">
        <f t="shared" si="68"/>
        <v>2.4950975</v>
      </c>
      <c r="H704" s="123">
        <f>0.001013*Constantes!$D$6/(0.622*G704)</f>
        <v>4.8407378882851008E-2</v>
      </c>
      <c r="I704" s="123">
        <f t="shared" si="69"/>
        <v>0.26185775380339843</v>
      </c>
      <c r="J704" s="123">
        <f t="shared" si="70"/>
        <v>-0.38066608779453348</v>
      </c>
      <c r="K704" s="123">
        <f>(Constantes!$D$12/0.8)*(Constantes!$D$7*J704^2+Constantes!$D$8*J704+Constantes!$D$9)</f>
        <v>11.773215361917812</v>
      </c>
      <c r="L704" s="123">
        <f>(Constantes!$D$12/0.8)*(0.00376*D704^2-0.0516*D704-6.967)</f>
        <v>-2.6521874999999997</v>
      </c>
      <c r="M704" s="122">
        <f t="shared" si="65"/>
        <v>2.2034374045170839</v>
      </c>
      <c r="N704" s="12"/>
    </row>
    <row r="705" spans="2:14" ht="18.75" customHeight="1" x14ac:dyDescent="0.3">
      <c r="B705" s="11"/>
      <c r="C705" s="74">
        <v>700</v>
      </c>
      <c r="D705" s="64">
        <f>(Observaciones!D705+Observaciones!E705)/2</f>
        <v>1.5999999999999996</v>
      </c>
      <c r="E705" s="123">
        <f t="shared" si="66"/>
        <v>0.68595426116151104</v>
      </c>
      <c r="F705" s="123">
        <f t="shared" si="67"/>
        <v>4.9253240920562769E-2</v>
      </c>
      <c r="G705" s="123">
        <f t="shared" si="68"/>
        <v>2.4972224000000001</v>
      </c>
      <c r="H705" s="123">
        <f>0.001013*Constantes!$D$6/(0.622*G705)</f>
        <v>4.8366188783247478E-2</v>
      </c>
      <c r="I705" s="123">
        <f t="shared" si="69"/>
        <v>0.25457272415610477</v>
      </c>
      <c r="J705" s="123">
        <f t="shared" si="70"/>
        <v>-0.38318447063483135</v>
      </c>
      <c r="K705" s="123">
        <f>(Constantes!$D$12/0.8)*(Constantes!$D$7*J705^2+Constantes!$D$8*J705+Constantes!$D$9)</f>
        <v>11.774078505776874</v>
      </c>
      <c r="L705" s="123">
        <f>(Constantes!$D$12/0.8)*(0.00376*D705^2-0.0516*D705-6.967)</f>
        <v>-2.6399753999999995</v>
      </c>
      <c r="M705" s="122">
        <f t="shared" si="65"/>
        <v>2.1454519559817484</v>
      </c>
      <c r="N705" s="12"/>
    </row>
    <row r="706" spans="2:14" ht="18.75" customHeight="1" x14ac:dyDescent="0.3">
      <c r="B706" s="11"/>
      <c r="C706" s="74">
        <v>701</v>
      </c>
      <c r="D706" s="64">
        <f>(Observaciones!D706+Observaciones!E706)/2</f>
        <v>1.5999999999999996</v>
      </c>
      <c r="E706" s="123">
        <f t="shared" si="66"/>
        <v>0.68595426116151104</v>
      </c>
      <c r="F706" s="123">
        <f t="shared" si="67"/>
        <v>4.9253240920562769E-2</v>
      </c>
      <c r="G706" s="123">
        <f t="shared" si="68"/>
        <v>2.4972224000000001</v>
      </c>
      <c r="H706" s="123">
        <f>0.001013*Constantes!$D$6/(0.622*G706)</f>
        <v>4.8366188783247478E-2</v>
      </c>
      <c r="I706" s="123">
        <f t="shared" si="69"/>
        <v>0.25457272415610477</v>
      </c>
      <c r="J706" s="123">
        <f t="shared" si="70"/>
        <v>-0.38558930764668209</v>
      </c>
      <c r="K706" s="123">
        <f>(Constantes!$D$12/0.8)*(Constantes!$D$7*J706^2+Constantes!$D$8*J706+Constantes!$D$9)</f>
        <v>11.774843150375759</v>
      </c>
      <c r="L706" s="123">
        <f>(Constantes!$D$12/0.8)*(0.00376*D706^2-0.0516*D706-6.967)</f>
        <v>-2.6399753999999995</v>
      </c>
      <c r="M706" s="122">
        <f t="shared" si="65"/>
        <v>2.145634934180785</v>
      </c>
      <c r="N706" s="12"/>
    </row>
    <row r="707" spans="2:14" ht="18.75" customHeight="1" x14ac:dyDescent="0.3">
      <c r="B707" s="11"/>
      <c r="C707" s="74">
        <v>702</v>
      </c>
      <c r="D707" s="64">
        <f>(Observaciones!D707+Observaciones!E707)/2</f>
        <v>2.8999999999999995</v>
      </c>
      <c r="E707" s="123">
        <f t="shared" si="66"/>
        <v>0.75270020861695863</v>
      </c>
      <c r="F707" s="123">
        <f t="shared" si="67"/>
        <v>5.3462342561331699E-2</v>
      </c>
      <c r="G707" s="123">
        <f t="shared" si="68"/>
        <v>2.4941530999999997</v>
      </c>
      <c r="H707" s="123">
        <f>0.001013*Constantes!$D$6/(0.622*G707)</f>
        <v>4.8425708121989125E-2</v>
      </c>
      <c r="I707" s="123">
        <f t="shared" si="69"/>
        <v>0.26507707366672184</v>
      </c>
      <c r="J707" s="123">
        <f t="shared" si="70"/>
        <v>-0.38787988622497815</v>
      </c>
      <c r="K707" s="123">
        <f>(Constantes!$D$12/0.8)*(Constantes!$D$7*J707^2+Constantes!$D$8*J707+Constantes!$D$9)</f>
        <v>11.77551733926393</v>
      </c>
      <c r="L707" s="123">
        <f>(Constantes!$D$12/0.8)*(0.00376*D707^2-0.0516*D707-6.967)</f>
        <v>-2.6568818999999997</v>
      </c>
      <c r="M707" s="122">
        <f t="shared" si="65"/>
        <v>2.2298560174415156</v>
      </c>
      <c r="N707" s="12"/>
    </row>
    <row r="708" spans="2:14" ht="18.75" customHeight="1" x14ac:dyDescent="0.3">
      <c r="B708" s="11"/>
      <c r="C708" s="74">
        <v>703</v>
      </c>
      <c r="D708" s="64">
        <f>(Observaciones!D708+Observaciones!E708)/2</f>
        <v>1.0999999999999996</v>
      </c>
      <c r="E708" s="123">
        <f t="shared" si="66"/>
        <v>0.66171002192942541</v>
      </c>
      <c r="F708" s="123">
        <f t="shared" si="67"/>
        <v>4.7711949733872931E-2</v>
      </c>
      <c r="G708" s="123">
        <f t="shared" si="68"/>
        <v>2.4984028999999999</v>
      </c>
      <c r="H708" s="123">
        <f>0.001013*Constantes!$D$6/(0.622*G708)</f>
        <v>4.8343335669420791E-2</v>
      </c>
      <c r="I708" s="123">
        <f t="shared" si="69"/>
        <v>0.25050359756068624</v>
      </c>
      <c r="J708" s="123">
        <f t="shared" si="70"/>
        <v>-0.39005552762185214</v>
      </c>
      <c r="K708" s="123">
        <f>(Constantes!$D$12/0.8)*(Constantes!$D$7*J708^2+Constantes!$D$8*J708+Constantes!$D$9)</f>
        <v>11.776108797976363</v>
      </c>
      <c r="L708" s="123">
        <f>(Constantes!$D$12/0.8)*(0.00376*D708^2-0.0516*D708-6.967)</f>
        <v>-2.6322038999999995</v>
      </c>
      <c r="M708" s="122">
        <f t="shared" si="65"/>
        <v>2.1135836155463106</v>
      </c>
      <c r="N708" s="12"/>
    </row>
    <row r="709" spans="2:14" ht="18.75" customHeight="1" x14ac:dyDescent="0.3">
      <c r="B709" s="11"/>
      <c r="C709" s="74">
        <v>704</v>
      </c>
      <c r="D709" s="64">
        <f>(Observaciones!D709+Observaciones!E709)/2</f>
        <v>3.5999999999999996</v>
      </c>
      <c r="E709" s="123">
        <f t="shared" si="66"/>
        <v>0.79096311468656078</v>
      </c>
      <c r="F709" s="123">
        <f t="shared" si="67"/>
        <v>5.5854039188960966E-2</v>
      </c>
      <c r="G709" s="123">
        <f t="shared" si="68"/>
        <v>2.4925003999999999</v>
      </c>
      <c r="H709" s="123">
        <f>0.001013*Constantes!$D$6/(0.622*G709)</f>
        <v>4.8457817712749152E-2</v>
      </c>
      <c r="I709" s="123">
        <f t="shared" si="69"/>
        <v>0.27068003084395481</v>
      </c>
      <c r="J709" s="123">
        <f t="shared" si="70"/>
        <v>-0.39211558714780409</v>
      </c>
      <c r="K709" s="123">
        <f>(Constantes!$D$12/0.8)*(Constantes!$D$7*J709^2+Constantes!$D$8*J709+Constantes!$D$9)</f>
        <v>11.776624922351242</v>
      </c>
      <c r="L709" s="123">
        <f>(Constantes!$D$12/0.8)*(0.00376*D709^2-0.0516*D709-6.967)</f>
        <v>-2.6640113999999993</v>
      </c>
      <c r="M709" s="122">
        <f t="shared" si="65"/>
        <v>2.2753406774658909</v>
      </c>
      <c r="N709" s="12"/>
    </row>
    <row r="710" spans="2:14" ht="18.75" customHeight="1" x14ac:dyDescent="0.3">
      <c r="B710" s="11"/>
      <c r="C710" s="74">
        <v>705</v>
      </c>
      <c r="D710" s="64">
        <f>(Observaciones!D710+Observaciones!E710)/2</f>
        <v>2.5999999999999996</v>
      </c>
      <c r="E710" s="123">
        <f t="shared" si="66"/>
        <v>0.7368084973291994</v>
      </c>
      <c r="F710" s="123">
        <f t="shared" si="67"/>
        <v>5.2464565912729355E-2</v>
      </c>
      <c r="G710" s="123">
        <f t="shared" si="68"/>
        <v>2.4948614</v>
      </c>
      <c r="H710" s="123">
        <f>0.001013*Constantes!$D$6/(0.622*G710)</f>
        <v>4.8411959891701536E-2</v>
      </c>
      <c r="I710" s="123">
        <f t="shared" si="69"/>
        <v>0.26266371871166472</v>
      </c>
      <c r="J710" s="123">
        <f t="shared" si="70"/>
        <v>-0.39405945436273682</v>
      </c>
      <c r="K710" s="123">
        <f>(Constantes!$D$12/0.8)*(Constantes!$D$7*J710^2+Constantes!$D$8*J710+Constantes!$D$9)</f>
        <v>11.777072767365144</v>
      </c>
      <c r="L710" s="123">
        <f>(Constantes!$D$12/0.8)*(0.00376*D710^2-0.0516*D710-6.967)</f>
        <v>-2.6534033999999993</v>
      </c>
      <c r="M710" s="122">
        <f t="shared" si="65"/>
        <v>2.2108523406109897</v>
      </c>
      <c r="N710" s="12"/>
    </row>
    <row r="711" spans="2:14" ht="18.75" customHeight="1" x14ac:dyDescent="0.3">
      <c r="B711" s="11"/>
      <c r="C711" s="74">
        <v>706</v>
      </c>
      <c r="D711" s="64">
        <f>(Observaciones!D711+Observaciones!E711)/2</f>
        <v>5.0000000000000009</v>
      </c>
      <c r="E711" s="123">
        <f t="shared" si="66"/>
        <v>0.87267261944779728</v>
      </c>
      <c r="F711" s="123">
        <f t="shared" si="67"/>
        <v>6.091390978322294E-2</v>
      </c>
      <c r="G711" s="123">
        <f t="shared" si="68"/>
        <v>2.489195</v>
      </c>
      <c r="H711" s="123">
        <f>0.001013*Constantes!$D$6/(0.622*G711)</f>
        <v>4.8522164809166962E-2</v>
      </c>
      <c r="I711" s="123">
        <f t="shared" si="69"/>
        <v>0.28175238056862134</v>
      </c>
      <c r="J711" s="123">
        <f t="shared" si="70"/>
        <v>-0.39588655325684219</v>
      </c>
      <c r="K711" s="123">
        <f>(Constantes!$D$12/0.8)*(Constantes!$D$7*J711^2+Constantes!$D$8*J711+Constantes!$D$9)</f>
        <v>11.777459036499698</v>
      </c>
      <c r="L711" s="123">
        <f>(Constantes!$D$12/0.8)*(0.00376*D711^2-0.0516*D711-6.967)</f>
        <v>-2.6741249999999992</v>
      </c>
      <c r="M711" s="122">
        <f t="shared" ref="M711:M735" si="71">IF(D711&gt;0,I711*(0.94*K711+L711),0)</f>
        <v>2.3657864086601541</v>
      </c>
      <c r="N711" s="12"/>
    </row>
    <row r="712" spans="2:14" ht="18.75" customHeight="1" x14ac:dyDescent="0.3">
      <c r="B712" s="11"/>
      <c r="C712" s="74">
        <v>707</v>
      </c>
      <c r="D712" s="64">
        <f>(Observaciones!D712+Observaciones!E712)/2</f>
        <v>5.9999999999999991</v>
      </c>
      <c r="E712" s="123">
        <f t="shared" si="66"/>
        <v>0.93550698503161767</v>
      </c>
      <c r="F712" s="123">
        <f t="shared" si="67"/>
        <v>6.4764165026061693E-2</v>
      </c>
      <c r="G712" s="123">
        <f t="shared" si="68"/>
        <v>2.486834</v>
      </c>
      <c r="H712" s="123">
        <f>0.001013*Constantes!$D$6/(0.622*G712)</f>
        <v>4.8568231748542266E-2</v>
      </c>
      <c r="I712" s="123">
        <f t="shared" si="69"/>
        <v>0.28953725056779078</v>
      </c>
      <c r="J712" s="123">
        <f t="shared" si="70"/>
        <v>-0.39759634242128594</v>
      </c>
      <c r="K712" s="123">
        <f>(Constantes!$D$12/0.8)*(Constantes!$D$7*J712^2+Constantes!$D$8*J712+Constantes!$D$9)</f>
        <v>11.777790071652952</v>
      </c>
      <c r="L712" s="123">
        <f>(Constantes!$D$12/0.8)*(0.00376*D712^2-0.0516*D712-6.967)</f>
        <v>-2.6779649999999995</v>
      </c>
      <c r="M712" s="122">
        <f t="shared" si="71"/>
        <v>2.4301317945875835</v>
      </c>
      <c r="N712" s="12"/>
    </row>
    <row r="713" spans="2:14" ht="18.75" customHeight="1" x14ac:dyDescent="0.3">
      <c r="B713" s="11"/>
      <c r="C713" s="74">
        <v>708</v>
      </c>
      <c r="D713" s="64">
        <f>(Observaciones!D713+Observaciones!E713)/2</f>
        <v>6.8999999999999995</v>
      </c>
      <c r="E713" s="123">
        <f t="shared" si="66"/>
        <v>0.99543224947116915</v>
      </c>
      <c r="F713" s="123">
        <f t="shared" si="67"/>
        <v>6.8405707891264905E-2</v>
      </c>
      <c r="G713" s="123">
        <f t="shared" si="68"/>
        <v>2.4847090999999999</v>
      </c>
      <c r="H713" s="123">
        <f>0.001013*Constantes!$D$6/(0.622*G713)</f>
        <v>4.8609766846410454E-2</v>
      </c>
      <c r="I713" s="123">
        <f t="shared" si="69"/>
        <v>0.29644493684108758</v>
      </c>
      <c r="J713" s="123">
        <f t="shared" si="70"/>
        <v>-0.39918831520863846</v>
      </c>
      <c r="K713" s="123">
        <f>(Constantes!$D$12/0.8)*(Constantes!$D$7*J713^2+Constantes!$D$8*J713+Constantes!$D$9)</f>
        <v>11.778071843608068</v>
      </c>
      <c r="L713" s="123">
        <f>(Constantes!$D$12/0.8)*(0.00376*D713^2-0.0516*D713-6.967)</f>
        <v>-2.6790098999999996</v>
      </c>
      <c r="M713" s="122">
        <f t="shared" si="71"/>
        <v>2.4878778573587459</v>
      </c>
      <c r="N713" s="12"/>
    </row>
    <row r="714" spans="2:14" ht="18.75" customHeight="1" x14ac:dyDescent="0.3">
      <c r="B714" s="11"/>
      <c r="C714" s="74">
        <v>709</v>
      </c>
      <c r="D714" s="64">
        <f>(Observaciones!D714+Observaciones!E714)/2</f>
        <v>6.2999999999999989</v>
      </c>
      <c r="E714" s="123">
        <f t="shared" si="66"/>
        <v>0.95511880773888869</v>
      </c>
      <c r="F714" s="123">
        <f t="shared" si="67"/>
        <v>6.5959109426506832E-2</v>
      </c>
      <c r="G714" s="123">
        <f t="shared" si="68"/>
        <v>2.4861257000000001</v>
      </c>
      <c r="H714" s="123">
        <f>0.001013*Constantes!$D$6/(0.622*G714)</f>
        <v>4.8582068892234348E-2</v>
      </c>
      <c r="I714" s="123">
        <f t="shared" si="69"/>
        <v>0.29185060555993408</v>
      </c>
      <c r="J714" s="123">
        <f t="shared" si="70"/>
        <v>-0.40066199988300538</v>
      </c>
      <c r="K714" s="123">
        <f>(Constantes!$D$12/0.8)*(Constantes!$D$7*J714^2+Constantes!$D$8*J714+Constantes!$D$9)</f>
        <v>11.778309943071232</v>
      </c>
      <c r="L714" s="123">
        <f>(Constantes!$D$12/0.8)*(0.00376*D714^2-0.0516*D714-6.967)</f>
        <v>-2.6785670999999995</v>
      </c>
      <c r="M714" s="122">
        <f t="shared" si="71"/>
        <v>2.4495150458285395</v>
      </c>
      <c r="N714" s="12"/>
    </row>
    <row r="715" spans="2:14" ht="18.75" customHeight="1" x14ac:dyDescent="0.3">
      <c r="B715" s="11"/>
      <c r="C715" s="74">
        <v>710</v>
      </c>
      <c r="D715" s="64">
        <f>(Observaciones!D715+Observaciones!E715)/2</f>
        <v>9.1999999999999993</v>
      </c>
      <c r="E715" s="123">
        <f t="shared" si="66"/>
        <v>1.1641980191218544</v>
      </c>
      <c r="F715" s="123">
        <f t="shared" si="67"/>
        <v>7.8517228745830836E-2</v>
      </c>
      <c r="G715" s="123">
        <f t="shared" si="68"/>
        <v>2.4792787999999999</v>
      </c>
      <c r="H715" s="123">
        <f>0.001013*Constantes!$D$6/(0.622*G715)</f>
        <v>4.8716235556950815E-2</v>
      </c>
      <c r="I715" s="123">
        <f t="shared" si="69"/>
        <v>0.31362363841751206</v>
      </c>
      <c r="J715" s="123">
        <f t="shared" si="70"/>
        <v>-0.40201695975981261</v>
      </c>
      <c r="K715" s="123">
        <f>(Constantes!$D$12/0.8)*(Constantes!$D$7*J715^2+Constantes!$D$8*J715+Constantes!$D$9)</f>
        <v>11.778509572289941</v>
      </c>
      <c r="L715" s="123">
        <f>(Constantes!$D$12/0.8)*(0.00376*D715^2-0.0516*D715-6.967)</f>
        <v>-2.6713025999999993</v>
      </c>
      <c r="M715" s="122">
        <f t="shared" si="71"/>
        <v>2.6345942448390818</v>
      </c>
      <c r="N715" s="12"/>
    </row>
    <row r="716" spans="2:14" ht="18.75" customHeight="1" x14ac:dyDescent="0.3">
      <c r="B716" s="11"/>
      <c r="C716" s="74">
        <v>711</v>
      </c>
      <c r="D716" s="64">
        <f>(Observaciones!D716+Observaciones!E716)/2</f>
        <v>7.7</v>
      </c>
      <c r="E716" s="123">
        <f t="shared" si="66"/>
        <v>1.0515114143762065</v>
      </c>
      <c r="F716" s="123">
        <f t="shared" si="67"/>
        <v>7.1788317802810406E-2</v>
      </c>
      <c r="G716" s="123">
        <f t="shared" si="68"/>
        <v>2.4828202999999998</v>
      </c>
      <c r="H716" s="123">
        <f>0.001013*Constantes!$D$6/(0.622*G716)</f>
        <v>4.8646746618011126E-2</v>
      </c>
      <c r="I716" s="123">
        <f t="shared" si="69"/>
        <v>0.30250049174814986</v>
      </c>
      <c r="J716" s="123">
        <f t="shared" si="70"/>
        <v>-0.40325279333520658</v>
      </c>
      <c r="K716" s="123">
        <f>(Constantes!$D$12/0.8)*(Constantes!$D$7*J716^2+Constantes!$D$8*J716+Constantes!$D$9)</f>
        <v>11.77867553726216</v>
      </c>
      <c r="L716" s="123">
        <f>(Constantes!$D$12/0.8)*(0.00376*D716^2-0.0516*D716-6.967)</f>
        <v>-2.6780210999999992</v>
      </c>
      <c r="M716" s="122">
        <f t="shared" si="71"/>
        <v>2.5391691339719631</v>
      </c>
      <c r="N716" s="12"/>
    </row>
    <row r="717" spans="2:14" ht="18.75" customHeight="1" x14ac:dyDescent="0.3">
      <c r="B717" s="11"/>
      <c r="C717" s="74">
        <v>712</v>
      </c>
      <c r="D717" s="64">
        <f>(Observaciones!D717+Observaciones!E717)/2</f>
        <v>6.5</v>
      </c>
      <c r="E717" s="123">
        <f t="shared" si="66"/>
        <v>0.96839376835916013</v>
      </c>
      <c r="F717" s="123">
        <f t="shared" si="67"/>
        <v>6.6766181325348339E-2</v>
      </c>
      <c r="G717" s="123">
        <f t="shared" si="68"/>
        <v>2.4856534999999997</v>
      </c>
      <c r="H717" s="123">
        <f>0.001013*Constantes!$D$6/(0.622*G717)</f>
        <v>4.8591298035769816E-2</v>
      </c>
      <c r="I717" s="123">
        <f t="shared" si="69"/>
        <v>0.29338691261428851</v>
      </c>
      <c r="J717" s="123">
        <f t="shared" si="70"/>
        <v>-0.4043691344050272</v>
      </c>
      <c r="K717" s="123">
        <f>(Constantes!$D$12/0.8)*(Constantes!$D$7*J717^2+Constantes!$D$8*J717+Constantes!$D$9)</f>
        <v>11.778812240546024</v>
      </c>
      <c r="L717" s="123">
        <f>(Constantes!$D$12/0.8)*(0.00376*D717^2-0.0516*D717-6.967)</f>
        <v>-2.6788274999999997</v>
      </c>
      <c r="M717" s="122">
        <f t="shared" si="71"/>
        <v>2.4624714664149039</v>
      </c>
      <c r="N717" s="12"/>
    </row>
    <row r="718" spans="2:14" ht="18.75" customHeight="1" x14ac:dyDescent="0.3">
      <c r="B718" s="11"/>
      <c r="C718" s="74">
        <v>713</v>
      </c>
      <c r="D718" s="64">
        <f>(Observaciones!D718+Observaciones!E718)/2</f>
        <v>7</v>
      </c>
      <c r="E718" s="123">
        <f t="shared" si="66"/>
        <v>1.002294892855135</v>
      </c>
      <c r="F718" s="123">
        <f t="shared" si="67"/>
        <v>6.8820930073801245E-2</v>
      </c>
      <c r="G718" s="123">
        <f t="shared" si="68"/>
        <v>2.4844729999999999</v>
      </c>
      <c r="H718" s="123">
        <f>0.001013*Constantes!$D$6/(0.622*G718)</f>
        <v>4.8614386242939386E-2</v>
      </c>
      <c r="I718" s="123">
        <f t="shared" si="69"/>
        <v>0.29720634670559043</v>
      </c>
      <c r="J718" s="123">
        <f t="shared" si="70"/>
        <v>-0.40536565217332288</v>
      </c>
      <c r="K718" s="123">
        <f>(Constantes!$D$12/0.8)*(Constantes!$D$7*J718^2+Constantes!$D$8*J718+Constantes!$D$9)</f>
        <v>11.778923674679071</v>
      </c>
      <c r="L718" s="123">
        <f>(Constantes!$D$12/0.8)*(0.00376*D718^2-0.0516*D718-6.967)</f>
        <v>-2.6789849999999995</v>
      </c>
      <c r="M718" s="122">
        <f t="shared" si="71"/>
        <v>2.4945132763377575</v>
      </c>
      <c r="N718" s="12"/>
    </row>
    <row r="719" spans="2:14" ht="18.75" customHeight="1" x14ac:dyDescent="0.3">
      <c r="B719" s="11"/>
      <c r="C719" s="74">
        <v>714</v>
      </c>
      <c r="D719" s="64">
        <f>(Observaciones!D719+Observaciones!E719)/2</f>
        <v>5.0999999999999996</v>
      </c>
      <c r="E719" s="123">
        <f t="shared" si="66"/>
        <v>0.87878397685782894</v>
      </c>
      <c r="F719" s="123">
        <f t="shared" si="67"/>
        <v>6.1289891533703518E-2</v>
      </c>
      <c r="G719" s="123">
        <f t="shared" si="68"/>
        <v>2.4889589000000001</v>
      </c>
      <c r="H719" s="123">
        <f>0.001013*Constantes!$D$6/(0.622*G719)</f>
        <v>4.8526767570229598E-2</v>
      </c>
      <c r="I719" s="123">
        <f t="shared" si="69"/>
        <v>0.28253577431172794</v>
      </c>
      <c r="J719" s="123">
        <f t="shared" si="70"/>
        <v>-0.40624205135037245</v>
      </c>
      <c r="K719" s="123">
        <f>(Constantes!$D$12/0.8)*(Constantes!$D$7*J719^2+Constantes!$D$8*J719+Constantes!$D$9)</f>
        <v>11.779013416215209</v>
      </c>
      <c r="L719" s="123">
        <f>(Constantes!$D$12/0.8)*(0.00376*D719^2-0.0516*D719-6.967)</f>
        <v>-2.6746358999999997</v>
      </c>
      <c r="M719" s="122">
        <f t="shared" si="71"/>
        <v>2.3726327905994347</v>
      </c>
      <c r="N719" s="12"/>
    </row>
    <row r="720" spans="2:14" ht="18.75" customHeight="1" x14ac:dyDescent="0.3">
      <c r="B720" s="11"/>
      <c r="C720" s="74">
        <v>715</v>
      </c>
      <c r="D720" s="64">
        <f>(Observaciones!D720+Observaciones!E720)/2</f>
        <v>5.9</v>
      </c>
      <c r="E720" s="123">
        <f t="shared" si="66"/>
        <v>0.9290490433608416</v>
      </c>
      <c r="F720" s="123">
        <f t="shared" si="67"/>
        <v>6.4369991730543294E-2</v>
      </c>
      <c r="G720" s="123">
        <f t="shared" si="68"/>
        <v>2.4870701</v>
      </c>
      <c r="H720" s="123">
        <f>0.001013*Constantes!$D$6/(0.622*G720)</f>
        <v>4.8563621118743031E-2</v>
      </c>
      <c r="I720" s="123">
        <f t="shared" si="69"/>
        <v>0.28876380129570045</v>
      </c>
      <c r="J720" s="123">
        <f t="shared" si="70"/>
        <v>-0.40699807224018525</v>
      </c>
      <c r="K720" s="123">
        <f>(Constantes!$D$12/0.8)*(Constantes!$D$7*J720^2+Constantes!$D$8*J720+Constantes!$D$9)</f>
        <v>11.77908462038685</v>
      </c>
      <c r="L720" s="123">
        <f>(Constantes!$D$12/0.8)*(0.00376*D720^2-0.0516*D720-6.967)</f>
        <v>-2.6777078999999997</v>
      </c>
      <c r="M720" s="122">
        <f t="shared" si="71"/>
        <v>2.424065743757104</v>
      </c>
      <c r="N720" s="12"/>
    </row>
    <row r="721" spans="2:14" ht="18.75" customHeight="1" x14ac:dyDescent="0.3">
      <c r="B721" s="11"/>
      <c r="C721" s="74">
        <v>716</v>
      </c>
      <c r="D721" s="64">
        <f>(Observaciones!D721+Observaciones!E721)/2</f>
        <v>3.8000000000000003</v>
      </c>
      <c r="E721" s="123">
        <f t="shared" si="66"/>
        <v>0.80220597314586006</v>
      </c>
      <c r="F721" s="123">
        <f t="shared" si="67"/>
        <v>5.6554012654769156E-2</v>
      </c>
      <c r="G721" s="123">
        <f t="shared" si="68"/>
        <v>2.4920282</v>
      </c>
      <c r="H721" s="123">
        <f>0.001013*Constantes!$D$6/(0.622*G721)</f>
        <v>4.8466999704158381E-2</v>
      </c>
      <c r="I721" s="123">
        <f t="shared" si="69"/>
        <v>0.27227315064879981</v>
      </c>
      <c r="J721" s="123">
        <f t="shared" si="70"/>
        <v>-0.40763349081745553</v>
      </c>
      <c r="K721" s="123">
        <f>(Constantes!$D$12/0.8)*(Constantes!$D$7*J721^2+Constantes!$D$8*J721+Constantes!$D$9)</f>
        <v>11.779140016398841</v>
      </c>
      <c r="L721" s="123">
        <f>(Constantes!$D$12/0.8)*(0.00376*D721^2-0.0516*D721-6.967)</f>
        <v>-2.6657945999999995</v>
      </c>
      <c r="M721" s="122">
        <f t="shared" si="71"/>
        <v>2.2888906556218145</v>
      </c>
      <c r="N721" s="12"/>
    </row>
    <row r="722" spans="2:14" ht="18.75" customHeight="1" x14ac:dyDescent="0.3">
      <c r="B722" s="11"/>
      <c r="C722" s="74">
        <v>717</v>
      </c>
      <c r="D722" s="64">
        <f>(Observaciones!D722+Observaciones!E722)/2</f>
        <v>6.4</v>
      </c>
      <c r="E722" s="123">
        <f t="shared" si="66"/>
        <v>0.96173610737939708</v>
      </c>
      <c r="F722" s="123">
        <f t="shared" si="67"/>
        <v>6.6361595220328126E-2</v>
      </c>
      <c r="G722" s="123">
        <f t="shared" si="68"/>
        <v>2.4858895999999997</v>
      </c>
      <c r="H722" s="123">
        <f>0.001013*Constantes!$D$6/(0.622*G722)</f>
        <v>4.8586683025728238E-2</v>
      </c>
      <c r="I722" s="123">
        <f t="shared" si="69"/>
        <v>0.29261935877885276</v>
      </c>
      <c r="J722" s="123">
        <f t="shared" si="70"/>
        <v>-0.4081481187939453</v>
      </c>
      <c r="K722" s="123">
        <f>(Constantes!$D$12/0.8)*(Constantes!$D$7*J722^2+Constantes!$D$8*J722+Constantes!$D$9)</f>
        <v>11.779181903360094</v>
      </c>
      <c r="L722" s="123">
        <f>(Constantes!$D$12/0.8)*(0.00376*D722^2-0.0516*D722-6.967)</f>
        <v>-2.6787113999999992</v>
      </c>
      <c r="M722" s="122">
        <f t="shared" si="71"/>
        <v>2.4561648439490522</v>
      </c>
      <c r="N722" s="12"/>
    </row>
    <row r="723" spans="2:14" ht="18.75" customHeight="1" x14ac:dyDescent="0.3">
      <c r="B723" s="11"/>
      <c r="C723" s="74">
        <v>718</v>
      </c>
      <c r="D723" s="64">
        <f>(Observaciones!D723+Observaciones!E723)/2</f>
        <v>6.4</v>
      </c>
      <c r="E723" s="123">
        <f t="shared" si="66"/>
        <v>0.96173610737939708</v>
      </c>
      <c r="F723" s="123">
        <f t="shared" si="67"/>
        <v>6.6361595220328126E-2</v>
      </c>
      <c r="G723" s="123">
        <f t="shared" si="68"/>
        <v>2.4858895999999997</v>
      </c>
      <c r="H723" s="123">
        <f>0.001013*Constantes!$D$6/(0.622*G723)</f>
        <v>4.8586683025728238E-2</v>
      </c>
      <c r="I723" s="123">
        <f t="shared" si="69"/>
        <v>0.29261935877885276</v>
      </c>
      <c r="J723" s="123">
        <f t="shared" si="70"/>
        <v>-0.40854180367427873</v>
      </c>
      <c r="K723" s="123">
        <f>(Constantes!$D$12/0.8)*(Constantes!$D$7*J723^2+Constantes!$D$8*J723+Constantes!$D$9)</f>
        <v>11.779212146857947</v>
      </c>
      <c r="L723" s="123">
        <f>(Constantes!$D$12/0.8)*(0.00376*D723^2-0.0516*D723-6.967)</f>
        <v>-2.6787113999999992</v>
      </c>
      <c r="M723" s="122">
        <f t="shared" si="71"/>
        <v>2.4561731627920245</v>
      </c>
      <c r="N723" s="12"/>
    </row>
    <row r="724" spans="2:14" ht="18.75" customHeight="1" x14ac:dyDescent="0.3">
      <c r="B724" s="11"/>
      <c r="C724" s="74">
        <v>719</v>
      </c>
      <c r="D724" s="64">
        <f>(Observaciones!D724+Observaciones!E724)/2</f>
        <v>5.5</v>
      </c>
      <c r="E724" s="123">
        <f t="shared" si="66"/>
        <v>0.90360844965772646</v>
      </c>
      <c r="F724" s="123">
        <f t="shared" si="67"/>
        <v>6.2813771829638612E-2</v>
      </c>
      <c r="G724" s="123">
        <f t="shared" si="68"/>
        <v>2.4880144999999998</v>
      </c>
      <c r="H724" s="123">
        <f>0.001013*Constantes!$D$6/(0.622*G724)</f>
        <v>4.8545187350055377E-2</v>
      </c>
      <c r="I724" s="123">
        <f t="shared" si="69"/>
        <v>0.28565862902483974</v>
      </c>
      <c r="J724" s="123">
        <f t="shared" si="70"/>
        <v>-0.40881442880112911</v>
      </c>
      <c r="K724" s="123">
        <f>(Constantes!$D$12/0.8)*(Constantes!$D$7*J724^2+Constantes!$D$8*J724+Constantes!$D$9)</f>
        <v>11.779232176179564</v>
      </c>
      <c r="L724" s="123">
        <f>(Constantes!$D$12/0.8)*(0.00376*D724^2-0.0516*D724-6.967)</f>
        <v>-2.6763974999999998</v>
      </c>
      <c r="M724" s="122">
        <f t="shared" si="71"/>
        <v>2.3984129149724609</v>
      </c>
      <c r="N724" s="12"/>
    </row>
    <row r="725" spans="2:14" ht="18.75" customHeight="1" x14ac:dyDescent="0.3">
      <c r="B725" s="11"/>
      <c r="C725" s="74">
        <v>720</v>
      </c>
      <c r="D725" s="64">
        <f>(Observaciones!D725+Observaciones!E725)/2</f>
        <v>6.5</v>
      </c>
      <c r="E725" s="123">
        <f t="shared" si="66"/>
        <v>0.96839376835916013</v>
      </c>
      <c r="F725" s="123">
        <f t="shared" si="67"/>
        <v>6.6766181325348339E-2</v>
      </c>
      <c r="G725" s="123">
        <f t="shared" si="68"/>
        <v>2.4856534999999997</v>
      </c>
      <c r="H725" s="123">
        <f>0.001013*Constantes!$D$6/(0.622*G725)</f>
        <v>4.8591298035769816E-2</v>
      </c>
      <c r="I725" s="123">
        <f t="shared" si="69"/>
        <v>0.29338691261428851</v>
      </c>
      <c r="J725" s="123">
        <f t="shared" si="70"/>
        <v>-0.40896591338978777</v>
      </c>
      <c r="K725" s="123">
        <f>(Constantes!$D$12/0.8)*(Constantes!$D$7*J725^2+Constantes!$D$8*J725+Constantes!$D$9)</f>
        <v>11.779242982183773</v>
      </c>
      <c r="L725" s="123">
        <f>(Constantes!$D$12/0.8)*(0.00376*D725^2-0.0516*D725-6.967)</f>
        <v>-2.6788274999999997</v>
      </c>
      <c r="M725" s="122">
        <f t="shared" si="71"/>
        <v>2.4625902579365828</v>
      </c>
      <c r="N725" s="12"/>
    </row>
    <row r="726" spans="2:14" ht="18.75" customHeight="1" x14ac:dyDescent="0.3">
      <c r="B726" s="11"/>
      <c r="C726" s="74">
        <v>721</v>
      </c>
      <c r="D726" s="64">
        <f>(Observaciones!D726+Observaciones!E726)/2</f>
        <v>6.9</v>
      </c>
      <c r="E726" s="123">
        <f t="shared" si="66"/>
        <v>0.99543224947116915</v>
      </c>
      <c r="F726" s="123">
        <f t="shared" si="67"/>
        <v>6.8405707891264905E-2</v>
      </c>
      <c r="G726" s="123">
        <f t="shared" si="68"/>
        <v>2.4847090999999999</v>
      </c>
      <c r="H726" s="123">
        <f>0.001013*Constantes!$D$6/(0.622*G726)</f>
        <v>4.8609766846410454E-2</v>
      </c>
      <c r="I726" s="123">
        <f t="shared" si="69"/>
        <v>0.29644493684108758</v>
      </c>
      <c r="J726" s="123">
        <f t="shared" si="70"/>
        <v>-0.40899621255210172</v>
      </c>
      <c r="K726" s="123">
        <f>(Constantes!$D$12/0.8)*(Constantes!$D$7*J726^2+Constantes!$D$8*J726+Constantes!$D$9)</f>
        <v>11.779245115826072</v>
      </c>
      <c r="L726" s="123">
        <f>(Constantes!$D$12/0.8)*(0.00376*D726^2-0.0516*D726-6.967)</f>
        <v>-2.6790098999999996</v>
      </c>
      <c r="M726" s="122">
        <f t="shared" si="71"/>
        <v>2.4882047993307959</v>
      </c>
      <c r="N726" s="12"/>
    </row>
    <row r="727" spans="2:14" ht="18.75" customHeight="1" x14ac:dyDescent="0.3">
      <c r="B727" s="11"/>
      <c r="C727" s="74">
        <v>722</v>
      </c>
      <c r="D727" s="64">
        <f>(Observaciones!D727+Observaciones!E727)/2</f>
        <v>5.1999999999999993</v>
      </c>
      <c r="E727" s="123">
        <f t="shared" si="66"/>
        <v>0.88493303901287812</v>
      </c>
      <c r="F727" s="123">
        <f t="shared" si="67"/>
        <v>6.1667860029754905E-2</v>
      </c>
      <c r="G727" s="123">
        <f t="shared" si="68"/>
        <v>2.4887227999999997</v>
      </c>
      <c r="H727" s="123">
        <f>0.001013*Constantes!$D$6/(0.622*G727)</f>
        <v>4.8531371204601152E-2</v>
      </c>
      <c r="I727" s="123">
        <f t="shared" si="69"/>
        <v>0.2833181072479638</v>
      </c>
      <c r="J727" s="123">
        <f t="shared" si="70"/>
        <v>-0.40890531730977536</v>
      </c>
      <c r="K727" s="123">
        <f>(Constantes!$D$12/0.8)*(Constantes!$D$7*J727^2+Constantes!$D$8*J727+Constantes!$D$9)</f>
        <v>11.77923868733858</v>
      </c>
      <c r="L727" s="123">
        <f>(Constantes!$D$12/0.8)*(0.00376*D727^2-0.0516*D727-6.967)</f>
        <v>-2.6751185999999998</v>
      </c>
      <c r="M727" s="122">
        <f t="shared" si="71"/>
        <v>2.379125774719808</v>
      </c>
      <c r="N727" s="12"/>
    </row>
    <row r="728" spans="2:14" ht="18.75" customHeight="1" x14ac:dyDescent="0.3">
      <c r="B728" s="11"/>
      <c r="C728" s="74">
        <v>723</v>
      </c>
      <c r="D728" s="64">
        <f>(Observaciones!D728+Observaciones!E728)/2</f>
        <v>5.5</v>
      </c>
      <c r="E728" s="123">
        <f t="shared" si="66"/>
        <v>0.90360844965772646</v>
      </c>
      <c r="F728" s="123">
        <f t="shared" si="67"/>
        <v>6.2813771829638612E-2</v>
      </c>
      <c r="G728" s="123">
        <f t="shared" si="68"/>
        <v>2.4880144999999998</v>
      </c>
      <c r="H728" s="123">
        <f>0.001013*Constantes!$D$6/(0.622*G728)</f>
        <v>4.8545187350055377E-2</v>
      </c>
      <c r="I728" s="123">
        <f t="shared" si="69"/>
        <v>0.28565862902483974</v>
      </c>
      <c r="J728" s="123">
        <f t="shared" si="70"/>
        <v>-0.40869325459703054</v>
      </c>
      <c r="K728" s="123">
        <f>(Constantes!$D$12/0.8)*(Constantes!$D$7*J728^2+Constantes!$D$8*J728+Constantes!$D$9)</f>
        <v>11.779223366065965</v>
      </c>
      <c r="L728" s="123">
        <f>(Constantes!$D$12/0.8)*(0.00376*D728^2-0.0516*D728-6.967)</f>
        <v>-2.6763974999999998</v>
      </c>
      <c r="M728" s="122">
        <f t="shared" si="71"/>
        <v>2.3984105492885872</v>
      </c>
      <c r="N728" s="12"/>
    </row>
    <row r="729" spans="2:14" ht="18.75" customHeight="1" x14ac:dyDescent="0.3">
      <c r="B729" s="11"/>
      <c r="C729" s="74">
        <v>724</v>
      </c>
      <c r="D729" s="64">
        <f>(Observaciones!D729+Observaciones!E729)/2</f>
        <v>5.4</v>
      </c>
      <c r="E729" s="123">
        <f t="shared" si="66"/>
        <v>0.89734507498222005</v>
      </c>
      <c r="F729" s="123">
        <f t="shared" si="67"/>
        <v>6.2429791566432663E-2</v>
      </c>
      <c r="G729" s="123">
        <f t="shared" si="68"/>
        <v>2.4882505999999998</v>
      </c>
      <c r="H729" s="123">
        <f>0.001013*Constantes!$D$6/(0.622*G729)</f>
        <v>4.8540581094265331E-2</v>
      </c>
      <c r="I729" s="123">
        <f t="shared" si="69"/>
        <v>0.28487954572282553</v>
      </c>
      <c r="J729" s="123">
        <f t="shared" si="70"/>
        <v>-0.40836008725262579</v>
      </c>
      <c r="K729" s="123">
        <f>(Constantes!$D$12/0.8)*(Constantes!$D$7*J729^2+Constantes!$D$8*J729+Constantes!$D$9)</f>
        <v>11.77919838095759</v>
      </c>
      <c r="L729" s="123">
        <f>(Constantes!$D$12/0.8)*(0.00376*D729^2-0.0516*D729-6.967)</f>
        <v>-2.6759993999999998</v>
      </c>
      <c r="M729" s="122">
        <f t="shared" si="71"/>
        <v>2.3919760292949119</v>
      </c>
      <c r="N729" s="12"/>
    </row>
    <row r="730" spans="2:14" ht="18.75" customHeight="1" x14ac:dyDescent="0.3">
      <c r="B730" s="11"/>
      <c r="C730" s="74">
        <v>725</v>
      </c>
      <c r="D730" s="64">
        <f>(Observaciones!D730+Observaciones!E730)/2</f>
        <v>6.2</v>
      </c>
      <c r="E730" s="123">
        <f t="shared" si="66"/>
        <v>0.94854165981127081</v>
      </c>
      <c r="F730" s="123">
        <f t="shared" si="67"/>
        <v>6.5558715041284285E-2</v>
      </c>
      <c r="G730" s="123">
        <f t="shared" si="68"/>
        <v>2.4863618000000001</v>
      </c>
      <c r="H730" s="123">
        <f>0.001013*Constantes!$D$6/(0.622*G730)</f>
        <v>4.8577455635038451E-2</v>
      </c>
      <c r="I730" s="123">
        <f t="shared" si="69"/>
        <v>0.29108066300250851</v>
      </c>
      <c r="J730" s="123">
        <f t="shared" si="70"/>
        <v>-0.40790591400123555</v>
      </c>
      <c r="K730" s="123">
        <f>(Constantes!$D$12/0.8)*(Constantes!$D$7*J730^2+Constantes!$D$8*J730+Constantes!$D$9)</f>
        <v>11.779162521715209</v>
      </c>
      <c r="L730" s="123">
        <f>(Constantes!$D$12/0.8)*(0.00376*D730^2-0.0516*D730-6.967)</f>
        <v>-2.6783945999999994</v>
      </c>
      <c r="M730" s="122">
        <f t="shared" si="71"/>
        <v>2.4433363742987146</v>
      </c>
      <c r="N730" s="12"/>
    </row>
    <row r="731" spans="2:14" ht="18.75" customHeight="1" x14ac:dyDescent="0.3">
      <c r="B731" s="11"/>
      <c r="C731" s="74">
        <v>726</v>
      </c>
      <c r="D731" s="64">
        <f>(Observaciones!D731+Observaciones!E731)/2</f>
        <v>7.7</v>
      </c>
      <c r="E731" s="123">
        <f t="shared" si="66"/>
        <v>1.0515114143762065</v>
      </c>
      <c r="F731" s="123">
        <f t="shared" si="67"/>
        <v>7.1788317802810406E-2</v>
      </c>
      <c r="G731" s="123">
        <f t="shared" si="68"/>
        <v>2.4828202999999998</v>
      </c>
      <c r="H731" s="123">
        <f>0.001013*Constantes!$D$6/(0.622*G731)</f>
        <v>4.8646746618011126E-2</v>
      </c>
      <c r="I731" s="123">
        <f t="shared" si="69"/>
        <v>0.30250049174814986</v>
      </c>
      <c r="J731" s="123">
        <f t="shared" si="70"/>
        <v>-0.40733086942419627</v>
      </c>
      <c r="K731" s="123">
        <f>(Constantes!$D$12/0.8)*(Constantes!$D$7*J731^2+Constantes!$D$8*J731+Constantes!$D$9)</f>
        <v>11.779114140594828</v>
      </c>
      <c r="L731" s="123">
        <f>(Constantes!$D$12/0.8)*(0.00376*D731^2-0.0516*D731-6.967)</f>
        <v>-2.6780210999999992</v>
      </c>
      <c r="M731" s="122">
        <f t="shared" si="71"/>
        <v>2.5392938510323488</v>
      </c>
      <c r="N731" s="12"/>
    </row>
    <row r="732" spans="2:14" ht="18.75" customHeight="1" x14ac:dyDescent="0.3">
      <c r="B732" s="11"/>
      <c r="C732" s="74">
        <v>727</v>
      </c>
      <c r="D732" s="64">
        <f>(Observaciones!D732+Observaciones!E732)/2</f>
        <v>6.2</v>
      </c>
      <c r="E732" s="123">
        <f t="shared" si="66"/>
        <v>0.94854165981127081</v>
      </c>
      <c r="F732" s="123">
        <f t="shared" si="67"/>
        <v>6.5558715041284285E-2</v>
      </c>
      <c r="G732" s="123">
        <f t="shared" si="68"/>
        <v>2.4863618000000001</v>
      </c>
      <c r="H732" s="123">
        <f>0.001013*Constantes!$D$6/(0.622*G732)</f>
        <v>4.8577455635038451E-2</v>
      </c>
      <c r="I732" s="123">
        <f t="shared" si="69"/>
        <v>0.29108066300250851</v>
      </c>
      <c r="J732" s="123">
        <f t="shared" si="70"/>
        <v>-0.40663512391962625</v>
      </c>
      <c r="K732" s="123">
        <f>(Constantes!$D$12/0.8)*(Constantes!$D$7*J732^2+Constantes!$D$8*J732+Constantes!$D$9)</f>
        <v>11.779051154860465</v>
      </c>
      <c r="L732" s="123">
        <f>(Constantes!$D$12/0.8)*(0.00376*D732^2-0.0516*D732-6.967)</f>
        <v>-2.6783945999999994</v>
      </c>
      <c r="M732" s="122">
        <f t="shared" si="71"/>
        <v>2.4433059025650743</v>
      </c>
      <c r="N732" s="12"/>
    </row>
    <row r="733" spans="2:14" ht="18.75" customHeight="1" x14ac:dyDescent="0.3">
      <c r="B733" s="11"/>
      <c r="C733" s="74">
        <v>728</v>
      </c>
      <c r="D733" s="64">
        <f>(Observaciones!D733+Observaciones!E733)/2</f>
        <v>7.2</v>
      </c>
      <c r="E733" s="123">
        <f t="shared" si="66"/>
        <v>1.0161453093242518</v>
      </c>
      <c r="F733" s="123">
        <f t="shared" si="67"/>
        <v>6.9657846489614608E-2</v>
      </c>
      <c r="G733" s="123">
        <f t="shared" si="68"/>
        <v>2.4840008</v>
      </c>
      <c r="H733" s="123">
        <f>0.001013*Constantes!$D$6/(0.622*G733)</f>
        <v>4.8623627670391391E-2</v>
      </c>
      <c r="I733" s="123">
        <f t="shared" si="69"/>
        <v>0.29872538467816745</v>
      </c>
      <c r="J733" s="123">
        <f t="shared" si="70"/>
        <v>-0.40581888365193436</v>
      </c>
      <c r="K733" s="123">
        <f>(Constantes!$D$12/0.8)*(Constantes!$D$7*J733^2+Constantes!$D$8*J733+Constantes!$D$9)</f>
        <v>11.778971049886756</v>
      </c>
      <c r="L733" s="123">
        <f>(Constantes!$D$12/0.8)*(0.00376*D733^2-0.0516*D733-6.967)</f>
        <v>-2.6788505999999992</v>
      </c>
      <c r="M733" s="122">
        <f t="shared" si="71"/>
        <v>2.5073163225306545</v>
      </c>
      <c r="N733" s="12"/>
    </row>
    <row r="734" spans="2:14" ht="18.75" customHeight="1" x14ac:dyDescent="0.3">
      <c r="B734" s="11"/>
      <c r="C734" s="74">
        <v>729</v>
      </c>
      <c r="D734" s="64">
        <f>(Observaciones!D734+Observaciones!E734)/2</f>
        <v>4.8000000000000007</v>
      </c>
      <c r="E734" s="123">
        <f t="shared" si="66"/>
        <v>0.86056222657343806</v>
      </c>
      <c r="F734" s="123">
        <f t="shared" si="67"/>
        <v>6.0167872375456809E-2</v>
      </c>
      <c r="G734" s="123">
        <f t="shared" si="68"/>
        <v>2.4896672</v>
      </c>
      <c r="H734" s="123">
        <f>0.001013*Constantes!$D$6/(0.622*G734)</f>
        <v>4.851296190597456E-2</v>
      </c>
      <c r="I734" s="123">
        <f t="shared" si="69"/>
        <v>0.28018245624068705</v>
      </c>
      <c r="J734" s="123">
        <f t="shared" si="70"/>
        <v>-0.40488239049072744</v>
      </c>
      <c r="K734" s="123">
        <f>(Constantes!$D$12/0.8)*(Constantes!$D$7*J734^2+Constantes!$D$8*J734+Constantes!$D$9)</f>
        <v>11.77887088290654</v>
      </c>
      <c r="L734" s="123">
        <f>(Constantes!$D$12/0.8)*(0.00376*D734^2-0.0516*D734-6.967)</f>
        <v>-2.6730185999999994</v>
      </c>
      <c r="M734" s="122">
        <f t="shared" si="71"/>
        <v>2.3532860802467424</v>
      </c>
      <c r="N734" s="12"/>
    </row>
    <row r="735" spans="2:14" ht="18.75" customHeight="1" x14ac:dyDescent="0.3">
      <c r="B735" s="11"/>
      <c r="C735" s="74">
        <v>730</v>
      </c>
      <c r="D735" s="64">
        <f>(Observaciones!D735+Observaciones!E735)/2</f>
        <v>7.6</v>
      </c>
      <c r="E735" s="123">
        <f t="shared" si="66"/>
        <v>1.0443527390237508</v>
      </c>
      <c r="F735" s="123">
        <f t="shared" si="67"/>
        <v>7.1357823311676297E-2</v>
      </c>
      <c r="G735" s="123">
        <f t="shared" si="68"/>
        <v>2.4830563999999997</v>
      </c>
      <c r="H735" s="123">
        <f>0.001013*Constantes!$D$6/(0.622*G735)</f>
        <v>4.8642121069885629E-2</v>
      </c>
      <c r="I735" s="123">
        <f t="shared" si="69"/>
        <v>0.30174807629971534</v>
      </c>
      <c r="J735" s="123">
        <f t="shared" si="70"/>
        <v>-0.40382592193914046</v>
      </c>
      <c r="K735" s="123">
        <f>(Constantes!$D$12/0.8)*(Constantes!$D$7*J735^2+Constantes!$D$8*J735+Constantes!$D$9)</f>
        <v>11.778747287398769</v>
      </c>
      <c r="L735" s="123">
        <f>(Constantes!$D$12/0.8)*(0.00376*D735^2-0.0516*D735-6.967)</f>
        <v>-2.6782433999999995</v>
      </c>
      <c r="M735" s="122">
        <f t="shared" si="71"/>
        <v>2.5328066812690757</v>
      </c>
      <c r="N735" s="12"/>
    </row>
    <row r="736" spans="2:14" s="2" customFormat="1" ht="14.5" thickBot="1" x14ac:dyDescent="0.35">
      <c r="B736" s="30"/>
      <c r="C736" s="31"/>
      <c r="D736" s="31"/>
      <c r="E736" s="145"/>
      <c r="F736" s="145"/>
      <c r="G736" s="145"/>
      <c r="H736" s="145"/>
      <c r="I736" s="145"/>
      <c r="J736" s="145"/>
      <c r="K736" s="145"/>
      <c r="L736" s="145"/>
      <c r="M736" s="145"/>
      <c r="N736" s="32"/>
    </row>
    <row r="737" spans="5:13" s="2" customFormat="1" x14ac:dyDescent="0.3">
      <c r="E737" s="101"/>
      <c r="F737" s="101"/>
      <c r="G737" s="101"/>
      <c r="H737" s="101"/>
      <c r="I737" s="101"/>
      <c r="J737" s="101"/>
      <c r="K737" s="101"/>
      <c r="L737" s="101"/>
      <c r="M737" s="101"/>
    </row>
    <row r="738" spans="5:13" s="2" customFormat="1" x14ac:dyDescent="0.3">
      <c r="E738" s="101"/>
      <c r="F738" s="101"/>
      <c r="G738" s="101"/>
      <c r="H738" s="101"/>
      <c r="I738" s="101"/>
      <c r="J738" s="101"/>
      <c r="K738" s="101"/>
      <c r="L738" s="101"/>
      <c r="M738" s="101"/>
    </row>
    <row r="739" spans="5:13" s="2" customFormat="1" x14ac:dyDescent="0.3">
      <c r="E739" s="101"/>
      <c r="F739" s="101"/>
      <c r="G739" s="101"/>
      <c r="H739" s="101"/>
      <c r="I739" s="101"/>
      <c r="J739" s="101"/>
      <c r="K739" s="101"/>
      <c r="L739" s="101"/>
      <c r="M739" s="101"/>
    </row>
    <row r="740" spans="5:13" s="2" customFormat="1" x14ac:dyDescent="0.3">
      <c r="E740" s="101"/>
      <c r="F740" s="101"/>
      <c r="G740" s="101"/>
      <c r="H740" s="101"/>
      <c r="I740" s="101"/>
      <c r="J740" s="101"/>
      <c r="K740" s="101"/>
      <c r="L740" s="101"/>
      <c r="M740" s="101"/>
    </row>
    <row r="741" spans="5:13" s="2" customFormat="1" x14ac:dyDescent="0.3">
      <c r="E741" s="101"/>
      <c r="F741" s="101"/>
      <c r="G741" s="101"/>
      <c r="H741" s="101"/>
      <c r="I741" s="101"/>
      <c r="J741" s="101"/>
      <c r="K741" s="101"/>
      <c r="L741" s="101"/>
      <c r="M741" s="101"/>
    </row>
    <row r="742" spans="5:13" s="2" customFormat="1" x14ac:dyDescent="0.3">
      <c r="E742" s="101"/>
      <c r="F742" s="101"/>
      <c r="G742" s="101"/>
      <c r="H742" s="101"/>
      <c r="I742" s="101"/>
      <c r="J742" s="101"/>
      <c r="K742" s="101"/>
      <c r="L742" s="101"/>
      <c r="M742" s="101"/>
    </row>
    <row r="743" spans="5:13" s="2" customFormat="1" x14ac:dyDescent="0.3">
      <c r="E743" s="101"/>
      <c r="F743" s="101"/>
      <c r="G743" s="101"/>
      <c r="H743" s="101"/>
      <c r="I743" s="101"/>
      <c r="J743" s="101"/>
      <c r="K743" s="101"/>
      <c r="L743" s="101"/>
      <c r="M743" s="101"/>
    </row>
    <row r="744" spans="5:13" s="2" customFormat="1" x14ac:dyDescent="0.3">
      <c r="E744" s="101"/>
      <c r="F744" s="101"/>
      <c r="G744" s="101"/>
      <c r="H744" s="101"/>
      <c r="I744" s="101"/>
      <c r="J744" s="101"/>
      <c r="K744" s="101"/>
      <c r="L744" s="101"/>
      <c r="M744" s="101"/>
    </row>
    <row r="745" spans="5:13" s="2" customFormat="1" x14ac:dyDescent="0.3">
      <c r="E745" s="101"/>
      <c r="F745" s="101"/>
      <c r="G745" s="101"/>
      <c r="H745" s="101"/>
      <c r="I745" s="101"/>
      <c r="J745" s="101"/>
      <c r="K745" s="101"/>
      <c r="L745" s="101"/>
      <c r="M745" s="101"/>
    </row>
    <row r="746" spans="5:13" s="2" customFormat="1" x14ac:dyDescent="0.3">
      <c r="E746" s="101"/>
      <c r="F746" s="101"/>
      <c r="G746" s="101"/>
      <c r="H746" s="101"/>
      <c r="I746" s="101"/>
      <c r="J746" s="101"/>
      <c r="K746" s="101"/>
      <c r="L746" s="101"/>
      <c r="M746" s="101"/>
    </row>
    <row r="747" spans="5:13" s="2" customFormat="1" x14ac:dyDescent="0.3">
      <c r="E747" s="101"/>
      <c r="F747" s="101"/>
      <c r="G747" s="101"/>
      <c r="H747" s="101"/>
      <c r="I747" s="101"/>
      <c r="J747" s="101"/>
      <c r="K747" s="101"/>
      <c r="L747" s="101"/>
      <c r="M747" s="101"/>
    </row>
    <row r="748" spans="5:13" s="2" customFormat="1" x14ac:dyDescent="0.3">
      <c r="E748" s="101"/>
      <c r="F748" s="101"/>
      <c r="G748" s="101"/>
      <c r="H748" s="101"/>
      <c r="I748" s="101"/>
      <c r="J748" s="101"/>
      <c r="K748" s="101"/>
      <c r="L748" s="101"/>
      <c r="M748" s="101"/>
    </row>
    <row r="749" spans="5:13" s="2" customFormat="1" x14ac:dyDescent="0.3">
      <c r="E749" s="101"/>
      <c r="F749" s="101"/>
      <c r="G749" s="101"/>
      <c r="H749" s="101"/>
      <c r="I749" s="101"/>
      <c r="J749" s="101"/>
      <c r="K749" s="101"/>
      <c r="L749" s="101"/>
      <c r="M749" s="101"/>
    </row>
    <row r="750" spans="5:13" s="2" customFormat="1" x14ac:dyDescent="0.3">
      <c r="E750" s="101"/>
      <c r="F750" s="101"/>
      <c r="G750" s="101"/>
      <c r="H750" s="101"/>
      <c r="I750" s="101"/>
      <c r="J750" s="101"/>
      <c r="K750" s="101"/>
      <c r="L750" s="101"/>
      <c r="M750" s="101"/>
    </row>
    <row r="751" spans="5:13" s="2" customFormat="1" x14ac:dyDescent="0.3">
      <c r="E751" s="101"/>
      <c r="F751" s="101"/>
      <c r="G751" s="101"/>
      <c r="H751" s="101"/>
      <c r="I751" s="101"/>
      <c r="J751" s="101"/>
      <c r="K751" s="101"/>
      <c r="L751" s="101"/>
      <c r="M751" s="101"/>
    </row>
    <row r="752" spans="5:13" s="2" customFormat="1" x14ac:dyDescent="0.3">
      <c r="E752" s="101"/>
      <c r="F752" s="101"/>
      <c r="G752" s="101"/>
      <c r="H752" s="101"/>
      <c r="I752" s="101"/>
      <c r="J752" s="101"/>
      <c r="K752" s="101"/>
      <c r="L752" s="101"/>
      <c r="M752" s="101"/>
    </row>
    <row r="753" spans="5:13" s="2" customFormat="1" x14ac:dyDescent="0.3">
      <c r="E753" s="101"/>
      <c r="F753" s="101"/>
      <c r="G753" s="101"/>
      <c r="H753" s="101"/>
      <c r="I753" s="101"/>
      <c r="J753" s="101"/>
      <c r="K753" s="101"/>
      <c r="L753" s="101"/>
      <c r="M753" s="101"/>
    </row>
    <row r="754" spans="5:13" s="2" customFormat="1" x14ac:dyDescent="0.3">
      <c r="E754" s="101"/>
      <c r="F754" s="101"/>
      <c r="G754" s="101"/>
      <c r="H754" s="101"/>
      <c r="I754" s="101"/>
      <c r="J754" s="101"/>
      <c r="K754" s="101"/>
      <c r="L754" s="101"/>
      <c r="M754" s="101"/>
    </row>
    <row r="755" spans="5:13" s="2" customFormat="1" x14ac:dyDescent="0.3">
      <c r="E755" s="101"/>
      <c r="F755" s="101"/>
      <c r="G755" s="101"/>
      <c r="H755" s="101"/>
      <c r="I755" s="101"/>
      <c r="J755" s="101"/>
      <c r="K755" s="101"/>
      <c r="L755" s="101"/>
      <c r="M755" s="101"/>
    </row>
    <row r="756" spans="5:13" s="2" customFormat="1" x14ac:dyDescent="0.3">
      <c r="E756" s="101"/>
      <c r="F756" s="101"/>
      <c r="G756" s="101"/>
      <c r="H756" s="101"/>
      <c r="I756" s="101"/>
      <c r="J756" s="101"/>
      <c r="K756" s="101"/>
      <c r="L756" s="101"/>
      <c r="M756" s="101"/>
    </row>
    <row r="757" spans="5:13" s="2" customFormat="1" x14ac:dyDescent="0.3">
      <c r="E757" s="101"/>
      <c r="F757" s="101"/>
      <c r="G757" s="101"/>
      <c r="H757" s="101"/>
      <c r="I757" s="101"/>
      <c r="J757" s="101"/>
      <c r="K757" s="101"/>
      <c r="L757" s="101"/>
      <c r="M757" s="101"/>
    </row>
    <row r="758" spans="5:13" s="2" customFormat="1" x14ac:dyDescent="0.3">
      <c r="E758" s="101"/>
      <c r="F758" s="101"/>
      <c r="G758" s="101"/>
      <c r="H758" s="101"/>
      <c r="I758" s="101"/>
      <c r="J758" s="101"/>
      <c r="K758" s="101"/>
      <c r="L758" s="101"/>
      <c r="M758" s="101"/>
    </row>
    <row r="759" spans="5:13" s="2" customFormat="1" x14ac:dyDescent="0.3">
      <c r="E759" s="101"/>
      <c r="F759" s="101"/>
      <c r="G759" s="101"/>
      <c r="H759" s="101"/>
      <c r="I759" s="101"/>
      <c r="J759" s="101"/>
      <c r="K759" s="101"/>
      <c r="L759" s="101"/>
      <c r="M759" s="101"/>
    </row>
    <row r="760" spans="5:13" s="2" customFormat="1" x14ac:dyDescent="0.3">
      <c r="E760" s="101"/>
      <c r="F760" s="101"/>
      <c r="G760" s="101"/>
      <c r="H760" s="101"/>
      <c r="I760" s="101"/>
      <c r="J760" s="101"/>
      <c r="K760" s="101"/>
      <c r="L760" s="101"/>
      <c r="M760" s="101"/>
    </row>
    <row r="761" spans="5:13" s="2" customFormat="1" x14ac:dyDescent="0.3">
      <c r="E761" s="101"/>
      <c r="F761" s="101"/>
      <c r="G761" s="101"/>
      <c r="H761" s="101"/>
      <c r="I761" s="101"/>
      <c r="J761" s="101"/>
      <c r="K761" s="101"/>
      <c r="L761" s="101"/>
      <c r="M761" s="101"/>
    </row>
    <row r="762" spans="5:13" s="2" customFormat="1" x14ac:dyDescent="0.3">
      <c r="E762" s="101"/>
      <c r="F762" s="101"/>
      <c r="G762" s="101"/>
      <c r="H762" s="101"/>
      <c r="I762" s="101"/>
      <c r="J762" s="101"/>
      <c r="K762" s="101"/>
      <c r="L762" s="101"/>
      <c r="M762" s="101"/>
    </row>
    <row r="763" spans="5:13" s="2" customFormat="1" x14ac:dyDescent="0.3">
      <c r="E763" s="101"/>
      <c r="F763" s="101"/>
      <c r="G763" s="101"/>
      <c r="H763" s="101"/>
      <c r="I763" s="101"/>
      <c r="J763" s="101"/>
      <c r="K763" s="101"/>
      <c r="L763" s="101"/>
      <c r="M763" s="101"/>
    </row>
    <row r="764" spans="5:13" s="2" customFormat="1" x14ac:dyDescent="0.3">
      <c r="E764" s="101"/>
      <c r="F764" s="101"/>
      <c r="G764" s="101"/>
      <c r="H764" s="101"/>
      <c r="I764" s="101"/>
      <c r="J764" s="101"/>
      <c r="K764" s="101"/>
      <c r="L764" s="101"/>
      <c r="M764" s="101"/>
    </row>
    <row r="765" spans="5:13" s="2" customFormat="1" x14ac:dyDescent="0.3">
      <c r="E765" s="101"/>
      <c r="F765" s="101"/>
      <c r="G765" s="101"/>
      <c r="H765" s="101"/>
      <c r="I765" s="101"/>
      <c r="J765" s="101"/>
      <c r="K765" s="101"/>
      <c r="L765" s="101"/>
      <c r="M765" s="101"/>
    </row>
    <row r="766" spans="5:13" s="2" customFormat="1" x14ac:dyDescent="0.3">
      <c r="E766" s="101"/>
      <c r="F766" s="101"/>
      <c r="G766" s="101"/>
      <c r="H766" s="101"/>
      <c r="I766" s="101"/>
      <c r="J766" s="101"/>
      <c r="K766" s="101"/>
      <c r="L766" s="101"/>
      <c r="M766" s="101"/>
    </row>
    <row r="767" spans="5:13" s="2" customFormat="1" x14ac:dyDescent="0.3">
      <c r="E767" s="101"/>
      <c r="F767" s="101"/>
      <c r="G767" s="101"/>
      <c r="H767" s="101"/>
      <c r="I767" s="101"/>
      <c r="J767" s="101"/>
      <c r="K767" s="101"/>
      <c r="L767" s="101"/>
      <c r="M767" s="101"/>
    </row>
    <row r="768" spans="5:13" s="2" customFormat="1" x14ac:dyDescent="0.3">
      <c r="E768" s="101"/>
      <c r="F768" s="101"/>
      <c r="G768" s="101"/>
      <c r="H768" s="101"/>
      <c r="I768" s="101"/>
      <c r="J768" s="101"/>
      <c r="K768" s="101"/>
      <c r="L768" s="101"/>
      <c r="M768" s="101"/>
    </row>
    <row r="769" spans="5:13" s="2" customFormat="1" x14ac:dyDescent="0.3">
      <c r="E769" s="101"/>
      <c r="F769" s="101"/>
      <c r="G769" s="101"/>
      <c r="H769" s="101"/>
      <c r="I769" s="101"/>
      <c r="J769" s="101"/>
      <c r="K769" s="101"/>
      <c r="L769" s="101"/>
      <c r="M769" s="101"/>
    </row>
    <row r="770" spans="5:13" s="2" customFormat="1" x14ac:dyDescent="0.3">
      <c r="E770" s="101"/>
      <c r="F770" s="101"/>
      <c r="G770" s="101"/>
      <c r="H770" s="101"/>
      <c r="I770" s="101"/>
      <c r="J770" s="101"/>
      <c r="K770" s="101"/>
      <c r="L770" s="101"/>
      <c r="M770" s="101"/>
    </row>
    <row r="771" spans="5:13" s="2" customFormat="1" x14ac:dyDescent="0.3">
      <c r="E771" s="101"/>
      <c r="F771" s="101"/>
      <c r="G771" s="101"/>
      <c r="H771" s="101"/>
      <c r="I771" s="101"/>
      <c r="J771" s="101"/>
      <c r="K771" s="101"/>
      <c r="L771" s="101"/>
      <c r="M771" s="101"/>
    </row>
    <row r="772" spans="5:13" s="2" customFormat="1" x14ac:dyDescent="0.3">
      <c r="E772" s="101"/>
      <c r="F772" s="101"/>
      <c r="G772" s="101"/>
      <c r="H772" s="101"/>
      <c r="I772" s="101"/>
      <c r="J772" s="101"/>
      <c r="K772" s="101"/>
      <c r="L772" s="101"/>
      <c r="M772" s="101"/>
    </row>
    <row r="773" spans="5:13" s="2" customFormat="1" x14ac:dyDescent="0.3">
      <c r="E773" s="101"/>
      <c r="F773" s="101"/>
      <c r="G773" s="101"/>
      <c r="H773" s="101"/>
      <c r="I773" s="101"/>
      <c r="J773" s="101"/>
      <c r="K773" s="101"/>
      <c r="L773" s="101"/>
      <c r="M773" s="101"/>
    </row>
    <row r="774" spans="5:13" s="2" customFormat="1" x14ac:dyDescent="0.3">
      <c r="E774" s="101"/>
      <c r="F774" s="101"/>
      <c r="G774" s="101"/>
      <c r="H774" s="101"/>
      <c r="I774" s="101"/>
      <c r="J774" s="101"/>
      <c r="K774" s="101"/>
      <c r="L774" s="101"/>
      <c r="M774" s="101"/>
    </row>
    <row r="775" spans="5:13" s="2" customFormat="1" x14ac:dyDescent="0.3">
      <c r="E775" s="101"/>
      <c r="F775" s="101"/>
      <c r="G775" s="101"/>
      <c r="H775" s="101"/>
      <c r="I775" s="101"/>
      <c r="J775" s="101"/>
      <c r="K775" s="101"/>
      <c r="L775" s="101"/>
      <c r="M775" s="101"/>
    </row>
    <row r="776" spans="5:13" s="2" customFormat="1" x14ac:dyDescent="0.3">
      <c r="E776" s="101"/>
      <c r="F776" s="101"/>
      <c r="G776" s="101"/>
      <c r="H776" s="101"/>
      <c r="I776" s="101"/>
      <c r="J776" s="101"/>
      <c r="K776" s="101"/>
      <c r="L776" s="101"/>
      <c r="M776" s="101"/>
    </row>
    <row r="777" spans="5:13" s="2" customFormat="1" x14ac:dyDescent="0.3">
      <c r="E777" s="101"/>
      <c r="F777" s="101"/>
      <c r="G777" s="101"/>
      <c r="H777" s="101"/>
      <c r="I777" s="101"/>
      <c r="J777" s="101"/>
      <c r="K777" s="101"/>
      <c r="L777" s="101"/>
      <c r="M777" s="101"/>
    </row>
    <row r="778" spans="5:13" s="2" customFormat="1" x14ac:dyDescent="0.3">
      <c r="E778" s="101"/>
      <c r="F778" s="101"/>
      <c r="G778" s="101"/>
      <c r="H778" s="101"/>
      <c r="I778" s="101"/>
      <c r="J778" s="101"/>
      <c r="K778" s="101"/>
      <c r="L778" s="101"/>
      <c r="M778" s="101"/>
    </row>
    <row r="779" spans="5:13" s="2" customFormat="1" x14ac:dyDescent="0.3">
      <c r="E779" s="101"/>
      <c r="F779" s="101"/>
      <c r="G779" s="101"/>
      <c r="H779" s="101"/>
      <c r="I779" s="101"/>
      <c r="J779" s="101"/>
      <c r="K779" s="101"/>
      <c r="L779" s="101"/>
      <c r="M779" s="101"/>
    </row>
    <row r="780" spans="5:13" s="2" customFormat="1" x14ac:dyDescent="0.3">
      <c r="E780" s="101"/>
      <c r="F780" s="101"/>
      <c r="G780" s="101"/>
      <c r="H780" s="101"/>
      <c r="I780" s="101"/>
      <c r="J780" s="101"/>
      <c r="K780" s="101"/>
      <c r="L780" s="101"/>
      <c r="M780" s="101"/>
    </row>
    <row r="781" spans="5:13" s="2" customFormat="1" x14ac:dyDescent="0.3">
      <c r="E781" s="101"/>
      <c r="F781" s="101"/>
      <c r="G781" s="101"/>
      <c r="H781" s="101"/>
      <c r="I781" s="101"/>
      <c r="J781" s="101"/>
      <c r="K781" s="101"/>
      <c r="L781" s="101"/>
      <c r="M781" s="101"/>
    </row>
    <row r="782" spans="5:13" s="2" customFormat="1" x14ac:dyDescent="0.3">
      <c r="E782" s="101"/>
      <c r="F782" s="101"/>
      <c r="G782" s="101"/>
      <c r="H782" s="101"/>
      <c r="I782" s="101"/>
      <c r="J782" s="101"/>
      <c r="K782" s="101"/>
      <c r="L782" s="101"/>
      <c r="M782" s="101"/>
    </row>
    <row r="783" spans="5:13" s="2" customFormat="1" x14ac:dyDescent="0.3">
      <c r="E783" s="101"/>
      <c r="F783" s="101"/>
      <c r="G783" s="101"/>
      <c r="H783" s="101"/>
      <c r="I783" s="101"/>
      <c r="J783" s="101"/>
      <c r="K783" s="101"/>
      <c r="L783" s="101"/>
      <c r="M783" s="101"/>
    </row>
    <row r="784" spans="5:13" s="2" customFormat="1" x14ac:dyDescent="0.3">
      <c r="E784" s="101"/>
      <c r="F784" s="101"/>
      <c r="G784" s="101"/>
      <c r="H784" s="101"/>
      <c r="I784" s="101"/>
      <c r="J784" s="101"/>
      <c r="K784" s="101"/>
      <c r="L784" s="101"/>
      <c r="M784" s="101"/>
    </row>
    <row r="785" spans="5:13" s="2" customFormat="1" x14ac:dyDescent="0.3">
      <c r="E785" s="101"/>
      <c r="F785" s="101"/>
      <c r="G785" s="101"/>
      <c r="H785" s="101"/>
      <c r="I785" s="101"/>
      <c r="J785" s="101"/>
      <c r="K785" s="101"/>
      <c r="L785" s="101"/>
      <c r="M785" s="101"/>
    </row>
    <row r="786" spans="5:13" s="2" customFormat="1" x14ac:dyDescent="0.3">
      <c r="E786" s="101"/>
      <c r="F786" s="101"/>
      <c r="G786" s="101"/>
      <c r="H786" s="101"/>
      <c r="I786" s="101"/>
      <c r="J786" s="101"/>
      <c r="K786" s="101"/>
      <c r="L786" s="101"/>
      <c r="M786" s="101"/>
    </row>
    <row r="787" spans="5:13" s="2" customFormat="1" x14ac:dyDescent="0.3">
      <c r="E787" s="101"/>
      <c r="F787" s="101"/>
      <c r="G787" s="101"/>
      <c r="H787" s="101"/>
      <c r="I787" s="101"/>
      <c r="J787" s="101"/>
      <c r="K787" s="101"/>
      <c r="L787" s="101"/>
      <c r="M787" s="101"/>
    </row>
    <row r="788" spans="5:13" s="2" customFormat="1" x14ac:dyDescent="0.3">
      <c r="E788" s="101"/>
      <c r="F788" s="101"/>
      <c r="G788" s="101"/>
      <c r="H788" s="101"/>
      <c r="I788" s="101"/>
      <c r="J788" s="101"/>
      <c r="K788" s="101"/>
      <c r="L788" s="101"/>
      <c r="M788" s="101"/>
    </row>
    <row r="789" spans="5:13" s="2" customFormat="1" x14ac:dyDescent="0.3">
      <c r="E789" s="101"/>
      <c r="F789" s="101"/>
      <c r="G789" s="101"/>
      <c r="H789" s="101"/>
      <c r="I789" s="101"/>
      <c r="J789" s="101"/>
      <c r="K789" s="101"/>
      <c r="L789" s="101"/>
      <c r="M789" s="101"/>
    </row>
    <row r="790" spans="5:13" s="2" customFormat="1" x14ac:dyDescent="0.3">
      <c r="E790" s="101"/>
      <c r="F790" s="101"/>
      <c r="G790" s="101"/>
      <c r="H790" s="101"/>
      <c r="I790" s="101"/>
      <c r="J790" s="101"/>
      <c r="K790" s="101"/>
      <c r="L790" s="101"/>
      <c r="M790" s="101"/>
    </row>
    <row r="791" spans="5:13" s="2" customFormat="1" x14ac:dyDescent="0.3">
      <c r="E791" s="101"/>
      <c r="F791" s="101"/>
      <c r="G791" s="101"/>
      <c r="H791" s="101"/>
      <c r="I791" s="101"/>
      <c r="J791" s="101"/>
      <c r="K791" s="101"/>
      <c r="L791" s="101"/>
      <c r="M791" s="101"/>
    </row>
    <row r="792" spans="5:13" s="2" customFormat="1" x14ac:dyDescent="0.3">
      <c r="E792" s="101"/>
      <c r="F792" s="101"/>
      <c r="G792" s="101"/>
      <c r="H792" s="101"/>
      <c r="I792" s="101"/>
      <c r="J792" s="101"/>
      <c r="K792" s="101"/>
      <c r="L792" s="101"/>
      <c r="M792" s="101"/>
    </row>
    <row r="793" spans="5:13" s="2" customFormat="1" x14ac:dyDescent="0.3">
      <c r="E793" s="101"/>
      <c r="F793" s="101"/>
      <c r="G793" s="101"/>
      <c r="H793" s="101"/>
      <c r="I793" s="101"/>
      <c r="J793" s="101"/>
      <c r="K793" s="101"/>
      <c r="L793" s="101"/>
      <c r="M793" s="101"/>
    </row>
    <row r="794" spans="5:13" s="2" customFormat="1" x14ac:dyDescent="0.3">
      <c r="E794" s="101"/>
      <c r="F794" s="101"/>
      <c r="G794" s="101"/>
      <c r="H794" s="101"/>
      <c r="I794" s="101"/>
      <c r="J794" s="101"/>
      <c r="K794" s="101"/>
      <c r="L794" s="101"/>
      <c r="M794" s="101"/>
    </row>
    <row r="795" spans="5:13" s="2" customFormat="1" x14ac:dyDescent="0.3">
      <c r="E795" s="101"/>
      <c r="F795" s="101"/>
      <c r="G795" s="101"/>
      <c r="H795" s="101"/>
      <c r="I795" s="101"/>
      <c r="J795" s="101"/>
      <c r="K795" s="101"/>
      <c r="L795" s="101"/>
      <c r="M795" s="101"/>
    </row>
    <row r="796" spans="5:13" s="2" customFormat="1" x14ac:dyDescent="0.3">
      <c r="E796" s="101"/>
      <c r="F796" s="101"/>
      <c r="G796" s="101"/>
      <c r="H796" s="101"/>
      <c r="I796" s="101"/>
      <c r="J796" s="101"/>
      <c r="K796" s="101"/>
      <c r="L796" s="101"/>
      <c r="M796" s="101"/>
    </row>
    <row r="797" spans="5:13" s="2" customFormat="1" x14ac:dyDescent="0.3">
      <c r="E797" s="101"/>
      <c r="F797" s="101"/>
      <c r="G797" s="101"/>
      <c r="H797" s="101"/>
      <c r="I797" s="101"/>
      <c r="J797" s="101"/>
      <c r="K797" s="101"/>
      <c r="L797" s="101"/>
      <c r="M797" s="101"/>
    </row>
    <row r="798" spans="5:13" s="2" customFormat="1" x14ac:dyDescent="0.3">
      <c r="E798" s="101"/>
      <c r="F798" s="101"/>
      <c r="G798" s="101"/>
      <c r="H798" s="101"/>
      <c r="I798" s="101"/>
      <c r="J798" s="101"/>
      <c r="K798" s="101"/>
      <c r="L798" s="101"/>
      <c r="M798" s="101"/>
    </row>
    <row r="799" spans="5:13" s="2" customFormat="1" x14ac:dyDescent="0.3">
      <c r="E799" s="101"/>
      <c r="F799" s="101"/>
      <c r="G799" s="101"/>
      <c r="H799" s="101"/>
      <c r="I799" s="101"/>
      <c r="J799" s="101"/>
      <c r="K799" s="101"/>
      <c r="L799" s="101"/>
      <c r="M799" s="101"/>
    </row>
    <row r="800" spans="5:13" s="2" customFormat="1" x14ac:dyDescent="0.3">
      <c r="E800" s="101"/>
      <c r="F800" s="101"/>
      <c r="G800" s="101"/>
      <c r="H800" s="101"/>
      <c r="I800" s="101"/>
      <c r="J800" s="101"/>
      <c r="K800" s="101"/>
      <c r="L800" s="101"/>
      <c r="M800" s="101"/>
    </row>
    <row r="801" spans="5:13" s="2" customFormat="1" x14ac:dyDescent="0.3">
      <c r="E801" s="101"/>
      <c r="F801" s="101"/>
      <c r="G801" s="101"/>
      <c r="H801" s="101"/>
      <c r="I801" s="101"/>
      <c r="J801" s="101"/>
      <c r="K801" s="101"/>
      <c r="L801" s="101"/>
      <c r="M801" s="101"/>
    </row>
    <row r="802" spans="5:13" s="2" customFormat="1" x14ac:dyDescent="0.3">
      <c r="E802" s="101"/>
      <c r="F802" s="101"/>
      <c r="G802" s="101"/>
      <c r="H802" s="101"/>
      <c r="I802" s="101"/>
      <c r="J802" s="101"/>
      <c r="K802" s="101"/>
      <c r="L802" s="101"/>
      <c r="M802" s="101"/>
    </row>
    <row r="803" spans="5:13" s="2" customFormat="1" x14ac:dyDescent="0.3">
      <c r="E803" s="101"/>
      <c r="F803" s="101"/>
      <c r="G803" s="101"/>
      <c r="H803" s="101"/>
      <c r="I803" s="101"/>
      <c r="J803" s="101"/>
      <c r="K803" s="101"/>
      <c r="L803" s="101"/>
      <c r="M803" s="101"/>
    </row>
    <row r="804" spans="5:13" s="2" customFormat="1" x14ac:dyDescent="0.3">
      <c r="E804" s="101"/>
      <c r="F804" s="101"/>
      <c r="G804" s="101"/>
      <c r="H804" s="101"/>
      <c r="I804" s="101"/>
      <c r="J804" s="101"/>
      <c r="K804" s="101"/>
      <c r="L804" s="101"/>
      <c r="M804" s="101"/>
    </row>
    <row r="805" spans="5:13" s="2" customFormat="1" x14ac:dyDescent="0.3">
      <c r="E805" s="101"/>
      <c r="F805" s="101"/>
      <c r="G805" s="101"/>
      <c r="H805" s="101"/>
      <c r="I805" s="101"/>
      <c r="J805" s="101"/>
      <c r="K805" s="101"/>
      <c r="L805" s="101"/>
      <c r="M805" s="101"/>
    </row>
    <row r="806" spans="5:13" s="2" customFormat="1" x14ac:dyDescent="0.3">
      <c r="E806" s="101"/>
      <c r="F806" s="101"/>
      <c r="G806" s="101"/>
      <c r="H806" s="101"/>
      <c r="I806" s="101"/>
      <c r="J806" s="101"/>
      <c r="K806" s="101"/>
      <c r="L806" s="101"/>
      <c r="M806" s="101"/>
    </row>
    <row r="807" spans="5:13" s="2" customFormat="1" x14ac:dyDescent="0.3">
      <c r="E807" s="101"/>
      <c r="F807" s="101"/>
      <c r="G807" s="101"/>
      <c r="H807" s="101"/>
      <c r="I807" s="101"/>
      <c r="J807" s="101"/>
      <c r="K807" s="101"/>
      <c r="L807" s="101"/>
      <c r="M807" s="101"/>
    </row>
    <row r="808" spans="5:13" s="2" customFormat="1" x14ac:dyDescent="0.3">
      <c r="E808" s="101"/>
      <c r="F808" s="101"/>
      <c r="G808" s="101"/>
      <c r="H808" s="101"/>
      <c r="I808" s="101"/>
      <c r="J808" s="101"/>
      <c r="K808" s="101"/>
      <c r="L808" s="101"/>
      <c r="M808" s="101"/>
    </row>
    <row r="809" spans="5:13" s="2" customFormat="1" x14ac:dyDescent="0.3">
      <c r="E809" s="101"/>
      <c r="F809" s="101"/>
      <c r="G809" s="101"/>
      <c r="H809" s="101"/>
      <c r="I809" s="101"/>
      <c r="J809" s="101"/>
      <c r="K809" s="101"/>
      <c r="L809" s="101"/>
      <c r="M809" s="101"/>
    </row>
    <row r="810" spans="5:13" s="2" customFormat="1" x14ac:dyDescent="0.3">
      <c r="E810" s="101"/>
      <c r="F810" s="101"/>
      <c r="G810" s="101"/>
      <c r="H810" s="101"/>
      <c r="I810" s="101"/>
      <c r="J810" s="101"/>
      <c r="K810" s="101"/>
      <c r="L810" s="101"/>
      <c r="M810" s="101"/>
    </row>
    <row r="811" spans="5:13" s="2" customFormat="1" x14ac:dyDescent="0.3">
      <c r="E811" s="101"/>
      <c r="F811" s="101"/>
      <c r="G811" s="101"/>
      <c r="H811" s="101"/>
      <c r="I811" s="101"/>
      <c r="J811" s="101"/>
      <c r="K811" s="101"/>
      <c r="L811" s="101"/>
      <c r="M811" s="101"/>
    </row>
    <row r="812" spans="5:13" s="2" customFormat="1" x14ac:dyDescent="0.3">
      <c r="E812" s="101"/>
      <c r="F812" s="101"/>
      <c r="G812" s="101"/>
      <c r="H812" s="101"/>
      <c r="I812" s="101"/>
      <c r="J812" s="101"/>
      <c r="K812" s="101"/>
      <c r="L812" s="101"/>
      <c r="M812" s="101"/>
    </row>
    <row r="813" spans="5:13" s="2" customFormat="1" x14ac:dyDescent="0.3">
      <c r="E813" s="101"/>
      <c r="F813" s="101"/>
      <c r="G813" s="101"/>
      <c r="H813" s="101"/>
      <c r="I813" s="101"/>
      <c r="J813" s="101"/>
      <c r="K813" s="101"/>
      <c r="L813" s="101"/>
      <c r="M813" s="101"/>
    </row>
    <row r="814" spans="5:13" s="2" customFormat="1" x14ac:dyDescent="0.3">
      <c r="E814" s="101"/>
      <c r="F814" s="101"/>
      <c r="G814" s="101"/>
      <c r="H814" s="101"/>
      <c r="I814" s="101"/>
      <c r="J814" s="101"/>
      <c r="K814" s="101"/>
      <c r="L814" s="101"/>
      <c r="M814" s="101"/>
    </row>
    <row r="815" spans="5:13" s="2" customFormat="1" x14ac:dyDescent="0.3">
      <c r="E815" s="101"/>
      <c r="F815" s="101"/>
      <c r="G815" s="101"/>
      <c r="H815" s="101"/>
      <c r="I815" s="101"/>
      <c r="J815" s="101"/>
      <c r="K815" s="101"/>
      <c r="L815" s="101"/>
      <c r="M815" s="101"/>
    </row>
    <row r="816" spans="5:13" s="2" customFormat="1" x14ac:dyDescent="0.3">
      <c r="E816" s="101"/>
      <c r="F816" s="101"/>
      <c r="G816" s="101"/>
      <c r="H816" s="101"/>
      <c r="I816" s="101"/>
      <c r="J816" s="101"/>
      <c r="K816" s="101"/>
      <c r="L816" s="101"/>
      <c r="M816" s="101"/>
    </row>
    <row r="817" spans="5:13" s="2" customFormat="1" x14ac:dyDescent="0.3">
      <c r="E817" s="101"/>
      <c r="F817" s="101"/>
      <c r="G817" s="101"/>
      <c r="H817" s="101"/>
      <c r="I817" s="101"/>
      <c r="J817" s="101"/>
      <c r="K817" s="101"/>
      <c r="L817" s="101"/>
      <c r="M817" s="101"/>
    </row>
    <row r="818" spans="5:13" s="2" customFormat="1" x14ac:dyDescent="0.3">
      <c r="E818" s="101"/>
      <c r="F818" s="101"/>
      <c r="G818" s="101"/>
      <c r="H818" s="101"/>
      <c r="I818" s="101"/>
      <c r="J818" s="101"/>
      <c r="K818" s="101"/>
      <c r="L818" s="101"/>
      <c r="M818" s="101"/>
    </row>
    <row r="819" spans="5:13" s="2" customFormat="1" x14ac:dyDescent="0.3">
      <c r="E819" s="101"/>
      <c r="F819" s="101"/>
      <c r="G819" s="101"/>
      <c r="H819" s="101"/>
      <c r="I819" s="101"/>
      <c r="J819" s="101"/>
      <c r="K819" s="101"/>
      <c r="L819" s="101"/>
      <c r="M819" s="101"/>
    </row>
    <row r="820" spans="5:13" s="2" customFormat="1" x14ac:dyDescent="0.3">
      <c r="E820" s="101"/>
      <c r="F820" s="101"/>
      <c r="G820" s="101"/>
      <c r="H820" s="101"/>
      <c r="I820" s="101"/>
      <c r="J820" s="101"/>
      <c r="K820" s="101"/>
      <c r="L820" s="101"/>
      <c r="M820" s="101"/>
    </row>
    <row r="821" spans="5:13" s="2" customFormat="1" x14ac:dyDescent="0.3">
      <c r="E821" s="101"/>
      <c r="F821" s="101"/>
      <c r="G821" s="101"/>
      <c r="H821" s="101"/>
      <c r="I821" s="101"/>
      <c r="J821" s="101"/>
      <c r="K821" s="101"/>
      <c r="L821" s="101"/>
      <c r="M821" s="101"/>
    </row>
    <row r="822" spans="5:13" s="2" customFormat="1" x14ac:dyDescent="0.3">
      <c r="E822" s="101"/>
      <c r="F822" s="101"/>
      <c r="G822" s="101"/>
      <c r="H822" s="101"/>
      <c r="I822" s="101"/>
      <c r="J822" s="101"/>
      <c r="K822" s="101"/>
      <c r="L822" s="101"/>
      <c r="M822" s="101"/>
    </row>
    <row r="823" spans="5:13" s="2" customFormat="1" x14ac:dyDescent="0.3">
      <c r="E823" s="101"/>
      <c r="F823" s="101"/>
      <c r="G823" s="101"/>
      <c r="H823" s="101"/>
      <c r="I823" s="101"/>
      <c r="J823" s="101"/>
      <c r="K823" s="101"/>
      <c r="L823" s="101"/>
      <c r="M823" s="101"/>
    </row>
    <row r="824" spans="5:13" s="2" customFormat="1" x14ac:dyDescent="0.3">
      <c r="E824" s="101"/>
      <c r="F824" s="101"/>
      <c r="G824" s="101"/>
      <c r="H824" s="101"/>
      <c r="I824" s="101"/>
      <c r="J824" s="101"/>
      <c r="K824" s="101"/>
      <c r="L824" s="101"/>
      <c r="M824" s="101"/>
    </row>
    <row r="825" spans="5:13" s="2" customFormat="1" x14ac:dyDescent="0.3">
      <c r="E825" s="101"/>
      <c r="F825" s="101"/>
      <c r="G825" s="101"/>
      <c r="H825" s="101"/>
      <c r="I825" s="101"/>
      <c r="J825" s="101"/>
      <c r="K825" s="101"/>
      <c r="L825" s="101"/>
      <c r="M825" s="101"/>
    </row>
    <row r="826" spans="5:13" s="2" customFormat="1" x14ac:dyDescent="0.3">
      <c r="E826" s="101"/>
      <c r="F826" s="101"/>
      <c r="G826" s="101"/>
      <c r="H826" s="101"/>
      <c r="I826" s="101"/>
      <c r="J826" s="101"/>
      <c r="K826" s="101"/>
      <c r="L826" s="101"/>
      <c r="M826" s="101"/>
    </row>
    <row r="827" spans="5:13" s="2" customFormat="1" x14ac:dyDescent="0.3">
      <c r="E827" s="101"/>
      <c r="F827" s="101"/>
      <c r="G827" s="101"/>
      <c r="H827" s="101"/>
      <c r="I827" s="101"/>
      <c r="J827" s="101"/>
      <c r="K827" s="101"/>
      <c r="L827" s="101"/>
      <c r="M827" s="101"/>
    </row>
    <row r="828" spans="5:13" s="2" customFormat="1" x14ac:dyDescent="0.3">
      <c r="E828" s="101"/>
      <c r="F828" s="101"/>
      <c r="G828" s="101"/>
      <c r="H828" s="101"/>
      <c r="I828" s="101"/>
      <c r="J828" s="101"/>
      <c r="K828" s="101"/>
      <c r="L828" s="101"/>
      <c r="M828" s="101"/>
    </row>
    <row r="829" spans="5:13" s="2" customFormat="1" x14ac:dyDescent="0.3">
      <c r="E829" s="101"/>
      <c r="F829" s="101"/>
      <c r="G829" s="101"/>
      <c r="H829" s="101"/>
      <c r="I829" s="101"/>
      <c r="J829" s="101"/>
      <c r="K829" s="101"/>
      <c r="L829" s="101"/>
      <c r="M829" s="101"/>
    </row>
    <row r="830" spans="5:13" s="2" customFormat="1" x14ac:dyDescent="0.3">
      <c r="E830" s="101"/>
      <c r="F830" s="101"/>
      <c r="G830" s="101"/>
      <c r="H830" s="101"/>
      <c r="I830" s="101"/>
      <c r="J830" s="101"/>
      <c r="K830" s="101"/>
      <c r="L830" s="101"/>
      <c r="M830" s="101"/>
    </row>
    <row r="831" spans="5:13" s="2" customFormat="1" x14ac:dyDescent="0.3">
      <c r="E831" s="101"/>
      <c r="F831" s="101"/>
      <c r="G831" s="101"/>
      <c r="H831" s="101"/>
      <c r="I831" s="101"/>
      <c r="J831" s="101"/>
      <c r="K831" s="101"/>
      <c r="L831" s="101"/>
      <c r="M831" s="101"/>
    </row>
    <row r="832" spans="5:13" s="2" customFormat="1" x14ac:dyDescent="0.3">
      <c r="E832" s="101"/>
      <c r="F832" s="101"/>
      <c r="G832" s="101"/>
      <c r="H832" s="101"/>
      <c r="I832" s="101"/>
      <c r="J832" s="101"/>
      <c r="K832" s="101"/>
      <c r="L832" s="101"/>
      <c r="M832" s="101"/>
    </row>
    <row r="833" spans="5:13" s="2" customFormat="1" x14ac:dyDescent="0.3">
      <c r="E833" s="101"/>
      <c r="F833" s="101"/>
      <c r="G833" s="101"/>
      <c r="H833" s="101"/>
      <c r="I833" s="101"/>
      <c r="J833" s="101"/>
      <c r="K833" s="101"/>
      <c r="L833" s="101"/>
      <c r="M833" s="101"/>
    </row>
    <row r="834" spans="5:13" s="2" customFormat="1" x14ac:dyDescent="0.3">
      <c r="E834" s="101"/>
      <c r="F834" s="101"/>
      <c r="G834" s="101"/>
      <c r="H834" s="101"/>
      <c r="I834" s="101"/>
      <c r="J834" s="101"/>
      <c r="K834" s="101"/>
      <c r="L834" s="101"/>
      <c r="M834" s="101"/>
    </row>
    <row r="835" spans="5:13" s="2" customFormat="1" x14ac:dyDescent="0.3">
      <c r="E835" s="101"/>
      <c r="F835" s="101"/>
      <c r="G835" s="101"/>
      <c r="H835" s="101"/>
      <c r="I835" s="101"/>
      <c r="J835" s="101"/>
      <c r="K835" s="101"/>
      <c r="L835" s="101"/>
      <c r="M835" s="101"/>
    </row>
    <row r="836" spans="5:13" s="2" customFormat="1" x14ac:dyDescent="0.3">
      <c r="E836" s="101"/>
      <c r="F836" s="101"/>
      <c r="G836" s="101"/>
      <c r="H836" s="101"/>
      <c r="I836" s="101"/>
      <c r="J836" s="101"/>
      <c r="K836" s="101"/>
      <c r="L836" s="101"/>
      <c r="M836" s="101"/>
    </row>
    <row r="837" spans="5:13" s="2" customFormat="1" x14ac:dyDescent="0.3">
      <c r="E837" s="101"/>
      <c r="F837" s="101"/>
      <c r="G837" s="101"/>
      <c r="H837" s="101"/>
      <c r="I837" s="101"/>
      <c r="J837" s="101"/>
      <c r="K837" s="101"/>
      <c r="L837" s="101"/>
      <c r="M837" s="101"/>
    </row>
    <row r="838" spans="5:13" s="2" customFormat="1" x14ac:dyDescent="0.3">
      <c r="E838" s="101"/>
      <c r="F838" s="101"/>
      <c r="G838" s="101"/>
      <c r="H838" s="101"/>
      <c r="I838" s="101"/>
      <c r="J838" s="101"/>
      <c r="K838" s="101"/>
      <c r="L838" s="101"/>
      <c r="M838" s="101"/>
    </row>
    <row r="839" spans="5:13" s="2" customFormat="1" x14ac:dyDescent="0.3">
      <c r="E839" s="101"/>
      <c r="F839" s="101"/>
      <c r="G839" s="101"/>
      <c r="H839" s="101"/>
      <c r="I839" s="101"/>
      <c r="J839" s="101"/>
      <c r="K839" s="101"/>
      <c r="L839" s="101"/>
      <c r="M839" s="101"/>
    </row>
    <row r="840" spans="5:13" s="2" customFormat="1" x14ac:dyDescent="0.3">
      <c r="E840" s="101"/>
      <c r="F840" s="101"/>
      <c r="G840" s="101"/>
      <c r="H840" s="101"/>
      <c r="I840" s="101"/>
      <c r="J840" s="101"/>
      <c r="K840" s="101"/>
      <c r="L840" s="101"/>
      <c r="M840" s="101"/>
    </row>
    <row r="841" spans="5:13" s="2" customFormat="1" x14ac:dyDescent="0.3">
      <c r="E841" s="101"/>
      <c r="F841" s="101"/>
      <c r="G841" s="101"/>
      <c r="H841" s="101"/>
      <c r="I841" s="101"/>
      <c r="J841" s="101"/>
      <c r="K841" s="101"/>
      <c r="L841" s="101"/>
      <c r="M841" s="101"/>
    </row>
    <row r="842" spans="5:13" s="2" customFormat="1" x14ac:dyDescent="0.3">
      <c r="E842" s="101"/>
      <c r="F842" s="101"/>
      <c r="G842" s="101"/>
      <c r="H842" s="101"/>
      <c r="I842" s="101"/>
      <c r="J842" s="101"/>
      <c r="K842" s="101"/>
      <c r="L842" s="101"/>
      <c r="M842" s="101"/>
    </row>
    <row r="843" spans="5:13" s="2" customFormat="1" x14ac:dyDescent="0.3">
      <c r="E843" s="101"/>
      <c r="F843" s="101"/>
      <c r="G843" s="101"/>
      <c r="H843" s="101"/>
      <c r="I843" s="101"/>
      <c r="J843" s="101"/>
      <c r="K843" s="101"/>
      <c r="L843" s="101"/>
      <c r="M843" s="101"/>
    </row>
    <row r="844" spans="5:13" s="2" customFormat="1" x14ac:dyDescent="0.3">
      <c r="E844" s="101"/>
      <c r="F844" s="101"/>
      <c r="G844" s="101"/>
      <c r="H844" s="101"/>
      <c r="I844" s="101"/>
      <c r="J844" s="101"/>
      <c r="K844" s="101"/>
      <c r="L844" s="101"/>
      <c r="M844" s="101"/>
    </row>
    <row r="845" spans="5:13" s="2" customFormat="1" x14ac:dyDescent="0.3">
      <c r="E845" s="101"/>
      <c r="F845" s="101"/>
      <c r="G845" s="101"/>
      <c r="H845" s="101"/>
      <c r="I845" s="101"/>
      <c r="J845" s="101"/>
      <c r="K845" s="101"/>
      <c r="L845" s="101"/>
      <c r="M845" s="101"/>
    </row>
    <row r="846" spans="5:13" s="2" customFormat="1" x14ac:dyDescent="0.3">
      <c r="E846" s="101"/>
      <c r="F846" s="101"/>
      <c r="G846" s="101"/>
      <c r="H846" s="101"/>
      <c r="I846" s="101"/>
      <c r="J846" s="101"/>
      <c r="K846" s="101"/>
      <c r="L846" s="101"/>
      <c r="M846" s="101"/>
    </row>
    <row r="847" spans="5:13" s="2" customFormat="1" x14ac:dyDescent="0.3">
      <c r="E847" s="101"/>
      <c r="F847" s="101"/>
      <c r="G847" s="101"/>
      <c r="H847" s="101"/>
      <c r="I847" s="101"/>
      <c r="J847" s="101"/>
      <c r="K847" s="101"/>
      <c r="L847" s="101"/>
      <c r="M847" s="101"/>
    </row>
    <row r="848" spans="5:13" s="2" customFormat="1" x14ac:dyDescent="0.3">
      <c r="E848" s="101"/>
      <c r="F848" s="101"/>
      <c r="G848" s="101"/>
      <c r="H848" s="101"/>
      <c r="I848" s="101"/>
      <c r="J848" s="101"/>
      <c r="K848" s="101"/>
      <c r="L848" s="101"/>
      <c r="M848" s="101"/>
    </row>
    <row r="849" spans="5:13" s="2" customFormat="1" x14ac:dyDescent="0.3">
      <c r="E849" s="101"/>
      <c r="F849" s="101"/>
      <c r="G849" s="101"/>
      <c r="H849" s="101"/>
      <c r="I849" s="101"/>
      <c r="J849" s="101"/>
      <c r="K849" s="101"/>
      <c r="L849" s="101"/>
      <c r="M849" s="101"/>
    </row>
    <row r="850" spans="5:13" s="2" customFormat="1" x14ac:dyDescent="0.3">
      <c r="E850" s="101"/>
      <c r="F850" s="101"/>
      <c r="G850" s="101"/>
      <c r="H850" s="101"/>
      <c r="I850" s="101"/>
      <c r="J850" s="101"/>
      <c r="K850" s="101"/>
      <c r="L850" s="101"/>
      <c r="M850" s="101"/>
    </row>
    <row r="851" spans="5:13" s="2" customFormat="1" x14ac:dyDescent="0.3">
      <c r="E851" s="101"/>
      <c r="F851" s="101"/>
      <c r="G851" s="101"/>
      <c r="H851" s="101"/>
      <c r="I851" s="101"/>
      <c r="J851" s="101"/>
      <c r="K851" s="101"/>
      <c r="L851" s="101"/>
      <c r="M851" s="101"/>
    </row>
    <row r="852" spans="5:13" s="2" customFormat="1" x14ac:dyDescent="0.3">
      <c r="E852" s="101"/>
      <c r="F852" s="101"/>
      <c r="G852" s="101"/>
      <c r="H852" s="101"/>
      <c r="I852" s="101"/>
      <c r="J852" s="101"/>
      <c r="K852" s="101"/>
      <c r="L852" s="101"/>
      <c r="M852" s="101"/>
    </row>
    <row r="853" spans="5:13" s="2" customFormat="1" x14ac:dyDescent="0.3">
      <c r="E853" s="101"/>
      <c r="F853" s="101"/>
      <c r="G853" s="101"/>
      <c r="H853" s="101"/>
      <c r="I853" s="101"/>
      <c r="J853" s="101"/>
      <c r="K853" s="101"/>
      <c r="L853" s="101"/>
      <c r="M853" s="101"/>
    </row>
    <row r="854" spans="5:13" s="2" customFormat="1" x14ac:dyDescent="0.3">
      <c r="E854" s="101"/>
      <c r="F854" s="101"/>
      <c r="G854" s="101"/>
      <c r="H854" s="101"/>
      <c r="I854" s="101"/>
      <c r="J854" s="101"/>
      <c r="K854" s="101"/>
      <c r="L854" s="101"/>
      <c r="M854" s="101"/>
    </row>
    <row r="855" spans="5:13" s="2" customFormat="1" x14ac:dyDescent="0.3">
      <c r="E855" s="101"/>
      <c r="F855" s="101"/>
      <c r="G855" s="101"/>
      <c r="H855" s="101"/>
      <c r="I855" s="101"/>
      <c r="J855" s="101"/>
      <c r="K855" s="101"/>
      <c r="L855" s="101"/>
      <c r="M855" s="101"/>
    </row>
    <row r="856" spans="5:13" s="2" customFormat="1" x14ac:dyDescent="0.3">
      <c r="E856" s="101"/>
      <c r="F856" s="101"/>
      <c r="G856" s="101"/>
      <c r="H856" s="101"/>
      <c r="I856" s="101"/>
      <c r="J856" s="101"/>
      <c r="K856" s="101"/>
      <c r="L856" s="101"/>
      <c r="M856" s="101"/>
    </row>
    <row r="857" spans="5:13" s="2" customFormat="1" x14ac:dyDescent="0.3">
      <c r="E857" s="101"/>
      <c r="F857" s="101"/>
      <c r="G857" s="101"/>
      <c r="H857" s="101"/>
      <c r="I857" s="101"/>
      <c r="J857" s="101"/>
      <c r="K857" s="101"/>
      <c r="L857" s="101"/>
      <c r="M857" s="101"/>
    </row>
    <row r="858" spans="5:13" s="2" customFormat="1" x14ac:dyDescent="0.3">
      <c r="E858" s="101"/>
      <c r="F858" s="101"/>
      <c r="G858" s="101"/>
      <c r="H858" s="101"/>
      <c r="I858" s="101"/>
      <c r="J858" s="101"/>
      <c r="K858" s="101"/>
      <c r="L858" s="101"/>
      <c r="M858" s="101"/>
    </row>
    <row r="859" spans="5:13" s="2" customFormat="1" x14ac:dyDescent="0.3">
      <c r="E859" s="101"/>
      <c r="F859" s="101"/>
      <c r="G859" s="101"/>
      <c r="H859" s="101"/>
      <c r="I859" s="101"/>
      <c r="J859" s="101"/>
      <c r="K859" s="101"/>
      <c r="L859" s="101"/>
      <c r="M859" s="101"/>
    </row>
    <row r="860" spans="5:13" s="2" customFormat="1" x14ac:dyDescent="0.3">
      <c r="E860" s="101"/>
      <c r="F860" s="101"/>
      <c r="G860" s="101"/>
      <c r="H860" s="101"/>
      <c r="I860" s="101"/>
      <c r="J860" s="101"/>
      <c r="K860" s="101"/>
      <c r="L860" s="101"/>
      <c r="M860" s="101"/>
    </row>
    <row r="861" spans="5:13" s="2" customFormat="1" x14ac:dyDescent="0.3">
      <c r="E861" s="101"/>
      <c r="F861" s="101"/>
      <c r="G861" s="101"/>
      <c r="H861" s="101"/>
      <c r="I861" s="101"/>
      <c r="J861" s="101"/>
      <c r="K861" s="101"/>
      <c r="L861" s="101"/>
      <c r="M861" s="101"/>
    </row>
    <row r="862" spans="5:13" s="2" customFormat="1" x14ac:dyDescent="0.3">
      <c r="E862" s="101"/>
      <c r="F862" s="101"/>
      <c r="G862" s="101"/>
      <c r="H862" s="101"/>
      <c r="I862" s="101"/>
      <c r="J862" s="101"/>
      <c r="K862" s="101"/>
      <c r="L862" s="101"/>
      <c r="M862" s="101"/>
    </row>
    <row r="863" spans="5:13" s="2" customFormat="1" x14ac:dyDescent="0.3">
      <c r="E863" s="101"/>
      <c r="F863" s="101"/>
      <c r="G863" s="101"/>
      <c r="H863" s="101"/>
      <c r="I863" s="101"/>
      <c r="J863" s="101"/>
      <c r="K863" s="101"/>
      <c r="L863" s="101"/>
      <c r="M863" s="101"/>
    </row>
    <row r="864" spans="5:13" s="2" customFormat="1" x14ac:dyDescent="0.3">
      <c r="E864" s="101"/>
      <c r="F864" s="101"/>
      <c r="G864" s="101"/>
      <c r="H864" s="101"/>
      <c r="I864" s="101"/>
      <c r="J864" s="101"/>
      <c r="K864" s="101"/>
      <c r="L864" s="101"/>
      <c r="M864" s="101"/>
    </row>
    <row r="865" spans="5:13" s="2" customFormat="1" x14ac:dyDescent="0.3">
      <c r="E865" s="101"/>
      <c r="F865" s="101"/>
      <c r="G865" s="101"/>
      <c r="H865" s="101"/>
      <c r="I865" s="101"/>
      <c r="J865" s="101"/>
      <c r="K865" s="101"/>
      <c r="L865" s="101"/>
      <c r="M865" s="101"/>
    </row>
  </sheetData>
  <sheetProtection sheet="1" objects="1" scenarios="1"/>
  <mergeCells count="1">
    <mergeCell ref="C3:M3"/>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CEEEE-5278-4C72-8188-478CFEDC2B4C}">
  <sheetPr codeName="Sheet7"/>
  <dimension ref="A1:DO884"/>
  <sheetViews>
    <sheetView zoomScaleNormal="100" workbookViewId="0">
      <selection activeCell="C3" sqref="C3:O3"/>
    </sheetView>
  </sheetViews>
  <sheetFormatPr baseColWidth="10" defaultColWidth="8.81640625" defaultRowHeight="14" x14ac:dyDescent="0.3"/>
  <cols>
    <col min="1" max="1" width="8.81640625" style="2"/>
    <col min="2" max="2" width="2.453125" style="2" customWidth="1"/>
    <col min="3" max="3" width="8.453125" style="3" customWidth="1"/>
    <col min="4" max="5" width="19.36328125" style="3" bestFit="1" customWidth="1"/>
    <col min="6" max="6" width="13.81640625" style="3" bestFit="1" customWidth="1"/>
    <col min="7" max="7" width="14.1796875" style="3" bestFit="1" customWidth="1"/>
    <col min="8" max="8" width="10.36328125" style="76" bestFit="1" customWidth="1"/>
    <col min="9" max="9" width="12" style="3" bestFit="1" customWidth="1"/>
    <col min="10" max="10" width="15.81640625" style="3" bestFit="1" customWidth="1"/>
    <col min="11" max="11" width="9" style="3" customWidth="1"/>
    <col min="12" max="12" width="11.6328125" style="3" bestFit="1" customWidth="1"/>
    <col min="13" max="13" width="14" style="3" bestFit="1" customWidth="1"/>
    <col min="14" max="14" width="11" style="3" bestFit="1" customWidth="1"/>
    <col min="15" max="15" width="15.1796875" style="3" customWidth="1"/>
    <col min="16" max="16" width="8.81640625" style="2" customWidth="1"/>
    <col min="17" max="17" width="8.453125" style="3" customWidth="1"/>
    <col min="18" max="18" width="16.453125" style="106" customWidth="1"/>
    <col min="19" max="19" width="18.81640625" style="106" customWidth="1"/>
    <col min="20" max="20" width="20.453125" style="106" customWidth="1"/>
    <col min="21" max="21" width="15.453125" style="106" bestFit="1" customWidth="1"/>
    <col min="22" max="22" width="10.36328125" style="106" bestFit="1" customWidth="1"/>
    <col min="23" max="23" width="11.6328125" style="106" bestFit="1" customWidth="1"/>
    <col min="24" max="25" width="14.453125" style="106" bestFit="1" customWidth="1"/>
    <col min="26" max="26" width="14.36328125" style="106" bestFit="1" customWidth="1"/>
    <col min="27" max="27" width="17.6328125" style="106" bestFit="1" customWidth="1"/>
    <col min="28" max="28" width="15.36328125" style="106" bestFit="1" customWidth="1"/>
    <col min="29" max="29" width="18.36328125" style="106" customWidth="1"/>
    <col min="30" max="30" width="14.453125" style="106" bestFit="1" customWidth="1"/>
    <col min="31" max="32" width="12.81640625" style="106" customWidth="1"/>
    <col min="33" max="33" width="11.1796875" style="106" bestFit="1" customWidth="1"/>
    <col min="34" max="34" width="9.6328125" style="106" bestFit="1" customWidth="1"/>
    <col min="35" max="35" width="20.1796875" style="106" bestFit="1" customWidth="1"/>
    <col min="36" max="36" width="18.1796875" style="106" bestFit="1" customWidth="1"/>
    <col min="37" max="37" width="17.36328125" style="106" bestFit="1" customWidth="1"/>
    <col min="38" max="38" width="15.81640625" style="106" bestFit="1" customWidth="1"/>
    <col min="39" max="39" width="9" style="106" bestFit="1" customWidth="1"/>
    <col min="40" max="40" width="11.6328125" style="106" bestFit="1" customWidth="1"/>
    <col min="41" max="41" width="14" style="106" bestFit="1" customWidth="1"/>
    <col min="42" max="42" width="11" style="106" bestFit="1" customWidth="1"/>
    <col min="43" max="43" width="15.1796875" style="106" bestFit="1" customWidth="1"/>
    <col min="44" max="44" width="8.81640625" style="2" customWidth="1"/>
    <col min="45" max="45" width="8.81640625" style="3"/>
    <col min="46" max="47" width="19.36328125" style="3" bestFit="1" customWidth="1"/>
    <col min="48" max="48" width="18.81640625" style="3" bestFit="1" customWidth="1"/>
    <col min="49" max="49" width="15.453125" style="3" bestFit="1" customWidth="1"/>
    <col min="50" max="50" width="10.36328125" style="3" bestFit="1" customWidth="1"/>
    <col min="51" max="51" width="11.1796875" style="3" bestFit="1" customWidth="1"/>
    <col min="52" max="52" width="14.453125" style="3" customWidth="1"/>
    <col min="53" max="53" width="14.1796875" style="3" bestFit="1" customWidth="1"/>
    <col min="54" max="54" width="14.36328125" style="3" bestFit="1" customWidth="1"/>
    <col min="55" max="55" width="17.6328125" style="3" bestFit="1" customWidth="1"/>
    <col min="56" max="56" width="15.36328125" style="3" bestFit="1" customWidth="1"/>
    <col min="57" max="57" width="18.36328125" style="3" customWidth="1"/>
    <col min="58" max="58" width="14.453125" style="3" bestFit="1" customWidth="1"/>
    <col min="59" max="59" width="12.81640625" style="3" bestFit="1" customWidth="1"/>
    <col min="60" max="60" width="12.81640625" style="3" customWidth="1"/>
    <col min="61" max="61" width="11.1796875" style="3" bestFit="1" customWidth="1"/>
    <col min="62" max="62" width="9.6328125" style="3" customWidth="1"/>
    <col min="63" max="63" width="20.1796875" style="3" bestFit="1" customWidth="1"/>
    <col min="64" max="64" width="18.1796875" style="3" customWidth="1"/>
    <col min="65" max="65" width="17.36328125" style="3" bestFit="1" customWidth="1"/>
    <col min="66" max="66" width="15.81640625" style="3" bestFit="1" customWidth="1"/>
    <col min="67" max="67" width="9" style="3" customWidth="1"/>
    <col min="68" max="68" width="11.6328125" style="3" bestFit="1" customWidth="1"/>
    <col min="69" max="69" width="14" style="3" bestFit="1" customWidth="1"/>
    <col min="70" max="70" width="12" style="3" customWidth="1"/>
    <col min="71" max="71" width="16" style="3" bestFit="1" customWidth="1"/>
    <col min="72" max="72" width="8.81640625" style="2"/>
    <col min="73" max="73" width="8.81640625" style="3"/>
    <col min="74" max="74" width="8.81640625" style="106"/>
    <col min="75" max="75" width="13.81640625" style="106" bestFit="1" customWidth="1"/>
    <col min="76" max="76" width="8.81640625" style="106" customWidth="1"/>
    <col min="77" max="78" width="8.81640625" style="3"/>
    <col min="79" max="79" width="9.453125" style="101" bestFit="1" customWidth="1"/>
    <col min="80" max="80" width="2.453125" style="2" customWidth="1"/>
    <col min="81" max="119" width="8.81640625" style="2"/>
    <col min="120" max="16384" width="8.81640625" style="3"/>
  </cols>
  <sheetData>
    <row r="1" spans="1:119" s="2" customFormat="1" ht="14.5" thickBot="1" x14ac:dyDescent="0.35">
      <c r="H1" s="65"/>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BV1" s="101"/>
      <c r="BW1" s="101"/>
      <c r="BX1" s="101"/>
      <c r="CA1" s="101"/>
    </row>
    <row r="2" spans="1:119" s="2" customFormat="1" ht="14.5" thickBot="1" x14ac:dyDescent="0.35">
      <c r="B2" s="33"/>
      <c r="C2" s="34"/>
      <c r="D2" s="34"/>
      <c r="E2" s="34"/>
      <c r="F2" s="34"/>
      <c r="G2" s="34"/>
      <c r="H2" s="66"/>
      <c r="I2" s="34"/>
      <c r="J2" s="34"/>
      <c r="K2" s="34"/>
      <c r="L2" s="34"/>
      <c r="M2" s="34"/>
      <c r="N2" s="34"/>
      <c r="O2" s="34"/>
      <c r="P2" s="34"/>
      <c r="Q2" s="34"/>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102"/>
      <c r="BW2" s="102"/>
      <c r="BX2" s="102"/>
      <c r="BY2" s="34"/>
      <c r="BZ2" s="34"/>
      <c r="CA2" s="102"/>
      <c r="CB2" s="35"/>
    </row>
    <row r="3" spans="1:119" ht="25.5" thickBot="1" x14ac:dyDescent="0.55000000000000004">
      <c r="B3" s="36"/>
      <c r="C3" s="189" t="s">
        <v>27</v>
      </c>
      <c r="D3" s="190"/>
      <c r="E3" s="190"/>
      <c r="F3" s="190"/>
      <c r="G3" s="190"/>
      <c r="H3" s="190"/>
      <c r="I3" s="190"/>
      <c r="J3" s="190"/>
      <c r="K3" s="190"/>
      <c r="L3" s="190"/>
      <c r="M3" s="190"/>
      <c r="N3" s="190"/>
      <c r="O3" s="191"/>
      <c r="P3" s="15"/>
      <c r="Q3" s="209" t="s">
        <v>28</v>
      </c>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1"/>
      <c r="AR3" s="15"/>
      <c r="AS3" s="209" t="s">
        <v>29</v>
      </c>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1"/>
      <c r="BT3" s="15"/>
      <c r="BU3" s="189" t="s">
        <v>41</v>
      </c>
      <c r="BV3" s="190"/>
      <c r="BW3" s="190"/>
      <c r="BX3" s="190"/>
      <c r="BY3" s="190"/>
      <c r="BZ3" s="190"/>
      <c r="CA3" s="191"/>
      <c r="CB3" s="37"/>
    </row>
    <row r="4" spans="1:119" s="2" customFormat="1" x14ac:dyDescent="0.3">
      <c r="B4" s="36"/>
      <c r="C4" s="27"/>
      <c r="D4" s="27"/>
      <c r="E4" s="27"/>
      <c r="F4" s="27"/>
      <c r="G4" s="27"/>
      <c r="H4" s="20"/>
      <c r="I4" s="27"/>
      <c r="J4" s="27"/>
      <c r="K4" s="27"/>
      <c r="L4" s="27"/>
      <c r="M4" s="27"/>
      <c r="N4" s="27"/>
      <c r="O4" s="27"/>
      <c r="P4" s="15"/>
      <c r="Q4" s="2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5"/>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15"/>
      <c r="BU4" s="27"/>
      <c r="BV4" s="107"/>
      <c r="BW4" s="107"/>
      <c r="BX4" s="107"/>
      <c r="BY4" s="15"/>
      <c r="BZ4" s="67"/>
      <c r="CA4" s="108"/>
      <c r="CB4" s="37"/>
    </row>
    <row r="5" spans="1:119" s="73" customFormat="1" ht="61.5" x14ac:dyDescent="0.3">
      <c r="A5" s="68"/>
      <c r="B5" s="69"/>
      <c r="C5" s="70" t="s">
        <v>33</v>
      </c>
      <c r="D5" s="139" t="s">
        <v>173</v>
      </c>
      <c r="E5" s="139" t="s">
        <v>174</v>
      </c>
      <c r="F5" s="139" t="s">
        <v>175</v>
      </c>
      <c r="G5" s="139" t="s">
        <v>176</v>
      </c>
      <c r="H5" s="139" t="s">
        <v>177</v>
      </c>
      <c r="I5" s="139" t="s">
        <v>178</v>
      </c>
      <c r="J5" s="139" t="s">
        <v>179</v>
      </c>
      <c r="K5" s="139" t="s">
        <v>192</v>
      </c>
      <c r="L5" s="139" t="s">
        <v>191</v>
      </c>
      <c r="M5" s="139" t="s">
        <v>180</v>
      </c>
      <c r="N5" s="139" t="s">
        <v>181</v>
      </c>
      <c r="O5" s="139" t="s">
        <v>182</v>
      </c>
      <c r="P5" s="71"/>
      <c r="Q5" s="70" t="s">
        <v>33</v>
      </c>
      <c r="R5" s="139" t="s">
        <v>173</v>
      </c>
      <c r="S5" s="139" t="s">
        <v>193</v>
      </c>
      <c r="T5" s="139" t="s">
        <v>183</v>
      </c>
      <c r="U5" s="139" t="s">
        <v>184</v>
      </c>
      <c r="V5" s="139" t="s">
        <v>177</v>
      </c>
      <c r="W5" s="139" t="s">
        <v>178</v>
      </c>
      <c r="X5" s="118" t="s">
        <v>185</v>
      </c>
      <c r="Y5" s="118" t="s">
        <v>186</v>
      </c>
      <c r="Z5" s="118" t="s">
        <v>204</v>
      </c>
      <c r="AA5" s="118" t="s">
        <v>205</v>
      </c>
      <c r="AB5" s="118" t="s">
        <v>206</v>
      </c>
      <c r="AC5" s="118" t="s">
        <v>203</v>
      </c>
      <c r="AD5" s="118" t="s">
        <v>207</v>
      </c>
      <c r="AE5" s="118" t="s">
        <v>208</v>
      </c>
      <c r="AF5" s="118" t="s">
        <v>209</v>
      </c>
      <c r="AG5" s="118" t="s">
        <v>210</v>
      </c>
      <c r="AH5" s="118" t="s">
        <v>211</v>
      </c>
      <c r="AI5" s="118" t="s">
        <v>194</v>
      </c>
      <c r="AJ5" s="118" t="s">
        <v>195</v>
      </c>
      <c r="AK5" s="118" t="s">
        <v>196</v>
      </c>
      <c r="AL5" s="139" t="s">
        <v>179</v>
      </c>
      <c r="AM5" s="139" t="s">
        <v>192</v>
      </c>
      <c r="AN5" s="139" t="s">
        <v>191</v>
      </c>
      <c r="AO5" s="139" t="s">
        <v>180</v>
      </c>
      <c r="AP5" s="139" t="s">
        <v>181</v>
      </c>
      <c r="AQ5" s="139" t="s">
        <v>182</v>
      </c>
      <c r="AR5" s="71"/>
      <c r="AS5" s="70" t="s">
        <v>33</v>
      </c>
      <c r="AT5" s="139" t="s">
        <v>173</v>
      </c>
      <c r="AU5" s="139" t="s">
        <v>193</v>
      </c>
      <c r="AV5" s="139" t="s">
        <v>183</v>
      </c>
      <c r="AW5" s="139" t="s">
        <v>184</v>
      </c>
      <c r="AX5" s="139" t="s">
        <v>177</v>
      </c>
      <c r="AY5" s="139" t="s">
        <v>178</v>
      </c>
      <c r="AZ5" s="118" t="s">
        <v>185</v>
      </c>
      <c r="BA5" s="118" t="s">
        <v>186</v>
      </c>
      <c r="BB5" s="118" t="s">
        <v>204</v>
      </c>
      <c r="BC5" s="118" t="s">
        <v>205</v>
      </c>
      <c r="BD5" s="118" t="s">
        <v>206</v>
      </c>
      <c r="BE5" s="118" t="s">
        <v>203</v>
      </c>
      <c r="BF5" s="118" t="s">
        <v>207</v>
      </c>
      <c r="BG5" s="118" t="s">
        <v>208</v>
      </c>
      <c r="BH5" s="118" t="s">
        <v>209</v>
      </c>
      <c r="BI5" s="118" t="s">
        <v>210</v>
      </c>
      <c r="BJ5" s="118" t="s">
        <v>213</v>
      </c>
      <c r="BK5" s="118" t="s">
        <v>194</v>
      </c>
      <c r="BL5" s="118" t="s">
        <v>195</v>
      </c>
      <c r="BM5" s="118" t="s">
        <v>196</v>
      </c>
      <c r="BN5" s="139" t="s">
        <v>179</v>
      </c>
      <c r="BO5" s="139" t="s">
        <v>192</v>
      </c>
      <c r="BP5" s="139" t="s">
        <v>191</v>
      </c>
      <c r="BQ5" s="139" t="s">
        <v>180</v>
      </c>
      <c r="BR5" s="139" t="s">
        <v>181</v>
      </c>
      <c r="BS5" s="139" t="s">
        <v>182</v>
      </c>
      <c r="BT5" s="71"/>
      <c r="BU5" s="138" t="s">
        <v>33</v>
      </c>
      <c r="BV5" s="140" t="s">
        <v>187</v>
      </c>
      <c r="BW5" s="140" t="s">
        <v>188</v>
      </c>
      <c r="BX5" s="140" t="s">
        <v>189</v>
      </c>
      <c r="BY5" s="141"/>
      <c r="BZ5" s="142" t="s">
        <v>3</v>
      </c>
      <c r="CA5" s="143">
        <v>88</v>
      </c>
      <c r="CB5" s="72"/>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row>
    <row r="6" spans="1:119" s="2" customFormat="1" ht="14.5" x14ac:dyDescent="0.35">
      <c r="B6" s="36"/>
      <c r="C6" s="74">
        <v>0</v>
      </c>
      <c r="D6" s="146"/>
      <c r="E6" s="75"/>
      <c r="F6" s="75"/>
      <c r="G6" s="75"/>
      <c r="H6" s="75">
        <f>Constantes!$D$13</f>
        <v>40.5</v>
      </c>
      <c r="I6" s="75">
        <f>MAX(0,(H6-Constantes!$D$14)*(1-EXP(-Constantes!$D$22)))</f>
        <v>0.20650943259961191</v>
      </c>
      <c r="J6" s="75">
        <f>Constantes!$D$13</f>
        <v>40.5</v>
      </c>
      <c r="K6" s="75">
        <f>MAX(0,(J6-Constantes!$D$13)*(1-EXP(-Constantes!$D$23)))</f>
        <v>0</v>
      </c>
      <c r="L6" s="75"/>
      <c r="M6" s="75"/>
      <c r="N6" s="75"/>
      <c r="O6" s="75"/>
      <c r="P6" s="15"/>
      <c r="Q6" s="120">
        <v>0</v>
      </c>
      <c r="R6" s="146"/>
      <c r="S6" s="121"/>
      <c r="T6" s="121"/>
      <c r="U6" s="121"/>
      <c r="V6" s="121">
        <f>Constantes!$D$13</f>
        <v>40.5</v>
      </c>
      <c r="W6" s="121">
        <f>MAX(0,(V6-Constantes!$D$14)*(1-EXP(-Constantes!$D$22)))</f>
        <v>0.20650943259961191</v>
      </c>
      <c r="X6" s="119">
        <f>Entradas!$E$18</f>
        <v>0</v>
      </c>
      <c r="Y6" s="119">
        <f>8000*Entradas!$D$45*X6/Constantes!$E$32</f>
        <v>0</v>
      </c>
      <c r="Z6" s="121"/>
      <c r="AA6" s="121"/>
      <c r="AB6" s="119"/>
      <c r="AC6" s="119"/>
      <c r="AD6" s="119"/>
      <c r="AE6" s="119"/>
      <c r="AF6" s="119"/>
      <c r="AG6" s="119"/>
      <c r="AH6" s="119">
        <f>Entradas!$E$18*Escenarios!$E$9/2</f>
        <v>0</v>
      </c>
      <c r="AI6" s="119"/>
      <c r="AJ6" s="119"/>
      <c r="AK6" s="119"/>
      <c r="AL6" s="121">
        <f>Constantes!$D$13</f>
        <v>40.5</v>
      </c>
      <c r="AM6" s="121">
        <f>MAX(0,(AL6-Constantes!$D$13)*(1-EXP(-Constantes!$D$23)))</f>
        <v>0</v>
      </c>
      <c r="AN6" s="121"/>
      <c r="AO6" s="121"/>
      <c r="AP6" s="121"/>
      <c r="AQ6" s="121"/>
      <c r="AR6" s="15"/>
      <c r="AS6" s="74">
        <v>0</v>
      </c>
      <c r="AT6" s="146"/>
      <c r="AU6" s="121"/>
      <c r="AV6" s="121"/>
      <c r="AW6" s="121"/>
      <c r="AX6" s="121">
        <f>Constantes!$D$13</f>
        <v>40.5</v>
      </c>
      <c r="AY6" s="121">
        <f>MAX(0,(AX6-Constantes!$D$14)*(1-EXP(-Constantes!$D$22)))</f>
        <v>0.20650943259961191</v>
      </c>
      <c r="AZ6" s="119">
        <f>Entradas!$F$18</f>
        <v>0</v>
      </c>
      <c r="BA6" s="119">
        <f>8000*Entradas!$D$45*AZ6/Constantes!$F$32</f>
        <v>0</v>
      </c>
      <c r="BB6" s="121"/>
      <c r="BC6" s="121"/>
      <c r="BD6" s="119"/>
      <c r="BE6" s="119"/>
      <c r="BF6" s="119"/>
      <c r="BG6" s="119"/>
      <c r="BH6" s="119"/>
      <c r="BI6" s="119"/>
      <c r="BJ6" s="119">
        <f>Entradas!$F$18*Escenarios!$F$9/2</f>
        <v>0</v>
      </c>
      <c r="BK6" s="119"/>
      <c r="BL6" s="119"/>
      <c r="BM6" s="119"/>
      <c r="BN6" s="121">
        <f>Constantes!$D$13</f>
        <v>40.5</v>
      </c>
      <c r="BO6" s="121">
        <f>MAX(0,(BN6-Constantes!$D$13)*(1-EXP(-Constantes!$D$23)))</f>
        <v>0</v>
      </c>
      <c r="BP6" s="121"/>
      <c r="BQ6" s="121"/>
      <c r="BR6" s="121"/>
      <c r="BS6" s="121"/>
      <c r="BT6" s="15"/>
      <c r="BU6" s="74"/>
      <c r="BV6" s="75"/>
      <c r="BW6" s="75"/>
      <c r="BX6" s="75"/>
      <c r="BY6" s="15"/>
      <c r="BZ6" s="29"/>
      <c r="CA6" s="109"/>
      <c r="CB6" s="37"/>
    </row>
    <row r="7" spans="1:119" s="2" customFormat="1" ht="14.5" x14ac:dyDescent="0.35">
      <c r="B7" s="36"/>
      <c r="C7" s="74">
        <v>1</v>
      </c>
      <c r="D7" s="146">
        <f>ETo!$I6*((1-Constantes!$D$19)*ETo!$K6+ETo!$L6)</f>
        <v>2.1587863337841871</v>
      </c>
      <c r="E7" s="75">
        <f>MIN(D7*Constantes!$D$17,0.8*(H6+Observaciones!$F6-F7-G7-Constantes!$D$14))</f>
        <v>1.3427557831984509</v>
      </c>
      <c r="F7" s="75">
        <f>IF(Observaciones!$F6&gt;0.05*Constantes!$D$18,((Observaciones!$F6-0.05*Constantes!$D$18)^2)/(Observaciones!$F6+0.95*Constantes!$D$18),0)</f>
        <v>0</v>
      </c>
      <c r="G7" s="75">
        <f>MAX(0,H6+Observaciones!$F6-F7-Constantes!$D$13)</f>
        <v>0.20000000000000284</v>
      </c>
      <c r="H7" s="75">
        <f>H6+Observaciones!$F6-F7-E7-G7-I6</f>
        <v>38.950734784201941</v>
      </c>
      <c r="I7" s="75">
        <f>MAX(0,(H7-Constantes!$D$14)*(1-EXP(-Constantes!$D$22)))</f>
        <v>0.18518024055556043</v>
      </c>
      <c r="J7" s="75">
        <f>J6+G7-K6</f>
        <v>40.700000000000003</v>
      </c>
      <c r="K7" s="75">
        <f>MAX(0,(J7-Constantes!$D$13)*(1-EXP(-Constantes!$D$23)))</f>
        <v>1.3815009125928343E-3</v>
      </c>
      <c r="L7" s="75">
        <f>F7+I7+K7</f>
        <v>0.18656174146815327</v>
      </c>
      <c r="M7" s="75">
        <f>0.0526*F7*Observaciones!$F6^1.218</f>
        <v>0</v>
      </c>
      <c r="N7" s="75">
        <f>M7*Constantes!$D$38</f>
        <v>0</v>
      </c>
      <c r="O7" s="75">
        <f>N7*1000000/(L7/1000*10000)</f>
        <v>0</v>
      </c>
      <c r="P7" s="15"/>
      <c r="Q7" s="120">
        <v>1</v>
      </c>
      <c r="R7" s="146">
        <f>ETo!$I6*((1-Constantes!$E$19)*ETo!$K6+ETo!$L6)</f>
        <v>2.1590850590762418</v>
      </c>
      <c r="S7" s="121">
        <f>MIN(R7*Constantes!$E$17,0.8*(V6+Observaciones!$F6-T7-U7-Constantes!$D$14))</f>
        <v>1.3439150877942923</v>
      </c>
      <c r="T7" s="121">
        <f>IF(Observaciones!$F6&gt;0.05*Constantes!$E$18,((Observaciones!$F6-0.05*Constantes!$E$18)^2)/(Observaciones!$F6+0.95*Constantes!$E$18),0)</f>
        <v>0</v>
      </c>
      <c r="U7" s="121">
        <f>MAX(0,V6+Observaciones!$F6-T7-Constantes!$D$13)</f>
        <v>0.20000000000000284</v>
      </c>
      <c r="V7" s="121">
        <f>V6+Observaciones!$F6-T7-S7-U7-W6</f>
        <v>38.949575479606096</v>
      </c>
      <c r="W7" s="121">
        <f>MAX(0,(V7-Constantes!$D$14)*(1-EXP(-Constantes!$D$22)))</f>
        <v>0.18516428006660721</v>
      </c>
      <c r="X7" s="119">
        <f>X6+(Entradas!$E$19*U7-Y6)/(800*Entradas!$D$44)</f>
        <v>0</v>
      </c>
      <c r="Y7" s="119">
        <f>8000*Entradas!$D$45*X7/Constantes!$E$32</f>
        <v>0</v>
      </c>
      <c r="Z7" s="119">
        <f>10*Escenarios!$E$11*T7</f>
        <v>0</v>
      </c>
      <c r="AA7" s="119">
        <f>10*Escenarios!$E$11*Y7</f>
        <v>0</v>
      </c>
      <c r="AB7" s="119">
        <f>0.001*Observaciones!$F6*Escenarios!$E$9</f>
        <v>1</v>
      </c>
      <c r="AC7" s="119">
        <f>Observaciones!$I6</f>
        <v>0</v>
      </c>
      <c r="AD7" s="119">
        <f>MIN(0.0005*ETo!$M6*Escenarios!$E$9*(AH6/Constantes!$E$27)^(2/3),AH6+Z7+AA7+AB7+AC7)</f>
        <v>0</v>
      </c>
      <c r="AE7" s="119">
        <f>MIN(Constantes!$E$26*(AH6/Constantes!$E$27)^(2/3),AH6+Z7+AA7+AB7+AC7-AD7)</f>
        <v>0</v>
      </c>
      <c r="AF7" s="119">
        <f>MIN(Entradas!$E$20,AH6+Z7+AA7+AB7+AC7-AD7-AE7)</f>
        <v>1</v>
      </c>
      <c r="AG7" s="119">
        <f>MAX(0,AH6+Z7+AA7+AB7+AC7-AD7-AE7-AF7-Constantes!$E$27)</f>
        <v>0</v>
      </c>
      <c r="AH7" s="119">
        <f>AH6+Z7+AA7+AB7+AC7-AG7-AD7-AE7-AF7</f>
        <v>0</v>
      </c>
      <c r="AI7" s="119">
        <f>(Escenarios!$E$11*S7+0.1*AD7)/(Escenarios!$E$12)</f>
        <v>1.3247163008258023</v>
      </c>
      <c r="AJ7" s="119">
        <f>AG7/10/Escenarios!$E$12</f>
        <v>0</v>
      </c>
      <c r="AK7" s="119">
        <f>(Escenarios!$E$11*U7+0.1*AE7)/(Escenarios!$E$12)</f>
        <v>0.19714285714285995</v>
      </c>
      <c r="AL7" s="121">
        <f>AL6+AK7-AM6</f>
        <v>40.697142857142858</v>
      </c>
      <c r="AM7" s="121">
        <f>MAX(0,(AL7-Constantes!$D$13)*(1-EXP(-Constantes!$D$23)))</f>
        <v>1.3617651852700626E-3</v>
      </c>
      <c r="AN7" s="121">
        <f>AJ7+W7*Escenarios!$E$11/Escenarios!$E$12+AM7</f>
        <v>0.18388084125092571</v>
      </c>
      <c r="AO7" s="121">
        <f>0.0526*AJ7*Observaciones!$F6^1.218</f>
        <v>0</v>
      </c>
      <c r="AP7" s="121">
        <f>AO7*Constantes!$E$38</f>
        <v>0</v>
      </c>
      <c r="AQ7" s="121">
        <f>AP7*1000000/(AN7/1000*10000)</f>
        <v>0</v>
      </c>
      <c r="AR7" s="15"/>
      <c r="AS7" s="74">
        <v>1</v>
      </c>
      <c r="AT7" s="146">
        <f>ETo!$I6*((1-Constantes!$F$19)*ETo!$K6+ETo!$L6)</f>
        <v>2.160035548641873</v>
      </c>
      <c r="AU7" s="121">
        <f>MIN(AT7*Constantes!$F$17,0.8*(AX6+Observaciones!$F6-AV7-AW7-Constantes!$D$14))</f>
        <v>1.3476102758214723</v>
      </c>
      <c r="AV7" s="121">
        <f>IF(Observaciones!$F6&gt;0.05*Constantes!$F$18,((Observaciones!$F6-0.05*Constantes!$F$18)^2)/(Observaciones!$F6+0.95*Constantes!$F$18),0)</f>
        <v>0</v>
      </c>
      <c r="AW7" s="121">
        <f>MAX(0,AX6+Observaciones!$F6-AV7-Constantes!$D$13)</f>
        <v>0.20000000000000284</v>
      </c>
      <c r="AX7" s="121">
        <f>AX6+Observaciones!$F6-AV7-AU7-AW7-AY6</f>
        <v>38.945880291578916</v>
      </c>
      <c r="AY7" s="121">
        <f>MAX(0,(AX7-Constantes!$D$14)*(1-EXP(-Constantes!$D$22)))</f>
        <v>0.18511340732108442</v>
      </c>
      <c r="AZ7" s="119">
        <f>AZ6+(Entradas!$F$19*AW7-BA6)/(800*Entradas!$D$44)</f>
        <v>0</v>
      </c>
      <c r="BA7" s="119">
        <f>8000*Entradas!$D$45*AZ7/Constantes!$F$32</f>
        <v>0</v>
      </c>
      <c r="BB7" s="119">
        <f>10*Escenarios!$F$11*AV7</f>
        <v>0</v>
      </c>
      <c r="BC7" s="119">
        <f>10*Escenarios!$F$11*BA7</f>
        <v>0</v>
      </c>
      <c r="BD7" s="119">
        <f>0.001*Observaciones!$F6*Escenarios!$F$9</f>
        <v>4</v>
      </c>
      <c r="BE7" s="119">
        <f>Observaciones!$I6</f>
        <v>0</v>
      </c>
      <c r="BF7" s="119">
        <f>MIN(0.0005*ETo!$M6*Escenarios!$F$9*(BJ6/Constantes!$F$27)^(2/3),BJ6+BB7+BE7+BC7+BD7)</f>
        <v>0</v>
      </c>
      <c r="BG7" s="119">
        <f>MIN(Constantes!$F$26*(BJ6/Constantes!$F$27)^(2/3),BJ6+BB7+BC7+BD7+BE7-BF7)</f>
        <v>0</v>
      </c>
      <c r="BH7" s="119">
        <f>MIN(Entradas!$F$20,BJ6+BB7+BC7+BD7+BE7-BF7-BG7)</f>
        <v>1</v>
      </c>
      <c r="BI7" s="119">
        <f>MAX(0,BJ6+BB7+BC7+BD7+BE7-BF7-BG7-BH7-Constantes!$F$27)</f>
        <v>0</v>
      </c>
      <c r="BJ7" s="119">
        <f>BJ6+BB7+BC7+BD7+BE7-BI7-BF7-BG7-BH7</f>
        <v>3</v>
      </c>
      <c r="BK7" s="119">
        <f>(Escenarios!$F$11*AU7+0.1*BF7)/(Escenarios!$F$12)</f>
        <v>1.2706039743459596</v>
      </c>
      <c r="BL7" s="119">
        <f>BI7/10/Escenarios!$F$12</f>
        <v>0</v>
      </c>
      <c r="BM7" s="119">
        <f>(Escenarios!$F$11*AW7+0.1*BG7)/(Escenarios!$F$12)</f>
        <v>0.18857142857143125</v>
      </c>
      <c r="BN7" s="121">
        <f>BN6+BM7-BO6</f>
        <v>40.688571428571429</v>
      </c>
      <c r="BO7" s="121">
        <f>MAX(0,(BN7-Constantes!$D$13)*(1-EXP(-Constantes!$D$23)))</f>
        <v>1.3025580033017969E-3</v>
      </c>
      <c r="BP7" s="121">
        <f>BL7+AY7*Escenarios!$F$11/Escenarios!$F$12+BO7</f>
        <v>0.17583805633460997</v>
      </c>
      <c r="BQ7" s="121">
        <f>0.0526*BL7*Observaciones!$F6^1.218</f>
        <v>0</v>
      </c>
      <c r="BR7" s="121">
        <f>BQ7*Constantes!$F$38</f>
        <v>0</v>
      </c>
      <c r="BS7" s="121">
        <f>BR7*1000000/(BP7/1000*10000)</f>
        <v>0</v>
      </c>
      <c r="BT7" s="15"/>
      <c r="BU7" s="74">
        <v>1</v>
      </c>
      <c r="BV7" s="75">
        <f>0.0526*Observaciones!$F6^2.218</f>
        <v>1.4813929535417848E-3</v>
      </c>
      <c r="BW7" s="75">
        <f>IF(Observaciones!$F6&gt;0.05*$CA$7,((Observaciones!$F6-0.05*$CA$7)^2)/(Observaciones!$F6+0.95*$CA$7),0)</f>
        <v>0</v>
      </c>
      <c r="BX7" s="75">
        <f>0.0526*BW7*Observaciones!$F6^1.218</f>
        <v>0</v>
      </c>
      <c r="BY7" s="15"/>
      <c r="BZ7" s="74" t="s">
        <v>2</v>
      </c>
      <c r="CA7" s="75">
        <f>25400/CA5-254</f>
        <v>34.636363636363626</v>
      </c>
      <c r="CB7" s="37"/>
    </row>
    <row r="8" spans="1:119" s="2" customFormat="1" ht="14.5" x14ac:dyDescent="0.35">
      <c r="B8" s="36"/>
      <c r="C8" s="74">
        <v>2</v>
      </c>
      <c r="D8" s="146">
        <f>ETo!$I7*((1-Constantes!$D$19)*ETo!$K7+ETo!$L7)</f>
        <v>2.0029095837333375</v>
      </c>
      <c r="E8" s="75">
        <f>MIN(D8*Constantes!$D$17,0.8*(H7+Observaciones!$F7-F8-G8-Constantes!$D$14))</f>
        <v>1.2458011173654211</v>
      </c>
      <c r="F8" s="75">
        <f>IF(Observaciones!$F7&gt;0.05*Constantes!$D$18,((Observaciones!$F7-0.05*Constantes!$D$18)^2)/(Observaciones!$F7+0.95*Constantes!$D$18),0)</f>
        <v>0</v>
      </c>
      <c r="G8" s="75">
        <f>MAX(0,H7+Observaciones!$F7-F8-Constantes!$D$13)</f>
        <v>0</v>
      </c>
      <c r="H8" s="75">
        <f>H7+Observaciones!$F7-F8-E8-G8-I7</f>
        <v>37.519753426280957</v>
      </c>
      <c r="I8" s="75">
        <f>MAX(0,(H8-Constantes!$D$14)*(1-EXP(-Constantes!$D$22)))</f>
        <v>0.16547949733656811</v>
      </c>
      <c r="J8" s="75">
        <f t="shared" ref="J8:J71" si="0">J7+G8-K7</f>
        <v>40.698618499087409</v>
      </c>
      <c r="K8" s="75">
        <f>MAX(0,(J8-Constantes!$D$13)*(1-EXP(-Constantes!$D$23)))</f>
        <v>1.3719581887353556E-3</v>
      </c>
      <c r="L8" s="75">
        <f t="shared" ref="L8:L71" si="1">F8+I8+K8</f>
        <v>0.16685145552530348</v>
      </c>
      <c r="M8" s="75">
        <f>0.0526*F8*Observaciones!$F7^1.218</f>
        <v>0</v>
      </c>
      <c r="N8" s="75">
        <f>M8*Constantes!$D$38</f>
        <v>0</v>
      </c>
      <c r="O8" s="75">
        <f t="shared" ref="O8:O71" si="2">N8*1000000/(L8/1000*10000)</f>
        <v>0</v>
      </c>
      <c r="P8" s="15"/>
      <c r="Q8" s="120">
        <v>2</v>
      </c>
      <c r="R8" s="146">
        <f>ETo!$I7*((1-Constantes!$E$19)*ETo!$K7+ETo!$L7)</f>
        <v>2.0031867050623346</v>
      </c>
      <c r="S8" s="121">
        <f>MIN(R8*Constantes!$E$17,0.8*(V7+Observaciones!$F7-T8-U8-Constantes!$D$14))</f>
        <v>1.2468766921827614</v>
      </c>
      <c r="T8" s="121">
        <f>IF(Observaciones!$F7&gt;0.05*Constantes!$E$18,((Observaciones!$F7-0.05*Constantes!$E$18)^2)/(Observaciones!$F7+0.95*Constantes!$E$18),0)</f>
        <v>0</v>
      </c>
      <c r="U8" s="121">
        <f>MAX(0,V7+Observaciones!$F7-T8-Constantes!$D$13)</f>
        <v>0</v>
      </c>
      <c r="V8" s="121">
        <f>V7+Observaciones!$F7-T8-S8-U8-W7</f>
        <v>37.517534507356729</v>
      </c>
      <c r="W8" s="121">
        <f>MAX(0,(V8-Constantes!$D$14)*(1-EXP(-Constantes!$D$22)))</f>
        <v>0.16544894882403297</v>
      </c>
      <c r="X8" s="119">
        <f>X7+(Entradas!$E$19*U8-Y7)/(800*Entradas!$D$44)</f>
        <v>0</v>
      </c>
      <c r="Y8" s="119">
        <f>8000*Entradas!$D$45*X8/Constantes!$E$32</f>
        <v>0</v>
      </c>
      <c r="Z8" s="119">
        <f>10*Escenarios!$E$11*T8</f>
        <v>0</v>
      </c>
      <c r="AA8" s="119">
        <f>10*Escenarios!$E$11*Y8</f>
        <v>0</v>
      </c>
      <c r="AB8" s="119">
        <f>0.001*Observaciones!$F7*Escenarios!$E$9</f>
        <v>0</v>
      </c>
      <c r="AC8" s="119">
        <f>Observaciones!$I7</f>
        <v>0</v>
      </c>
      <c r="AD8" s="119">
        <f>MIN(0.0005*ETo!$M7*Escenarios!$E$9*(AH7/Constantes!$E$27)^(2/3),AH7+Z8+AA8+AB8+AC8)</f>
        <v>0</v>
      </c>
      <c r="AE8" s="119">
        <f>MIN(Constantes!$E$26*(AH7/Constantes!$E$27)^(2/3),AH7+Z8+AA8+AB8+AC8-AD8)</f>
        <v>0</v>
      </c>
      <c r="AF8" s="119">
        <f>MIN(Entradas!$E$20,AH7+Z8+AA8+AB8+AC8-AD8-AE8)</f>
        <v>0</v>
      </c>
      <c r="AG8" s="119">
        <f>MAX(0,AH7+Z8+AA8+AB8+AC8-AD8-AE8-AF8-Constantes!$E$27)</f>
        <v>0</v>
      </c>
      <c r="AH8" s="119">
        <f t="shared" ref="AH8:AH71" si="3">AH7+Z8+AA8+AB8+AC8-AG8-AD8-AE8-AF8</f>
        <v>0</v>
      </c>
      <c r="AI8" s="119">
        <f>(Escenarios!$E$11*S8+0.1*AD8)/(Escenarios!$E$12)</f>
        <v>1.229064168008722</v>
      </c>
      <c r="AJ8" s="119">
        <f>AG8/10/Escenarios!$E$12</f>
        <v>0</v>
      </c>
      <c r="AK8" s="119">
        <f>(Escenarios!$E$11*U8+0.1*AE8)/(Escenarios!$E$12)</f>
        <v>0</v>
      </c>
      <c r="AL8" s="121">
        <f t="shared" ref="AL8:AL71" si="4">AL7+AK8-AM7</f>
        <v>40.695781091957585</v>
      </c>
      <c r="AM8" s="121">
        <f>MAX(0,(AL8-Constantes!$D$13)*(1-EXP(-Constantes!$D$23)))</f>
        <v>1.3523587860391063E-3</v>
      </c>
      <c r="AN8" s="121">
        <f>AJ8+W8*Escenarios!$E$11/Escenarios!$E$12+AM8</f>
        <v>0.16443775119830015</v>
      </c>
      <c r="AO8" s="121">
        <f>0.0526*AJ8*Observaciones!$F7^1.218</f>
        <v>0</v>
      </c>
      <c r="AP8" s="121">
        <f>AO8*Constantes!$E$38</f>
        <v>0</v>
      </c>
      <c r="AQ8" s="121">
        <f t="shared" ref="AQ8:AQ71" si="5">AP8*1000000/(AN8/1000*10000)</f>
        <v>0</v>
      </c>
      <c r="AR8" s="15"/>
      <c r="AS8" s="74">
        <v>2</v>
      </c>
      <c r="AT8" s="146">
        <f>ETo!$I7*((1-Constantes!$F$19)*ETo!$K7+ETo!$L7)</f>
        <v>2.0040684547455094</v>
      </c>
      <c r="AU8" s="121">
        <f>MIN(AT8*Constantes!$F$17,0.8*(AX7+Observaciones!$F7-AV8-AW8-Constantes!$D$14))</f>
        <v>1.2503049983426342</v>
      </c>
      <c r="AV8" s="121">
        <f>IF(Observaciones!$F7&gt;0.05*Constantes!$F$18,((Observaciones!$F7-0.05*Constantes!$F$18)^2)/(Observaciones!$F7+0.95*Constantes!$F$18),0)</f>
        <v>0</v>
      </c>
      <c r="AW8" s="121">
        <f>MAX(0,AX7+Observaciones!$F7-AV8-Constantes!$D$13)</f>
        <v>0</v>
      </c>
      <c r="AX8" s="121">
        <f>AX7+Observaciones!$F7-AV8-AU8-AW8-AY7</f>
        <v>37.510461885915198</v>
      </c>
      <c r="AY8" s="121">
        <f>MAX(0,(AX8-Constantes!$D$14)*(1-EXP(-Constantes!$D$22)))</f>
        <v>0.16535157795464081</v>
      </c>
      <c r="AZ8" s="119">
        <f>AZ7+(Entradas!$F$19*AW8-BA7)/(800*Entradas!$D$44)</f>
        <v>0</v>
      </c>
      <c r="BA8" s="119">
        <f>8000*Entradas!$D$45*AZ8/Constantes!$F$32</f>
        <v>0</v>
      </c>
      <c r="BB8" s="119">
        <f>10*Escenarios!$F$11*AV8</f>
        <v>0</v>
      </c>
      <c r="BC8" s="119">
        <f>10*Escenarios!$F$11*BA8</f>
        <v>0</v>
      </c>
      <c r="BD8" s="119">
        <f>0.001*Observaciones!$F7*Escenarios!$F$9</f>
        <v>0</v>
      </c>
      <c r="BE8" s="119">
        <f>Observaciones!$I7</f>
        <v>0</v>
      </c>
      <c r="BF8" s="119">
        <f>MIN(0.0005*ETo!$M7*Escenarios!$F$9*(BJ7/Constantes!$F$27)^(2/3),BJ7+BB8+BE8+BC8+BD8)</f>
        <v>0.14007418056107174</v>
      </c>
      <c r="BG8" s="119">
        <f>MIN(Constantes!$F$26*(BJ7/Constantes!$F$27)^(2/3),BJ7+BB8+BC8+BD8+BE8-BF8)</f>
        <v>0.46978411694026384</v>
      </c>
      <c r="BH8" s="119">
        <f>MIN(Entradas!$F$20,BJ7+BB8+BC8+BD8+BE8-BF8-BG8)</f>
        <v>1</v>
      </c>
      <c r="BI8" s="119">
        <f>MAX(0,BJ7+BB8+BC8+BD8+BE8-BF8-BG8-BH8-Constantes!$F$27)</f>
        <v>0</v>
      </c>
      <c r="BJ8" s="119">
        <f t="shared" ref="BJ8:BJ71" si="6">BJ7+BB8+BC8+BD8+BE8-BI8-BF8-BG8-BH8</f>
        <v>1.3901417024986644</v>
      </c>
      <c r="BK8" s="119">
        <f>(Escenarios!$F$11*AU8+0.1*BF8)/(Escenarios!$F$12)</f>
        <v>1.1792592103818011</v>
      </c>
      <c r="BL8" s="119">
        <f>BI8/10/Escenarios!$F$12</f>
        <v>0</v>
      </c>
      <c r="BM8" s="119">
        <f>(Escenarios!$F$11*AW8+0.1*BG8)/(Escenarios!$F$12)</f>
        <v>1.3422403341150396E-3</v>
      </c>
      <c r="BN8" s="121">
        <f t="shared" ref="BN8:BN71" si="7">BN7+BM8-BO7</f>
        <v>40.688611110902244</v>
      </c>
      <c r="BO8" s="121">
        <f>MAX(0,(BN8-Constantes!$D$13)*(1-EXP(-Constantes!$D$23)))</f>
        <v>1.3028321091829711E-3</v>
      </c>
      <c r="BP8" s="121">
        <f>BL8+AY8*Escenarios!$F$11/Escenarios!$F$12+BO8</f>
        <v>0.15720574846641575</v>
      </c>
      <c r="BQ8" s="121">
        <f>0.0526*BL8*Observaciones!$F7^1.218</f>
        <v>0</v>
      </c>
      <c r="BR8" s="121">
        <f>BQ8*Constantes!$F$38</f>
        <v>0</v>
      </c>
      <c r="BS8" s="121">
        <f t="shared" ref="BS8:BS71" si="8">BR8*1000000/(BP8/1000*10000)</f>
        <v>0</v>
      </c>
      <c r="BT8" s="15"/>
      <c r="BU8" s="74">
        <v>2</v>
      </c>
      <c r="BV8" s="75">
        <f>0.0526*Observaciones!$F7^2.218</f>
        <v>0</v>
      </c>
      <c r="BW8" s="75">
        <f>IF(Observaciones!$F7&gt;0.05*$CA$7,((Observaciones!$F7-0.05*$CA$7)^2)/(Observaciones!$F7+0.95*$CA$7),0)</f>
        <v>0</v>
      </c>
      <c r="BX8" s="75">
        <f>0.0526*BW8*Observaciones!$F7^1.218</f>
        <v>0</v>
      </c>
      <c r="BY8" s="15"/>
      <c r="BZ8" s="74" t="s">
        <v>5</v>
      </c>
      <c r="CA8" s="75">
        <f>SUM(BV372:BV736)</f>
        <v>495.17385333632421</v>
      </c>
      <c r="CB8" s="37"/>
    </row>
    <row r="9" spans="1:119" s="2" customFormat="1" ht="16" x14ac:dyDescent="0.4">
      <c r="B9" s="36"/>
      <c r="C9" s="74">
        <v>3</v>
      </c>
      <c r="D9" s="146">
        <f>ETo!$I8*((1-Constantes!$D$19)*ETo!$K8+ETo!$L8)</f>
        <v>1.9813406058188747</v>
      </c>
      <c r="E9" s="75">
        <f>MIN(D9*Constantes!$D$17,0.8*(H8+Observaciones!$F8-F9-G9-Constantes!$D$14))</f>
        <v>1.2323853061852768</v>
      </c>
      <c r="F9" s="75">
        <f>IF(Observaciones!$F8&gt;0.05*Constantes!$D$18,((Observaciones!$F8-0.05*Constantes!$D$18)^2)/(Observaciones!$F8+0.95*Constantes!$D$18),0)</f>
        <v>0</v>
      </c>
      <c r="G9" s="75">
        <f>MAX(0,H8+Observaciones!$F8-F9-Constantes!$D$13)</f>
        <v>0</v>
      </c>
      <c r="H9" s="75">
        <f>H8+Observaciones!$F8-F9-E9-G9-I8</f>
        <v>36.121888622759109</v>
      </c>
      <c r="I9" s="75">
        <f>MAX(0,(H9-Constantes!$D$14)*(1-EXP(-Constantes!$D$22)))</f>
        <v>0.14623467950815044</v>
      </c>
      <c r="J9" s="75">
        <f t="shared" si="0"/>
        <v>40.697246540898675</v>
      </c>
      <c r="K9" s="75">
        <f>MAX(0,(J9-Constantes!$D$13)*(1-EXP(-Constantes!$D$23)))</f>
        <v>1.3624813812864772E-3</v>
      </c>
      <c r="L9" s="75">
        <f t="shared" si="1"/>
        <v>0.14759716088943692</v>
      </c>
      <c r="M9" s="75">
        <f>0.0526*F9*Observaciones!$F8^1.218</f>
        <v>0</v>
      </c>
      <c r="N9" s="75">
        <f>M9*Constantes!$D$38</f>
        <v>0</v>
      </c>
      <c r="O9" s="75">
        <f t="shared" si="2"/>
        <v>0</v>
      </c>
      <c r="P9" s="15"/>
      <c r="Q9" s="120">
        <v>3</v>
      </c>
      <c r="R9" s="146">
        <f>ETo!$I8*((1-Constantes!$E$19)*ETo!$K8+ETo!$L8)</f>
        <v>1.9816146675531483</v>
      </c>
      <c r="S9" s="121">
        <f>MIN(R9*Constantes!$E$17,0.8*(V8+Observaciones!$F8-T9-U9-Constantes!$D$14))</f>
        <v>1.233449251442903</v>
      </c>
      <c r="T9" s="121">
        <f>IF(Observaciones!$F8&gt;0.05*Constantes!$E$18,((Observaciones!$F8-0.05*Constantes!$E$18)^2)/(Observaciones!$F8+0.95*Constantes!$E$18),0)</f>
        <v>0</v>
      </c>
      <c r="U9" s="121">
        <f>MAX(0,V8+Observaciones!$F8-T9-Constantes!$D$13)</f>
        <v>0</v>
      </c>
      <c r="V9" s="121">
        <f>V8+Observaciones!$F8-T9-S9-U9-W8</f>
        <v>36.118636307089787</v>
      </c>
      <c r="W9" s="121">
        <f>MAX(0,(V9-Constantes!$D$14)*(1-EXP(-Constantes!$D$22)))</f>
        <v>0.14618990391725001</v>
      </c>
      <c r="X9" s="119">
        <f>X8+(Entradas!$E$19*U9-Y8)/(800*Entradas!$D$44)</f>
        <v>0</v>
      </c>
      <c r="Y9" s="119">
        <f>8000*Entradas!$D$45*X9/Constantes!$E$32</f>
        <v>0</v>
      </c>
      <c r="Z9" s="119">
        <f>10*Escenarios!$E$11*T9</f>
        <v>0</v>
      </c>
      <c r="AA9" s="119">
        <f>10*Escenarios!$E$11*Y9</f>
        <v>0</v>
      </c>
      <c r="AB9" s="119">
        <f>0.001*Observaciones!$F8*Escenarios!$E$9</f>
        <v>0</v>
      </c>
      <c r="AC9" s="119">
        <f>Observaciones!$I8</f>
        <v>0</v>
      </c>
      <c r="AD9" s="119">
        <f>MIN(0.0005*ETo!$M8*Escenarios!$E$9*(AH8/Constantes!$E$27)^(2/3),AH8+Z9+AA9+AB9+AC9)</f>
        <v>0</v>
      </c>
      <c r="AE9" s="119">
        <f>MIN(Constantes!$E$26*(AH8/Constantes!$E$27)^(2/3),AH8+Z9+AA9+AB9+AC9-AD9)</f>
        <v>0</v>
      </c>
      <c r="AF9" s="119">
        <f>MIN(Entradas!$E$20,AH8+Z9+AA9+AB9+AC9-AD9-AE9)</f>
        <v>0</v>
      </c>
      <c r="AG9" s="119">
        <f>MAX(0,AH8+Z9+AA9+AB9+AC9-AD9-AE9-AF9-Constantes!$E$27)</f>
        <v>0</v>
      </c>
      <c r="AH9" s="119">
        <f t="shared" si="3"/>
        <v>0</v>
      </c>
      <c r="AI9" s="119">
        <f>(Escenarios!$E$11*S9+0.1*AD9)/(Escenarios!$E$12)</f>
        <v>1.2158285478508615</v>
      </c>
      <c r="AJ9" s="119">
        <f>AG9/10/Escenarios!$E$12</f>
        <v>0</v>
      </c>
      <c r="AK9" s="119">
        <f>(Escenarios!$E$11*U9+0.1*AE9)/(Escenarios!$E$12)</f>
        <v>0</v>
      </c>
      <c r="AL9" s="121">
        <f t="shared" si="4"/>
        <v>40.694428733171549</v>
      </c>
      <c r="AM9" s="121">
        <f>MAX(0,(AL9-Constantes!$D$13)*(1-EXP(-Constantes!$D$23)))</f>
        <v>1.3430173615537964E-3</v>
      </c>
      <c r="AN9" s="121">
        <f>AJ9+W9*Escenarios!$E$11/Escenarios!$E$12+AM9</f>
        <v>0.14544449407998594</v>
      </c>
      <c r="AO9" s="121">
        <f>0.0526*AJ9*Observaciones!$F8^1.218</f>
        <v>0</v>
      </c>
      <c r="AP9" s="121">
        <f>AO9*Constantes!$E$38</f>
        <v>0</v>
      </c>
      <c r="AQ9" s="121">
        <f t="shared" si="5"/>
        <v>0</v>
      </c>
      <c r="AR9" s="15"/>
      <c r="AS9" s="74">
        <v>3</v>
      </c>
      <c r="AT9" s="146">
        <f>ETo!$I8*((1-Constantes!$F$19)*ETo!$K8+ETo!$L8)</f>
        <v>1.9824866821622</v>
      </c>
      <c r="AU9" s="121">
        <f>MIN(AT9*Constantes!$F$17,0.8*(AX8+Observaciones!$F8-AV9-AW9-Constantes!$D$14))</f>
        <v>1.2368404891487941</v>
      </c>
      <c r="AV9" s="121">
        <f>IF(Observaciones!$F8&gt;0.05*Constantes!$F$18,((Observaciones!$F8-0.05*Constantes!$F$18)^2)/(Observaciones!$F8+0.95*Constantes!$F$18),0)</f>
        <v>0</v>
      </c>
      <c r="AW9" s="121">
        <f>MAX(0,AX8+Observaciones!$F8-AV9-Constantes!$D$13)</f>
        <v>0</v>
      </c>
      <c r="AX9" s="121">
        <f>AX8+Observaciones!$F8-AV9-AU9-AW9-AY8</f>
        <v>36.108269818811763</v>
      </c>
      <c r="AY9" s="121">
        <f>MAX(0,(AX9-Constantes!$D$14)*(1-EXP(-Constantes!$D$22)))</f>
        <v>0.14604718540976033</v>
      </c>
      <c r="AZ9" s="119">
        <f>AZ8+(Entradas!$F$19*AW9-BA8)/(800*Entradas!$D$44)</f>
        <v>0</v>
      </c>
      <c r="BA9" s="119">
        <f>8000*Entradas!$D$45*AZ9/Constantes!$F$32</f>
        <v>0</v>
      </c>
      <c r="BB9" s="119">
        <f>10*Escenarios!$F$11*AV9</f>
        <v>0</v>
      </c>
      <c r="BC9" s="119">
        <f>10*Escenarios!$F$11*BA9</f>
        <v>0</v>
      </c>
      <c r="BD9" s="119">
        <f>0.001*Observaciones!$F8*Escenarios!$F$9</f>
        <v>0</v>
      </c>
      <c r="BE9" s="119">
        <f>Observaciones!$I8</f>
        <v>0</v>
      </c>
      <c r="BF9" s="119">
        <f>MIN(0.0005*ETo!$M8*Escenarios!$F$9*(BJ8/Constantes!$F$27)^(2/3),BJ8+BB9+BE9+BC9+BD9)</f>
        <v>8.29714408718778E-2</v>
      </c>
      <c r="BG9" s="119">
        <f>MIN(Constantes!$F$26*(BJ8/Constantes!$F$27)^(2/3),BJ8+BB9+BC9+BD9+BE9-BF9)</f>
        <v>0.28131326258794093</v>
      </c>
      <c r="BH9" s="119">
        <f>MIN(Entradas!$F$20,BJ8+BB9+BC9+BD9+BE9-BF9-BG9)</f>
        <v>1</v>
      </c>
      <c r="BI9" s="119">
        <f>MAX(0,BJ8+BB9+BC9+BD9+BE9-BF9-BG9-BH9-Constantes!$F$27)</f>
        <v>0</v>
      </c>
      <c r="BJ9" s="119">
        <f t="shared" si="6"/>
        <v>2.5856999038845752E-2</v>
      </c>
      <c r="BK9" s="119">
        <f>(Escenarios!$F$11*AU9+0.1*BF9)/(Escenarios!$F$12)</f>
        <v>1.1664009510284969</v>
      </c>
      <c r="BL9" s="119">
        <f>BI9/10/Escenarios!$F$12</f>
        <v>0</v>
      </c>
      <c r="BM9" s="119">
        <f>(Escenarios!$F$11*AW9+0.1*BG9)/(Escenarios!$F$12)</f>
        <v>8.0375217882268845E-4</v>
      </c>
      <c r="BN9" s="121">
        <f t="shared" si="7"/>
        <v>40.688112030971887</v>
      </c>
      <c r="BO9" s="121">
        <f>MAX(0,(BN9-Constantes!$D$13)*(1-EXP(-Constantes!$D$23)))</f>
        <v>1.2993847122867461E-3</v>
      </c>
      <c r="BP9" s="121">
        <f>BL9+AY9*Escenarios!$F$11/Escenarios!$F$12+BO9</f>
        <v>0.13900101667006079</v>
      </c>
      <c r="BQ9" s="121">
        <f>0.0526*BL9*Observaciones!$F8^1.218</f>
        <v>0</v>
      </c>
      <c r="BR9" s="121">
        <f>BQ9*Constantes!$F$38</f>
        <v>0</v>
      </c>
      <c r="BS9" s="121">
        <f t="shared" si="8"/>
        <v>0</v>
      </c>
      <c r="BT9" s="15"/>
      <c r="BU9" s="74">
        <v>3</v>
      </c>
      <c r="BV9" s="75">
        <f>0.0526*Observaciones!$F8^2.218</f>
        <v>0</v>
      </c>
      <c r="BW9" s="75">
        <f>IF(Observaciones!$F8&gt;0.05*$CA$7,((Observaciones!$F8-0.05*$CA$7)^2)/(Observaciones!$F8+0.95*$CA$7),0)</f>
        <v>0</v>
      </c>
      <c r="BX9" s="75">
        <f>0.0526*BW9*Observaciones!$F8^1.218</f>
        <v>0</v>
      </c>
      <c r="BY9" s="15"/>
      <c r="BZ9" s="74" t="s">
        <v>190</v>
      </c>
      <c r="CA9" s="75">
        <f>SUM(BX372:BX736)</f>
        <v>113.3327137978857</v>
      </c>
      <c r="CB9" s="37"/>
    </row>
    <row r="10" spans="1:119" s="2" customFormat="1" ht="14.5" x14ac:dyDescent="0.35">
      <c r="B10" s="36"/>
      <c r="C10" s="74">
        <v>4</v>
      </c>
      <c r="D10" s="146">
        <f>ETo!$I9*((1-Constantes!$D$19)*ETo!$K9+ETo!$L9)</f>
        <v>1.9543782338454907</v>
      </c>
      <c r="E10" s="75">
        <f>MIN(D10*Constantes!$D$17,0.8*(H9+Observaciones!$F9-F10-G10-Constantes!$D$14))</f>
        <v>1.2156148271761076</v>
      </c>
      <c r="F10" s="75">
        <f>IF(Observaciones!$F9&gt;0.05*Constantes!$D$18,((Observaciones!$F9-0.05*Constantes!$D$18)^2)/(Observaciones!$F9+0.95*Constantes!$D$18),0)</f>
        <v>0</v>
      </c>
      <c r="G10" s="75">
        <f>MAX(0,H9+Observaciones!$F9-F10-Constantes!$D$13)</f>
        <v>0</v>
      </c>
      <c r="H10" s="75">
        <f>H9+Observaciones!$F9-F10-E10-G10-I9</f>
        <v>35.860039116074852</v>
      </c>
      <c r="I10" s="75">
        <f>MAX(0,(H10-Constantes!$D$14)*(1-EXP(-Constantes!$D$22)))</f>
        <v>0.14262971997136015</v>
      </c>
      <c r="J10" s="75">
        <f t="shared" si="0"/>
        <v>40.69588405951739</v>
      </c>
      <c r="K10" s="75">
        <f>MAX(0,(J10-Constantes!$D$13)*(1-EXP(-Constantes!$D$23)))</f>
        <v>1.3530700349282949E-3</v>
      </c>
      <c r="L10" s="75">
        <f t="shared" si="1"/>
        <v>0.14398279000628844</v>
      </c>
      <c r="M10" s="75">
        <f>0.0526*F10*Observaciones!$F9^1.218</f>
        <v>0</v>
      </c>
      <c r="N10" s="75">
        <f>M10*Constantes!$D$38</f>
        <v>0</v>
      </c>
      <c r="O10" s="75">
        <f t="shared" si="2"/>
        <v>0</v>
      </c>
      <c r="P10" s="15"/>
      <c r="Q10" s="120">
        <v>4</v>
      </c>
      <c r="R10" s="146">
        <f>ETo!$I9*((1-Constantes!$E$19)*ETo!$K9+ETo!$L9)</f>
        <v>1.9546484488643354</v>
      </c>
      <c r="S10" s="121">
        <f>MIN(R10*Constantes!$E$17,0.8*(V9+Observaciones!$F9-T10-U10-Constantes!$D$14))</f>
        <v>1.2166642211337397</v>
      </c>
      <c r="T10" s="121">
        <f>IF(Observaciones!$F9&gt;0.05*Constantes!$E$18,((Observaciones!$F9-0.05*Constantes!$E$18)^2)/(Observaciones!$F9+0.95*Constantes!$E$18),0)</f>
        <v>0</v>
      </c>
      <c r="U10" s="121">
        <f>MAX(0,V9+Observaciones!$F9-T10-Constantes!$D$13)</f>
        <v>0</v>
      </c>
      <c r="V10" s="121">
        <f>V9+Observaciones!$F9-T10-S10-U10-W9</f>
        <v>35.855782182038801</v>
      </c>
      <c r="W10" s="121">
        <f>MAX(0,(V10-Constantes!$D$14)*(1-EXP(-Constantes!$D$22)))</f>
        <v>0.14257111350253357</v>
      </c>
      <c r="X10" s="119">
        <f>X9+(Entradas!$E$19*U10-Y9)/(800*Entradas!$D$44)</f>
        <v>0</v>
      </c>
      <c r="Y10" s="119">
        <f>8000*Entradas!$D$45*X10/Constantes!$E$32</f>
        <v>0</v>
      </c>
      <c r="Z10" s="119">
        <f>10*Escenarios!$E$11*T10</f>
        <v>0</v>
      </c>
      <c r="AA10" s="119">
        <f>10*Escenarios!$E$11*Y10</f>
        <v>0</v>
      </c>
      <c r="AB10" s="119">
        <f>0.001*Observaciones!$F9*Escenarios!$E$9</f>
        <v>5.5</v>
      </c>
      <c r="AC10" s="119">
        <f>Observaciones!$I9</f>
        <v>0</v>
      </c>
      <c r="AD10" s="119">
        <f>MIN(0.0005*ETo!$M9*Escenarios!$E$9*(AH9/Constantes!$E$27)^(2/3),AH9+Z10+AA10+AB10+AC10)</f>
        <v>0</v>
      </c>
      <c r="AE10" s="119">
        <f>MIN(Constantes!$E$26*(AH9/Constantes!$E$27)^(2/3),AH9+Z10+AA10+AB10+AC10-AD10)</f>
        <v>0</v>
      </c>
      <c r="AF10" s="119">
        <f>MIN(Entradas!$E$20,AH9+Z10+AA10+AB10+AC10-AD10-AE10)</f>
        <v>1</v>
      </c>
      <c r="AG10" s="119">
        <f>MAX(0,AH9+Z10+AA10+AB10+AC10-AD10-AE10-AF10-Constantes!$E$27)</f>
        <v>0</v>
      </c>
      <c r="AH10" s="119">
        <f t="shared" si="3"/>
        <v>4.5</v>
      </c>
      <c r="AI10" s="119">
        <f>(Escenarios!$E$11*S10+0.1*AD10)/(Escenarios!$E$12)</f>
        <v>1.1992833036889721</v>
      </c>
      <c r="AJ10" s="119">
        <f>AG10/10/Escenarios!$E$12</f>
        <v>0</v>
      </c>
      <c r="AK10" s="119">
        <f>(Escenarios!$E$11*U10+0.1*AE10)/(Escenarios!$E$12)</f>
        <v>0</v>
      </c>
      <c r="AL10" s="121">
        <f t="shared" si="4"/>
        <v>40.693085715809993</v>
      </c>
      <c r="AM10" s="121">
        <f>MAX(0,(AL10-Constantes!$D$13)*(1-EXP(-Constantes!$D$23)))</f>
        <v>1.3337404630007078E-3</v>
      </c>
      <c r="AN10" s="121">
        <f>AJ10+W10*Escenarios!$E$11/Escenarios!$E$12+AM10</f>
        <v>0.14186812377264094</v>
      </c>
      <c r="AO10" s="121">
        <f>0.0526*AJ10*Observaciones!$F9^1.218</f>
        <v>0</v>
      </c>
      <c r="AP10" s="121">
        <f>AO10*Constantes!$E$38</f>
        <v>0</v>
      </c>
      <c r="AQ10" s="121">
        <f t="shared" si="5"/>
        <v>0</v>
      </c>
      <c r="AR10" s="15"/>
      <c r="AS10" s="74">
        <v>4</v>
      </c>
      <c r="AT10" s="146">
        <f>ETo!$I9*((1-Constantes!$F$19)*ETo!$K9+ETo!$L9)</f>
        <v>1.9555082239242976</v>
      </c>
      <c r="AU10" s="121">
        <f>MIN(AT10*Constantes!$F$17,0.8*(AX9+Observaciones!$F9-AV10-AW10-Constantes!$D$14))</f>
        <v>1.2200090774759274</v>
      </c>
      <c r="AV10" s="121">
        <f>IF(Observaciones!$F9&gt;0.05*Constantes!$F$18,((Observaciones!$F9-0.05*Constantes!$F$18)^2)/(Observaciones!$F9+0.95*Constantes!$F$18),0)</f>
        <v>0</v>
      </c>
      <c r="AW10" s="121">
        <f>MAX(0,AX9+Observaciones!$F9-AV10-Constantes!$D$13)</f>
        <v>0</v>
      </c>
      <c r="AX10" s="121">
        <f>AX9+Observaciones!$F9-AV10-AU10-AW10-AY9</f>
        <v>35.842213555926072</v>
      </c>
      <c r="AY10" s="121">
        <f>MAX(0,(AX10-Constantes!$D$14)*(1-EXP(-Constantes!$D$22)))</f>
        <v>0.14238431021722051</v>
      </c>
      <c r="AZ10" s="119">
        <f>AZ9+(Entradas!$F$19*AW10-BA9)/(800*Entradas!$D$44)</f>
        <v>0</v>
      </c>
      <c r="BA10" s="119">
        <f>8000*Entradas!$D$45*AZ10/Constantes!$F$32</f>
        <v>0</v>
      </c>
      <c r="BB10" s="119">
        <f>10*Escenarios!$F$11*AV10</f>
        <v>0</v>
      </c>
      <c r="BC10" s="119">
        <f>10*Escenarios!$F$11*BA10</f>
        <v>0</v>
      </c>
      <c r="BD10" s="119">
        <f>0.001*Observaciones!$F9*Escenarios!$F$9</f>
        <v>22</v>
      </c>
      <c r="BE10" s="119">
        <f>Observaciones!$I9</f>
        <v>0</v>
      </c>
      <c r="BF10" s="119">
        <f>MIN(0.0005*ETo!$M9*Escenarios!$F$9*(BJ9/Constantes!$F$27)^(2/3),BJ9+BB10+BE10+BC10+BD10)</f>
        <v>5.7450518022151148E-3</v>
      </c>
      <c r="BG10" s="119">
        <f>MIN(Constantes!$F$26*(BJ9/Constantes!$F$27)^(2/3),BJ9+BB10+BC10+BD10+BE10-BF10)</f>
        <v>1.9748596625061444E-2</v>
      </c>
      <c r="BH10" s="119">
        <f>MIN(Entradas!$F$20,BJ9+BB10+BC10+BD10+BE10-BF10-BG10)</f>
        <v>1</v>
      </c>
      <c r="BI10" s="119">
        <f>MAX(0,BJ9+BB10+BC10+BD10+BE10-BF10-BG10-BH10-Constantes!$F$27)</f>
        <v>0</v>
      </c>
      <c r="BJ10" s="119">
        <f t="shared" si="6"/>
        <v>21.000363350611572</v>
      </c>
      <c r="BK10" s="119">
        <f>(Escenarios!$F$11*AU10+0.1*BF10)/(Escenarios!$F$12)</f>
        <v>1.1503106874824522</v>
      </c>
      <c r="BL10" s="119">
        <f>BI10/10/Escenarios!$F$12</f>
        <v>0</v>
      </c>
      <c r="BM10" s="119">
        <f>(Escenarios!$F$11*AW10+0.1*BG10)/(Escenarios!$F$12)</f>
        <v>5.6424561785889842E-5</v>
      </c>
      <c r="BN10" s="121">
        <f t="shared" si="7"/>
        <v>40.68686907082138</v>
      </c>
      <c r="BO10" s="121">
        <f>MAX(0,(BN10-Constantes!$D$13)*(1-EXP(-Constantes!$D$23)))</f>
        <v>1.2907989593755422E-3</v>
      </c>
      <c r="BP10" s="121">
        <f>BL10+AY10*Escenarios!$F$11/Escenarios!$F$12+BO10</f>
        <v>0.13553886287846917</v>
      </c>
      <c r="BQ10" s="121">
        <f>0.0526*BL10*Observaciones!$F9^1.218</f>
        <v>0</v>
      </c>
      <c r="BR10" s="121">
        <f>BQ10*Constantes!$F$38</f>
        <v>0</v>
      </c>
      <c r="BS10" s="121">
        <f t="shared" si="8"/>
        <v>0</v>
      </c>
      <c r="BT10" s="15"/>
      <c r="BU10" s="74">
        <v>4</v>
      </c>
      <c r="BV10" s="75">
        <f>0.0526*Observaciones!$F9^2.218</f>
        <v>6.4982246287524456E-2</v>
      </c>
      <c r="BW10" s="75">
        <f>IF(Observaciones!$F9&gt;0.05*$CA$7,((Observaciones!$F9-0.05*$CA$7)^2)/(Observaciones!$F9+0.95*$CA$7),0)</f>
        <v>0</v>
      </c>
      <c r="BX10" s="75">
        <f>0.0526*BW10*Observaciones!$F9^1.218</f>
        <v>0</v>
      </c>
      <c r="BY10" s="15"/>
      <c r="BZ10" s="74" t="s">
        <v>6</v>
      </c>
      <c r="CA10" s="75">
        <f>CA8/CA9</f>
        <v>4.369204943061745</v>
      </c>
      <c r="CB10" s="37"/>
    </row>
    <row r="11" spans="1:119" s="2" customFormat="1" ht="14.5" x14ac:dyDescent="0.35">
      <c r="B11" s="36"/>
      <c r="C11" s="74">
        <v>5</v>
      </c>
      <c r="D11" s="146">
        <f>ETo!$I10*((1-Constantes!$D$19)*ETo!$K10+ETo!$L10)</f>
        <v>2.1048512127364472</v>
      </c>
      <c r="E11" s="75">
        <f>MIN(D11*Constantes!$D$17,0.8*(H10+Observaciones!$F10-F11-G11-Constantes!$D$14))</f>
        <v>1.309208370668091</v>
      </c>
      <c r="F11" s="75">
        <f>IF(Observaciones!$F10&gt;0.05*Constantes!$D$18,((Observaciones!$F10-0.05*Constantes!$D$18)^2)/(Observaciones!$F10+0.95*Constantes!$D$18),0)</f>
        <v>0</v>
      </c>
      <c r="G11" s="75">
        <f>MAX(0,H10+Observaciones!$F10-F11-Constantes!$D$13)</f>
        <v>0</v>
      </c>
      <c r="H11" s="75">
        <f>H10+Observaciones!$F10-F11-E11-G11-I10</f>
        <v>37.008201025435405</v>
      </c>
      <c r="I11" s="75">
        <f>MAX(0,(H11-Constantes!$D$14)*(1-EXP(-Constantes!$D$22)))</f>
        <v>0.15843680426699583</v>
      </c>
      <c r="J11" s="75">
        <f t="shared" si="0"/>
        <v>40.694530989482459</v>
      </c>
      <c r="K11" s="75">
        <f>MAX(0,(J11-Constantes!$D$13)*(1-EXP(-Constantes!$D$23)))</f>
        <v>1.3437236974880014E-3</v>
      </c>
      <c r="L11" s="75">
        <f t="shared" si="1"/>
        <v>0.15978052796448383</v>
      </c>
      <c r="M11" s="75">
        <f>0.0526*F11*Observaciones!$F10^1.218</f>
        <v>0</v>
      </c>
      <c r="N11" s="75">
        <f>M11*Constantes!$D$38</f>
        <v>0</v>
      </c>
      <c r="O11" s="75">
        <f t="shared" si="2"/>
        <v>0</v>
      </c>
      <c r="P11" s="15"/>
      <c r="Q11" s="120">
        <v>5</v>
      </c>
      <c r="R11" s="146">
        <f>ETo!$I10*((1-Constantes!$E$19)*ETo!$K10+ETo!$L10)</f>
        <v>2.105142581463062</v>
      </c>
      <c r="S11" s="121">
        <f>MIN(R11*Constantes!$E$17,0.8*(V10+Observaciones!$F10-T11-U11-Constantes!$D$14))</f>
        <v>1.3103387776657907</v>
      </c>
      <c r="T11" s="121">
        <f>IF(Observaciones!$F10&gt;0.05*Constantes!$E$18,((Observaciones!$F10-0.05*Constantes!$E$18)^2)/(Observaciones!$F10+0.95*Constantes!$E$18),0)</f>
        <v>0</v>
      </c>
      <c r="U11" s="121">
        <f>MAX(0,V10+Observaciones!$F10-T11-Constantes!$D$13)</f>
        <v>0</v>
      </c>
      <c r="V11" s="121">
        <f>V10+Observaciones!$F10-T11-S11-U11-W10</f>
        <v>37.002872290870478</v>
      </c>
      <c r="W11" s="121">
        <f>MAX(0,(V11-Constantes!$D$14)*(1-EXP(-Constantes!$D$22)))</f>
        <v>0.15836344200356403</v>
      </c>
      <c r="X11" s="119">
        <f>X10+(Entradas!$E$19*U11-Y10)/(800*Entradas!$D$44)</f>
        <v>0</v>
      </c>
      <c r="Y11" s="119">
        <f>8000*Entradas!$D$45*X11/Constantes!$E$32</f>
        <v>0</v>
      </c>
      <c r="Z11" s="119">
        <f>10*Escenarios!$E$11*T11</f>
        <v>0</v>
      </c>
      <c r="AA11" s="119">
        <f>10*Escenarios!$E$11*Y11</f>
        <v>0</v>
      </c>
      <c r="AB11" s="119">
        <f>0.001*Observaciones!$F10*Escenarios!$E$9</f>
        <v>13.000000000000002</v>
      </c>
      <c r="AC11" s="119">
        <f>Observaciones!$I10</f>
        <v>0</v>
      </c>
      <c r="AD11" s="119">
        <f>MIN(0.0005*ETo!$M10*Escenarios!$E$9*(AH10/Constantes!$E$27)^(2/3),AH10+Z11+AA11+AB11+AC11)</f>
        <v>4.8226580939319794E-2</v>
      </c>
      <c r="AE11" s="119">
        <f>MIN(Constantes!$E$26*(AH10/Constantes!$E$27)^(2/3),AH10+Z11+AA11+AB11+AC11-AD11)</f>
        <v>0.15389783520090278</v>
      </c>
      <c r="AF11" s="119">
        <f>MIN(Entradas!$E$20,AH10+Z11+AA11+AB11+AC11-AD11-AE11)</f>
        <v>1</v>
      </c>
      <c r="AG11" s="119">
        <f>MAX(0,AH10+Z11+AA11+AB11+AC11-AD11-AE11-AF11-Constantes!$E$27)</f>
        <v>0</v>
      </c>
      <c r="AH11" s="119">
        <f t="shared" si="3"/>
        <v>16.297875583859778</v>
      </c>
      <c r="AI11" s="119">
        <f>(Escenarios!$E$11*S11+0.1*AD11)/(Escenarios!$E$12)</f>
        <v>1.2917574425018201</v>
      </c>
      <c r="AJ11" s="119">
        <f>AG11/10/Escenarios!$E$12</f>
        <v>0</v>
      </c>
      <c r="AK11" s="119">
        <f>(Escenarios!$E$11*U11+0.1*AE11)/(Escenarios!$E$12)</f>
        <v>4.3970810057400797E-4</v>
      </c>
      <c r="AL11" s="121">
        <f t="shared" si="4"/>
        <v>40.692191683447561</v>
      </c>
      <c r="AM11" s="121">
        <f>MAX(0,(AL11-Constantes!$D$13)*(1-EXP(-Constantes!$D$23)))</f>
        <v>1.3275649303777742E-3</v>
      </c>
      <c r="AN11" s="121">
        <f>AJ11+W11*Escenarios!$E$11/Escenarios!$E$12+AM11</f>
        <v>0.15742867204817659</v>
      </c>
      <c r="AO11" s="121">
        <f>0.0526*AJ11*Observaciones!$F10^1.218</f>
        <v>0</v>
      </c>
      <c r="AP11" s="121">
        <f>AO11*Constantes!$E$38</f>
        <v>0</v>
      </c>
      <c r="AQ11" s="121">
        <f t="shared" si="5"/>
        <v>0</v>
      </c>
      <c r="AR11" s="15"/>
      <c r="AS11" s="74">
        <v>5</v>
      </c>
      <c r="AT11" s="146">
        <f>ETo!$I10*((1-Constantes!$F$19)*ETo!$K10+ETo!$L10)</f>
        <v>2.1060696637750196</v>
      </c>
      <c r="AU11" s="121">
        <f>MIN(AT11*Constantes!$F$17,0.8*(AX10+Observaciones!$F10-AV11-AW11-Constantes!$D$14))</f>
        <v>1.3139418572456316</v>
      </c>
      <c r="AV11" s="121">
        <f>IF(Observaciones!$F10&gt;0.05*Constantes!$F$18,((Observaciones!$F10-0.05*Constantes!$F$18)^2)/(Observaciones!$F10+0.95*Constantes!$F$18),0)</f>
        <v>0</v>
      </c>
      <c r="AW11" s="121">
        <f>MAX(0,AX10+Observaciones!$F10-AV11-Constantes!$D$13)</f>
        <v>0</v>
      </c>
      <c r="AX11" s="121">
        <f>AX10+Observaciones!$F10-AV11-AU11-AW11-AY10</f>
        <v>36.985887388463226</v>
      </c>
      <c r="AY11" s="121">
        <f>MAX(0,(AX11-Constantes!$D$14)*(1-EXP(-Constantes!$D$22)))</f>
        <v>0.15812960583297192</v>
      </c>
      <c r="AZ11" s="119">
        <f>AZ10+(Entradas!$F$19*AW11-BA10)/(800*Entradas!$D$44)</f>
        <v>0</v>
      </c>
      <c r="BA11" s="119">
        <f>8000*Entradas!$D$45*AZ11/Constantes!$F$32</f>
        <v>0</v>
      </c>
      <c r="BB11" s="119">
        <f>10*Escenarios!$F$11*AV11</f>
        <v>0</v>
      </c>
      <c r="BC11" s="119">
        <f>10*Escenarios!$F$11*BA11</f>
        <v>0</v>
      </c>
      <c r="BD11" s="119">
        <f>0.001*Observaciones!$F10*Escenarios!$F$9</f>
        <v>52.000000000000007</v>
      </c>
      <c r="BE11" s="119">
        <f>Observaciones!$I10</f>
        <v>0</v>
      </c>
      <c r="BF11" s="119">
        <f>MIN(0.0005*ETo!$M10*Escenarios!$F$9*(BJ10/Constantes!$F$27)^(2/3),BJ10+BB11+BE11+BC11+BD11)</f>
        <v>0.53871118769075699</v>
      </c>
      <c r="BG11" s="119">
        <f>MIN(Constantes!$F$26*(BJ10/Constantes!$F$27)^(2/3),BJ10+BB11+BC11+BD11+BE11-BF11)</f>
        <v>1.7191035310678624</v>
      </c>
      <c r="BH11" s="119">
        <f>MIN(Entradas!$F$20,BJ10+BB11+BC11+BD11+BE11-BF11-BG11)</f>
        <v>1</v>
      </c>
      <c r="BI11" s="119">
        <f>MAX(0,BJ10+BB11+BC11+BD11+BE11-BF11-BG11-BH11-Constantes!$F$27)</f>
        <v>0</v>
      </c>
      <c r="BJ11" s="119">
        <f t="shared" si="6"/>
        <v>69.742548631852969</v>
      </c>
      <c r="BK11" s="119">
        <f>(Escenarios!$F$11*AU11+0.1*BF11)/(Escenarios!$F$12)</f>
        <v>1.2403986402249976</v>
      </c>
      <c r="BL11" s="119">
        <f>BI11/10/Escenarios!$F$12</f>
        <v>0</v>
      </c>
      <c r="BM11" s="119">
        <f>(Escenarios!$F$11*AW11+0.1*BG11)/(Escenarios!$F$12)</f>
        <v>4.9117243744796072E-3</v>
      </c>
      <c r="BN11" s="121">
        <f t="shared" si="7"/>
        <v>40.690489996236487</v>
      </c>
      <c r="BO11" s="121">
        <f>MAX(0,(BN11-Constantes!$D$13)*(1-EXP(-Constantes!$D$23)))</f>
        <v>1.3158105182025398E-3</v>
      </c>
      <c r="BP11" s="121">
        <f>BL11+AY11*Escenarios!$F$11/Escenarios!$F$12+BO11</f>
        <v>0.15040943887500463</v>
      </c>
      <c r="BQ11" s="121">
        <f>0.0526*BL11*Observaciones!$F10^1.218</f>
        <v>0</v>
      </c>
      <c r="BR11" s="121">
        <f>BQ11*Constantes!$F$38</f>
        <v>0</v>
      </c>
      <c r="BS11" s="121">
        <f t="shared" si="8"/>
        <v>0</v>
      </c>
      <c r="BT11" s="15"/>
      <c r="BU11" s="74">
        <v>5</v>
      </c>
      <c r="BV11" s="75">
        <f>0.0526*Observaciones!$F10^2.218</f>
        <v>0.43792186533391209</v>
      </c>
      <c r="BW11" s="75">
        <f>IF(Observaciones!$F10&gt;0.05*$CA$7,((Observaciones!$F10-0.05*$CA$7)^2)/(Observaciones!$F10+0.95*$CA$7),0)</f>
        <v>2.1229385132854627E-2</v>
      </c>
      <c r="BX11" s="75">
        <f>0.0526*BW11*Observaciones!$F10^1.218</f>
        <v>3.5756968989506619E-3</v>
      </c>
      <c r="BY11" s="27"/>
      <c r="BZ11" s="27"/>
      <c r="CA11" s="103"/>
      <c r="CB11" s="37"/>
    </row>
    <row r="12" spans="1:119" s="2" customFormat="1" ht="14.5" x14ac:dyDescent="0.35">
      <c r="B12" s="36"/>
      <c r="C12" s="74">
        <v>6</v>
      </c>
      <c r="D12" s="146">
        <f>ETo!$I11*((1-Constantes!$D$19)*ETo!$K11+ETo!$L11)</f>
        <v>2.1047629368169742</v>
      </c>
      <c r="E12" s="75">
        <f>MIN(D12*Constantes!$D$17,0.8*(H11+Observaciones!$F11-F12-G12-Constantes!$D$14))</f>
        <v>1.3091534634271407</v>
      </c>
      <c r="F12" s="75">
        <f>IF(Observaciones!$F11&gt;0.05*Constantes!$D$18,((Observaciones!$F11-0.05*Constantes!$D$18)^2)/(Observaciones!$F11+0.95*Constantes!$D$18),0)</f>
        <v>0</v>
      </c>
      <c r="G12" s="75">
        <f>MAX(0,H11+Observaciones!$F11-F12-Constantes!$D$13)</f>
        <v>0</v>
      </c>
      <c r="H12" s="75">
        <f>H11+Observaciones!$F11-F12-E12-G12-I11</f>
        <v>35.84061075774126</v>
      </c>
      <c r="I12" s="75">
        <f>MAX(0,(H12-Constantes!$D$14)*(1-EXP(-Constantes!$D$22)))</f>
        <v>0.14236224402097269</v>
      </c>
      <c r="J12" s="75">
        <f t="shared" si="0"/>
        <v>40.693187265784971</v>
      </c>
      <c r="K12" s="75">
        <f>MAX(0,(J12-Constantes!$D$13)*(1-EXP(-Constantes!$D$23)))</f>
        <v>1.3344419199162398E-3</v>
      </c>
      <c r="L12" s="75">
        <f t="shared" si="1"/>
        <v>0.14369668594088894</v>
      </c>
      <c r="M12" s="75">
        <f>0.0526*F12*Observaciones!$F11^1.218</f>
        <v>0</v>
      </c>
      <c r="N12" s="75">
        <f>M12*Constantes!$D$38</f>
        <v>0</v>
      </c>
      <c r="O12" s="75">
        <f t="shared" si="2"/>
        <v>0</v>
      </c>
      <c r="P12" s="15"/>
      <c r="Q12" s="120">
        <v>6</v>
      </c>
      <c r="R12" s="146">
        <f>ETo!$I11*((1-Constantes!$E$19)*ETo!$K11+ETo!$L11)</f>
        <v>2.1050542966898793</v>
      </c>
      <c r="S12" s="121">
        <f>MIN(R12*Constantes!$E$17,0.8*(V11+Observaciones!$F11-T12-U12-Constantes!$D$14))</f>
        <v>1.3102838251116038</v>
      </c>
      <c r="T12" s="121">
        <f>IF(Observaciones!$F11&gt;0.05*Constantes!$E$18,((Observaciones!$F11-0.05*Constantes!$E$18)^2)/(Observaciones!$F11+0.95*Constantes!$E$18),0)</f>
        <v>0</v>
      </c>
      <c r="U12" s="121">
        <f>MAX(0,V11+Observaciones!$F11-T12-Constantes!$D$13)</f>
        <v>0</v>
      </c>
      <c r="V12" s="121">
        <f>V11+Observaciones!$F11-T12-S12-U12-W11</f>
        <v>35.834225023755309</v>
      </c>
      <c r="W12" s="121">
        <f>MAX(0,(V12-Constantes!$D$14)*(1-EXP(-Constantes!$D$22)))</f>
        <v>0.14227432973416129</v>
      </c>
      <c r="X12" s="119">
        <f>X11+(Entradas!$E$19*U12-Y11)/(800*Entradas!$D$44)</f>
        <v>0</v>
      </c>
      <c r="Y12" s="119">
        <f>8000*Entradas!$D$45*X12/Constantes!$E$32</f>
        <v>0</v>
      </c>
      <c r="Z12" s="119">
        <f>10*Escenarios!$E$11*T12</f>
        <v>0</v>
      </c>
      <c r="AA12" s="119">
        <f>10*Escenarios!$E$11*Y12</f>
        <v>0</v>
      </c>
      <c r="AB12" s="119">
        <f>0.001*Observaciones!$F11*Escenarios!$E$9</f>
        <v>1.4999999999999998</v>
      </c>
      <c r="AC12" s="119">
        <f>Observaciones!$I11</f>
        <v>0</v>
      </c>
      <c r="AD12" s="119">
        <f>MIN(0.0005*ETo!$M11*Escenarios!$E$9*(AH11/Constantes!$E$27)^(2/3),AH11+Z12+AA12+AB12+AC12)</f>
        <v>0.11373166225147077</v>
      </c>
      <c r="AE12" s="119">
        <f>MIN(Constantes!$E$26*(AH11/Constantes!$E$27)^(2/3),AH11+Z12+AA12+AB12+AC12-AD12)</f>
        <v>0.36294835617415711</v>
      </c>
      <c r="AF12" s="119">
        <f>MIN(Entradas!$E$20,AH11+Z12+AA12+AB12+AC12-AD12-AE12)</f>
        <v>1</v>
      </c>
      <c r="AG12" s="119">
        <f>MAX(0,AH11+Z12+AA12+AB12+AC12-AD12-AE12-AF12-Constantes!$E$27)</f>
        <v>0</v>
      </c>
      <c r="AH12" s="119">
        <f t="shared" si="3"/>
        <v>16.321195565434149</v>
      </c>
      <c r="AI12" s="119">
        <f>(Escenarios!$E$11*S12+0.1*AD12)/(Escenarios!$E$12)</f>
        <v>1.2918904323592992</v>
      </c>
      <c r="AJ12" s="119">
        <f>AG12/10/Escenarios!$E$12</f>
        <v>0</v>
      </c>
      <c r="AK12" s="119">
        <f>(Escenarios!$E$11*U12+0.1*AE12)/(Escenarios!$E$12)</f>
        <v>1.0369953033547348E-3</v>
      </c>
      <c r="AL12" s="121">
        <f t="shared" si="4"/>
        <v>40.691901113820535</v>
      </c>
      <c r="AM12" s="121">
        <f>MAX(0,(AL12-Constantes!$D$13)*(1-EXP(-Constantes!$D$23)))</f>
        <v>1.3255578193532326E-3</v>
      </c>
      <c r="AN12" s="121">
        <f>AJ12+W12*Escenarios!$E$11/Escenarios!$E$12+AM12</f>
        <v>0.14156739712874078</v>
      </c>
      <c r="AO12" s="121">
        <f>0.0526*AJ12*Observaciones!$F11^1.218</f>
        <v>0</v>
      </c>
      <c r="AP12" s="121">
        <f>AO12*Constantes!$E$38</f>
        <v>0</v>
      </c>
      <c r="AQ12" s="121">
        <f t="shared" si="5"/>
        <v>0</v>
      </c>
      <c r="AR12" s="15"/>
      <c r="AS12" s="74">
        <v>6</v>
      </c>
      <c r="AT12" s="146">
        <f>ETo!$I11*((1-Constantes!$F$19)*ETo!$K11+ETo!$L11)</f>
        <v>2.1059813508309402</v>
      </c>
      <c r="AU12" s="121">
        <f>MIN(AT12*Constantes!$F$17,0.8*(AX11+Observaciones!$F11-AV12-AW12-Constantes!$D$14))</f>
        <v>1.313886760267712</v>
      </c>
      <c r="AV12" s="121">
        <f>IF(Observaciones!$F11&gt;0.05*Constantes!$F$18,((Observaciones!$F11-0.05*Constantes!$F$18)^2)/(Observaciones!$F11+0.95*Constantes!$F$18),0)</f>
        <v>0</v>
      </c>
      <c r="AW12" s="121">
        <f>MAX(0,AX11+Observaciones!$F11-AV12-Constantes!$D$13)</f>
        <v>0</v>
      </c>
      <c r="AX12" s="121">
        <f>AX11+Observaciones!$F11-AV12-AU12-AW12-AY11</f>
        <v>35.813871022362541</v>
      </c>
      <c r="AY12" s="121">
        <f>MAX(0,(AX12-Constantes!$D$14)*(1-EXP(-Constantes!$D$22)))</f>
        <v>0.1419941101822445</v>
      </c>
      <c r="AZ12" s="119">
        <f>AZ11+(Entradas!$F$19*AW12-BA11)/(800*Entradas!$D$44)</f>
        <v>0</v>
      </c>
      <c r="BA12" s="119">
        <f>8000*Entradas!$D$45*AZ12/Constantes!$F$32</f>
        <v>0</v>
      </c>
      <c r="BB12" s="119">
        <f>10*Escenarios!$F$11*AV12</f>
        <v>0</v>
      </c>
      <c r="BC12" s="119">
        <f>10*Escenarios!$F$11*BA12</f>
        <v>0</v>
      </c>
      <c r="BD12" s="119">
        <f>0.001*Observaciones!$F11*Escenarios!$F$9</f>
        <v>5.9999999999999991</v>
      </c>
      <c r="BE12" s="119">
        <f>Observaciones!$I11</f>
        <v>0</v>
      </c>
      <c r="BF12" s="119">
        <f>MIN(0.0005*ETo!$M11*Escenarios!$F$9*(BJ11/Constantes!$F$27)^(2/3),BJ11+BB12+BE12+BC12+BD12)</f>
        <v>1.1990922292129713</v>
      </c>
      <c r="BG12" s="119">
        <f>MIN(Constantes!$F$26*(BJ11/Constantes!$F$27)^(2/3),BJ11+BB12+BC12+BD12+BE12-BF12)</f>
        <v>3.8266261556238308</v>
      </c>
      <c r="BH12" s="119">
        <f>MIN(Entradas!$F$20,BJ11+BB12+BC12+BD12+BE12-BF12-BG12)</f>
        <v>1</v>
      </c>
      <c r="BI12" s="119">
        <f>MAX(0,BJ11+BB12+BC12+BD12+BE12-BF12-BG12-BH12-Constantes!$F$27)</f>
        <v>0</v>
      </c>
      <c r="BJ12" s="119">
        <f t="shared" si="6"/>
        <v>69.716830247016176</v>
      </c>
      <c r="BK12" s="119">
        <f>(Escenarios!$F$11*AU12+0.1*BF12)/(Escenarios!$F$12)</f>
        <v>1.242233494621594</v>
      </c>
      <c r="BL12" s="119">
        <f>BI12/10/Escenarios!$F$12</f>
        <v>0</v>
      </c>
      <c r="BM12" s="119">
        <f>(Escenarios!$F$11*AW12+0.1*BG12)/(Escenarios!$F$12)</f>
        <v>1.0933217587496661E-2</v>
      </c>
      <c r="BN12" s="121">
        <f t="shared" si="7"/>
        <v>40.700107403305786</v>
      </c>
      <c r="BO12" s="121">
        <f>MAX(0,(BN12-Constantes!$D$13)*(1-EXP(-Constantes!$D$23)))</f>
        <v>1.3822428014176097E-3</v>
      </c>
      <c r="BP12" s="121">
        <f>BL12+AY12*Escenarios!$F$11/Escenarios!$F$12+BO12</f>
        <v>0.13526240383039098</v>
      </c>
      <c r="BQ12" s="121">
        <f>0.0526*BL12*Observaciones!$F11^1.218</f>
        <v>0</v>
      </c>
      <c r="BR12" s="121">
        <f>BQ12*Constantes!$F$38</f>
        <v>0</v>
      </c>
      <c r="BS12" s="121">
        <f t="shared" si="8"/>
        <v>0</v>
      </c>
      <c r="BT12" s="15"/>
      <c r="BU12" s="74">
        <v>6</v>
      </c>
      <c r="BV12" s="75">
        <f>0.0526*Observaciones!$F11^2.218</f>
        <v>3.6411677467564265E-3</v>
      </c>
      <c r="BW12" s="75">
        <f>IF(Observaciones!$F11&gt;0.05*$CA$7,((Observaciones!$F11-0.05*$CA$7)^2)/(Observaciones!$F11+0.95*$CA$7),0)</f>
        <v>0</v>
      </c>
      <c r="BX12" s="75">
        <f>0.0526*BW12*Observaciones!$F11^1.218</f>
        <v>0</v>
      </c>
      <c r="BY12" s="27"/>
      <c r="BZ12" s="27"/>
      <c r="CA12" s="103"/>
      <c r="CB12" s="37"/>
    </row>
    <row r="13" spans="1:119" s="2" customFormat="1" ht="14.5" x14ac:dyDescent="0.35">
      <c r="B13" s="36"/>
      <c r="C13" s="74">
        <v>7</v>
      </c>
      <c r="D13" s="146">
        <f>ETo!$I12*((1-Constantes!$D$19)*ETo!$K12+ETo!$L12)</f>
        <v>2.0992893368102221</v>
      </c>
      <c r="E13" s="75">
        <f>MIN(D13*Constantes!$D$17,0.8*(H12+Observaciones!$F12-F13-G13-Constantes!$D$14))</f>
        <v>1.3057489078447002</v>
      </c>
      <c r="F13" s="75">
        <f>IF(Observaciones!$F12&gt;0.05*Constantes!$D$18,((Observaciones!$F12-0.05*Constantes!$D$18)^2)/(Observaciones!$F12+0.95*Constantes!$D$18),0)</f>
        <v>8.1329116322946066E-2</v>
      </c>
      <c r="G13" s="75">
        <f>MAX(0,H12+Observaciones!$F12-F13-Constantes!$D$13)</f>
        <v>1.6592816414183105</v>
      </c>
      <c r="H13" s="75">
        <f>H12+Observaciones!$F12-F13-E13-G13-I12</f>
        <v>39.051888848134325</v>
      </c>
      <c r="I13" s="75">
        <f>MAX(0,(H13-Constantes!$D$14)*(1-EXP(-Constantes!$D$22)))</f>
        <v>0.18657285844541519</v>
      </c>
      <c r="J13" s="75">
        <f t="shared" si="0"/>
        <v>42.351134465283366</v>
      </c>
      <c r="K13" s="75">
        <f>MAX(0,(J13-Constantes!$D$13)*(1-EXP(-Constantes!$D$23)))</f>
        <v>1.2786719765604908E-2</v>
      </c>
      <c r="L13" s="75">
        <f t="shared" si="1"/>
        <v>0.28068869453396617</v>
      </c>
      <c r="M13" s="75">
        <f>0.0526*F13*Observaciones!$F12^1.218</f>
        <v>4.1035431638672883E-2</v>
      </c>
      <c r="N13" s="75">
        <f>M13*Constantes!$D$38</f>
        <v>1.8499157460925318E-4</v>
      </c>
      <c r="O13" s="75">
        <f t="shared" si="2"/>
        <v>65.906314793475701</v>
      </c>
      <c r="P13" s="15"/>
      <c r="Q13" s="120">
        <v>7</v>
      </c>
      <c r="R13" s="146">
        <f>ETo!$I12*((1-Constantes!$E$19)*ETo!$K12+ETo!$L12)</f>
        <v>2.099579946237669</v>
      </c>
      <c r="S13" s="121">
        <f>MIN(R13*Constantes!$E$17,0.8*(V12+Observaciones!$F12-T13-U13-Constantes!$D$14))</f>
        <v>1.3068763344536181</v>
      </c>
      <c r="T13" s="121">
        <f>IF(Observaciones!$F12&gt;0.05*Constantes!$E$18,((Observaciones!$F12-0.05*Constantes!$E$18)^2)/(Observaciones!$F12+0.95*Constantes!$E$18),0)</f>
        <v>8.0217320891068949E-2</v>
      </c>
      <c r="U13" s="121">
        <f>MAX(0,V12+Observaciones!$F12-T13-Constantes!$D$13)</f>
        <v>1.6540077028642415</v>
      </c>
      <c r="V13" s="121">
        <f>V12+Observaciones!$F12-T13-S13-U13-W12</f>
        <v>39.050849335812217</v>
      </c>
      <c r="W13" s="121">
        <f>MAX(0,(V13-Constantes!$D$14)*(1-EXP(-Constantes!$D$22)))</f>
        <v>0.18655854717209391</v>
      </c>
      <c r="X13" s="119">
        <f>X12+(Entradas!$E$19*U13-Y12)/(800*Entradas!$D$44)</f>
        <v>0</v>
      </c>
      <c r="Y13" s="119">
        <f>8000*Entradas!$D$45*X13/Constantes!$E$32</f>
        <v>0</v>
      </c>
      <c r="Z13" s="119">
        <f>10*Escenarios!$E$11*T13</f>
        <v>27.674975707418788</v>
      </c>
      <c r="AA13" s="119">
        <f>10*Escenarios!$E$11*Y13</f>
        <v>0</v>
      </c>
      <c r="AB13" s="119">
        <f>0.001*Observaciones!$F12*Escenarios!$E$9</f>
        <v>32</v>
      </c>
      <c r="AC13" s="119">
        <f>Observaciones!$I12</f>
        <v>5.5224609817910317E-2</v>
      </c>
      <c r="AD13" s="119">
        <f>MIN(0.0005*ETo!$M12*Escenarios!$E$9*(AH12/Constantes!$E$27)^(2/3),AH12+Z13+AA13+AB13+AC13)</f>
        <v>0.11354453056877216</v>
      </c>
      <c r="AE13" s="119">
        <f>MIN(Constantes!$E$26*(AH12/Constantes!$E$27)^(2/3),AH12+Z13+AA13+AB13+AC13-AD13)</f>
        <v>0.36329449256732527</v>
      </c>
      <c r="AF13" s="119">
        <f>MIN(Entradas!$E$20,AH12+Z13+AA13+AB13+AC13-AD13-AE13)</f>
        <v>1</v>
      </c>
      <c r="AG13" s="119">
        <f>MAX(0,AH12+Z13+AA13+AB13+AC13-AD13-AE13-AF13-Constantes!$E$27)</f>
        <v>0</v>
      </c>
      <c r="AH13" s="119">
        <f t="shared" si="3"/>
        <v>74.574556859534752</v>
      </c>
      <c r="AI13" s="119">
        <f>(Escenarios!$E$11*S13+0.1*AD13)/(Escenarios!$E$12)</f>
        <v>1.2885310854773344</v>
      </c>
      <c r="AJ13" s="119">
        <f>AG13/10/Escenarios!$E$12</f>
        <v>0</v>
      </c>
      <c r="AK13" s="119">
        <f>(Escenarios!$E$11*U13+0.1*AE13)/(Escenarios!$E$12)</f>
        <v>1.6314170056592305</v>
      </c>
      <c r="AL13" s="121">
        <f t="shared" si="4"/>
        <v>42.321992561660409</v>
      </c>
      <c r="AM13" s="121">
        <f>MAX(0,(AL13-Constantes!$D$13)*(1-EXP(-Constantes!$D$23)))</f>
        <v>1.2585421933355873E-2</v>
      </c>
      <c r="AN13" s="121">
        <f>AJ13+W13*Escenarios!$E$11/Escenarios!$E$12+AM13</f>
        <v>0.19647884700299131</v>
      </c>
      <c r="AO13" s="121">
        <f>0.0526*AJ13*Observaciones!$F12^1.218</f>
        <v>0</v>
      </c>
      <c r="AP13" s="121">
        <f>AO13*Constantes!$E$38</f>
        <v>0</v>
      </c>
      <c r="AQ13" s="121">
        <f t="shared" si="5"/>
        <v>0</v>
      </c>
      <c r="AR13" s="15"/>
      <c r="AS13" s="74">
        <v>7</v>
      </c>
      <c r="AT13" s="146">
        <f>ETo!$I12*((1-Constantes!$F$19)*ETo!$K12+ETo!$L12)</f>
        <v>2.1005046125977263</v>
      </c>
      <c r="AU13" s="121">
        <f>MIN(AT13*Constantes!$F$17,0.8*(AX12+Observaciones!$F12-AV13-AW13-Constantes!$D$14))</f>
        <v>1.3104699143154757</v>
      </c>
      <c r="AV13" s="121">
        <f>IF(Observaciones!$F12&gt;0.05*Constantes!$F$18,((Observaciones!$F12-0.05*Constantes!$F$18)^2)/(Observaciones!$F12+0.95*Constantes!$F$18),0)</f>
        <v>7.6744610128866464E-2</v>
      </c>
      <c r="AW13" s="121">
        <f>MAX(0,AX12+Observaciones!$F12-AV13-Constantes!$D$13)</f>
        <v>1.6371264122336697</v>
      </c>
      <c r="AX13" s="121">
        <f>AX12+Observaciones!$F12-AV13-AU13-AW13-AY12</f>
        <v>39.047535975502278</v>
      </c>
      <c r="AY13" s="121">
        <f>MAX(0,(AX13-Constantes!$D$14)*(1-EXP(-Constantes!$D$22)))</f>
        <v>0.18651293116158701</v>
      </c>
      <c r="AZ13" s="119">
        <f>AZ12+(Entradas!$F$19*AW13-BA12)/(800*Entradas!$D$44)</f>
        <v>0</v>
      </c>
      <c r="BA13" s="119">
        <f>8000*Entradas!$D$45*AZ13/Constantes!$F$32</f>
        <v>0</v>
      </c>
      <c r="BB13" s="119">
        <f>10*Escenarios!$F$11*AV13</f>
        <v>25.325721342525934</v>
      </c>
      <c r="BC13" s="119">
        <f>10*Escenarios!$F$11*BA13</f>
        <v>0</v>
      </c>
      <c r="BD13" s="119">
        <f>0.001*Observaciones!$F12*Escenarios!$F$9</f>
        <v>128</v>
      </c>
      <c r="BE13" s="119">
        <f>Observaciones!$I12</f>
        <v>5.5224609817910317E-2</v>
      </c>
      <c r="BF13" s="119">
        <f>MIN(0.0005*ETo!$M12*Escenarios!$F$9*(BJ12/Constantes!$F$27)^(2/3),BJ12+BB13+BE13+BC13+BD13)</f>
        <v>1.1956846489155342</v>
      </c>
      <c r="BG13" s="119">
        <f>MIN(Constantes!$F$26*(BJ12/Constantes!$F$27)^(2/3),BJ12+BB13+BC13+BD13+BE13-BF13)</f>
        <v>3.8256853555373045</v>
      </c>
      <c r="BH13" s="119">
        <f>MIN(Entradas!$F$20,BJ12+BB13+BC13+BD13+BE13-BF13-BG13)</f>
        <v>1</v>
      </c>
      <c r="BI13" s="119">
        <f>MAX(0,BJ12+BB13+BC13+BD13+BE13-BF13-BG13-BH13-Constantes!$F$27)</f>
        <v>0</v>
      </c>
      <c r="BJ13" s="119">
        <f t="shared" si="6"/>
        <v>217.07640619490718</v>
      </c>
      <c r="BK13" s="119">
        <f>(Escenarios!$F$11*AU13+0.1*BF13)/(Escenarios!$F$12)</f>
        <v>1.2390021610657784</v>
      </c>
      <c r="BL13" s="119">
        <f>BI13/10/Escenarios!$F$12</f>
        <v>0</v>
      </c>
      <c r="BM13" s="119">
        <f>(Escenarios!$F$11*AW13+0.1*BG13)/(Escenarios!$F$12)</f>
        <v>1.5545068611218522</v>
      </c>
      <c r="BN13" s="121">
        <f t="shared" si="7"/>
        <v>42.253232021626218</v>
      </c>
      <c r="BO13" s="121">
        <f>MAX(0,(BN13-Constantes!$D$13)*(1-EXP(-Constantes!$D$23)))</f>
        <v>1.2110458189317826E-2</v>
      </c>
      <c r="BP13" s="121">
        <f>BL13+AY13*Escenarios!$F$11/Escenarios!$F$12+BO13</f>
        <v>0.18796550757024275</v>
      </c>
      <c r="BQ13" s="121">
        <f>0.0526*BL13*Observaciones!$F12^1.218</f>
        <v>0</v>
      </c>
      <c r="BR13" s="121">
        <f>BQ13*Constantes!$F$38</f>
        <v>0</v>
      </c>
      <c r="BS13" s="121">
        <f t="shared" si="8"/>
        <v>0</v>
      </c>
      <c r="BT13" s="15"/>
      <c r="BU13" s="74">
        <v>7</v>
      </c>
      <c r="BV13" s="75">
        <f>0.0526*Observaciones!$F12^2.218</f>
        <v>3.2291849999286102</v>
      </c>
      <c r="BW13" s="75">
        <f>IF(Observaciones!$F12&gt;0.05*$CA$7,((Observaciones!$F12-0.05*$CA$7)^2)/(Observaciones!$F12+0.95*$CA$7),0)</f>
        <v>0.55443769252604724</v>
      </c>
      <c r="BX13" s="75">
        <f>0.0526*BW13*Observaciones!$F12^1.218</f>
        <v>0.2797471687656472</v>
      </c>
      <c r="BY13" s="27"/>
      <c r="BZ13" s="27"/>
      <c r="CA13" s="103"/>
      <c r="CB13" s="37"/>
    </row>
    <row r="14" spans="1:119" s="2" customFormat="1" ht="14.5" x14ac:dyDescent="0.35">
      <c r="B14" s="36"/>
      <c r="C14" s="74">
        <v>8</v>
      </c>
      <c r="D14" s="146">
        <f>ETo!$I13*((1-Constantes!$D$19)*ETo!$K13+ETo!$L13)</f>
        <v>2.0454420214025255</v>
      </c>
      <c r="E14" s="75">
        <f>MIN(D14*Constantes!$D$17,0.8*(H13+Observaciones!$F13-F14-G14-Constantes!$D$14))</f>
        <v>1.272256110043515</v>
      </c>
      <c r="F14" s="75">
        <f>IF(Observaciones!$F13&gt;0.05*Constantes!$D$18,((Observaciones!$F13-0.05*Constantes!$D$18)^2)/(Observaciones!$F13+0.95*Constantes!$D$18),0)</f>
        <v>0.3984098890977647</v>
      </c>
      <c r="G14" s="75">
        <f>MAX(0,H13+Observaciones!$F13-F14-Constantes!$D$13)</f>
        <v>7.7534789590365634</v>
      </c>
      <c r="H14" s="75">
        <f>H13+Observaciones!$F13-F14-E14-G14-I13</f>
        <v>39.04117103151107</v>
      </c>
      <c r="I14" s="75">
        <f>MAX(0,(H14-Constantes!$D$14)*(1-EXP(-Constantes!$D$22)))</f>
        <v>0.18642530309677682</v>
      </c>
      <c r="J14" s="75">
        <f t="shared" si="0"/>
        <v>50.091826704554322</v>
      </c>
      <c r="K14" s="75">
        <f>MAX(0,(J14-Constantes!$D$13)*(1-EXP(-Constantes!$D$23)))</f>
        <v>6.6255586728869623E-2</v>
      </c>
      <c r="L14" s="75">
        <f t="shared" si="1"/>
        <v>0.65109077892341116</v>
      </c>
      <c r="M14" s="75">
        <f>0.0526*F14*Observaciones!$F13^1.218</f>
        <v>0.32939895395704044</v>
      </c>
      <c r="N14" s="75">
        <f>M14*Constantes!$D$38</f>
        <v>1.4849613793199647E-3</v>
      </c>
      <c r="O14" s="75">
        <f t="shared" si="2"/>
        <v>228.0728628618227</v>
      </c>
      <c r="P14" s="15"/>
      <c r="Q14" s="120">
        <v>8</v>
      </c>
      <c r="R14" s="146">
        <f>ETo!$I13*((1-Constantes!$E$19)*ETo!$K13+ETo!$L13)</f>
        <v>2.0457251513622969</v>
      </c>
      <c r="S14" s="121">
        <f>MIN(R14*Constantes!$E$17,0.8*(V13+Observaciones!$F13-T14-U14-Constantes!$D$14))</f>
        <v>1.2733546021444495</v>
      </c>
      <c r="T14" s="121">
        <f>IF(Observaciones!$F13&gt;0.05*Constantes!$E$18,((Observaciones!$F13-0.05*Constantes!$E$18)^2)/(Observaciones!$F13+0.95*Constantes!$E$18),0)</f>
        <v>0.39533521932489485</v>
      </c>
      <c r="U14" s="121">
        <f>MAX(0,V13+Observaciones!$F13-T14-Constantes!$D$13)</f>
        <v>7.7555141164873262</v>
      </c>
      <c r="V14" s="121">
        <f>V13+Observaciones!$F13-T14-S14-U14-W13</f>
        <v>39.040086850683458</v>
      </c>
      <c r="W14" s="121">
        <f>MAX(0,(V14-Constantes!$D$14)*(1-EXP(-Constantes!$D$22)))</f>
        <v>0.18641037685894046</v>
      </c>
      <c r="X14" s="119">
        <f>X13+(Entradas!$E$19*U14-Y13)/(800*Entradas!$D$44)</f>
        <v>0</v>
      </c>
      <c r="Y14" s="119">
        <f>8000*Entradas!$D$45*X14/Constantes!$E$32</f>
        <v>0</v>
      </c>
      <c r="Z14" s="119">
        <f>10*Escenarios!$E$11*T14</f>
        <v>136.39065066708872</v>
      </c>
      <c r="AA14" s="119">
        <f>10*Escenarios!$E$11*Y14</f>
        <v>0</v>
      </c>
      <c r="AB14" s="119">
        <f>0.001*Observaciones!$F13*Escenarios!$E$9</f>
        <v>47.999999999999993</v>
      </c>
      <c r="AC14" s="119">
        <f>Observaciones!$I13</f>
        <v>28.741965391781282</v>
      </c>
      <c r="AD14" s="119">
        <f>MIN(0.0005*ETo!$M13*Escenarios!$E$9*(AH13/Constantes!$E$27)^(2/3),AH13+Z14+AA14+AB14+AC14)</f>
        <v>0.30462627077247684</v>
      </c>
      <c r="AE14" s="119">
        <f>MIN(Constantes!$E$26*(AH13/Constantes!$E$27)^(2/3),AH13+Z14+AA14+AB14+AC14-AD14)</f>
        <v>1.0003484171058472</v>
      </c>
      <c r="AF14" s="119">
        <f>MIN(Entradas!$E$20,AH13+Z14+AA14+AB14+AC14-AD14-AE14)</f>
        <v>1</v>
      </c>
      <c r="AG14" s="119">
        <f>MAX(0,AH13+Z14+AA14+AB14+AC14-AD14-AE14-AF14-Constantes!$E$27)</f>
        <v>0</v>
      </c>
      <c r="AH14" s="119">
        <f t="shared" si="3"/>
        <v>285.40219823052644</v>
      </c>
      <c r="AI14" s="119">
        <f>(Escenarios!$E$11*S14+0.1*AD14)/(Escenarios!$E$12)</f>
        <v>1.2560341828874502</v>
      </c>
      <c r="AJ14" s="119">
        <f>AG14/10/Escenarios!$E$12</f>
        <v>0</v>
      </c>
      <c r="AK14" s="119">
        <f>(Escenarios!$E$11*U14+0.1*AE14)/(Escenarios!$E$12)</f>
        <v>7.6475791960149522</v>
      </c>
      <c r="AL14" s="121">
        <f t="shared" si="4"/>
        <v>49.956986335742002</v>
      </c>
      <c r="AM14" s="121">
        <f>MAX(0,(AL14-Constantes!$D$13)*(1-EXP(-Constantes!$D$23)))</f>
        <v>6.5324176266026768E-2</v>
      </c>
      <c r="AN14" s="121">
        <f>AJ14+W14*Escenarios!$E$11/Escenarios!$E$12+AM14</f>
        <v>0.24907154774126808</v>
      </c>
      <c r="AO14" s="121">
        <f>0.0526*AJ14*Observaciones!$F13^1.218</f>
        <v>0</v>
      </c>
      <c r="AP14" s="121">
        <f>AO14*Constantes!$E$38</f>
        <v>0</v>
      </c>
      <c r="AQ14" s="121">
        <f t="shared" si="5"/>
        <v>0</v>
      </c>
      <c r="AR14" s="15"/>
      <c r="AS14" s="74">
        <v>8</v>
      </c>
      <c r="AT14" s="146">
        <f>ETo!$I13*((1-Constantes!$F$19)*ETo!$K13+ETo!$L13)</f>
        <v>2.0466260194161157</v>
      </c>
      <c r="AU14" s="121">
        <f>MIN(AT14*Constantes!$F$17,0.8*(AX13+Observaciones!$F13-AV14-AW14-Constantes!$D$14))</f>
        <v>1.2768559555711414</v>
      </c>
      <c r="AV14" s="121">
        <f>IF(Observaciones!$F13&gt;0.05*Constantes!$F$18,((Observaciones!$F13-0.05*Constantes!$F$18)^2)/(Observaciones!$F13+0.95*Constantes!$F$18),0)</f>
        <v>0.38567265642059545</v>
      </c>
      <c r="AW14" s="121">
        <f>MAX(0,AX13+Observaciones!$F13-AV14-Constantes!$D$13)</f>
        <v>7.7618633190816837</v>
      </c>
      <c r="AX14" s="121">
        <f>AX13+Observaciones!$F13-AV14-AU14-AW14-AY13</f>
        <v>39.036631113267269</v>
      </c>
      <c r="AY14" s="121">
        <f>MAX(0,(AX14-Constantes!$D$14)*(1-EXP(-Constantes!$D$22)))</f>
        <v>0.18636280070073843</v>
      </c>
      <c r="AZ14" s="119">
        <f>AZ13+(Entradas!$F$19*AW14-BA13)/(800*Entradas!$D$44)</f>
        <v>0</v>
      </c>
      <c r="BA14" s="119">
        <f>8000*Entradas!$D$45*AZ14/Constantes!$F$32</f>
        <v>0</v>
      </c>
      <c r="BB14" s="119">
        <f>10*Escenarios!$F$11*AV14</f>
        <v>127.2719766187965</v>
      </c>
      <c r="BC14" s="119">
        <f>10*Escenarios!$F$11*BA14</f>
        <v>0</v>
      </c>
      <c r="BD14" s="119">
        <f>0.001*Observaciones!$F13*Escenarios!$F$9</f>
        <v>191.99999999999997</v>
      </c>
      <c r="BE14" s="119">
        <f>Observaciones!$I13</f>
        <v>28.741965391781282</v>
      </c>
      <c r="BF14" s="119">
        <f>MIN(0.0005*ETo!$M13*Escenarios!$F$9*(BJ13/Constantes!$F$27)^(2/3),BJ13+BB14+BE14+BC14+BD14)</f>
        <v>2.4841356434765922</v>
      </c>
      <c r="BG14" s="119">
        <f>MIN(Constantes!$F$26*(BJ13/Constantes!$F$27)^(2/3),BJ13+BB14+BC14+BD14+BE14-BF14)</f>
        <v>8.1575405578990718</v>
      </c>
      <c r="BH14" s="119">
        <f>MIN(Entradas!$F$20,BJ13+BB14+BC14+BD14+BE14-BF14-BG14)</f>
        <v>1</v>
      </c>
      <c r="BI14" s="119">
        <f>MAX(0,BJ13+BB14+BC14+BD14+BE14-BF14-BG14-BH14-Constantes!$F$27)</f>
        <v>0</v>
      </c>
      <c r="BJ14" s="119">
        <f t="shared" si="6"/>
        <v>553.4486720041092</v>
      </c>
      <c r="BK14" s="119">
        <f>(Escenarios!$F$11*AU14+0.1*BF14)/(Escenarios!$F$12)</f>
        <v>1.2109902885198665</v>
      </c>
      <c r="BL14" s="119">
        <f>BI14/10/Escenarios!$F$12</f>
        <v>0</v>
      </c>
      <c r="BM14" s="119">
        <f>(Escenarios!$F$11*AW14+0.1*BG14)/(Escenarios!$F$12)</f>
        <v>7.3416355310138703</v>
      </c>
      <c r="BN14" s="121">
        <f t="shared" si="7"/>
        <v>49.58275709445077</v>
      </c>
      <c r="BO14" s="121">
        <f>MAX(0,(BN14-Constantes!$D$13)*(1-EXP(-Constantes!$D$23)))</f>
        <v>6.2739186074212999E-2</v>
      </c>
      <c r="BP14" s="121">
        <f>BL14+AY14*Escenarios!$F$11/Escenarios!$F$12+BO14</f>
        <v>0.23845268387776639</v>
      </c>
      <c r="BQ14" s="121">
        <f>0.0526*BL14*Observaciones!$F13^1.218</f>
        <v>0</v>
      </c>
      <c r="BR14" s="121">
        <f>BQ14*Constantes!$F$38</f>
        <v>0</v>
      </c>
      <c r="BS14" s="121">
        <f t="shared" si="8"/>
        <v>0</v>
      </c>
      <c r="BT14" s="15"/>
      <c r="BU14" s="74">
        <v>8</v>
      </c>
      <c r="BV14" s="75">
        <f>0.0526*Observaciones!$F13^2.218</f>
        <v>7.93712717610686</v>
      </c>
      <c r="BW14" s="75">
        <f>IF(Observaciones!$F13&gt;0.05*$CA$7,((Observaciones!$F13-0.05*$CA$7)^2)/(Observaciones!$F13+0.95*$CA$7),0)</f>
        <v>1.4565097558841547</v>
      </c>
      <c r="BX14" s="75">
        <f>0.0526*BW14*Observaciones!$F13^1.218</f>
        <v>1.2042190797596761</v>
      </c>
      <c r="BY14" s="27"/>
      <c r="BZ14" s="27"/>
      <c r="CA14" s="103"/>
      <c r="CB14" s="37"/>
    </row>
    <row r="15" spans="1:119" s="2" customFormat="1" ht="14.5" x14ac:dyDescent="0.35">
      <c r="B15" s="36"/>
      <c r="C15" s="74">
        <v>9</v>
      </c>
      <c r="D15" s="146">
        <f>ETo!$I14*((1-Constantes!$D$19)*ETo!$K14+ETo!$L14)</f>
        <v>2.0130557056622438</v>
      </c>
      <c r="E15" s="75">
        <f>MIN(D15*Constantes!$D$17,0.8*(H14+Observaciones!$F14-F15-G15-Constantes!$D$14))</f>
        <v>1.252111961418799</v>
      </c>
      <c r="F15" s="75">
        <f>IF(Observaciones!$F14&gt;0.05*Constantes!$D$18,((Observaciones!$F14-0.05*Constantes!$D$18)^2)/(Observaciones!$F14+0.95*Constantes!$D$18),0)</f>
        <v>0</v>
      </c>
      <c r="G15" s="75">
        <f>MAX(0,H14+Observaciones!$F14-F15-Constantes!$D$13)</f>
        <v>2.141171031511071</v>
      </c>
      <c r="H15" s="75">
        <f>H14+Observaciones!$F14-F15-E15-G15-I14</f>
        <v>39.061462735484426</v>
      </c>
      <c r="I15" s="75">
        <f>MAX(0,(H15-Constantes!$D$14)*(1-EXP(-Constantes!$D$22)))</f>
        <v>0.18670466498171132</v>
      </c>
      <c r="J15" s="75">
        <f t="shared" si="0"/>
        <v>52.166742149336521</v>
      </c>
      <c r="K15" s="75">
        <f>MAX(0,(J15-Constantes!$D$13)*(1-EXP(-Constantes!$D$23)))</f>
        <v>8.0588074631467291E-2</v>
      </c>
      <c r="L15" s="75">
        <f t="shared" si="1"/>
        <v>0.26729273961317862</v>
      </c>
      <c r="M15" s="75">
        <f>0.0526*F15*Observaciones!$F14^1.218</f>
        <v>0</v>
      </c>
      <c r="N15" s="75">
        <f>M15*Constantes!$D$38</f>
        <v>0</v>
      </c>
      <c r="O15" s="75">
        <f t="shared" si="2"/>
        <v>0</v>
      </c>
      <c r="P15" s="15"/>
      <c r="Q15" s="120">
        <v>9</v>
      </c>
      <c r="R15" s="146">
        <f>ETo!$I14*((1-Constantes!$E$19)*ETo!$K14+ETo!$L14)</f>
        <v>2.0133342866507835</v>
      </c>
      <c r="S15" s="121">
        <f>MIN(R15*Constantes!$E$17,0.8*(V14+Observaciones!$F14-T15-U15-Constantes!$D$14))</f>
        <v>1.2531930195289267</v>
      </c>
      <c r="T15" s="121">
        <f>IF(Observaciones!$F14&gt;0.05*Constantes!$E$18,((Observaciones!$F14-0.05*Constantes!$E$18)^2)/(Observaciones!$F14+0.95*Constantes!$E$18),0)</f>
        <v>0</v>
      </c>
      <c r="U15" s="121">
        <f>MAX(0,V14+Observaciones!$F14-T15-Constantes!$D$13)</f>
        <v>2.1400868506834598</v>
      </c>
      <c r="V15" s="121">
        <f>V14+Observaciones!$F14-T15-S15-U15-W14</f>
        <v>39.060396603612134</v>
      </c>
      <c r="W15" s="121">
        <f>MAX(0,(V15-Constantes!$D$14)*(1-EXP(-Constantes!$D$22)))</f>
        <v>0.1866899872291764</v>
      </c>
      <c r="X15" s="119">
        <f>X14+(Entradas!$E$19*U15-Y14)/(800*Entradas!$D$44)</f>
        <v>0</v>
      </c>
      <c r="Y15" s="119">
        <f>8000*Entradas!$D$45*X15/Constantes!$E$32</f>
        <v>0</v>
      </c>
      <c r="Z15" s="119">
        <f>10*Escenarios!$E$11*T15</f>
        <v>0</v>
      </c>
      <c r="AA15" s="119">
        <f>10*Escenarios!$E$11*Y15</f>
        <v>0</v>
      </c>
      <c r="AB15" s="119">
        <f>0.001*Observaciones!$F14*Escenarios!$E$9</f>
        <v>18</v>
      </c>
      <c r="AC15" s="119">
        <f>Observaciones!$I14</f>
        <v>0</v>
      </c>
      <c r="AD15" s="119">
        <f>MIN(0.0005*ETo!$M14*Escenarios!$E$9*(AH14/Constantes!$E$27)^(2/3),AH14+Z15+AA15+AB15+AC15)</f>
        <v>0.7334950963255209</v>
      </c>
      <c r="AE15" s="119">
        <f>MIN(Constantes!$E$26*(AH14/Constantes!$E$27)^(2/3),AH14+Z15+AA15+AB15+AC15-AD15)</f>
        <v>2.4475357510920177</v>
      </c>
      <c r="AF15" s="119">
        <f>MIN(Entradas!$E$20,AH14+Z15+AA15+AB15+AC15-AD15-AE15)</f>
        <v>1</v>
      </c>
      <c r="AG15" s="119">
        <f>MAX(0,AH14+Z15+AA15+AB15+AC15-AD15-AE15-AF15-Constantes!$E$27)</f>
        <v>0</v>
      </c>
      <c r="AH15" s="119">
        <f t="shared" si="3"/>
        <v>299.22116738310893</v>
      </c>
      <c r="AI15" s="119">
        <f>(Escenarios!$E$11*S15+0.1*AD15)/(Escenarios!$E$12)</f>
        <v>1.2373859623823007</v>
      </c>
      <c r="AJ15" s="119">
        <f>AG15/10/Escenarios!$E$12</f>
        <v>0</v>
      </c>
      <c r="AK15" s="119">
        <f>(Escenarios!$E$11*U15+0.1*AE15)/(Escenarios!$E$12)</f>
        <v>2.1165071406768163</v>
      </c>
      <c r="AL15" s="121">
        <f t="shared" si="4"/>
        <v>52.008169300152794</v>
      </c>
      <c r="AM15" s="121">
        <f>MAX(0,(AL15-Constantes!$D$13)*(1-EXP(-Constantes!$D$23)))</f>
        <v>7.949273195216848E-2</v>
      </c>
      <c r="AN15" s="121">
        <f>AJ15+W15*Escenarios!$E$11/Escenarios!$E$12+AM15</f>
        <v>0.26351571936378521</v>
      </c>
      <c r="AO15" s="121">
        <f>0.0526*AJ15*Observaciones!$F14^1.218</f>
        <v>0</v>
      </c>
      <c r="AP15" s="121">
        <f>AO15*Constantes!$E$38</f>
        <v>0</v>
      </c>
      <c r="AQ15" s="121">
        <f t="shared" si="5"/>
        <v>0</v>
      </c>
      <c r="AR15" s="15"/>
      <c r="AS15" s="74">
        <v>9</v>
      </c>
      <c r="AT15" s="146">
        <f>ETo!$I14*((1-Constantes!$F$19)*ETo!$K14+ETo!$L14)</f>
        <v>2.014220680705229</v>
      </c>
      <c r="AU15" s="121">
        <f>MIN(AT15*Constantes!$F$17,0.8*(AX14+Observaciones!$F14-AV15-AW15-Constantes!$D$14))</f>
        <v>1.2566388033739364</v>
      </c>
      <c r="AV15" s="121">
        <f>IF(Observaciones!$F14&gt;0.05*Constantes!$F$18,((Observaciones!$F14-0.05*Constantes!$F$18)^2)/(Observaciones!$F14+0.95*Constantes!$F$18),0)</f>
        <v>0</v>
      </c>
      <c r="AW15" s="121">
        <f>MAX(0,AX14+Observaciones!$F14-AV15-Constantes!$D$13)</f>
        <v>2.1366311132672706</v>
      </c>
      <c r="AX15" s="121">
        <f>AX14+Observaciones!$F14-AV15-AU15-AW15-AY14</f>
        <v>39.056998395925326</v>
      </c>
      <c r="AY15" s="121">
        <f>MAX(0,(AX15-Constantes!$D$14)*(1-EXP(-Constantes!$D$22)))</f>
        <v>0.18664320309975921</v>
      </c>
      <c r="AZ15" s="119">
        <f>AZ14+(Entradas!$F$19*AW15-BA14)/(800*Entradas!$D$44)</f>
        <v>0</v>
      </c>
      <c r="BA15" s="119">
        <f>8000*Entradas!$D$45*AZ15/Constantes!$F$32</f>
        <v>0</v>
      </c>
      <c r="BB15" s="119">
        <f>10*Escenarios!$F$11*AV15</f>
        <v>0</v>
      </c>
      <c r="BC15" s="119">
        <f>10*Escenarios!$F$11*BA15</f>
        <v>0</v>
      </c>
      <c r="BD15" s="119">
        <f>0.001*Observaciones!$F14*Escenarios!$F$9</f>
        <v>72</v>
      </c>
      <c r="BE15" s="119">
        <f>Observaciones!$I14</f>
        <v>0</v>
      </c>
      <c r="BF15" s="119">
        <f>MIN(0.0005*ETo!$M14*Escenarios!$F$9*(BJ14/Constantes!$F$27)^(2/3),BJ14+BB15+BE15+BC15+BD15)</f>
        <v>4.5625107075012501</v>
      </c>
      <c r="BG15" s="119">
        <f>MIN(Constantes!$F$26*(BJ14/Constantes!$F$27)^(2/3),BJ14+BB15+BC15+BD15+BE15-BF15)</f>
        <v>15.224243662010299</v>
      </c>
      <c r="BH15" s="119">
        <f>MIN(Entradas!$F$20,BJ14+BB15+BC15+BD15+BE15-BF15-BG15)</f>
        <v>1</v>
      </c>
      <c r="BI15" s="119">
        <f>MAX(0,BJ14+BB15+BC15+BD15+BE15-BF15-BG15-BH15-Constantes!$F$27)</f>
        <v>0</v>
      </c>
      <c r="BJ15" s="119">
        <f t="shared" si="6"/>
        <v>604.66191763459767</v>
      </c>
      <c r="BK15" s="119">
        <f>(Escenarios!$F$11*AU15+0.1*BF15)/(Escenarios!$F$12)</f>
        <v>1.1978666166311438</v>
      </c>
      <c r="BL15" s="119">
        <f>BI15/10/Escenarios!$F$12</f>
        <v>0</v>
      </c>
      <c r="BM15" s="119">
        <f>(Escenarios!$F$11*AW15+0.1*BG15)/(Escenarios!$F$12)</f>
        <v>2.0580357458291707</v>
      </c>
      <c r="BN15" s="121">
        <f t="shared" si="7"/>
        <v>51.578053654205732</v>
      </c>
      <c r="BO15" s="121">
        <f>MAX(0,(BN15-Constantes!$D$13)*(1-EXP(-Constantes!$D$23)))</f>
        <v>7.6521706165186915E-2</v>
      </c>
      <c r="BP15" s="121">
        <f>BL15+AY15*Escenarios!$F$11/Escenarios!$F$12+BO15</f>
        <v>0.25249958337353129</v>
      </c>
      <c r="BQ15" s="121">
        <f>0.0526*BL15*Observaciones!$F14^1.218</f>
        <v>0</v>
      </c>
      <c r="BR15" s="121">
        <f>BQ15*Constantes!$F$38</f>
        <v>0</v>
      </c>
      <c r="BS15" s="121">
        <f t="shared" si="8"/>
        <v>0</v>
      </c>
      <c r="BT15" s="15"/>
      <c r="BU15" s="74">
        <v>9</v>
      </c>
      <c r="BV15" s="75">
        <f>0.0526*Observaciones!$F14^2.218</f>
        <v>0.90129028711731973</v>
      </c>
      <c r="BW15" s="75">
        <f>IF(Observaciones!$F14&gt;0.05*$CA$7,((Observaciones!$F14-0.05*$CA$7)^2)/(Observaciones!$F14+0.95*$CA$7),0)</f>
        <v>9.5607362379868999E-2</v>
      </c>
      <c r="BX15" s="75">
        <f>0.0526*BW15*Observaciones!$F14^1.218</f>
        <v>2.3936107524967155E-2</v>
      </c>
      <c r="BY15" s="27"/>
      <c r="BZ15" s="27"/>
      <c r="CA15" s="103"/>
      <c r="CB15" s="37"/>
    </row>
    <row r="16" spans="1:119" s="2" customFormat="1" ht="14.5" x14ac:dyDescent="0.35">
      <c r="B16" s="36"/>
      <c r="C16" s="74">
        <v>10</v>
      </c>
      <c r="D16" s="146">
        <f>ETo!$I15*((1-Constantes!$D$19)*ETo!$K15+ETo!$L15)</f>
        <v>2.0773957597394968</v>
      </c>
      <c r="E16" s="75">
        <f>MIN(D16*Constantes!$D$17,0.8*(H15+Observaciones!$F15-F16-G16-Constantes!$D$14))</f>
        <v>1.2921311973901941</v>
      </c>
      <c r="F16" s="75">
        <f>IF(Observaciones!$F15&gt;0.05*Constantes!$D$18,((Observaciones!$F15-0.05*Constantes!$D$18)^2)/(Observaciones!$F15+0.95*Constantes!$D$18),0)</f>
        <v>3.8623886130814904E-2</v>
      </c>
      <c r="G16" s="75">
        <f>MAX(0,H15+Observaciones!$F15-F16-Constantes!$D$13)</f>
        <v>4.122838849353613</v>
      </c>
      <c r="H16" s="75">
        <f>H15+Observaciones!$F15-F16-E16-G16-I15</f>
        <v>39.021164137628098</v>
      </c>
      <c r="I16" s="75">
        <f>MAX(0,(H16-Constantes!$D$14)*(1-EXP(-Constantes!$D$22)))</f>
        <v>0.18614986227651997</v>
      </c>
      <c r="J16" s="75">
        <f t="shared" si="0"/>
        <v>56.20899292405867</v>
      </c>
      <c r="K16" s="75">
        <f>MAX(0,(J16-Constantes!$D$13)*(1-EXP(-Constantes!$D$23)))</f>
        <v>0.1085099403025056</v>
      </c>
      <c r="L16" s="75">
        <f t="shared" si="1"/>
        <v>0.33328368870984049</v>
      </c>
      <c r="M16" s="75">
        <f>0.0526*F16*Observaciones!$F15^1.218</f>
        <v>1.6562837047466947E-2</v>
      </c>
      <c r="N16" s="75">
        <f>M16*Constantes!$D$38</f>
        <v>7.4666822866310565E-5</v>
      </c>
      <c r="O16" s="75">
        <f t="shared" si="2"/>
        <v>22.403383482507035</v>
      </c>
      <c r="P16" s="15"/>
      <c r="Q16" s="120">
        <v>10</v>
      </c>
      <c r="R16" s="146">
        <f>ETo!$I15*((1-Constantes!$E$19)*ETo!$K15+ETo!$L15)</f>
        <v>2.077683355623646</v>
      </c>
      <c r="S16" s="121">
        <f>MIN(R16*Constantes!$E$17,0.8*(V15+Observaciones!$F15-T16-U16-Constantes!$D$14))</f>
        <v>1.2932468767471066</v>
      </c>
      <c r="T16" s="121">
        <f>IF(Observaciones!$F15&gt;0.05*Constantes!$E$18,((Observaciones!$F15-0.05*Constantes!$E$18)^2)/(Observaciones!$F15+0.95*Constantes!$E$18),0)</f>
        <v>3.7909802684910066E-2</v>
      </c>
      <c r="U16" s="121">
        <f>MAX(0,V15+Observaciones!$F15-T16-Constantes!$D$13)</f>
        <v>4.1224868009272271</v>
      </c>
      <c r="V16" s="121">
        <f>V15+Observaciones!$F15-T16-S16-U16-W15</f>
        <v>39.020063136023715</v>
      </c>
      <c r="W16" s="121">
        <f>MAX(0,(V16-Constantes!$D$14)*(1-EXP(-Constantes!$D$22)))</f>
        <v>0.18613470446207914</v>
      </c>
      <c r="X16" s="119">
        <f>X15+(Entradas!$E$19*U16-Y15)/(800*Entradas!$D$44)</f>
        <v>0</v>
      </c>
      <c r="Y16" s="119">
        <f>8000*Entradas!$D$45*X16/Constantes!$E$32</f>
        <v>0</v>
      </c>
      <c r="Z16" s="119">
        <f>10*Escenarios!$E$11*T16</f>
        <v>13.078881926293972</v>
      </c>
      <c r="AA16" s="119">
        <f>10*Escenarios!$E$11*Y16</f>
        <v>0</v>
      </c>
      <c r="AB16" s="119">
        <f>0.001*Observaciones!$F15*Escenarios!$E$9</f>
        <v>28</v>
      </c>
      <c r="AC16" s="119">
        <f>Observaciones!$I15</f>
        <v>0</v>
      </c>
      <c r="AD16" s="119">
        <f>MIN(0.0005*ETo!$M15*Escenarios!$E$9*(AH15/Constantes!$E$27)^(2/3),AH15+Z16+AA16+AB16+AC16)</f>
        <v>0.78122757526674047</v>
      </c>
      <c r="AE16" s="119">
        <f>MIN(Constantes!$E$26*(AH15/Constantes!$E$27)^(2/3),AH15+Z16+AA16+AB16+AC16-AD16)</f>
        <v>2.5259168130660035</v>
      </c>
      <c r="AF16" s="119">
        <f>MIN(Entradas!$E$20,AH15+Z16+AA16+AB16+AC16-AD16-AE16)</f>
        <v>1</v>
      </c>
      <c r="AG16" s="119">
        <f>MAX(0,AH15+Z16+AA16+AB16+AC16-AD16-AE16-AF16-Constantes!$E$27)</f>
        <v>0</v>
      </c>
      <c r="AH16" s="119">
        <f t="shared" si="3"/>
        <v>335.99290492107014</v>
      </c>
      <c r="AI16" s="119">
        <f>(Escenarios!$E$11*S16+0.1*AD16)/(Escenarios!$E$12)</f>
        <v>1.2770040001514815</v>
      </c>
      <c r="AJ16" s="119">
        <f>AG16/10/Escenarios!$E$12</f>
        <v>0</v>
      </c>
      <c r="AK16" s="119">
        <f>(Escenarios!$E$11*U16+0.1*AE16)/(Escenarios!$E$12)</f>
        <v>4.0708110375227413</v>
      </c>
      <c r="AL16" s="121">
        <f t="shared" si="4"/>
        <v>55.99948760572336</v>
      </c>
      <c r="AM16" s="121">
        <f>MAX(0,(AL16-Constantes!$D$13)*(1-EXP(-Constantes!$D$23)))</f>
        <v>0.10706278136013921</v>
      </c>
      <c r="AN16" s="121">
        <f>AJ16+W16*Escenarios!$E$11/Escenarios!$E$12+AM16</f>
        <v>0.29053841861561724</v>
      </c>
      <c r="AO16" s="121">
        <f>0.0526*AJ16*Observaciones!$F15^1.218</f>
        <v>0</v>
      </c>
      <c r="AP16" s="121">
        <f>AO16*Constantes!$E$38</f>
        <v>0</v>
      </c>
      <c r="AQ16" s="121">
        <f t="shared" si="5"/>
        <v>0</v>
      </c>
      <c r="AR16" s="15"/>
      <c r="AS16" s="74">
        <v>10</v>
      </c>
      <c r="AT16" s="146">
        <f>ETo!$I15*((1-Constantes!$F$19)*ETo!$K15+ETo!$L15)</f>
        <v>2.078598433436849</v>
      </c>
      <c r="AU16" s="121">
        <f>MIN(AT16*Constantes!$F$17,0.8*(AX15+Observaciones!$F15-AV16-AW16-Constantes!$D$14))</f>
        <v>1.2968030132500068</v>
      </c>
      <c r="AV16" s="121">
        <f>IF(Observaciones!$F15&gt;0.05*Constantes!$F$18,((Observaciones!$F15-0.05*Constantes!$F$18)^2)/(Observaciones!$F15+0.95*Constantes!$F$18),0)</f>
        <v>3.5690628191082333E-2</v>
      </c>
      <c r="AW16" s="121">
        <f>MAX(0,AX15+Observaciones!$F15-AV16-Constantes!$D$13)</f>
        <v>4.121307767734244</v>
      </c>
      <c r="AX16" s="121">
        <f>AX15+Observaciones!$F15-AV16-AU16-AW16-AY15</f>
        <v>39.016553783650238</v>
      </c>
      <c r="AY16" s="121">
        <f>MAX(0,(AX16-Constantes!$D$14)*(1-EXP(-Constantes!$D$22)))</f>
        <v>0.18608639017091655</v>
      </c>
      <c r="AZ16" s="119">
        <f>AZ15+(Entradas!$F$19*AW16-BA15)/(800*Entradas!$D$44)</f>
        <v>0</v>
      </c>
      <c r="BA16" s="119">
        <f>8000*Entradas!$D$45*AZ16/Constantes!$F$32</f>
        <v>0</v>
      </c>
      <c r="BB16" s="119">
        <f>10*Escenarios!$F$11*AV16</f>
        <v>11.777907303057169</v>
      </c>
      <c r="BC16" s="119">
        <f>10*Escenarios!$F$11*BA16</f>
        <v>0</v>
      </c>
      <c r="BD16" s="119">
        <f>0.001*Observaciones!$F15*Escenarios!$F$9</f>
        <v>112</v>
      </c>
      <c r="BE16" s="119">
        <f>Observaciones!$I15</f>
        <v>0</v>
      </c>
      <c r="BF16" s="119">
        <f>MIN(0.0005*ETo!$M15*Escenarios!$F$9*(BJ15/Constantes!$F$27)^(2/3),BJ15+BB16+BE16+BC16+BD16)</f>
        <v>4.9947960361228478</v>
      </c>
      <c r="BG16" s="119">
        <f>MIN(Constantes!$F$26*(BJ15/Constantes!$F$27)^(2/3),BJ15+BB16+BC16+BD16+BE16-BF16)</f>
        <v>16.149505835313612</v>
      </c>
      <c r="BH16" s="119">
        <f>MIN(Entradas!$F$20,BJ15+BB16+BC16+BD16+BE16-BF16-BG16)</f>
        <v>1</v>
      </c>
      <c r="BI16" s="119">
        <f>MAX(0,BJ15+BB16+BC16+BD16+BE16-BF16-BG16-BH16-Constantes!$F$27)</f>
        <v>0</v>
      </c>
      <c r="BJ16" s="119">
        <f t="shared" si="6"/>
        <v>706.29552306621849</v>
      </c>
      <c r="BK16" s="119">
        <f>(Escenarios!$F$11*AU16+0.1*BF16)/(Escenarios!$F$12)</f>
        <v>1.2369708297389288</v>
      </c>
      <c r="BL16" s="119">
        <f>BI16/10/Escenarios!$F$12</f>
        <v>0</v>
      </c>
      <c r="BM16" s="119">
        <f>(Escenarios!$F$11*AW16+0.1*BG16)/(Escenarios!$F$12)</f>
        <v>3.9319459119646116</v>
      </c>
      <c r="BN16" s="121">
        <f t="shared" si="7"/>
        <v>55.433477860005155</v>
      </c>
      <c r="BO16" s="121">
        <f>MAX(0,(BN16-Constantes!$D$13)*(1-EXP(-Constantes!$D$23)))</f>
        <v>0.10315306645890857</v>
      </c>
      <c r="BP16" s="121">
        <f>BL16+AY16*Escenarios!$F$11/Escenarios!$F$12+BO16</f>
        <v>0.27860594862005844</v>
      </c>
      <c r="BQ16" s="121">
        <f>0.0526*BL16*Observaciones!$F15^1.218</f>
        <v>0</v>
      </c>
      <c r="BR16" s="121">
        <f>BQ16*Constantes!$F$38</f>
        <v>0</v>
      </c>
      <c r="BS16" s="121">
        <f t="shared" si="8"/>
        <v>0</v>
      </c>
      <c r="BT16" s="15"/>
      <c r="BU16" s="74">
        <v>10</v>
      </c>
      <c r="BV16" s="75">
        <f>0.0526*Observaciones!$F15^2.218</f>
        <v>2.40141261683701</v>
      </c>
      <c r="BW16" s="75">
        <f>IF(Observaciones!$F15&gt;0.05*$CA$7,((Observaciones!$F15-0.05*$CA$7)^2)/(Observaciones!$F15+0.95*$CA$7),0)</f>
        <v>0.38859907062598614</v>
      </c>
      <c r="BX16" s="75">
        <f>0.0526*BW16*Observaciones!$F15^1.218</f>
        <v>0.16664048412363916</v>
      </c>
      <c r="BY16" s="27"/>
      <c r="BZ16" s="27"/>
      <c r="CA16" s="103"/>
      <c r="CB16" s="37"/>
    </row>
    <row r="17" spans="2:80" s="2" customFormat="1" ht="14.5" x14ac:dyDescent="0.35">
      <c r="B17" s="36"/>
      <c r="C17" s="74">
        <v>11</v>
      </c>
      <c r="D17" s="146">
        <f>ETo!$I16*((1-Constantes!$D$19)*ETo!$K16+ETo!$L16)</f>
        <v>1.9643428798598699</v>
      </c>
      <c r="E17" s="75">
        <f>MIN(D17*Constantes!$D$17,0.8*(H16+Observaciones!$F16-F17-G17-Constantes!$D$14))</f>
        <v>1.2218127939938235</v>
      </c>
      <c r="F17" s="75">
        <f>IF(Observaciones!$F16&gt;0.05*Constantes!$D$18,((Observaciones!$F16-0.05*Constantes!$D$18)^2)/(Observaciones!$F16+0.95*Constantes!$D$18),0)</f>
        <v>3.0860700892743198</v>
      </c>
      <c r="G17" s="75">
        <f>MAX(0,H16+Observaciones!$F16-F17-Constantes!$D$13)</f>
        <v>16.335094048353774</v>
      </c>
      <c r="H17" s="75">
        <f>H16+Observaciones!$F16-F17-E17-G17-I16</f>
        <v>39.09203734372965</v>
      </c>
      <c r="I17" s="75">
        <f>MAX(0,(H17-Constantes!$D$14)*(1-EXP(-Constantes!$D$22)))</f>
        <v>0.1871255946484231</v>
      </c>
      <c r="J17" s="75">
        <f t="shared" si="0"/>
        <v>72.435577032109933</v>
      </c>
      <c r="K17" s="75">
        <f>MAX(0,(J17-Constantes!$D$13)*(1-EXP(-Constantes!$D$23)))</f>
        <v>0.22059514407019001</v>
      </c>
      <c r="L17" s="75">
        <f t="shared" si="1"/>
        <v>3.4937908279929326</v>
      </c>
      <c r="M17" s="75">
        <f>0.0526*F17*Observaciones!$F16^1.218</f>
        <v>6.5815730497991618</v>
      </c>
      <c r="N17" s="75">
        <f>M17*Constantes!$D$38</f>
        <v>2.9670348605294886E-2</v>
      </c>
      <c r="O17" s="75">
        <f t="shared" si="2"/>
        <v>849.23082308105791</v>
      </c>
      <c r="P17" s="15"/>
      <c r="Q17" s="120">
        <v>11</v>
      </c>
      <c r="R17" s="146">
        <f>ETo!$I16*((1-Constantes!$E$19)*ETo!$K16+ETo!$L16)</f>
        <v>1.964614554169724</v>
      </c>
      <c r="S17" s="121">
        <f>MIN(R17*Constantes!$E$17,0.8*(V16+Observaciones!$F16-T17-U17-Constantes!$D$14))</f>
        <v>1.2228675891901095</v>
      </c>
      <c r="T17" s="121">
        <f>IF(Observaciones!$F16&gt;0.05*Constantes!$E$18,((Observaciones!$F16-0.05*Constantes!$E$18)^2)/(Observaciones!$F16+0.95*Constantes!$E$18),0)</f>
        <v>3.0728951821076742</v>
      </c>
      <c r="U17" s="121">
        <f>MAX(0,V16+Observaciones!$F16-T17-Constantes!$D$13)</f>
        <v>16.347167953916042</v>
      </c>
      <c r="V17" s="121">
        <f>V16+Observaciones!$F16-T17-S17-U17-W16</f>
        <v>39.090997706347814</v>
      </c>
      <c r="W17" s="121">
        <f>MAX(0,(V17-Constantes!$D$14)*(1-EXP(-Constantes!$D$22)))</f>
        <v>0.1871112816533676</v>
      </c>
      <c r="X17" s="119">
        <f>X16+(Entradas!$E$19*U17-Y16)/(800*Entradas!$D$44)</f>
        <v>0</v>
      </c>
      <c r="Y17" s="119">
        <f>8000*Entradas!$D$45*X17/Constantes!$E$32</f>
        <v>0</v>
      </c>
      <c r="Z17" s="119">
        <f>10*Escenarios!$E$11*T17</f>
        <v>1060.1488378271476</v>
      </c>
      <c r="AA17" s="119">
        <f>10*Escenarios!$E$11*Y17</f>
        <v>0</v>
      </c>
      <c r="AB17" s="119">
        <f>0.001*Observaciones!$F16*Escenarios!$E$9</f>
        <v>104.49999999999999</v>
      </c>
      <c r="AC17" s="119">
        <f>Observaciones!$I16</f>
        <v>506.44223431713607</v>
      </c>
      <c r="AD17" s="119">
        <f>MIN(0.0005*ETo!$M16*Escenarios!$E$9*(AH16/Constantes!$E$27)^(2/3),AH16+Z17+AA17+AB17+AC17)</f>
        <v>0.79793012232109051</v>
      </c>
      <c r="AE17" s="119">
        <f>MIN(Constantes!$E$26*(AH16/Constantes!$E$27)^(2/3),AH16+Z17+AA17+AB17+AC17-AD17)</f>
        <v>2.7288368603580277</v>
      </c>
      <c r="AF17" s="119">
        <f>MIN(Entradas!$E$20,AH16+Z17+AA17+AB17+AC17-AD17-AE17)</f>
        <v>1</v>
      </c>
      <c r="AG17" s="119">
        <f>MAX(0,AH16+Z17+AA17+AB17+AC17-AD17-AE17-AF17-Constantes!$E$27)</f>
        <v>0</v>
      </c>
      <c r="AH17" s="119">
        <f t="shared" si="3"/>
        <v>2002.5572100826748</v>
      </c>
      <c r="AI17" s="119">
        <f>(Escenarios!$E$11*S17+0.1*AD17)/(Escenarios!$E$12)</f>
        <v>1.2076778525511682</v>
      </c>
      <c r="AJ17" s="119">
        <f>AG17/10/Escenarios!$E$12</f>
        <v>0</v>
      </c>
      <c r="AK17" s="119">
        <f>(Escenarios!$E$11*U17+0.1*AE17)/(Escenarios!$E$12)</f>
        <v>16.121433659889693</v>
      </c>
      <c r="AL17" s="121">
        <f t="shared" si="4"/>
        <v>72.013858484252907</v>
      </c>
      <c r="AM17" s="121">
        <f>MAX(0,(AL17-Constantes!$D$13)*(1-EXP(-Constantes!$D$23)))</f>
        <v>0.21768212127658101</v>
      </c>
      <c r="AN17" s="121">
        <f>AJ17+W17*Escenarios!$E$11/Escenarios!$E$12+AM17</f>
        <v>0.40212038462061478</v>
      </c>
      <c r="AO17" s="121">
        <f>0.0526*AJ17*Observaciones!$F16^1.218</f>
        <v>0</v>
      </c>
      <c r="AP17" s="121">
        <f>AO17*Constantes!$E$38</f>
        <v>0</v>
      </c>
      <c r="AQ17" s="121">
        <f t="shared" si="5"/>
        <v>0</v>
      </c>
      <c r="AR17" s="15"/>
      <c r="AS17" s="74">
        <v>11</v>
      </c>
      <c r="AT17" s="146">
        <f>ETo!$I16*((1-Constantes!$F$19)*ETo!$K16+ETo!$L16)</f>
        <v>1.9654789724283519</v>
      </c>
      <c r="AU17" s="121">
        <f>MIN(AT17*Constantes!$F$17,0.8*(AX16+Observaciones!$F16-AV17-AW17-Constantes!$D$14))</f>
        <v>1.2262296617390629</v>
      </c>
      <c r="AV17" s="121">
        <f>IF(Observaciones!$F16&gt;0.05*Constantes!$F$18,((Observaciones!$F16-0.05*Constantes!$F$18)^2)/(Observaciones!$F16+0.95*Constantes!$F$18),0)</f>
        <v>3.0313299897269301</v>
      </c>
      <c r="AW17" s="121">
        <f>MAX(0,AX16+Observaciones!$F16-AV17-Constantes!$D$13)</f>
        <v>16.385223793923309</v>
      </c>
      <c r="AX17" s="121">
        <f>AX16+Observaciones!$F16-AV17-AU17-AW17-AY16</f>
        <v>39.087683948090024</v>
      </c>
      <c r="AY17" s="121">
        <f>MAX(0,(AX17-Constantes!$D$14)*(1-EXP(-Constantes!$D$22)))</f>
        <v>0.18706566016419504</v>
      </c>
      <c r="AZ17" s="119">
        <f>AZ16+(Entradas!$F$19*AW17-BA16)/(800*Entradas!$D$44)</f>
        <v>0</v>
      </c>
      <c r="BA17" s="119">
        <f>8000*Entradas!$D$45*AZ17/Constantes!$F$32</f>
        <v>0</v>
      </c>
      <c r="BB17" s="119">
        <f>10*Escenarios!$F$11*AV17</f>
        <v>1000.3388966098869</v>
      </c>
      <c r="BC17" s="119">
        <f>10*Escenarios!$F$11*BA17</f>
        <v>0</v>
      </c>
      <c r="BD17" s="119">
        <f>0.001*Observaciones!$F16*Escenarios!$F$9</f>
        <v>417.99999999999994</v>
      </c>
      <c r="BE17" s="119">
        <f>Observaciones!$I16</f>
        <v>506.44223431713607</v>
      </c>
      <c r="BF17" s="119">
        <f>MIN(0.0005*ETo!$M16*Escenarios!$F$9*(BJ16/Constantes!$F$27)^(2/3),BJ16+BB17+BE17+BC17+BD17)</f>
        <v>5.2375608640338687</v>
      </c>
      <c r="BG17" s="119">
        <f>MIN(Constantes!$F$26*(BJ16/Constantes!$F$27)^(2/3),BJ16+BB17+BC17+BD17+BE17-BF17)</f>
        <v>17.911905747547298</v>
      </c>
      <c r="BH17" s="119">
        <f>MIN(Entradas!$F$20,BJ16+BB17+BC17+BD17+BE17-BF17-BG17)</f>
        <v>1</v>
      </c>
      <c r="BI17" s="119">
        <f>MAX(0,BJ16+BB17+BC17+BD17+BE17-BF17-BG17-BH17-Constantes!$F$27)</f>
        <v>0</v>
      </c>
      <c r="BJ17" s="119">
        <f t="shared" si="6"/>
        <v>2606.9271873816597</v>
      </c>
      <c r="BK17" s="119">
        <f>(Escenarios!$F$11*AU17+0.1*BF17)/(Escenarios!$F$12)</f>
        <v>1.171123854965499</v>
      </c>
      <c r="BL17" s="119">
        <f>BI17/10/Escenarios!$F$12</f>
        <v>0</v>
      </c>
      <c r="BM17" s="119">
        <f>(Escenarios!$F$11*AW17+0.1*BG17)/(Escenarios!$F$12)</f>
        <v>15.500102164977827</v>
      </c>
      <c r="BN17" s="121">
        <f t="shared" si="7"/>
        <v>70.830426958524072</v>
      </c>
      <c r="BO17" s="121">
        <f>MAX(0,(BN17-Constantes!$D$13)*(1-EXP(-Constantes!$D$23)))</f>
        <v>0.20950756261265355</v>
      </c>
      <c r="BP17" s="121">
        <f>BL17+AY17*Escenarios!$F$11/Escenarios!$F$12+BO17</f>
        <v>0.38588375648175172</v>
      </c>
      <c r="BQ17" s="121">
        <f>0.0526*BL17*Observaciones!$F16^1.218</f>
        <v>0</v>
      </c>
      <c r="BR17" s="121">
        <f>BQ17*Constantes!$F$38</f>
        <v>0</v>
      </c>
      <c r="BS17" s="121">
        <f t="shared" si="8"/>
        <v>0</v>
      </c>
      <c r="BT17" s="15"/>
      <c r="BU17" s="74">
        <v>11</v>
      </c>
      <c r="BV17" s="75">
        <f>0.0526*Observaciones!$F16^2.218</f>
        <v>44.572829767825546</v>
      </c>
      <c r="BW17" s="75">
        <f>IF(Observaciones!$F16&gt;0.05*$CA$7,((Observaciones!$F16-0.05*$CA$7)^2)/(Observaciones!$F16+0.95*$CA$7),0)</f>
        <v>6.8287761026672928</v>
      </c>
      <c r="BX17" s="75">
        <f>0.0526*BW17*Observaciones!$F16^1.218</f>
        <v>14.563534676879643</v>
      </c>
      <c r="BY17" s="27"/>
      <c r="BZ17" s="27"/>
      <c r="CA17" s="103"/>
      <c r="CB17" s="37"/>
    </row>
    <row r="18" spans="2:80" s="2" customFormat="1" ht="14.5" x14ac:dyDescent="0.35">
      <c r="B18" s="36"/>
      <c r="C18" s="74">
        <v>12</v>
      </c>
      <c r="D18" s="146">
        <f>ETo!$I17*((1-Constantes!$D$19)*ETo!$K17+ETo!$L17)</f>
        <v>1.9480215896635202</v>
      </c>
      <c r="E18" s="75">
        <f>MIN(D18*Constantes!$D$17,0.8*(H17+Observaciones!$F17-F18-G18-Constantes!$D$14))</f>
        <v>1.211661021927529</v>
      </c>
      <c r="F18" s="75">
        <f>IF(Observaciones!$F17&gt;0.05*Constantes!$D$18,((Observaciones!$F17-0.05*Constantes!$D$18)^2)/(Observaciones!$F17+0.95*Constantes!$D$18),0)</f>
        <v>0</v>
      </c>
      <c r="G18" s="75">
        <f>MAX(0,H17+Observaciones!$F17-F18-Constantes!$D$13)</f>
        <v>0</v>
      </c>
      <c r="H18" s="75">
        <f>H17+Observaciones!$F17-F18-E18-G18-I17</f>
        <v>37.693250727153703</v>
      </c>
      <c r="I18" s="75">
        <f>MAX(0,(H18-Constantes!$D$14)*(1-EXP(-Constantes!$D$22)))</f>
        <v>0.16786808594728778</v>
      </c>
      <c r="J18" s="75">
        <f t="shared" si="0"/>
        <v>72.214981888039745</v>
      </c>
      <c r="K18" s="75">
        <f>MAX(0,(J18-Constantes!$D$13)*(1-EXP(-Constantes!$D$23)))</f>
        <v>0.21907138210595747</v>
      </c>
      <c r="L18" s="75">
        <f t="shared" si="1"/>
        <v>0.38693946805324525</v>
      </c>
      <c r="M18" s="75">
        <f>0.0526*F18*Observaciones!$F17^1.218</f>
        <v>0</v>
      </c>
      <c r="N18" s="75">
        <f>M18*Constantes!$D$38</f>
        <v>0</v>
      </c>
      <c r="O18" s="75">
        <f t="shared" si="2"/>
        <v>0</v>
      </c>
      <c r="P18" s="15"/>
      <c r="Q18" s="120">
        <v>12</v>
      </c>
      <c r="R18" s="146">
        <f>ETo!$I17*((1-Constantes!$E$19)*ETo!$K17+ETo!$L17)</f>
        <v>1.9482909357894052</v>
      </c>
      <c r="S18" s="121">
        <f>MIN(R18*Constantes!$E$17,0.8*(V17+Observaciones!$F17-T18-U18-Constantes!$D$14))</f>
        <v>1.2127070089311305</v>
      </c>
      <c r="T18" s="121">
        <f>IF(Observaciones!$F17&gt;0.05*Constantes!$E$18,((Observaciones!$F17-0.05*Constantes!$E$18)^2)/(Observaciones!$F17+0.95*Constantes!$E$18),0)</f>
        <v>0</v>
      </c>
      <c r="U18" s="121">
        <f>MAX(0,V17+Observaciones!$F17-T18-Constantes!$D$13)</f>
        <v>0</v>
      </c>
      <c r="V18" s="121">
        <f>V17+Observaciones!$F17-T18-S18-U18-W17</f>
        <v>37.691179415763315</v>
      </c>
      <c r="W18" s="121">
        <f>MAX(0,(V18-Constantes!$D$14)*(1-EXP(-Constantes!$D$22)))</f>
        <v>0.16783956959129004</v>
      </c>
      <c r="X18" s="119">
        <f>X17+(Entradas!$E$19*U18-Y17)/(800*Entradas!$D$44)</f>
        <v>0</v>
      </c>
      <c r="Y18" s="119">
        <f>8000*Entradas!$D$45*X18/Constantes!$E$32</f>
        <v>0</v>
      </c>
      <c r="Z18" s="119">
        <f>10*Escenarios!$E$11*T18</f>
        <v>0</v>
      </c>
      <c r="AA18" s="119">
        <f>10*Escenarios!$E$11*Y18</f>
        <v>0</v>
      </c>
      <c r="AB18" s="119">
        <f>0.001*Observaciones!$F17*Escenarios!$E$9</f>
        <v>0</v>
      </c>
      <c r="AC18" s="119">
        <f>Observaciones!$I17</f>
        <v>0</v>
      </c>
      <c r="AD18" s="119">
        <f>MIN(0.0005*ETo!$M17*Escenarios!$E$9*(AH17/Constantes!$E$27)^(2/3),AH17+Z18+AA18+AB18+AC18)</f>
        <v>2.6011150464500479</v>
      </c>
      <c r="AE18" s="119">
        <f>MIN(Constantes!$E$26*(AH17/Constantes!$E$27)^(2/3),AH17+Z18+AA18+AB18+AC18-AD18)</f>
        <v>8.9704477948985115</v>
      </c>
      <c r="AF18" s="119">
        <f>MIN(Entradas!$E$20,AH17+Z18+AA18+AB18+AC18-AD18-AE18)</f>
        <v>1</v>
      </c>
      <c r="AG18" s="119">
        <f>MAX(0,AH17+Z18+AA18+AB18+AC18-AD18-AE18-AF18-Constantes!$E$27)</f>
        <v>0</v>
      </c>
      <c r="AH18" s="119">
        <f t="shared" si="3"/>
        <v>1989.9856472413262</v>
      </c>
      <c r="AI18" s="119">
        <f>(Escenarios!$E$11*S18+0.1*AD18)/(Escenarios!$E$12)</f>
        <v>1.2028143803648288</v>
      </c>
      <c r="AJ18" s="119">
        <f>AG18/10/Escenarios!$E$12</f>
        <v>0</v>
      </c>
      <c r="AK18" s="119">
        <f>(Escenarios!$E$11*U18+0.1*AE18)/(Escenarios!$E$12)</f>
        <v>2.5629850842567175E-2</v>
      </c>
      <c r="AL18" s="121">
        <f t="shared" si="4"/>
        <v>71.821806213818888</v>
      </c>
      <c r="AM18" s="121">
        <f>MAX(0,(AL18-Constantes!$D$13)*(1-EXP(-Constantes!$D$23)))</f>
        <v>0.21635551934223043</v>
      </c>
      <c r="AN18" s="121">
        <f>AJ18+W18*Escenarios!$E$11/Escenarios!$E$12+AM18</f>
        <v>0.38179738079650205</v>
      </c>
      <c r="AO18" s="121">
        <f>0.0526*AJ18*Observaciones!$F17^1.218</f>
        <v>0</v>
      </c>
      <c r="AP18" s="121">
        <f>AO18*Constantes!$E$38</f>
        <v>0</v>
      </c>
      <c r="AQ18" s="121">
        <f t="shared" si="5"/>
        <v>0</v>
      </c>
      <c r="AR18" s="15"/>
      <c r="AS18" s="74">
        <v>12</v>
      </c>
      <c r="AT18" s="146">
        <f>ETo!$I17*((1-Constantes!$F$19)*ETo!$K17+ETo!$L17)</f>
        <v>1.9491479461899468</v>
      </c>
      <c r="AU18" s="121">
        <f>MIN(AT18*Constantes!$F$17,0.8*(AX17+Observaciones!$F17-AV18-AW18-Constantes!$D$14))</f>
        <v>1.2160410059146614</v>
      </c>
      <c r="AV18" s="121">
        <f>IF(Observaciones!$F17&gt;0.05*Constantes!$F$18,((Observaciones!$F17-0.05*Constantes!$F$18)^2)/(Observaciones!$F17+0.95*Constantes!$F$18),0)</f>
        <v>0</v>
      </c>
      <c r="AW18" s="121">
        <f>MAX(0,AX17+Observaciones!$F17-AV18-Constantes!$D$13)</f>
        <v>0</v>
      </c>
      <c r="AX18" s="121">
        <f>AX17+Observaciones!$F17-AV18-AU18-AW18-AY17</f>
        <v>37.684577282011169</v>
      </c>
      <c r="AY18" s="121">
        <f>MAX(0,(AX18-Constantes!$D$14)*(1-EXP(-Constantes!$D$22)))</f>
        <v>0.16774867606494986</v>
      </c>
      <c r="AZ18" s="119">
        <f>AZ17+(Entradas!$F$19*AW18-BA17)/(800*Entradas!$D$44)</f>
        <v>0</v>
      </c>
      <c r="BA18" s="119">
        <f>8000*Entradas!$D$45*AZ18/Constantes!$F$32</f>
        <v>0</v>
      </c>
      <c r="BB18" s="119">
        <f>10*Escenarios!$F$11*AV18</f>
        <v>0</v>
      </c>
      <c r="BC18" s="119">
        <f>10*Escenarios!$F$11*BA18</f>
        <v>0</v>
      </c>
      <c r="BD18" s="119">
        <f>0.001*Observaciones!$F17*Escenarios!$F$9</f>
        <v>0</v>
      </c>
      <c r="BE18" s="119">
        <f>Observaciones!$I17</f>
        <v>0</v>
      </c>
      <c r="BF18" s="119">
        <f>MIN(0.0005*ETo!$M17*Escenarios!$F$9*(BJ17/Constantes!$F$27)^(2/3),BJ17+BB18+BE18+BC18+BD18)</f>
        <v>12.404583841160932</v>
      </c>
      <c r="BG18" s="119">
        <f>MIN(Constantes!$F$26*(BJ17/Constantes!$F$27)^(2/3),BJ17+BB18+BC18+BD18+BE18-BF18)</f>
        <v>42.779604045750041</v>
      </c>
      <c r="BH18" s="119">
        <f>MIN(Entradas!$F$20,BJ17+BB18+BC18+BD18+BE18-BF18-BG18)</f>
        <v>1</v>
      </c>
      <c r="BI18" s="119">
        <f>MAX(0,BJ17+BB18+BC18+BD18+BE18-BF18-BG18-BH18-Constantes!$F$27)</f>
        <v>0</v>
      </c>
      <c r="BJ18" s="119">
        <f t="shared" si="6"/>
        <v>2550.7429994947488</v>
      </c>
      <c r="BK18" s="119">
        <f>(Escenarios!$F$11*AU18+0.1*BF18)/(Escenarios!$F$12)</f>
        <v>1.1819946165514263</v>
      </c>
      <c r="BL18" s="119">
        <f>BI18/10/Escenarios!$F$12</f>
        <v>0</v>
      </c>
      <c r="BM18" s="119">
        <f>(Escenarios!$F$11*AW18+0.1*BG18)/(Escenarios!$F$12)</f>
        <v>0.1222274401307144</v>
      </c>
      <c r="BN18" s="121">
        <f t="shared" si="7"/>
        <v>70.743146836042129</v>
      </c>
      <c r="BO18" s="121">
        <f>MAX(0,(BN18-Constantes!$D$13)*(1-EXP(-Constantes!$D$23)))</f>
        <v>0.20890467476835348</v>
      </c>
      <c r="BP18" s="121">
        <f>BL18+AY18*Escenarios!$F$11/Escenarios!$F$12+BO18</f>
        <v>0.36706771220102052</v>
      </c>
      <c r="BQ18" s="121">
        <f>0.0526*BL18*Observaciones!$F17^1.218</f>
        <v>0</v>
      </c>
      <c r="BR18" s="121">
        <f>BQ18*Constantes!$F$38</f>
        <v>0</v>
      </c>
      <c r="BS18" s="121">
        <f t="shared" si="8"/>
        <v>0</v>
      </c>
      <c r="BT18" s="15"/>
      <c r="BU18" s="74">
        <v>12</v>
      </c>
      <c r="BV18" s="75">
        <f>0.0526*Observaciones!$F17^2.218</f>
        <v>0</v>
      </c>
      <c r="BW18" s="75">
        <f>IF(Observaciones!$F17&gt;0.05*$CA$7,((Observaciones!$F17-0.05*$CA$7)^2)/(Observaciones!$F17+0.95*$CA$7),0)</f>
        <v>0</v>
      </c>
      <c r="BX18" s="75">
        <f>0.0526*BW18*Observaciones!$F17^1.218</f>
        <v>0</v>
      </c>
      <c r="BY18" s="27"/>
      <c r="BZ18" s="27"/>
      <c r="CA18" s="103"/>
      <c r="CB18" s="37"/>
    </row>
    <row r="19" spans="2:80" s="2" customFormat="1" ht="14.5" x14ac:dyDescent="0.35">
      <c r="B19" s="36"/>
      <c r="C19" s="74">
        <v>13</v>
      </c>
      <c r="D19" s="146">
        <f>ETo!$I18*((1-Constantes!$D$19)*ETo!$K18+ETo!$L18)</f>
        <v>2.0230782573015067</v>
      </c>
      <c r="E19" s="75">
        <f>MIN(D19*Constantes!$D$17,0.8*(H18+Observaciones!$F18-F19-G19-Constantes!$D$14))</f>
        <v>1.2583459452852963</v>
      </c>
      <c r="F19" s="75">
        <f>IF(Observaciones!$F18&gt;0.05*Constantes!$D$18,((Observaciones!$F18-0.05*Constantes!$D$18)^2)/(Observaciones!$F18+0.95*Constantes!$D$18),0)</f>
        <v>0</v>
      </c>
      <c r="G19" s="75">
        <f>MAX(0,H18+Observaciones!$F18-F19-Constantes!$D$13)</f>
        <v>0</v>
      </c>
      <c r="H19" s="75">
        <f>H18+Observaciones!$F18-F19-E19-G19-I18</f>
        <v>36.267036695921114</v>
      </c>
      <c r="I19" s="75">
        <f>MAX(0,(H19-Constantes!$D$14)*(1-EXP(-Constantes!$D$22)))</f>
        <v>0.14823297592359128</v>
      </c>
      <c r="J19" s="75">
        <f t="shared" si="0"/>
        <v>71.995910505933793</v>
      </c>
      <c r="K19" s="75">
        <f>MAX(0,(J19-Constantes!$D$13)*(1-EXP(-Constantes!$D$23)))</f>
        <v>0.21755814553444575</v>
      </c>
      <c r="L19" s="75">
        <f t="shared" si="1"/>
        <v>0.36579112145803705</v>
      </c>
      <c r="M19" s="75">
        <f>0.0526*F19*Observaciones!$F18^1.218</f>
        <v>0</v>
      </c>
      <c r="N19" s="75">
        <f>M19*Constantes!$D$38</f>
        <v>0</v>
      </c>
      <c r="O19" s="75">
        <f t="shared" si="2"/>
        <v>0</v>
      </c>
      <c r="P19" s="15"/>
      <c r="Q19" s="120">
        <v>13</v>
      </c>
      <c r="R19" s="146">
        <f>ETo!$I18*((1-Constantes!$E$19)*ETo!$K18+ETo!$L18)</f>
        <v>2.0233582813773907</v>
      </c>
      <c r="S19" s="121">
        <f>MIN(R19*Constantes!$E$17,0.8*(V18+Observaciones!$F18-T19-U19-Constantes!$D$14))</f>
        <v>1.259432420656931</v>
      </c>
      <c r="T19" s="121">
        <f>IF(Observaciones!$F18&gt;0.05*Constantes!$E$18,((Observaciones!$F18-0.05*Constantes!$E$18)^2)/(Observaciones!$F18+0.95*Constantes!$E$18),0)</f>
        <v>0</v>
      </c>
      <c r="U19" s="121">
        <f>MAX(0,V18+Observaciones!$F18-T19-Constantes!$D$13)</f>
        <v>0</v>
      </c>
      <c r="V19" s="121">
        <f>V18+Observaciones!$F18-T19-S19-U19-W18</f>
        <v>36.2639074255151</v>
      </c>
      <c r="W19" s="121">
        <f>MAX(0,(V19-Constantes!$D$14)*(1-EXP(-Constantes!$D$22)))</f>
        <v>0.14818989433319152</v>
      </c>
      <c r="X19" s="119">
        <f>X18+(Entradas!$E$19*U19-Y18)/(800*Entradas!$D$44)</f>
        <v>0</v>
      </c>
      <c r="Y19" s="119">
        <f>8000*Entradas!$D$45*X19/Constantes!$E$32</f>
        <v>0</v>
      </c>
      <c r="Z19" s="119">
        <f>10*Escenarios!$E$11*T19</f>
        <v>0</v>
      </c>
      <c r="AA19" s="119">
        <f>10*Escenarios!$E$11*Y19</f>
        <v>0</v>
      </c>
      <c r="AB19" s="119">
        <f>0.001*Observaciones!$F18*Escenarios!$E$9</f>
        <v>0</v>
      </c>
      <c r="AC19" s="119">
        <f>Observaciones!$I18</f>
        <v>0</v>
      </c>
      <c r="AD19" s="119">
        <f>MIN(0.0005*ETo!$M18*Escenarios!$E$9*(AH18/Constantes!$E$27)^(2/3),AH18+Z19+AA19+AB19+AC19)</f>
        <v>2.6904802659240712</v>
      </c>
      <c r="AE19" s="119">
        <f>MIN(Constantes!$E$26*(AH18/Constantes!$E$27)^(2/3),AH18+Z19+AA19+AB19+AC19-AD19)</f>
        <v>8.9328655571844244</v>
      </c>
      <c r="AF19" s="119">
        <f>MIN(Entradas!$E$20,AH18+Z19+AA19+AB19+AC19-AD19-AE19)</f>
        <v>1</v>
      </c>
      <c r="AG19" s="119">
        <f>MAX(0,AH18+Z19+AA19+AB19+AC19-AD19-AE19-AF19-Constantes!$E$27)</f>
        <v>0</v>
      </c>
      <c r="AH19" s="119">
        <f t="shared" si="3"/>
        <v>1977.3623014182176</v>
      </c>
      <c r="AI19" s="119">
        <f>(Escenarios!$E$11*S19+0.1*AD19)/(Escenarios!$E$12)</f>
        <v>1.2491276154073292</v>
      </c>
      <c r="AJ19" s="119">
        <f>AG19/10/Escenarios!$E$12</f>
        <v>0</v>
      </c>
      <c r="AK19" s="119">
        <f>(Escenarios!$E$11*U19+0.1*AE19)/(Escenarios!$E$12)</f>
        <v>2.5522473020526928E-2</v>
      </c>
      <c r="AL19" s="121">
        <f t="shared" si="4"/>
        <v>71.630973167497189</v>
      </c>
      <c r="AM19" s="121">
        <f>MAX(0,(AL19-Constantes!$D$13)*(1-EXP(-Constantes!$D$23)))</f>
        <v>0.21503733920399895</v>
      </c>
      <c r="AN19" s="121">
        <f>AJ19+W19*Escenarios!$E$11/Escenarios!$E$12+AM19</f>
        <v>0.36111023504671635</v>
      </c>
      <c r="AO19" s="121">
        <f>0.0526*AJ19*Observaciones!$F18^1.218</f>
        <v>0</v>
      </c>
      <c r="AP19" s="121">
        <f>AO19*Constantes!$E$38</f>
        <v>0</v>
      </c>
      <c r="AQ19" s="121">
        <f t="shared" si="5"/>
        <v>0</v>
      </c>
      <c r="AR19" s="15"/>
      <c r="AS19" s="74">
        <v>13</v>
      </c>
      <c r="AT19" s="146">
        <f>ETo!$I18*((1-Constantes!$F$19)*ETo!$K18+ETo!$L18)</f>
        <v>2.0242492670733863</v>
      </c>
      <c r="AU19" s="121">
        <f>MIN(AT19*Constantes!$F$17,0.8*(AX18+Observaciones!$F18-AV19-AW19-Constantes!$D$14))</f>
        <v>1.2628954717191352</v>
      </c>
      <c r="AV19" s="121">
        <f>IF(Observaciones!$F18&gt;0.05*Constantes!$F$18,((Observaciones!$F18-0.05*Constantes!$F$18)^2)/(Observaciones!$F18+0.95*Constantes!$F$18),0)</f>
        <v>0</v>
      </c>
      <c r="AW19" s="121">
        <f>MAX(0,AX18+Observaciones!$F18-AV19-Constantes!$D$13)</f>
        <v>0</v>
      </c>
      <c r="AX19" s="121">
        <f>AX18+Observaciones!$F18-AV19-AU19-AW19-AY18</f>
        <v>36.253933134227083</v>
      </c>
      <c r="AY19" s="121">
        <f>MAX(0,(AX19-Constantes!$D$14)*(1-EXP(-Constantes!$D$22)))</f>
        <v>0.14805257531756005</v>
      </c>
      <c r="AZ19" s="119">
        <f>AZ18+(Entradas!$F$19*AW19-BA18)/(800*Entradas!$D$44)</f>
        <v>0</v>
      </c>
      <c r="BA19" s="119">
        <f>8000*Entradas!$D$45*AZ19/Constantes!$F$32</f>
        <v>0</v>
      </c>
      <c r="BB19" s="119">
        <f>10*Escenarios!$F$11*AV19</f>
        <v>0</v>
      </c>
      <c r="BC19" s="119">
        <f>10*Escenarios!$F$11*BA19</f>
        <v>0</v>
      </c>
      <c r="BD19" s="119">
        <f>0.001*Observaciones!$F18*Escenarios!$F$9</f>
        <v>0</v>
      </c>
      <c r="BE19" s="119">
        <f>Observaciones!$I18</f>
        <v>0</v>
      </c>
      <c r="BF19" s="119">
        <f>MIN(0.0005*ETo!$M18*Escenarios!$F$9*(BJ18/Constantes!$F$27)^(2/3),BJ18+BB19+BE19+BC19+BD19)</f>
        <v>12.698944987841857</v>
      </c>
      <c r="BG19" s="119">
        <f>MIN(Constantes!$F$26*(BJ18/Constantes!$F$27)^(2/3),BJ18+BB19+BC19+BD19+BE19-BF19)</f>
        <v>42.162720809071217</v>
      </c>
      <c r="BH19" s="119">
        <f>MIN(Entradas!$F$20,BJ18+BB19+BC19+BD19+BE19-BF19-BG19)</f>
        <v>1</v>
      </c>
      <c r="BI19" s="119">
        <f>MAX(0,BJ18+BB19+BC19+BD19+BE19-BF19-BG19-BH19-Constantes!$F$27)</f>
        <v>0</v>
      </c>
      <c r="BJ19" s="119">
        <f t="shared" si="6"/>
        <v>2494.8813336978355</v>
      </c>
      <c r="BK19" s="119">
        <f>(Escenarios!$F$11*AU19+0.1*BF19)/(Escenarios!$F$12)</f>
        <v>1.2270127161575897</v>
      </c>
      <c r="BL19" s="119">
        <f>BI19/10/Escenarios!$F$12</f>
        <v>0</v>
      </c>
      <c r="BM19" s="119">
        <f>(Escenarios!$F$11*AW19+0.1*BG19)/(Escenarios!$F$12)</f>
        <v>0.12046491659734634</v>
      </c>
      <c r="BN19" s="121">
        <f t="shared" si="7"/>
        <v>70.654707077871123</v>
      </c>
      <c r="BO19" s="121">
        <f>MAX(0,(BN19-Constantes!$D$13)*(1-EXP(-Constantes!$D$23)))</f>
        <v>0.2082937767352398</v>
      </c>
      <c r="BP19" s="121">
        <f>BL19+AY19*Escenarios!$F$11/Escenarios!$F$12+BO19</f>
        <v>0.34788620489179645</v>
      </c>
      <c r="BQ19" s="121">
        <f>0.0526*BL19*Observaciones!$F18^1.218</f>
        <v>0</v>
      </c>
      <c r="BR19" s="121">
        <f>BQ19*Constantes!$F$38</f>
        <v>0</v>
      </c>
      <c r="BS19" s="121">
        <f t="shared" si="8"/>
        <v>0</v>
      </c>
      <c r="BT19" s="15"/>
      <c r="BU19" s="74">
        <v>13</v>
      </c>
      <c r="BV19" s="75">
        <f>0.0526*Observaciones!$F18^2.218</f>
        <v>0</v>
      </c>
      <c r="BW19" s="75">
        <f>IF(Observaciones!$F18&gt;0.05*$CA$7,((Observaciones!$F18-0.05*$CA$7)^2)/(Observaciones!$F18+0.95*$CA$7),0)</f>
        <v>0</v>
      </c>
      <c r="BX19" s="75">
        <f>0.0526*BW19*Observaciones!$F18^1.218</f>
        <v>0</v>
      </c>
      <c r="BY19" s="27"/>
      <c r="BZ19" s="27"/>
      <c r="CA19" s="103"/>
      <c r="CB19" s="37"/>
    </row>
    <row r="20" spans="2:80" s="2" customFormat="1" ht="14.5" x14ac:dyDescent="0.35">
      <c r="B20" s="36"/>
      <c r="C20" s="74">
        <v>14</v>
      </c>
      <c r="D20" s="146">
        <f>ETo!$I19*((1-Constantes!$D$19)*ETo!$K19+ETo!$L19)</f>
        <v>1.9422014020344927</v>
      </c>
      <c r="E20" s="75">
        <f>MIN(D20*Constantes!$D$17,0.8*(H19+Observaciones!$F19-F20-G20-Constantes!$D$14))</f>
        <v>1.2080408903397597</v>
      </c>
      <c r="F20" s="75">
        <f>IF(Observaciones!$F19&gt;0.05*Constantes!$D$18,((Observaciones!$F19-0.05*Constantes!$D$18)^2)/(Observaciones!$F19+0.95*Constantes!$D$18),0)</f>
        <v>0</v>
      </c>
      <c r="G20" s="75">
        <f>MAX(0,H19+Observaciones!$F19-F20-Constantes!$D$13)</f>
        <v>0</v>
      </c>
      <c r="H20" s="75">
        <f>H19+Observaciones!$F19-F20-E20-G20-I19</f>
        <v>35.110762829657766</v>
      </c>
      <c r="I20" s="75">
        <f>MAX(0,(H20-Constantes!$D$14)*(1-EXP(-Constantes!$D$22)))</f>
        <v>0.1323142119201377</v>
      </c>
      <c r="J20" s="75">
        <f t="shared" si="0"/>
        <v>71.778352360399353</v>
      </c>
      <c r="K20" s="75">
        <f>MAX(0,(J20-Constantes!$D$13)*(1-EXP(-Constantes!$D$23)))</f>
        <v>0.21605536165145661</v>
      </c>
      <c r="L20" s="75">
        <f t="shared" si="1"/>
        <v>0.34836957357159432</v>
      </c>
      <c r="M20" s="75">
        <f>0.0526*F20*Observaciones!$F19^1.218</f>
        <v>0</v>
      </c>
      <c r="N20" s="75">
        <f>M20*Constantes!$D$38</f>
        <v>0</v>
      </c>
      <c r="O20" s="75">
        <f t="shared" si="2"/>
        <v>0</v>
      </c>
      <c r="P20" s="15"/>
      <c r="Q20" s="120">
        <v>14</v>
      </c>
      <c r="R20" s="146">
        <f>ETo!$I19*((1-Constantes!$E$19)*ETo!$K19+ETo!$L19)</f>
        <v>1.9424699321461651</v>
      </c>
      <c r="S20" s="121">
        <f>MIN(R20*Constantes!$E$17,0.8*(V19+Observaciones!$F19-T20-U20-Constantes!$D$14))</f>
        <v>1.20908374518366</v>
      </c>
      <c r="T20" s="121">
        <f>IF(Observaciones!$F19&gt;0.05*Constantes!$E$18,((Observaciones!$F19-0.05*Constantes!$E$18)^2)/(Observaciones!$F19+0.95*Constantes!$E$18),0)</f>
        <v>0</v>
      </c>
      <c r="U20" s="121">
        <f>MAX(0,V19+Observaciones!$F19-T20-Constantes!$D$13)</f>
        <v>0</v>
      </c>
      <c r="V20" s="121">
        <f>V19+Observaciones!$F19-T20-S20-U20-W19</f>
        <v>35.106633785998248</v>
      </c>
      <c r="W20" s="121">
        <f>MAX(0,(V20-Constantes!$D$14)*(1-EXP(-Constantes!$D$22)))</f>
        <v>0.13225736615591729</v>
      </c>
      <c r="X20" s="119">
        <f>X19+(Entradas!$E$19*U20-Y19)/(800*Entradas!$D$44)</f>
        <v>0</v>
      </c>
      <c r="Y20" s="119">
        <f>8000*Entradas!$D$45*X20/Constantes!$E$32</f>
        <v>0</v>
      </c>
      <c r="Z20" s="119">
        <f>10*Escenarios!$E$11*T20</f>
        <v>0</v>
      </c>
      <c r="AA20" s="119">
        <f>10*Escenarios!$E$11*Y20</f>
        <v>0</v>
      </c>
      <c r="AB20" s="119">
        <f>0.001*Observaciones!$F19*Escenarios!$E$9</f>
        <v>1</v>
      </c>
      <c r="AC20" s="119">
        <f>Observaciones!$I19</f>
        <v>0</v>
      </c>
      <c r="AD20" s="119">
        <f>MIN(0.0005*ETo!$M19*Escenarios!$E$9*(AH19/Constantes!$E$27)^(2/3),AH19+Z20+AA20+AB20+AC20)</f>
        <v>2.5715285385703672</v>
      </c>
      <c r="AE20" s="119">
        <f>MIN(Constantes!$E$26*(AH19/Constantes!$E$27)^(2/3),AH19+Z20+AA20+AB20+AC20-AD20)</f>
        <v>8.8950488001515886</v>
      </c>
      <c r="AF20" s="119">
        <f>MIN(Entradas!$E$20,AH19+Z20+AA20+AB20+AC20-AD20-AE20)</f>
        <v>1</v>
      </c>
      <c r="AG20" s="119">
        <f>MAX(0,AH19+Z20+AA20+AB20+AC20-AD20-AE20-AF20-Constantes!$E$27)</f>
        <v>0</v>
      </c>
      <c r="AH20" s="119">
        <f t="shared" si="3"/>
        <v>1965.8957240794955</v>
      </c>
      <c r="AI20" s="119">
        <f>(Escenarios!$E$11*S20+0.1*AD20)/(Escenarios!$E$12)</f>
        <v>1.1991583446483802</v>
      </c>
      <c r="AJ20" s="119">
        <f>AG20/10/Escenarios!$E$12</f>
        <v>0</v>
      </c>
      <c r="AK20" s="119">
        <f>(Escenarios!$E$11*U20+0.1*AE20)/(Escenarios!$E$12)</f>
        <v>2.5414425143290256E-2</v>
      </c>
      <c r="AL20" s="121">
        <f t="shared" si="4"/>
        <v>71.441350253436482</v>
      </c>
      <c r="AM20" s="121">
        <f>MAX(0,(AL20-Constantes!$D$13)*(1-EXP(-Constantes!$D$23)))</f>
        <v>0.21372751805988208</v>
      </c>
      <c r="AN20" s="121">
        <f>AJ20+W20*Escenarios!$E$11/Escenarios!$E$12+AM20</f>
        <v>0.34409549327071487</v>
      </c>
      <c r="AO20" s="121">
        <f>0.0526*AJ20*Observaciones!$F19^1.218</f>
        <v>0</v>
      </c>
      <c r="AP20" s="121">
        <f>AO20*Constantes!$E$38</f>
        <v>0</v>
      </c>
      <c r="AQ20" s="121">
        <f t="shared" si="5"/>
        <v>0</v>
      </c>
      <c r="AR20" s="15"/>
      <c r="AS20" s="74">
        <v>14</v>
      </c>
      <c r="AT20" s="146">
        <f>ETo!$I19*((1-Constantes!$F$19)*ETo!$K19+ETo!$L19)</f>
        <v>1.9433243461378515</v>
      </c>
      <c r="AU20" s="121">
        <f>MIN(AT20*Constantes!$F$17,0.8*(AX19+Observaciones!$F19-AV20-AW20-Constantes!$D$14))</f>
        <v>1.2124077586389799</v>
      </c>
      <c r="AV20" s="121">
        <f>IF(Observaciones!$F19&gt;0.05*Constantes!$F$18,((Observaciones!$F19-0.05*Constantes!$F$18)^2)/(Observaciones!$F19+0.95*Constantes!$F$18),0)</f>
        <v>0</v>
      </c>
      <c r="AW20" s="121">
        <f>MAX(0,AX19+Observaciones!$F19-AV20-Constantes!$D$13)</f>
        <v>0</v>
      </c>
      <c r="AX20" s="121">
        <f>AX19+Observaciones!$F19-AV20-AU20-AW20-AY19</f>
        <v>35.093472800270547</v>
      </c>
      <c r="AY20" s="121">
        <f>MAX(0,(AX20-Constantes!$D$14)*(1-EXP(-Constantes!$D$22)))</f>
        <v>0.13207617497624535</v>
      </c>
      <c r="AZ20" s="119">
        <f>AZ19+(Entradas!$F$19*AW20-BA19)/(800*Entradas!$D$44)</f>
        <v>0</v>
      </c>
      <c r="BA20" s="119">
        <f>8000*Entradas!$D$45*AZ20/Constantes!$F$32</f>
        <v>0</v>
      </c>
      <c r="BB20" s="119">
        <f>10*Escenarios!$F$11*AV20</f>
        <v>0</v>
      </c>
      <c r="BC20" s="119">
        <f>10*Escenarios!$F$11*BA20</f>
        <v>0</v>
      </c>
      <c r="BD20" s="119">
        <f>0.001*Observaciones!$F19*Escenarios!$F$9</f>
        <v>4</v>
      </c>
      <c r="BE20" s="119">
        <f>Observaciones!$I19</f>
        <v>0</v>
      </c>
      <c r="BF20" s="119">
        <f>MIN(0.0005*ETo!$M19*Escenarios!$F$9*(BJ19/Constantes!$F$27)^(2/3),BJ19+BB20+BE20+BC20+BD20)</f>
        <v>12.010481968465827</v>
      </c>
      <c r="BG20" s="119">
        <f>MIN(Constantes!$F$26*(BJ19/Constantes!$F$27)^(2/3),BJ19+BB20+BC20+BD20+BE20-BF20)</f>
        <v>41.544871705852486</v>
      </c>
      <c r="BH20" s="119">
        <f>MIN(Entradas!$F$20,BJ19+BB20+BC20+BD20+BE20-BF20-BG20)</f>
        <v>1</v>
      </c>
      <c r="BI20" s="119">
        <f>MAX(0,BJ19+BB20+BC20+BD20+BE20-BF20-BG20-BH20-Constantes!$F$27)</f>
        <v>0</v>
      </c>
      <c r="BJ20" s="119">
        <f t="shared" si="6"/>
        <v>2444.3259800235173</v>
      </c>
      <c r="BK20" s="119">
        <f>(Escenarios!$F$11*AU20+0.1*BF20)/(Escenarios!$F$12)</f>
        <v>1.1774429780552265</v>
      </c>
      <c r="BL20" s="119">
        <f>BI20/10/Escenarios!$F$12</f>
        <v>0</v>
      </c>
      <c r="BM20" s="119">
        <f>(Escenarios!$F$11*AW20+0.1*BG20)/(Escenarios!$F$12)</f>
        <v>0.11869963344529282</v>
      </c>
      <c r="BN20" s="121">
        <f t="shared" si="7"/>
        <v>70.565112934581165</v>
      </c>
      <c r="BO20" s="121">
        <f>MAX(0,(BN20-Constantes!$D$13)*(1-EXP(-Constantes!$D$23)))</f>
        <v>0.20767490478164957</v>
      </c>
      <c r="BP20" s="121">
        <f>BL20+AY20*Escenarios!$F$11/Escenarios!$F$12+BO20</f>
        <v>0.33220386975925231</v>
      </c>
      <c r="BQ20" s="121">
        <f>0.0526*BL20*Observaciones!$F19^1.218</f>
        <v>0</v>
      </c>
      <c r="BR20" s="121">
        <f>BQ20*Constantes!$F$38</f>
        <v>0</v>
      </c>
      <c r="BS20" s="121">
        <f t="shared" si="8"/>
        <v>0</v>
      </c>
      <c r="BT20" s="15"/>
      <c r="BU20" s="74">
        <v>14</v>
      </c>
      <c r="BV20" s="75">
        <f>0.0526*Observaciones!$F19^2.218</f>
        <v>1.4813929535417848E-3</v>
      </c>
      <c r="BW20" s="75">
        <f>IF(Observaciones!$F19&gt;0.05*$CA$7,((Observaciones!$F19-0.05*$CA$7)^2)/(Observaciones!$F19+0.95*$CA$7),0)</f>
        <v>0</v>
      </c>
      <c r="BX20" s="75">
        <f>0.0526*BW20*Observaciones!$F19^1.218</f>
        <v>0</v>
      </c>
      <c r="BY20" s="27"/>
      <c r="BZ20" s="27"/>
      <c r="CA20" s="103"/>
      <c r="CB20" s="37"/>
    </row>
    <row r="21" spans="2:80" s="2" customFormat="1" ht="14.5" x14ac:dyDescent="0.35">
      <c r="B21" s="36"/>
      <c r="C21" s="74">
        <v>15</v>
      </c>
      <c r="D21" s="146">
        <f>ETo!$I20*((1-Constantes!$D$19)*ETo!$K20+ETo!$L20)</f>
        <v>1.9688209886795434</v>
      </c>
      <c r="E21" s="75">
        <f>MIN(D21*Constantes!$D$17,0.8*(H20+Observaciones!$F20-F21-G21-Constantes!$D$14))</f>
        <v>1.2245981583540231</v>
      </c>
      <c r="F21" s="75">
        <f>IF(Observaciones!$F20&gt;0.05*Constantes!$D$18,((Observaciones!$F20-0.05*Constantes!$D$18)^2)/(Observaciones!$F20+0.95*Constantes!$D$18),0)</f>
        <v>0.52728573855872218</v>
      </c>
      <c r="G21" s="75">
        <f>MAX(0,H20+Observaciones!$F20-F21-Constantes!$D$13)</f>
        <v>4.5834770910990414</v>
      </c>
      <c r="H21" s="75">
        <f>H20+Observaciones!$F20-F21-E21-G21-I20</f>
        <v>39.143087629725841</v>
      </c>
      <c r="I21" s="75">
        <f>MAX(0,(H21-Constantes!$D$14)*(1-EXP(-Constantes!$D$22)))</f>
        <v>0.18782841902143116</v>
      </c>
      <c r="J21" s="75">
        <f t="shared" si="0"/>
        <v>76.145774089846938</v>
      </c>
      <c r="K21" s="75">
        <f>MAX(0,(J21-Constantes!$D$13)*(1-EXP(-Constantes!$D$23)))</f>
        <v>0.24622334717600425</v>
      </c>
      <c r="L21" s="75">
        <f t="shared" si="1"/>
        <v>0.96133750475615765</v>
      </c>
      <c r="M21" s="75">
        <f>0.0526*F21*Observaciones!$F20^1.218</f>
        <v>0.48622841538575012</v>
      </c>
      <c r="N21" s="75">
        <f>M21*Constantes!$D$38</f>
        <v>2.1919633007394129E-3</v>
      </c>
      <c r="O21" s="75">
        <f t="shared" si="2"/>
        <v>228.01183662291447</v>
      </c>
      <c r="P21" s="15"/>
      <c r="Q21" s="120">
        <v>15</v>
      </c>
      <c r="R21" s="146">
        <f>ETo!$I20*((1-Constantes!$E$19)*ETo!$K20+ETo!$L20)</f>
        <v>1.9690933406354147</v>
      </c>
      <c r="S21" s="121">
        <f>MIN(R21*Constantes!$E$17,0.8*(V20+Observaciones!$F20-T21-U21-Constantes!$D$14))</f>
        <v>1.2256553944601927</v>
      </c>
      <c r="T21" s="121">
        <f>IF(Observaciones!$F20&gt;0.05*Constantes!$E$18,((Observaciones!$F20-0.05*Constantes!$E$18)^2)/(Observaciones!$F20+0.95*Constantes!$E$18),0)</f>
        <v>0.52356550428411675</v>
      </c>
      <c r="U21" s="121">
        <f>MAX(0,V20+Observaciones!$F20-T21-Constantes!$D$13)</f>
        <v>4.5830682817141337</v>
      </c>
      <c r="V21" s="121">
        <f>V20+Observaciones!$F20-T21-S21-U21-W20</f>
        <v>39.142087239383891</v>
      </c>
      <c r="W21" s="121">
        <f>MAX(0,(V21-Constantes!$D$14)*(1-EXP(-Constantes!$D$22)))</f>
        <v>0.18781464635197154</v>
      </c>
      <c r="X21" s="119">
        <f>X20+(Entradas!$E$19*U21-Y20)/(800*Entradas!$D$44)</f>
        <v>0</v>
      </c>
      <c r="Y21" s="119">
        <f>8000*Entradas!$D$45*X21/Constantes!$E$32</f>
        <v>0</v>
      </c>
      <c r="Z21" s="119">
        <f>10*Escenarios!$E$11*T21</f>
        <v>180.63009897802027</v>
      </c>
      <c r="AA21" s="119">
        <f>10*Escenarios!$E$11*Y21</f>
        <v>0</v>
      </c>
      <c r="AB21" s="119">
        <f>0.001*Observaciones!$F20*Escenarios!$E$9</f>
        <v>52.5</v>
      </c>
      <c r="AC21" s="119">
        <f>Observaciones!$I20</f>
        <v>45.968421531225083</v>
      </c>
      <c r="AD21" s="119">
        <f>MIN(0.0005*ETo!$M20*Escenarios!$E$9*(AH20/Constantes!$E$27)^(2/3),AH20+Z21+AA21+AB21+AC21)</f>
        <v>2.5969023133848976</v>
      </c>
      <c r="AE21" s="119">
        <f>MIN(Constantes!$E$26*(AH20/Constantes!$E$27)^(2/3),AH20+Z21+AA21+AB21+AC21-AD21)</f>
        <v>8.8606276599290688</v>
      </c>
      <c r="AF21" s="119">
        <f>MIN(Entradas!$E$20,AH20+Z21+AA21+AB21+AC21-AD21-AE21)</f>
        <v>1</v>
      </c>
      <c r="AG21" s="119">
        <f>MAX(0,AH20+Z21+AA21+AB21+AC21-AD21-AE21-AF21-Constantes!$E$27)</f>
        <v>0</v>
      </c>
      <c r="AH21" s="119">
        <f t="shared" si="3"/>
        <v>2232.5367146154272</v>
      </c>
      <c r="AI21" s="119">
        <f>(Escenarios!$E$11*S21+0.1*AD21)/(Escenarios!$E$12)</f>
        <v>1.2155657525775754</v>
      </c>
      <c r="AJ21" s="119">
        <f>AG21/10/Escenarios!$E$12</f>
        <v>0</v>
      </c>
      <c r="AK21" s="119">
        <f>(Escenarios!$E$11*U21+0.1*AE21)/(Escenarios!$E$12)</f>
        <v>4.5429119567180152</v>
      </c>
      <c r="AL21" s="121">
        <f t="shared" si="4"/>
        <v>75.770534692094614</v>
      </c>
      <c r="AM21" s="121">
        <f>MAX(0,(AL21-Constantes!$D$13)*(1-EXP(-Constantes!$D$23)))</f>
        <v>0.24363137932382617</v>
      </c>
      <c r="AN21" s="121">
        <f>AJ21+W21*Escenarios!$E$11/Escenarios!$E$12+AM21</f>
        <v>0.42876295929934094</v>
      </c>
      <c r="AO21" s="121">
        <f>0.0526*AJ21*Observaciones!$F20^1.218</f>
        <v>0</v>
      </c>
      <c r="AP21" s="121">
        <f>AO21*Constantes!$E$38</f>
        <v>0</v>
      </c>
      <c r="AQ21" s="121">
        <f t="shared" si="5"/>
        <v>0</v>
      </c>
      <c r="AR21" s="15"/>
      <c r="AS21" s="74">
        <v>15</v>
      </c>
      <c r="AT21" s="146">
        <f>ETo!$I20*((1-Constantes!$F$19)*ETo!$K20+ETo!$L20)</f>
        <v>1.9699599150404608</v>
      </c>
      <c r="AU21" s="121">
        <f>MIN(AT21*Constantes!$F$17,0.8*(AX20+Observaciones!$F20-AV21-AW21-Constantes!$D$14))</f>
        <v>1.2290252473548835</v>
      </c>
      <c r="AV21" s="121">
        <f>IF(Observaciones!$F20&gt;0.05*Constantes!$F$18,((Observaciones!$F20-0.05*Constantes!$F$18)^2)/(Observaciones!$F20+0.95*Constantes!$F$18),0)</f>
        <v>0.51186623147128096</v>
      </c>
      <c r="AW21" s="121">
        <f>MAX(0,AX20+Observaciones!$F20-AV21-Constantes!$D$13)</f>
        <v>4.5816065687992662</v>
      </c>
      <c r="AX21" s="121">
        <f>AX20+Observaciones!$F20-AV21-AU21-AW21-AY20</f>
        <v>39.138898577668868</v>
      </c>
      <c r="AY21" s="121">
        <f>MAX(0,(AX21-Constantes!$D$14)*(1-EXP(-Constantes!$D$22)))</f>
        <v>0.18777074710387012</v>
      </c>
      <c r="AZ21" s="119">
        <f>AZ20+(Entradas!$F$19*AW21-BA20)/(800*Entradas!$D$44)</f>
        <v>0</v>
      </c>
      <c r="BA21" s="119">
        <f>8000*Entradas!$D$45*AZ21/Constantes!$F$32</f>
        <v>0</v>
      </c>
      <c r="BB21" s="119">
        <f>10*Escenarios!$F$11*AV21</f>
        <v>168.91585638552272</v>
      </c>
      <c r="BC21" s="119">
        <f>10*Escenarios!$F$11*BA21</f>
        <v>0</v>
      </c>
      <c r="BD21" s="119">
        <f>0.001*Observaciones!$F20*Escenarios!$F$9</f>
        <v>210</v>
      </c>
      <c r="BE21" s="119">
        <f>Observaciones!$I20</f>
        <v>45.968421531225083</v>
      </c>
      <c r="BF21" s="119">
        <f>MIN(0.0005*ETo!$M20*Escenarios!$F$9*(BJ20/Constantes!$F$27)^(2/3),BJ20+BB21+BE21+BC21+BD21)</f>
        <v>12.011060883601553</v>
      </c>
      <c r="BG21" s="119">
        <f>MIN(Constantes!$F$26*(BJ20/Constantes!$F$27)^(2/3),BJ20+BB21+BC21+BD21+BE21-BF21)</f>
        <v>40.981725705197228</v>
      </c>
      <c r="BH21" s="119">
        <f>MIN(Entradas!$F$20,BJ20+BB21+BC21+BD21+BE21-BF21-BG21)</f>
        <v>1</v>
      </c>
      <c r="BI21" s="119">
        <f>MAX(0,BJ20+BB21+BC21+BD21+BE21-BF21-BG21-BH21-Constantes!$F$27)</f>
        <v>0</v>
      </c>
      <c r="BJ21" s="119">
        <f t="shared" si="6"/>
        <v>2815.217471351466</v>
      </c>
      <c r="BK21" s="119">
        <f>(Escenarios!$F$11*AU21+0.1*BF21)/(Escenarios!$F$12)</f>
        <v>1.1931125500306088</v>
      </c>
      <c r="BL21" s="119">
        <f>BI21/10/Escenarios!$F$12</f>
        <v>0</v>
      </c>
      <c r="BM21" s="119">
        <f>(Escenarios!$F$11*AW21+0.1*BG21)/(Escenarios!$F$12)</f>
        <v>4.4368911240255855</v>
      </c>
      <c r="BN21" s="121">
        <f t="shared" si="7"/>
        <v>74.794329153825103</v>
      </c>
      <c r="BO21" s="121">
        <f>MAX(0,(BN21-Constantes!$D$13)*(1-EXP(-Constantes!$D$23)))</f>
        <v>0.23688823511383875</v>
      </c>
      <c r="BP21" s="121">
        <f>BL21+AY21*Escenarios!$F$11/Escenarios!$F$12+BO21</f>
        <v>0.41392922524034487</v>
      </c>
      <c r="BQ21" s="121">
        <f>0.0526*BL21*Observaciones!$F20^1.218</f>
        <v>0</v>
      </c>
      <c r="BR21" s="121">
        <f>BQ21*Constantes!$F$38</f>
        <v>0</v>
      </c>
      <c r="BS21" s="121">
        <f t="shared" si="8"/>
        <v>0</v>
      </c>
      <c r="BT21" s="15"/>
      <c r="BU21" s="74">
        <v>15</v>
      </c>
      <c r="BV21" s="75">
        <f>0.0526*Observaciones!$F20^2.218</f>
        <v>9.6824131361971233</v>
      </c>
      <c r="BW21" s="75">
        <f>IF(Observaciones!$F20&gt;0.05*$CA$7,((Observaciones!$F20-0.05*$CA$7)^2)/(Observaciones!$F20+0.95*$CA$7),0)</f>
        <v>1.7712663867706289</v>
      </c>
      <c r="BX21" s="75">
        <f>0.0526*BW21*Observaciones!$F20^1.218</f>
        <v>1.6333459934259391</v>
      </c>
      <c r="BY21" s="27"/>
      <c r="BZ21" s="27"/>
      <c r="CA21" s="103"/>
      <c r="CB21" s="37"/>
    </row>
    <row r="22" spans="2:80" s="2" customFormat="1" ht="14.5" x14ac:dyDescent="0.35">
      <c r="B22" s="36"/>
      <c r="C22" s="74">
        <v>16</v>
      </c>
      <c r="D22" s="146">
        <f>ETo!$I21*((1-Constantes!$D$19)*ETo!$K21+ETo!$L21)</f>
        <v>2.038374222264923</v>
      </c>
      <c r="E22" s="75">
        <f>MIN(D22*Constantes!$D$17,0.8*(H21+Observaciones!$F21-F22-G22-Constantes!$D$14))</f>
        <v>1.2678599694815795</v>
      </c>
      <c r="F22" s="75">
        <f>IF(Observaciones!$F21&gt;0.05*Constantes!$D$18,((Observaciones!$F21-0.05*Constantes!$D$18)^2)/(Observaciones!$F21+0.95*Constantes!$D$18),0)</f>
        <v>0.62234560562390229</v>
      </c>
      <c r="G22" s="75">
        <f>MAX(0,H21+Observaciones!$F21-F22-Constantes!$D$13)</f>
        <v>9.1207420241019435</v>
      </c>
      <c r="H22" s="75">
        <f>H21+Observaciones!$F21-F22-E22-G22-I21</f>
        <v>39.044311611496994</v>
      </c>
      <c r="I22" s="75">
        <f>MAX(0,(H22-Constantes!$D$14)*(1-EXP(-Constantes!$D$22)))</f>
        <v>0.18646854038950531</v>
      </c>
      <c r="J22" s="75">
        <f t="shared" si="0"/>
        <v>85.020292766772883</v>
      </c>
      <c r="K22" s="75">
        <f>MAX(0,(J22-Constantes!$D$13)*(1-EXP(-Constantes!$D$23)))</f>
        <v>0.30752412543098012</v>
      </c>
      <c r="L22" s="75">
        <f t="shared" si="1"/>
        <v>1.1163382714443877</v>
      </c>
      <c r="M22" s="75">
        <f>0.0526*F22*Observaciones!$F21^1.218</f>
        <v>0.6140740706906247</v>
      </c>
      <c r="N22" s="75">
        <f>M22*Constantes!$D$38</f>
        <v>2.7683035057127128E-3</v>
      </c>
      <c r="O22" s="75">
        <f t="shared" si="2"/>
        <v>247.98070410422369</v>
      </c>
      <c r="P22" s="15"/>
      <c r="Q22" s="120">
        <v>16</v>
      </c>
      <c r="R22" s="146">
        <f>ETo!$I21*((1-Constantes!$E$19)*ETo!$K21+ETo!$L21)</f>
        <v>2.038656429260107</v>
      </c>
      <c r="S22" s="121">
        <f>MIN(R22*Constantes!$E$17,0.8*(V21+Observaciones!$F21-T22-U22-Constantes!$D$14))</f>
        <v>1.268954700322785</v>
      </c>
      <c r="T22" s="121">
        <f>IF(Observaciones!$F21&gt;0.05*Constantes!$E$18,((Observaciones!$F21-0.05*Constantes!$E$18)^2)/(Observaciones!$F21+0.95*Constantes!$E$18),0)</f>
        <v>0.61817508118299846</v>
      </c>
      <c r="U22" s="121">
        <f>MAX(0,V21+Observaciones!$F21-T22-Constantes!$D$13)</f>
        <v>9.1239121582008949</v>
      </c>
      <c r="V22" s="121">
        <f>V21+Observaciones!$F21-T22-S22-U22-W21</f>
        <v>39.043230653325239</v>
      </c>
      <c r="W22" s="121">
        <f>MAX(0,(V22-Constantes!$D$14)*(1-EXP(-Constantes!$D$22)))</f>
        <v>0.18645365851892443</v>
      </c>
      <c r="X22" s="119">
        <f>X21+(Entradas!$E$19*U22-Y21)/(800*Entradas!$D$44)</f>
        <v>0</v>
      </c>
      <c r="Y22" s="119">
        <f>8000*Entradas!$D$45*X22/Constantes!$E$32</f>
        <v>0</v>
      </c>
      <c r="Z22" s="119">
        <f>10*Escenarios!$E$11*T22</f>
        <v>213.27040300813448</v>
      </c>
      <c r="AA22" s="119">
        <f>10*Escenarios!$E$11*Y22</f>
        <v>0</v>
      </c>
      <c r="AB22" s="119">
        <f>0.001*Observaciones!$F21*Escenarios!$E$9</f>
        <v>55.5</v>
      </c>
      <c r="AC22" s="119">
        <f>Observaciones!$I21</f>
        <v>59.605670222384049</v>
      </c>
      <c r="AD22" s="119">
        <f>MIN(0.0005*ETo!$M21*Escenarios!$E$9*(AH21/Constantes!$E$27)^(2/3),AH21+Z22+AA22+AB22+AC22)</f>
        <v>2.9269572791871279</v>
      </c>
      <c r="AE22" s="119">
        <f>MIN(Constantes!$E$26*(AH21/Constantes!$E$27)^(2/3),AH21+Z22+AA22+AB22+AC22-AD22)</f>
        <v>9.6447263113079789</v>
      </c>
      <c r="AF22" s="119">
        <f>MIN(Entradas!$E$20,AH21+Z22+AA22+AB22+AC22-AD22-AE22)</f>
        <v>1</v>
      </c>
      <c r="AG22" s="119">
        <f>MAX(0,AH21+Z22+AA22+AB22+AC22-AD22-AE22-AF22-Constantes!$E$27)</f>
        <v>0</v>
      </c>
      <c r="AH22" s="119">
        <f t="shared" si="3"/>
        <v>2547.3411042554503</v>
      </c>
      <c r="AI22" s="119">
        <f>(Escenarios!$E$11*S22+0.1*AD22)/(Escenarios!$E$12)</f>
        <v>1.2591895111158513</v>
      </c>
      <c r="AJ22" s="119">
        <f>AG22/10/Escenarios!$E$12</f>
        <v>0</v>
      </c>
      <c r="AK22" s="119">
        <f>(Escenarios!$E$11*U22+0.1*AE22)/(Escenarios!$E$12)</f>
        <v>9.0211269168303332</v>
      </c>
      <c r="AL22" s="121">
        <f t="shared" si="4"/>
        <v>84.548030229601125</v>
      </c>
      <c r="AM22" s="121">
        <f>MAX(0,(AL22-Constantes!$D$13)*(1-EXP(-Constantes!$D$23)))</f>
        <v>0.3042619698005492</v>
      </c>
      <c r="AN22" s="121">
        <f>AJ22+W22*Escenarios!$E$11/Escenarios!$E$12+AM22</f>
        <v>0.48805200462634613</v>
      </c>
      <c r="AO22" s="121">
        <f>0.0526*AJ22*Observaciones!$F21^1.218</f>
        <v>0</v>
      </c>
      <c r="AP22" s="121">
        <f>AO22*Constantes!$E$38</f>
        <v>0</v>
      </c>
      <c r="AQ22" s="121">
        <f t="shared" si="5"/>
        <v>0</v>
      </c>
      <c r="AR22" s="15"/>
      <c r="AS22" s="74">
        <v>16</v>
      </c>
      <c r="AT22" s="146">
        <f>ETo!$I21*((1-Constantes!$F$19)*ETo!$K21+ETo!$L21)</f>
        <v>2.0395543606084199</v>
      </c>
      <c r="AU22" s="121">
        <f>MIN(AT22*Constantes!$F$17,0.8*(AX21+Observaciones!$F21-AV22-AW22-Constantes!$D$14))</f>
        <v>1.272444065182418</v>
      </c>
      <c r="AV22" s="121">
        <f>IF(Observaciones!$F21&gt;0.05*Constantes!$F$18,((Observaciones!$F21-0.05*Constantes!$F$18)^2)/(Observaciones!$F21+0.95*Constantes!$F$18),0)</f>
        <v>0.60505493479765715</v>
      </c>
      <c r="AW22" s="121">
        <f>MAX(0,AX21+Observaciones!$F21-AV22-Constantes!$D$13)</f>
        <v>9.1338436428712129</v>
      </c>
      <c r="AX22" s="121">
        <f>AX21+Observaciones!$F21-AV22-AU22-AW22-AY21</f>
        <v>39.039785187713711</v>
      </c>
      <c r="AY22" s="121">
        <f>MAX(0,(AX22-Constantes!$D$14)*(1-EXP(-Constantes!$D$22)))</f>
        <v>0.18640622377569255</v>
      </c>
      <c r="AZ22" s="119">
        <f>AZ21+(Entradas!$F$19*AW22-BA21)/(800*Entradas!$D$44)</f>
        <v>0</v>
      </c>
      <c r="BA22" s="119">
        <f>8000*Entradas!$D$45*AZ22/Constantes!$F$32</f>
        <v>0</v>
      </c>
      <c r="BB22" s="119">
        <f>10*Escenarios!$F$11*AV22</f>
        <v>199.66812848322687</v>
      </c>
      <c r="BC22" s="119">
        <f>10*Escenarios!$F$11*BA22</f>
        <v>0</v>
      </c>
      <c r="BD22" s="119">
        <f>0.001*Observaciones!$F21*Escenarios!$F$9</f>
        <v>222</v>
      </c>
      <c r="BE22" s="119">
        <f>Observaciones!$I21</f>
        <v>59.605670222384049</v>
      </c>
      <c r="BF22" s="119">
        <f>MIN(0.0005*ETo!$M21*Escenarios!$F$9*(BJ21/Constantes!$F$27)^(2/3),BJ21+BB22+BE22+BC22+BD22)</f>
        <v>13.66528209232751</v>
      </c>
      <c r="BG22" s="119">
        <f>MIN(Constantes!$F$26*(BJ21/Constantes!$F$27)^(2/3),BJ21+BB22+BC22+BD22+BE22-BF22)</f>
        <v>45.028981695257173</v>
      </c>
      <c r="BH22" s="119">
        <f>MIN(Entradas!$F$20,BJ21+BB22+BC22+BD22+BE22-BF22-BG22)</f>
        <v>1</v>
      </c>
      <c r="BI22" s="119">
        <f>MAX(0,BJ21+BB22+BC22+BD22+BE22-BF22-BG22-BH22-Constantes!$F$27)</f>
        <v>0</v>
      </c>
      <c r="BJ22" s="119">
        <f t="shared" si="6"/>
        <v>3236.7970062694926</v>
      </c>
      <c r="BK22" s="119">
        <f>(Escenarios!$F$11*AU22+0.1*BF22)/(Escenarios!$F$12)</f>
        <v>1.2387766388643586</v>
      </c>
      <c r="BL22" s="119">
        <f>BI22/10/Escenarios!$F$12</f>
        <v>0</v>
      </c>
      <c r="BM22" s="119">
        <f>(Escenarios!$F$11*AW22+0.1*BG22)/(Escenarios!$F$12)</f>
        <v>8.7405639538364515</v>
      </c>
      <c r="BN22" s="121">
        <f t="shared" si="7"/>
        <v>83.298004872547722</v>
      </c>
      <c r="BO22" s="121">
        <f>MAX(0,(BN22-Constantes!$D$13)*(1-EXP(-Constantes!$D$23)))</f>
        <v>0.295627413942882</v>
      </c>
      <c r="BP22" s="121">
        <f>BL22+AY22*Escenarios!$F$11/Escenarios!$F$12+BO22</f>
        <v>0.47138185350282069</v>
      </c>
      <c r="BQ22" s="121">
        <f>0.0526*BL22*Observaciones!$F21^1.218</f>
        <v>0</v>
      </c>
      <c r="BR22" s="121">
        <f>BQ22*Constantes!$F$38</f>
        <v>0</v>
      </c>
      <c r="BS22" s="121">
        <f t="shared" si="8"/>
        <v>0</v>
      </c>
      <c r="BT22" s="15"/>
      <c r="BU22" s="74">
        <v>16</v>
      </c>
      <c r="BV22" s="75">
        <f>0.0526*Observaciones!$F21^2.218</f>
        <v>10.952470979260255</v>
      </c>
      <c r="BW22" s="75">
        <f>IF(Observaciones!$F21&gt;0.05*$CA$7,((Observaciones!$F21-0.05*$CA$7)^2)/(Observaciones!$F21+0.95*$CA$7),0)</f>
        <v>1.9944037524297829</v>
      </c>
      <c r="BX22" s="75">
        <f>0.0526*BW22*Observaciones!$F21^1.218</f>
        <v>1.9678963260734179</v>
      </c>
      <c r="BY22" s="27"/>
      <c r="BZ22" s="27"/>
      <c r="CA22" s="103"/>
      <c r="CB22" s="37"/>
    </row>
    <row r="23" spans="2:80" s="2" customFormat="1" ht="14.5" x14ac:dyDescent="0.35">
      <c r="B23" s="36"/>
      <c r="C23" s="74">
        <v>17</v>
      </c>
      <c r="D23" s="146">
        <f>ETo!$I22*((1-Constantes!$D$19)*ETo!$K22+ETo!$L22)</f>
        <v>2.0326661873962233</v>
      </c>
      <c r="E23" s="75">
        <f>MIN(D23*Constantes!$D$17,0.8*(H22+Observaciones!$F22-F23-G23-Constantes!$D$14))</f>
        <v>1.2643095964267299</v>
      </c>
      <c r="F23" s="75">
        <f>IF(Observaciones!$F22&gt;0.05*Constantes!$D$18,((Observaciones!$F22-0.05*Constantes!$D$18)^2)/(Observaciones!$F22+0.95*Constantes!$D$18),0)</f>
        <v>4.7863088294233559E-2</v>
      </c>
      <c r="G23" s="75">
        <f>MAX(0,H22+Observaciones!$F22-F23-Constantes!$D$13)</f>
        <v>4.2964485232027556</v>
      </c>
      <c r="H23" s="75">
        <f>H22+Observaciones!$F22-F23-E23-G23-I22</f>
        <v>39.049221863183767</v>
      </c>
      <c r="I23" s="75">
        <f>MAX(0,(H23-Constantes!$D$14)*(1-EXP(-Constantes!$D$22)))</f>
        <v>0.18653614127548909</v>
      </c>
      <c r="J23" s="75">
        <f t="shared" si="0"/>
        <v>89.009217164544665</v>
      </c>
      <c r="K23" s="75">
        <f>MAX(0,(J23-Constantes!$D$13)*(1-EXP(-Constantes!$D$23)))</f>
        <v>0.33507763890990738</v>
      </c>
      <c r="L23" s="75">
        <f t="shared" si="1"/>
        <v>0.56947686847963008</v>
      </c>
      <c r="M23" s="75">
        <f>0.0526*F23*Observaciones!$F22^1.218</f>
        <v>2.1421099460867427E-2</v>
      </c>
      <c r="N23" s="75">
        <f>M23*Constantes!$D$38</f>
        <v>9.656832549051864E-5</v>
      </c>
      <c r="O23" s="75">
        <f t="shared" si="2"/>
        <v>16.957374537149061</v>
      </c>
      <c r="P23" s="15"/>
      <c r="Q23" s="120">
        <v>17</v>
      </c>
      <c r="R23" s="146">
        <f>ETo!$I22*((1-Constantes!$E$19)*ETo!$K22+ETo!$L22)</f>
        <v>2.0329476067131442</v>
      </c>
      <c r="S23" s="121">
        <f>MIN(R23*Constantes!$E$17,0.8*(V22+Observaciones!$F22-T23-U23-Constantes!$D$14))</f>
        <v>1.2654012633138298</v>
      </c>
      <c r="T23" s="121">
        <f>IF(Observaciones!$F22&gt;0.05*Constantes!$E$18,((Observaciones!$F22-0.05*Constantes!$E$18)^2)/(Observaciones!$F22+0.95*Constantes!$E$18),0)</f>
        <v>4.7053443606441377E-2</v>
      </c>
      <c r="U23" s="121">
        <f>MAX(0,V22+Observaciones!$F22-T23-Constantes!$D$13)</f>
        <v>4.2961772097187918</v>
      </c>
      <c r="V23" s="121">
        <f>V22+Observaciones!$F22-T23-S23-U23-W22</f>
        <v>39.048145078167252</v>
      </c>
      <c r="W23" s="121">
        <f>MAX(0,(V23-Constantes!$D$14)*(1-EXP(-Constantes!$D$22)))</f>
        <v>0.1865213168579696</v>
      </c>
      <c r="X23" s="119">
        <f>X22+(Entradas!$E$19*U23-Y22)/(800*Entradas!$D$44)</f>
        <v>0</v>
      </c>
      <c r="Y23" s="119">
        <f>8000*Entradas!$D$45*X23/Constantes!$E$32</f>
        <v>0</v>
      </c>
      <c r="Z23" s="119">
        <f>10*Escenarios!$E$11*T23</f>
        <v>16.233438044222275</v>
      </c>
      <c r="AA23" s="119">
        <f>10*Escenarios!$E$11*Y23</f>
        <v>0</v>
      </c>
      <c r="AB23" s="119">
        <f>0.001*Observaciones!$F22*Escenarios!$E$9</f>
        <v>28.999999999999996</v>
      </c>
      <c r="AC23" s="119">
        <f>Observaciones!$I22</f>
        <v>0</v>
      </c>
      <c r="AD23" s="119">
        <f>MIN(0.0005*ETo!$M22*Escenarios!$E$9*(AH22/Constantes!$E$27)^(2/3),AH22+Z23+AA23+AB23+AC23)</f>
        <v>3.1870692242312466</v>
      </c>
      <c r="AE23" s="119">
        <f>MIN(Constantes!$E$26*(AH22/Constantes!$E$27)^(2/3),AH22+Z23+AA23+AB23+AC23-AD23)</f>
        <v>10.531306132264753</v>
      </c>
      <c r="AF23" s="119">
        <f>MIN(Entradas!$E$20,AH22+Z23+AA23+AB23+AC23-AD23-AE23)</f>
        <v>1</v>
      </c>
      <c r="AG23" s="119">
        <f>MAX(0,AH22+Z23+AA23+AB23+AC23-AD23-AE23-AF23-Constantes!$E$27)</f>
        <v>0</v>
      </c>
      <c r="AH23" s="119">
        <f t="shared" si="3"/>
        <v>2577.856166943176</v>
      </c>
      <c r="AI23" s="119">
        <f>(Escenarios!$E$11*S23+0.1*AD23)/(Escenarios!$E$12)</f>
        <v>1.2564300144785787</v>
      </c>
      <c r="AJ23" s="119">
        <f>AG23/10/Escenarios!$E$12</f>
        <v>0</v>
      </c>
      <c r="AK23" s="119">
        <f>(Escenarios!$E$11*U23+0.1*AE23)/(Escenarios!$E$12)</f>
        <v>4.2648926956721365</v>
      </c>
      <c r="AL23" s="121">
        <f t="shared" si="4"/>
        <v>88.508660955472706</v>
      </c>
      <c r="AM23" s="121">
        <f>MAX(0,(AL23-Constantes!$D$13)*(1-EXP(-Constantes!$D$23)))</f>
        <v>0.33162004461172284</v>
      </c>
      <c r="AN23" s="121">
        <f>AJ23+W23*Escenarios!$E$11/Escenarios!$E$12+AM23</f>
        <v>0.51547677122886437</v>
      </c>
      <c r="AO23" s="121">
        <f>0.0526*AJ23*Observaciones!$F22^1.218</f>
        <v>0</v>
      </c>
      <c r="AP23" s="121">
        <f>AO23*Constantes!$E$38</f>
        <v>0</v>
      </c>
      <c r="AQ23" s="121">
        <f t="shared" si="5"/>
        <v>0</v>
      </c>
      <c r="AR23" s="15"/>
      <c r="AS23" s="74">
        <v>17</v>
      </c>
      <c r="AT23" s="146">
        <f>ETo!$I22*((1-Constantes!$F$19)*ETo!$K22+ETo!$L22)</f>
        <v>2.0338430318124376</v>
      </c>
      <c r="AU23" s="121">
        <f>MIN(AT23*Constantes!$F$17,0.8*(AX22+Observaciones!$F22-AV23-AW23-Constantes!$D$14))</f>
        <v>1.2688808620773115</v>
      </c>
      <c r="AV23" s="121">
        <f>IF(Observaciones!$F22&gt;0.05*Constantes!$F$18,((Observaciones!$F22-0.05*Constantes!$F$18)^2)/(Observaciones!$F22+0.95*Constantes!$F$18),0)</f>
        <v>4.4533095835936995E-2</v>
      </c>
      <c r="AW23" s="121">
        <f>MAX(0,AX22+Observaciones!$F22-AV23-Constantes!$D$13)</f>
        <v>4.2952520918777708</v>
      </c>
      <c r="AX23" s="121">
        <f>AX22+Observaciones!$F22-AV23-AU23-AW23-AY22</f>
        <v>39.044712914146999</v>
      </c>
      <c r="AY23" s="121">
        <f>MAX(0,(AX23-Constantes!$D$14)*(1-EXP(-Constantes!$D$22)))</f>
        <v>0.18647406524167551</v>
      </c>
      <c r="AZ23" s="119">
        <f>AZ22+(Entradas!$F$19*AW23-BA22)/(800*Entradas!$D$44)</f>
        <v>0</v>
      </c>
      <c r="BA23" s="119">
        <f>8000*Entradas!$D$45*AZ23/Constantes!$F$32</f>
        <v>0</v>
      </c>
      <c r="BB23" s="119">
        <f>10*Escenarios!$F$11*AV23</f>
        <v>14.695921625859208</v>
      </c>
      <c r="BC23" s="119">
        <f>10*Escenarios!$F$11*BA23</f>
        <v>0</v>
      </c>
      <c r="BD23" s="119">
        <f>0.001*Observaciones!$F22*Escenarios!$F$9</f>
        <v>115.99999999999999</v>
      </c>
      <c r="BE23" s="119">
        <f>Observaciones!$I22</f>
        <v>0</v>
      </c>
      <c r="BF23" s="119">
        <f>MIN(0.0005*ETo!$M22*Escenarios!$F$9*(BJ22/Constantes!$F$27)^(2/3),BJ22+BB23+BE23+BC23+BD23)</f>
        <v>14.955596109601007</v>
      </c>
      <c r="BG23" s="119">
        <f>MIN(Constantes!$F$26*(BJ22/Constantes!$F$27)^(2/3),BJ22+BB23+BC23+BD23+BE23-BF23)</f>
        <v>49.419058683517314</v>
      </c>
      <c r="BH23" s="119">
        <f>MIN(Entradas!$F$20,BJ22+BB23+BC23+BD23+BE23-BF23-BG23)</f>
        <v>1</v>
      </c>
      <c r="BI23" s="119">
        <f>MAX(0,BJ22+BB23+BC23+BD23+BE23-BF23-BG23-BH23-Constantes!$F$27)</f>
        <v>0</v>
      </c>
      <c r="BJ23" s="119">
        <f t="shared" si="6"/>
        <v>3302.1182731022332</v>
      </c>
      <c r="BK23" s="119">
        <f>(Escenarios!$F$11*AU23+0.1*BF23)/(Escenarios!$F$12)</f>
        <v>1.2391036588431823</v>
      </c>
      <c r="BL23" s="119">
        <f>BI23/10/Escenarios!$F$12</f>
        <v>0</v>
      </c>
      <c r="BM23" s="119">
        <f>(Escenarios!$F$11*AW23+0.1*BG23)/(Escenarios!$F$12)</f>
        <v>4.1910064257233772</v>
      </c>
      <c r="BN23" s="121">
        <f t="shared" si="7"/>
        <v>87.193383884328213</v>
      </c>
      <c r="BO23" s="121">
        <f>MAX(0,(BN23-Constantes!$D$13)*(1-EXP(-Constantes!$D$23)))</f>
        <v>0.32253476224123023</v>
      </c>
      <c r="BP23" s="121">
        <f>BL23+AY23*Escenarios!$F$11/Escenarios!$F$12+BO23</f>
        <v>0.49835316661195284</v>
      </c>
      <c r="BQ23" s="121">
        <f>0.0526*BL23*Observaciones!$F22^1.218</f>
        <v>0</v>
      </c>
      <c r="BR23" s="121">
        <f>BQ23*Constantes!$F$38</f>
        <v>0</v>
      </c>
      <c r="BS23" s="121">
        <f t="shared" si="8"/>
        <v>0</v>
      </c>
      <c r="BT23" s="15"/>
      <c r="BU23" s="74">
        <v>17</v>
      </c>
      <c r="BV23" s="75">
        <f>0.0526*Observaciones!$F22^2.218</f>
        <v>2.5957868850681649</v>
      </c>
      <c r="BW23" s="75">
        <f>IF(Observaciones!$F22&gt;0.05*$CA$7,((Observaciones!$F22-0.05*$CA$7)^2)/(Observaciones!$F22+0.95*$CA$7),0)</f>
        <v>0.42760102492926944</v>
      </c>
      <c r="BX23" s="75">
        <f>0.0526*BW23*Observaciones!$F22^1.218</f>
        <v>0.19137260906087983</v>
      </c>
      <c r="BY23" s="27"/>
      <c r="BZ23" s="27"/>
      <c r="CA23" s="103"/>
      <c r="CB23" s="37"/>
    </row>
    <row r="24" spans="2:80" s="2" customFormat="1" ht="14.5" x14ac:dyDescent="0.35">
      <c r="B24" s="36"/>
      <c r="C24" s="74">
        <v>18</v>
      </c>
      <c r="D24" s="146">
        <f>ETo!$I23*((1-Constantes!$D$19)*ETo!$K23+ETo!$L23)</f>
        <v>2.0483998062207385</v>
      </c>
      <c r="E24" s="75">
        <f>MIN(D24*Constantes!$D$17,0.8*(H23+Observaciones!$F23-F24-G24-Constantes!$D$14))</f>
        <v>1.2740958394358861</v>
      </c>
      <c r="F24" s="75">
        <f>IF(Observaciones!$F23&gt;0.05*Constantes!$D$18,((Observaciones!$F23-0.05*Constantes!$D$18)^2)/(Observaciones!$F23+0.95*Constantes!$D$18),0)</f>
        <v>7.5157920573128478E-2</v>
      </c>
      <c r="G24" s="75">
        <f>MAX(0,H23+Observaciones!$F23-F24-Constantes!$D$13)</f>
        <v>4.7740639426106384</v>
      </c>
      <c r="H24" s="75">
        <f>H23+Observaciones!$F23-F24-E24-G24-I23</f>
        <v>39.039368019288624</v>
      </c>
      <c r="I24" s="75">
        <f>MAX(0,(H24-Constantes!$D$14)*(1-EXP(-Constantes!$D$22)))</f>
        <v>0.18640048049470834</v>
      </c>
      <c r="J24" s="75">
        <f t="shared" si="0"/>
        <v>93.448203468245396</v>
      </c>
      <c r="K24" s="75">
        <f>MAX(0,(J24-Constantes!$D$13)*(1-EXP(-Constantes!$D$23)))</f>
        <v>0.36573995705765522</v>
      </c>
      <c r="L24" s="75">
        <f t="shared" si="1"/>
        <v>0.62729835812549206</v>
      </c>
      <c r="M24" s="75">
        <f>0.0526*F24*Observaciones!$F23^1.218</f>
        <v>3.7201229125183255E-2</v>
      </c>
      <c r="N24" s="75">
        <f>M24*Constantes!$D$38</f>
        <v>1.6770663006214273E-4</v>
      </c>
      <c r="O24" s="75">
        <f t="shared" si="2"/>
        <v>26.734747172507781</v>
      </c>
      <c r="P24" s="15"/>
      <c r="Q24" s="120">
        <v>18</v>
      </c>
      <c r="R24" s="146">
        <f>ETo!$I23*((1-Constantes!$E$19)*ETo!$K23+ETo!$L23)</f>
        <v>2.0486834458257905</v>
      </c>
      <c r="S24" s="121">
        <f>MIN(R24*Constantes!$E$17,0.8*(V23+Observaciones!$F23-T24-U24-Constantes!$D$14))</f>
        <v>1.2751959823841554</v>
      </c>
      <c r="T24" s="121">
        <f>IF(Observaciones!$F23&gt;0.05*Constantes!$E$18,((Observaciones!$F23-0.05*Constantes!$E$18)^2)/(Observaciones!$F23+0.95*Constantes!$E$18),0)</f>
        <v>7.4098063782443949E-2</v>
      </c>
      <c r="U24" s="121">
        <f>MAX(0,V23+Observaciones!$F23-T24-Constantes!$D$13)</f>
        <v>4.7740470143848057</v>
      </c>
      <c r="V24" s="121">
        <f>V23+Observaciones!$F23-T24-S24-U24-W23</f>
        <v>39.038282700757875</v>
      </c>
      <c r="W24" s="121">
        <f>MAX(0,(V24-Constantes!$D$14)*(1-EXP(-Constantes!$D$22)))</f>
        <v>0.18638553859377668</v>
      </c>
      <c r="X24" s="119">
        <f>X23+(Entradas!$E$19*U24-Y23)/(800*Entradas!$D$44)</f>
        <v>0</v>
      </c>
      <c r="Y24" s="119">
        <f>8000*Entradas!$D$45*X24/Constantes!$E$32</f>
        <v>0</v>
      </c>
      <c r="Z24" s="119">
        <f>10*Escenarios!$E$11*T24</f>
        <v>25.563832004943162</v>
      </c>
      <c r="AA24" s="119">
        <f>10*Escenarios!$E$11*Y24</f>
        <v>0</v>
      </c>
      <c r="AB24" s="119">
        <f>0.001*Observaciones!$F23*Escenarios!$E$9</f>
        <v>31.5</v>
      </c>
      <c r="AC24" s="119">
        <f>Observaciones!$I23</f>
        <v>5.2866259044669099E-3</v>
      </c>
      <c r="AD24" s="119">
        <f>MIN(0.0005*ETo!$M23*Escenarios!$E$9*(AH23/Constantes!$E$27)^(2/3),AH23+Z24+AA24+AB24+AC24)</f>
        <v>3.2374136573022536</v>
      </c>
      <c r="AE24" s="119">
        <f>MIN(Constantes!$E$26*(AH23/Constantes!$E$27)^(2/3),AH23+Z24+AA24+AB24+AC24-AD24)</f>
        <v>10.615243391832374</v>
      </c>
      <c r="AF24" s="119">
        <f>MIN(Entradas!$E$20,AH23+Z24+AA24+AB24+AC24-AD24-AE24)</f>
        <v>1</v>
      </c>
      <c r="AG24" s="119">
        <f>MAX(0,AH23+Z24+AA24+AB24+AC24-AD24-AE24-AF24-Constantes!$E$27)</f>
        <v>0</v>
      </c>
      <c r="AH24" s="119">
        <f t="shared" si="3"/>
        <v>2620.0726285248893</v>
      </c>
      <c r="AI24" s="119">
        <f>(Escenarios!$E$11*S24+0.1*AD24)/(Escenarios!$E$12)</f>
        <v>1.2662286502281026</v>
      </c>
      <c r="AJ24" s="119">
        <f>AG24/10/Escenarios!$E$12</f>
        <v>0</v>
      </c>
      <c r="AK24" s="119">
        <f>(Escenarios!$E$11*U24+0.1*AE24)/(Escenarios!$E$12)</f>
        <v>4.736175609584544</v>
      </c>
      <c r="AL24" s="121">
        <f t="shared" si="4"/>
        <v>92.91321652044553</v>
      </c>
      <c r="AM24" s="121">
        <f>MAX(0,(AL24-Constantes!$D$13)*(1-EXP(-Constantes!$D$23)))</f>
        <v>0.36204453227460143</v>
      </c>
      <c r="AN24" s="121">
        <f>AJ24+W24*Escenarios!$E$11/Escenarios!$E$12+AM24</f>
        <v>0.5457674203170384</v>
      </c>
      <c r="AO24" s="121">
        <f>0.0526*AJ24*Observaciones!$F23^1.218</f>
        <v>0</v>
      </c>
      <c r="AP24" s="121">
        <f>AO24*Constantes!$E$38</f>
        <v>0</v>
      </c>
      <c r="AQ24" s="121">
        <f t="shared" si="5"/>
        <v>0</v>
      </c>
      <c r="AR24" s="15"/>
      <c r="AS24" s="74">
        <v>18</v>
      </c>
      <c r="AT24" s="146">
        <f>ETo!$I23*((1-Constantes!$F$19)*ETo!$K23+ETo!$L23)</f>
        <v>2.0495859354782286</v>
      </c>
      <c r="AU24" s="121">
        <f>MIN(AT24*Constantes!$F$17,0.8*(AX23+Observaciones!$F23-AV24-AW24-Constantes!$D$14))</f>
        <v>1.2787025980041238</v>
      </c>
      <c r="AV24" s="121">
        <f>IF(Observaciones!$F23&gt;0.05*Constantes!$F$18,((Observaciones!$F23-0.05*Constantes!$F$18)^2)/(Observaciones!$F23+0.95*Constantes!$F$18),0)</f>
        <v>7.0789070955060665E-2</v>
      </c>
      <c r="AW24" s="121">
        <f>MAX(0,AX23+Observaciones!$F23-AV24-Constantes!$D$13)</f>
        <v>4.7739238431919375</v>
      </c>
      <c r="AX24" s="121">
        <f>AX23+Observaciones!$F23-AV24-AU24-AW24-AY23</f>
        <v>39.034823336754201</v>
      </c>
      <c r="AY24" s="121">
        <f>MAX(0,(AX24-Constantes!$D$14)*(1-EXP(-Constantes!$D$22)))</f>
        <v>0.18633791250727308</v>
      </c>
      <c r="AZ24" s="119">
        <f>AZ23+(Entradas!$F$19*AW24-BA23)/(800*Entradas!$D$44)</f>
        <v>0</v>
      </c>
      <c r="BA24" s="119">
        <f>8000*Entradas!$D$45*AZ24/Constantes!$F$32</f>
        <v>0</v>
      </c>
      <c r="BB24" s="119">
        <f>10*Escenarios!$F$11*AV24</f>
        <v>23.360393415170019</v>
      </c>
      <c r="BC24" s="119">
        <f>10*Escenarios!$F$11*BA24</f>
        <v>0</v>
      </c>
      <c r="BD24" s="119">
        <f>0.001*Observaciones!$F23*Escenarios!$F$9</f>
        <v>126</v>
      </c>
      <c r="BE24" s="119">
        <f>Observaciones!$I23</f>
        <v>5.2866259044669099E-3</v>
      </c>
      <c r="BF24" s="119">
        <f>MIN(0.0005*ETo!$M23*Escenarios!$F$9*(BJ23/Constantes!$F$27)^(2/3),BJ23+BB24+BE24+BC24+BD24)</f>
        <v>15.27381341054816</v>
      </c>
      <c r="BG24" s="119">
        <f>MIN(Constantes!$F$26*(BJ23/Constantes!$F$27)^(2/3),BJ23+BB24+BC24+BD24+BE24-BF24)</f>
        <v>50.081720792365417</v>
      </c>
      <c r="BH24" s="119">
        <f>MIN(Entradas!$F$20,BJ23+BB24+BC24+BD24+BE24-BF24-BG24)</f>
        <v>1</v>
      </c>
      <c r="BI24" s="119">
        <f>MAX(0,BJ23+BB24+BC24+BD24+BE24-BF24-BG24-BH24-Constantes!$F$27)</f>
        <v>0</v>
      </c>
      <c r="BJ24" s="119">
        <f t="shared" si="6"/>
        <v>3385.1284189403941</v>
      </c>
      <c r="BK24" s="119">
        <f>(Escenarios!$F$11*AU24+0.1*BF24)/(Escenarios!$F$12)</f>
        <v>1.2492733450054543</v>
      </c>
      <c r="BL24" s="119">
        <f>BI24/10/Escenarios!$F$12</f>
        <v>0</v>
      </c>
      <c r="BM24" s="119">
        <f>(Escenarios!$F$11*AW24+0.1*BG24)/(Escenarios!$F$12)</f>
        <v>4.6442188258448711</v>
      </c>
      <c r="BN24" s="121">
        <f t="shared" si="7"/>
        <v>91.515067947931854</v>
      </c>
      <c r="BO24" s="121">
        <f>MAX(0,(BN24-Constantes!$D$13)*(1-EXP(-Constantes!$D$23)))</f>
        <v>0.3523868146302615</v>
      </c>
      <c r="BP24" s="121">
        <f>BL24+AY24*Escenarios!$F$11/Escenarios!$F$12+BO24</f>
        <v>0.52807684642283326</v>
      </c>
      <c r="BQ24" s="121">
        <f>0.0526*BL24*Observaciones!$F23^1.218</f>
        <v>0</v>
      </c>
      <c r="BR24" s="121">
        <f>BQ24*Constantes!$F$38</f>
        <v>0</v>
      </c>
      <c r="BS24" s="121">
        <f t="shared" si="8"/>
        <v>0</v>
      </c>
      <c r="BT24" s="15"/>
      <c r="BU24" s="74">
        <v>18</v>
      </c>
      <c r="BV24" s="75">
        <f>0.0526*Observaciones!$F23^2.218</f>
        <v>3.1183372517686312</v>
      </c>
      <c r="BW24" s="75">
        <f>IF(Observaciones!$F23&gt;0.05*$CA$7,((Observaciones!$F23-0.05*$CA$7)^2)/(Observaciones!$F23+0.95*$CA$7),0)</f>
        <v>0.53229249011857738</v>
      </c>
      <c r="BX24" s="75">
        <f>0.0526*BW24*Observaciones!$F23^1.218</f>
        <v>0.26347103186880089</v>
      </c>
      <c r="BY24" s="27"/>
      <c r="BZ24" s="27"/>
      <c r="CA24" s="103"/>
      <c r="CB24" s="37"/>
    </row>
    <row r="25" spans="2:80" s="2" customFormat="1" ht="14.5" x14ac:dyDescent="0.35">
      <c r="B25" s="36"/>
      <c r="C25" s="74">
        <v>19</v>
      </c>
      <c r="D25" s="146">
        <f>ETo!$I24*((1-Constantes!$D$19)*ETo!$K24+ETo!$L24)</f>
        <v>2.0157779874383501</v>
      </c>
      <c r="E25" s="75">
        <f>MIN(D25*Constantes!$D$17,0.8*(H24+Observaciones!$F24-F25-G25-Constantes!$D$14))</f>
        <v>1.2538052089353122</v>
      </c>
      <c r="F25" s="75">
        <f>IF(Observaciones!$F24&gt;0.05*Constantes!$D$18,((Observaciones!$F24-0.05*Constantes!$D$18)^2)/(Observaciones!$F24+0.95*Constantes!$D$18),0)</f>
        <v>0</v>
      </c>
      <c r="G25" s="75">
        <f>MAX(0,H24+Observaciones!$F24-F25-Constantes!$D$13)</f>
        <v>0</v>
      </c>
      <c r="H25" s="75">
        <f>H24+Observaciones!$F24-F25-E25-G25-I24</f>
        <v>38.799162329858603</v>
      </c>
      <c r="I25" s="75">
        <f>MAX(0,(H25-Constantes!$D$14)*(1-EXP(-Constantes!$D$22)))</f>
        <v>0.18309349778594886</v>
      </c>
      <c r="J25" s="75">
        <f t="shared" si="0"/>
        <v>93.08246351118774</v>
      </c>
      <c r="K25" s="75">
        <f>MAX(0,(J25-Constantes!$D$13)*(1-EXP(-Constantes!$D$23)))</f>
        <v>0.36321360663542118</v>
      </c>
      <c r="L25" s="75">
        <f t="shared" si="1"/>
        <v>0.54630710442137009</v>
      </c>
      <c r="M25" s="75">
        <f>0.0526*F25*Observaciones!$F24^1.218</f>
        <v>0</v>
      </c>
      <c r="N25" s="75">
        <f>M25*Constantes!$D$38</f>
        <v>0</v>
      </c>
      <c r="O25" s="75">
        <f t="shared" si="2"/>
        <v>0</v>
      </c>
      <c r="P25" s="15"/>
      <c r="Q25" s="120">
        <v>19</v>
      </c>
      <c r="R25" s="146">
        <f>ETo!$I24*((1-Constantes!$E$19)*ETo!$K24+ETo!$L24)</f>
        <v>2.0160570609210589</v>
      </c>
      <c r="S25" s="121">
        <f>MIN(R25*Constantes!$E$17,0.8*(V24+Observaciones!$F24-T25-U25-Constantes!$D$14))</f>
        <v>1.254887801032369</v>
      </c>
      <c r="T25" s="121">
        <f>IF(Observaciones!$F24&gt;0.05*Constantes!$E$18,((Observaciones!$F24-0.05*Constantes!$E$18)^2)/(Observaciones!$F24+0.95*Constantes!$E$18),0)</f>
        <v>0</v>
      </c>
      <c r="U25" s="121">
        <f>MAX(0,V24+Observaciones!$F24-T25-Constantes!$D$13)</f>
        <v>0</v>
      </c>
      <c r="V25" s="121">
        <f>V24+Observaciones!$F24-T25-S25-U25-W24</f>
        <v>38.797009361131735</v>
      </c>
      <c r="W25" s="121">
        <f>MAX(0,(V25-Constantes!$D$14)*(1-EXP(-Constantes!$D$22)))</f>
        <v>0.18306385722926952</v>
      </c>
      <c r="X25" s="119">
        <f>X24+(Entradas!$E$19*U25-Y24)/(800*Entradas!$D$44)</f>
        <v>0</v>
      </c>
      <c r="Y25" s="119">
        <f>8000*Entradas!$D$45*X25/Constantes!$E$32</f>
        <v>0</v>
      </c>
      <c r="Z25" s="119">
        <f>10*Escenarios!$E$11*T25</f>
        <v>0</v>
      </c>
      <c r="AA25" s="119">
        <f>10*Escenarios!$E$11*Y25</f>
        <v>0</v>
      </c>
      <c r="AB25" s="119">
        <f>0.001*Observaciones!$F24*Escenarios!$E$9</f>
        <v>5.9999999999999991</v>
      </c>
      <c r="AC25" s="119">
        <f>Observaciones!$I24</f>
        <v>0</v>
      </c>
      <c r="AD25" s="119">
        <f>MIN(0.0005*ETo!$M24*Escenarios!$E$9*(AH24/Constantes!$E$27)^(2/3),AH24+Z25+AA25+AB25+AC25)</f>
        <v>3.2204534798567894</v>
      </c>
      <c r="AE25" s="119">
        <f>MIN(Constantes!$E$26*(AH24/Constantes!$E$27)^(2/3),AH24+Z25+AA25+AB25+AC25-AD25)</f>
        <v>10.730823585437202</v>
      </c>
      <c r="AF25" s="119">
        <f>MIN(Entradas!$E$20,AH24+Z25+AA25+AB25+AC25-AD25-AE25)</f>
        <v>1</v>
      </c>
      <c r="AG25" s="119">
        <f>MAX(0,AH24+Z25+AA25+AB25+AC25-AD25-AE25-AF25-Constantes!$E$27)</f>
        <v>0</v>
      </c>
      <c r="AH25" s="119">
        <f t="shared" si="3"/>
        <v>2611.1213514595956</v>
      </c>
      <c r="AI25" s="119">
        <f>(Escenarios!$E$11*S25+0.1*AD25)/(Escenarios!$E$12)</f>
        <v>1.2461621281029258</v>
      </c>
      <c r="AJ25" s="119">
        <f>AG25/10/Escenarios!$E$12</f>
        <v>0</v>
      </c>
      <c r="AK25" s="119">
        <f>(Escenarios!$E$11*U25+0.1*AE25)/(Escenarios!$E$12)</f>
        <v>3.0659495958392003E-2</v>
      </c>
      <c r="AL25" s="121">
        <f t="shared" si="4"/>
        <v>92.581831484129324</v>
      </c>
      <c r="AM25" s="121">
        <f>MAX(0,(AL25-Constantes!$D$13)*(1-EXP(-Constantes!$D$23)))</f>
        <v>0.35975548862414924</v>
      </c>
      <c r="AN25" s="121">
        <f>AJ25+W25*Escenarios!$E$11/Escenarios!$E$12+AM25</f>
        <v>0.54020414789300064</v>
      </c>
      <c r="AO25" s="121">
        <f>0.0526*AJ25*Observaciones!$F24^1.218</f>
        <v>0</v>
      </c>
      <c r="AP25" s="121">
        <f>AO25*Constantes!$E$38</f>
        <v>0</v>
      </c>
      <c r="AQ25" s="121">
        <f t="shared" si="5"/>
        <v>0</v>
      </c>
      <c r="AR25" s="15"/>
      <c r="AS25" s="74">
        <v>19</v>
      </c>
      <c r="AT25" s="146">
        <f>ETo!$I24*((1-Constantes!$F$19)*ETo!$K24+ETo!$L24)</f>
        <v>2.0169450220024054</v>
      </c>
      <c r="AU25" s="121">
        <f>MIN(AT25*Constantes!$F$17,0.8*(AX24+Observaciones!$F24-AV25-AW25-Constantes!$D$14))</f>
        <v>1.2583384746266748</v>
      </c>
      <c r="AV25" s="121">
        <f>IF(Observaciones!$F24&gt;0.05*Constantes!$F$18,((Observaciones!$F24-0.05*Constantes!$F$18)^2)/(Observaciones!$F24+0.95*Constantes!$F$18),0)</f>
        <v>0</v>
      </c>
      <c r="AW25" s="121">
        <f>MAX(0,AX24+Observaciones!$F24-AV25-Constantes!$D$13)</f>
        <v>0</v>
      </c>
      <c r="AX25" s="121">
        <f>AX24+Observaciones!$F24-AV25-AU25-AW25-AY24</f>
        <v>38.790146949620258</v>
      </c>
      <c r="AY25" s="121">
        <f>MAX(0,(AX25-Constantes!$D$14)*(1-EXP(-Constantes!$D$22)))</f>
        <v>0.18296938038210284</v>
      </c>
      <c r="AZ25" s="119">
        <f>AZ24+(Entradas!$F$19*AW25-BA24)/(800*Entradas!$D$44)</f>
        <v>0</v>
      </c>
      <c r="BA25" s="119">
        <f>8000*Entradas!$D$45*AZ25/Constantes!$F$32</f>
        <v>0</v>
      </c>
      <c r="BB25" s="119">
        <f>10*Escenarios!$F$11*AV25</f>
        <v>0</v>
      </c>
      <c r="BC25" s="119">
        <f>10*Escenarios!$F$11*BA25</f>
        <v>0</v>
      </c>
      <c r="BD25" s="119">
        <f>0.001*Observaciones!$F24*Escenarios!$F$9</f>
        <v>23.999999999999996</v>
      </c>
      <c r="BE25" s="119">
        <f>Observaciones!$I24</f>
        <v>0</v>
      </c>
      <c r="BF25" s="119">
        <f>MIN(0.0005*ETo!$M24*Escenarios!$F$9*(BJ24/Constantes!$F$27)^(2/3),BJ24+BB25+BE25+BC25+BD25)</f>
        <v>15.280992661857731</v>
      </c>
      <c r="BG25" s="119">
        <f>MIN(Constantes!$F$26*(BJ24/Constantes!$F$27)^(2/3),BJ24+BB25+BC25+BD25+BE25-BF25)</f>
        <v>50.917560986488049</v>
      </c>
      <c r="BH25" s="119">
        <f>MIN(Entradas!$F$20,BJ24+BB25+BC25+BD25+BE25-BF25-BG25)</f>
        <v>1</v>
      </c>
      <c r="BI25" s="119">
        <f>MAX(0,BJ24+BB25+BC25+BD25+BE25-BF25-BG25-BH25-Constantes!$F$27)</f>
        <v>0</v>
      </c>
      <c r="BJ25" s="119">
        <f t="shared" si="6"/>
        <v>3341.9298652920484</v>
      </c>
      <c r="BK25" s="119">
        <f>(Escenarios!$F$11*AU25+0.1*BF25)/(Escenarios!$F$12)</f>
        <v>1.2300933979676014</v>
      </c>
      <c r="BL25" s="119">
        <f>BI25/10/Escenarios!$F$12</f>
        <v>0</v>
      </c>
      <c r="BM25" s="119">
        <f>(Escenarios!$F$11*AW25+0.1*BG25)/(Escenarios!$F$12)</f>
        <v>0.14547874567568014</v>
      </c>
      <c r="BN25" s="121">
        <f t="shared" si="7"/>
        <v>91.308159878977264</v>
      </c>
      <c r="BO25" s="121">
        <f>MAX(0,(BN25-Constantes!$D$13)*(1-EXP(-Constantes!$D$23)))</f>
        <v>0.35095759619984357</v>
      </c>
      <c r="BP25" s="121">
        <f>BL25+AY25*Escenarios!$F$11/Escenarios!$F$12+BO25</f>
        <v>0.52347158341725475</v>
      </c>
      <c r="BQ25" s="121">
        <f>0.0526*BL25*Observaciones!$F24^1.218</f>
        <v>0</v>
      </c>
      <c r="BR25" s="121">
        <f>BQ25*Constantes!$F$38</f>
        <v>0</v>
      </c>
      <c r="BS25" s="121">
        <f t="shared" si="8"/>
        <v>0</v>
      </c>
      <c r="BT25" s="15"/>
      <c r="BU25" s="74">
        <v>19</v>
      </c>
      <c r="BV25" s="75">
        <f>0.0526*Observaciones!$F24^2.218</f>
        <v>7.8815157522507923E-2</v>
      </c>
      <c r="BW25" s="75">
        <f>IF(Observaciones!$F24&gt;0.05*$CA$7,((Observaciones!$F24-0.05*$CA$7)^2)/(Observaciones!$F24+0.95*$CA$7),0)</f>
        <v>0</v>
      </c>
      <c r="BX25" s="75">
        <f>0.0526*BW25*Observaciones!$F24^1.218</f>
        <v>0</v>
      </c>
      <c r="BY25" s="27"/>
      <c r="BZ25" s="27"/>
      <c r="CA25" s="103"/>
      <c r="CB25" s="37"/>
    </row>
    <row r="26" spans="2:80" s="2" customFormat="1" ht="14.5" x14ac:dyDescent="0.35">
      <c r="B26" s="36"/>
      <c r="C26" s="74">
        <v>20</v>
      </c>
      <c r="D26" s="146">
        <f>ETo!$I25*((1-Constantes!$D$19)*ETo!$K25+ETo!$L25)</f>
        <v>2.0153316876638367</v>
      </c>
      <c r="E26" s="75">
        <f>MIN(D26*Constantes!$D$17,0.8*(H25+Observaciones!$F25-F26-G26-Constantes!$D$14))</f>
        <v>1.2535276124016073</v>
      </c>
      <c r="F26" s="75">
        <f>IF(Observaciones!$F25&gt;0.05*Constantes!$D$18,((Observaciones!$F25-0.05*Constantes!$D$18)^2)/(Observaciones!$F25+0.95*Constantes!$D$18),0)</f>
        <v>0.63888653709963439</v>
      </c>
      <c r="G26" s="75">
        <f>MAX(0,H25+Observaciones!$F25-F26-Constantes!$D$13)</f>
        <v>8.8602757927589693</v>
      </c>
      <c r="H26" s="75">
        <f>H25+Observaciones!$F25-F26-E26-G26-I25</f>
        <v>39.063378889812448</v>
      </c>
      <c r="I26" s="75">
        <f>MAX(0,(H26-Constantes!$D$14)*(1-EXP(-Constantes!$D$22)))</f>
        <v>0.18673104524458151</v>
      </c>
      <c r="J26" s="75">
        <f t="shared" si="0"/>
        <v>101.57952569731128</v>
      </c>
      <c r="K26" s="75">
        <f>MAX(0,(J26-Constantes!$D$13)*(1-EXP(-Constantes!$D$23)))</f>
        <v>0.42190710245785906</v>
      </c>
      <c r="L26" s="75">
        <f t="shared" si="1"/>
        <v>1.2475246848020749</v>
      </c>
      <c r="M26" s="75">
        <f>0.0526*F26*Observaciones!$F25^1.218</f>
        <v>0.6373192440731924</v>
      </c>
      <c r="N26" s="75">
        <f>M26*Constantes!$D$38</f>
        <v>2.8730949275252156E-3</v>
      </c>
      <c r="O26" s="75">
        <f t="shared" si="2"/>
        <v>230.30365350895195</v>
      </c>
      <c r="P26" s="15"/>
      <c r="Q26" s="120">
        <v>20</v>
      </c>
      <c r="R26" s="146">
        <f>ETo!$I25*((1-Constantes!$E$19)*ETo!$K25+ETo!$L25)</f>
        <v>2.0156107163845198</v>
      </c>
      <c r="S26" s="121">
        <f>MIN(R26*Constantes!$E$17,0.8*(V25+Observaciones!$F25-T26-U26-Constantes!$D$14))</f>
        <v>1.2546099754068858</v>
      </c>
      <c r="T26" s="121">
        <f>IF(Observaciones!$F25&gt;0.05*Constantes!$E$18,((Observaciones!$F25-0.05*Constantes!$E$18)^2)/(Observaciones!$F25+0.95*Constantes!$E$18),0)</f>
        <v>0.63463948524737279</v>
      </c>
      <c r="U26" s="121">
        <f>MAX(0,V25+Observaciones!$F25-T26-Constantes!$D$13)</f>
        <v>8.8623698758843616</v>
      </c>
      <c r="V26" s="121">
        <f>V25+Observaciones!$F25-T26-S26-U26-W25</f>
        <v>39.062326167363842</v>
      </c>
      <c r="W26" s="121">
        <f>MAX(0,(V26-Constantes!$D$14)*(1-EXP(-Constantes!$D$22)))</f>
        <v>0.1867165521035451</v>
      </c>
      <c r="X26" s="119">
        <f>X25+(Entradas!$E$19*U26-Y25)/(800*Entradas!$D$44)</f>
        <v>0</v>
      </c>
      <c r="Y26" s="119">
        <f>8000*Entradas!$D$45*X26/Constantes!$E$32</f>
        <v>0</v>
      </c>
      <c r="Z26" s="119">
        <f>10*Escenarios!$E$11*T26</f>
        <v>218.95062241034361</v>
      </c>
      <c r="AA26" s="119">
        <f>10*Escenarios!$E$11*Y26</f>
        <v>0</v>
      </c>
      <c r="AB26" s="119">
        <f>0.001*Observaciones!$F25*Escenarios!$E$9</f>
        <v>56</v>
      </c>
      <c r="AC26" s="119">
        <f>Observaciones!$I25</f>
        <v>62.043936092893496</v>
      </c>
      <c r="AD26" s="119">
        <f>MIN(0.0005*ETo!$M25*Escenarios!$E$9*(AH25/Constantes!$E$27)^(2/3),AH25+Z26+AA26+AB26+AC26)</f>
        <v>3.2124343922286998</v>
      </c>
      <c r="AE26" s="119">
        <f>MIN(Constantes!$E$26*(AH25/Constantes!$E$27)^(2/3),AH25+Z26+AA26+AB26+AC26-AD26)</f>
        <v>10.706368957458155</v>
      </c>
      <c r="AF26" s="119">
        <f>MIN(Entradas!$E$20,AH25+Z26+AA26+AB26+AC26-AD26-AE26)</f>
        <v>1</v>
      </c>
      <c r="AG26" s="119">
        <f>MAX(0,AH25+Z26+AA26+AB26+AC26-AD26-AE26-AF26-Constantes!$E$27)</f>
        <v>0</v>
      </c>
      <c r="AH26" s="119">
        <f t="shared" si="3"/>
        <v>2933.1971066131455</v>
      </c>
      <c r="AI26" s="119">
        <f>(Escenarios!$E$11*S26+0.1*AD26)/(Escenarios!$E$12)</f>
        <v>1.2458653597360121</v>
      </c>
      <c r="AJ26" s="119">
        <f>AG26/10/Escenarios!$E$12</f>
        <v>0</v>
      </c>
      <c r="AK26" s="119">
        <f>(Escenarios!$E$11*U26+0.1*AE26)/(Escenarios!$E$12)</f>
        <v>8.7663542175358931</v>
      </c>
      <c r="AL26" s="121">
        <f t="shared" si="4"/>
        <v>100.98843021304107</v>
      </c>
      <c r="AM26" s="121">
        <f>MAX(0,(AL26-Constantes!$D$13)*(1-EXP(-Constantes!$D$23)))</f>
        <v>0.41782410770311507</v>
      </c>
      <c r="AN26" s="121">
        <f>AJ26+W26*Escenarios!$E$11/Escenarios!$E$12+AM26</f>
        <v>0.60187328049089528</v>
      </c>
      <c r="AO26" s="121">
        <f>0.0526*AJ26*Observaciones!$F25^1.218</f>
        <v>0</v>
      </c>
      <c r="AP26" s="121">
        <f>AO26*Constantes!$E$38</f>
        <v>0</v>
      </c>
      <c r="AQ26" s="121">
        <f t="shared" si="5"/>
        <v>0</v>
      </c>
      <c r="AR26" s="15"/>
      <c r="AS26" s="74">
        <v>20</v>
      </c>
      <c r="AT26" s="146">
        <f>ETo!$I25*((1-Constantes!$F$19)*ETo!$K25+ETo!$L25)</f>
        <v>2.0164985350412401</v>
      </c>
      <c r="AU26" s="121">
        <f>MIN(AT26*Constantes!$F$17,0.8*(AX25+Observaciones!$F25-AV26-AW26-Constantes!$D$14))</f>
        <v>1.2580599188328756</v>
      </c>
      <c r="AV26" s="121">
        <f>IF(Observaciones!$F25&gt;0.05*Constantes!$F$18,((Observaciones!$F25-0.05*Constantes!$F$18)^2)/(Observaciones!$F25+0.95*Constantes!$F$18),0)</f>
        <v>0.621277840719484</v>
      </c>
      <c r="AW26" s="121">
        <f>MAX(0,AX25+Observaciones!$F25-AV26-Constantes!$D$13)</f>
        <v>8.8688691089007676</v>
      </c>
      <c r="AX26" s="121">
        <f>AX25+Observaciones!$F25-AV26-AU26-AW26-AY25</f>
        <v>39.058970700785018</v>
      </c>
      <c r="AY26" s="121">
        <f>MAX(0,(AX26-Constantes!$D$14)*(1-EXP(-Constantes!$D$22)))</f>
        <v>0.18667035640359175</v>
      </c>
      <c r="AZ26" s="119">
        <f>AZ25+(Entradas!$F$19*AW26-BA25)/(800*Entradas!$D$44)</f>
        <v>0</v>
      </c>
      <c r="BA26" s="119">
        <f>8000*Entradas!$D$45*AZ26/Constantes!$F$32</f>
        <v>0</v>
      </c>
      <c r="BB26" s="119">
        <f>10*Escenarios!$F$11*AV26</f>
        <v>205.02168743742973</v>
      </c>
      <c r="BC26" s="119">
        <f>10*Escenarios!$F$11*BA26</f>
        <v>0</v>
      </c>
      <c r="BD26" s="119">
        <f>0.001*Observaciones!$F25*Escenarios!$F$9</f>
        <v>224</v>
      </c>
      <c r="BE26" s="119">
        <f>Observaciones!$I25</f>
        <v>62.043936092893496</v>
      </c>
      <c r="BF26" s="119">
        <f>MIN(0.0005*ETo!$M25*Escenarios!$F$9*(BJ25/Constantes!$F$27)^(2/3),BJ25+BB26+BE26+BC26+BD26)</f>
        <v>15.147505134263389</v>
      </c>
      <c r="BG26" s="119">
        <f>MIN(Constantes!$F$26*(BJ25/Constantes!$F$27)^(2/3),BJ25+BB26+BC26+BD26+BE26-BF26)</f>
        <v>50.483452407537911</v>
      </c>
      <c r="BH26" s="119">
        <f>MIN(Entradas!$F$20,BJ25+BB26+BC26+BD26+BE26-BF26-BG26)</f>
        <v>1</v>
      </c>
      <c r="BI26" s="119">
        <f>MAX(0,BJ25+BB26+BC26+BD26+BE26-BF26-BG26-BH26-Constantes!$F$27)</f>
        <v>0</v>
      </c>
      <c r="BJ26" s="119">
        <f t="shared" si="6"/>
        <v>3766.3645312805702</v>
      </c>
      <c r="BK26" s="119">
        <f>(Escenarios!$F$11*AU26+0.1*BF26)/(Escenarios!$F$12)</f>
        <v>1.2294493667117494</v>
      </c>
      <c r="BL26" s="119">
        <f>BI26/10/Escenarios!$F$12</f>
        <v>0</v>
      </c>
      <c r="BM26" s="119">
        <f>(Escenarios!$F$11*AW26+0.1*BG26)/(Escenarios!$F$12)</f>
        <v>8.5063150238422605</v>
      </c>
      <c r="BN26" s="121">
        <f t="shared" si="7"/>
        <v>99.463517306619678</v>
      </c>
      <c r="BO26" s="121">
        <f>MAX(0,(BN26-Constantes!$D$13)*(1-EXP(-Constantes!$D$23)))</f>
        <v>0.40729076484388654</v>
      </c>
      <c r="BP26" s="121">
        <f>BL26+AY26*Escenarios!$F$11/Escenarios!$F$12+BO26</f>
        <v>0.58329424373870165</v>
      </c>
      <c r="BQ26" s="121">
        <f>0.0526*BL26*Observaciones!$F25^1.218</f>
        <v>0</v>
      </c>
      <c r="BR26" s="121">
        <f>BQ26*Constantes!$F$38</f>
        <v>0</v>
      </c>
      <c r="BS26" s="121">
        <f t="shared" si="8"/>
        <v>0</v>
      </c>
      <c r="BT26" s="15"/>
      <c r="BU26" s="74">
        <v>20</v>
      </c>
      <c r="BV26" s="75">
        <f>0.0526*Observaciones!$F25^2.218</f>
        <v>11.172524570675984</v>
      </c>
      <c r="BW26" s="75">
        <f>IF(Observaciones!$F25&gt;0.05*$CA$7,((Observaciones!$F25-0.05*$CA$7)^2)/(Observaciones!$F25+0.95*$CA$7),0)</f>
        <v>2.0325902017183073</v>
      </c>
      <c r="BX26" s="75">
        <f>0.0526*BW26*Observaciones!$F25^1.218</f>
        <v>2.0276039259654492</v>
      </c>
      <c r="BY26" s="27"/>
      <c r="BZ26" s="27"/>
      <c r="CA26" s="103"/>
      <c r="CB26" s="37"/>
    </row>
    <row r="27" spans="2:80" s="2" customFormat="1" ht="14.5" x14ac:dyDescent="0.35">
      <c r="B27" s="36"/>
      <c r="C27" s="74">
        <v>21</v>
      </c>
      <c r="D27" s="146">
        <f>ETo!$I26*((1-Constantes!$D$19)*ETo!$K26+ETo!$L26)</f>
        <v>2.0041094764533312</v>
      </c>
      <c r="E27" s="75">
        <f>MIN(D27*Constantes!$D$17,0.8*(H26+Observaciones!$F26-F27-G27-Constantes!$D$14))</f>
        <v>1.246547445459024</v>
      </c>
      <c r="F27" s="75">
        <f>IF(Observaciones!$F26&gt;0.05*Constantes!$D$18,((Observaciones!$F26-0.05*Constantes!$D$18)^2)/(Observaciones!$F26+0.95*Constantes!$D$18),0)</f>
        <v>2.0240641752924171</v>
      </c>
      <c r="G27" s="75">
        <f>MAX(0,H26+Observaciones!$F26-F27-Constantes!$D$13)</f>
        <v>13.93931471452003</v>
      </c>
      <c r="H27" s="75">
        <f>H26+Observaciones!$F26-F27-E27-G27-I26</f>
        <v>39.066721509296393</v>
      </c>
      <c r="I27" s="75">
        <f>MAX(0,(H27-Constantes!$D$14)*(1-EXP(-Constantes!$D$22)))</f>
        <v>0.18677706407478323</v>
      </c>
      <c r="J27" s="75">
        <f t="shared" si="0"/>
        <v>115.09693330937345</v>
      </c>
      <c r="K27" s="75">
        <f>MAX(0,(J27-Constantes!$D$13)*(1-EXP(-Constantes!$D$23)))</f>
        <v>0.51527865721762378</v>
      </c>
      <c r="L27" s="75">
        <f t="shared" si="1"/>
        <v>2.7261198965848239</v>
      </c>
      <c r="M27" s="75">
        <f>0.0526*F27*Observaciones!$F26^1.218</f>
        <v>3.453019307893888</v>
      </c>
      <c r="N27" s="75">
        <f>M27*Constantes!$D$38</f>
        <v>1.5566534904471218E-2</v>
      </c>
      <c r="O27" s="75">
        <f t="shared" si="2"/>
        <v>571.01431686744093</v>
      </c>
      <c r="P27" s="15"/>
      <c r="Q27" s="120">
        <v>21</v>
      </c>
      <c r="R27" s="146">
        <f>ETo!$I26*((1-Constantes!$E$19)*ETo!$K26+ETo!$L26)</f>
        <v>2.0043869396667984</v>
      </c>
      <c r="S27" s="121">
        <f>MIN(R27*Constantes!$E$17,0.8*(V26+Observaciones!$F26-T27-U27-Constantes!$D$14))</f>
        <v>1.2476237740946345</v>
      </c>
      <c r="T27" s="121">
        <f>IF(Observaciones!$F26&gt;0.05*Constantes!$E$18,((Observaciones!$F26-0.05*Constantes!$E$18)^2)/(Observaciones!$F26+0.95*Constantes!$E$18),0)</f>
        <v>2.0143928500092239</v>
      </c>
      <c r="U27" s="121">
        <f>MAX(0,V26+Observaciones!$F26-T27-Constantes!$D$13)</f>
        <v>13.947933317354618</v>
      </c>
      <c r="V27" s="121">
        <f>V26+Observaciones!$F26-T27-S27-U27-W26</f>
        <v>39.065659673801818</v>
      </c>
      <c r="W27" s="121">
        <f>MAX(0,(V27-Constantes!$D$14)*(1-EXP(-Constantes!$D$22)))</f>
        <v>0.18676244547175</v>
      </c>
      <c r="X27" s="119">
        <f>X26+(Entradas!$E$19*U27-Y26)/(800*Entradas!$D$44)</f>
        <v>0</v>
      </c>
      <c r="Y27" s="119">
        <f>8000*Entradas!$D$45*X27/Constantes!$E$32</f>
        <v>0</v>
      </c>
      <c r="Z27" s="119">
        <f>10*Escenarios!$E$11*T27</f>
        <v>694.96553325318223</v>
      </c>
      <c r="AA27" s="119">
        <f>10*Escenarios!$E$11*Y27</f>
        <v>0</v>
      </c>
      <c r="AB27" s="119">
        <f>0.001*Observaciones!$F26*Escenarios!$E$9</f>
        <v>87</v>
      </c>
      <c r="AC27" s="119">
        <f>Observaciones!$I26</f>
        <v>300.83094288980993</v>
      </c>
      <c r="AD27" s="119">
        <f>MIN(0.0005*ETo!$M26*Escenarios!$E$9*(AH26/Constantes!$E$27)^(2/3),AH26+Z27+AA27+AB27+AC27)</f>
        <v>3.4520919141279545</v>
      </c>
      <c r="AE27" s="119">
        <f>MIN(Constantes!$E$26*(AH26/Constantes!$E$27)^(2/3),AH26+Z27+AA27+AB27+AC27-AD27)</f>
        <v>11.569599719225716</v>
      </c>
      <c r="AF27" s="119">
        <f>MIN(Entradas!$E$20,AH26+Z27+AA27+AB27+AC27-AD27-AE27)</f>
        <v>1</v>
      </c>
      <c r="AG27" s="119">
        <f>MAX(0,AH26+Z27+AA27+AB27+AC27-AD27-AE27-AF27-Constantes!$E$27)</f>
        <v>0</v>
      </c>
      <c r="AH27" s="119">
        <f t="shared" si="3"/>
        <v>3999.9718911227842</v>
      </c>
      <c r="AI27" s="119">
        <f>(Escenarios!$E$11*S27+0.1*AD27)/(Escenarios!$E$12)</f>
        <v>1.2396636970765054</v>
      </c>
      <c r="AJ27" s="119">
        <f>AG27/10/Escenarios!$E$12</f>
        <v>0</v>
      </c>
      <c r="AK27" s="119">
        <f>(Escenarios!$E$11*U27+0.1*AE27)/(Escenarios!$E$12)</f>
        <v>13.781733126304482</v>
      </c>
      <c r="AL27" s="121">
        <f t="shared" si="4"/>
        <v>114.35233923164245</v>
      </c>
      <c r="AM27" s="121">
        <f>MAX(0,(AL27-Constantes!$D$13)*(1-EXP(-Constantes!$D$23)))</f>
        <v>0.51013537022814082</v>
      </c>
      <c r="AN27" s="121">
        <f>AJ27+W27*Escenarios!$E$11/Escenarios!$E$12+AM27</f>
        <v>0.69422978076458008</v>
      </c>
      <c r="AO27" s="121">
        <f>0.0526*AJ27*Observaciones!$F26^1.218</f>
        <v>0</v>
      </c>
      <c r="AP27" s="121">
        <f>AO27*Constantes!$E$38</f>
        <v>0</v>
      </c>
      <c r="AQ27" s="121">
        <f t="shared" si="5"/>
        <v>0</v>
      </c>
      <c r="AR27" s="15"/>
      <c r="AS27" s="74">
        <v>21</v>
      </c>
      <c r="AT27" s="146">
        <f>ETo!$I26*((1-Constantes!$F$19)*ETo!$K26+ETo!$L26)</f>
        <v>2.0052697771641959</v>
      </c>
      <c r="AU27" s="121">
        <f>MIN(AT27*Constantes!$F$17,0.8*(AX26+Observaciones!$F26-AV27-AW27-Constantes!$D$14))</f>
        <v>1.2510544834319024</v>
      </c>
      <c r="AV27" s="121">
        <f>IF(Observaciones!$F26&gt;0.05*Constantes!$F$18,((Observaciones!$F26-0.05*Constantes!$F$18)^2)/(Observaciones!$F26+0.95*Constantes!$F$18),0)</f>
        <v>1.9839019405575558</v>
      </c>
      <c r="AW27" s="121">
        <f>MAX(0,AX26+Observaciones!$F26-AV27-Constantes!$D$13)</f>
        <v>13.975068760227458</v>
      </c>
      <c r="AX27" s="121">
        <f>AX26+Observaciones!$F26-AV27-AU27-AW27-AY26</f>
        <v>39.062275160164511</v>
      </c>
      <c r="AY27" s="121">
        <f>MAX(0,(AX27-Constantes!$D$14)*(1-EXP(-Constantes!$D$22)))</f>
        <v>0.18671584987235892</v>
      </c>
      <c r="AZ27" s="119">
        <f>AZ26+(Entradas!$F$19*AW27-BA26)/(800*Entradas!$D$44)</f>
        <v>0</v>
      </c>
      <c r="BA27" s="119">
        <f>8000*Entradas!$D$45*AZ27/Constantes!$F$32</f>
        <v>0</v>
      </c>
      <c r="BB27" s="119">
        <f>10*Escenarios!$F$11*AV27</f>
        <v>654.68764038399343</v>
      </c>
      <c r="BC27" s="119">
        <f>10*Escenarios!$F$11*BA27</f>
        <v>0</v>
      </c>
      <c r="BD27" s="119">
        <f>0.001*Observaciones!$F26*Escenarios!$F$9</f>
        <v>348</v>
      </c>
      <c r="BE27" s="119">
        <f>Observaciones!$I26</f>
        <v>300.83094288980993</v>
      </c>
      <c r="BF27" s="119">
        <f>MIN(0.0005*ETo!$M26*Escenarios!$F$9*(BJ26/Constantes!$F$27)^(2/3),BJ26+BB27+BE27+BC27+BD27)</f>
        <v>16.312846295809226</v>
      </c>
      <c r="BG27" s="119">
        <f>MIN(Constantes!$F$26*(BJ26/Constantes!$F$27)^(2/3),BJ26+BB27+BC27+BD27+BE27-BF27)</f>
        <v>54.672096403737633</v>
      </c>
      <c r="BH27" s="119">
        <f>MIN(Entradas!$F$20,BJ26+BB27+BC27+BD27+BE27-BF27-BG27)</f>
        <v>1</v>
      </c>
      <c r="BI27" s="119">
        <f>MAX(0,BJ26+BB27+BC27+BD27+BE27-BF27-BG27-BH27-Constantes!$F$27)</f>
        <v>0</v>
      </c>
      <c r="BJ27" s="119">
        <f t="shared" si="6"/>
        <v>4997.8981718548266</v>
      </c>
      <c r="BK27" s="119">
        <f>(Escenarios!$F$11*AU27+0.1*BF27)/(Escenarios!$F$12)</f>
        <v>1.2261737880809629</v>
      </c>
      <c r="BL27" s="119">
        <f>BI27/10/Escenarios!$F$12</f>
        <v>0</v>
      </c>
      <c r="BM27" s="119">
        <f>(Escenarios!$F$11*AW27+0.1*BG27)/(Escenarios!$F$12)</f>
        <v>13.332699392225141</v>
      </c>
      <c r="BN27" s="121">
        <f t="shared" si="7"/>
        <v>112.38892593400092</v>
      </c>
      <c r="BO27" s="121">
        <f>MAX(0,(BN27-Constantes!$D$13)*(1-EXP(-Constantes!$D$23)))</f>
        <v>0.49657308391569766</v>
      </c>
      <c r="BP27" s="121">
        <f>BL27+AY27*Escenarios!$F$11/Escenarios!$F$12+BO27</f>
        <v>0.67261945665249323</v>
      </c>
      <c r="BQ27" s="121">
        <f>0.0526*BL27*Observaciones!$F26^1.218</f>
        <v>0</v>
      </c>
      <c r="BR27" s="121">
        <f>BQ27*Constantes!$F$38</f>
        <v>0</v>
      </c>
      <c r="BS27" s="121">
        <f t="shared" si="8"/>
        <v>0</v>
      </c>
      <c r="BT27" s="15"/>
      <c r="BU27" s="74">
        <v>21</v>
      </c>
      <c r="BV27" s="75">
        <f>0.0526*Observaciones!$F26^2.218</f>
        <v>29.684106211046146</v>
      </c>
      <c r="BW27" s="75">
        <f>IF(Observaciones!$F26&gt;0.05*$CA$7,((Observaciones!$F26-0.05*$CA$7)^2)/(Observaciones!$F26+0.95*$CA$7),0)</f>
        <v>4.8801140984252953</v>
      </c>
      <c r="BX27" s="75">
        <f>0.0526*BW27*Observaciones!$F26^1.218</f>
        <v>8.3253922540046101</v>
      </c>
      <c r="BY27" s="27"/>
      <c r="BZ27" s="27"/>
      <c r="CA27" s="103"/>
      <c r="CB27" s="37"/>
    </row>
    <row r="28" spans="2:80" s="2" customFormat="1" ht="14.5" x14ac:dyDescent="0.35">
      <c r="B28" s="36"/>
      <c r="C28" s="74">
        <v>22</v>
      </c>
      <c r="D28" s="146">
        <f>ETo!$I27*((1-Constantes!$D$19)*ETo!$K27+ETo!$L27)</f>
        <v>1.9552764188514244</v>
      </c>
      <c r="E28" s="75">
        <f>MIN(D28*Constantes!$D$17,0.8*(H27+Observaciones!$F27-F28-G28-Constantes!$D$14))</f>
        <v>1.2161734943736089</v>
      </c>
      <c r="F28" s="75">
        <f>IF(Observaciones!$F27&gt;0.05*Constantes!$D$18,((Observaciones!$F27-0.05*Constantes!$D$18)^2)/(Observaciones!$F27+0.95*Constantes!$D$18),0)</f>
        <v>0</v>
      </c>
      <c r="G28" s="75">
        <f>MAX(0,H27+Observaciones!$F27-F28-Constantes!$D$13)</f>
        <v>2.0667215092963929</v>
      </c>
      <c r="H28" s="75">
        <f>H27+Observaciones!$F27-F28-E28-G28-I27</f>
        <v>39.097049441551611</v>
      </c>
      <c r="I28" s="75">
        <f>MAX(0,(H28-Constantes!$D$14)*(1-EXP(-Constantes!$D$22)))</f>
        <v>0.18719459768024621</v>
      </c>
      <c r="J28" s="75">
        <f t="shared" si="0"/>
        <v>116.64837616145222</v>
      </c>
      <c r="K28" s="75">
        <f>MAX(0,(J28-Constantes!$D$13)*(1-EXP(-Constantes!$D$23)))</f>
        <v>0.52599525579753581</v>
      </c>
      <c r="L28" s="75">
        <f t="shared" si="1"/>
        <v>0.71318985347778208</v>
      </c>
      <c r="M28" s="75">
        <f>0.0526*F28*Observaciones!$F27^1.218</f>
        <v>0</v>
      </c>
      <c r="N28" s="75">
        <f>M28*Constantes!$D$38</f>
        <v>0</v>
      </c>
      <c r="O28" s="75">
        <f t="shared" si="2"/>
        <v>0</v>
      </c>
      <c r="P28" s="15"/>
      <c r="Q28" s="120">
        <v>22</v>
      </c>
      <c r="R28" s="146">
        <f>ETo!$I27*((1-Constantes!$E$19)*ETo!$K27+ETo!$L27)</f>
        <v>1.9555469543665287</v>
      </c>
      <c r="S28" s="121">
        <f>MIN(R28*Constantes!$E$17,0.8*(V27+Observaciones!$F27-T28-U28-Constantes!$D$14))</f>
        <v>1.2172234928010546</v>
      </c>
      <c r="T28" s="121">
        <f>IF(Observaciones!$F27&gt;0.05*Constantes!$E$18,((Observaciones!$F27-0.05*Constantes!$E$18)^2)/(Observaciones!$F27+0.95*Constantes!$E$18),0)</f>
        <v>0</v>
      </c>
      <c r="U28" s="121">
        <f>MAX(0,V27+Observaciones!$F27-T28-Constantes!$D$13)</f>
        <v>2.065659673801818</v>
      </c>
      <c r="V28" s="121">
        <f>V27+Observaciones!$F27-T28-S28-U28-W27</f>
        <v>39.096014061727196</v>
      </c>
      <c r="W28" s="121">
        <f>MAX(0,(V28-Constantes!$D$14)*(1-EXP(-Constantes!$D$22)))</f>
        <v>0.18718034330024189</v>
      </c>
      <c r="X28" s="119">
        <f>X27+(Entradas!$E$19*U28-Y27)/(800*Entradas!$D$44)</f>
        <v>0</v>
      </c>
      <c r="Y28" s="119">
        <f>8000*Entradas!$D$45*X28/Constantes!$E$32</f>
        <v>0</v>
      </c>
      <c r="Z28" s="119">
        <f>10*Escenarios!$E$11*T28</f>
        <v>0</v>
      </c>
      <c r="AA28" s="119">
        <f>10*Escenarios!$E$11*Y28</f>
        <v>0</v>
      </c>
      <c r="AB28" s="119">
        <f>0.001*Observaciones!$F27*Escenarios!$E$9</f>
        <v>17.5</v>
      </c>
      <c r="AC28" s="119">
        <f>Observaciones!$I27</f>
        <v>0</v>
      </c>
      <c r="AD28" s="119">
        <f>MIN(0.0005*ETo!$M27*Escenarios!$E$9*(AH27/Constantes!$E$27)^(2/3),AH27+Z28+AA28+AB28+AC28)</f>
        <v>4.1412989139833494</v>
      </c>
      <c r="AE28" s="119">
        <f>MIN(Constantes!$E$26*(AH27/Constantes!$E$27)^(2/3),AH27+Z28+AA28+AB28+AC28-AD28)</f>
        <v>14.227506564364074</v>
      </c>
      <c r="AF28" s="119">
        <f>MIN(Entradas!$E$20,AH27+Z28+AA28+AB28+AC28-AD28-AE28)</f>
        <v>1</v>
      </c>
      <c r="AG28" s="119">
        <f>MAX(0,AH27+Z28+AA28+AB28+AC28-AD28-AE28-AF28-Constantes!$E$27)</f>
        <v>0</v>
      </c>
      <c r="AH28" s="119">
        <f t="shared" si="3"/>
        <v>3998.1030856444368</v>
      </c>
      <c r="AI28" s="119">
        <f>(Escenarios!$E$11*S28+0.1*AD28)/(Escenarios!$E$12)</f>
        <v>1.2116668683724203</v>
      </c>
      <c r="AJ28" s="119">
        <f>AG28/10/Escenarios!$E$12</f>
        <v>0</v>
      </c>
      <c r="AK28" s="119">
        <f>(Escenarios!$E$11*U28+0.1*AE28)/(Escenarios!$E$12)</f>
        <v>2.0768002686456892</v>
      </c>
      <c r="AL28" s="121">
        <f t="shared" si="4"/>
        <v>115.91900413005999</v>
      </c>
      <c r="AM28" s="121">
        <f>MAX(0,(AL28-Constantes!$D$13)*(1-EXP(-Constantes!$D$23)))</f>
        <v>0.52095711516259569</v>
      </c>
      <c r="AN28" s="121">
        <f>AJ28+W28*Escenarios!$E$11/Escenarios!$E$12+AM28</f>
        <v>0.70546345355854845</v>
      </c>
      <c r="AO28" s="121">
        <f>0.0526*AJ28*Observaciones!$F27^1.218</f>
        <v>0</v>
      </c>
      <c r="AP28" s="121">
        <f>AO28*Constantes!$E$38</f>
        <v>0</v>
      </c>
      <c r="AQ28" s="121">
        <f t="shared" si="5"/>
        <v>0</v>
      </c>
      <c r="AR28" s="15"/>
      <c r="AS28" s="74">
        <v>22</v>
      </c>
      <c r="AT28" s="146">
        <f>ETo!$I27*((1-Constantes!$F$19)*ETo!$K27+ETo!$L27)</f>
        <v>1.9564077491873146</v>
      </c>
      <c r="AU28" s="121">
        <f>MIN(AT28*Constantes!$F$17,0.8*(AX27+Observaciones!$F27-AV28-AW28-Constantes!$D$14))</f>
        <v>1.2205702763360873</v>
      </c>
      <c r="AV28" s="121">
        <f>IF(Observaciones!$F27&gt;0.05*Constantes!$F$18,((Observaciones!$F27-0.05*Constantes!$F$18)^2)/(Observaciones!$F27+0.95*Constantes!$F$18),0)</f>
        <v>0</v>
      </c>
      <c r="AW28" s="121">
        <f>MAX(0,AX27+Observaciones!$F27-AV28-Constantes!$D$13)</f>
        <v>2.0622751601645106</v>
      </c>
      <c r="AX28" s="121">
        <f>AX27+Observaciones!$F27-AV28-AU28-AW28-AY27</f>
        <v>39.092713873791553</v>
      </c>
      <c r="AY28" s="121">
        <f>MAX(0,(AX28-Constantes!$D$14)*(1-EXP(-Constantes!$D$22)))</f>
        <v>0.18713490863770443</v>
      </c>
      <c r="AZ28" s="119">
        <f>AZ27+(Entradas!$F$19*AW28-BA27)/(800*Entradas!$D$44)</f>
        <v>0</v>
      </c>
      <c r="BA28" s="119">
        <f>8000*Entradas!$D$45*AZ28/Constantes!$F$32</f>
        <v>0</v>
      </c>
      <c r="BB28" s="119">
        <f>10*Escenarios!$F$11*AV28</f>
        <v>0</v>
      </c>
      <c r="BC28" s="119">
        <f>10*Escenarios!$F$11*BA28</f>
        <v>0</v>
      </c>
      <c r="BD28" s="119">
        <f>0.001*Observaciones!$F27*Escenarios!$F$9</f>
        <v>70</v>
      </c>
      <c r="BE28" s="119">
        <f>Observaciones!$I27</f>
        <v>0</v>
      </c>
      <c r="BF28" s="119">
        <f>MIN(0.0005*ETo!$M27*Escenarios!$F$9*(BJ27/Constantes!$F$27)^(2/3),BJ27+BB28+BE28+BC28+BD28)</f>
        <v>19.216909542678955</v>
      </c>
      <c r="BG28" s="119">
        <f>MIN(Constantes!$F$26*(BJ27/Constantes!$F$27)^(2/3),BJ27+BB28+BC28+BD28+BE28-BF28)</f>
        <v>66.0200367913734</v>
      </c>
      <c r="BH28" s="119">
        <f>MIN(Entradas!$F$20,BJ27+BB28+BC28+BD28+BE28-BF28-BG28)</f>
        <v>1</v>
      </c>
      <c r="BI28" s="119">
        <f>MAX(0,BJ27+BB28+BC28+BD28+BE28-BF28-BG28-BH28-Constantes!$F$27)</f>
        <v>0</v>
      </c>
      <c r="BJ28" s="119">
        <f t="shared" si="6"/>
        <v>4981.6612255207747</v>
      </c>
      <c r="BK28" s="119">
        <f>(Escenarios!$F$11*AU28+0.1*BF28)/(Escenarios!$F$12)</f>
        <v>1.2057288592388222</v>
      </c>
      <c r="BL28" s="119">
        <f>BI28/10/Escenarios!$F$12</f>
        <v>0</v>
      </c>
      <c r="BM28" s="119">
        <f>(Escenarios!$F$11*AW28+0.1*BG28)/(Escenarios!$F$12)</f>
        <v>2.1330595418447484</v>
      </c>
      <c r="BN28" s="121">
        <f t="shared" si="7"/>
        <v>114.02541239192998</v>
      </c>
      <c r="BO28" s="121">
        <f>MAX(0,(BN28-Constantes!$D$13)*(1-EXP(-Constantes!$D$23)))</f>
        <v>0.50787712159107146</v>
      </c>
      <c r="BP28" s="121">
        <f>BL28+AY28*Escenarios!$F$11/Escenarios!$F$12+BO28</f>
        <v>0.68431860687804991</v>
      </c>
      <c r="BQ28" s="121">
        <f>0.0526*BL28*Observaciones!$F27^1.218</f>
        <v>0</v>
      </c>
      <c r="BR28" s="121">
        <f>BQ28*Constantes!$F$38</f>
        <v>0</v>
      </c>
      <c r="BS28" s="121">
        <f t="shared" si="8"/>
        <v>0</v>
      </c>
      <c r="BT28" s="15"/>
      <c r="BU28" s="74">
        <v>22</v>
      </c>
      <c r="BV28" s="75">
        <f>0.0526*Observaciones!$F27^2.218</f>
        <v>0.84669825852460612</v>
      </c>
      <c r="BW28" s="75">
        <f>IF(Observaciones!$F27&gt;0.05*$CA$7,((Observaciones!$F27-0.05*$CA$7)^2)/(Observaciones!$F27+0.95*$CA$7),0)</f>
        <v>8.5881224531493036E-2</v>
      </c>
      <c r="BX28" s="75">
        <f>0.0526*BW28*Observaciones!$F27^1.218</f>
        <v>2.0775852357364521E-2</v>
      </c>
      <c r="BY28" s="27"/>
      <c r="BZ28" s="27"/>
      <c r="CA28" s="103"/>
      <c r="CB28" s="37"/>
    </row>
    <row r="29" spans="2:80" s="2" customFormat="1" ht="14.5" x14ac:dyDescent="0.35">
      <c r="B29" s="36"/>
      <c r="C29" s="74">
        <v>23</v>
      </c>
      <c r="D29" s="146">
        <f>ETo!$I28*((1-Constantes!$D$19)*ETo!$K28+ETo!$L28)</f>
        <v>2.0512672123647628</v>
      </c>
      <c r="E29" s="75">
        <f>MIN(D29*Constantes!$D$17,0.8*(H28+Observaciones!$F28-F29-G29-Constantes!$D$14))</f>
        <v>1.2758793536829485</v>
      </c>
      <c r="F29" s="75">
        <f>IF(Observaciones!$F28&gt;0.05*Constantes!$D$18,((Observaciones!$F28-0.05*Constantes!$D$18)^2)/(Observaciones!$F28+0.95*Constantes!$D$18),0)</f>
        <v>0.18265183029993415</v>
      </c>
      <c r="G29" s="75">
        <f>MAX(0,H28+Observaciones!$F28-F29-Constantes!$D$13)</f>
        <v>6.1143976112516825</v>
      </c>
      <c r="H29" s="75">
        <f>H28+Observaciones!$F28-F29-E29-G29-I28</f>
        <v>39.036926048636808</v>
      </c>
      <c r="I29" s="75">
        <f>MAX(0,(H29-Constantes!$D$14)*(1-EXP(-Constantes!$D$22)))</f>
        <v>0.18636686116312623</v>
      </c>
      <c r="J29" s="75">
        <f t="shared" si="0"/>
        <v>122.23677851690636</v>
      </c>
      <c r="K29" s="75">
        <f>MAX(0,(J29-Constantes!$D$13)*(1-EXP(-Constantes!$D$23)))</f>
        <v>0.56459717056751446</v>
      </c>
      <c r="L29" s="75">
        <f t="shared" si="1"/>
        <v>0.93361586203057478</v>
      </c>
      <c r="M29" s="75">
        <f>0.0526*F29*Observaciones!$F28^1.218</f>
        <v>0.11543977614387434</v>
      </c>
      <c r="N29" s="75">
        <f>M29*Constantes!$D$38</f>
        <v>5.2041333814724963E-4</v>
      </c>
      <c r="O29" s="75">
        <f t="shared" si="2"/>
        <v>55.741698412811111</v>
      </c>
      <c r="P29" s="15"/>
      <c r="Q29" s="120">
        <v>23</v>
      </c>
      <c r="R29" s="146">
        <f>ETo!$I28*((1-Constantes!$E$19)*ETo!$K28+ETo!$L28)</f>
        <v>2.0515513514392856</v>
      </c>
      <c r="S29" s="121">
        <f>MIN(R29*Constantes!$E$17,0.8*(V28+Observaciones!$F28-T29-U29-Constantes!$D$14))</f>
        <v>1.276981100394279</v>
      </c>
      <c r="T29" s="121">
        <f>IF(Observaciones!$F28&gt;0.05*Constantes!$E$18,((Observaciones!$F28-0.05*Constantes!$E$18)^2)/(Observaciones!$F28+0.95*Constantes!$E$18),0)</f>
        <v>0.18081025155730457</v>
      </c>
      <c r="U29" s="121">
        <f>MAX(0,V28+Observaciones!$F28-T29-Constantes!$D$13)</f>
        <v>6.1152038101698949</v>
      </c>
      <c r="V29" s="121">
        <f>V28+Observaciones!$F28-T29-S29-U29-W28</f>
        <v>39.035838556305478</v>
      </c>
      <c r="W29" s="121">
        <f>MAX(0,(V29-Constantes!$D$14)*(1-EXP(-Constantes!$D$22)))</f>
        <v>0.18635188933483962</v>
      </c>
      <c r="X29" s="119">
        <f>X28+(Entradas!$E$19*U29-Y28)/(800*Entradas!$D$44)</f>
        <v>0</v>
      </c>
      <c r="Y29" s="119">
        <f>8000*Entradas!$D$45*X29/Constantes!$E$32</f>
        <v>0</v>
      </c>
      <c r="Z29" s="119">
        <f>10*Escenarios!$E$11*T29</f>
        <v>62.379536787270077</v>
      </c>
      <c r="AA29" s="119">
        <f>10*Escenarios!$E$11*Y29</f>
        <v>0</v>
      </c>
      <c r="AB29" s="119">
        <f>0.001*Observaciones!$F28*Escenarios!$E$9</f>
        <v>38.5</v>
      </c>
      <c r="AC29" s="119">
        <f>Observaciones!$I28</f>
        <v>5.4432146480880519</v>
      </c>
      <c r="AD29" s="119">
        <f>MIN(0.0005*ETo!$M28*Escenarios!$E$9*(AH28/Constantes!$E$27)^(2/3),AH28+Z29+AA29+AB29+AC29)</f>
        <v>4.344045519813255</v>
      </c>
      <c r="AE29" s="119">
        <f>MIN(Constantes!$E$26*(AH28/Constantes!$E$27)^(2/3),AH28+Z29+AA29+AB29+AC29-AD29)</f>
        <v>14.223074781051842</v>
      </c>
      <c r="AF29" s="119">
        <f>MIN(Entradas!$E$20,AH28+Z29+AA29+AB29+AC29-AD29-AE29)</f>
        <v>1</v>
      </c>
      <c r="AG29" s="119">
        <f>MAX(0,AH28+Z29+AA29+AB29+AC29-AD29-AE29-AF29-Constantes!$E$27)</f>
        <v>0</v>
      </c>
      <c r="AH29" s="119">
        <f t="shared" si="3"/>
        <v>4084.8587167789292</v>
      </c>
      <c r="AI29" s="119">
        <f>(Escenarios!$E$11*S29+0.1*AD29)/(Escenarios!$E$12)</f>
        <v>1.2711500718738271</v>
      </c>
      <c r="AJ29" s="119">
        <f>AG29/10/Escenarios!$E$12</f>
        <v>0</v>
      </c>
      <c r="AK29" s="119">
        <f>(Escenarios!$E$11*U29+0.1*AE29)/(Escenarios!$E$12)</f>
        <v>6.0684811122561877</v>
      </c>
      <c r="AL29" s="121">
        <f t="shared" si="4"/>
        <v>121.46652812715358</v>
      </c>
      <c r="AM29" s="121">
        <f>MAX(0,(AL29-Constantes!$D$13)*(1-EXP(-Constantes!$D$23)))</f>
        <v>0.55927666248567232</v>
      </c>
      <c r="AN29" s="121">
        <f>AJ29+W29*Escenarios!$E$11/Escenarios!$E$12+AM29</f>
        <v>0.74296638197287135</v>
      </c>
      <c r="AO29" s="121">
        <f>0.0526*AJ29*Observaciones!$F28^1.218</f>
        <v>0</v>
      </c>
      <c r="AP29" s="121">
        <f>AO29*Constantes!$E$38</f>
        <v>0</v>
      </c>
      <c r="AQ29" s="121">
        <f t="shared" si="5"/>
        <v>0</v>
      </c>
      <c r="AR29" s="15"/>
      <c r="AS29" s="74">
        <v>23</v>
      </c>
      <c r="AT29" s="146">
        <f>ETo!$I28*((1-Constantes!$F$19)*ETo!$K28+ETo!$L28)</f>
        <v>2.0524554303127682</v>
      </c>
      <c r="AU29" s="121">
        <f>MIN(AT29*Constantes!$F$17,0.8*(AX28+Observaciones!$F28-AV29-AW29-Constantes!$D$14))</f>
        <v>1.2804928281361574</v>
      </c>
      <c r="AV29" s="121">
        <f>IF(Observaciones!$F28&gt;0.05*Constantes!$F$18,((Observaciones!$F28-0.05*Constantes!$F$18)^2)/(Observaciones!$F28+0.95*Constantes!$F$18),0)</f>
        <v>0.17503675478014891</v>
      </c>
      <c r="AW29" s="121">
        <f>MAX(0,AX28+Observaciones!$F28-AV29-Constantes!$D$13)</f>
        <v>6.1176771190114039</v>
      </c>
      <c r="AX29" s="121">
        <f>AX28+Observaciones!$F28-AV29-AU29-AW29-AY28</f>
        <v>39.032372263226144</v>
      </c>
      <c r="AY29" s="121">
        <f>MAX(0,(AX29-Constantes!$D$14)*(1-EXP(-Constantes!$D$22)))</f>
        <v>0.18630416785370379</v>
      </c>
      <c r="AZ29" s="119">
        <f>AZ28+(Entradas!$F$19*AW29-BA28)/(800*Entradas!$D$44)</f>
        <v>0</v>
      </c>
      <c r="BA29" s="119">
        <f>8000*Entradas!$D$45*AZ29/Constantes!$F$32</f>
        <v>0</v>
      </c>
      <c r="BB29" s="119">
        <f>10*Escenarios!$F$11*AV29</f>
        <v>57.762129077449138</v>
      </c>
      <c r="BC29" s="119">
        <f>10*Escenarios!$F$11*BA29</f>
        <v>0</v>
      </c>
      <c r="BD29" s="119">
        <f>0.001*Observaciones!$F28*Escenarios!$F$9</f>
        <v>154</v>
      </c>
      <c r="BE29" s="119">
        <f>Observaciones!$I28</f>
        <v>5.4432146480880519</v>
      </c>
      <c r="BF29" s="119">
        <f>MIN(0.0005*ETo!$M28*Escenarios!$F$9*(BJ28/Constantes!$F$27)^(2/3),BJ28+BB29+BE29+BC29+BD29)</f>
        <v>20.120301945108075</v>
      </c>
      <c r="BG29" s="119">
        <f>MIN(Constantes!$F$26*(BJ28/Constantes!$F$27)^(2/3),BJ28+BB29+BC29+BD29+BE29-BF29)</f>
        <v>65.876970643465356</v>
      </c>
      <c r="BH29" s="119">
        <f>MIN(Entradas!$F$20,BJ28+BB29+BC29+BD29+BE29-BF29-BG29)</f>
        <v>1</v>
      </c>
      <c r="BI29" s="119">
        <f>MAX(0,BJ28+BB29+BC29+BD29+BE29-BF29-BG29-BH29-Constantes!$F$27)</f>
        <v>0</v>
      </c>
      <c r="BJ29" s="119">
        <f t="shared" si="6"/>
        <v>5111.8692966577391</v>
      </c>
      <c r="BK29" s="119">
        <f>(Escenarios!$F$11*AU29+0.1*BF29)/(Escenarios!$F$12)</f>
        <v>1.2648083863715427</v>
      </c>
      <c r="BL29" s="119">
        <f>BI29/10/Escenarios!$F$12</f>
        <v>0</v>
      </c>
      <c r="BM29" s="119">
        <f>(Escenarios!$F$11*AW29+0.1*BG29)/(Escenarios!$F$12)</f>
        <v>5.9563154854777967</v>
      </c>
      <c r="BN29" s="121">
        <f t="shared" si="7"/>
        <v>119.47385075581671</v>
      </c>
      <c r="BO29" s="121">
        <f>MAX(0,(BN29-Constantes!$D$13)*(1-EXP(-Constantes!$D$23)))</f>
        <v>0.54551223445064767</v>
      </c>
      <c r="BP29" s="121">
        <f>BL29+AY29*Escenarios!$F$11/Escenarios!$F$12+BO29</f>
        <v>0.72117044985556844</v>
      </c>
      <c r="BQ29" s="121">
        <f>0.0526*BL29*Observaciones!$F28^1.218</f>
        <v>0</v>
      </c>
      <c r="BR29" s="121">
        <f>BQ29*Constantes!$F$38</f>
        <v>0</v>
      </c>
      <c r="BS29" s="121">
        <f t="shared" si="8"/>
        <v>0</v>
      </c>
      <c r="BT29" s="15"/>
      <c r="BU29" s="74">
        <v>23</v>
      </c>
      <c r="BV29" s="75">
        <f>0.0526*Observaciones!$F28^2.218</f>
        <v>4.8665610130935137</v>
      </c>
      <c r="BW29" s="75">
        <f>IF(Observaciones!$F28&gt;0.05*$CA$7,((Observaciones!$F28-0.05*$CA$7)^2)/(Observaciones!$F28+0.95*$CA$7),0)</f>
        <v>0.87722184342020937</v>
      </c>
      <c r="BX29" s="75">
        <f>0.0526*BW29*Observaciones!$F28^1.218</f>
        <v>0.55442254844452155</v>
      </c>
      <c r="BY29" s="27"/>
      <c r="BZ29" s="27"/>
      <c r="CA29" s="103"/>
      <c r="CB29" s="37"/>
    </row>
    <row r="30" spans="2:80" s="2" customFormat="1" ht="14.5" x14ac:dyDescent="0.35">
      <c r="B30" s="36"/>
      <c r="C30" s="74">
        <v>24</v>
      </c>
      <c r="D30" s="146">
        <f>ETo!$I29*((1-Constantes!$D$19)*ETo!$K29+ETo!$L29)</f>
        <v>2.0345458786303841</v>
      </c>
      <c r="E30" s="75">
        <f>MIN(D30*Constantes!$D$17,0.8*(H29+Observaciones!$F29-F30-G30-Constantes!$D$14))</f>
        <v>1.2654787562624197</v>
      </c>
      <c r="F30" s="75">
        <f>IF(Observaciones!$F29&gt;0.05*Constantes!$D$18,((Observaciones!$F29-0.05*Constantes!$D$18)^2)/(Observaciones!$F29+0.95*Constantes!$D$18),0)</f>
        <v>0</v>
      </c>
      <c r="G30" s="75">
        <f>MAX(0,H29+Observaciones!$F29-F30-Constantes!$D$13)</f>
        <v>0</v>
      </c>
      <c r="H30" s="75">
        <f>H29+Observaciones!$F29-F30-E30-G30-I29</f>
        <v>38.685080431211261</v>
      </c>
      <c r="I30" s="75">
        <f>MAX(0,(H30-Constantes!$D$14)*(1-EXP(-Constantes!$D$22)))</f>
        <v>0.18152289857531226</v>
      </c>
      <c r="J30" s="75">
        <f t="shared" si="0"/>
        <v>121.67218134633885</v>
      </c>
      <c r="K30" s="75">
        <f>MAX(0,(J30-Constantes!$D$13)*(1-EXP(-Constantes!$D$23)))</f>
        <v>0.56069721303558284</v>
      </c>
      <c r="L30" s="75">
        <f t="shared" si="1"/>
        <v>0.74222011161089507</v>
      </c>
      <c r="M30" s="75">
        <f>0.0526*F30*Observaciones!$F29^1.218</f>
        <v>0</v>
      </c>
      <c r="N30" s="75">
        <f>M30*Constantes!$D$38</f>
        <v>0</v>
      </c>
      <c r="O30" s="75">
        <f t="shared" si="2"/>
        <v>0</v>
      </c>
      <c r="P30" s="15"/>
      <c r="Q30" s="120">
        <v>24</v>
      </c>
      <c r="R30" s="146">
        <f>ETo!$I29*((1-Constantes!$E$19)*ETo!$K29+ETo!$L29)</f>
        <v>2.0348277016585015</v>
      </c>
      <c r="S30" s="121">
        <f>MIN(R30*Constantes!$E$17,0.8*(V29+Observaciones!$F29-T30-U30-Constantes!$D$14))</f>
        <v>1.2665715219624782</v>
      </c>
      <c r="T30" s="121">
        <f>IF(Observaciones!$F29&gt;0.05*Constantes!$E$18,((Observaciones!$F29-0.05*Constantes!$E$18)^2)/(Observaciones!$F29+0.95*Constantes!$E$18),0)</f>
        <v>0</v>
      </c>
      <c r="U30" s="121">
        <f>MAX(0,V29+Observaciones!$F29-T30-Constantes!$D$13)</f>
        <v>0</v>
      </c>
      <c r="V30" s="121">
        <f>V29+Observaciones!$F29-T30-S30-U30-W29</f>
        <v>38.682915145008167</v>
      </c>
      <c r="W30" s="121">
        <f>MAX(0,(V30-Constantes!$D$14)*(1-EXP(-Constantes!$D$22)))</f>
        <v>0.1814930884402978</v>
      </c>
      <c r="X30" s="119">
        <f>X29+(Entradas!$E$19*U30-Y29)/(800*Entradas!$D$44)</f>
        <v>0</v>
      </c>
      <c r="Y30" s="119">
        <f>8000*Entradas!$D$45*X30/Constantes!$E$32</f>
        <v>0</v>
      </c>
      <c r="Z30" s="119">
        <f>10*Escenarios!$E$11*T30</f>
        <v>0</v>
      </c>
      <c r="AA30" s="119">
        <f>10*Escenarios!$E$11*Y30</f>
        <v>0</v>
      </c>
      <c r="AB30" s="119">
        <f>0.001*Observaciones!$F29*Escenarios!$E$9</f>
        <v>5.5</v>
      </c>
      <c r="AC30" s="119">
        <f>Observaciones!$I29</f>
        <v>0</v>
      </c>
      <c r="AD30" s="119">
        <f>MIN(0.0005*ETo!$M29*Escenarios!$E$9*(AH29/Constantes!$E$27)^(2/3),AH29+Z30+AA30+AB30+AC30)</f>
        <v>4.3707405553318042</v>
      </c>
      <c r="AE30" s="119">
        <f>MIN(Constantes!$E$26*(AH29/Constantes!$E$27)^(2/3),AH29+Z30+AA30+AB30+AC30-AD30)</f>
        <v>14.428090634491333</v>
      </c>
      <c r="AF30" s="119">
        <f>MIN(Entradas!$E$20,AH29+Z30+AA30+AB30+AC30-AD30-AE30)</f>
        <v>1</v>
      </c>
      <c r="AG30" s="119">
        <f>MAX(0,AH29+Z30+AA30+AB30+AC30-AD30-AE30-AF30-Constantes!$E$27)</f>
        <v>0</v>
      </c>
      <c r="AH30" s="119">
        <f t="shared" si="3"/>
        <v>4070.5598855891062</v>
      </c>
      <c r="AI30" s="119">
        <f>(Escenarios!$E$11*S30+0.1*AD30)/(Escenarios!$E$12)</f>
        <v>1.260965473235391</v>
      </c>
      <c r="AJ30" s="119">
        <f>AG30/10/Escenarios!$E$12</f>
        <v>0</v>
      </c>
      <c r="AK30" s="119">
        <f>(Escenarios!$E$11*U30+0.1*AE30)/(Escenarios!$E$12)</f>
        <v>4.1223116098546675E-2</v>
      </c>
      <c r="AL30" s="121">
        <f t="shared" si="4"/>
        <v>120.94847458076646</v>
      </c>
      <c r="AM30" s="121">
        <f>MAX(0,(AL30-Constantes!$D$13)*(1-EXP(-Constantes!$D$23)))</f>
        <v>0.55569820525014357</v>
      </c>
      <c r="AN30" s="121">
        <f>AJ30+W30*Escenarios!$E$11/Escenarios!$E$12+AM30</f>
        <v>0.73459853528415142</v>
      </c>
      <c r="AO30" s="121">
        <f>0.0526*AJ30*Observaciones!$F29^1.218</f>
        <v>0</v>
      </c>
      <c r="AP30" s="121">
        <f>AO30*Constantes!$E$38</f>
        <v>0</v>
      </c>
      <c r="AQ30" s="121">
        <f t="shared" si="5"/>
        <v>0</v>
      </c>
      <c r="AR30" s="15"/>
      <c r="AS30" s="74">
        <v>24</v>
      </c>
      <c r="AT30" s="146">
        <f>ETo!$I29*((1-Constantes!$F$19)*ETo!$K29+ETo!$L29)</f>
        <v>2.0357244112934216</v>
      </c>
      <c r="AU30" s="121">
        <f>MIN(AT30*Constantes!$F$17,0.8*(AX29+Observaciones!$F29-AV30-AW30-Constantes!$D$14))</f>
        <v>1.2700546234641961</v>
      </c>
      <c r="AV30" s="121">
        <f>IF(Observaciones!$F29&gt;0.05*Constantes!$F$18,((Observaciones!$F29-0.05*Constantes!$F$18)^2)/(Observaciones!$F29+0.95*Constantes!$F$18),0)</f>
        <v>0</v>
      </c>
      <c r="AW30" s="121">
        <f>MAX(0,AX29+Observaciones!$F29-AV30-Constantes!$D$13)</f>
        <v>0</v>
      </c>
      <c r="AX30" s="121">
        <f>AX29+Observaciones!$F29-AV30-AU30-AW30-AY29</f>
        <v>38.676013471908242</v>
      </c>
      <c r="AY30" s="121">
        <f>MAX(0,(AX30-Constantes!$D$14)*(1-EXP(-Constantes!$D$22)))</f>
        <v>0.1813980710672409</v>
      </c>
      <c r="AZ30" s="119">
        <f>AZ29+(Entradas!$F$19*AW30-BA29)/(800*Entradas!$D$44)</f>
        <v>0</v>
      </c>
      <c r="BA30" s="119">
        <f>8000*Entradas!$D$45*AZ30/Constantes!$F$32</f>
        <v>0</v>
      </c>
      <c r="BB30" s="119">
        <f>10*Escenarios!$F$11*AV30</f>
        <v>0</v>
      </c>
      <c r="BC30" s="119">
        <f>10*Escenarios!$F$11*BA30</f>
        <v>0</v>
      </c>
      <c r="BD30" s="119">
        <f>0.001*Observaciones!$F29*Escenarios!$F$9</f>
        <v>22</v>
      </c>
      <c r="BE30" s="119">
        <f>Observaciones!$I29</f>
        <v>0</v>
      </c>
      <c r="BF30" s="119">
        <f>MIN(0.0005*ETo!$M29*Escenarios!$F$9*(BJ29/Constantes!$F$27)^(2/3),BJ29+BB30+BE30+BC30+BD30)</f>
        <v>20.302529630591113</v>
      </c>
      <c r="BG30" s="119">
        <f>MIN(Constantes!$F$26*(BJ29/Constantes!$F$27)^(2/3),BJ29+BB30+BC30+BD30+BE30-BF30)</f>
        <v>67.019932643285657</v>
      </c>
      <c r="BH30" s="119">
        <f>MIN(Entradas!$F$20,BJ29+BB30+BC30+BD30+BE30-BF30-BG30)</f>
        <v>1</v>
      </c>
      <c r="BI30" s="119">
        <f>MAX(0,BJ29+BB30+BC30+BD30+BE30-BF30-BG30-BH30-Constantes!$F$27)</f>
        <v>0</v>
      </c>
      <c r="BJ30" s="119">
        <f t="shared" si="6"/>
        <v>5045.546834383862</v>
      </c>
      <c r="BK30" s="119">
        <f>(Escenarios!$F$11*AU30+0.1*BF30)/(Escenarios!$F$12)</f>
        <v>1.255487301067931</v>
      </c>
      <c r="BL30" s="119">
        <f>BI30/10/Escenarios!$F$12</f>
        <v>0</v>
      </c>
      <c r="BM30" s="119">
        <f>(Escenarios!$F$11*AW30+0.1*BG30)/(Escenarios!$F$12)</f>
        <v>0.19148552183795903</v>
      </c>
      <c r="BN30" s="121">
        <f t="shared" si="7"/>
        <v>119.11982404320403</v>
      </c>
      <c r="BO30" s="121">
        <f>MAX(0,(BN30-Constantes!$D$13)*(1-EXP(-Constantes!$D$23)))</f>
        <v>0.54306679331786445</v>
      </c>
      <c r="BP30" s="121">
        <f>BL30+AY30*Escenarios!$F$11/Escenarios!$F$12+BO30</f>
        <v>0.71409926032412019</v>
      </c>
      <c r="BQ30" s="121">
        <f>0.0526*BL30*Observaciones!$F29^1.218</f>
        <v>0</v>
      </c>
      <c r="BR30" s="121">
        <f>BQ30*Constantes!$F$38</f>
        <v>0</v>
      </c>
      <c r="BS30" s="121">
        <f t="shared" si="8"/>
        <v>0</v>
      </c>
      <c r="BT30" s="15"/>
      <c r="BU30" s="74">
        <v>24</v>
      </c>
      <c r="BV30" s="75">
        <f>0.0526*Observaciones!$F29^2.218</f>
        <v>6.4982246287524456E-2</v>
      </c>
      <c r="BW30" s="75">
        <f>IF(Observaciones!$F29&gt;0.05*$CA$7,((Observaciones!$F29-0.05*$CA$7)^2)/(Observaciones!$F29+0.95*$CA$7),0)</f>
        <v>0</v>
      </c>
      <c r="BX30" s="75">
        <f>0.0526*BW30*Observaciones!$F29^1.218</f>
        <v>0</v>
      </c>
      <c r="BY30" s="27"/>
      <c r="BZ30" s="27"/>
      <c r="CA30" s="103"/>
      <c r="CB30" s="37"/>
    </row>
    <row r="31" spans="2:80" s="2" customFormat="1" ht="14.5" x14ac:dyDescent="0.35">
      <c r="B31" s="36"/>
      <c r="C31" s="74">
        <v>25</v>
      </c>
      <c r="D31" s="146">
        <f>ETo!$I30*((1-Constantes!$D$19)*ETo!$K30+ETo!$L30)</f>
        <v>2.0820702521150274</v>
      </c>
      <c r="E31" s="75">
        <f>MIN(D31*Constantes!$D$17,0.8*(H30+Observaciones!$F30-F31-G31-Constantes!$D$14))</f>
        <v>1.295038711474628</v>
      </c>
      <c r="F31" s="75">
        <f>IF(Observaciones!$F30&gt;0.05*Constantes!$D$18,((Observaciones!$F30-0.05*Constantes!$D$18)^2)/(Observaciones!$F30+0.95*Constantes!$D$18),0)</f>
        <v>0</v>
      </c>
      <c r="G31" s="75">
        <f>MAX(0,H30+Observaciones!$F30-F31-Constantes!$D$13)</f>
        <v>0</v>
      </c>
      <c r="H31" s="75">
        <f>H30+Observaciones!$F30-F31-E31-G31-I30</f>
        <v>38.608518821161326</v>
      </c>
      <c r="I31" s="75">
        <f>MAX(0,(H31-Constantes!$D$14)*(1-EXP(-Constantes!$D$22)))</f>
        <v>0.18046885226529061</v>
      </c>
      <c r="J31" s="75">
        <f t="shared" si="0"/>
        <v>121.11148413330326</v>
      </c>
      <c r="K31" s="75">
        <f>MAX(0,(J31-Constantes!$D$13)*(1-EXP(-Constantes!$D$23)))</f>
        <v>0.55682419447809828</v>
      </c>
      <c r="L31" s="75">
        <f t="shared" si="1"/>
        <v>0.73729304674338891</v>
      </c>
      <c r="M31" s="75">
        <f>0.0526*F31*Observaciones!$F30^1.218</f>
        <v>0</v>
      </c>
      <c r="N31" s="75">
        <f>M31*Constantes!$D$38</f>
        <v>0</v>
      </c>
      <c r="O31" s="75">
        <f t="shared" si="2"/>
        <v>0</v>
      </c>
      <c r="P31" s="15"/>
      <c r="Q31" s="120">
        <v>25</v>
      </c>
      <c r="R31" s="146">
        <f>ETo!$I30*((1-Constantes!$E$19)*ETo!$K30+ETo!$L30)</f>
        <v>2.0823587280362665</v>
      </c>
      <c r="S31" s="121">
        <f>MIN(R31*Constantes!$E$17,0.8*(V30+Observaciones!$F30-T31-U31-Constantes!$D$14))</f>
        <v>1.2961570462654239</v>
      </c>
      <c r="T31" s="121">
        <f>IF(Observaciones!$F30&gt;0.05*Constantes!$E$18,((Observaciones!$F30-0.05*Constantes!$E$18)^2)/(Observaciones!$F30+0.95*Constantes!$E$18),0)</f>
        <v>0</v>
      </c>
      <c r="U31" s="121">
        <f>MAX(0,V30+Observaciones!$F30-T31-Constantes!$D$13)</f>
        <v>0</v>
      </c>
      <c r="V31" s="121">
        <f>V30+Observaciones!$F30-T31-S31-U31-W30</f>
        <v>38.605265010302446</v>
      </c>
      <c r="W31" s="121">
        <f>MAX(0,(V31-Constantes!$D$14)*(1-EXP(-Constantes!$D$22)))</f>
        <v>0.18042405608967368</v>
      </c>
      <c r="X31" s="119">
        <f>X30+(Entradas!$E$19*U31-Y30)/(800*Entradas!$D$44)</f>
        <v>0</v>
      </c>
      <c r="Y31" s="119">
        <f>8000*Entradas!$D$45*X31/Constantes!$E$32</f>
        <v>0</v>
      </c>
      <c r="Z31" s="119">
        <f>10*Escenarios!$E$11*T31</f>
        <v>0</v>
      </c>
      <c r="AA31" s="119">
        <f>10*Escenarios!$E$11*Y31</f>
        <v>0</v>
      </c>
      <c r="AB31" s="119">
        <f>0.001*Observaciones!$F30*Escenarios!$E$9</f>
        <v>7</v>
      </c>
      <c r="AC31" s="119">
        <f>Observaciones!$I30</f>
        <v>0</v>
      </c>
      <c r="AD31" s="119">
        <f>MIN(0.0005*ETo!$M30*Escenarios!$E$9*(AH30/Constantes!$E$27)^(2/3),AH30+Z31+AA31+AB31+AC31)</f>
        <v>4.462564871488035</v>
      </c>
      <c r="AE31" s="119">
        <f>MIN(Constantes!$E$26*(AH30/Constantes!$E$27)^(2/3),AH30+Z31+AA31+AB31+AC31-AD31)</f>
        <v>14.394401116824069</v>
      </c>
      <c r="AF31" s="119">
        <f>MIN(Entradas!$E$20,AH30+Z31+AA31+AB31+AC31-AD31-AE31)</f>
        <v>1</v>
      </c>
      <c r="AG31" s="119">
        <f>MAX(0,AH30+Z31+AA31+AB31+AC31-AD31-AE31-AF31-Constantes!$E$27)</f>
        <v>0</v>
      </c>
      <c r="AH31" s="119">
        <f t="shared" si="3"/>
        <v>4057.7029196007938</v>
      </c>
      <c r="AI31" s="119">
        <f>(Escenarios!$E$11*S31+0.1*AD31)/(Escenarios!$E$12)</f>
        <v>1.2903907023801693</v>
      </c>
      <c r="AJ31" s="119">
        <f>AG31/10/Escenarios!$E$12</f>
        <v>0</v>
      </c>
      <c r="AK31" s="119">
        <f>(Escenarios!$E$11*U31+0.1*AE31)/(Escenarios!$E$12)</f>
        <v>4.1126860333783058E-2</v>
      </c>
      <c r="AL31" s="121">
        <f t="shared" si="4"/>
        <v>120.4339032358501</v>
      </c>
      <c r="AM31" s="121">
        <f>MAX(0,(AL31-Constantes!$D$13)*(1-EXP(-Constantes!$D$23)))</f>
        <v>0.55214380133716323</v>
      </c>
      <c r="AN31" s="121">
        <f>AJ31+W31*Escenarios!$E$11/Escenarios!$E$12+AM31</f>
        <v>0.72999037091127017</v>
      </c>
      <c r="AO31" s="121">
        <f>0.0526*AJ31*Observaciones!$F30^1.218</f>
        <v>0</v>
      </c>
      <c r="AP31" s="121">
        <f>AO31*Constantes!$E$38</f>
        <v>0</v>
      </c>
      <c r="AQ31" s="121">
        <f t="shared" si="5"/>
        <v>0</v>
      </c>
      <c r="AR31" s="15"/>
      <c r="AS31" s="74">
        <v>25</v>
      </c>
      <c r="AT31" s="146">
        <f>ETo!$I30*((1-Constantes!$F$19)*ETo!$K30+ETo!$L30)</f>
        <v>2.0832766059674825</v>
      </c>
      <c r="AU31" s="121">
        <f>MIN(AT31*Constantes!$F$17,0.8*(AX30+Observaciones!$F30-AV31-AW31-Constantes!$D$14))</f>
        <v>1.2997216473337427</v>
      </c>
      <c r="AV31" s="121">
        <f>IF(Observaciones!$F30&gt;0.05*Constantes!$F$18,((Observaciones!$F30-0.05*Constantes!$F$18)^2)/(Observaciones!$F30+0.95*Constantes!$F$18),0)</f>
        <v>0</v>
      </c>
      <c r="AW31" s="121">
        <f>MAX(0,AX30+Observaciones!$F30-AV31-Constantes!$D$13)</f>
        <v>0</v>
      </c>
      <c r="AX31" s="121">
        <f>AX30+Observaciones!$F30-AV31-AU31-AW31-AY30</f>
        <v>38.594893753507257</v>
      </c>
      <c r="AY31" s="121">
        <f>MAX(0,(AX31-Constantes!$D$14)*(1-EXP(-Constantes!$D$22)))</f>
        <v>0.18028127193259907</v>
      </c>
      <c r="AZ31" s="119">
        <f>AZ30+(Entradas!$F$19*AW31-BA30)/(800*Entradas!$D$44)</f>
        <v>0</v>
      </c>
      <c r="BA31" s="119">
        <f>8000*Entradas!$D$45*AZ31/Constantes!$F$32</f>
        <v>0</v>
      </c>
      <c r="BB31" s="119">
        <f>10*Escenarios!$F$11*AV31</f>
        <v>0</v>
      </c>
      <c r="BC31" s="119">
        <f>10*Escenarios!$F$11*BA31</f>
        <v>0</v>
      </c>
      <c r="BD31" s="119">
        <f>0.001*Observaciones!$F30*Escenarios!$F$9</f>
        <v>28</v>
      </c>
      <c r="BE31" s="119">
        <f>Observaciones!$I30</f>
        <v>0</v>
      </c>
      <c r="BF31" s="119">
        <f>MIN(0.0005*ETo!$M30*Escenarios!$F$9*(BJ30/Constantes!$F$27)^(2/3),BJ30+BB31+BE31+BC31+BD31)</f>
        <v>20.597472388063935</v>
      </c>
      <c r="BG31" s="119">
        <f>MIN(Constantes!$F$26*(BJ30/Constantes!$F$27)^(2/3),BJ30+BB31+BC31+BD31+BE31-BF31)</f>
        <v>66.438984773264906</v>
      </c>
      <c r="BH31" s="119">
        <f>MIN(Entradas!$F$20,BJ30+BB31+BC31+BD31+BE31-BF31-BG31)</f>
        <v>1</v>
      </c>
      <c r="BI31" s="119">
        <f>MAX(0,BJ30+BB31+BC31+BD31+BE31-BF31-BG31-BH31-Constantes!$F$27)</f>
        <v>0</v>
      </c>
      <c r="BJ31" s="119">
        <f t="shared" si="6"/>
        <v>4985.5103772225339</v>
      </c>
      <c r="BK31" s="119">
        <f>(Escenarios!$F$11*AU31+0.1*BF31)/(Escenarios!$F$12)</f>
        <v>1.2843017600234259</v>
      </c>
      <c r="BL31" s="119">
        <f>BI31/10/Escenarios!$F$12</f>
        <v>0</v>
      </c>
      <c r="BM31" s="119">
        <f>(Escenarios!$F$11*AW31+0.1*BG31)/(Escenarios!$F$12)</f>
        <v>0.18982567078075691</v>
      </c>
      <c r="BN31" s="121">
        <f t="shared" si="7"/>
        <v>118.76658292066693</v>
      </c>
      <c r="BO31" s="121">
        <f>MAX(0,(BN31-Constantes!$D$13)*(1-EXP(-Constantes!$D$23)))</f>
        <v>0.54062677865211284</v>
      </c>
      <c r="BP31" s="121">
        <f>BL31+AY31*Escenarios!$F$11/Escenarios!$F$12+BO31</f>
        <v>0.71060626361713486</v>
      </c>
      <c r="BQ31" s="121">
        <f>0.0526*BL31*Observaciones!$F30^1.218</f>
        <v>0</v>
      </c>
      <c r="BR31" s="121">
        <f>BQ31*Constantes!$F$38</f>
        <v>0</v>
      </c>
      <c r="BS31" s="121">
        <f t="shared" si="8"/>
        <v>0</v>
      </c>
      <c r="BT31" s="15"/>
      <c r="BU31" s="74">
        <v>25</v>
      </c>
      <c r="BV31" s="75">
        <f>0.0526*Observaciones!$F30^2.218</f>
        <v>0.11094244358496377</v>
      </c>
      <c r="BW31" s="75">
        <f>IF(Observaciones!$F30&gt;0.05*$CA$7,((Observaciones!$F30-0.05*$CA$7)^2)/(Observaciones!$F30+0.95*$CA$7),0)</f>
        <v>0</v>
      </c>
      <c r="BX31" s="75">
        <f>0.0526*BW31*Observaciones!$F30^1.218</f>
        <v>0</v>
      </c>
      <c r="BY31" s="27"/>
      <c r="BZ31" s="27"/>
      <c r="CA31" s="103"/>
      <c r="CB31" s="37"/>
    </row>
    <row r="32" spans="2:80" s="2" customFormat="1" ht="14.5" x14ac:dyDescent="0.35">
      <c r="B32" s="36"/>
      <c r="C32" s="74">
        <v>26</v>
      </c>
      <c r="D32" s="146">
        <f>ETo!$I31*((1-Constantes!$D$19)*ETo!$K31+ETo!$L31)</f>
        <v>2.0277557533648758</v>
      </c>
      <c r="E32" s="75">
        <f>MIN(D32*Constantes!$D$17,0.8*(H31+Observaciones!$F31-F32-G32-Constantes!$D$14))</f>
        <v>1.2612553276506029</v>
      </c>
      <c r="F32" s="75">
        <f>IF(Observaciones!$F31&gt;0.05*Constantes!$D$18,((Observaciones!$F31-0.05*Constantes!$D$18)^2)/(Observaciones!$F31+0.95*Constantes!$D$18),0)</f>
        <v>0</v>
      </c>
      <c r="G32" s="75">
        <f>MAX(0,H31+Observaciones!$F31-F32-Constantes!$D$13)</f>
        <v>0</v>
      </c>
      <c r="H32" s="75">
        <f>H31+Observaciones!$F31-F32-E32-G32-I31</f>
        <v>37.166794641245431</v>
      </c>
      <c r="I32" s="75">
        <f>MAX(0,(H32-Constantes!$D$14)*(1-EXP(-Constantes!$D$22)))</f>
        <v>0.16062020944131911</v>
      </c>
      <c r="J32" s="75">
        <f t="shared" si="0"/>
        <v>120.55465993882517</v>
      </c>
      <c r="K32" s="75">
        <f>MAX(0,(J32-Constantes!$D$13)*(1-EXP(-Constantes!$D$23)))</f>
        <v>0.55297792881397201</v>
      </c>
      <c r="L32" s="75">
        <f t="shared" si="1"/>
        <v>0.71359813825529117</v>
      </c>
      <c r="M32" s="75">
        <f>0.0526*F32*Observaciones!$F31^1.218</f>
        <v>0</v>
      </c>
      <c r="N32" s="75">
        <f>M32*Constantes!$D$38</f>
        <v>0</v>
      </c>
      <c r="O32" s="75">
        <f t="shared" si="2"/>
        <v>0</v>
      </c>
      <c r="P32" s="15"/>
      <c r="Q32" s="120">
        <v>26</v>
      </c>
      <c r="R32" s="146">
        <f>ETo!$I31*((1-Constantes!$E$19)*ETo!$K31+ETo!$L31)</f>
        <v>2.0280366801855294</v>
      </c>
      <c r="S32" s="121">
        <f>MIN(R32*Constantes!$E$17,0.8*(V31+Observaciones!$F31-T32-U32-Constantes!$D$14))</f>
        <v>1.2623444739447558</v>
      </c>
      <c r="T32" s="121">
        <f>IF(Observaciones!$F31&gt;0.05*Constantes!$E$18,((Observaciones!$F31-0.05*Constantes!$E$18)^2)/(Observaciones!$F31+0.95*Constantes!$E$18),0)</f>
        <v>0</v>
      </c>
      <c r="U32" s="121">
        <f>MAX(0,V31+Observaciones!$F31-T32-Constantes!$D$13)</f>
        <v>0</v>
      </c>
      <c r="V32" s="121">
        <f>V31+Observaciones!$F31-T32-S32-U32-W31</f>
        <v>37.162496480268018</v>
      </c>
      <c r="W32" s="121">
        <f>MAX(0,(V32-Constantes!$D$14)*(1-EXP(-Constantes!$D$22)))</f>
        <v>0.16056103538900796</v>
      </c>
      <c r="X32" s="119">
        <f>X31+(Entradas!$E$19*U32-Y31)/(800*Entradas!$D$44)</f>
        <v>0</v>
      </c>
      <c r="Y32" s="119">
        <f>8000*Entradas!$D$45*X32/Constantes!$E$32</f>
        <v>0</v>
      </c>
      <c r="Z32" s="119">
        <f>10*Escenarios!$E$11*T32</f>
        <v>0</v>
      </c>
      <c r="AA32" s="119">
        <f>10*Escenarios!$E$11*Y32</f>
        <v>0</v>
      </c>
      <c r="AB32" s="119">
        <f>0.001*Observaciones!$F31*Escenarios!$E$9</f>
        <v>0</v>
      </c>
      <c r="AC32" s="119">
        <f>Observaciones!$I31</f>
        <v>0</v>
      </c>
      <c r="AD32" s="119">
        <f>MIN(0.0005*ETo!$M31*Escenarios!$E$9*(AH31/Constantes!$E$27)^(2/3),AH31+Z32+AA32+AB32+AC32)</f>
        <v>4.3369357928018513</v>
      </c>
      <c r="AE32" s="119">
        <f>MIN(Constantes!$E$26*(AH31/Constantes!$E$27)^(2/3),AH31+Z32+AA32+AB32+AC32-AD32)</f>
        <v>14.364075086068429</v>
      </c>
      <c r="AF32" s="119">
        <f>MIN(Entradas!$E$20,AH31+Z32+AA32+AB32+AC32-AD32-AE32)</f>
        <v>1</v>
      </c>
      <c r="AG32" s="119">
        <f>MAX(0,AH31+Z32+AA32+AB32+AC32-AD32-AE32-AF32-Constantes!$E$27)</f>
        <v>0</v>
      </c>
      <c r="AH32" s="119">
        <f t="shared" si="3"/>
        <v>4038.0019087219234</v>
      </c>
      <c r="AI32" s="119">
        <f>(Escenarios!$E$11*S32+0.1*AD32)/(Escenarios!$E$12)</f>
        <v>1.2567022265821219</v>
      </c>
      <c r="AJ32" s="119">
        <f>AG32/10/Escenarios!$E$12</f>
        <v>0</v>
      </c>
      <c r="AK32" s="119">
        <f>(Escenarios!$E$11*U32+0.1*AE32)/(Escenarios!$E$12)</f>
        <v>4.1040214531624084E-2</v>
      </c>
      <c r="AL32" s="121">
        <f t="shared" si="4"/>
        <v>119.92279964904455</v>
      </c>
      <c r="AM32" s="121">
        <f>MAX(0,(AL32-Constantes!$D$13)*(1-EXP(-Constantes!$D$23)))</f>
        <v>0.54861335097915664</v>
      </c>
      <c r="AN32" s="121">
        <f>AJ32+W32*Escenarios!$E$11/Escenarios!$E$12+AM32</f>
        <v>0.70688065729117877</v>
      </c>
      <c r="AO32" s="121">
        <f>0.0526*AJ32*Observaciones!$F31^1.218</f>
        <v>0</v>
      </c>
      <c r="AP32" s="121">
        <f>AO32*Constantes!$E$38</f>
        <v>0</v>
      </c>
      <c r="AQ32" s="121">
        <f t="shared" si="5"/>
        <v>0</v>
      </c>
      <c r="AR32" s="15"/>
      <c r="AS32" s="74">
        <v>26</v>
      </c>
      <c r="AT32" s="146">
        <f>ETo!$I31*((1-Constantes!$F$19)*ETo!$K31+ETo!$L31)</f>
        <v>2.0289305382512461</v>
      </c>
      <c r="AU32" s="121">
        <f>MIN(AT32*Constantes!$F$17,0.8*(AX31+Observaciones!$F31-AV32-AW32-Constantes!$D$14))</f>
        <v>1.2658160389973716</v>
      </c>
      <c r="AV32" s="121">
        <f>IF(Observaciones!$F31&gt;0.05*Constantes!$F$18,((Observaciones!$F31-0.05*Constantes!$F$18)^2)/(Observaciones!$F31+0.95*Constantes!$F$18),0)</f>
        <v>0</v>
      </c>
      <c r="AW32" s="121">
        <f>MAX(0,AX31+Observaciones!$F31-AV32-Constantes!$D$13)</f>
        <v>0</v>
      </c>
      <c r="AX32" s="121">
        <f>AX31+Observaciones!$F31-AV32-AU32-AW32-AY31</f>
        <v>37.148796442577286</v>
      </c>
      <c r="AY32" s="121">
        <f>MAX(0,(AX32-Constantes!$D$14)*(1-EXP(-Constantes!$D$22)))</f>
        <v>0.16037242292166753</v>
      </c>
      <c r="AZ32" s="119">
        <f>AZ31+(Entradas!$F$19*AW32-BA31)/(800*Entradas!$D$44)</f>
        <v>0</v>
      </c>
      <c r="BA32" s="119">
        <f>8000*Entradas!$D$45*AZ32/Constantes!$F$32</f>
        <v>0</v>
      </c>
      <c r="BB32" s="119">
        <f>10*Escenarios!$F$11*AV32</f>
        <v>0</v>
      </c>
      <c r="BC32" s="119">
        <f>10*Escenarios!$F$11*BA32</f>
        <v>0</v>
      </c>
      <c r="BD32" s="119">
        <f>0.001*Observaciones!$F31*Escenarios!$F$9</f>
        <v>0</v>
      </c>
      <c r="BE32" s="119">
        <f>Observaciones!$I31</f>
        <v>0</v>
      </c>
      <c r="BF32" s="119">
        <f>MIN(0.0005*ETo!$M31*Escenarios!$F$9*(BJ31/Constantes!$F$27)^(2/3),BJ31+BB32+BE32+BC32+BD32)</f>
        <v>19.900434952930027</v>
      </c>
      <c r="BG32" s="119">
        <f>MIN(Constantes!$F$26*(BJ31/Constantes!$F$27)^(2/3),BJ31+BB32+BC32+BD32+BE32-BF32)</f>
        <v>65.910900129935982</v>
      </c>
      <c r="BH32" s="119">
        <f>MIN(Entradas!$F$20,BJ31+BB32+BC32+BD32+BE32-BF32-BG32)</f>
        <v>1</v>
      </c>
      <c r="BI32" s="119">
        <f>MAX(0,BJ31+BB32+BC32+BD32+BE32-BF32-BG32-BH32-Constantes!$F$27)</f>
        <v>0</v>
      </c>
      <c r="BJ32" s="119">
        <f t="shared" si="6"/>
        <v>4898.6990421396686</v>
      </c>
      <c r="BK32" s="119">
        <f>(Escenarios!$F$11*AU32+0.1*BF32)/(Escenarios!$F$12)</f>
        <v>1.2503420794916076</v>
      </c>
      <c r="BL32" s="119">
        <f>BI32/10/Escenarios!$F$12</f>
        <v>0</v>
      </c>
      <c r="BM32" s="119">
        <f>(Escenarios!$F$11*AW32+0.1*BG32)/(Escenarios!$F$12)</f>
        <v>0.18831685751410282</v>
      </c>
      <c r="BN32" s="121">
        <f t="shared" si="7"/>
        <v>118.41427299952893</v>
      </c>
      <c r="BO32" s="121">
        <f>MAX(0,(BN32-Constantes!$D$13)*(1-EXP(-Constantes!$D$23)))</f>
        <v>0.53819319626427453</v>
      </c>
      <c r="BP32" s="121">
        <f>BL32+AY32*Escenarios!$F$11/Escenarios!$F$12+BO32</f>
        <v>0.68940148073327534</v>
      </c>
      <c r="BQ32" s="121">
        <f>0.0526*BL32*Observaciones!$F31^1.218</f>
        <v>0</v>
      </c>
      <c r="BR32" s="121">
        <f>BQ32*Constantes!$F$38</f>
        <v>0</v>
      </c>
      <c r="BS32" s="121">
        <f t="shared" si="8"/>
        <v>0</v>
      </c>
      <c r="BT32" s="15"/>
      <c r="BU32" s="74">
        <v>26</v>
      </c>
      <c r="BV32" s="75">
        <f>0.0526*Observaciones!$F31^2.218</f>
        <v>0</v>
      </c>
      <c r="BW32" s="75">
        <f>IF(Observaciones!$F31&gt;0.05*$CA$7,((Observaciones!$F31-0.05*$CA$7)^2)/(Observaciones!$F31+0.95*$CA$7),0)</f>
        <v>0</v>
      </c>
      <c r="BX32" s="75">
        <f>0.0526*BW32*Observaciones!$F31^1.218</f>
        <v>0</v>
      </c>
      <c r="BY32" s="27"/>
      <c r="BZ32" s="27"/>
      <c r="CA32" s="103"/>
      <c r="CB32" s="37"/>
    </row>
    <row r="33" spans="2:80" s="2" customFormat="1" ht="14.5" x14ac:dyDescent="0.35">
      <c r="B33" s="36"/>
      <c r="C33" s="74">
        <v>27</v>
      </c>
      <c r="D33" s="146">
        <f>ETo!$I32*((1-Constantes!$D$19)*ETo!$K32+ETo!$L32)</f>
        <v>1.9626752809976307</v>
      </c>
      <c r="E33" s="75">
        <f>MIN(D33*Constantes!$D$17,0.8*(H32+Observaciones!$F32-F33-G33-Constantes!$D$14))</f>
        <v>1.2207755546981671</v>
      </c>
      <c r="F33" s="75">
        <f>IF(Observaciones!$F32&gt;0.05*Constantes!$D$18,((Observaciones!$F32-0.05*Constantes!$D$18)^2)/(Observaciones!$F32+0.95*Constantes!$D$18),0)</f>
        <v>0</v>
      </c>
      <c r="G33" s="75">
        <f>MAX(0,H32+Observaciones!$F32-F33-Constantes!$D$13)</f>
        <v>0</v>
      </c>
      <c r="H33" s="75">
        <f>H32+Observaciones!$F32-F33-E33-G33-I32</f>
        <v>35.785398877105948</v>
      </c>
      <c r="I33" s="75">
        <f>MAX(0,(H33-Constantes!$D$14)*(1-EXP(-Constantes!$D$22)))</f>
        <v>0.14160212574478898</v>
      </c>
      <c r="J33" s="75">
        <f t="shared" si="0"/>
        <v>120.00168201001119</v>
      </c>
      <c r="K33" s="75">
        <f>MAX(0,(J33-Constantes!$D$13)*(1-EXP(-Constantes!$D$23)))</f>
        <v>0.5491582312474711</v>
      </c>
      <c r="L33" s="75">
        <f t="shared" si="1"/>
        <v>0.69076035699226002</v>
      </c>
      <c r="M33" s="75">
        <f>0.0526*F33*Observaciones!$F32^1.218</f>
        <v>0</v>
      </c>
      <c r="N33" s="75">
        <f>M33*Constantes!$D$38</f>
        <v>0</v>
      </c>
      <c r="O33" s="75">
        <f t="shared" si="2"/>
        <v>0</v>
      </c>
      <c r="P33" s="15"/>
      <c r="Q33" s="120">
        <v>27</v>
      </c>
      <c r="R33" s="146">
        <f>ETo!$I32*((1-Constantes!$E$19)*ETo!$K32+ETo!$L32)</f>
        <v>1.9629470165643859</v>
      </c>
      <c r="S33" s="121">
        <f>MIN(R33*Constantes!$E$17,0.8*(V32+Observaciones!$F32-T33-U33-Constantes!$D$14))</f>
        <v>1.2218296361285301</v>
      </c>
      <c r="T33" s="121">
        <f>IF(Observaciones!$F32&gt;0.05*Constantes!$E$18,((Observaciones!$F32-0.05*Constantes!$E$18)^2)/(Observaciones!$F32+0.95*Constantes!$E$18),0)</f>
        <v>0</v>
      </c>
      <c r="U33" s="121">
        <f>MAX(0,V32+Observaciones!$F32-T33-Constantes!$D$13)</f>
        <v>0</v>
      </c>
      <c r="V33" s="121">
        <f>V32+Observaciones!$F32-T33-S33-U33-W32</f>
        <v>35.780105808750477</v>
      </c>
      <c r="W33" s="121">
        <f>MAX(0,(V33-Constantes!$D$14)*(1-EXP(-Constantes!$D$22)))</f>
        <v>0.14152925450860235</v>
      </c>
      <c r="X33" s="119">
        <f>X32+(Entradas!$E$19*U33-Y32)/(800*Entradas!$D$44)</f>
        <v>0</v>
      </c>
      <c r="Y33" s="119">
        <f>8000*Entradas!$D$45*X33/Constantes!$E$32</f>
        <v>0</v>
      </c>
      <c r="Z33" s="119">
        <f>10*Escenarios!$E$11*T33</f>
        <v>0</v>
      </c>
      <c r="AA33" s="119">
        <f>10*Escenarios!$E$11*Y33</f>
        <v>0</v>
      </c>
      <c r="AB33" s="119">
        <f>0.001*Observaciones!$F32*Escenarios!$E$9</f>
        <v>0</v>
      </c>
      <c r="AC33" s="119">
        <f>Observaciones!$I32</f>
        <v>0</v>
      </c>
      <c r="AD33" s="119">
        <f>MIN(0.0005*ETo!$M32*Escenarios!$E$9*(AH32/Constantes!$E$27)^(2/3),AH32+Z33+AA33+AB33+AC33)</f>
        <v>4.1837121746237473</v>
      </c>
      <c r="AE33" s="119">
        <f>MIN(Constantes!$E$26*(AH32/Constantes!$E$27)^(2/3),AH32+Z33+AA33+AB33+AC33-AD33)</f>
        <v>14.31754362163996</v>
      </c>
      <c r="AF33" s="119">
        <f>MIN(Entradas!$E$20,AH32+Z33+AA33+AB33+AC33-AD33-AE33)</f>
        <v>1</v>
      </c>
      <c r="AG33" s="119">
        <f>MAX(0,AH32+Z33+AA33+AB33+AC33-AD33-AE33-AF33-Constantes!$E$27)</f>
        <v>0</v>
      </c>
      <c r="AH33" s="119">
        <f t="shared" si="3"/>
        <v>4018.5006529256598</v>
      </c>
      <c r="AI33" s="119">
        <f>(Escenarios!$E$11*S33+0.1*AD33)/(Escenarios!$E$12)</f>
        <v>1.2163283903970474</v>
      </c>
      <c r="AJ33" s="119">
        <f>AG33/10/Escenarios!$E$12</f>
        <v>0</v>
      </c>
      <c r="AK33" s="119">
        <f>(Escenarios!$E$11*U33+0.1*AE33)/(Escenarios!$E$12)</f>
        <v>4.0907267490399891E-2</v>
      </c>
      <c r="AL33" s="121">
        <f t="shared" si="4"/>
        <v>119.41509356555579</v>
      </c>
      <c r="AM33" s="121">
        <f>MAX(0,(AL33-Constantes!$D$13)*(1-EXP(-Constantes!$D$23)))</f>
        <v>0.54510636889081343</v>
      </c>
      <c r="AN33" s="121">
        <f>AJ33+W33*Escenarios!$E$11/Escenarios!$E$12+AM33</f>
        <v>0.68461377690643577</v>
      </c>
      <c r="AO33" s="121">
        <f>0.0526*AJ33*Observaciones!$F32^1.218</f>
        <v>0</v>
      </c>
      <c r="AP33" s="121">
        <f>AO33*Constantes!$E$38</f>
        <v>0</v>
      </c>
      <c r="AQ33" s="121">
        <f t="shared" si="5"/>
        <v>0</v>
      </c>
      <c r="AR33" s="15"/>
      <c r="AS33" s="74">
        <v>27</v>
      </c>
      <c r="AT33" s="146">
        <f>ETo!$I32*((1-Constantes!$F$19)*ETo!$K32+ETo!$L32)</f>
        <v>1.9638116297313357</v>
      </c>
      <c r="AU33" s="121">
        <f>MIN(AT33*Constantes!$F$17,0.8*(AX32+Observaciones!$F32-AV33-AW33-Constantes!$D$14))</f>
        <v>1.225189434344089</v>
      </c>
      <c r="AV33" s="121">
        <f>IF(Observaciones!$F32&gt;0.05*Constantes!$F$18,((Observaciones!$F32-0.05*Constantes!$F$18)^2)/(Observaciones!$F32+0.95*Constantes!$F$18),0)</f>
        <v>0</v>
      </c>
      <c r="AW33" s="121">
        <f>MAX(0,AX32+Observaciones!$F32-AV33-Constantes!$D$13)</f>
        <v>0</v>
      </c>
      <c r="AX33" s="121">
        <f>AX32+Observaciones!$F32-AV33-AU33-AW33-AY32</f>
        <v>35.76323458531153</v>
      </c>
      <c r="AY33" s="121">
        <f>MAX(0,(AX33-Constantes!$D$14)*(1-EXP(-Constantes!$D$22)))</f>
        <v>0.1412969833899598</v>
      </c>
      <c r="AZ33" s="119">
        <f>AZ32+(Entradas!$F$19*AW33-BA32)/(800*Entradas!$D$44)</f>
        <v>0</v>
      </c>
      <c r="BA33" s="119">
        <f>8000*Entradas!$D$45*AZ33/Constantes!$F$32</f>
        <v>0</v>
      </c>
      <c r="BB33" s="119">
        <f>10*Escenarios!$F$11*AV33</f>
        <v>0</v>
      </c>
      <c r="BC33" s="119">
        <f>10*Escenarios!$F$11*BA33</f>
        <v>0</v>
      </c>
      <c r="BD33" s="119">
        <f>0.001*Observaciones!$F32*Escenarios!$F$9</f>
        <v>0</v>
      </c>
      <c r="BE33" s="119">
        <f>Observaciones!$I32</f>
        <v>0</v>
      </c>
      <c r="BF33" s="119">
        <f>MIN(0.0005*ETo!$M32*Escenarios!$F$9*(BJ32/Constantes!$F$27)^(2/3),BJ32+BB33+BE33+BC33+BD33)</f>
        <v>19.03551434951348</v>
      </c>
      <c r="BG33" s="119">
        <f>MIN(Constantes!$F$26*(BJ32/Constantes!$F$27)^(2/3),BJ32+BB33+BC33+BD33+BE33-BF33)</f>
        <v>65.143536573240269</v>
      </c>
      <c r="BH33" s="119">
        <f>MIN(Entradas!$F$20,BJ32+BB33+BC33+BD33+BE33-BF33-BG33)</f>
        <v>1</v>
      </c>
      <c r="BI33" s="119">
        <f>MAX(0,BJ32+BB33+BC33+BD33+BE33-BF33-BG33-BH33-Constantes!$F$27)</f>
        <v>0</v>
      </c>
      <c r="BJ33" s="119">
        <f t="shared" si="6"/>
        <v>4813.5199912169146</v>
      </c>
      <c r="BK33" s="119">
        <f>(Escenarios!$F$11*AU33+0.1*BF33)/(Escenarios!$F$12)</f>
        <v>1.2095657933801796</v>
      </c>
      <c r="BL33" s="119">
        <f>BI33/10/Escenarios!$F$12</f>
        <v>0</v>
      </c>
      <c r="BM33" s="119">
        <f>(Escenarios!$F$11*AW33+0.1*BG33)/(Escenarios!$F$12)</f>
        <v>0.18612439020925792</v>
      </c>
      <c r="BN33" s="121">
        <f t="shared" si="7"/>
        <v>118.06220419347392</v>
      </c>
      <c r="BO33" s="121">
        <f>MAX(0,(BN33-Constantes!$D$13)*(1-EXP(-Constantes!$D$23)))</f>
        <v>0.5357612793799722</v>
      </c>
      <c r="BP33" s="121">
        <f>BL33+AY33*Escenarios!$F$11/Escenarios!$F$12+BO33</f>
        <v>0.66898414943336282</v>
      </c>
      <c r="BQ33" s="121">
        <f>0.0526*BL33*Observaciones!$F32^1.218</f>
        <v>0</v>
      </c>
      <c r="BR33" s="121">
        <f>BQ33*Constantes!$F$38</f>
        <v>0</v>
      </c>
      <c r="BS33" s="121">
        <f t="shared" si="8"/>
        <v>0</v>
      </c>
      <c r="BT33" s="15"/>
      <c r="BU33" s="74">
        <v>27</v>
      </c>
      <c r="BV33" s="75">
        <f>0.0526*Observaciones!$F32^2.218</f>
        <v>0</v>
      </c>
      <c r="BW33" s="75">
        <f>IF(Observaciones!$F32&gt;0.05*$CA$7,((Observaciones!$F32-0.05*$CA$7)^2)/(Observaciones!$F32+0.95*$CA$7),0)</f>
        <v>0</v>
      </c>
      <c r="BX33" s="75">
        <f>0.0526*BW33*Observaciones!$F32^1.218</f>
        <v>0</v>
      </c>
      <c r="BY33" s="27"/>
      <c r="BZ33" s="27"/>
      <c r="CA33" s="103"/>
      <c r="CB33" s="37"/>
    </row>
    <row r="34" spans="2:80" s="2" customFormat="1" ht="14.5" x14ac:dyDescent="0.35">
      <c r="B34" s="36"/>
      <c r="C34" s="74">
        <v>28</v>
      </c>
      <c r="D34" s="146">
        <f>ETo!$I33*((1-Constantes!$D$19)*ETo!$K33+ETo!$L33)</f>
        <v>1.983264459444277</v>
      </c>
      <c r="E34" s="75">
        <f>MIN(D34*Constantes!$D$17,0.8*(H33+Observaciones!$F33-F34-G34-Constantes!$D$14))</f>
        <v>1.2335819348377326</v>
      </c>
      <c r="F34" s="75">
        <f>IF(Observaciones!$F33&gt;0.05*Constantes!$D$18,((Observaciones!$F33-0.05*Constantes!$D$18)^2)/(Observaciones!$F33+0.95*Constantes!$D$18),0)</f>
        <v>0</v>
      </c>
      <c r="G34" s="75">
        <f>MAX(0,H33+Observaciones!$F33-F34-Constantes!$D$13)</f>
        <v>0</v>
      </c>
      <c r="H34" s="75">
        <f>H33+Observaciones!$F33-F34-E34-G34-I33</f>
        <v>34.410214816523428</v>
      </c>
      <c r="I34" s="75">
        <f>MAX(0,(H34-Constantes!$D$14)*(1-EXP(-Constantes!$D$22)))</f>
        <v>0.1226695604067272</v>
      </c>
      <c r="J34" s="75">
        <f t="shared" si="0"/>
        <v>119.45252377876372</v>
      </c>
      <c r="K34" s="75">
        <f>MAX(0,(J34-Constantes!$D$13)*(1-EXP(-Constantes!$D$23)))</f>
        <v>0.54536491825933986</v>
      </c>
      <c r="L34" s="75">
        <f t="shared" si="1"/>
        <v>0.66803447866606702</v>
      </c>
      <c r="M34" s="75">
        <f>0.0526*F34*Observaciones!$F33^1.218</f>
        <v>0</v>
      </c>
      <c r="N34" s="75">
        <f>M34*Constantes!$D$38</f>
        <v>0</v>
      </c>
      <c r="O34" s="75">
        <f t="shared" si="2"/>
        <v>0</v>
      </c>
      <c r="P34" s="15"/>
      <c r="Q34" s="120">
        <v>28</v>
      </c>
      <c r="R34" s="146">
        <f>ETo!$I33*((1-Constantes!$E$19)*ETo!$K33+ETo!$L33)</f>
        <v>1.9835391643020528</v>
      </c>
      <c r="S34" s="121">
        <f>MIN(R34*Constantes!$E$17,0.8*(V33+Observaciones!$F33-T34-U34-Constantes!$D$14))</f>
        <v>1.2346471478418388</v>
      </c>
      <c r="T34" s="121">
        <f>IF(Observaciones!$F33&gt;0.05*Constantes!$E$18,((Observaciones!$F33-0.05*Constantes!$E$18)^2)/(Observaciones!$F33+0.95*Constantes!$E$18),0)</f>
        <v>0</v>
      </c>
      <c r="U34" s="121">
        <f>MAX(0,V33+Observaciones!$F33-T34-Constantes!$D$13)</f>
        <v>0</v>
      </c>
      <c r="V34" s="121">
        <f>V33+Observaciones!$F33-T34-S34-U34-W33</f>
        <v>34.403929406400032</v>
      </c>
      <c r="W34" s="121">
        <f>MAX(0,(V34-Constantes!$D$14)*(1-EXP(-Constantes!$D$22)))</f>
        <v>0.12258302730817797</v>
      </c>
      <c r="X34" s="119">
        <f>X33+(Entradas!$E$19*U34-Y33)/(800*Entradas!$D$44)</f>
        <v>0</v>
      </c>
      <c r="Y34" s="119">
        <f>8000*Entradas!$D$45*X34/Constantes!$E$32</f>
        <v>0</v>
      </c>
      <c r="Z34" s="119">
        <f>10*Escenarios!$E$11*T34</f>
        <v>0</v>
      </c>
      <c r="AA34" s="119">
        <f>10*Escenarios!$E$11*Y34</f>
        <v>0</v>
      </c>
      <c r="AB34" s="119">
        <f>0.001*Observaciones!$F33*Escenarios!$E$9</f>
        <v>0</v>
      </c>
      <c r="AC34" s="119">
        <f>Observaciones!$I33</f>
        <v>0</v>
      </c>
      <c r="AD34" s="119">
        <f>MIN(0.0005*ETo!$M33*Escenarios!$E$9*(AH33/Constantes!$E$27)^(2/3),AH33+Z34+AA34+AB34+AC34)</f>
        <v>4.2142707688520256</v>
      </c>
      <c r="AE34" s="119">
        <f>MIN(Constantes!$E$26*(AH33/Constantes!$E$27)^(2/3),AH33+Z34+AA34+AB34+AC34-AD34)</f>
        <v>14.271409368728962</v>
      </c>
      <c r="AF34" s="119">
        <f>MIN(Entradas!$E$20,AH33+Z34+AA34+AB34+AC34-AD34-AE34)</f>
        <v>1</v>
      </c>
      <c r="AG34" s="119">
        <f>MAX(0,AH33+Z34+AA34+AB34+AC34-AD34-AE34-AF34-Constantes!$E$27)</f>
        <v>0</v>
      </c>
      <c r="AH34" s="119">
        <f t="shared" si="3"/>
        <v>3999.0149727880785</v>
      </c>
      <c r="AI34" s="119">
        <f>(Escenarios!$E$11*S34+0.1*AD34)/(Escenarios!$E$12)</f>
        <v>1.2290501050693896</v>
      </c>
      <c r="AJ34" s="119">
        <f>AG34/10/Escenarios!$E$12</f>
        <v>0</v>
      </c>
      <c r="AK34" s="119">
        <f>(Escenarios!$E$11*U34+0.1*AE34)/(Escenarios!$E$12)</f>
        <v>4.0775455339225608E-2</v>
      </c>
      <c r="AL34" s="121">
        <f t="shared" si="4"/>
        <v>118.91076265200421</v>
      </c>
      <c r="AM34" s="121">
        <f>MAX(0,(AL34-Constantes!$D$13)*(1-EXP(-Constantes!$D$23)))</f>
        <v>0.54162270080421204</v>
      </c>
      <c r="AN34" s="121">
        <f>AJ34+W34*Escenarios!$E$11/Escenarios!$E$12+AM34</f>
        <v>0.66245454200798748</v>
      </c>
      <c r="AO34" s="121">
        <f>0.0526*AJ34*Observaciones!$F33^1.218</f>
        <v>0</v>
      </c>
      <c r="AP34" s="121">
        <f>AO34*Constantes!$E$38</f>
        <v>0</v>
      </c>
      <c r="AQ34" s="121">
        <f t="shared" si="5"/>
        <v>0</v>
      </c>
      <c r="AR34" s="15"/>
      <c r="AS34" s="74">
        <v>28</v>
      </c>
      <c r="AT34" s="146">
        <f>ETo!$I33*((1-Constantes!$F$19)*ETo!$K33+ETo!$L33)</f>
        <v>1.9844132252131572</v>
      </c>
      <c r="AU34" s="121">
        <f>MIN(AT34*Constantes!$F$17,0.8*(AX33+Observaciones!$F33-AV34-AW34-Constantes!$D$14))</f>
        <v>1.2380424273362998</v>
      </c>
      <c r="AV34" s="121">
        <f>IF(Observaciones!$F33&gt;0.05*Constantes!$F$18,((Observaciones!$F33-0.05*Constantes!$F$18)^2)/(Observaciones!$F33+0.95*Constantes!$F$18),0)</f>
        <v>0</v>
      </c>
      <c r="AW34" s="121">
        <f>MAX(0,AX33+Observaciones!$F33-AV34-Constantes!$D$13)</f>
        <v>0</v>
      </c>
      <c r="AX34" s="121">
        <f>AX33+Observaciones!$F33-AV34-AU34-AW34-AY33</f>
        <v>34.38389517458527</v>
      </c>
      <c r="AY34" s="121">
        <f>MAX(0,(AX34-Constantes!$D$14)*(1-EXP(-Constantes!$D$22)))</f>
        <v>0.1223072101185356</v>
      </c>
      <c r="AZ34" s="119">
        <f>AZ33+(Entradas!$F$19*AW34-BA33)/(800*Entradas!$D$44)</f>
        <v>0</v>
      </c>
      <c r="BA34" s="119">
        <f>8000*Entradas!$D$45*AZ34/Constantes!$F$32</f>
        <v>0</v>
      </c>
      <c r="BB34" s="119">
        <f>10*Escenarios!$F$11*AV34</f>
        <v>0</v>
      </c>
      <c r="BC34" s="119">
        <f>10*Escenarios!$F$11*BA34</f>
        <v>0</v>
      </c>
      <c r="BD34" s="119">
        <f>0.001*Observaciones!$F33*Escenarios!$F$9</f>
        <v>0</v>
      </c>
      <c r="BE34" s="119">
        <f>Observaciones!$I33</f>
        <v>0</v>
      </c>
      <c r="BF34" s="119">
        <f>MIN(0.0005*ETo!$M33*Escenarios!$F$9*(BJ33/Constantes!$F$27)^(2/3),BJ33+BB34+BE34+BC34+BD34)</f>
        <v>19.012895076245083</v>
      </c>
      <c r="BG34" s="119">
        <f>MIN(Constantes!$F$26*(BJ33/Constantes!$F$27)^(2/3),BJ33+BB34+BC34+BD34+BE34-BF34)</f>
        <v>64.386182995948914</v>
      </c>
      <c r="BH34" s="119">
        <f>MIN(Entradas!$F$20,BJ33+BB34+BC34+BD34+BE34-BF34-BG34)</f>
        <v>1</v>
      </c>
      <c r="BI34" s="119">
        <f>MAX(0,BJ33+BB34+BC34+BD34+BE34-BF34-BG34-BH34-Constantes!$F$27)</f>
        <v>0</v>
      </c>
      <c r="BJ34" s="119">
        <f t="shared" si="6"/>
        <v>4729.1209131447204</v>
      </c>
      <c r="BK34" s="119">
        <f>(Escenarios!$F$11*AU34+0.1*BF34)/(Escenarios!$F$12)</f>
        <v>1.2216197031349256</v>
      </c>
      <c r="BL34" s="119">
        <f>BI34/10/Escenarios!$F$12</f>
        <v>0</v>
      </c>
      <c r="BM34" s="119">
        <f>(Escenarios!$F$11*AW34+0.1*BG34)/(Escenarios!$F$12)</f>
        <v>0.18396052284556835</v>
      </c>
      <c r="BN34" s="121">
        <f t="shared" si="7"/>
        <v>117.71040343693952</v>
      </c>
      <c r="BO34" s="121">
        <f>MAX(0,(BN34-Constantes!$D$13)*(1-EXP(-Constantes!$D$23)))</f>
        <v>0.53333121404895667</v>
      </c>
      <c r="BP34" s="121">
        <f>BL34+AY34*Escenarios!$F$11/Escenarios!$F$12+BO34</f>
        <v>0.64864944073214736</v>
      </c>
      <c r="BQ34" s="121">
        <f>0.0526*BL34*Observaciones!$F33^1.218</f>
        <v>0</v>
      </c>
      <c r="BR34" s="121">
        <f>BQ34*Constantes!$F$38</f>
        <v>0</v>
      </c>
      <c r="BS34" s="121">
        <f t="shared" si="8"/>
        <v>0</v>
      </c>
      <c r="BT34" s="15"/>
      <c r="BU34" s="74">
        <v>28</v>
      </c>
      <c r="BV34" s="75">
        <f>0.0526*Observaciones!$F33^2.218</f>
        <v>0</v>
      </c>
      <c r="BW34" s="75">
        <f>IF(Observaciones!$F33&gt;0.05*$CA$7,((Observaciones!$F33-0.05*$CA$7)^2)/(Observaciones!$F33+0.95*$CA$7),0)</f>
        <v>0</v>
      </c>
      <c r="BX34" s="75">
        <f>0.0526*BW34*Observaciones!$F33^1.218</f>
        <v>0</v>
      </c>
      <c r="BY34" s="27"/>
      <c r="BZ34" s="27"/>
      <c r="CA34" s="103"/>
      <c r="CB34" s="37"/>
    </row>
    <row r="35" spans="2:80" s="2" customFormat="1" ht="14.5" x14ac:dyDescent="0.35">
      <c r="B35" s="36"/>
      <c r="C35" s="74">
        <v>29</v>
      </c>
      <c r="D35" s="146">
        <f>ETo!$I34*((1-Constantes!$D$19)*ETo!$K34+ETo!$L34)</f>
        <v>2.019821155792108</v>
      </c>
      <c r="E35" s="75">
        <f>MIN(D35*Constantes!$D$17,0.8*(H34+Observaciones!$F34-F35-G35-Constantes!$D$14))</f>
        <v>1.2563200422027327</v>
      </c>
      <c r="F35" s="75">
        <f>IF(Observaciones!$F34&gt;0.05*Constantes!$D$18,((Observaciones!$F34-0.05*Constantes!$D$18)^2)/(Observaciones!$F34+0.95*Constantes!$D$18),0)</f>
        <v>0</v>
      </c>
      <c r="G35" s="75">
        <f>MAX(0,H34+Observaciones!$F34-F35-Constantes!$D$13)</f>
        <v>0</v>
      </c>
      <c r="H35" s="75">
        <f>H34+Observaciones!$F34-F35-E35-G35-I34</f>
        <v>33.03122521391397</v>
      </c>
      <c r="I35" s="75">
        <f>MAX(0,(H35-Constantes!$D$14)*(1-EXP(-Constantes!$D$22)))</f>
        <v>0.10368460304701763</v>
      </c>
      <c r="J35" s="75">
        <f t="shared" si="0"/>
        <v>118.90715886050438</v>
      </c>
      <c r="K35" s="75">
        <f>MAX(0,(J35-Constantes!$D$13)*(1-EXP(-Constantes!$D$23)))</f>
        <v>0.54159780759798293</v>
      </c>
      <c r="L35" s="75">
        <f t="shared" si="1"/>
        <v>0.64528241064500058</v>
      </c>
      <c r="M35" s="75">
        <f>0.0526*F35*Observaciones!$F34^1.218</f>
        <v>0</v>
      </c>
      <c r="N35" s="75">
        <f>M35*Constantes!$D$38</f>
        <v>0</v>
      </c>
      <c r="O35" s="75">
        <f t="shared" si="2"/>
        <v>0</v>
      </c>
      <c r="P35" s="15"/>
      <c r="Q35" s="120">
        <v>29</v>
      </c>
      <c r="R35" s="146">
        <f>ETo!$I34*((1-Constantes!$E$19)*ETo!$K34+ETo!$L34)</f>
        <v>2.0201010705364899</v>
      </c>
      <c r="S35" s="121">
        <f>MIN(R35*Constantes!$E$17,0.8*(V34+Observaciones!$F34-T35-U35-Constantes!$D$14))</f>
        <v>1.2574049809436079</v>
      </c>
      <c r="T35" s="121">
        <f>IF(Observaciones!$F34&gt;0.05*Constantes!$E$18,((Observaciones!$F34-0.05*Constantes!$E$18)^2)/(Observaciones!$F34+0.95*Constantes!$E$18),0)</f>
        <v>0</v>
      </c>
      <c r="U35" s="121">
        <f>MAX(0,V34+Observaciones!$F34-T35-Constantes!$D$13)</f>
        <v>0</v>
      </c>
      <c r="V35" s="121">
        <f>V34+Observaciones!$F34-T35-S35-U35-W34</f>
        <v>33.023941398148246</v>
      </c>
      <c r="W35" s="121">
        <f>MAX(0,(V35-Constantes!$D$14)*(1-EXP(-Constantes!$D$22)))</f>
        <v>0.10358432460295497</v>
      </c>
      <c r="X35" s="119">
        <f>X34+(Entradas!$E$19*U35-Y34)/(800*Entradas!$D$44)</f>
        <v>0</v>
      </c>
      <c r="Y35" s="119">
        <f>8000*Entradas!$D$45*X35/Constantes!$E$32</f>
        <v>0</v>
      </c>
      <c r="Z35" s="119">
        <f>10*Escenarios!$E$11*T35</f>
        <v>0</v>
      </c>
      <c r="AA35" s="119">
        <f>10*Escenarios!$E$11*Y35</f>
        <v>0</v>
      </c>
      <c r="AB35" s="119">
        <f>0.001*Observaciones!$F34*Escenarios!$E$9</f>
        <v>0</v>
      </c>
      <c r="AC35" s="119">
        <f>Observaciones!$I34</f>
        <v>0</v>
      </c>
      <c r="AD35" s="119">
        <f>MIN(0.0005*ETo!$M34*Escenarios!$E$9*(AH34/Constantes!$E$27)^(2/3),AH34+Z35+AA35+AB35+AC35)</f>
        <v>4.2784241817211273</v>
      </c>
      <c r="AE35" s="119">
        <f>MIN(Constantes!$E$26*(AH34/Constantes!$E$27)^(2/3),AH34+Z35+AA35+AB35+AC35-AD35)</f>
        <v>14.225237364287167</v>
      </c>
      <c r="AF35" s="119">
        <f>MIN(Entradas!$E$20,AH34+Z35+AA35+AB35+AC35-AD35-AE35)</f>
        <v>1</v>
      </c>
      <c r="AG35" s="119">
        <f>MAX(0,AH34+Z35+AA35+AB35+AC35-AD35-AE35-AF35-Constantes!$E$27)</f>
        <v>0</v>
      </c>
      <c r="AH35" s="119">
        <f t="shared" si="3"/>
        <v>3979.51131124207</v>
      </c>
      <c r="AI35" s="119">
        <f>(Escenarios!$E$11*S35+0.1*AD35)/(Escenarios!$E$12)</f>
        <v>1.2516661217350453</v>
      </c>
      <c r="AJ35" s="119">
        <f>AG35/10/Escenarios!$E$12</f>
        <v>0</v>
      </c>
      <c r="AK35" s="119">
        <f>(Escenarios!$E$11*U35+0.1*AE35)/(Escenarios!$E$12)</f>
        <v>4.0643535326534766E-2</v>
      </c>
      <c r="AL35" s="121">
        <f t="shared" si="4"/>
        <v>118.40978348652654</v>
      </c>
      <c r="AM35" s="121">
        <f>MAX(0,(AL35-Constantes!$D$13)*(1-EXP(-Constantes!$D$23)))</f>
        <v>0.53816218493272505</v>
      </c>
      <c r="AN35" s="121">
        <f>AJ35+W35*Escenarios!$E$11/Escenarios!$E$12+AM35</f>
        <v>0.64026673346992347</v>
      </c>
      <c r="AO35" s="121">
        <f>0.0526*AJ35*Observaciones!$F34^1.218</f>
        <v>0</v>
      </c>
      <c r="AP35" s="121">
        <f>AO35*Constantes!$E$38</f>
        <v>0</v>
      </c>
      <c r="AQ35" s="121">
        <f t="shared" si="5"/>
        <v>0</v>
      </c>
      <c r="AR35" s="15"/>
      <c r="AS35" s="74">
        <v>29</v>
      </c>
      <c r="AT35" s="146">
        <f>ETo!$I34*((1-Constantes!$F$19)*ETo!$K34+ETo!$L34)</f>
        <v>2.0209917083595221</v>
      </c>
      <c r="AU35" s="121">
        <f>MIN(AT35*Constantes!$F$17,0.8*(AX34+Observaciones!$F34-AV35-AW35-Constantes!$D$14))</f>
        <v>1.2608631349829851</v>
      </c>
      <c r="AV35" s="121">
        <f>IF(Observaciones!$F34&gt;0.05*Constantes!$F$18,((Observaciones!$F34-0.05*Constantes!$F$18)^2)/(Observaciones!$F34+0.95*Constantes!$F$18),0)</f>
        <v>0</v>
      </c>
      <c r="AW35" s="121">
        <f>MAX(0,AX34+Observaciones!$F34-AV35-Constantes!$D$13)</f>
        <v>0</v>
      </c>
      <c r="AX35" s="121">
        <f>AX34+Observaciones!$F34-AV35-AU35-AW35-AY34</f>
        <v>33.000724829483751</v>
      </c>
      <c r="AY35" s="121">
        <f>MAX(0,(AX35-Constantes!$D$14)*(1-EXP(-Constantes!$D$22)))</f>
        <v>0.10326469524150066</v>
      </c>
      <c r="AZ35" s="119">
        <f>AZ34+(Entradas!$F$19*AW35-BA34)/(800*Entradas!$D$44)</f>
        <v>0</v>
      </c>
      <c r="BA35" s="119">
        <f>8000*Entradas!$D$45*AZ35/Constantes!$F$32</f>
        <v>0</v>
      </c>
      <c r="BB35" s="119">
        <f>10*Escenarios!$F$11*AV35</f>
        <v>0</v>
      </c>
      <c r="BC35" s="119">
        <f>10*Escenarios!$F$11*BA35</f>
        <v>0</v>
      </c>
      <c r="BD35" s="119">
        <f>0.001*Observaciones!$F34*Escenarios!$F$9</f>
        <v>0</v>
      </c>
      <c r="BE35" s="119">
        <f>Observaciones!$I34</f>
        <v>0</v>
      </c>
      <c r="BF35" s="119">
        <f>MIN(0.0005*ETo!$M34*Escenarios!$F$9*(BJ34/Constantes!$F$27)^(2/3),BJ34+BB35+BE35+BC35+BD35)</f>
        <v>19.13795034795983</v>
      </c>
      <c r="BG35" s="119">
        <f>MIN(Constantes!$F$26*(BJ34/Constantes!$F$27)^(2/3),BJ34+BB35+BC35+BD35+BE35-BF35)</f>
        <v>63.631345280998559</v>
      </c>
      <c r="BH35" s="119">
        <f>MIN(Entradas!$F$20,BJ34+BB35+BC35+BD35+BE35-BF35-BG35)</f>
        <v>1</v>
      </c>
      <c r="BI35" s="119">
        <f>MAX(0,BJ34+BB35+BC35+BD35+BE35-BF35-BG35-BH35-Constantes!$F$27)</f>
        <v>0</v>
      </c>
      <c r="BJ35" s="119">
        <f t="shared" si="6"/>
        <v>4645.351617515762</v>
      </c>
      <c r="BK35" s="119">
        <f>(Escenarios!$F$11*AU35+0.1*BF35)/(Escenarios!$F$12)</f>
        <v>1.2434936711209854</v>
      </c>
      <c r="BL35" s="119">
        <f>BI35/10/Escenarios!$F$12</f>
        <v>0</v>
      </c>
      <c r="BM35" s="119">
        <f>(Escenarios!$F$11*AW35+0.1*BG35)/(Escenarios!$F$12)</f>
        <v>0.18180384365999588</v>
      </c>
      <c r="BN35" s="121">
        <f t="shared" si="7"/>
        <v>117.35887606655055</v>
      </c>
      <c r="BO35" s="121">
        <f>MAX(0,(BN35-Constantes!$D$13)*(1-EXP(-Constantes!$D$23)))</f>
        <v>0.53090303713398812</v>
      </c>
      <c r="BP35" s="121">
        <f>BL35+AY35*Escenarios!$F$11/Escenarios!$F$12+BO35</f>
        <v>0.62826689264740299</v>
      </c>
      <c r="BQ35" s="121">
        <f>0.0526*BL35*Observaciones!$F34^1.218</f>
        <v>0</v>
      </c>
      <c r="BR35" s="121">
        <f>BQ35*Constantes!$F$38</f>
        <v>0</v>
      </c>
      <c r="BS35" s="121">
        <f t="shared" si="8"/>
        <v>0</v>
      </c>
      <c r="BT35" s="15"/>
      <c r="BU35" s="74">
        <v>29</v>
      </c>
      <c r="BV35" s="75">
        <f>0.0526*Observaciones!$F34^2.218</f>
        <v>0</v>
      </c>
      <c r="BW35" s="75">
        <f>IF(Observaciones!$F34&gt;0.05*$CA$7,((Observaciones!$F34-0.05*$CA$7)^2)/(Observaciones!$F34+0.95*$CA$7),0)</f>
        <v>0</v>
      </c>
      <c r="BX35" s="75">
        <f>0.0526*BW35*Observaciones!$F34^1.218</f>
        <v>0</v>
      </c>
      <c r="BY35" s="27"/>
      <c r="BZ35" s="27"/>
      <c r="CA35" s="103"/>
      <c r="CB35" s="37"/>
    </row>
    <row r="36" spans="2:80" s="2" customFormat="1" ht="14.5" x14ac:dyDescent="0.35">
      <c r="B36" s="36"/>
      <c r="C36" s="74">
        <v>30</v>
      </c>
      <c r="D36" s="146">
        <f>ETo!$I35*((1-Constantes!$D$19)*ETo!$K35+ETo!$L35)</f>
        <v>1.9760426397586206</v>
      </c>
      <c r="E36" s="75">
        <f>MIN(D36*Constantes!$D$17,0.8*(H35+Observaciones!$F35-F36-G36-Constantes!$D$14))</f>
        <v>1.2290899941595956</v>
      </c>
      <c r="F36" s="75">
        <f>IF(Observaciones!$F35&gt;0.05*Constantes!$D$18,((Observaciones!$F35-0.05*Constantes!$D$18)^2)/(Observaciones!$F35+0.95*Constantes!$D$18),0)</f>
        <v>0</v>
      </c>
      <c r="G36" s="75">
        <f>MAX(0,H35+Observaciones!$F35-F36-Constantes!$D$13)</f>
        <v>0</v>
      </c>
      <c r="H36" s="75">
        <f>H35+Observaciones!$F35-F36-E36-G36-I35</f>
        <v>31.698450616707358</v>
      </c>
      <c r="I36" s="75">
        <f>MAX(0,(H36-Constantes!$D$14)*(1-EXP(-Constantes!$D$22)))</f>
        <v>8.5335901323530042E-2</v>
      </c>
      <c r="J36" s="75">
        <f t="shared" si="0"/>
        <v>118.3655610529064</v>
      </c>
      <c r="K36" s="75">
        <f>MAX(0,(J36-Constantes!$D$13)*(1-EXP(-Constantes!$D$23)))</f>
        <v>0.53785671827070858</v>
      </c>
      <c r="L36" s="75">
        <f t="shared" si="1"/>
        <v>0.62319261959423866</v>
      </c>
      <c r="M36" s="75">
        <f>0.0526*F36*Observaciones!$F35^1.218</f>
        <v>0</v>
      </c>
      <c r="N36" s="75">
        <f>M36*Constantes!$D$38</f>
        <v>0</v>
      </c>
      <c r="O36" s="75">
        <f t="shared" si="2"/>
        <v>0</v>
      </c>
      <c r="P36" s="15"/>
      <c r="Q36" s="120">
        <v>30</v>
      </c>
      <c r="R36" s="146">
        <f>ETo!$I35*((1-Constantes!$E$19)*ETo!$K35+ETo!$L35)</f>
        <v>1.9763163957111252</v>
      </c>
      <c r="S36" s="121">
        <f>MIN(R36*Constantes!$E$17,0.8*(V35+Observaciones!$F35-T36-U36-Constantes!$D$14))</f>
        <v>1.2301513603117509</v>
      </c>
      <c r="T36" s="121">
        <f>IF(Observaciones!$F35&gt;0.05*Constantes!$E$18,((Observaciones!$F35-0.05*Constantes!$E$18)^2)/(Observaciones!$F35+0.95*Constantes!$E$18),0)</f>
        <v>0</v>
      </c>
      <c r="U36" s="121">
        <f>MAX(0,V35+Observaciones!$F35-T36-Constantes!$D$13)</f>
        <v>0</v>
      </c>
      <c r="V36" s="121">
        <f>V35+Observaciones!$F35-T36-S36-U36-W35</f>
        <v>31.690205713233539</v>
      </c>
      <c r="W36" s="121">
        <f>MAX(0,(V36-Constantes!$D$14)*(1-EXP(-Constantes!$D$22)))</f>
        <v>8.5222391300982248E-2</v>
      </c>
      <c r="X36" s="119">
        <f>X35+(Entradas!$E$19*U36-Y35)/(800*Entradas!$D$44)</f>
        <v>0</v>
      </c>
      <c r="Y36" s="119">
        <f>8000*Entradas!$D$45*X36/Constantes!$E$32</f>
        <v>0</v>
      </c>
      <c r="Z36" s="119">
        <f>10*Escenarios!$E$11*T36</f>
        <v>0</v>
      </c>
      <c r="AA36" s="119">
        <f>10*Escenarios!$E$11*Y36</f>
        <v>0</v>
      </c>
      <c r="AB36" s="119">
        <f>0.001*Observaciones!$F35*Escenarios!$E$9</f>
        <v>0</v>
      </c>
      <c r="AC36" s="119">
        <f>Observaciones!$I35</f>
        <v>0</v>
      </c>
      <c r="AD36" s="119">
        <f>MIN(0.0005*ETo!$M35*Escenarios!$E$9*(AH35/Constantes!$E$27)^(2/3),AH35+Z36+AA36+AB36+AC36)</f>
        <v>4.1718466790496125</v>
      </c>
      <c r="AE36" s="119">
        <f>MIN(Constantes!$E$26*(AH35/Constantes!$E$27)^(2/3),AH35+Z36+AA36+AB36+AC36-AD36)</f>
        <v>14.178947594034586</v>
      </c>
      <c r="AF36" s="119">
        <f>MIN(Entradas!$E$20,AH35+Z36+AA36+AB36+AC36-AD36-AE36)</f>
        <v>1</v>
      </c>
      <c r="AG36" s="119">
        <f>MAX(0,AH35+Z36+AA36+AB36+AC36-AD36-AE36-AF36-Constantes!$E$27)</f>
        <v>0</v>
      </c>
      <c r="AH36" s="119">
        <f t="shared" si="3"/>
        <v>3960.160516968986</v>
      </c>
      <c r="AI36" s="119">
        <f>(Escenarios!$E$11*S36+0.1*AD36)/(Escenarios!$E$12)</f>
        <v>1.2244973313902963</v>
      </c>
      <c r="AJ36" s="119">
        <f>AG36/10/Escenarios!$E$12</f>
        <v>0</v>
      </c>
      <c r="AK36" s="119">
        <f>(Escenarios!$E$11*U36+0.1*AE36)/(Escenarios!$E$12)</f>
        <v>4.0511278840098822E-2</v>
      </c>
      <c r="AL36" s="121">
        <f t="shared" si="4"/>
        <v>117.91213258043391</v>
      </c>
      <c r="AM36" s="121">
        <f>MAX(0,(AL36-Constantes!$D$13)*(1-EXP(-Constantes!$D$23)))</f>
        <v>0.53472465902812694</v>
      </c>
      <c r="AN36" s="121">
        <f>AJ36+W36*Escenarios!$E$11/Escenarios!$E$12+AM36</f>
        <v>0.61872958759623797</v>
      </c>
      <c r="AO36" s="121">
        <f>0.0526*AJ36*Observaciones!$F35^1.218</f>
        <v>0</v>
      </c>
      <c r="AP36" s="121">
        <f>AO36*Constantes!$E$38</f>
        <v>0</v>
      </c>
      <c r="AQ36" s="121">
        <f t="shared" si="5"/>
        <v>0</v>
      </c>
      <c r="AR36" s="15"/>
      <c r="AS36" s="74">
        <v>30</v>
      </c>
      <c r="AT36" s="146">
        <f>ETo!$I35*((1-Constantes!$F$19)*ETo!$K35+ETo!$L35)</f>
        <v>1.977187437378185</v>
      </c>
      <c r="AU36" s="121">
        <f>MIN(AT36*Constantes!$F$17,0.8*(AX35+Observaciones!$F35-AV36-AW36-Constantes!$D$14))</f>
        <v>1.23353437840931</v>
      </c>
      <c r="AV36" s="121">
        <f>IF(Observaciones!$F35&gt;0.05*Constantes!$F$18,((Observaciones!$F35-0.05*Constantes!$F$18)^2)/(Observaciones!$F35+0.95*Constantes!$F$18),0)</f>
        <v>0</v>
      </c>
      <c r="AW36" s="121">
        <f>MAX(0,AX35+Observaciones!$F35-AV36-Constantes!$D$13)</f>
        <v>0</v>
      </c>
      <c r="AX36" s="121">
        <f>AX35+Observaciones!$F35-AV36-AU36-AW36-AY35</f>
        <v>31.663925755832942</v>
      </c>
      <c r="AY36" s="121">
        <f>MAX(0,(AX36-Constantes!$D$14)*(1-EXP(-Constantes!$D$22)))</f>
        <v>8.4860587361546294E-2</v>
      </c>
      <c r="AZ36" s="119">
        <f>AZ35+(Entradas!$F$19*AW36-BA35)/(800*Entradas!$D$44)</f>
        <v>0</v>
      </c>
      <c r="BA36" s="119">
        <f>8000*Entradas!$D$45*AZ36/Constantes!$F$32</f>
        <v>0</v>
      </c>
      <c r="BB36" s="119">
        <f>10*Escenarios!$F$11*AV36</f>
        <v>0</v>
      </c>
      <c r="BC36" s="119">
        <f>10*Escenarios!$F$11*BA36</f>
        <v>0</v>
      </c>
      <c r="BD36" s="119">
        <f>0.001*Observaciones!$F35*Escenarios!$F$9</f>
        <v>0</v>
      </c>
      <c r="BE36" s="119">
        <f>Observaciones!$I35</f>
        <v>0</v>
      </c>
      <c r="BF36" s="119">
        <f>MIN(0.0005*ETo!$M35*Escenarios!$F$9*(BJ35/Constantes!$F$27)^(2/3),BJ35+BB36+BE36+BC36+BD36)</f>
        <v>18.500390540298021</v>
      </c>
      <c r="BG36" s="119">
        <f>MIN(Constantes!$F$26*(BJ35/Constantes!$F$27)^(2/3),BJ35+BB36+BC36+BD36+BE36-BF36)</f>
        <v>62.877686578792733</v>
      </c>
      <c r="BH36" s="119">
        <f>MIN(Entradas!$F$20,BJ35+BB36+BC36+BD36+BE36-BF36-BG36)</f>
        <v>1</v>
      </c>
      <c r="BI36" s="119">
        <f>MAX(0,BJ35+BB36+BC36+BD36+BE36-BF36-BG36-BH36-Constantes!$F$27)</f>
        <v>0</v>
      </c>
      <c r="BJ36" s="119">
        <f t="shared" si="6"/>
        <v>4562.9735403966706</v>
      </c>
      <c r="BK36" s="119">
        <f>(Escenarios!$F$11*AU36+0.1*BF36)/(Escenarios!$F$12)</f>
        <v>1.2159049583296295</v>
      </c>
      <c r="BL36" s="119">
        <f>BI36/10/Escenarios!$F$12</f>
        <v>0</v>
      </c>
      <c r="BM36" s="119">
        <f>(Escenarios!$F$11*AW36+0.1*BG36)/(Escenarios!$F$12)</f>
        <v>0.17965053308226495</v>
      </c>
      <c r="BN36" s="121">
        <f t="shared" si="7"/>
        <v>117.00762356249884</v>
      </c>
      <c r="BO36" s="121">
        <f>MAX(0,(BN36-Constantes!$D$13)*(1-EXP(-Constantes!$D$23)))</f>
        <v>0.5284767588594983</v>
      </c>
      <c r="BP36" s="121">
        <f>BL36+AY36*Escenarios!$F$11/Escenarios!$F$12+BO36</f>
        <v>0.60848816980038478</v>
      </c>
      <c r="BQ36" s="121">
        <f>0.0526*BL36*Observaciones!$F35^1.218</f>
        <v>0</v>
      </c>
      <c r="BR36" s="121">
        <f>BQ36*Constantes!$F$38</f>
        <v>0</v>
      </c>
      <c r="BS36" s="121">
        <f t="shared" si="8"/>
        <v>0</v>
      </c>
      <c r="BT36" s="15"/>
      <c r="BU36" s="74">
        <v>30</v>
      </c>
      <c r="BV36" s="75">
        <f>0.0526*Observaciones!$F35^2.218</f>
        <v>0</v>
      </c>
      <c r="BW36" s="75">
        <f>IF(Observaciones!$F35&gt;0.05*$CA$7,((Observaciones!$F35-0.05*$CA$7)^2)/(Observaciones!$F35+0.95*$CA$7),0)</f>
        <v>0</v>
      </c>
      <c r="BX36" s="75">
        <f>0.0526*BW36*Observaciones!$F35^1.218</f>
        <v>0</v>
      </c>
      <c r="BY36" s="27"/>
      <c r="BZ36" s="27"/>
      <c r="CA36" s="103"/>
      <c r="CB36" s="37"/>
    </row>
    <row r="37" spans="2:80" s="2" customFormat="1" ht="14.5" x14ac:dyDescent="0.35">
      <c r="B37" s="36"/>
      <c r="C37" s="74">
        <v>31</v>
      </c>
      <c r="D37" s="146">
        <f>ETo!$I36*((1-Constantes!$D$19)*ETo!$K36+ETo!$L36)</f>
        <v>2.0070886438318731</v>
      </c>
      <c r="E37" s="75">
        <f>MIN(D37*Constantes!$D$17,0.8*(H36+Observaciones!$F36-F37-G37-Constantes!$D$14))</f>
        <v>1.2484004747116417</v>
      </c>
      <c r="F37" s="75">
        <f>IF(Observaciones!$F36&gt;0.05*Constantes!$D$18,((Observaciones!$F36-0.05*Constantes!$D$18)^2)/(Observaciones!$F36+0.95*Constantes!$D$18),0)</f>
        <v>0</v>
      </c>
      <c r="G37" s="75">
        <f>MAX(0,H36+Observaciones!$F36-F37-Constantes!$D$13)</f>
        <v>0</v>
      </c>
      <c r="H37" s="75">
        <f>H36+Observaciones!$F36-F37-E37-G37-I36</f>
        <v>30.364714240672189</v>
      </c>
      <c r="I37" s="75">
        <f>MAX(0,(H37-Constantes!$D$14)*(1-EXP(-Constantes!$D$22)))</f>
        <v>6.6973958506697684E-2</v>
      </c>
      <c r="J37" s="75">
        <f t="shared" si="0"/>
        <v>117.8277043346357</v>
      </c>
      <c r="K37" s="75">
        <f>MAX(0,(J37-Constantes!$D$13)*(1-EXP(-Constantes!$D$23)))</f>
        <v>0.5341414705350328</v>
      </c>
      <c r="L37" s="75">
        <f t="shared" si="1"/>
        <v>0.60111542904173043</v>
      </c>
      <c r="M37" s="75">
        <f>0.0526*F37*Observaciones!$F36^1.218</f>
        <v>0</v>
      </c>
      <c r="N37" s="75">
        <f>M37*Constantes!$D$38</f>
        <v>0</v>
      </c>
      <c r="O37" s="75">
        <f t="shared" si="2"/>
        <v>0</v>
      </c>
      <c r="P37" s="15"/>
      <c r="Q37" s="120">
        <v>31</v>
      </c>
      <c r="R37" s="146">
        <f>ETo!$I36*((1-Constantes!$E$19)*ETo!$K36+ETo!$L36)</f>
        <v>2.0073668458092806</v>
      </c>
      <c r="S37" s="121">
        <f>MIN(R37*Constantes!$E$17,0.8*(V36+Observaciones!$F36-T37-U37-Constantes!$D$14))</f>
        <v>1.2494786064497834</v>
      </c>
      <c r="T37" s="121">
        <f>IF(Observaciones!$F36&gt;0.05*Constantes!$E$18,((Observaciones!$F36-0.05*Constantes!$E$18)^2)/(Observaciones!$F36+0.95*Constantes!$E$18),0)</f>
        <v>0</v>
      </c>
      <c r="U37" s="121">
        <f>MAX(0,V36+Observaciones!$F36-T37-Constantes!$D$13)</f>
        <v>0</v>
      </c>
      <c r="V37" s="121">
        <f>V36+Observaciones!$F36-T37-S37-U37-W36</f>
        <v>30.355504715482773</v>
      </c>
      <c r="W37" s="121">
        <f>MAX(0,(V37-Constantes!$D$14)*(1-EXP(-Constantes!$D$22)))</f>
        <v>6.6847168251939135E-2</v>
      </c>
      <c r="X37" s="119">
        <f>X36+(Entradas!$E$19*U37-Y36)/(800*Entradas!$D$44)</f>
        <v>0</v>
      </c>
      <c r="Y37" s="119">
        <f>8000*Entradas!$D$45*X37/Constantes!$E$32</f>
        <v>0</v>
      </c>
      <c r="Z37" s="119">
        <f>10*Escenarios!$E$11*T37</f>
        <v>0</v>
      </c>
      <c r="AA37" s="119">
        <f>10*Escenarios!$E$11*Y37</f>
        <v>0</v>
      </c>
      <c r="AB37" s="119">
        <f>0.001*Observaciones!$F36*Escenarios!$E$9</f>
        <v>0</v>
      </c>
      <c r="AC37" s="119">
        <f>Observaciones!$I36</f>
        <v>0</v>
      </c>
      <c r="AD37" s="119">
        <f>MIN(0.0005*ETo!$M36*Escenarios!$E$9*(AH36/Constantes!$E$27)^(2/3),AH36+Z37+AA37+AB37+AC37)</f>
        <v>4.2239972130431207</v>
      </c>
      <c r="AE37" s="119">
        <f>MIN(Constantes!$E$26*(AH36/Constantes!$E$27)^(2/3),AH36+Z37+AA37+AB37+AC37-AD37)</f>
        <v>14.132945841497065</v>
      </c>
      <c r="AF37" s="119">
        <f>MIN(Entradas!$E$20,AH36+Z37+AA37+AB37+AC37-AD37-AE37)</f>
        <v>1</v>
      </c>
      <c r="AG37" s="119">
        <f>MAX(0,AH36+Z37+AA37+AB37+AC37-AD37-AE37-AF37-Constantes!$E$27)</f>
        <v>0</v>
      </c>
      <c r="AH37" s="119">
        <f t="shared" si="3"/>
        <v>3940.8035739144457</v>
      </c>
      <c r="AI37" s="119">
        <f>(Escenarios!$E$11*S37+0.1*AD37)/(Escenarios!$E$12)</f>
        <v>1.2436974755377668</v>
      </c>
      <c r="AJ37" s="119">
        <f>AG37/10/Escenarios!$E$12</f>
        <v>0</v>
      </c>
      <c r="AK37" s="119">
        <f>(Escenarios!$E$11*U37+0.1*AE37)/(Escenarios!$E$12)</f>
        <v>4.0379845261420189E-2</v>
      </c>
      <c r="AL37" s="121">
        <f t="shared" si="4"/>
        <v>117.4177877666672</v>
      </c>
      <c r="AM37" s="121">
        <f>MAX(0,(AL37-Constantes!$D$13)*(1-EXP(-Constantes!$D$23)))</f>
        <v>0.53130996997135582</v>
      </c>
      <c r="AN37" s="121">
        <f>AJ37+W37*Escenarios!$E$11/Escenarios!$E$12+AM37</f>
        <v>0.59720217867683867</v>
      </c>
      <c r="AO37" s="121">
        <f>0.0526*AJ37*Observaciones!$F36^1.218</f>
        <v>0</v>
      </c>
      <c r="AP37" s="121">
        <f>AO37*Constantes!$E$38</f>
        <v>0</v>
      </c>
      <c r="AQ37" s="121">
        <f t="shared" si="5"/>
        <v>0</v>
      </c>
      <c r="AR37" s="15"/>
      <c r="AS37" s="74">
        <v>31</v>
      </c>
      <c r="AT37" s="146">
        <f>ETo!$I36*((1-Constantes!$F$19)*ETo!$K36+ETo!$L36)</f>
        <v>2.0082520339192143</v>
      </c>
      <c r="AU37" s="121">
        <f>MIN(AT37*Constantes!$F$17,0.8*(AX36+Observaciones!$F36-AV37-AW37-Constantes!$D$14))</f>
        <v>1.2529150638518531</v>
      </c>
      <c r="AV37" s="121">
        <f>IF(Observaciones!$F36&gt;0.05*Constantes!$F$18,((Observaciones!$F36-0.05*Constantes!$F$18)^2)/(Observaciones!$F36+0.95*Constantes!$F$18),0)</f>
        <v>0</v>
      </c>
      <c r="AW37" s="121">
        <f>MAX(0,AX36+Observaciones!$F36-AV37-Constantes!$D$13)</f>
        <v>0</v>
      </c>
      <c r="AX37" s="121">
        <f>AX36+Observaciones!$F36-AV37-AU37-AW37-AY36</f>
        <v>30.326150104619543</v>
      </c>
      <c r="AY37" s="121">
        <f>MAX(0,(AX37-Constantes!$D$14)*(1-EXP(-Constantes!$D$22)))</f>
        <v>6.6443034649702609E-2</v>
      </c>
      <c r="AZ37" s="119">
        <f>AZ36+(Entradas!$F$19*AW37-BA36)/(800*Entradas!$D$44)</f>
        <v>0</v>
      </c>
      <c r="BA37" s="119">
        <f>8000*Entradas!$D$45*AZ37/Constantes!$F$32</f>
        <v>0</v>
      </c>
      <c r="BB37" s="119">
        <f>10*Escenarios!$F$11*AV37</f>
        <v>0</v>
      </c>
      <c r="BC37" s="119">
        <f>10*Escenarios!$F$11*BA37</f>
        <v>0</v>
      </c>
      <c r="BD37" s="119">
        <f>0.001*Observaciones!$F36*Escenarios!$F$9</f>
        <v>0</v>
      </c>
      <c r="BE37" s="119">
        <f>Observaciones!$I36</f>
        <v>0</v>
      </c>
      <c r="BF37" s="119">
        <f>MIN(0.0005*ETo!$M36*Escenarios!$F$9*(BJ36/Constantes!$F$27)^(2/3),BJ36+BB37+BE37+BC37+BD37)</f>
        <v>18.569792669805512</v>
      </c>
      <c r="BG37" s="119">
        <f>MIN(Constantes!$F$26*(BJ36/Constantes!$F$27)^(2/3),BJ36+BB37+BC37+BD37+BE37-BF37)</f>
        <v>62.132113458738516</v>
      </c>
      <c r="BH37" s="119">
        <f>MIN(Entradas!$F$20,BJ36+BB37+BC37+BD37+BE37-BF37-BG37)</f>
        <v>1</v>
      </c>
      <c r="BI37" s="119">
        <f>MAX(0,BJ36+BB37+BC37+BD37+BE37-BF37-BG37-BH37-Constantes!$F$27)</f>
        <v>0</v>
      </c>
      <c r="BJ37" s="119">
        <f t="shared" si="6"/>
        <v>4481.271634268126</v>
      </c>
      <c r="BK37" s="119">
        <f>(Escenarios!$F$11*AU37+0.1*BF37)/(Escenarios!$F$12)</f>
        <v>1.2343764678311915</v>
      </c>
      <c r="BL37" s="119">
        <f>BI37/10/Escenarios!$F$12</f>
        <v>0</v>
      </c>
      <c r="BM37" s="119">
        <f>(Escenarios!$F$11*AW37+0.1*BG37)/(Escenarios!$F$12)</f>
        <v>0.17752032416782434</v>
      </c>
      <c r="BN37" s="121">
        <f t="shared" si="7"/>
        <v>116.65666712780717</v>
      </c>
      <c r="BO37" s="121">
        <f>MAX(0,(BN37-Constantes!$D$13)*(1-EXP(-Constantes!$D$23)))</f>
        <v>0.52605252568546401</v>
      </c>
      <c r="BP37" s="121">
        <f>BL37+AY37*Escenarios!$F$11/Escenarios!$F$12+BO37</f>
        <v>0.58869881549804082</v>
      </c>
      <c r="BQ37" s="121">
        <f>0.0526*BL37*Observaciones!$F36^1.218</f>
        <v>0</v>
      </c>
      <c r="BR37" s="121">
        <f>BQ37*Constantes!$F$38</f>
        <v>0</v>
      </c>
      <c r="BS37" s="121">
        <f t="shared" si="8"/>
        <v>0</v>
      </c>
      <c r="BT37" s="15"/>
      <c r="BU37" s="74">
        <v>31</v>
      </c>
      <c r="BV37" s="75">
        <f>0.0526*Observaciones!$F36^2.218</f>
        <v>0</v>
      </c>
      <c r="BW37" s="75">
        <f>IF(Observaciones!$F36&gt;0.05*$CA$7,((Observaciones!$F36-0.05*$CA$7)^2)/(Observaciones!$F36+0.95*$CA$7),0)</f>
        <v>0</v>
      </c>
      <c r="BX37" s="75">
        <f>0.0526*BW37*Observaciones!$F36^1.218</f>
        <v>0</v>
      </c>
      <c r="BY37" s="27"/>
      <c r="BZ37" s="27"/>
      <c r="CA37" s="103"/>
      <c r="CB37" s="37"/>
    </row>
    <row r="38" spans="2:80" s="2" customFormat="1" ht="14.5" x14ac:dyDescent="0.35">
      <c r="B38" s="36"/>
      <c r="C38" s="74">
        <v>32</v>
      </c>
      <c r="D38" s="146">
        <f>ETo!$I37*((1-Constantes!$D$19)*ETo!$K37+ETo!$L37)</f>
        <v>2.0860695536838985</v>
      </c>
      <c r="E38" s="75">
        <f>MIN(D38*Constantes!$D$17,0.8*(H37+Observaciones!$F37-F38-G38-Constantes!$D$14))</f>
        <v>1.2975262597911597</v>
      </c>
      <c r="F38" s="75">
        <f>IF(Observaciones!$F37&gt;0.05*Constantes!$D$18,((Observaciones!$F37-0.05*Constantes!$D$18)^2)/(Observaciones!$F37+0.95*Constantes!$D$18),0)</f>
        <v>2.2215187797601121</v>
      </c>
      <c r="G38" s="75">
        <f>MAX(0,H37+Observaciones!$F37-F38-Constantes!$D$13)</f>
        <v>5.7431954609120837</v>
      </c>
      <c r="H38" s="75">
        <f>H37+Observaciones!$F37-F38-E38-G38-I37</f>
        <v>39.135499781702137</v>
      </c>
      <c r="I38" s="75">
        <f>MAX(0,(H38-Constantes!$D$14)*(1-EXP(-Constantes!$D$22)))</f>
        <v>0.18772395487542937</v>
      </c>
      <c r="J38" s="75">
        <f t="shared" si="0"/>
        <v>123.03675832501274</v>
      </c>
      <c r="K38" s="75">
        <f>MAX(0,(J38-Constantes!$D$13)*(1-EXP(-Constantes!$D$23)))</f>
        <v>0.57012303474228843</v>
      </c>
      <c r="L38" s="75">
        <f t="shared" si="1"/>
        <v>2.9793657693778299</v>
      </c>
      <c r="M38" s="75">
        <f>0.0526*F38*Observaciones!$F37^1.218</f>
        <v>3.9763832642355874</v>
      </c>
      <c r="N38" s="75">
        <f>M38*Constantes!$D$38</f>
        <v>1.7925908706844861E-2</v>
      </c>
      <c r="O38" s="75">
        <f t="shared" si="2"/>
        <v>601.66861320247574</v>
      </c>
      <c r="P38" s="15"/>
      <c r="Q38" s="120">
        <v>32</v>
      </c>
      <c r="R38" s="146">
        <f>ETo!$I37*((1-Constantes!$E$19)*ETo!$K37+ETo!$L37)</f>
        <v>2.0863588372216584</v>
      </c>
      <c r="S38" s="121">
        <f>MIN(R38*Constantes!$E$17,0.8*(V37+Observaciones!$F37-T38-U38-Constantes!$D$14))</f>
        <v>1.2986469005045953</v>
      </c>
      <c r="T38" s="121">
        <f>IF(Observaciones!$F37&gt;0.05*Constantes!$E$18,((Observaciones!$F37-0.05*Constantes!$E$18)^2)/(Observaciones!$F37+0.95*Constantes!$E$18),0)</f>
        <v>2.2111669079836895</v>
      </c>
      <c r="U38" s="121">
        <f>MAX(0,V37+Observaciones!$F37-T38-Constantes!$D$13)</f>
        <v>5.7443378074990861</v>
      </c>
      <c r="V38" s="121">
        <f>V37+Observaciones!$F37-T38-S38-U38-W37</f>
        <v>39.134505931243467</v>
      </c>
      <c r="W38" s="121">
        <f>MAX(0,(V38-Constantes!$D$14)*(1-EXP(-Constantes!$D$22)))</f>
        <v>0.18771027224247544</v>
      </c>
      <c r="X38" s="119">
        <f>X37+(Entradas!$E$19*U38-Y37)/(800*Entradas!$D$44)</f>
        <v>0</v>
      </c>
      <c r="Y38" s="119">
        <f>8000*Entradas!$D$45*X38/Constantes!$E$32</f>
        <v>0</v>
      </c>
      <c r="Z38" s="119">
        <f>10*Escenarios!$E$11*T38</f>
        <v>762.85258325437292</v>
      </c>
      <c r="AA38" s="119">
        <f>10*Escenarios!$E$11*Y38</f>
        <v>0</v>
      </c>
      <c r="AB38" s="119">
        <f>0.001*Observaciones!$F37*Escenarios!$E$9</f>
        <v>90.500000000000014</v>
      </c>
      <c r="AC38" s="119">
        <f>Observaciones!$I37</f>
        <v>338.0710502155946</v>
      </c>
      <c r="AD38" s="119">
        <f>MIN(0.0005*ETo!$M37*Escenarios!$E$9*(AH37/Constantes!$E$27)^(2/3),AH37+Z38+AA38+AB38+AC38)</f>
        <v>4.3762236743421274</v>
      </c>
      <c r="AE38" s="119">
        <f>MIN(Constantes!$E$26*(AH37/Constantes!$E$27)^(2/3),AH37+Z38+AA38+AB38+AC38-AD38)</f>
        <v>14.08685444740971</v>
      </c>
      <c r="AF38" s="119">
        <f>MIN(Entradas!$E$20,AH37+Z38+AA38+AB38+AC38-AD38-AE38)</f>
        <v>1</v>
      </c>
      <c r="AG38" s="119">
        <f>MAX(0,AH37+Z38+AA38+AB38+AC38-AD38-AE38-AF38-Constantes!$E$27)</f>
        <v>0</v>
      </c>
      <c r="AH38" s="119">
        <f t="shared" si="3"/>
        <v>5112.7641292626613</v>
      </c>
      <c r="AI38" s="119">
        <f>(Escenarios!$E$11*S38+0.1*AD38)/(Escenarios!$E$12)</f>
        <v>1.2925982981383644</v>
      </c>
      <c r="AJ38" s="119">
        <f>AG38/10/Escenarios!$E$12</f>
        <v>0</v>
      </c>
      <c r="AK38" s="119">
        <f>(Escenarios!$E$11*U38+0.1*AE38)/(Escenarios!$E$12)</f>
        <v>5.7025239943845554</v>
      </c>
      <c r="AL38" s="121">
        <f t="shared" si="4"/>
        <v>122.58900179108039</v>
      </c>
      <c r="AM38" s="121">
        <f>MAX(0,(AL38-Constantes!$D$13)*(1-EXP(-Constantes!$D$23)))</f>
        <v>0.56703015444105376</v>
      </c>
      <c r="AN38" s="121">
        <f>AJ38+W38*Escenarios!$E$11/Escenarios!$E$12+AM38</f>
        <v>0.75205885136577955</v>
      </c>
      <c r="AO38" s="121">
        <f>0.0526*AJ38*Observaciones!$F37^1.218</f>
        <v>0</v>
      </c>
      <c r="AP38" s="121">
        <f>AO38*Constantes!$E$38</f>
        <v>0</v>
      </c>
      <c r="AQ38" s="121">
        <f t="shared" si="5"/>
        <v>0</v>
      </c>
      <c r="AR38" s="15"/>
      <c r="AS38" s="74">
        <v>32</v>
      </c>
      <c r="AT38" s="146">
        <f>ETo!$I37*((1-Constantes!$F$19)*ETo!$K37+ETo!$L37)</f>
        <v>2.0872792848418018</v>
      </c>
      <c r="AU38" s="121">
        <f>MIN(AT38*Constantes!$F$17,0.8*(AX37+Observaciones!$F37-AV38-AW38-Constantes!$D$14))</f>
        <v>1.3022188521530049</v>
      </c>
      <c r="AV38" s="121">
        <f>IF(Observaciones!$F37&gt;0.05*Constantes!$F$18,((Observaciones!$F37-0.05*Constantes!$F$18)^2)/(Observaciones!$F37+0.95*Constantes!$F$18),0)</f>
        <v>2.1785254670092491</v>
      </c>
      <c r="AW38" s="121">
        <f>MAX(0,AX37+Observaciones!$F37-AV38-Constantes!$D$13)</f>
        <v>5.7476246376102935</v>
      </c>
      <c r="AX38" s="121">
        <f>AX37+Observaciones!$F37-AV38-AU38-AW38-AY37</f>
        <v>39.131338113197295</v>
      </c>
      <c r="AY38" s="121">
        <f>MAX(0,(AX38-Constantes!$D$14)*(1-EXP(-Constantes!$D$22)))</f>
        <v>0.1876666599553225</v>
      </c>
      <c r="AZ38" s="119">
        <f>AZ37+(Entradas!$F$19*AW38-BA37)/(800*Entradas!$D$44)</f>
        <v>0</v>
      </c>
      <c r="BA38" s="119">
        <f>8000*Entradas!$D$45*AZ38/Constantes!$F$32</f>
        <v>0</v>
      </c>
      <c r="BB38" s="119">
        <f>10*Escenarios!$F$11*AV38</f>
        <v>718.91340411305225</v>
      </c>
      <c r="BC38" s="119">
        <f>10*Escenarios!$F$11*BA38</f>
        <v>0</v>
      </c>
      <c r="BD38" s="119">
        <f>0.001*Observaciones!$F37*Escenarios!$F$9</f>
        <v>362.00000000000006</v>
      </c>
      <c r="BE38" s="119">
        <f>Observaciones!$I37</f>
        <v>338.0710502155946</v>
      </c>
      <c r="BF38" s="119">
        <f>MIN(0.0005*ETo!$M37*Escenarios!$F$9*(BJ37/Constantes!$F$27)^(2/3),BJ37+BB38+BE38+BC38+BD38)</f>
        <v>19.070869314358674</v>
      </c>
      <c r="BG38" s="119">
        <f>MIN(Constantes!$F$26*(BJ37/Constantes!$F$27)^(2/3),BJ37+BB38+BC38+BD38+BE38-BF38)</f>
        <v>61.388215093308382</v>
      </c>
      <c r="BH38" s="119">
        <f>MIN(Entradas!$F$20,BJ37+BB38+BC38+BD38+BE38-BF38-BG38)</f>
        <v>1</v>
      </c>
      <c r="BI38" s="119">
        <f>MAX(0,BJ37+BB38+BC38+BD38+BE38-BF38-BG38-BH38-Constantes!$F$27)</f>
        <v>0</v>
      </c>
      <c r="BJ38" s="119">
        <f t="shared" si="6"/>
        <v>5818.7970041891049</v>
      </c>
      <c r="BK38" s="119">
        <f>(Escenarios!$F$11*AU38+0.1*BF38)/(Escenarios!$F$12)</f>
        <v>1.2822945443567153</v>
      </c>
      <c r="BL38" s="119">
        <f>BI38/10/Escenarios!$F$12</f>
        <v>0</v>
      </c>
      <c r="BM38" s="119">
        <f>(Escenarios!$F$11*AW38+0.1*BG38)/(Escenarios!$F$12)</f>
        <v>5.5945838442991578</v>
      </c>
      <c r="BN38" s="121">
        <f t="shared" si="7"/>
        <v>121.72519844642086</v>
      </c>
      <c r="BO38" s="121">
        <f>MAX(0,(BN38-Constantes!$D$13)*(1-EXP(-Constantes!$D$23)))</f>
        <v>0.56106342889631444</v>
      </c>
      <c r="BP38" s="121">
        <f>BL38+AY38*Escenarios!$F$11/Escenarios!$F$12+BO38</f>
        <v>0.73800627971133281</v>
      </c>
      <c r="BQ38" s="121">
        <f>0.0526*BL38*Observaciones!$F37^1.218</f>
        <v>0</v>
      </c>
      <c r="BR38" s="121">
        <f>BQ38*Constantes!$F$38</f>
        <v>0</v>
      </c>
      <c r="BS38" s="121">
        <f t="shared" si="8"/>
        <v>0</v>
      </c>
      <c r="BT38" s="15"/>
      <c r="BU38" s="74">
        <v>32</v>
      </c>
      <c r="BV38" s="75">
        <f>0.0526*Observaciones!$F37^2.218</f>
        <v>32.397897212660951</v>
      </c>
      <c r="BW38" s="75">
        <f>IF(Observaciones!$F37&gt;0.05*$CA$7,((Observaciones!$F37-0.05*$CA$7)^2)/(Observaciones!$F37+0.95*$CA$7),0)</f>
        <v>5.2528137177856484</v>
      </c>
      <c r="BX38" s="75">
        <f>0.0526*BW38*Observaciones!$F37^1.218</f>
        <v>9.4022165141477867</v>
      </c>
      <c r="BY38" s="27"/>
      <c r="BZ38" s="27"/>
      <c r="CA38" s="103"/>
      <c r="CB38" s="37"/>
    </row>
    <row r="39" spans="2:80" s="2" customFormat="1" ht="14.5" x14ac:dyDescent="0.35">
      <c r="B39" s="36"/>
      <c r="C39" s="74">
        <v>33</v>
      </c>
      <c r="D39" s="146">
        <f>ETo!$I38*((1-Constantes!$D$19)*ETo!$K38+ETo!$L38)</f>
        <v>1.9940960121989912</v>
      </c>
      <c r="E39" s="75">
        <f>MIN(D39*Constantes!$D$17,0.8*(H38+Observaciones!$F38-F39-G39-Constantes!$D$14))</f>
        <v>1.2403191139067316</v>
      </c>
      <c r="F39" s="75">
        <f>IF(Observaciones!$F38&gt;0.05*Constantes!$D$18,((Observaciones!$F38-0.05*Constantes!$D$18)^2)/(Observaciones!$F38+0.95*Constantes!$D$18),0)</f>
        <v>0</v>
      </c>
      <c r="G39" s="75">
        <f>MAX(0,H38+Observaciones!$F38-F39-Constantes!$D$13)</f>
        <v>0</v>
      </c>
      <c r="H39" s="75">
        <f>H38+Observaciones!$F38-F39-E39-G39-I38</f>
        <v>37.707456712919978</v>
      </c>
      <c r="I39" s="75">
        <f>MAX(0,(H39-Constantes!$D$14)*(1-EXP(-Constantes!$D$22)))</f>
        <v>0.16806366395129521</v>
      </c>
      <c r="J39" s="75">
        <f t="shared" si="0"/>
        <v>122.46663529027045</v>
      </c>
      <c r="K39" s="75">
        <f>MAX(0,(J39-Constantes!$D$13)*(1-EXP(-Constantes!$D$23)))</f>
        <v>0.56618490727835513</v>
      </c>
      <c r="L39" s="75">
        <f t="shared" si="1"/>
        <v>0.73424857122965037</v>
      </c>
      <c r="M39" s="75">
        <f>0.0526*F39*Observaciones!$F38^1.218</f>
        <v>0</v>
      </c>
      <c r="N39" s="75">
        <f>M39*Constantes!$D$38</f>
        <v>0</v>
      </c>
      <c r="O39" s="75">
        <f t="shared" si="2"/>
        <v>0</v>
      </c>
      <c r="P39" s="15"/>
      <c r="Q39" s="120">
        <v>33</v>
      </c>
      <c r="R39" s="146">
        <f>ETo!$I38*((1-Constantes!$E$19)*ETo!$K38+ETo!$L38)</f>
        <v>1.9943724711033213</v>
      </c>
      <c r="S39" s="121">
        <f>MIN(R39*Constantes!$E$17,0.8*(V38+Observaciones!$F38-T39-U39-Constantes!$D$14))</f>
        <v>1.2413903024941888</v>
      </c>
      <c r="T39" s="121">
        <f>IF(Observaciones!$F38&gt;0.05*Constantes!$E$18,((Observaciones!$F38-0.05*Constantes!$E$18)^2)/(Observaciones!$F38+0.95*Constantes!$E$18),0)</f>
        <v>0</v>
      </c>
      <c r="U39" s="121">
        <f>MAX(0,V38+Observaciones!$F38-T39-Constantes!$D$13)</f>
        <v>0</v>
      </c>
      <c r="V39" s="121">
        <f>V38+Observaciones!$F38-T39-S39-U39-W38</f>
        <v>37.705405356506802</v>
      </c>
      <c r="W39" s="121">
        <f>MAX(0,(V39-Constantes!$D$14)*(1-EXP(-Constantes!$D$22)))</f>
        <v>0.16803542232136556</v>
      </c>
      <c r="X39" s="119">
        <f>X38+(Entradas!$E$19*U39-Y38)/(800*Entradas!$D$44)</f>
        <v>0</v>
      </c>
      <c r="Y39" s="119">
        <f>8000*Entradas!$D$45*X39/Constantes!$E$32</f>
        <v>0</v>
      </c>
      <c r="Z39" s="119">
        <f>10*Escenarios!$E$11*T39</f>
        <v>0</v>
      </c>
      <c r="AA39" s="119">
        <f>10*Escenarios!$E$11*Y39</f>
        <v>0</v>
      </c>
      <c r="AB39" s="119">
        <f>0.001*Observaciones!$F38*Escenarios!$E$9</f>
        <v>0</v>
      </c>
      <c r="AC39" s="119">
        <f>Observaciones!$I38</f>
        <v>0</v>
      </c>
      <c r="AD39" s="119">
        <f>MIN(0.0005*ETo!$M38*Escenarios!$E$9*(AH38/Constantes!$E$27)^(2/3),AH38+Z39+AA39+AB39+AC39)</f>
        <v>4.975992341175159</v>
      </c>
      <c r="AE39" s="119">
        <f>MIN(Constantes!$E$26*(AH38/Constantes!$E$27)^(2/3),AH38+Z39+AA39+AB39+AC39-AD39)</f>
        <v>16.756938410062379</v>
      </c>
      <c r="AF39" s="119">
        <f>MIN(Entradas!$E$20,AH38+Z39+AA39+AB39+AC39-AD39-AE39)</f>
        <v>1</v>
      </c>
      <c r="AG39" s="119">
        <f>MAX(0,AH38+Z39+AA39+AB39+AC39-AD39-AE39-AF39-Constantes!$E$27)</f>
        <v>0</v>
      </c>
      <c r="AH39" s="119">
        <f t="shared" si="3"/>
        <v>5090.031198511424</v>
      </c>
      <c r="AI39" s="119">
        <f>(Escenarios!$E$11*S39+0.1*AD39)/(Escenarios!$E$12)</f>
        <v>1.2378732762904865</v>
      </c>
      <c r="AJ39" s="119">
        <f>AG39/10/Escenarios!$E$12</f>
        <v>0</v>
      </c>
      <c r="AK39" s="119">
        <f>(Escenarios!$E$11*U39+0.1*AE39)/(Escenarios!$E$12)</f>
        <v>4.7876966885892512E-2</v>
      </c>
      <c r="AL39" s="121">
        <f t="shared" si="4"/>
        <v>122.06984860352523</v>
      </c>
      <c r="AM39" s="121">
        <f>MAX(0,(AL39-Constantes!$D$13)*(1-EXP(-Constantes!$D$23)))</f>
        <v>0.56344410142913914</v>
      </c>
      <c r="AN39" s="121">
        <f>AJ39+W39*Escenarios!$E$11/Escenarios!$E$12+AM39</f>
        <v>0.72907901771734229</v>
      </c>
      <c r="AO39" s="121">
        <f>0.0526*AJ39*Observaciones!$F38^1.218</f>
        <v>0</v>
      </c>
      <c r="AP39" s="121">
        <f>AO39*Constantes!$E$38</f>
        <v>0</v>
      </c>
      <c r="AQ39" s="121">
        <f t="shared" si="5"/>
        <v>0</v>
      </c>
      <c r="AR39" s="15"/>
      <c r="AS39" s="74">
        <v>33</v>
      </c>
      <c r="AT39" s="146">
        <f>ETo!$I38*((1-Constantes!$F$19)*ETo!$K38+ETo!$L38)</f>
        <v>1.9952521130716454</v>
      </c>
      <c r="AU39" s="121">
        <f>MIN(AT39*Constantes!$F$17,0.8*(AX38+Observaciones!$F38-AV39-AW39-Constantes!$D$14))</f>
        <v>1.2448046293129102</v>
      </c>
      <c r="AV39" s="121">
        <f>IF(Observaciones!$F38&gt;0.05*Constantes!$F$18,((Observaciones!$F38-0.05*Constantes!$F$18)^2)/(Observaciones!$F38+0.95*Constantes!$F$18),0)</f>
        <v>0</v>
      </c>
      <c r="AW39" s="121">
        <f>MAX(0,AX38+Observaciones!$F38-AV39-Constantes!$D$13)</f>
        <v>0</v>
      </c>
      <c r="AX39" s="121">
        <f>AX38+Observaciones!$F38-AV39-AU39-AW39-AY38</f>
        <v>37.698866823929066</v>
      </c>
      <c r="AY39" s="121">
        <f>MAX(0,(AX39-Constantes!$D$14)*(1-EXP(-Constantes!$D$22)))</f>
        <v>0.16794540441118808</v>
      </c>
      <c r="AZ39" s="119">
        <f>AZ38+(Entradas!$F$19*AW39-BA38)/(800*Entradas!$D$44)</f>
        <v>0</v>
      </c>
      <c r="BA39" s="119">
        <f>8000*Entradas!$D$45*AZ39/Constantes!$F$32</f>
        <v>0</v>
      </c>
      <c r="BB39" s="119">
        <f>10*Escenarios!$F$11*AV39</f>
        <v>0</v>
      </c>
      <c r="BC39" s="119">
        <f>10*Escenarios!$F$11*BA39</f>
        <v>0</v>
      </c>
      <c r="BD39" s="119">
        <f>0.001*Observaciones!$F38*Escenarios!$F$9</f>
        <v>0</v>
      </c>
      <c r="BE39" s="119">
        <f>Observaciones!$I38</f>
        <v>0</v>
      </c>
      <c r="BF39" s="119">
        <f>MIN(0.0005*ETo!$M38*Escenarios!$F$9*(BJ38/Constantes!$F$27)^(2/3),BJ38+BB39+BE39+BC39+BD39)</f>
        <v>21.696582257202046</v>
      </c>
      <c r="BG39" s="119">
        <f>MIN(Constantes!$F$26*(BJ38/Constantes!$F$27)^(2/3),BJ38+BB39+BC39+BD39+BE39-BF39)</f>
        <v>73.064479939879575</v>
      </c>
      <c r="BH39" s="119">
        <f>MIN(Entradas!$F$20,BJ38+BB39+BC39+BD39+BE39-BF39-BG39)</f>
        <v>1</v>
      </c>
      <c r="BI39" s="119">
        <f>MAX(0,BJ38+BB39+BC39+BD39+BE39-BF39-BG39-BH39-Constantes!$F$27)</f>
        <v>0</v>
      </c>
      <c r="BJ39" s="119">
        <f t="shared" si="6"/>
        <v>5723.0359419920233</v>
      </c>
      <c r="BK39" s="119">
        <f>(Escenarios!$F$11*AU39+0.1*BF39)/(Escenarios!$F$12)</f>
        <v>1.2356631712298927</v>
      </c>
      <c r="BL39" s="119">
        <f>BI39/10/Escenarios!$F$12</f>
        <v>0</v>
      </c>
      <c r="BM39" s="119">
        <f>(Escenarios!$F$11*AW39+0.1*BG39)/(Escenarios!$F$12)</f>
        <v>0.20875565697108453</v>
      </c>
      <c r="BN39" s="121">
        <f t="shared" si="7"/>
        <v>121.37289067449562</v>
      </c>
      <c r="BO39" s="121">
        <f>MAX(0,(BN39-Constantes!$D$13)*(1-EXP(-Constantes!$D$23)))</f>
        <v>0.55862986135417314</v>
      </c>
      <c r="BP39" s="121">
        <f>BL39+AY39*Escenarios!$F$11/Escenarios!$F$12+BO39</f>
        <v>0.71697838551329329</v>
      </c>
      <c r="BQ39" s="121">
        <f>0.0526*BL39*Observaciones!$F38^1.218</f>
        <v>0</v>
      </c>
      <c r="BR39" s="121">
        <f>BQ39*Constantes!$F$38</f>
        <v>0</v>
      </c>
      <c r="BS39" s="121">
        <f t="shared" si="8"/>
        <v>0</v>
      </c>
      <c r="BT39" s="15"/>
      <c r="BU39" s="74">
        <v>33</v>
      </c>
      <c r="BV39" s="75">
        <f>0.0526*Observaciones!$F38^2.218</f>
        <v>0</v>
      </c>
      <c r="BW39" s="75">
        <f>IF(Observaciones!$F38&gt;0.05*$CA$7,((Observaciones!$F38-0.05*$CA$7)^2)/(Observaciones!$F38+0.95*$CA$7),0)</f>
        <v>0</v>
      </c>
      <c r="BX39" s="75">
        <f>0.0526*BW39*Observaciones!$F38^1.218</f>
        <v>0</v>
      </c>
      <c r="BY39" s="27"/>
      <c r="BZ39" s="27"/>
      <c r="CA39" s="103"/>
      <c r="CB39" s="37"/>
    </row>
    <row r="40" spans="2:80" s="2" customFormat="1" ht="14.5" x14ac:dyDescent="0.35">
      <c r="B40" s="36"/>
      <c r="C40" s="74">
        <v>34</v>
      </c>
      <c r="D40" s="146">
        <f>ETo!$I39*((1-Constantes!$D$19)*ETo!$K39+ETo!$L39)</f>
        <v>2.0621811724845043</v>
      </c>
      <c r="E40" s="75">
        <f>MIN(D40*Constantes!$D$17,0.8*(H39+Observaciones!$F39-F40-G40-Constantes!$D$14))</f>
        <v>1.2826677897773586</v>
      </c>
      <c r="F40" s="75">
        <f>IF(Observaciones!$F39&gt;0.05*Constantes!$D$18,((Observaciones!$F39-0.05*Constantes!$D$18)^2)/(Observaciones!$F39+0.95*Constantes!$D$18),0)</f>
        <v>5.8065196780581439E-2</v>
      </c>
      <c r="G40" s="75">
        <f>MAX(0,H39+Observaciones!$F39-F40-Constantes!$D$13)</f>
        <v>3.1493915161393957</v>
      </c>
      <c r="H40" s="75">
        <f>H39+Observaciones!$F39-F40-E40-G40-I39</f>
        <v>39.04926854627135</v>
      </c>
      <c r="I40" s="75">
        <f>MAX(0,(H40-Constantes!$D$14)*(1-EXP(-Constantes!$D$22)))</f>
        <v>0.18653678397535101</v>
      </c>
      <c r="J40" s="75">
        <f t="shared" si="0"/>
        <v>125.04984189913149</v>
      </c>
      <c r="K40" s="75">
        <f>MAX(0,(J40-Constantes!$D$13)*(1-EXP(-Constantes!$D$23)))</f>
        <v>0.58402841871614175</v>
      </c>
      <c r="L40" s="75">
        <f t="shared" si="1"/>
        <v>0.82863039947207418</v>
      </c>
      <c r="M40" s="75">
        <f>0.0526*F40*Observaciones!$F39^1.218</f>
        <v>2.7082569686242446E-2</v>
      </c>
      <c r="N40" s="75">
        <f>M40*Constantes!$D$38</f>
        <v>1.2209076426531886E-4</v>
      </c>
      <c r="O40" s="75">
        <f t="shared" si="2"/>
        <v>14.734043590858322</v>
      </c>
      <c r="P40" s="15"/>
      <c r="Q40" s="120">
        <v>34</v>
      </c>
      <c r="R40" s="146">
        <f>ETo!$I39*((1-Constantes!$E$19)*ETo!$K39+ETo!$L39)</f>
        <v>2.0624672424083452</v>
      </c>
      <c r="S40" s="121">
        <f>MIN(R40*Constantes!$E$17,0.8*(V39+Observaciones!$F39-T40-U40-Constantes!$D$14))</f>
        <v>1.283775659278547</v>
      </c>
      <c r="T40" s="121">
        <f>IF(Observaciones!$F39&gt;0.05*Constantes!$E$18,((Observaciones!$F39-0.05*Constantes!$E$18)^2)/(Observaciones!$F39+0.95*Constantes!$E$18),0)</f>
        <v>5.7157384539332425E-2</v>
      </c>
      <c r="U40" s="121">
        <f>MAX(0,V39+Observaciones!$F39-T40-Constantes!$D$13)</f>
        <v>3.1482479719674714</v>
      </c>
      <c r="V40" s="121">
        <f>V39+Observaciones!$F39-T40-S40-U40-W39</f>
        <v>39.048188918400086</v>
      </c>
      <c r="W40" s="121">
        <f>MAX(0,(V40-Constantes!$D$14)*(1-EXP(-Constantes!$D$22)))</f>
        <v>0.1865219204194101</v>
      </c>
      <c r="X40" s="119">
        <f>X39+(Entradas!$E$19*U40-Y39)/(800*Entradas!$D$44)</f>
        <v>0</v>
      </c>
      <c r="Y40" s="119">
        <f>8000*Entradas!$D$45*X40/Constantes!$E$32</f>
        <v>0</v>
      </c>
      <c r="Z40" s="119">
        <f>10*Escenarios!$E$11*T40</f>
        <v>19.719297666069686</v>
      </c>
      <c r="AA40" s="119">
        <f>10*Escenarios!$E$11*Y40</f>
        <v>0</v>
      </c>
      <c r="AB40" s="119">
        <f>0.001*Observaciones!$F39*Escenarios!$E$9</f>
        <v>30</v>
      </c>
      <c r="AC40" s="119">
        <f>Observaciones!$I39</f>
        <v>0</v>
      </c>
      <c r="AD40" s="119">
        <f>MIN(0.0005*ETo!$M39*Escenarios!$E$9*(AH39/Constantes!$E$27)^(2/3),AH39+Z40+AA40+AB40+AC40)</f>
        <v>5.131119762021787</v>
      </c>
      <c r="AE40" s="119">
        <f>MIN(Constantes!$E$26*(AH39/Constantes!$E$27)^(2/3),AH39+Z40+AA40+AB40+AC40-AD40)</f>
        <v>16.70723050749945</v>
      </c>
      <c r="AF40" s="119">
        <f>MIN(Entradas!$E$20,AH39+Z40+AA40+AB40+AC40-AD40-AE40)</f>
        <v>1</v>
      </c>
      <c r="AG40" s="119">
        <f>MAX(0,AH39+Z40+AA40+AB40+AC40-AD40-AE40-AF40-Constantes!$E$27)</f>
        <v>0</v>
      </c>
      <c r="AH40" s="119">
        <f t="shared" si="3"/>
        <v>5116.9121459079724</v>
      </c>
      <c r="AI40" s="119">
        <f>(Escenarios!$E$11*S40+0.1*AD40)/(Escenarios!$E$12)</f>
        <v>1.2800963491803441</v>
      </c>
      <c r="AJ40" s="119">
        <f>AG40/10/Escenarios!$E$12</f>
        <v>0</v>
      </c>
      <c r="AK40" s="119">
        <f>(Escenarios!$E$11*U40+0.1*AE40)/(Escenarios!$E$12)</f>
        <v>3.1510079452465058</v>
      </c>
      <c r="AL40" s="121">
        <f t="shared" si="4"/>
        <v>124.65741244734259</v>
      </c>
      <c r="AM40" s="121">
        <f>MAX(0,(AL40-Constantes!$D$13)*(1-EXP(-Constantes!$D$23)))</f>
        <v>0.58131771048726844</v>
      </c>
      <c r="AN40" s="121">
        <f>AJ40+W40*Escenarios!$E$11/Escenarios!$E$12+AM40</f>
        <v>0.76517503204354409</v>
      </c>
      <c r="AO40" s="121">
        <f>0.0526*AJ40*Observaciones!$F39^1.218</f>
        <v>0</v>
      </c>
      <c r="AP40" s="121">
        <f>AO40*Constantes!$E$38</f>
        <v>0</v>
      </c>
      <c r="AQ40" s="121">
        <f t="shared" si="5"/>
        <v>0</v>
      </c>
      <c r="AR40" s="15"/>
      <c r="AS40" s="74">
        <v>34</v>
      </c>
      <c r="AT40" s="146">
        <f>ETo!$I39*((1-Constantes!$F$19)*ETo!$K39+ETo!$L39)</f>
        <v>2.063377464893295</v>
      </c>
      <c r="AU40" s="121">
        <f>MIN(AT40*Constantes!$F$17,0.8*(AX39+Observaciones!$F39-AV40-AW40-Constantes!$D$14))</f>
        <v>1.2873069039706266</v>
      </c>
      <c r="AV40" s="121">
        <f>IF(Observaciones!$F39&gt;0.05*Constantes!$F$18,((Observaciones!$F39-0.05*Constantes!$F$18)^2)/(Observaciones!$F39+0.95*Constantes!$F$18),0)</f>
        <v>5.4327633710206102E-2</v>
      </c>
      <c r="AW40" s="121">
        <f>MAX(0,AX39+Observaciones!$F39-AV40-Constantes!$D$13)</f>
        <v>3.1445391902188575</v>
      </c>
      <c r="AX40" s="121">
        <f>AX39+Observaciones!$F39-AV40-AU40-AW40-AY39</f>
        <v>39.044747691618191</v>
      </c>
      <c r="AY40" s="121">
        <f>MAX(0,(AX40-Constantes!$D$14)*(1-EXP(-Constantes!$D$22)))</f>
        <v>0.18647454403339839</v>
      </c>
      <c r="AZ40" s="119">
        <f>AZ39+(Entradas!$F$19*AW40-BA39)/(800*Entradas!$D$44)</f>
        <v>0</v>
      </c>
      <c r="BA40" s="119">
        <f>8000*Entradas!$D$45*AZ40/Constantes!$F$32</f>
        <v>0</v>
      </c>
      <c r="BB40" s="119">
        <f>10*Escenarios!$F$11*AV40</f>
        <v>17.928119124368013</v>
      </c>
      <c r="BC40" s="119">
        <f>10*Escenarios!$F$11*BA40</f>
        <v>0</v>
      </c>
      <c r="BD40" s="119">
        <f>0.001*Observaciones!$F39*Escenarios!$F$9</f>
        <v>120</v>
      </c>
      <c r="BE40" s="119">
        <f>Observaciones!$I39</f>
        <v>0</v>
      </c>
      <c r="BF40" s="119">
        <f>MIN(0.0005*ETo!$M39*Escenarios!$F$9*(BJ39/Constantes!$F$27)^(2/3),BJ39+BB40+BE40+BC40+BD40)</f>
        <v>22.192666937671529</v>
      </c>
      <c r="BG40" s="119">
        <f>MIN(Constantes!$F$26*(BJ39/Constantes!$F$27)^(2/3),BJ39+BB40+BC40+BD40+BE40-BF40)</f>
        <v>72.260640815318737</v>
      </c>
      <c r="BH40" s="119">
        <f>MIN(Entradas!$F$20,BJ39+BB40+BC40+BD40+BE40-BF40-BG40)</f>
        <v>1</v>
      </c>
      <c r="BI40" s="119">
        <f>MAX(0,BJ39+BB40+BC40+BD40+BE40-BF40-BG40-BH40-Constantes!$F$27)</f>
        <v>0</v>
      </c>
      <c r="BJ40" s="119">
        <f t="shared" si="6"/>
        <v>5765.5107533634009</v>
      </c>
      <c r="BK40" s="119">
        <f>(Escenarios!$F$11*AU40+0.1*BF40)/(Escenarios!$F$12)</f>
        <v>1.277154129279938</v>
      </c>
      <c r="BL40" s="119">
        <f>BI40/10/Escenarios!$F$12</f>
        <v>0</v>
      </c>
      <c r="BM40" s="119">
        <f>(Escenarios!$F$11*AW40+0.1*BG40)/(Escenarios!$F$12)</f>
        <v>3.1713102102501196</v>
      </c>
      <c r="BN40" s="121">
        <f t="shared" si="7"/>
        <v>123.98557102339157</v>
      </c>
      <c r="BO40" s="121">
        <f>MAX(0,(BN40-Constantes!$D$13)*(1-EXP(-Constantes!$D$23)))</f>
        <v>0.57667696278573843</v>
      </c>
      <c r="BP40" s="121">
        <f>BL40+AY40*Escenarios!$F$11/Escenarios!$F$12+BO40</f>
        <v>0.75249581858865688</v>
      </c>
      <c r="BQ40" s="121">
        <f>0.0526*BL40*Observaciones!$F39^1.218</f>
        <v>0</v>
      </c>
      <c r="BR40" s="121">
        <f>BQ40*Constantes!$F$38</f>
        <v>0</v>
      </c>
      <c r="BS40" s="121">
        <f t="shared" si="8"/>
        <v>0</v>
      </c>
      <c r="BT40" s="15"/>
      <c r="BU40" s="74">
        <v>34</v>
      </c>
      <c r="BV40" s="75">
        <f>0.0526*Observaciones!$F39^2.218</f>
        <v>2.7984993959720375</v>
      </c>
      <c r="BW40" s="75">
        <f>IF(Observaciones!$F39&gt;0.05*$CA$7,((Observaciones!$F39-0.05*$CA$7)^2)/(Observaciones!$F39+0.95*$CA$7),0)</f>
        <v>0.46825829270624242</v>
      </c>
      <c r="BX40" s="75">
        <f>0.0526*BW40*Observaciones!$F39^1.218</f>
        <v>0.21840342488288617</v>
      </c>
      <c r="BY40" s="27"/>
      <c r="BZ40" s="27"/>
      <c r="CA40" s="103"/>
      <c r="CB40" s="37"/>
    </row>
    <row r="41" spans="2:80" s="2" customFormat="1" ht="14.5" x14ac:dyDescent="0.35">
      <c r="B41" s="36"/>
      <c r="C41" s="74">
        <v>35</v>
      </c>
      <c r="D41" s="146">
        <f>ETo!$I40*((1-Constantes!$D$19)*ETo!$K40+ETo!$L40)</f>
        <v>2.092759349882872</v>
      </c>
      <c r="E41" s="75">
        <f>MIN(D41*Constantes!$D$17,0.8*(H40+Observaciones!$F40-F41-G41-Constantes!$D$14))</f>
        <v>1.3016872841565699</v>
      </c>
      <c r="F41" s="75">
        <f>IF(Observaciones!$F40&gt;0.05*Constantes!$D$18,((Observaciones!$F40-0.05*Constantes!$D$18)^2)/(Observaciones!$F40+0.95*Constantes!$D$18),0)</f>
        <v>0</v>
      </c>
      <c r="G41" s="75">
        <f>MAX(0,H40+Observaciones!$F40-F41-Constantes!$D$13)</f>
        <v>1.0492685462713496</v>
      </c>
      <c r="H41" s="75">
        <f>H40+Observaciones!$F40-F41-E41-G41-I40</f>
        <v>39.01177593186808</v>
      </c>
      <c r="I41" s="75">
        <f>MAX(0,(H41-Constantes!$D$14)*(1-EXP(-Constantes!$D$22)))</f>
        <v>0.18602061207354464</v>
      </c>
      <c r="J41" s="75">
        <f t="shared" si="0"/>
        <v>125.5150820266867</v>
      </c>
      <c r="K41" s="75">
        <f>MAX(0,(J41-Constantes!$D$13)*(1-EXP(-Constantes!$D$23)))</f>
        <v>0.58724206702010329</v>
      </c>
      <c r="L41" s="75">
        <f t="shared" si="1"/>
        <v>0.77326267909364788</v>
      </c>
      <c r="M41" s="75">
        <f>0.0526*F41*Observaciones!$F40^1.218</f>
        <v>0</v>
      </c>
      <c r="N41" s="75">
        <f>M41*Constantes!$D$38</f>
        <v>0</v>
      </c>
      <c r="O41" s="75">
        <f t="shared" si="2"/>
        <v>0</v>
      </c>
      <c r="P41" s="15"/>
      <c r="Q41" s="120">
        <v>35</v>
      </c>
      <c r="R41" s="146">
        <f>ETo!$I40*((1-Constantes!$E$19)*ETo!$K40+ETo!$L40)</f>
        <v>2.0930497061092734</v>
      </c>
      <c r="S41" s="121">
        <f>MIN(R41*Constantes!$E$17,0.8*(V40+Observaciones!$F40-T41-U41-Constantes!$D$14))</f>
        <v>1.3028116088891581</v>
      </c>
      <c r="T41" s="121">
        <f>IF(Observaciones!$F40&gt;0.05*Constantes!$E$18,((Observaciones!$F40-0.05*Constantes!$E$18)^2)/(Observaciones!$F40+0.95*Constantes!$E$18),0)</f>
        <v>0</v>
      </c>
      <c r="U41" s="121">
        <f>MAX(0,V40+Observaciones!$F40-T41-Constantes!$D$13)</f>
        <v>1.0481889184000863</v>
      </c>
      <c r="V41" s="121">
        <f>V40+Observaciones!$F40-T41-S41-U41-W40</f>
        <v>39.010666470691433</v>
      </c>
      <c r="W41" s="121">
        <f>MAX(0,(V41-Constantes!$D$14)*(1-EXP(-Constantes!$D$22)))</f>
        <v>0.18600533779367259</v>
      </c>
      <c r="X41" s="119">
        <f>X40+(Entradas!$E$19*U41-Y40)/(800*Entradas!$D$44)</f>
        <v>0</v>
      </c>
      <c r="Y41" s="119">
        <f>8000*Entradas!$D$45*X41/Constantes!$E$32</f>
        <v>0</v>
      </c>
      <c r="Z41" s="119">
        <f>10*Escenarios!$E$11*T41</f>
        <v>0</v>
      </c>
      <c r="AA41" s="119">
        <f>10*Escenarios!$E$11*Y41</f>
        <v>0</v>
      </c>
      <c r="AB41" s="119">
        <f>0.001*Observaciones!$F40*Escenarios!$E$9</f>
        <v>12.5</v>
      </c>
      <c r="AC41" s="119">
        <f>Observaciones!$I40</f>
        <v>0</v>
      </c>
      <c r="AD41" s="119">
        <f>MIN(0.0005*ETo!$M40*Escenarios!$E$9*(AH40/Constantes!$E$27)^(2/3),AH40+Z41+AA41+AB41+AC41)</f>
        <v>5.2256499751739325</v>
      </c>
      <c r="AE41" s="119">
        <f>MIN(Constantes!$E$26*(AH40/Constantes!$E$27)^(2/3),AH40+Z41+AA41+AB41+AC41-AD41)</f>
        <v>16.766000522370724</v>
      </c>
      <c r="AF41" s="119">
        <f>MIN(Entradas!$E$20,AH40+Z41+AA41+AB41+AC41-AD41-AE41)</f>
        <v>1</v>
      </c>
      <c r="AG41" s="119">
        <f>MAX(0,AH40+Z41+AA41+AB41+AC41-AD41-AE41-AF41-Constantes!$E$27)</f>
        <v>0</v>
      </c>
      <c r="AH41" s="119">
        <f t="shared" si="3"/>
        <v>5106.420495410428</v>
      </c>
      <c r="AI41" s="119">
        <f>(Escenarios!$E$11*S41+0.1*AD41)/(Escenarios!$E$12)</f>
        <v>1.2991304429769528</v>
      </c>
      <c r="AJ41" s="119">
        <f>AG41/10/Escenarios!$E$12</f>
        <v>0</v>
      </c>
      <c r="AK41" s="119">
        <f>(Escenarios!$E$11*U41+0.1*AE41)/(Escenarios!$E$12)</f>
        <v>1.0811176496297157</v>
      </c>
      <c r="AL41" s="121">
        <f t="shared" si="4"/>
        <v>125.15721238648504</v>
      </c>
      <c r="AM41" s="121">
        <f>MAX(0,(AL41-Constantes!$D$13)*(1-EXP(-Constantes!$D$23)))</f>
        <v>0.58477008084746407</v>
      </c>
      <c r="AN41" s="121">
        <f>AJ41+W41*Escenarios!$E$11/Escenarios!$E$12+AM41</f>
        <v>0.76811819952979854</v>
      </c>
      <c r="AO41" s="121">
        <f>0.0526*AJ41*Observaciones!$F40^1.218</f>
        <v>0</v>
      </c>
      <c r="AP41" s="121">
        <f>AO41*Constantes!$E$38</f>
        <v>0</v>
      </c>
      <c r="AQ41" s="121">
        <f t="shared" si="5"/>
        <v>0</v>
      </c>
      <c r="AR41" s="15"/>
      <c r="AS41" s="74">
        <v>35</v>
      </c>
      <c r="AT41" s="146">
        <f>ETo!$I40*((1-Constantes!$F$19)*ETo!$K40+ETo!$L40)</f>
        <v>2.093973566829642</v>
      </c>
      <c r="AU41" s="121">
        <f>MIN(AT41*Constantes!$F$17,0.8*(AX40+Observaciones!$F40-AV41-AW41-Constantes!$D$14))</f>
        <v>1.3063953034163798</v>
      </c>
      <c r="AV41" s="121">
        <f>IF(Observaciones!$F40&gt;0.05*Constantes!$F$18,((Observaciones!$F40-0.05*Constantes!$F$18)^2)/(Observaciones!$F40+0.95*Constantes!$F$18),0)</f>
        <v>0</v>
      </c>
      <c r="AW41" s="121">
        <f>MAX(0,AX40+Observaciones!$F40-AV41-Constantes!$D$13)</f>
        <v>1.0447476916181913</v>
      </c>
      <c r="AX41" s="121">
        <f>AX40+Observaciones!$F40-AV41-AU41-AW41-AY40</f>
        <v>39.007130152550218</v>
      </c>
      <c r="AY41" s="121">
        <f>MAX(0,(AX41-Constantes!$D$14)*(1-EXP(-Constantes!$D$22)))</f>
        <v>0.18595665225681698</v>
      </c>
      <c r="AZ41" s="119">
        <f>AZ40+(Entradas!$F$19*AW41-BA40)/(800*Entradas!$D$44)</f>
        <v>0</v>
      </c>
      <c r="BA41" s="119">
        <f>8000*Entradas!$D$45*AZ41/Constantes!$F$32</f>
        <v>0</v>
      </c>
      <c r="BB41" s="119">
        <f>10*Escenarios!$F$11*AV41</f>
        <v>0</v>
      </c>
      <c r="BC41" s="119">
        <f>10*Escenarios!$F$11*BA41</f>
        <v>0</v>
      </c>
      <c r="BD41" s="119">
        <f>0.001*Observaciones!$F40*Escenarios!$F$9</f>
        <v>50</v>
      </c>
      <c r="BE41" s="119">
        <f>Observaciones!$I40</f>
        <v>0</v>
      </c>
      <c r="BF41" s="119">
        <f>MIN(0.0005*ETo!$M40*Escenarios!$F$9*(BJ40/Constantes!$F$27)^(2/3),BJ40+BB41+BE41+BC41+BD41)</f>
        <v>22.633594198889011</v>
      </c>
      <c r="BG41" s="119">
        <f>MIN(Constantes!$F$26*(BJ40/Constantes!$F$27)^(2/3),BJ40+BB41+BC41+BD41+BE41-BF41)</f>
        <v>72.617732524090371</v>
      </c>
      <c r="BH41" s="119">
        <f>MIN(Entradas!$F$20,BJ40+BB41+BC41+BD41+BE41-BF41-BG41)</f>
        <v>1</v>
      </c>
      <c r="BI41" s="119">
        <f>MAX(0,BJ40+BB41+BC41+BD41+BE41-BF41-BG41-BH41-Constantes!$F$27)</f>
        <v>0</v>
      </c>
      <c r="BJ41" s="119">
        <f t="shared" si="6"/>
        <v>5719.2594266404212</v>
      </c>
      <c r="BK41" s="119">
        <f>(Escenarios!$F$11*AU41+0.1*BF41)/(Escenarios!$F$12)</f>
        <v>1.2964115552179838</v>
      </c>
      <c r="BL41" s="119">
        <f>BI41/10/Escenarios!$F$12</f>
        <v>0</v>
      </c>
      <c r="BM41" s="119">
        <f>(Escenarios!$F$11*AW41+0.1*BG41)/(Escenarios!$F$12)</f>
        <v>1.1925270593088384</v>
      </c>
      <c r="BN41" s="121">
        <f t="shared" si="7"/>
        <v>124.60142111991468</v>
      </c>
      <c r="BO41" s="121">
        <f>MAX(0,(BN41-Constantes!$D$13)*(1-EXP(-Constantes!$D$23)))</f>
        <v>0.58093095013757368</v>
      </c>
      <c r="BP41" s="121">
        <f>BL41+AY41*Escenarios!$F$11/Escenarios!$F$12+BO41</f>
        <v>0.75626150797971536</v>
      </c>
      <c r="BQ41" s="121">
        <f>0.0526*BL41*Observaciones!$F40^1.218</f>
        <v>0</v>
      </c>
      <c r="BR41" s="121">
        <f>BQ41*Constantes!$F$38</f>
        <v>0</v>
      </c>
      <c r="BS41" s="121">
        <f t="shared" si="8"/>
        <v>0</v>
      </c>
      <c r="BT41" s="15"/>
      <c r="BU41" s="74">
        <v>35</v>
      </c>
      <c r="BV41" s="75">
        <f>0.0526*Observaciones!$F40^2.218</f>
        <v>0.40143633905347276</v>
      </c>
      <c r="BW41" s="75">
        <f>IF(Observaciones!$F40&gt;0.05*$CA$7,((Observaciones!$F40-0.05*$CA$7)^2)/(Observaciones!$F40+0.95*$CA$7),0)</f>
        <v>1.6667444764761515E-2</v>
      </c>
      <c r="BX41" s="75">
        <f>0.0526*BW41*Observaciones!$F40^1.218</f>
        <v>2.6763672030967324E-3</v>
      </c>
      <c r="BY41" s="27"/>
      <c r="BZ41" s="27"/>
      <c r="CA41" s="103"/>
      <c r="CB41" s="37"/>
    </row>
    <row r="42" spans="2:80" s="2" customFormat="1" ht="14.5" x14ac:dyDescent="0.35">
      <c r="B42" s="36"/>
      <c r="C42" s="74">
        <v>36</v>
      </c>
      <c r="D42" s="146">
        <f>ETo!$I41*((1-Constantes!$D$19)*ETo!$K41+ETo!$L41)</f>
        <v>2.1551152981724702</v>
      </c>
      <c r="E42" s="75">
        <f>MIN(D42*Constantes!$D$17,0.8*(H41+Observaciones!$F41-F42-G42-Constantes!$D$14))</f>
        <v>1.3404724148906113</v>
      </c>
      <c r="F42" s="75">
        <f>IF(Observaciones!$F41&gt;0.05*Constantes!$D$18,((Observaciones!$F41-0.05*Constantes!$D$18)^2)/(Observaciones!$F41+0.95*Constantes!$D$18),0)</f>
        <v>0</v>
      </c>
      <c r="G42" s="75">
        <f>MAX(0,H41+Observaciones!$F41-F42-Constantes!$D$13)</f>
        <v>0</v>
      </c>
      <c r="H42" s="75">
        <f>H41+Observaciones!$F41-F42-E42-G42-I41</f>
        <v>37.785282904903923</v>
      </c>
      <c r="I42" s="75">
        <f>MAX(0,(H42-Constantes!$D$14)*(1-EXP(-Constantes!$D$22)))</f>
        <v>0.16913512013449472</v>
      </c>
      <c r="J42" s="75">
        <f t="shared" si="0"/>
        <v>124.9278399596666</v>
      </c>
      <c r="K42" s="75">
        <f>MAX(0,(J42-Constantes!$D$13)*(1-EXP(-Constantes!$D$23)))</f>
        <v>0.58318568976259755</v>
      </c>
      <c r="L42" s="75">
        <f t="shared" si="1"/>
        <v>0.75232080989709227</v>
      </c>
      <c r="M42" s="75">
        <f>0.0526*F42*Observaciones!$F41^1.218</f>
        <v>0</v>
      </c>
      <c r="N42" s="75">
        <f>M42*Constantes!$D$38</f>
        <v>0</v>
      </c>
      <c r="O42" s="75">
        <f t="shared" si="2"/>
        <v>0</v>
      </c>
      <c r="P42" s="15"/>
      <c r="Q42" s="120">
        <v>36</v>
      </c>
      <c r="R42" s="146">
        <f>ETo!$I41*((1-Constantes!$E$19)*ETo!$K41+ETo!$L41)</f>
        <v>2.1554142146680637</v>
      </c>
      <c r="S42" s="121">
        <f>MIN(R42*Constantes!$E$17,0.8*(V41+Observaciones!$F41-T42-U42-Constantes!$D$14))</f>
        <v>1.3416301832860804</v>
      </c>
      <c r="T42" s="121">
        <f>IF(Observaciones!$F41&gt;0.05*Constantes!$E$18,((Observaciones!$F41-0.05*Constantes!$E$18)^2)/(Observaciones!$F41+0.95*Constantes!$E$18),0)</f>
        <v>0</v>
      </c>
      <c r="U42" s="121">
        <f>MAX(0,V41+Observaciones!$F41-T42-Constantes!$D$13)</f>
        <v>0</v>
      </c>
      <c r="V42" s="121">
        <f>V41+Observaciones!$F41-T42-S42-U42-W41</f>
        <v>37.783030949611678</v>
      </c>
      <c r="W42" s="121">
        <f>MAX(0,(V42-Constantes!$D$14)*(1-EXP(-Constantes!$D$22)))</f>
        <v>0.16910411680051865</v>
      </c>
      <c r="X42" s="119">
        <f>X41+(Entradas!$E$19*U42-Y41)/(800*Entradas!$D$44)</f>
        <v>0</v>
      </c>
      <c r="Y42" s="119">
        <f>8000*Entradas!$D$45*X42/Constantes!$E$32</f>
        <v>0</v>
      </c>
      <c r="Z42" s="119">
        <f>10*Escenarios!$E$11*T42</f>
        <v>0</v>
      </c>
      <c r="AA42" s="119">
        <f>10*Escenarios!$E$11*Y42</f>
        <v>0</v>
      </c>
      <c r="AB42" s="119">
        <f>0.001*Observaciones!$F41*Escenarios!$E$9</f>
        <v>1.4999999999999998</v>
      </c>
      <c r="AC42" s="119">
        <f>Observaciones!$I41</f>
        <v>0</v>
      </c>
      <c r="AD42" s="119">
        <f>MIN(0.0005*ETo!$M41*Escenarios!$E$9*(AH41/Constantes!$E$27)^(2/3),AH41+Z42+AA42+AB42+AC42)</f>
        <v>5.3737318520906658</v>
      </c>
      <c r="AE42" s="119">
        <f>MIN(Constantes!$E$26*(AH41/Constantes!$E$27)^(2/3),AH41+Z42+AA42+AB42+AC42-AD42)</f>
        <v>16.743074823030376</v>
      </c>
      <c r="AF42" s="119">
        <f>MIN(Entradas!$E$20,AH41+Z42+AA42+AB42+AC42-AD42-AE42)</f>
        <v>1</v>
      </c>
      <c r="AG42" s="119">
        <f>MAX(0,AH41+Z42+AA42+AB42+AC42-AD42-AE42-AF42-Constantes!$E$27)</f>
        <v>0</v>
      </c>
      <c r="AH42" s="119">
        <f t="shared" si="3"/>
        <v>5084.8036887353073</v>
      </c>
      <c r="AI42" s="119">
        <f>(Escenarios!$E$11*S42+0.1*AD42)/(Escenarios!$E$12)</f>
        <v>1.3378175573879669</v>
      </c>
      <c r="AJ42" s="119">
        <f>AG42/10/Escenarios!$E$12</f>
        <v>0</v>
      </c>
      <c r="AK42" s="119">
        <f>(Escenarios!$E$11*U42+0.1*AE42)/(Escenarios!$E$12)</f>
        <v>4.7837356637229649E-2</v>
      </c>
      <c r="AL42" s="121">
        <f t="shared" si="4"/>
        <v>124.62027966227481</v>
      </c>
      <c r="AM42" s="121">
        <f>MAX(0,(AL42-Constantes!$D$13)*(1-EXP(-Constantes!$D$23)))</f>
        <v>0.58106121560497714</v>
      </c>
      <c r="AN42" s="121">
        <f>AJ42+W42*Escenarios!$E$11/Escenarios!$E$12+AM42</f>
        <v>0.74774955930834552</v>
      </c>
      <c r="AO42" s="121">
        <f>0.0526*AJ42*Observaciones!$F41^1.218</f>
        <v>0</v>
      </c>
      <c r="AP42" s="121">
        <f>AO42*Constantes!$E$38</f>
        <v>0</v>
      </c>
      <c r="AQ42" s="121">
        <f t="shared" si="5"/>
        <v>0</v>
      </c>
      <c r="AR42" s="15"/>
      <c r="AS42" s="74">
        <v>36</v>
      </c>
      <c r="AT42" s="146">
        <f>ETo!$I41*((1-Constantes!$F$19)*ETo!$K41+ETo!$L41)</f>
        <v>2.1563653126085907</v>
      </c>
      <c r="AU42" s="121">
        <f>MIN(AT42*Constantes!$F$17,0.8*(AX41+Observaciones!$F41-AV42-AW42-Constantes!$D$14))</f>
        <v>1.3453204765650428</v>
      </c>
      <c r="AV42" s="121">
        <f>IF(Observaciones!$F41&gt;0.05*Constantes!$F$18,((Observaciones!$F41-0.05*Constantes!$F$18)^2)/(Observaciones!$F41+0.95*Constantes!$F$18),0)</f>
        <v>0</v>
      </c>
      <c r="AW42" s="121">
        <f>MAX(0,AX41+Observaciones!$F41-AV42-Constantes!$D$13)</f>
        <v>0</v>
      </c>
      <c r="AX42" s="121">
        <f>AX41+Observaciones!$F41-AV42-AU42-AW42-AY41</f>
        <v>37.775853023728352</v>
      </c>
      <c r="AY42" s="121">
        <f>MAX(0,(AX42-Constantes!$D$14)*(1-EXP(-Constantes!$D$22)))</f>
        <v>0.16900529617375815</v>
      </c>
      <c r="AZ42" s="119">
        <f>AZ41+(Entradas!$F$19*AW42-BA41)/(800*Entradas!$D$44)</f>
        <v>0</v>
      </c>
      <c r="BA42" s="119">
        <f>8000*Entradas!$D$45*AZ42/Constantes!$F$32</f>
        <v>0</v>
      </c>
      <c r="BB42" s="119">
        <f>10*Escenarios!$F$11*AV42</f>
        <v>0</v>
      </c>
      <c r="BC42" s="119">
        <f>10*Escenarios!$F$11*BA42</f>
        <v>0</v>
      </c>
      <c r="BD42" s="119">
        <f>0.001*Observaciones!$F41*Escenarios!$F$9</f>
        <v>5.9999999999999991</v>
      </c>
      <c r="BE42" s="119">
        <f>Observaciones!$I41</f>
        <v>0</v>
      </c>
      <c r="BF42" s="119">
        <f>MIN(0.0005*ETo!$M41*Escenarios!$F$9*(BJ41/Constantes!$F$27)^(2/3),BJ41+BB42+BE42+BC42+BD42)</f>
        <v>23.182030036516892</v>
      </c>
      <c r="BG42" s="119">
        <f>MIN(Constantes!$F$26*(BJ41/Constantes!$F$27)^(2/3),BJ41+BB42+BC42+BD42+BE42-BF42)</f>
        <v>72.228848430561996</v>
      </c>
      <c r="BH42" s="119">
        <f>MIN(Entradas!$F$20,BJ41+BB42+BC42+BD42+BE42-BF42-BG42)</f>
        <v>1</v>
      </c>
      <c r="BI42" s="119">
        <f>MAX(0,BJ41+BB42+BC42+BD42+BE42-BF42-BG42-BH42-Constantes!$F$27)</f>
        <v>0</v>
      </c>
      <c r="BJ42" s="119">
        <f t="shared" si="6"/>
        <v>5628.8485481733424</v>
      </c>
      <c r="BK42" s="119">
        <f>(Escenarios!$F$11*AU42+0.1*BF42)/(Escenarios!$F$12)</f>
        <v>1.3346793922942315</v>
      </c>
      <c r="BL42" s="119">
        <f>BI42/10/Escenarios!$F$12</f>
        <v>0</v>
      </c>
      <c r="BM42" s="119">
        <f>(Escenarios!$F$11*AW42+0.1*BG42)/(Escenarios!$F$12)</f>
        <v>0.20636813837303428</v>
      </c>
      <c r="BN42" s="121">
        <f t="shared" si="7"/>
        <v>124.22685830815014</v>
      </c>
      <c r="BO42" s="121">
        <f>MAX(0,(BN42-Constantes!$D$13)*(1-EXP(-Constantes!$D$23)))</f>
        <v>0.57834365580619351</v>
      </c>
      <c r="BP42" s="121">
        <f>BL42+AY42*Escenarios!$F$11/Escenarios!$F$12+BO42</f>
        <v>0.73769150648430837</v>
      </c>
      <c r="BQ42" s="121">
        <f>0.0526*BL42*Observaciones!$F41^1.218</f>
        <v>0</v>
      </c>
      <c r="BR42" s="121">
        <f>BQ42*Constantes!$F$38</f>
        <v>0</v>
      </c>
      <c r="BS42" s="121">
        <f t="shared" si="8"/>
        <v>0</v>
      </c>
      <c r="BT42" s="15"/>
      <c r="BU42" s="74">
        <v>36</v>
      </c>
      <c r="BV42" s="75">
        <f>0.0526*Observaciones!$F41^2.218</f>
        <v>3.6411677467564265E-3</v>
      </c>
      <c r="BW42" s="75">
        <f>IF(Observaciones!$F41&gt;0.05*$CA$7,((Observaciones!$F41-0.05*$CA$7)^2)/(Observaciones!$F41+0.95*$CA$7),0)</f>
        <v>0</v>
      </c>
      <c r="BX42" s="75">
        <f>0.0526*BW42*Observaciones!$F41^1.218</f>
        <v>0</v>
      </c>
      <c r="BY42" s="27"/>
      <c r="BZ42" s="27"/>
      <c r="CA42" s="103"/>
      <c r="CB42" s="37"/>
    </row>
    <row r="43" spans="2:80" s="2" customFormat="1" ht="14.5" x14ac:dyDescent="0.35">
      <c r="B43" s="36"/>
      <c r="C43" s="74">
        <v>37</v>
      </c>
      <c r="D43" s="146">
        <f>ETo!$I42*((1-Constantes!$D$19)*ETo!$K42+ETo!$L42)</f>
        <v>2.0950016158742812</v>
      </c>
      <c r="E43" s="75">
        <f>MIN(D43*Constantes!$D$17,0.8*(H42+Observaciones!$F42-F43-G43-Constantes!$D$14))</f>
        <v>1.3030819639265481</v>
      </c>
      <c r="F43" s="75">
        <f>IF(Observaciones!$F42&gt;0.05*Constantes!$D$18,((Observaciones!$F42-0.05*Constantes!$D$18)^2)/(Observaciones!$F42+0.95*Constantes!$D$18),0)</f>
        <v>4.3122666520757906E-2</v>
      </c>
      <c r="G43" s="75">
        <f>MAX(0,H42+Observaciones!$F42-F43-Constantes!$D$13)</f>
        <v>2.9421602383831669</v>
      </c>
      <c r="H43" s="75">
        <f>H42+Observaciones!$F42-F43-E43-G43-I42</f>
        <v>39.027782915938964</v>
      </c>
      <c r="I43" s="75">
        <f>MAX(0,(H43-Constantes!$D$14)*(1-EXP(-Constantes!$D$22)))</f>
        <v>0.18624098495341859</v>
      </c>
      <c r="J43" s="75">
        <f t="shared" si="0"/>
        <v>127.28681450828716</v>
      </c>
      <c r="K43" s="75">
        <f>MAX(0,(J43-Constantes!$D$13)*(1-EXP(-Constantes!$D$23)))</f>
        <v>0.59948031722111017</v>
      </c>
      <c r="L43" s="75">
        <f t="shared" si="1"/>
        <v>0.82884396869528665</v>
      </c>
      <c r="M43" s="75">
        <f>0.0526*F43*Observaciones!$F42^1.218</f>
        <v>1.8895001306395955E-2</v>
      </c>
      <c r="N43" s="75">
        <f>M43*Constantes!$D$38</f>
        <v>8.5180438083168856E-5</v>
      </c>
      <c r="O43" s="75">
        <f t="shared" si="2"/>
        <v>10.277017303661443</v>
      </c>
      <c r="P43" s="15"/>
      <c r="Q43" s="120">
        <v>37</v>
      </c>
      <c r="R43" s="146">
        <f>ETo!$I42*((1-Constantes!$E$19)*ETo!$K42+ETo!$L42)</f>
        <v>2.095292396043356</v>
      </c>
      <c r="S43" s="121">
        <f>MIN(R43*Constantes!$E$17,0.8*(V42+Observaciones!$F42-T43-U43-Constantes!$D$14))</f>
        <v>1.3042075635445749</v>
      </c>
      <c r="T43" s="121">
        <f>IF(Observaciones!$F42&gt;0.05*Constantes!$E$18,((Observaciones!$F42-0.05*Constantes!$E$18)^2)/(Observaciones!$F42+0.95*Constantes!$E$18),0)</f>
        <v>4.2361130948934941E-2</v>
      </c>
      <c r="U43" s="121">
        <f>MAX(0,V42+Observaciones!$F42-T43-Constantes!$D$13)</f>
        <v>2.940669818662748</v>
      </c>
      <c r="V43" s="121">
        <f>V42+Observaciones!$F42-T43-S43-U43-W42</f>
        <v>39.026688319654909</v>
      </c>
      <c r="W43" s="121">
        <f>MAX(0,(V43-Constantes!$D$14)*(1-EXP(-Constantes!$D$22)))</f>
        <v>0.18622591532291555</v>
      </c>
      <c r="X43" s="119">
        <f>X42+(Entradas!$E$19*U43-Y42)/(800*Entradas!$D$44)</f>
        <v>0</v>
      </c>
      <c r="Y43" s="119">
        <f>8000*Entradas!$D$45*X43/Constantes!$E$32</f>
        <v>0</v>
      </c>
      <c r="Z43" s="119">
        <f>10*Escenarios!$E$11*T43</f>
        <v>14.614590177382555</v>
      </c>
      <c r="AA43" s="119">
        <f>10*Escenarios!$E$11*Y43</f>
        <v>0</v>
      </c>
      <c r="AB43" s="119">
        <f>0.001*Observaciones!$F42*Escenarios!$E$9</f>
        <v>28.5</v>
      </c>
      <c r="AC43" s="119">
        <f>Observaciones!$I42</f>
        <v>0</v>
      </c>
      <c r="AD43" s="119">
        <f>MIN(0.0005*ETo!$M42*Escenarios!$E$9*(AH42/Constantes!$E$27)^(2/3),AH42+Z43+AA43+AB43+AC43)</f>
        <v>5.2096670415808424</v>
      </c>
      <c r="AE43" s="119">
        <f>MIN(Constantes!$E$26*(AH42/Constantes!$E$27)^(2/3),AH42+Z43+AA43+AB43+AC43-AD43)</f>
        <v>16.695789560337371</v>
      </c>
      <c r="AF43" s="119">
        <f>MIN(Entradas!$E$20,AH42+Z43+AA43+AB43+AC43-AD43-AE43)</f>
        <v>1</v>
      </c>
      <c r="AG43" s="119">
        <f>MAX(0,AH42+Z43+AA43+AB43+AC43-AD43-AE43-AF43-Constantes!$E$27)</f>
        <v>0</v>
      </c>
      <c r="AH43" s="119">
        <f t="shared" si="3"/>
        <v>5105.0128223107713</v>
      </c>
      <c r="AI43" s="119">
        <f>(Escenarios!$E$11*S43+0.1*AD43)/(Escenarios!$E$12)</f>
        <v>1.3004607898984548</v>
      </c>
      <c r="AJ43" s="119">
        <f>AG43/10/Escenarios!$E$12</f>
        <v>0</v>
      </c>
      <c r="AK43" s="119">
        <f>(Escenarios!$E$11*U43+0.1*AE43)/(Escenarios!$E$12)</f>
        <v>2.9463625057113867</v>
      </c>
      <c r="AL43" s="121">
        <f t="shared" si="4"/>
        <v>126.98558095238123</v>
      </c>
      <c r="AM43" s="121">
        <f>MAX(0,(AL43-Constantes!$D$13)*(1-EXP(-Constantes!$D$23)))</f>
        <v>0.59739954505917203</v>
      </c>
      <c r="AN43" s="121">
        <f>AJ43+W43*Escenarios!$E$11/Escenarios!$E$12+AM43</f>
        <v>0.78096509016318882</v>
      </c>
      <c r="AO43" s="121">
        <f>0.0526*AJ43*Observaciones!$F42^1.218</f>
        <v>0</v>
      </c>
      <c r="AP43" s="121">
        <f>AO43*Constantes!$E$38</f>
        <v>0</v>
      </c>
      <c r="AQ43" s="121">
        <f t="shared" si="5"/>
        <v>0</v>
      </c>
      <c r="AR43" s="15"/>
      <c r="AS43" s="74">
        <v>37</v>
      </c>
      <c r="AT43" s="146">
        <f>ETo!$I42*((1-Constantes!$F$19)*ETo!$K42+ETo!$L42)</f>
        <v>2.0962176056722299</v>
      </c>
      <c r="AU43" s="121">
        <f>MIN(AT43*Constantes!$F$17,0.8*(AX42+Observaciones!$F42-AV43-AW43-Constantes!$D$14))</f>
        <v>1.3077953219510356</v>
      </c>
      <c r="AV43" s="121">
        <f>IF(Observaciones!$F42&gt;0.05*Constantes!$F$18,((Observaciones!$F42-0.05*Constantes!$F$18)^2)/(Observaciones!$F42+0.95*Constantes!$F$18),0)</f>
        <v>3.9992407020887646E-2</v>
      </c>
      <c r="AW43" s="121">
        <f>MAX(0,AX42+Observaciones!$F42-AV43-Constantes!$D$13)</f>
        <v>2.9358606167074655</v>
      </c>
      <c r="AX43" s="121">
        <f>AX42+Observaciones!$F42-AV43-AU43-AW43-AY42</f>
        <v>39.023199381875209</v>
      </c>
      <c r="AY43" s="121">
        <f>MAX(0,(AX43-Constantes!$D$14)*(1-EXP(-Constantes!$D$22)))</f>
        <v>0.18617788208549813</v>
      </c>
      <c r="AZ43" s="119">
        <f>AZ42+(Entradas!$F$19*AW43-BA42)/(800*Entradas!$D$44)</f>
        <v>0</v>
      </c>
      <c r="BA43" s="119">
        <f>8000*Entradas!$D$45*AZ43/Constantes!$F$32</f>
        <v>0</v>
      </c>
      <c r="BB43" s="119">
        <f>10*Escenarios!$F$11*AV43</f>
        <v>13.197494316892923</v>
      </c>
      <c r="BC43" s="119">
        <f>10*Escenarios!$F$11*BA43</f>
        <v>0</v>
      </c>
      <c r="BD43" s="119">
        <f>0.001*Observaciones!$F42*Escenarios!$F$9</f>
        <v>114</v>
      </c>
      <c r="BE43" s="119">
        <f>Observaciones!$I42</f>
        <v>0</v>
      </c>
      <c r="BF43" s="119">
        <f>MIN(0.0005*ETo!$M42*Escenarios!$F$9*(BJ42/Constantes!$F$27)^(2/3),BJ42+BB43+BE43+BC43+BD43)</f>
        <v>22.299760958607592</v>
      </c>
      <c r="BG43" s="119">
        <f>MIN(Constantes!$F$26*(BJ42/Constantes!$F$27)^(2/3),BJ42+BB43+BC43+BD43+BE43-BF43)</f>
        <v>71.465625967866771</v>
      </c>
      <c r="BH43" s="119">
        <f>MIN(Entradas!$F$20,BJ42+BB43+BC43+BD43+BE43-BF43-BG43)</f>
        <v>1</v>
      </c>
      <c r="BI43" s="119">
        <f>MAX(0,BJ42+BB43+BC43+BD43+BE43-BF43-BG43-BH43-Constantes!$F$27)</f>
        <v>0</v>
      </c>
      <c r="BJ43" s="119">
        <f t="shared" si="6"/>
        <v>5661.2806555637608</v>
      </c>
      <c r="BK43" s="119">
        <f>(Escenarios!$F$11*AU43+0.1*BF43)/(Escenarios!$F$12)</f>
        <v>1.2967777634355695</v>
      </c>
      <c r="BL43" s="119">
        <f>BI43/10/Escenarios!$F$12</f>
        <v>0</v>
      </c>
      <c r="BM43" s="119">
        <f>(Escenarios!$F$11*AW43+0.1*BG43)/(Escenarios!$F$12)</f>
        <v>2.9722846556609439</v>
      </c>
      <c r="BN43" s="121">
        <f t="shared" si="7"/>
        <v>126.62079930800489</v>
      </c>
      <c r="BO43" s="121">
        <f>MAX(0,(BN43-Constantes!$D$13)*(1-EXP(-Constantes!$D$23)))</f>
        <v>0.59487981418615699</v>
      </c>
      <c r="BP43" s="121">
        <f>BL43+AY43*Escenarios!$F$11/Escenarios!$F$12+BO43</f>
        <v>0.77041896015248379</v>
      </c>
      <c r="BQ43" s="121">
        <f>0.0526*BL43*Observaciones!$F42^1.218</f>
        <v>0</v>
      </c>
      <c r="BR43" s="121">
        <f>BQ43*Constantes!$F$38</f>
        <v>0</v>
      </c>
      <c r="BS43" s="121">
        <f t="shared" si="8"/>
        <v>0</v>
      </c>
      <c r="BT43" s="15"/>
      <c r="BU43" s="74">
        <v>37</v>
      </c>
      <c r="BV43" s="75">
        <f>0.0526*Observaciones!$F42^2.218</f>
        <v>2.4975614018352239</v>
      </c>
      <c r="BW43" s="75">
        <f>IF(Observaciones!$F42&gt;0.05*$CA$7,((Observaciones!$F42-0.05*$CA$7)^2)/(Observaciones!$F42+0.95*$CA$7),0)</f>
        <v>0.40789152564143755</v>
      </c>
      <c r="BX43" s="75">
        <f>0.0526*BW43*Observaciones!$F42^1.218</f>
        <v>0.17872528606626958</v>
      </c>
      <c r="BY43" s="27"/>
      <c r="BZ43" s="27"/>
      <c r="CA43" s="103"/>
      <c r="CB43" s="37"/>
    </row>
    <row r="44" spans="2:80" s="2" customFormat="1" ht="14.5" x14ac:dyDescent="0.35">
      <c r="B44" s="36"/>
      <c r="C44" s="74">
        <v>38</v>
      </c>
      <c r="D44" s="146">
        <f>ETo!$I43*((1-Constantes!$D$19)*ETo!$K43+ETo!$L43)</f>
        <v>2.103952870863258</v>
      </c>
      <c r="E44" s="75">
        <f>MIN(D44*Constantes!$D$17,0.8*(H43+Observaciones!$F43-F44-G44-Constantes!$D$14))</f>
        <v>1.3086496058998338</v>
      </c>
      <c r="F44" s="75">
        <f>IF(Observaciones!$F43&gt;0.05*Constantes!$D$18,((Observaciones!$F43-0.05*Constantes!$D$18)^2)/(Observaciones!$F43+0.95*Constantes!$D$18),0)</f>
        <v>0</v>
      </c>
      <c r="G44" s="75">
        <f>MAX(0,H43+Observaciones!$F43-F44-Constantes!$D$13)</f>
        <v>0</v>
      </c>
      <c r="H44" s="75">
        <f>H43+Observaciones!$F43-F44-E44-G44-I43</f>
        <v>37.532892325085712</v>
      </c>
      <c r="I44" s="75">
        <f>MAX(0,(H44-Constantes!$D$14)*(1-EXP(-Constantes!$D$22)))</f>
        <v>0.16566038443904502</v>
      </c>
      <c r="J44" s="75">
        <f t="shared" si="0"/>
        <v>126.68733419106606</v>
      </c>
      <c r="K44" s="75">
        <f>MAX(0,(J44-Constantes!$D$13)*(1-EXP(-Constantes!$D$23)))</f>
        <v>0.59533940419449827</v>
      </c>
      <c r="L44" s="75">
        <f t="shared" si="1"/>
        <v>0.76099978863354334</v>
      </c>
      <c r="M44" s="75">
        <f>0.0526*F44*Observaciones!$F43^1.218</f>
        <v>0</v>
      </c>
      <c r="N44" s="75">
        <f>M44*Constantes!$D$38</f>
        <v>0</v>
      </c>
      <c r="O44" s="75">
        <f t="shared" si="2"/>
        <v>0</v>
      </c>
      <c r="P44" s="15"/>
      <c r="Q44" s="120">
        <v>38</v>
      </c>
      <c r="R44" s="146">
        <f>ETo!$I43*((1-Constantes!$E$19)*ETo!$K43+ETo!$L43)</f>
        <v>2.1042449432432466</v>
      </c>
      <c r="S44" s="121">
        <f>MIN(R44*Constantes!$E$17,0.8*(V43+Observaciones!$F43-T44-U44-Constantes!$D$14))</f>
        <v>1.3097800458354165</v>
      </c>
      <c r="T44" s="121">
        <f>IF(Observaciones!$F43&gt;0.05*Constantes!$E$18,((Observaciones!$F43-0.05*Constantes!$E$18)^2)/(Observaciones!$F43+0.95*Constantes!$E$18),0)</f>
        <v>0</v>
      </c>
      <c r="U44" s="121">
        <f>MAX(0,V43+Observaciones!$F43-T44-Constantes!$D$13)</f>
        <v>0</v>
      </c>
      <c r="V44" s="121">
        <f>V43+Observaciones!$F43-T44-S44-U44-W43</f>
        <v>37.530682358496577</v>
      </c>
      <c r="W44" s="121">
        <f>MAX(0,(V44-Constantes!$D$14)*(1-EXP(-Constantes!$D$22)))</f>
        <v>0.16562995917595258</v>
      </c>
      <c r="X44" s="119">
        <f>X43+(Entradas!$E$19*U44-Y43)/(800*Entradas!$D$44)</f>
        <v>0</v>
      </c>
      <c r="Y44" s="119">
        <f>8000*Entradas!$D$45*X44/Constantes!$E$32</f>
        <v>0</v>
      </c>
      <c r="Z44" s="119">
        <f>10*Escenarios!$E$11*T44</f>
        <v>0</v>
      </c>
      <c r="AA44" s="119">
        <f>10*Escenarios!$E$11*Y44</f>
        <v>0</v>
      </c>
      <c r="AB44" s="119">
        <f>0.001*Observaciones!$F43*Escenarios!$E$9</f>
        <v>0</v>
      </c>
      <c r="AC44" s="119">
        <f>Observaciones!$I43</f>
        <v>0</v>
      </c>
      <c r="AD44" s="119">
        <f>MIN(0.0005*ETo!$M43*Escenarios!$E$9*(AH43/Constantes!$E$27)^(2/3),AH43+Z44+AA44+AB44+AC44)</f>
        <v>5.2459234600621594</v>
      </c>
      <c r="AE44" s="119">
        <f>MIN(Constantes!$E$26*(AH43/Constantes!$E$27)^(2/3),AH43+Z44+AA44+AB44+AC44-AD44)</f>
        <v>16.739997669599113</v>
      </c>
      <c r="AF44" s="119">
        <f>MIN(Entradas!$E$20,AH43+Z44+AA44+AB44+AC44-AD44-AE44)</f>
        <v>1</v>
      </c>
      <c r="AG44" s="119">
        <f>MAX(0,AH43+Z44+AA44+AB44+AC44-AD44-AE44-AF44-Constantes!$E$27)</f>
        <v>0</v>
      </c>
      <c r="AH44" s="119">
        <f t="shared" si="3"/>
        <v>5082.0269011811106</v>
      </c>
      <c r="AI44" s="119">
        <f>(Escenarios!$E$11*S44+0.1*AD44)/(Escenarios!$E$12)</f>
        <v>1.3060572550665166</v>
      </c>
      <c r="AJ44" s="119">
        <f>AG44/10/Escenarios!$E$12</f>
        <v>0</v>
      </c>
      <c r="AK44" s="119">
        <f>(Escenarios!$E$11*U44+0.1*AE44)/(Escenarios!$E$12)</f>
        <v>4.7828564770283181E-2</v>
      </c>
      <c r="AL44" s="121">
        <f t="shared" si="4"/>
        <v>126.43600997209234</v>
      </c>
      <c r="AM44" s="121">
        <f>MAX(0,(AL44-Constantes!$D$13)*(1-EXP(-Constantes!$D$23)))</f>
        <v>0.59360338100515386</v>
      </c>
      <c r="AN44" s="121">
        <f>AJ44+W44*Escenarios!$E$11/Escenarios!$E$12+AM44</f>
        <v>0.75686719790716428</v>
      </c>
      <c r="AO44" s="121">
        <f>0.0526*AJ44*Observaciones!$F43^1.218</f>
        <v>0</v>
      </c>
      <c r="AP44" s="121">
        <f>AO44*Constantes!$E$38</f>
        <v>0</v>
      </c>
      <c r="AQ44" s="121">
        <f t="shared" si="5"/>
        <v>0</v>
      </c>
      <c r="AR44" s="15"/>
      <c r="AS44" s="74">
        <v>38</v>
      </c>
      <c r="AT44" s="146">
        <f>ETo!$I43*((1-Constantes!$F$19)*ETo!$K43+ETo!$L43)</f>
        <v>2.1051742644523013</v>
      </c>
      <c r="AU44" s="121">
        <f>MIN(AT44*Constantes!$F$17,0.8*(AX43+Observaciones!$F43-AV44-AW44-Constantes!$D$14))</f>
        <v>1.3133832324910448</v>
      </c>
      <c r="AV44" s="121">
        <f>IF(Observaciones!$F43&gt;0.05*Constantes!$F$18,((Observaciones!$F43-0.05*Constantes!$F$18)^2)/(Observaciones!$F43+0.95*Constantes!$F$18),0)</f>
        <v>0</v>
      </c>
      <c r="AW44" s="121">
        <f>MAX(0,AX43+Observaciones!$F43-AV44-Constantes!$D$13)</f>
        <v>0</v>
      </c>
      <c r="AX44" s="121">
        <f>AX43+Observaciones!$F43-AV44-AU44-AW44-AY43</f>
        <v>37.523638267298672</v>
      </c>
      <c r="AY44" s="121">
        <f>MAX(0,(AX44-Constantes!$D$14)*(1-EXP(-Constantes!$D$22)))</f>
        <v>0.16553298109085532</v>
      </c>
      <c r="AZ44" s="119">
        <f>AZ43+(Entradas!$F$19*AW44-BA43)/(800*Entradas!$D$44)</f>
        <v>0</v>
      </c>
      <c r="BA44" s="119">
        <f>8000*Entradas!$D$45*AZ44/Constantes!$F$32</f>
        <v>0</v>
      </c>
      <c r="BB44" s="119">
        <f>10*Escenarios!$F$11*AV44</f>
        <v>0</v>
      </c>
      <c r="BC44" s="119">
        <f>10*Escenarios!$F$11*BA44</f>
        <v>0</v>
      </c>
      <c r="BD44" s="119">
        <f>0.001*Observaciones!$F43*Escenarios!$F$9</f>
        <v>0</v>
      </c>
      <c r="BE44" s="119">
        <f>Observaciones!$I43</f>
        <v>0</v>
      </c>
      <c r="BF44" s="119">
        <f>MIN(0.0005*ETo!$M43*Escenarios!$F$9*(BJ43/Constantes!$F$27)^(2/3),BJ43+BB44+BE44+BC44+BD44)</f>
        <v>22.481597762026624</v>
      </c>
      <c r="BG44" s="119">
        <f>MIN(Constantes!$F$26*(BJ43/Constantes!$F$27)^(2/3),BJ43+BB44+BC44+BD44+BE44-BF44)</f>
        <v>71.739875164082349</v>
      </c>
      <c r="BH44" s="119">
        <f>MIN(Entradas!$F$20,BJ43+BB44+BC44+BD44+BE44-BF44-BG44)</f>
        <v>1</v>
      </c>
      <c r="BI44" s="119">
        <f>MAX(0,BJ43+BB44+BC44+BD44+BE44-BF44-BG44-BH44-Constantes!$F$27)</f>
        <v>0</v>
      </c>
      <c r="BJ44" s="119">
        <f t="shared" si="6"/>
        <v>5566.0591826376522</v>
      </c>
      <c r="BK44" s="119">
        <f>(Escenarios!$F$11*AU44+0.1*BF44)/(Escenarios!$F$12)</f>
        <v>1.3025658985259183</v>
      </c>
      <c r="BL44" s="119">
        <f>BI44/10/Escenarios!$F$12</f>
        <v>0</v>
      </c>
      <c r="BM44" s="119">
        <f>(Escenarios!$F$11*AW44+0.1*BG44)/(Escenarios!$F$12)</f>
        <v>0.20497107189737815</v>
      </c>
      <c r="BN44" s="121">
        <f t="shared" si="7"/>
        <v>126.23089056571611</v>
      </c>
      <c r="BO44" s="121">
        <f>MAX(0,(BN44-Constantes!$D$13)*(1-EXP(-Constantes!$D$23)))</f>
        <v>0.59218651776965758</v>
      </c>
      <c r="BP44" s="121">
        <f>BL44+AY44*Escenarios!$F$11/Escenarios!$F$12+BO44</f>
        <v>0.74826047136960683</v>
      </c>
      <c r="BQ44" s="121">
        <f>0.0526*BL44*Observaciones!$F43^1.218</f>
        <v>0</v>
      </c>
      <c r="BR44" s="121">
        <f>BQ44*Constantes!$F$38</f>
        <v>0</v>
      </c>
      <c r="BS44" s="121">
        <f t="shared" si="8"/>
        <v>0</v>
      </c>
      <c r="BT44" s="15"/>
      <c r="BU44" s="74">
        <v>38</v>
      </c>
      <c r="BV44" s="75">
        <f>0.0526*Observaciones!$F43^2.218</f>
        <v>0</v>
      </c>
      <c r="BW44" s="75">
        <f>IF(Observaciones!$F43&gt;0.05*$CA$7,((Observaciones!$F43-0.05*$CA$7)^2)/(Observaciones!$F43+0.95*$CA$7),0)</f>
        <v>0</v>
      </c>
      <c r="BX44" s="75">
        <f>0.0526*BW44*Observaciones!$F43^1.218</f>
        <v>0</v>
      </c>
      <c r="BY44" s="27"/>
      <c r="BZ44" s="27"/>
      <c r="CA44" s="103"/>
      <c r="CB44" s="37"/>
    </row>
    <row r="45" spans="2:80" s="2" customFormat="1" ht="14.5" x14ac:dyDescent="0.35">
      <c r="B45" s="36"/>
      <c r="C45" s="74">
        <v>39</v>
      </c>
      <c r="D45" s="146">
        <f>ETo!$I44*((1-Constantes!$D$19)*ETo!$K44+ETo!$L44)</f>
        <v>2.0012421465846248</v>
      </c>
      <c r="E45" s="75">
        <f>MIN(D45*Constantes!$D$17,0.8*(H44+Observaciones!$F44-F45-G45-Constantes!$D$14))</f>
        <v>1.2447639786548803</v>
      </c>
      <c r="F45" s="75">
        <f>IF(Observaciones!$F44&gt;0.05*Constantes!$D$18,((Observaciones!$F44-0.05*Constantes!$D$18)^2)/(Observaciones!$F44+0.95*Constantes!$D$18),0)</f>
        <v>0</v>
      </c>
      <c r="G45" s="75">
        <f>MAX(0,H44+Observaciones!$F44-F45-Constantes!$D$13)</f>
        <v>0</v>
      </c>
      <c r="H45" s="75">
        <f>H44+Observaciones!$F44-F45-E45-G45-I44</f>
        <v>36.122467961991788</v>
      </c>
      <c r="I45" s="75">
        <f>MAX(0,(H45-Constantes!$D$14)*(1-EXP(-Constantes!$D$22)))</f>
        <v>0.14624265544256532</v>
      </c>
      <c r="J45" s="75">
        <f t="shared" si="0"/>
        <v>126.09199478687155</v>
      </c>
      <c r="K45" s="75">
        <f>MAX(0,(J45-Constantes!$D$13)*(1-EXP(-Constantes!$D$23)))</f>
        <v>0.59122709454351241</v>
      </c>
      <c r="L45" s="75">
        <f t="shared" si="1"/>
        <v>0.73746974998607773</v>
      </c>
      <c r="M45" s="75">
        <f>0.0526*F45*Observaciones!$F44^1.218</f>
        <v>0</v>
      </c>
      <c r="N45" s="75">
        <f>M45*Constantes!$D$38</f>
        <v>0</v>
      </c>
      <c r="O45" s="75">
        <f t="shared" si="2"/>
        <v>0</v>
      </c>
      <c r="P45" s="15"/>
      <c r="Q45" s="120">
        <v>39</v>
      </c>
      <c r="R45" s="146">
        <f>ETo!$I44*((1-Constantes!$E$19)*ETo!$K44+ETo!$L44)</f>
        <v>2.0015199805887254</v>
      </c>
      <c r="S45" s="121">
        <f>MIN(R45*Constantes!$E$17,0.8*(V44+Observaciones!$F44-T45-U45-Constantes!$D$14))</f>
        <v>1.2458392452522371</v>
      </c>
      <c r="T45" s="121">
        <f>IF(Observaciones!$F44&gt;0.05*Constantes!$E$18,((Observaciones!$F44-0.05*Constantes!$E$18)^2)/(Observaciones!$F44+0.95*Constantes!$E$18),0)</f>
        <v>0</v>
      </c>
      <c r="U45" s="121">
        <f>MAX(0,V44+Observaciones!$F44-T45-Constantes!$D$13)</f>
        <v>0</v>
      </c>
      <c r="V45" s="121">
        <f>V44+Observaciones!$F44-T45-S45-U45-W44</f>
        <v>36.11921315406839</v>
      </c>
      <c r="W45" s="121">
        <f>MAX(0,(V45-Constantes!$D$14)*(1-EXP(-Constantes!$D$22)))</f>
        <v>0.14619784554006654</v>
      </c>
      <c r="X45" s="119">
        <f>X44+(Entradas!$E$19*U45-Y44)/(800*Entradas!$D$44)</f>
        <v>0</v>
      </c>
      <c r="Y45" s="119">
        <f>8000*Entradas!$D$45*X45/Constantes!$E$32</f>
        <v>0</v>
      </c>
      <c r="Z45" s="119">
        <f>10*Escenarios!$E$11*T45</f>
        <v>0</v>
      </c>
      <c r="AA45" s="119">
        <f>10*Escenarios!$E$11*Y45</f>
        <v>0</v>
      </c>
      <c r="AB45" s="119">
        <f>0.001*Observaciones!$F44*Escenarios!$E$9</f>
        <v>0</v>
      </c>
      <c r="AC45" s="119">
        <f>Observaciones!$I44</f>
        <v>0</v>
      </c>
      <c r="AD45" s="119">
        <f>MIN(0.0005*ETo!$M44*Escenarios!$E$9*(AH44/Constantes!$E$27)^(2/3),AH44+Z45+AA45+AB45+AC45)</f>
        <v>4.9748962305408364</v>
      </c>
      <c r="AE45" s="119">
        <f>MIN(Constantes!$E$26*(AH44/Constantes!$E$27)^(2/3),AH44+Z45+AA45+AB45+AC45-AD45)</f>
        <v>16.689710678492823</v>
      </c>
      <c r="AF45" s="119">
        <f>MIN(Entradas!$E$20,AH44+Z45+AA45+AB45+AC45-AD45-AE45)</f>
        <v>1</v>
      </c>
      <c r="AG45" s="119">
        <f>MAX(0,AH44+Z45+AA45+AB45+AC45-AD45-AE45-AF45-Constantes!$E$27)</f>
        <v>0</v>
      </c>
      <c r="AH45" s="119">
        <f t="shared" si="3"/>
        <v>5059.3622942720767</v>
      </c>
      <c r="AI45" s="119">
        <f>(Escenarios!$E$11*S45+0.1*AD45)/(Escenarios!$E$12)</f>
        <v>1.2422555309787504</v>
      </c>
      <c r="AJ45" s="119">
        <f>AG45/10/Escenarios!$E$12</f>
        <v>0</v>
      </c>
      <c r="AK45" s="119">
        <f>(Escenarios!$E$11*U45+0.1*AE45)/(Escenarios!$E$12)</f>
        <v>4.7684887652836641E-2</v>
      </c>
      <c r="AL45" s="121">
        <f t="shared" si="4"/>
        <v>125.89009147874002</v>
      </c>
      <c r="AM45" s="121">
        <f>MAX(0,(AL45-Constantes!$D$13)*(1-EXP(-Constantes!$D$23)))</f>
        <v>0.58983244652131628</v>
      </c>
      <c r="AN45" s="121">
        <f>AJ45+W45*Escenarios!$E$11/Escenarios!$E$12+AM45</f>
        <v>0.73394175141081042</v>
      </c>
      <c r="AO45" s="121">
        <f>0.0526*AJ45*Observaciones!$F44^1.218</f>
        <v>0</v>
      </c>
      <c r="AP45" s="121">
        <f>AO45*Constantes!$E$38</f>
        <v>0</v>
      </c>
      <c r="AQ45" s="121">
        <f t="shared" si="5"/>
        <v>0</v>
      </c>
      <c r="AR45" s="15"/>
      <c r="AS45" s="74">
        <v>39</v>
      </c>
      <c r="AT45" s="146">
        <f>ETo!$I44*((1-Constantes!$F$19)*ETo!$K44+ETo!$L44)</f>
        <v>2.0024039978745005</v>
      </c>
      <c r="AU45" s="121">
        <f>MIN(AT45*Constantes!$F$17,0.8*(AX44+Observaciones!$F44-AV45-AW45-Constantes!$D$14))</f>
        <v>1.2492665713665394</v>
      </c>
      <c r="AV45" s="121">
        <f>IF(Observaciones!$F44&gt;0.05*Constantes!$F$18,((Observaciones!$F44-0.05*Constantes!$F$18)^2)/(Observaciones!$F44+0.95*Constantes!$F$18),0)</f>
        <v>0</v>
      </c>
      <c r="AW45" s="121">
        <f>MAX(0,AX44+Observaciones!$F44-AV45-Constantes!$D$13)</f>
        <v>0</v>
      </c>
      <c r="AX45" s="121">
        <f>AX44+Observaciones!$F44-AV45-AU45-AW45-AY44</f>
        <v>36.108838714841276</v>
      </c>
      <c r="AY45" s="121">
        <f>MAX(0,(AX45-Constantes!$D$14)*(1-EXP(-Constantes!$D$22)))</f>
        <v>0.1460550175695112</v>
      </c>
      <c r="AZ45" s="119">
        <f>AZ44+(Entradas!$F$19*AW45-BA44)/(800*Entradas!$D$44)</f>
        <v>0</v>
      </c>
      <c r="BA45" s="119">
        <f>8000*Entradas!$D$45*AZ45/Constantes!$F$32</f>
        <v>0</v>
      </c>
      <c r="BB45" s="119">
        <f>10*Escenarios!$F$11*AV45</f>
        <v>0</v>
      </c>
      <c r="BC45" s="119">
        <f>10*Escenarios!$F$11*BA45</f>
        <v>0</v>
      </c>
      <c r="BD45" s="119">
        <f>0.001*Observaciones!$F44*Escenarios!$F$9</f>
        <v>0</v>
      </c>
      <c r="BE45" s="119">
        <f>Observaciones!$I44</f>
        <v>0</v>
      </c>
      <c r="BF45" s="119">
        <f>MIN(0.0005*ETo!$M44*Escenarios!$F$9*(BJ44/Constantes!$F$27)^(2/3),BJ44+BB45+BE45+BC45+BD45)</f>
        <v>21.143875415216051</v>
      </c>
      <c r="BG45" s="119">
        <f>MIN(Constantes!$F$26*(BJ44/Constantes!$F$27)^(2/3),BJ44+BB45+BC45+BD45+BE45-BF45)</f>
        <v>70.933170653026878</v>
      </c>
      <c r="BH45" s="119">
        <f>MIN(Entradas!$F$20,BJ44+BB45+BC45+BD45+BE45-BF45-BG45)</f>
        <v>1</v>
      </c>
      <c r="BI45" s="119">
        <f>MAX(0,BJ44+BB45+BC45+BD45+BE45-BF45-BG45-BH45-Constantes!$F$27)</f>
        <v>0</v>
      </c>
      <c r="BJ45" s="119">
        <f t="shared" si="6"/>
        <v>5472.9821365694097</v>
      </c>
      <c r="BK45" s="119">
        <f>(Escenarios!$F$11*AU45+0.1*BF45)/(Escenarios!$F$12)</f>
        <v>1.2382909827604973</v>
      </c>
      <c r="BL45" s="119">
        <f>BI45/10/Escenarios!$F$12</f>
        <v>0</v>
      </c>
      <c r="BM45" s="119">
        <f>(Escenarios!$F$11*AW45+0.1*BG45)/(Escenarios!$F$12)</f>
        <v>0.2026662018657911</v>
      </c>
      <c r="BN45" s="121">
        <f t="shared" si="7"/>
        <v>125.84137024981224</v>
      </c>
      <c r="BO45" s="121">
        <f>MAX(0,(BN45-Constantes!$D$13)*(1-EXP(-Constantes!$D$23)))</f>
        <v>0.58949590441018451</v>
      </c>
      <c r="BP45" s="121">
        <f>BL45+AY45*Escenarios!$F$11/Escenarios!$F$12+BO45</f>
        <v>0.72720492097572365</v>
      </c>
      <c r="BQ45" s="121">
        <f>0.0526*BL45*Observaciones!$F44^1.218</f>
        <v>0</v>
      </c>
      <c r="BR45" s="121">
        <f>BQ45*Constantes!$F$38</f>
        <v>0</v>
      </c>
      <c r="BS45" s="121">
        <f t="shared" si="8"/>
        <v>0</v>
      </c>
      <c r="BT45" s="15"/>
      <c r="BU45" s="74">
        <v>39</v>
      </c>
      <c r="BV45" s="75">
        <f>0.0526*Observaciones!$F44^2.218</f>
        <v>0</v>
      </c>
      <c r="BW45" s="75">
        <f>IF(Observaciones!$F44&gt;0.05*$CA$7,((Observaciones!$F44-0.05*$CA$7)^2)/(Observaciones!$F44+0.95*$CA$7),0)</f>
        <v>0</v>
      </c>
      <c r="BX45" s="75">
        <f>0.0526*BW45*Observaciones!$F44^1.218</f>
        <v>0</v>
      </c>
      <c r="BY45" s="27"/>
      <c r="BZ45" s="27"/>
      <c r="CA45" s="103"/>
      <c r="CB45" s="37"/>
    </row>
    <row r="46" spans="2:80" s="2" customFormat="1" ht="14.5" x14ac:dyDescent="0.35">
      <c r="B46" s="36"/>
      <c r="C46" s="74">
        <v>40</v>
      </c>
      <c r="D46" s="146">
        <f>ETo!$I45*((1-Constantes!$D$19)*ETo!$K45+ETo!$L45)</f>
        <v>1.9888361859758181</v>
      </c>
      <c r="E46" s="75">
        <f>MIN(D46*Constantes!$D$17,0.8*(H45+Observaciones!$F45-F46-G46-Constantes!$D$14))</f>
        <v>1.2370475246951191</v>
      </c>
      <c r="F46" s="75">
        <f>IF(Observaciones!$F45&gt;0.05*Constantes!$D$18,((Observaciones!$F45-0.05*Constantes!$D$18)^2)/(Observaciones!$F45+0.95*Constantes!$D$18),0)</f>
        <v>0.19203870767296277</v>
      </c>
      <c r="G46" s="75">
        <f>MAX(0,H45+Observaciones!$F45-F46-Constantes!$D$13)</f>
        <v>3.2304292543188211</v>
      </c>
      <c r="H46" s="75">
        <f>H45+Observaciones!$F45-F46-E46-G46-I45</f>
        <v>39.116709819862315</v>
      </c>
      <c r="I46" s="75">
        <f>MAX(0,(H46-Constantes!$D$14)*(1-EXP(-Constantes!$D$22)))</f>
        <v>0.18746526791822202</v>
      </c>
      <c r="J46" s="75">
        <f t="shared" si="0"/>
        <v>128.73119694664686</v>
      </c>
      <c r="K46" s="75">
        <f>MAX(0,(J46-Constantes!$D$13)*(1-EXP(-Constantes!$D$23)))</f>
        <v>0.60945739550474498</v>
      </c>
      <c r="L46" s="75">
        <f t="shared" si="1"/>
        <v>0.98896137109592974</v>
      </c>
      <c r="M46" s="75">
        <f>0.0526*F46*Observaciones!$F45^1.218</f>
        <v>0.1232950794916568</v>
      </c>
      <c r="N46" s="75">
        <f>M46*Constantes!$D$38</f>
        <v>5.5582578240115908E-4</v>
      </c>
      <c r="O46" s="75">
        <f t="shared" si="2"/>
        <v>56.202982102851394</v>
      </c>
      <c r="P46" s="15"/>
      <c r="Q46" s="120">
        <v>40</v>
      </c>
      <c r="R46" s="146">
        <f>ETo!$I45*((1-Constantes!$E$19)*ETo!$K45+ETo!$L45)</f>
        <v>1.9891123378464914</v>
      </c>
      <c r="S46" s="121">
        <f>MIN(R46*Constantes!$E$17,0.8*(V45+Observaciones!$F45-T46-U46-Constantes!$D$14))</f>
        <v>1.2381161505945473</v>
      </c>
      <c r="T46" s="121">
        <f>IF(Observaciones!$F45&gt;0.05*Constantes!$E$18,((Observaciones!$F45-0.05*Constantes!$E$18)^2)/(Observaciones!$F45+0.95*Constantes!$E$18),0)</f>
        <v>0.19013696484836082</v>
      </c>
      <c r="U46" s="121">
        <f>MAX(0,V45+Observaciones!$F45-T46-Constantes!$D$13)</f>
        <v>3.2290761892200237</v>
      </c>
      <c r="V46" s="121">
        <f>V45+Observaciones!$F45-T46-S46-U46-W45</f>
        <v>39.115686003865385</v>
      </c>
      <c r="W46" s="121">
        <f>MAX(0,(V46-Constantes!$D$14)*(1-EXP(-Constantes!$D$22)))</f>
        <v>0.18745117274084785</v>
      </c>
      <c r="X46" s="119">
        <f>X45+(Entradas!$E$19*U46-Y45)/(800*Entradas!$D$44)</f>
        <v>0</v>
      </c>
      <c r="Y46" s="119">
        <f>8000*Entradas!$D$45*X46/Constantes!$E$32</f>
        <v>0</v>
      </c>
      <c r="Z46" s="119">
        <f>10*Escenarios!$E$11*T46</f>
        <v>65.597252872684479</v>
      </c>
      <c r="AA46" s="119">
        <f>10*Escenarios!$E$11*Y46</f>
        <v>0</v>
      </c>
      <c r="AB46" s="119">
        <f>0.001*Observaciones!$F45*Escenarios!$E$9</f>
        <v>39</v>
      </c>
      <c r="AC46" s="119">
        <f>Observaciones!$I45</f>
        <v>6.2178808977914031</v>
      </c>
      <c r="AD46" s="119">
        <f>MIN(0.0005*ETo!$M45*Escenarios!$E$9*(AH45/Constantes!$E$27)^(2/3),AH45+Z46+AA46+AB46+AC46)</f>
        <v>4.9294611041842913</v>
      </c>
      <c r="AE46" s="119">
        <f>MIN(Constantes!$E$26*(AH45/Constantes!$E$27)^(2/3),AH45+Z46+AA46+AB46+AC46-AD46)</f>
        <v>16.640052348552832</v>
      </c>
      <c r="AF46" s="119">
        <f>MIN(Entradas!$E$20,AH45+Z46+AA46+AB46+AC46-AD46-AE46)</f>
        <v>1</v>
      </c>
      <c r="AG46" s="119">
        <f>MAX(0,AH45+Z46+AA46+AB46+AC46-AD46-AE46-AF46-Constantes!$E$27)</f>
        <v>0</v>
      </c>
      <c r="AH46" s="119">
        <f t="shared" si="3"/>
        <v>5147.6079145898157</v>
      </c>
      <c r="AI46" s="119">
        <f>(Escenarios!$E$11*S46+0.1*AD46)/(Escenarios!$E$12)</f>
        <v>1.2345129515980089</v>
      </c>
      <c r="AJ46" s="119">
        <f>AG46/10/Escenarios!$E$12</f>
        <v>0</v>
      </c>
      <c r="AK46" s="119">
        <f>(Escenarios!$E$11*U46+0.1*AE46)/(Escenarios!$E$12)</f>
        <v>3.2304895360841743</v>
      </c>
      <c r="AL46" s="121">
        <f t="shared" si="4"/>
        <v>128.53074856830287</v>
      </c>
      <c r="AM46" s="121">
        <f>MAX(0,(AL46-Constantes!$D$13)*(1-EXP(-Constantes!$D$23)))</f>
        <v>0.60807279741669507</v>
      </c>
      <c r="AN46" s="121">
        <f>AJ46+W46*Escenarios!$E$11/Escenarios!$E$12+AM46</f>
        <v>0.79284609626124514</v>
      </c>
      <c r="AO46" s="121">
        <f>0.0526*AJ46*Observaciones!$F45^1.218</f>
        <v>0</v>
      </c>
      <c r="AP46" s="121">
        <f>AO46*Constantes!$E$38</f>
        <v>0</v>
      </c>
      <c r="AQ46" s="121">
        <f t="shared" si="5"/>
        <v>0</v>
      </c>
      <c r="AR46" s="15"/>
      <c r="AS46" s="74">
        <v>40</v>
      </c>
      <c r="AT46" s="146">
        <f>ETo!$I45*((1-Constantes!$F$19)*ETo!$K45+ETo!$L45)</f>
        <v>1.989991002889544</v>
      </c>
      <c r="AU46" s="121">
        <f>MIN(AT46*Constantes!$F$17,0.8*(AX45+Observaciones!$F45-AV46-AW46-Constantes!$D$14))</f>
        <v>1.2415223101177069</v>
      </c>
      <c r="AV46" s="121">
        <f>IF(Observaciones!$F45&gt;0.05*Constantes!$F$18,((Observaciones!$F45-0.05*Constantes!$F$18)^2)/(Observaciones!$F45+0.95*Constantes!$F$18),0)</f>
        <v>0.18417375721906468</v>
      </c>
      <c r="AW46" s="121">
        <f>MAX(0,AX45+Observaciones!$F45-AV46-Constantes!$D$13)</f>
        <v>3.2246649576222097</v>
      </c>
      <c r="AX46" s="121">
        <f>AX45+Observaciones!$F45-AV46-AU46-AW46-AY45</f>
        <v>39.112422672312782</v>
      </c>
      <c r="AY46" s="121">
        <f>MAX(0,(AX46-Constantes!$D$14)*(1-EXP(-Constantes!$D$22)))</f>
        <v>0.18740624549102702</v>
      </c>
      <c r="AZ46" s="119">
        <f>AZ45+(Entradas!$F$19*AW46-BA45)/(800*Entradas!$D$44)</f>
        <v>0</v>
      </c>
      <c r="BA46" s="119">
        <f>8000*Entradas!$D$45*AZ46/Constantes!$F$32</f>
        <v>0</v>
      </c>
      <c r="BB46" s="119">
        <f>10*Escenarios!$F$11*AV46</f>
        <v>60.777339882291344</v>
      </c>
      <c r="BC46" s="119">
        <f>10*Escenarios!$F$11*BA46</f>
        <v>0</v>
      </c>
      <c r="BD46" s="119">
        <f>0.001*Observaciones!$F45*Escenarios!$F$9</f>
        <v>156</v>
      </c>
      <c r="BE46" s="119">
        <f>Observaciones!$I45</f>
        <v>6.2178808977914031</v>
      </c>
      <c r="BF46" s="119">
        <f>MIN(0.0005*ETo!$M45*Escenarios!$F$9*(BJ45/Constantes!$F$27)^(2/3),BJ45+BB46+BE46+BC46+BD46)</f>
        <v>20.778376088847118</v>
      </c>
      <c r="BG46" s="119">
        <f>MIN(Constantes!$F$26*(BJ45/Constantes!$F$27)^(2/3),BJ45+BB46+BC46+BD46+BE46-BF46)</f>
        <v>70.14017527044642</v>
      </c>
      <c r="BH46" s="119">
        <f>MIN(Entradas!$F$20,BJ45+BB46+BC46+BD46+BE46-BF46-BG46)</f>
        <v>1</v>
      </c>
      <c r="BI46" s="119">
        <f>MAX(0,BJ45+BB46+BC46+BD46+BE46-BF46-BG46-BH46-Constantes!$F$27)</f>
        <v>0</v>
      </c>
      <c r="BJ46" s="119">
        <f t="shared" si="6"/>
        <v>5604.0588059901993</v>
      </c>
      <c r="BK46" s="119">
        <f>(Escenarios!$F$11*AU46+0.1*BF46)/(Escenarios!$F$12)</f>
        <v>1.2299449669362583</v>
      </c>
      <c r="BL46" s="119">
        <f>BI46/10/Escenarios!$F$12</f>
        <v>0</v>
      </c>
      <c r="BM46" s="119">
        <f>(Escenarios!$F$11*AW46+0.1*BG46)/(Escenarios!$F$12)</f>
        <v>3.2407988893879303</v>
      </c>
      <c r="BN46" s="121">
        <f t="shared" si="7"/>
        <v>128.49267323479</v>
      </c>
      <c r="BO46" s="121">
        <f>MAX(0,(BN46-Constantes!$D$13)*(1-EXP(-Constantes!$D$23)))</f>
        <v>0.60780979187671857</v>
      </c>
      <c r="BP46" s="121">
        <f>BL46+AY46*Escenarios!$F$11/Escenarios!$F$12+BO46</f>
        <v>0.78450710905397258</v>
      </c>
      <c r="BQ46" s="121">
        <f>0.0526*BL46*Observaciones!$F45^1.218</f>
        <v>0</v>
      </c>
      <c r="BR46" s="121">
        <f>BQ46*Constantes!$F$38</f>
        <v>0</v>
      </c>
      <c r="BS46" s="121">
        <f t="shared" si="8"/>
        <v>0</v>
      </c>
      <c r="BT46" s="15"/>
      <c r="BU46" s="74">
        <v>40</v>
      </c>
      <c r="BV46" s="75">
        <f>0.0526*Observaciones!$F45^2.218</f>
        <v>5.0078530088458884</v>
      </c>
      <c r="BW46" s="75">
        <f>IF(Observaciones!$F45&gt;0.05*$CA$7,((Observaciones!$F45-0.05*$CA$7)^2)/(Observaciones!$F45+0.95*$CA$7),0)</f>
        <v>0.90463682046596672</v>
      </c>
      <c r="BX46" s="75">
        <f>0.0526*BW46*Observaciones!$F45^1.218</f>
        <v>0.58080618247221427</v>
      </c>
      <c r="BY46" s="27"/>
      <c r="BZ46" s="27"/>
      <c r="CA46" s="103"/>
      <c r="CB46" s="37"/>
    </row>
    <row r="47" spans="2:80" s="2" customFormat="1" ht="14.5" x14ac:dyDescent="0.35">
      <c r="B47" s="36"/>
      <c r="C47" s="74">
        <v>41</v>
      </c>
      <c r="D47" s="146">
        <f>ETo!$I46*((1-Constantes!$D$19)*ETo!$K46+ETo!$L46)</f>
        <v>2.0187959261179271</v>
      </c>
      <c r="E47" s="75">
        <f>MIN(D47*Constantes!$D$17,0.8*(H46+Observaciones!$F46-F47-G47-Constantes!$D$14))</f>
        <v>1.2556823537698529</v>
      </c>
      <c r="F47" s="75">
        <f>IF(Observaciones!$F46&gt;0.05*Constantes!$D$18,((Observaciones!$F46-0.05*Constantes!$D$18)^2)/(Observaciones!$F46+0.95*Constantes!$D$18),0)</f>
        <v>2.0240641752924171</v>
      </c>
      <c r="G47" s="75">
        <f>MAX(0,H46+Observaciones!$F46-F47-Constantes!$D$13)</f>
        <v>13.992645644569897</v>
      </c>
      <c r="H47" s="75">
        <f>H46+Observaciones!$F46-F47-E47-G47-I46</f>
        <v>39.056852378311923</v>
      </c>
      <c r="I47" s="75">
        <f>MAX(0,(H47-Constantes!$D$14)*(1-EXP(-Constantes!$D$22)))</f>
        <v>0.1866411928321263</v>
      </c>
      <c r="J47" s="75">
        <f t="shared" si="0"/>
        <v>142.11438519571203</v>
      </c>
      <c r="K47" s="75">
        <f>MAX(0,(J47-Constantes!$D$13)*(1-EXP(-Constantes!$D$23)))</f>
        <v>0.70190182940216983</v>
      </c>
      <c r="L47" s="75">
        <f t="shared" si="1"/>
        <v>2.9126071975267132</v>
      </c>
      <c r="M47" s="75">
        <f>0.0526*F47*Observaciones!$F46^1.218</f>
        <v>3.453019307893888</v>
      </c>
      <c r="N47" s="75">
        <f>M47*Constantes!$D$38</f>
        <v>1.5566534904471218E-2</v>
      </c>
      <c r="O47" s="75">
        <f t="shared" si="2"/>
        <v>534.45363033126443</v>
      </c>
      <c r="P47" s="15"/>
      <c r="Q47" s="120">
        <v>41</v>
      </c>
      <c r="R47" s="146">
        <f>ETo!$I46*((1-Constantes!$E$19)*ETo!$K46+ETo!$L46)</f>
        <v>2.0190763835843146</v>
      </c>
      <c r="S47" s="121">
        <f>MIN(R47*Constantes!$E$17,0.8*(V46+Observaciones!$F46-T47-U47-Constantes!$D$14))</f>
        <v>1.2567671680656458</v>
      </c>
      <c r="T47" s="121">
        <f>IF(Observaciones!$F46&gt;0.05*Constantes!$E$18,((Observaciones!$F46-0.05*Constantes!$E$18)^2)/(Observaciones!$F46+0.95*Constantes!$E$18),0)</f>
        <v>2.0143928500092239</v>
      </c>
      <c r="U47" s="121">
        <f>MAX(0,V46+Observaciones!$F46-T47-Constantes!$D$13)</f>
        <v>14.00129315385616</v>
      </c>
      <c r="V47" s="121">
        <f>V46+Observaciones!$F46-T47-S47-U47-W46</f>
        <v>39.055781659193507</v>
      </c>
      <c r="W47" s="121">
        <f>MAX(0,(V47-Constantes!$D$14)*(1-EXP(-Constantes!$D$22)))</f>
        <v>0.18662645192561844</v>
      </c>
      <c r="X47" s="119">
        <f>X46+(Entradas!$E$19*U47-Y46)/(800*Entradas!$D$44)</f>
        <v>0</v>
      </c>
      <c r="Y47" s="119">
        <f>8000*Entradas!$D$45*X47/Constantes!$E$32</f>
        <v>0</v>
      </c>
      <c r="Z47" s="119">
        <f>10*Escenarios!$E$11*T47</f>
        <v>694.96553325318223</v>
      </c>
      <c r="AA47" s="119">
        <f>10*Escenarios!$E$11*Y47</f>
        <v>0</v>
      </c>
      <c r="AB47" s="119">
        <f>0.001*Observaciones!$F46*Escenarios!$E$9</f>
        <v>87</v>
      </c>
      <c r="AC47" s="119">
        <f>Observaciones!$I46</f>
        <v>300.83094288980993</v>
      </c>
      <c r="AD47" s="119">
        <f>MIN(0.0005*ETo!$M46*Escenarios!$E$9*(AH46/Constantes!$E$27)^(2/3),AH46+Z47+AA47+AB47+AC47)</f>
        <v>5.0621567699753314</v>
      </c>
      <c r="AE47" s="119">
        <f>MIN(Constantes!$E$26*(AH46/Constantes!$E$27)^(2/3),AH46+Z47+AA47+AB47+AC47-AD47)</f>
        <v>16.832985203305221</v>
      </c>
      <c r="AF47" s="119">
        <f>MIN(Entradas!$E$20,AH46+Z47+AA47+AB47+AC47-AD47-AE47)</f>
        <v>1</v>
      </c>
      <c r="AG47" s="119">
        <f>MAX(0,AH46+Z47+AA47+AB47+AC47-AD47-AE47-AF47-Constantes!$E$27)</f>
        <v>0</v>
      </c>
      <c r="AH47" s="119">
        <f t="shared" si="3"/>
        <v>6207.5092487595275</v>
      </c>
      <c r="AI47" s="119">
        <f>(Escenarios!$E$11*S47+0.1*AD47)/(Escenarios!$E$12)</f>
        <v>1.253276656436066</v>
      </c>
      <c r="AJ47" s="119">
        <f>AG47/10/Escenarios!$E$12</f>
        <v>0</v>
      </c>
      <c r="AK47" s="119">
        <f>(Escenarios!$E$11*U47+0.1*AE47)/(Escenarios!$E$12)</f>
        <v>13.84936892366766</v>
      </c>
      <c r="AL47" s="121">
        <f t="shared" si="4"/>
        <v>141.77204469455384</v>
      </c>
      <c r="AM47" s="121">
        <f>MAX(0,(AL47-Constantes!$D$13)*(1-EXP(-Constantes!$D$23)))</f>
        <v>0.69953711082833225</v>
      </c>
      <c r="AN47" s="121">
        <f>AJ47+W47*Escenarios!$E$11/Escenarios!$E$12+AM47</f>
        <v>0.88349747058358474</v>
      </c>
      <c r="AO47" s="121">
        <f>0.0526*AJ47*Observaciones!$F46^1.218</f>
        <v>0</v>
      </c>
      <c r="AP47" s="121">
        <f>AO47*Constantes!$E$38</f>
        <v>0</v>
      </c>
      <c r="AQ47" s="121">
        <f t="shared" si="5"/>
        <v>0</v>
      </c>
      <c r="AR47" s="15"/>
      <c r="AS47" s="74">
        <v>41</v>
      </c>
      <c r="AT47" s="146">
        <f>ETo!$I46*((1-Constantes!$F$19)*ETo!$K46+ETo!$L46)</f>
        <v>2.0199687482500939</v>
      </c>
      <c r="AU47" s="121">
        <f>MIN(AT47*Constantes!$F$17,0.8*(AX46+Observaciones!$F46-AV47-AW47-Constantes!$D$14))</f>
        <v>1.2602249271738184</v>
      </c>
      <c r="AV47" s="121">
        <f>IF(Observaciones!$F46&gt;0.05*Constantes!$F$18,((Observaciones!$F46-0.05*Constantes!$F$18)^2)/(Observaciones!$F46+0.95*Constantes!$F$18),0)</f>
        <v>1.9839019405575558</v>
      </c>
      <c r="AW47" s="121">
        <f>MAX(0,AX46+Observaciones!$F46-AV47-Constantes!$D$13)</f>
        <v>14.028520731755222</v>
      </c>
      <c r="AX47" s="121">
        <f>AX46+Observaciones!$F46-AV47-AU47-AW47-AY46</f>
        <v>39.052368827335158</v>
      </c>
      <c r="AY47" s="121">
        <f>MAX(0,(AX47-Constantes!$D$14)*(1-EXP(-Constantes!$D$22)))</f>
        <v>0.18657946646091009</v>
      </c>
      <c r="AZ47" s="119">
        <f>AZ46+(Entradas!$F$19*AW47-BA46)/(800*Entradas!$D$44)</f>
        <v>0</v>
      </c>
      <c r="BA47" s="119">
        <f>8000*Entradas!$D$45*AZ47/Constantes!$F$32</f>
        <v>0</v>
      </c>
      <c r="BB47" s="119">
        <f>10*Escenarios!$F$11*AV47</f>
        <v>654.68764038399343</v>
      </c>
      <c r="BC47" s="119">
        <f>10*Escenarios!$F$11*BA47</f>
        <v>0</v>
      </c>
      <c r="BD47" s="119">
        <f>0.001*Observaciones!$F46*Escenarios!$F$9</f>
        <v>348</v>
      </c>
      <c r="BE47" s="119">
        <f>Observaciones!$I46</f>
        <v>300.83094288980993</v>
      </c>
      <c r="BF47" s="119">
        <f>MIN(0.0005*ETo!$M46*Escenarios!$F$9*(BJ46/Constantes!$F$27)^(2/3),BJ46+BB47+BE47+BC47+BD47)</f>
        <v>21.428596705191929</v>
      </c>
      <c r="BG47" s="119">
        <f>MIN(Constantes!$F$26*(BJ46/Constantes!$F$27)^(2/3),BJ46+BB47+BC47+BD47+BE47-BF47)</f>
        <v>71.255646092495184</v>
      </c>
      <c r="BH47" s="119">
        <f>MIN(Entradas!$F$20,BJ46+BB47+BC47+BD47+BE47-BF47-BG47)</f>
        <v>1</v>
      </c>
      <c r="BI47" s="119">
        <f>MAX(0,BJ46+BB47+BC47+BD47+BE47-BF47-BG47-BH47-Constantes!$F$27)</f>
        <v>147.22647979964859</v>
      </c>
      <c r="BJ47" s="119">
        <f t="shared" si="6"/>
        <v>6666.666666666667</v>
      </c>
      <c r="BK47" s="119">
        <f>(Escenarios!$F$11*AU47+0.1*BF47)/(Escenarios!$F$12)</f>
        <v>1.2494366362072913</v>
      </c>
      <c r="BL47" s="119">
        <f>BI47/10/Escenarios!$F$12</f>
        <v>0.42064708514185306</v>
      </c>
      <c r="BM47" s="119">
        <f>(Escenarios!$F$11*AW47+0.1*BG47)/(Escenarios!$F$12)</f>
        <v>13.430478535919196</v>
      </c>
      <c r="BN47" s="121">
        <f t="shared" si="7"/>
        <v>141.31534197883249</v>
      </c>
      <c r="BO47" s="121">
        <f>MAX(0,(BN47-Constantes!$D$13)*(1-EXP(-Constantes!$D$23)))</f>
        <v>0.69638243473556893</v>
      </c>
      <c r="BP47" s="121">
        <f>BL47+AY47*Escenarios!$F$11/Escenarios!$F$12+BO47</f>
        <v>1.2929473025405658</v>
      </c>
      <c r="BQ47" s="121">
        <f>0.0526*BL47*Observaciones!$F46^1.218</f>
        <v>0.71761682486883571</v>
      </c>
      <c r="BR47" s="121">
        <f>BQ47*Constantes!$F$38</f>
        <v>3.1457867061696607E-3</v>
      </c>
      <c r="BS47" s="121">
        <f t="shared" si="8"/>
        <v>243.30355150502839</v>
      </c>
      <c r="BT47" s="15"/>
      <c r="BU47" s="74">
        <v>41</v>
      </c>
      <c r="BV47" s="75">
        <f>0.0526*Observaciones!$F46^2.218</f>
        <v>29.684106211046146</v>
      </c>
      <c r="BW47" s="75">
        <f>IF(Observaciones!$F46&gt;0.05*$CA$7,((Observaciones!$F46-0.05*$CA$7)^2)/(Observaciones!$F46+0.95*$CA$7),0)</f>
        <v>4.8801140984252953</v>
      </c>
      <c r="BX47" s="75">
        <f>0.0526*BW47*Observaciones!$F46^1.218</f>
        <v>8.3253922540046101</v>
      </c>
      <c r="BY47" s="27"/>
      <c r="BZ47" s="27"/>
      <c r="CA47" s="103"/>
      <c r="CB47" s="37"/>
    </row>
    <row r="48" spans="2:80" s="2" customFormat="1" ht="14.5" x14ac:dyDescent="0.35">
      <c r="B48" s="36"/>
      <c r="C48" s="74">
        <v>42</v>
      </c>
      <c r="D48" s="146">
        <f>ETo!$I47*((1-Constantes!$D$19)*ETo!$K47+ETo!$L47)</f>
        <v>1.9797010060155802</v>
      </c>
      <c r="E48" s="75">
        <f>MIN(D48*Constantes!$D$17,0.8*(H47+Observaciones!$F47-F48-G48-Constantes!$D$14))</f>
        <v>1.2313654821834519</v>
      </c>
      <c r="F48" s="75">
        <f>IF(Observaciones!$F47&gt;0.05*Constantes!$D$18,((Observaciones!$F47-0.05*Constantes!$D$18)^2)/(Observaciones!$F47+0.95*Constantes!$D$18),0)</f>
        <v>0</v>
      </c>
      <c r="G48" s="75">
        <f>MAX(0,H47+Observaciones!$F47-F48-Constantes!$D$13)</f>
        <v>0</v>
      </c>
      <c r="H48" s="75">
        <f>H47+Observaciones!$F47-F48-E48-G48-I47</f>
        <v>37.638845703296347</v>
      </c>
      <c r="I48" s="75">
        <f>MAX(0,(H48-Constantes!$D$14)*(1-EXP(-Constantes!$D$22)))</f>
        <v>0.1671190759067977</v>
      </c>
      <c r="J48" s="75">
        <f t="shared" si="0"/>
        <v>141.41248336630986</v>
      </c>
      <c r="K48" s="75">
        <f>MAX(0,(J48-Constantes!$D$13)*(1-EXP(-Constantes!$D$23)))</f>
        <v>0.69705343931282149</v>
      </c>
      <c r="L48" s="75">
        <f t="shared" si="1"/>
        <v>0.86417251521961913</v>
      </c>
      <c r="M48" s="75">
        <f>0.0526*F48*Observaciones!$F47^1.218</f>
        <v>0</v>
      </c>
      <c r="N48" s="75">
        <f>M48*Constantes!$D$38</f>
        <v>0</v>
      </c>
      <c r="O48" s="75">
        <f t="shared" si="2"/>
        <v>0</v>
      </c>
      <c r="P48" s="15"/>
      <c r="Q48" s="120">
        <v>42</v>
      </c>
      <c r="R48" s="146">
        <f>ETo!$I47*((1-Constantes!$E$19)*ETo!$K47+ETo!$L47)</f>
        <v>1.9799760211602007</v>
      </c>
      <c r="S48" s="121">
        <f>MIN(R48*Constantes!$E$17,0.8*(V47+Observaciones!$F47-T48-U48-Constantes!$D$14))</f>
        <v>1.2324292816173583</v>
      </c>
      <c r="T48" s="121">
        <f>IF(Observaciones!$F47&gt;0.05*Constantes!$E$18,((Observaciones!$F47-0.05*Constantes!$E$18)^2)/(Observaciones!$F47+0.95*Constantes!$E$18),0)</f>
        <v>0</v>
      </c>
      <c r="U48" s="121">
        <f>MAX(0,V47+Observaciones!$F47-T48-Constantes!$D$13)</f>
        <v>0</v>
      </c>
      <c r="V48" s="121">
        <f>V47+Observaciones!$F47-T48-S48-U48-W47</f>
        <v>37.636725925650531</v>
      </c>
      <c r="W48" s="121">
        <f>MAX(0,(V48-Constantes!$D$14)*(1-EXP(-Constantes!$D$22)))</f>
        <v>0.16708989230153937</v>
      </c>
      <c r="X48" s="119">
        <f>X47+(Entradas!$E$19*U48-Y47)/(800*Entradas!$D$44)</f>
        <v>0</v>
      </c>
      <c r="Y48" s="119">
        <f>8000*Entradas!$D$45*X48/Constantes!$E$32</f>
        <v>0</v>
      </c>
      <c r="Z48" s="119">
        <f>10*Escenarios!$E$11*T48</f>
        <v>0</v>
      </c>
      <c r="AA48" s="119">
        <f>10*Escenarios!$E$11*Y48</f>
        <v>0</v>
      </c>
      <c r="AB48" s="119">
        <f>0.001*Observaciones!$F47*Escenarios!$E$9</f>
        <v>0</v>
      </c>
      <c r="AC48" s="119">
        <f>Observaciones!$I47</f>
        <v>0</v>
      </c>
      <c r="AD48" s="119">
        <f>MIN(0.0005*ETo!$M47*Escenarios!$E$9*(AH47/Constantes!$E$27)^(2/3),AH47+Z48+AA48+AB48+AC48)</f>
        <v>5.6240333878222408</v>
      </c>
      <c r="AE48" s="119">
        <f>MIN(Constantes!$E$26*(AH47/Constantes!$E$27)^(2/3),AH47+Z48+AA48+AB48+AC48-AD48)</f>
        <v>19.070807623448804</v>
      </c>
      <c r="AF48" s="119">
        <f>MIN(Entradas!$E$20,AH47+Z48+AA48+AB48+AC48-AD48-AE48)</f>
        <v>1</v>
      </c>
      <c r="AG48" s="119">
        <f>MAX(0,AH47+Z48+AA48+AB48+AC48-AD48-AE48-AF48-Constantes!$E$27)</f>
        <v>0</v>
      </c>
      <c r="AH48" s="119">
        <f t="shared" si="3"/>
        <v>6181.8144077482566</v>
      </c>
      <c r="AI48" s="119">
        <f>(Escenarios!$E$11*S48+0.1*AD48)/(Escenarios!$E$12)</f>
        <v>1.230891815845174</v>
      </c>
      <c r="AJ48" s="119">
        <f>AG48/10/Escenarios!$E$12</f>
        <v>0</v>
      </c>
      <c r="AK48" s="119">
        <f>(Escenarios!$E$11*U48+0.1*AE48)/(Escenarios!$E$12)</f>
        <v>5.44880217812823E-2</v>
      </c>
      <c r="AL48" s="121">
        <f t="shared" si="4"/>
        <v>141.12699560550678</v>
      </c>
      <c r="AM48" s="121">
        <f>MAX(0,(AL48-Constantes!$D$13)*(1-EXP(-Constantes!$D$23)))</f>
        <v>0.69508143130240374</v>
      </c>
      <c r="AN48" s="121">
        <f>AJ48+W48*Escenarios!$E$11/Escenarios!$E$12+AM48</f>
        <v>0.85978432514249259</v>
      </c>
      <c r="AO48" s="121">
        <f>0.0526*AJ48*Observaciones!$F47^1.218</f>
        <v>0</v>
      </c>
      <c r="AP48" s="121">
        <f>AO48*Constantes!$E$38</f>
        <v>0</v>
      </c>
      <c r="AQ48" s="121">
        <f t="shared" si="5"/>
        <v>0</v>
      </c>
      <c r="AR48" s="15"/>
      <c r="AS48" s="74">
        <v>42</v>
      </c>
      <c r="AT48" s="146">
        <f>ETo!$I47*((1-Constantes!$F$19)*ETo!$K47+ETo!$L47)</f>
        <v>1.9808510693476307</v>
      </c>
      <c r="AU48" s="121">
        <f>MIN(AT48*Constantes!$F$17,0.8*(AX47+Observaciones!$F47-AV48-AW48-Constantes!$D$14))</f>
        <v>1.2358200575000813</v>
      </c>
      <c r="AV48" s="121">
        <f>IF(Observaciones!$F47&gt;0.05*Constantes!$F$18,((Observaciones!$F47-0.05*Constantes!$F$18)^2)/(Observaciones!$F47+0.95*Constantes!$F$18),0)</f>
        <v>0</v>
      </c>
      <c r="AW48" s="121">
        <f>MAX(0,AX47+Observaciones!$F47-AV48-Constantes!$D$13)</f>
        <v>0</v>
      </c>
      <c r="AX48" s="121">
        <f>AX47+Observaciones!$F47-AV48-AU48-AW48-AY47</f>
        <v>37.629969303374168</v>
      </c>
      <c r="AY48" s="121">
        <f>MAX(0,(AX48-Constantes!$D$14)*(1-EXP(-Constantes!$D$22)))</f>
        <v>0.16699687188603393</v>
      </c>
      <c r="AZ48" s="119">
        <f>AZ47+(Entradas!$F$19*AW48-BA47)/(800*Entradas!$D$44)</f>
        <v>0</v>
      </c>
      <c r="BA48" s="119">
        <f>8000*Entradas!$D$45*AZ48/Constantes!$F$32</f>
        <v>0</v>
      </c>
      <c r="BB48" s="119">
        <f>10*Escenarios!$F$11*AV48</f>
        <v>0</v>
      </c>
      <c r="BC48" s="119">
        <f>10*Escenarios!$F$11*BA48</f>
        <v>0</v>
      </c>
      <c r="BD48" s="119">
        <f>0.001*Observaciones!$F47*Escenarios!$F$9</f>
        <v>0</v>
      </c>
      <c r="BE48" s="119">
        <f>Observaciones!$I47</f>
        <v>0</v>
      </c>
      <c r="BF48" s="119">
        <f>MIN(0.0005*ETo!$M47*Escenarios!$F$9*(BJ47/Constantes!$F$27)^(2/3),BJ47+BB48+BE48+BC48+BD48)</f>
        <v>23.592219055923458</v>
      </c>
      <c r="BG48" s="119">
        <f>MIN(Constantes!$F$26*(BJ47/Constantes!$F$27)^(2/3),BJ47+BB48+BC48+BD48+BE48-BF48)</f>
        <v>80</v>
      </c>
      <c r="BH48" s="119">
        <f>MIN(Entradas!$F$20,BJ47+BB48+BC48+BD48+BE48-BF48-BG48)</f>
        <v>1</v>
      </c>
      <c r="BI48" s="119">
        <f>MAX(0,BJ47+BB48+BC48+BD48+BE48-BF48-BG48-BH48-Constantes!$F$27)</f>
        <v>0</v>
      </c>
      <c r="BJ48" s="119">
        <f t="shared" si="6"/>
        <v>6562.0744476107438</v>
      </c>
      <c r="BK48" s="119">
        <f>(Escenarios!$F$11*AU48+0.1*BF48)/(Escenarios!$F$12)</f>
        <v>1.2326081086598577</v>
      </c>
      <c r="BL48" s="119">
        <f>BI48/10/Escenarios!$F$12</f>
        <v>0</v>
      </c>
      <c r="BM48" s="119">
        <f>(Escenarios!$F$11*AW48+0.1*BG48)/(Escenarios!$F$12)</f>
        <v>0.22857142857142856</v>
      </c>
      <c r="BN48" s="121">
        <f t="shared" si="7"/>
        <v>140.84753097266835</v>
      </c>
      <c r="BO48" s="121">
        <f>MAX(0,(BN48-Constantes!$D$13)*(1-EXP(-Constantes!$D$23)))</f>
        <v>0.69315102807588524</v>
      </c>
      <c r="BP48" s="121">
        <f>BL48+AY48*Escenarios!$F$11/Escenarios!$F$12+BO48</f>
        <v>0.85060522156843155</v>
      </c>
      <c r="BQ48" s="121">
        <f>0.0526*BL48*Observaciones!$F47^1.218</f>
        <v>0</v>
      </c>
      <c r="BR48" s="121">
        <f>BQ48*Constantes!$F$38</f>
        <v>0</v>
      </c>
      <c r="BS48" s="121">
        <f t="shared" si="8"/>
        <v>0</v>
      </c>
      <c r="BT48" s="15"/>
      <c r="BU48" s="74">
        <v>42</v>
      </c>
      <c r="BV48" s="75">
        <f>0.0526*Observaciones!$F47^2.218</f>
        <v>0</v>
      </c>
      <c r="BW48" s="75">
        <f>IF(Observaciones!$F47&gt;0.05*$CA$7,((Observaciones!$F47-0.05*$CA$7)^2)/(Observaciones!$F47+0.95*$CA$7),0)</f>
        <v>0</v>
      </c>
      <c r="BX48" s="75">
        <f>0.0526*BW48*Observaciones!$F47^1.218</f>
        <v>0</v>
      </c>
      <c r="BY48" s="27"/>
      <c r="BZ48" s="27"/>
      <c r="CA48" s="103"/>
      <c r="CB48" s="37"/>
    </row>
    <row r="49" spans="2:80" s="2" customFormat="1" ht="14.5" x14ac:dyDescent="0.35">
      <c r="B49" s="36"/>
      <c r="C49" s="74">
        <v>43</v>
      </c>
      <c r="D49" s="146">
        <f>ETo!$I48*((1-Constantes!$D$19)*ETo!$K48+ETo!$L48)</f>
        <v>2.0305787964105861</v>
      </c>
      <c r="E49" s="75">
        <f>MIN(D49*Constantes!$D$17,0.8*(H48+Observaciones!$F48-F49-G49-Constantes!$D$14))</f>
        <v>1.2630112482419664</v>
      </c>
      <c r="F49" s="75">
        <f>IF(Observaciones!$F48&gt;0.05*Constantes!$D$18,((Observaciones!$F48-0.05*Constantes!$D$18)^2)/(Observaciones!$F48+0.95*Constantes!$D$18),0)</f>
        <v>0</v>
      </c>
      <c r="G49" s="75">
        <f>MAX(0,H48+Observaciones!$F48-F49-Constantes!$D$13)</f>
        <v>0.23884570329634869</v>
      </c>
      <c r="H49" s="75">
        <f>H48+Observaciones!$F48-F49-E49-G49-I48</f>
        <v>39.069869675851237</v>
      </c>
      <c r="I49" s="75">
        <f>MAX(0,(H49-Constantes!$D$14)*(1-EXP(-Constantes!$D$22)))</f>
        <v>0.18682040581404791</v>
      </c>
      <c r="J49" s="75">
        <f t="shared" si="0"/>
        <v>140.95427563029341</v>
      </c>
      <c r="K49" s="75">
        <f>MAX(0,(J49-Constantes!$D$13)*(1-EXP(-Constantes!$D$23)))</f>
        <v>0.69388836728550241</v>
      </c>
      <c r="L49" s="75">
        <f t="shared" si="1"/>
        <v>0.88070877309955031</v>
      </c>
      <c r="M49" s="75">
        <f>0.0526*F49*Observaciones!$F48^1.218</f>
        <v>0</v>
      </c>
      <c r="N49" s="75">
        <f>M49*Constantes!$D$38</f>
        <v>0</v>
      </c>
      <c r="O49" s="75">
        <f t="shared" si="2"/>
        <v>0</v>
      </c>
      <c r="P49" s="15"/>
      <c r="Q49" s="120">
        <v>43</v>
      </c>
      <c r="R49" s="146">
        <f>ETo!$I48*((1-Constantes!$E$19)*ETo!$K48+ETo!$L48)</f>
        <v>2.0308610712823207</v>
      </c>
      <c r="S49" s="121">
        <f>MIN(R49*Constantes!$E$17,0.8*(V48+Observaciones!$F48-T49-U49-Constantes!$D$14))</f>
        <v>1.2641025064932436</v>
      </c>
      <c r="T49" s="121">
        <f>IF(Observaciones!$F48&gt;0.05*Constantes!$E$18,((Observaciones!$F48-0.05*Constantes!$E$18)^2)/(Observaciones!$F48+0.95*Constantes!$E$18),0)</f>
        <v>0</v>
      </c>
      <c r="U49" s="121">
        <f>MAX(0,V48+Observaciones!$F48-T49-Constantes!$D$13)</f>
        <v>0.23672592565053208</v>
      </c>
      <c r="V49" s="121">
        <f>V48+Observaciones!$F48-T49-S49-U49-W48</f>
        <v>39.068807601205215</v>
      </c>
      <c r="W49" s="121">
        <f>MAX(0,(V49-Constantes!$D$14)*(1-EXP(-Constantes!$D$22)))</f>
        <v>0.18680578391854602</v>
      </c>
      <c r="X49" s="119">
        <f>X48+(Entradas!$E$19*U49-Y48)/(800*Entradas!$D$44)</f>
        <v>0</v>
      </c>
      <c r="Y49" s="119">
        <f>8000*Entradas!$D$45*X49/Constantes!$E$32</f>
        <v>0</v>
      </c>
      <c r="Z49" s="119">
        <f>10*Escenarios!$E$11*T49</f>
        <v>0</v>
      </c>
      <c r="AA49" s="119">
        <f>10*Escenarios!$E$11*Y49</f>
        <v>0</v>
      </c>
      <c r="AB49" s="119">
        <f>0.001*Observaciones!$F48*Escenarios!$E$9</f>
        <v>15.500000000000002</v>
      </c>
      <c r="AC49" s="119">
        <f>Observaciones!$I48</f>
        <v>0</v>
      </c>
      <c r="AD49" s="119">
        <f>MIN(0.0005*ETo!$M48*Escenarios!$E$9*(AH48/Constantes!$E$27)^(2/3),AH48+Z49+AA49+AB49+AC49)</f>
        <v>5.7532695188032648</v>
      </c>
      <c r="AE49" s="119">
        <f>MIN(Constantes!$E$26*(AH48/Constantes!$E$27)^(2/3),AH48+Z49+AA49+AB49+AC49-AD49)</f>
        <v>19.018144520048622</v>
      </c>
      <c r="AF49" s="119">
        <f>MIN(Entradas!$E$20,AH48+Z49+AA49+AB49+AC49-AD49-AE49)</f>
        <v>1</v>
      </c>
      <c r="AG49" s="119">
        <f>MAX(0,AH48+Z49+AA49+AB49+AC49-AD49-AE49-AF49-Constantes!$E$27)</f>
        <v>0</v>
      </c>
      <c r="AH49" s="119">
        <f t="shared" si="3"/>
        <v>6171.542993709405</v>
      </c>
      <c r="AI49" s="119">
        <f>(Escenarios!$E$11*S49+0.1*AD49)/(Escenarios!$E$12)</f>
        <v>1.2624818121684924</v>
      </c>
      <c r="AJ49" s="119">
        <f>AG49/10/Escenarios!$E$12</f>
        <v>0</v>
      </c>
      <c r="AK49" s="119">
        <f>(Escenarios!$E$11*U49+0.1*AE49)/(Escenarios!$E$12)</f>
        <v>0.28768168248423481</v>
      </c>
      <c r="AL49" s="121">
        <f t="shared" si="4"/>
        <v>140.71959585668861</v>
      </c>
      <c r="AM49" s="121">
        <f>MAX(0,(AL49-Constantes!$D$13)*(1-EXP(-Constantes!$D$23)))</f>
        <v>0.69226731567849187</v>
      </c>
      <c r="AN49" s="121">
        <f>AJ49+W49*Escenarios!$E$11/Escenarios!$E$12+AM49</f>
        <v>0.87640444554105867</v>
      </c>
      <c r="AO49" s="121">
        <f>0.0526*AJ49*Observaciones!$F48^1.218</f>
        <v>0</v>
      </c>
      <c r="AP49" s="121">
        <f>AO49*Constantes!$E$38</f>
        <v>0</v>
      </c>
      <c r="AQ49" s="121">
        <f t="shared" si="5"/>
        <v>0</v>
      </c>
      <c r="AR49" s="15"/>
      <c r="AS49" s="74">
        <v>43</v>
      </c>
      <c r="AT49" s="146">
        <f>ETo!$I48*((1-Constantes!$F$19)*ETo!$K48+ETo!$L48)</f>
        <v>2.0317592186014775</v>
      </c>
      <c r="AU49" s="121">
        <f>MIN(AT49*Constantes!$F$17,0.8*(AX48+Observaciones!$F48-AV49-AW49-Constantes!$D$14))</f>
        <v>1.267580805651042</v>
      </c>
      <c r="AV49" s="121">
        <f>IF(Observaciones!$F48&gt;0.05*Constantes!$F$18,((Observaciones!$F48-0.05*Constantes!$F$18)^2)/(Observaciones!$F48+0.95*Constantes!$F$18),0)</f>
        <v>0</v>
      </c>
      <c r="AW49" s="121">
        <f>MAX(0,AX48+Observaciones!$F48-AV49-Constantes!$D$13)</f>
        <v>0.22996930337416899</v>
      </c>
      <c r="AX49" s="121">
        <f>AX48+Observaciones!$F48-AV49-AU49-AW49-AY48</f>
        <v>39.065422322462922</v>
      </c>
      <c r="AY49" s="121">
        <f>MAX(0,(AX49-Constantes!$D$14)*(1-EXP(-Constantes!$D$22)))</f>
        <v>0.18675917778572851</v>
      </c>
      <c r="AZ49" s="119">
        <f>AZ48+(Entradas!$F$19*AW49-BA48)/(800*Entradas!$D$44)</f>
        <v>0</v>
      </c>
      <c r="BA49" s="119">
        <f>8000*Entradas!$D$45*AZ49/Constantes!$F$32</f>
        <v>0</v>
      </c>
      <c r="BB49" s="119">
        <f>10*Escenarios!$F$11*AV49</f>
        <v>0</v>
      </c>
      <c r="BC49" s="119">
        <f>10*Escenarios!$F$11*BA49</f>
        <v>0</v>
      </c>
      <c r="BD49" s="119">
        <f>0.001*Observaciones!$F48*Escenarios!$F$9</f>
        <v>62.000000000000007</v>
      </c>
      <c r="BE49" s="119">
        <f>Observaciones!$I48</f>
        <v>0</v>
      </c>
      <c r="BF49" s="119">
        <f>MIN(0.0005*ETo!$M48*Escenarios!$F$9*(BJ48/Constantes!$F$27)^(2/3),BJ48+BB49+BE49+BC49+BD49)</f>
        <v>23.947389137744615</v>
      </c>
      <c r="BG49" s="119">
        <f>MIN(Constantes!$F$26*(BJ48/Constantes!$F$27)^(2/3),BJ48+BB49+BC49+BD49+BE49-BF49)</f>
        <v>79.161058944133117</v>
      </c>
      <c r="BH49" s="119">
        <f>MIN(Entradas!$F$20,BJ48+BB49+BC49+BD49+BE49-BF49-BG49)</f>
        <v>1</v>
      </c>
      <c r="BI49" s="119">
        <f>MAX(0,BJ48+BB49+BC49+BD49+BE49-BF49-BG49-BH49-Constantes!$F$27)</f>
        <v>0</v>
      </c>
      <c r="BJ49" s="119">
        <f t="shared" si="6"/>
        <v>6519.9659995288657</v>
      </c>
      <c r="BK49" s="119">
        <f>(Escenarios!$F$11*AU49+0.1*BF49)/(Escenarios!$F$12)</f>
        <v>1.2635687285788242</v>
      </c>
      <c r="BL49" s="119">
        <f>BI49/10/Escenarios!$F$12</f>
        <v>0</v>
      </c>
      <c r="BM49" s="119">
        <f>(Escenarios!$F$11*AW49+0.1*BG49)/(Escenarios!$F$12)</f>
        <v>0.44300265445031112</v>
      </c>
      <c r="BN49" s="121">
        <f t="shared" si="7"/>
        <v>140.59738259904279</v>
      </c>
      <c r="BO49" s="121">
        <f>MAX(0,(BN49-Constantes!$D$13)*(1-EXP(-Constantes!$D$23)))</f>
        <v>0.69142312704364861</v>
      </c>
      <c r="BP49" s="121">
        <f>BL49+AY49*Escenarios!$F$11/Escenarios!$F$12+BO49</f>
        <v>0.86751035181304981</v>
      </c>
      <c r="BQ49" s="121">
        <f>0.0526*BL49*Observaciones!$F48^1.218</f>
        <v>0</v>
      </c>
      <c r="BR49" s="121">
        <f>BQ49*Constantes!$F$38</f>
        <v>0</v>
      </c>
      <c r="BS49" s="121">
        <f t="shared" si="8"/>
        <v>0</v>
      </c>
      <c r="BT49" s="15"/>
      <c r="BU49" s="74">
        <v>43</v>
      </c>
      <c r="BV49" s="75">
        <f>0.0526*Observaciones!$F48^2.218</f>
        <v>0.64688336193366625</v>
      </c>
      <c r="BW49" s="75">
        <f>IF(Observaciones!$F48&gt;0.05*$CA$7,((Observaciones!$F48-0.05*$CA$7)^2)/(Observaciones!$F48+0.95*$CA$7),0)</f>
        <v>5.1991254547749992E-2</v>
      </c>
      <c r="BX49" s="75">
        <f>0.0526*BW49*Observaciones!$F48^1.218</f>
        <v>1.0849121784837911E-2</v>
      </c>
      <c r="BY49" s="27"/>
      <c r="BZ49" s="27"/>
      <c r="CA49" s="103"/>
      <c r="CB49" s="37"/>
    </row>
    <row r="50" spans="2:80" s="2" customFormat="1" ht="14.5" x14ac:dyDescent="0.35">
      <c r="B50" s="36"/>
      <c r="C50" s="74">
        <v>44</v>
      </c>
      <c r="D50" s="146">
        <f>ETo!$I49*((1-Constantes!$D$19)*ETo!$K49+ETo!$L49)</f>
        <v>2.049504778030403</v>
      </c>
      <c r="E50" s="75">
        <f>MIN(D50*Constantes!$D$17,0.8*(H49+Observaciones!$F49-F50-G50-Constantes!$D$14))</f>
        <v>1.2747831271329031</v>
      </c>
      <c r="F50" s="75">
        <f>IF(Observaciones!$F49&gt;0.05*Constantes!$D$18,((Observaciones!$F49-0.05*Constantes!$D$18)^2)/(Observaciones!$F49+0.95*Constantes!$D$18),0)</f>
        <v>0.15583954484701043</v>
      </c>
      <c r="G50" s="75">
        <f>MAX(0,H49+Observaciones!$F49-F50-Constantes!$D$13)</f>
        <v>5.8140301310042233</v>
      </c>
      <c r="H50" s="75">
        <f>H49+Observaciones!$F49-F50-E50-G50-I49</f>
        <v>39.038396467053047</v>
      </c>
      <c r="I50" s="75">
        <f>MAX(0,(H50-Constantes!$D$14)*(1-EXP(-Constantes!$D$22)))</f>
        <v>0.18638710484798102</v>
      </c>
      <c r="J50" s="75">
        <f t="shared" si="0"/>
        <v>146.07441739401213</v>
      </c>
      <c r="K50" s="75">
        <f>MAX(0,(J50-Constantes!$D$13)*(1-EXP(-Constantes!$D$23)))</f>
        <v>0.72925576988141239</v>
      </c>
      <c r="L50" s="75">
        <f t="shared" si="1"/>
        <v>1.0714824195764039</v>
      </c>
      <c r="M50" s="75">
        <f>0.0526*F50*Observaciones!$F49^1.218</f>
        <v>9.3839924545097278E-2</v>
      </c>
      <c r="N50" s="75">
        <f>M50*Constantes!$D$38</f>
        <v>4.230391812535708E-4</v>
      </c>
      <c r="O50" s="75">
        <f t="shared" si="2"/>
        <v>39.481672636384793</v>
      </c>
      <c r="P50" s="15"/>
      <c r="Q50" s="120">
        <v>44</v>
      </c>
      <c r="R50" s="146">
        <f>ETo!$I49*((1-Constantes!$E$19)*ETo!$K49+ETo!$L49)</f>
        <v>2.0497897827498015</v>
      </c>
      <c r="S50" s="121">
        <f>MIN(R50*Constantes!$E$17,0.8*(V49+Observaciones!$F49-T50-U50-Constantes!$D$14))</f>
        <v>1.2758846180069681</v>
      </c>
      <c r="T50" s="121">
        <f>IF(Observaciones!$F49&gt;0.05*Constantes!$E$18,((Observaciones!$F49-0.05*Constantes!$E$18)^2)/(Observaciones!$F49+0.95*Constantes!$E$18),0)</f>
        <v>0.15417510272255944</v>
      </c>
      <c r="U50" s="121">
        <f>MAX(0,V49+Observaciones!$F49-T50-Constantes!$D$13)</f>
        <v>5.8146324984826521</v>
      </c>
      <c r="V50" s="121">
        <f>V49+Observaciones!$F49-T50-S50-U50-W49</f>
        <v>39.037309598074486</v>
      </c>
      <c r="W50" s="121">
        <f>MAX(0,(V50-Constantes!$D$14)*(1-EXP(-Constantes!$D$22)))</f>
        <v>0.18637214160157617</v>
      </c>
      <c r="X50" s="119">
        <f>X49+(Entradas!$E$19*U50-Y49)/(800*Entradas!$D$44)</f>
        <v>0</v>
      </c>
      <c r="Y50" s="119">
        <f>8000*Entradas!$D$45*X50/Constantes!$E$32</f>
        <v>0</v>
      </c>
      <c r="Z50" s="119">
        <f>10*Escenarios!$E$11*T50</f>
        <v>53.190410439283006</v>
      </c>
      <c r="AA50" s="119">
        <f>10*Escenarios!$E$11*Y50</f>
        <v>0</v>
      </c>
      <c r="AB50" s="119">
        <f>0.001*Observaciones!$F49*Escenarios!$E$9</f>
        <v>37</v>
      </c>
      <c r="AC50" s="119">
        <f>Observaciones!$I49</f>
        <v>3.4255179115241083</v>
      </c>
      <c r="AD50" s="119">
        <f>MIN(0.0005*ETo!$M49*Escenarios!$E$9*(AH49/Constantes!$E$27)^(2/3),AH49+Z50+AA50+AB50+AC50)</f>
        <v>5.8007828204792258</v>
      </c>
      <c r="AE50" s="119">
        <f>MIN(Constantes!$E$26*(AH49/Constantes!$E$27)^(2/3),AH49+Z50+AA50+AB50+AC50-AD50)</f>
        <v>18.997072241561305</v>
      </c>
      <c r="AF50" s="119">
        <f>MIN(Entradas!$E$20,AH49+Z50+AA50+AB50+AC50-AD50-AE50)</f>
        <v>1</v>
      </c>
      <c r="AG50" s="119">
        <f>MAX(0,AH49+Z50+AA50+AB50+AC50-AD50-AE50-AF50-Constantes!$E$27)</f>
        <v>0</v>
      </c>
      <c r="AH50" s="119">
        <f t="shared" si="3"/>
        <v>6239.3610669981726</v>
      </c>
      <c r="AI50" s="119">
        <f>(Escenarios!$E$11*S50+0.1*AD50)/(Escenarios!$E$12)</f>
        <v>1.2742313600939519</v>
      </c>
      <c r="AJ50" s="119">
        <f>AG50/10/Escenarios!$E$12</f>
        <v>0</v>
      </c>
      <c r="AK50" s="119">
        <f>(Escenarios!$E$11*U50+0.1*AE50)/(Escenarios!$E$12)</f>
        <v>5.7858436691945032</v>
      </c>
      <c r="AL50" s="121">
        <f t="shared" si="4"/>
        <v>145.81317221020461</v>
      </c>
      <c r="AM50" s="121">
        <f>MAX(0,(AL50-Constantes!$D$13)*(1-EXP(-Constantes!$D$23)))</f>
        <v>0.72745121758220954</v>
      </c>
      <c r="AN50" s="121">
        <f>AJ50+W50*Escenarios!$E$11/Escenarios!$E$12+AM50</f>
        <v>0.91116090001804895</v>
      </c>
      <c r="AO50" s="121">
        <f>0.0526*AJ50*Observaciones!$F49^1.218</f>
        <v>0</v>
      </c>
      <c r="AP50" s="121">
        <f>AO50*Constantes!$E$38</f>
        <v>0</v>
      </c>
      <c r="AQ50" s="121">
        <f t="shared" si="5"/>
        <v>0</v>
      </c>
      <c r="AR50" s="15"/>
      <c r="AS50" s="74">
        <v>44</v>
      </c>
      <c r="AT50" s="146">
        <f>ETo!$I49*((1-Constantes!$F$19)*ETo!$K49+ETo!$L49)</f>
        <v>2.0506966159478872</v>
      </c>
      <c r="AU50" s="121">
        <f>MIN(AT50*Constantes!$F$17,0.8*(AX49+Observaciones!$F49-AV50-AW50-Constantes!$D$14))</f>
        <v>1.2793955330879965</v>
      </c>
      <c r="AV50" s="121">
        <f>IF(Observaciones!$F49&gt;0.05*Constantes!$F$18,((Observaciones!$F49-0.05*Constantes!$F$18)^2)/(Observaciones!$F49+0.95*Constantes!$F$18),0)</f>
        <v>0.14896013052074053</v>
      </c>
      <c r="AW50" s="121">
        <f>MAX(0,AX49+Observaciones!$F49-AV50-Constantes!$D$13)</f>
        <v>5.8164621919421791</v>
      </c>
      <c r="AX50" s="121">
        <f>AX49+Observaciones!$F49-AV50-AU50-AW50-AY49</f>
        <v>39.033845289126269</v>
      </c>
      <c r="AY50" s="121">
        <f>MAX(0,(AX50-Constantes!$D$14)*(1-EXP(-Constantes!$D$22)))</f>
        <v>0.18632444743655976</v>
      </c>
      <c r="AZ50" s="119">
        <f>AZ49+(Entradas!$F$19*AW50-BA49)/(800*Entradas!$D$44)</f>
        <v>0</v>
      </c>
      <c r="BA50" s="119">
        <f>8000*Entradas!$D$45*AZ50/Constantes!$F$32</f>
        <v>0</v>
      </c>
      <c r="BB50" s="119">
        <f>10*Escenarios!$F$11*AV50</f>
        <v>49.156843071844378</v>
      </c>
      <c r="BC50" s="119">
        <f>10*Escenarios!$F$11*BA50</f>
        <v>0</v>
      </c>
      <c r="BD50" s="119">
        <f>0.001*Observaciones!$F49*Escenarios!$F$9</f>
        <v>148</v>
      </c>
      <c r="BE50" s="119">
        <f>Observaciones!$I49</f>
        <v>3.4255179115241083</v>
      </c>
      <c r="BF50" s="119">
        <f>MIN(0.0005*ETo!$M49*Escenarios!$F$9*(BJ49/Constantes!$F$27)^(2/3),BJ49+BB50+BE50+BC50+BD50)</f>
        <v>24.068423541812649</v>
      </c>
      <c r="BG50" s="119">
        <f>MIN(Constantes!$F$26*(BJ49/Constantes!$F$27)^(2/3),BJ49+BB50+BC50+BD50+BE50-BF50)</f>
        <v>78.822047801909633</v>
      </c>
      <c r="BH50" s="119">
        <f>MIN(Entradas!$F$20,BJ49+BB50+BC50+BD50+BE50-BF50-BG50)</f>
        <v>1</v>
      </c>
      <c r="BI50" s="119">
        <f>MAX(0,BJ49+BB50+BC50+BD50+BE50-BF50-BG50-BH50-Constantes!$F$27)</f>
        <v>0</v>
      </c>
      <c r="BJ50" s="119">
        <f t="shared" si="6"/>
        <v>6616.6578891685122</v>
      </c>
      <c r="BK50" s="119">
        <f>(Escenarios!$F$11*AU50+0.1*BF50)/(Escenarios!$F$12)</f>
        <v>1.2750541413167187</v>
      </c>
      <c r="BL50" s="119">
        <f>BI50/10/Escenarios!$F$12</f>
        <v>0</v>
      </c>
      <c r="BM50" s="119">
        <f>(Escenarios!$F$11*AW50+0.1*BG50)/(Escenarios!$F$12)</f>
        <v>5.7092987746937967</v>
      </c>
      <c r="BN50" s="121">
        <f t="shared" si="7"/>
        <v>145.61525824669295</v>
      </c>
      <c r="BO50" s="121">
        <f>MAX(0,(BN50-Constantes!$D$13)*(1-EXP(-Constantes!$D$23)))</f>
        <v>0.72608412597617844</v>
      </c>
      <c r="BP50" s="121">
        <f>BL50+AY50*Escenarios!$F$11/Escenarios!$F$12+BO50</f>
        <v>0.90176146213064912</v>
      </c>
      <c r="BQ50" s="121">
        <f>0.0526*BL50*Observaciones!$F49^1.218</f>
        <v>0</v>
      </c>
      <c r="BR50" s="121">
        <f>BQ50*Constantes!$F$38</f>
        <v>0</v>
      </c>
      <c r="BS50" s="121">
        <f t="shared" si="8"/>
        <v>0</v>
      </c>
      <c r="BT50" s="15"/>
      <c r="BU50" s="74">
        <v>44</v>
      </c>
      <c r="BV50" s="75">
        <f>0.0526*Observaciones!$F49^2.218</f>
        <v>4.4559642567965412</v>
      </c>
      <c r="BW50" s="75">
        <f>IF(Observaciones!$F49&gt;0.05*$CA$7,((Observaciones!$F49-0.05*$CA$7)^2)/(Observaciones!$F49+0.95*$CA$7),0)</f>
        <v>0.79713800916575284</v>
      </c>
      <c r="BX50" s="75">
        <f>0.0526*BW50*Observaciones!$F49^1.218</f>
        <v>0.48000249683466856</v>
      </c>
      <c r="BY50" s="27"/>
      <c r="BZ50" s="27"/>
      <c r="CA50" s="103"/>
      <c r="CB50" s="37"/>
    </row>
    <row r="51" spans="2:80" s="2" customFormat="1" ht="14.5" x14ac:dyDescent="0.35">
      <c r="B51" s="36"/>
      <c r="C51" s="74">
        <v>45</v>
      </c>
      <c r="D51" s="146">
        <f>ETo!$I50*((1-Constantes!$D$19)*ETo!$K50+ETo!$L50)</f>
        <v>2.0365971198451618</v>
      </c>
      <c r="E51" s="75">
        <f>MIN(D51*Constantes!$D$17,0.8*(H50+Observaciones!$F50-F51-G51-Constantes!$D$14))</f>
        <v>1.2667546194457158</v>
      </c>
      <c r="F51" s="75">
        <f>IF(Observaciones!$F50&gt;0.05*Constantes!$D$18,((Observaciones!$F50-0.05*Constantes!$D$18)^2)/(Observaciones!$F50+0.95*Constantes!$D$18),0)</f>
        <v>0.48247887329820283</v>
      </c>
      <c r="G51" s="75">
        <f>MAX(0,H50+Observaciones!$F50-F51-Constantes!$D$13)</f>
        <v>8.2559175937548446</v>
      </c>
      <c r="H51" s="75">
        <f>H50+Observaciones!$F50-F51-E51-G51-I50</f>
        <v>39.046858275706306</v>
      </c>
      <c r="I51" s="75">
        <f>MAX(0,(H51-Constantes!$D$14)*(1-EXP(-Constantes!$D$22)))</f>
        <v>0.18650360106823108</v>
      </c>
      <c r="J51" s="75">
        <f t="shared" si="0"/>
        <v>153.60107921788557</v>
      </c>
      <c r="K51" s="75">
        <f>MAX(0,(J51-Constantes!$D$13)*(1-EXP(-Constantes!$D$23)))</f>
        <v>0.78124622077370565</v>
      </c>
      <c r="L51" s="75">
        <f t="shared" si="1"/>
        <v>1.4502286951401395</v>
      </c>
      <c r="M51" s="75">
        <f>0.0526*F51*Observaciones!$F50^1.218</f>
        <v>0.42947615334483397</v>
      </c>
      <c r="N51" s="75">
        <f>M51*Constantes!$D$38</f>
        <v>1.9361187805689028E-3</v>
      </c>
      <c r="O51" s="75">
        <f t="shared" si="2"/>
        <v>133.5043767274106</v>
      </c>
      <c r="P51" s="15"/>
      <c r="Q51" s="120">
        <v>45</v>
      </c>
      <c r="R51" s="146">
        <f>ETo!$I50*((1-Constantes!$E$19)*ETo!$K50+ETo!$L50)</f>
        <v>2.0368804164511807</v>
      </c>
      <c r="S51" s="121">
        <f>MIN(R51*Constantes!$E$17,0.8*(V50+Observaciones!$F50-T51-U51-Constantes!$D$14))</f>
        <v>1.267849227242881</v>
      </c>
      <c r="T51" s="121">
        <f>IF(Observaciones!$F50&gt;0.05*Constantes!$E$18,((Observaciones!$F50-0.05*Constantes!$E$18)^2)/(Observaciones!$F50+0.95*Constantes!$E$18),0)</f>
        <v>0.47897791284016084</v>
      </c>
      <c r="U51" s="121">
        <f>MAX(0,V50+Observaciones!$F50-T51-Constantes!$D$13)</f>
        <v>8.2583316852343316</v>
      </c>
      <c r="V51" s="121">
        <f>V50+Observaciones!$F50-T51-S51-U51-W50</f>
        <v>39.045778631155542</v>
      </c>
      <c r="W51" s="121">
        <f>MAX(0,(V51-Constantes!$D$14)*(1-EXP(-Constantes!$D$22)))</f>
        <v>0.18648873728265858</v>
      </c>
      <c r="X51" s="119">
        <f>X50+(Entradas!$E$19*U51-Y50)/(800*Entradas!$D$44)</f>
        <v>0</v>
      </c>
      <c r="Y51" s="119">
        <f>8000*Entradas!$D$45*X51/Constantes!$E$32</f>
        <v>0</v>
      </c>
      <c r="Z51" s="119">
        <f>10*Escenarios!$E$11*T51</f>
        <v>165.2473799298555</v>
      </c>
      <c r="AA51" s="119">
        <f>10*Escenarios!$E$11*Y51</f>
        <v>0</v>
      </c>
      <c r="AB51" s="119">
        <f>0.001*Observaciones!$F50*Escenarios!$E$9</f>
        <v>50.999999999999993</v>
      </c>
      <c r="AC51" s="119">
        <f>Observaciones!$I50</f>
        <v>39.792677602929452</v>
      </c>
      <c r="AD51" s="119">
        <f>MIN(0.0005*ETo!$M50*Escenarios!$E$9*(AH50/Constantes!$E$27)^(2/3),AH50+Z51+AA51+AB51+AC51)</f>
        <v>5.8066877570323392</v>
      </c>
      <c r="AE51" s="119">
        <f>MIN(Constantes!$E$26*(AH50/Constantes!$E$27)^(2/3),AH50+Z51+AA51+AB51+AC51-AD51)</f>
        <v>19.135989064701608</v>
      </c>
      <c r="AF51" s="119">
        <f>MIN(Entradas!$E$20,AH50+Z51+AA51+AB51+AC51-AD51-AE51)</f>
        <v>1</v>
      </c>
      <c r="AG51" s="119">
        <f>MAX(0,AH50+Z51+AA51+AB51+AC51-AD51-AE51-AF51-Constantes!$E$27)</f>
        <v>0</v>
      </c>
      <c r="AH51" s="119">
        <f t="shared" si="3"/>
        <v>6469.4584477092239</v>
      </c>
      <c r="AI51" s="119">
        <f>(Escenarios!$E$11*S51+0.1*AD51)/(Escenarios!$E$12)</f>
        <v>1.2663276318737893</v>
      </c>
      <c r="AJ51" s="119">
        <f>AG51/10/Escenarios!$E$12</f>
        <v>0</v>
      </c>
      <c r="AK51" s="119">
        <f>(Escenarios!$E$11*U51+0.1*AE51)/(Escenarios!$E$12)</f>
        <v>8.1950297727729886</v>
      </c>
      <c r="AL51" s="121">
        <f t="shared" si="4"/>
        <v>153.2807507653954</v>
      </c>
      <c r="AM51" s="121">
        <f>MAX(0,(AL51-Constantes!$D$13)*(1-EXP(-Constantes!$D$23)))</f>
        <v>0.7790335505264826</v>
      </c>
      <c r="AN51" s="121">
        <f>AJ51+W51*Escenarios!$E$11/Escenarios!$E$12+AM51</f>
        <v>0.9628581629908175</v>
      </c>
      <c r="AO51" s="121">
        <f>0.0526*AJ51*Observaciones!$F50^1.218</f>
        <v>0</v>
      </c>
      <c r="AP51" s="121">
        <f>AO51*Constantes!$E$38</f>
        <v>0</v>
      </c>
      <c r="AQ51" s="121">
        <f t="shared" si="5"/>
        <v>0</v>
      </c>
      <c r="AR51" s="15"/>
      <c r="AS51" s="74">
        <v>45</v>
      </c>
      <c r="AT51" s="146">
        <f>ETo!$I50*((1-Constantes!$F$19)*ETo!$K50+ETo!$L50)</f>
        <v>2.0377818147430609</v>
      </c>
      <c r="AU51" s="121">
        <f>MIN(AT51*Constantes!$F$17,0.8*(AX50+Observaciones!$F50-AV51-AW51-Constantes!$D$14))</f>
        <v>1.2713382032793468</v>
      </c>
      <c r="AV51" s="121">
        <f>IF(Observaciones!$F50&gt;0.05*Constantes!$F$18,((Observaciones!$F50-0.05*Constantes!$F$18)^2)/(Observaciones!$F50+0.95*Constantes!$F$18),0)</f>
        <v>0.46797047995000113</v>
      </c>
      <c r="AW51" s="121">
        <f>MAX(0,AX50+Observaciones!$F50-AV51-Constantes!$D$13)</f>
        <v>8.2658748091762604</v>
      </c>
      <c r="AX51" s="121">
        <f>AX50+Observaciones!$F50-AV51-AU51-AW51-AY50</f>
        <v>39.042337349284089</v>
      </c>
      <c r="AY51" s="121">
        <f>MAX(0,(AX51-Constantes!$D$14)*(1-EXP(-Constantes!$D$22)))</f>
        <v>0.18644136013821264</v>
      </c>
      <c r="AZ51" s="119">
        <f>AZ50+(Entradas!$F$19*AW51-BA50)/(800*Entradas!$D$44)</f>
        <v>0</v>
      </c>
      <c r="BA51" s="119">
        <f>8000*Entradas!$D$45*AZ51/Constantes!$F$32</f>
        <v>0</v>
      </c>
      <c r="BB51" s="119">
        <f>10*Escenarios!$F$11*AV51</f>
        <v>154.43025838350036</v>
      </c>
      <c r="BC51" s="119">
        <f>10*Escenarios!$F$11*BA51</f>
        <v>0</v>
      </c>
      <c r="BD51" s="119">
        <f>0.001*Observaciones!$F50*Escenarios!$F$9</f>
        <v>203.99999999999997</v>
      </c>
      <c r="BE51" s="119">
        <f>Observaciones!$I50</f>
        <v>39.792677602929452</v>
      </c>
      <c r="BF51" s="119">
        <f>MIN(0.0005*ETo!$M50*Escenarios!$F$9*(BJ50/Constantes!$F$27)^(2/3),BJ50+BB51+BE51+BC51+BD51)</f>
        <v>24.153913448770428</v>
      </c>
      <c r="BG51" s="119">
        <f>MIN(Constantes!$F$26*(BJ50/Constantes!$F$27)^(2/3),BJ50+BB51+BC51+BD51+BE51-BF51)</f>
        <v>79.599427929571348</v>
      </c>
      <c r="BH51" s="119">
        <f>MIN(Entradas!$F$20,BJ50+BB51+BC51+BD51+BE51-BF51-BG51)</f>
        <v>1</v>
      </c>
      <c r="BI51" s="119">
        <f>MAX(0,BJ50+BB51+BC51+BD51+BE51-BF51-BG51-BH51-Constantes!$F$27)</f>
        <v>243.4608171099344</v>
      </c>
      <c r="BJ51" s="119">
        <f t="shared" si="6"/>
        <v>6666.666666666667</v>
      </c>
      <c r="BK51" s="119">
        <f>(Escenarios!$F$11*AU51+0.1*BF51)/(Escenarios!$F$12)</f>
        <v>1.2677014872312997</v>
      </c>
      <c r="BL51" s="119">
        <f>BI51/10/Escenarios!$F$12</f>
        <v>0.69560233459981247</v>
      </c>
      <c r="BM51" s="119">
        <f>(Escenarios!$F$11*AW51+0.1*BG51)/(Escenarios!$F$12)</f>
        <v>8.0209660427363918</v>
      </c>
      <c r="BN51" s="121">
        <f t="shared" si="7"/>
        <v>152.91014016345318</v>
      </c>
      <c r="BO51" s="121">
        <f>MAX(0,(BN51-Constantes!$D$13)*(1-EXP(-Constantes!$D$23)))</f>
        <v>0.77647355610248381</v>
      </c>
      <c r="BP51" s="121">
        <f>BL51+AY51*Escenarios!$F$11/Escenarios!$F$12+BO51</f>
        <v>1.6478634588326111</v>
      </c>
      <c r="BQ51" s="121">
        <f>0.0526*BL51*Observaciones!$F50^1.218</f>
        <v>0.61918693533544689</v>
      </c>
      <c r="BR51" s="121">
        <f>BQ51*Constantes!$F$38</f>
        <v>2.7143037374690901E-3</v>
      </c>
      <c r="BS51" s="121">
        <f t="shared" si="8"/>
        <v>164.71654389326488</v>
      </c>
      <c r="BT51" s="15"/>
      <c r="BU51" s="74">
        <v>45</v>
      </c>
      <c r="BV51" s="75">
        <f>0.0526*Observaciones!$F50^2.218</f>
        <v>9.07947892966037</v>
      </c>
      <c r="BW51" s="75">
        <f>IF(Observaciones!$F50&gt;0.05*$CA$7,((Observaciones!$F50-0.05*$CA$7)^2)/(Observaciones!$F50+0.95*$CA$7),0)</f>
        <v>1.6636320496965871</v>
      </c>
      <c r="BX51" s="75">
        <f>0.0526*BW51*Observaciones!$F50^1.218</f>
        <v>1.4808737394046911</v>
      </c>
      <c r="BY51" s="27"/>
      <c r="BZ51" s="27"/>
      <c r="CA51" s="103"/>
      <c r="CB51" s="37"/>
    </row>
    <row r="52" spans="2:80" s="2" customFormat="1" ht="14.5" x14ac:dyDescent="0.35">
      <c r="B52" s="36"/>
      <c r="C52" s="74">
        <v>46</v>
      </c>
      <c r="D52" s="146">
        <f>ETo!$I51*((1-Constantes!$D$19)*ETo!$K51+ETo!$L51)</f>
        <v>2.0288785106557672</v>
      </c>
      <c r="E52" s="75">
        <f>MIN(D52*Constantes!$D$17,0.8*(H51+Observaciones!$F51-F52-G52-Constantes!$D$14))</f>
        <v>1.2619536778401885</v>
      </c>
      <c r="F52" s="75">
        <f>IF(Observaciones!$F51&gt;0.05*Constantes!$D$18,((Observaciones!$F51-0.05*Constantes!$D$18)^2)/(Observaciones!$F51+0.95*Constantes!$D$18),0)</f>
        <v>1.0935304218771085</v>
      </c>
      <c r="G52" s="75">
        <f>MAX(0,H51+Observaciones!$F51-F52-Constantes!$D$13)</f>
        <v>11.053327853829202</v>
      </c>
      <c r="H52" s="75">
        <f>H51+Observaciones!$F51-F52-E52-G52-I51</f>
        <v>39.051542721091579</v>
      </c>
      <c r="I52" s="75">
        <f>MAX(0,(H52-Constantes!$D$14)*(1-EXP(-Constantes!$D$22)))</f>
        <v>0.18656809321213486</v>
      </c>
      <c r="J52" s="75">
        <f t="shared" si="0"/>
        <v>163.87316085094108</v>
      </c>
      <c r="K52" s="75">
        <f>MAX(0,(J52-Constantes!$D$13)*(1-EXP(-Constantes!$D$23)))</f>
        <v>0.85220067152517598</v>
      </c>
      <c r="L52" s="75">
        <f t="shared" si="1"/>
        <v>2.1322991866144196</v>
      </c>
      <c r="M52" s="75">
        <f>0.0526*F52*Observaciones!$F51^1.218</f>
        <v>1.3818694132095966</v>
      </c>
      <c r="N52" s="75">
        <f>M52*Constantes!$D$38</f>
        <v>6.2295969226041116E-3</v>
      </c>
      <c r="O52" s="75">
        <f t="shared" si="2"/>
        <v>292.15397922161287</v>
      </c>
      <c r="P52" s="15"/>
      <c r="Q52" s="120">
        <v>46</v>
      </c>
      <c r="R52" s="146">
        <f>ETo!$I51*((1-Constantes!$E$19)*ETo!$K51+ETo!$L51)</f>
        <v>2.0291608246260098</v>
      </c>
      <c r="S52" s="121">
        <f>MIN(R52*Constantes!$E$17,0.8*(V51+Observaciones!$F51-T52-U52-Constantes!$D$14))</f>
        <v>1.263044193795102</v>
      </c>
      <c r="T52" s="121">
        <f>IF(Observaciones!$F51&gt;0.05*Constantes!$E$18,((Observaciones!$F51-0.05*Constantes!$E$18)^2)/(Observaciones!$F51+0.95*Constantes!$E$18),0)</f>
        <v>1.0873306947758301</v>
      </c>
      <c r="U52" s="121">
        <f>MAX(0,V51+Observaciones!$F51-T52-Constantes!$D$13)</f>
        <v>11.058447936379714</v>
      </c>
      <c r="V52" s="121">
        <f>V51+Observaciones!$F51-T52-S52-U52-W51</f>
        <v>39.050467068922238</v>
      </c>
      <c r="W52" s="121">
        <f>MAX(0,(V52-Constantes!$D$14)*(1-EXP(-Constantes!$D$22)))</f>
        <v>0.18655328439085717</v>
      </c>
      <c r="X52" s="119">
        <f>X51+(Entradas!$E$19*U52-Y51)/(800*Entradas!$D$44)</f>
        <v>0</v>
      </c>
      <c r="Y52" s="119">
        <f>8000*Entradas!$D$45*X52/Constantes!$E$32</f>
        <v>0</v>
      </c>
      <c r="Z52" s="119">
        <f>10*Escenarios!$E$11*T52</f>
        <v>375.12908969766141</v>
      </c>
      <c r="AA52" s="119">
        <f>10*Escenarios!$E$11*Y52</f>
        <v>0</v>
      </c>
      <c r="AB52" s="119">
        <f>0.001*Observaciones!$F51*Escenarios!$E$9</f>
        <v>68</v>
      </c>
      <c r="AC52" s="119">
        <f>Observaciones!$I51</f>
        <v>134.4068951621245</v>
      </c>
      <c r="AD52" s="119">
        <f>MIN(0.0005*ETo!$M51*Escenarios!$E$9*(AH51/Constantes!$E$27)^(2/3),AH51+Z52+AA52+AB52+AC52)</f>
        <v>5.9263481245506346</v>
      </c>
      <c r="AE52" s="119">
        <f>MIN(Constantes!$E$26*(AH51/Constantes!$E$27)^(2/3),AH51+Z52+AA52+AB52+AC52-AD52)</f>
        <v>19.60361299249352</v>
      </c>
      <c r="AF52" s="119">
        <f>MIN(Entradas!$E$20,AH51+Z52+AA52+AB52+AC52-AD52-AE52)</f>
        <v>1</v>
      </c>
      <c r="AG52" s="119">
        <f>MAX(0,AH51+Z52+AA52+AB52+AC52-AD52-AE52-AF52-Constantes!$E$27)</f>
        <v>353.79780478529938</v>
      </c>
      <c r="AH52" s="119">
        <f t="shared" si="3"/>
        <v>6666.666666666667</v>
      </c>
      <c r="AI52" s="119">
        <f>(Escenarios!$E$11*S52+0.1*AD52)/(Escenarios!$E$12)</f>
        <v>1.2619331285253166</v>
      </c>
      <c r="AJ52" s="119">
        <f>AG52/10/Escenarios!$E$12</f>
        <v>1.0108508708151411</v>
      </c>
      <c r="AK52" s="119">
        <f>(Escenarios!$E$11*U52+0.1*AE52)/(Escenarios!$E$12)</f>
        <v>10.956480431552842</v>
      </c>
      <c r="AL52" s="121">
        <f t="shared" si="4"/>
        <v>163.45819764642175</v>
      </c>
      <c r="AM52" s="121">
        <f>MAX(0,(AL52-Constantes!$D$13)*(1-EXP(-Constantes!$D$23)))</f>
        <v>0.84933431129649661</v>
      </c>
      <c r="AN52" s="121">
        <f>AJ52+W52*Escenarios!$E$11/Escenarios!$E$12+AM52</f>
        <v>2.0440734195826256</v>
      </c>
      <c r="AO52" s="121">
        <f>0.0526*AJ52*Observaciones!$F51^1.218</f>
        <v>1.2773891532875059</v>
      </c>
      <c r="AP52" s="121">
        <f>AO52*Constantes!$E$38</f>
        <v>5.7205796157106603E-3</v>
      </c>
      <c r="AQ52" s="121">
        <f t="shared" si="5"/>
        <v>279.86174864886857</v>
      </c>
      <c r="AR52" s="15"/>
      <c r="AS52" s="74">
        <v>46</v>
      </c>
      <c r="AT52" s="146">
        <f>ETo!$I51*((1-Constantes!$F$19)*ETo!$K51+ETo!$L51)</f>
        <v>2.0300590963495102</v>
      </c>
      <c r="AU52" s="121">
        <f>MIN(AT52*Constantes!$F$17,0.8*(AX51+Observaciones!$F51-AV52-AW52-Constantes!$D$14))</f>
        <v>1.2665201276365787</v>
      </c>
      <c r="AV52" s="121">
        <f>IF(Observaciones!$F51&gt;0.05*Constantes!$F$18,((Observaciones!$F51-0.05*Constantes!$F$18)^2)/(Observaciones!$F51+0.95*Constantes!$F$18),0)</f>
        <v>1.0678052685343387</v>
      </c>
      <c r="AW52" s="121">
        <f>MAX(0,AX51+Observaciones!$F51-AV52-Constantes!$D$13)</f>
        <v>11.074532080749755</v>
      </c>
      <c r="AX52" s="121">
        <f>AX51+Observaciones!$F51-AV52-AU52-AW52-AY51</f>
        <v>39.047038512225207</v>
      </c>
      <c r="AY52" s="121">
        <f>MAX(0,(AX52-Constantes!$D$14)*(1-EXP(-Constantes!$D$22)))</f>
        <v>0.18650608243764788</v>
      </c>
      <c r="AZ52" s="119">
        <f>AZ51+(Entradas!$F$19*AW52-BA51)/(800*Entradas!$D$44)</f>
        <v>0</v>
      </c>
      <c r="BA52" s="119">
        <f>8000*Entradas!$D$45*AZ52/Constantes!$F$32</f>
        <v>0</v>
      </c>
      <c r="BB52" s="119">
        <f>10*Escenarios!$F$11*AV52</f>
        <v>352.37573861633177</v>
      </c>
      <c r="BC52" s="119">
        <f>10*Escenarios!$F$11*BA52</f>
        <v>0</v>
      </c>
      <c r="BD52" s="119">
        <f>0.001*Observaciones!$F51*Escenarios!$F$9</f>
        <v>272</v>
      </c>
      <c r="BE52" s="119">
        <f>Observaciones!$I51</f>
        <v>134.4068951621245</v>
      </c>
      <c r="BF52" s="119">
        <f>MIN(0.0005*ETo!$M51*Escenarios!$F$9*(BJ51/Constantes!$F$27)^(2/3),BJ51+BB52+BE52+BC52+BD52)</f>
        <v>24.184717895909948</v>
      </c>
      <c r="BG52" s="119">
        <f>MIN(Constantes!$F$26*(BJ51/Constantes!$F$27)^(2/3),BJ51+BB52+BC52+BD52+BE52-BF52)</f>
        <v>80</v>
      </c>
      <c r="BH52" s="119">
        <f>MIN(Entradas!$F$20,BJ51+BB52+BC52+BD52+BE52-BF52-BG52)</f>
        <v>1</v>
      </c>
      <c r="BI52" s="119">
        <f>MAX(0,BJ51+BB52+BC52+BD52+BE52-BF52-BG52-BH52-Constantes!$F$27)</f>
        <v>653.59791588254666</v>
      </c>
      <c r="BJ52" s="119">
        <f t="shared" si="6"/>
        <v>6666.666666666667</v>
      </c>
      <c r="BK52" s="119">
        <f>(Escenarios!$F$11*AU52+0.1*BF52)/(Escenarios!$F$12)</f>
        <v>1.2632467429028027</v>
      </c>
      <c r="BL52" s="119">
        <f>BI52/10/Escenarios!$F$12</f>
        <v>1.8674226168072761</v>
      </c>
      <c r="BM52" s="119">
        <f>(Escenarios!$F$11*AW52+0.1*BG52)/(Escenarios!$F$12)</f>
        <v>10.670273104706911</v>
      </c>
      <c r="BN52" s="121">
        <f t="shared" si="7"/>
        <v>162.80393971205763</v>
      </c>
      <c r="BO52" s="121">
        <f>MAX(0,(BN52-Constantes!$D$13)*(1-EXP(-Constantes!$D$23)))</f>
        <v>0.84481502162952093</v>
      </c>
      <c r="BP52" s="121">
        <f>BL52+AY52*Escenarios!$F$11/Escenarios!$F$12+BO52</f>
        <v>2.8880862304494364</v>
      </c>
      <c r="BQ52" s="121">
        <f>0.0526*BL52*Observaciones!$F51^1.218</f>
        <v>2.3598193009318962</v>
      </c>
      <c r="BR52" s="121">
        <f>BQ52*Constantes!$F$38</f>
        <v>1.0344640661387766E-2</v>
      </c>
      <c r="BS52" s="121">
        <f t="shared" si="8"/>
        <v>358.18323401576419</v>
      </c>
      <c r="BT52" s="15"/>
      <c r="BU52" s="74">
        <v>46</v>
      </c>
      <c r="BV52" s="75">
        <f>0.0526*Observaciones!$F51^2.218</f>
        <v>17.186009317775095</v>
      </c>
      <c r="BW52" s="75">
        <f>IF(Observaciones!$F51&gt;0.05*$CA$7,((Observaciones!$F51-0.05*$CA$7)^2)/(Observaciones!$F51+0.95*$CA$7),0)</f>
        <v>3.0288166090580324</v>
      </c>
      <c r="BX52" s="75">
        <f>0.0526*BW52*Observaciones!$F51^1.218</f>
        <v>3.8274463577281841</v>
      </c>
      <c r="BY52" s="27"/>
      <c r="BZ52" s="27"/>
      <c r="CA52" s="103"/>
      <c r="CB52" s="37"/>
    </row>
    <row r="53" spans="2:80" s="2" customFormat="1" ht="14.5" x14ac:dyDescent="0.35">
      <c r="B53" s="36"/>
      <c r="C53" s="74">
        <v>47</v>
      </c>
      <c r="D53" s="146">
        <f>ETo!$I52*((1-Constantes!$D$19)*ETo!$K52+ETo!$L52)</f>
        <v>1.9525682017297534</v>
      </c>
      <c r="E53" s="75">
        <f>MIN(D53*Constantes!$D$17,0.8*(H52+Observaciones!$F52-F53-G53-Constantes!$D$14))</f>
        <v>1.2144889950114575</v>
      </c>
      <c r="F53" s="75">
        <f>IF(Observaciones!$F52&gt;0.05*Constantes!$D$18,((Observaciones!$F52-0.05*Constantes!$D$18)^2)/(Observaciones!$F52+0.95*Constantes!$D$18),0)</f>
        <v>0</v>
      </c>
      <c r="G53" s="75">
        <f>MAX(0,H52+Observaciones!$F52-F53-Constantes!$D$13)</f>
        <v>0</v>
      </c>
      <c r="H53" s="75">
        <f>H52+Observaciones!$F52-F53-E53-G53-I52</f>
        <v>37.650485632867984</v>
      </c>
      <c r="I53" s="75">
        <f>MAX(0,(H53-Constantes!$D$14)*(1-EXP(-Constantes!$D$22)))</f>
        <v>0.16727932625688691</v>
      </c>
      <c r="J53" s="75">
        <f t="shared" si="0"/>
        <v>163.02096017941591</v>
      </c>
      <c r="K53" s="75">
        <f>MAX(0,(J53-Constantes!$D$13)*(1-EXP(-Constantes!$D$23)))</f>
        <v>0.84631409149805492</v>
      </c>
      <c r="L53" s="75">
        <f t="shared" si="1"/>
        <v>1.0135934177549419</v>
      </c>
      <c r="M53" s="75">
        <f>0.0526*F53*Observaciones!$F52^1.218</f>
        <v>0</v>
      </c>
      <c r="N53" s="75">
        <f>M53*Constantes!$D$38</f>
        <v>0</v>
      </c>
      <c r="O53" s="75">
        <f t="shared" si="2"/>
        <v>0</v>
      </c>
      <c r="P53" s="15"/>
      <c r="Q53" s="120">
        <v>47</v>
      </c>
      <c r="R53" s="146">
        <f>ETo!$I52*((1-Constantes!$E$19)*ETo!$K52+ETo!$L52)</f>
        <v>1.9528398278795691</v>
      </c>
      <c r="S53" s="121">
        <f>MIN(R53*Constantes!$E$17,0.8*(V52+Observaciones!$F52-T53-U53-Constantes!$D$14))</f>
        <v>1.2155384512066538</v>
      </c>
      <c r="T53" s="121">
        <f>IF(Observaciones!$F52&gt;0.05*Constantes!$E$18,((Observaciones!$F52-0.05*Constantes!$E$18)^2)/(Observaciones!$F52+0.95*Constantes!$E$18),0)</f>
        <v>0</v>
      </c>
      <c r="U53" s="121">
        <f>MAX(0,V52+Observaciones!$F52-T53-Constantes!$D$13)</f>
        <v>0</v>
      </c>
      <c r="V53" s="121">
        <f>V52+Observaciones!$F52-T53-S53-U53-W52</f>
        <v>37.648375333324729</v>
      </c>
      <c r="W53" s="121">
        <f>MAX(0,(V53-Constantes!$D$14)*(1-EXP(-Constantes!$D$22)))</f>
        <v>0.16725027313946739</v>
      </c>
      <c r="X53" s="119">
        <f>X52+(Entradas!$E$19*U53-Y52)/(800*Entradas!$D$44)</f>
        <v>0</v>
      </c>
      <c r="Y53" s="119">
        <f>8000*Entradas!$D$45*X53/Constantes!$E$32</f>
        <v>0</v>
      </c>
      <c r="Z53" s="119">
        <f>10*Escenarios!$E$11*T53</f>
        <v>0</v>
      </c>
      <c r="AA53" s="119">
        <f>10*Escenarios!$E$11*Y53</f>
        <v>0</v>
      </c>
      <c r="AB53" s="119">
        <f>0.001*Observaciones!$F52*Escenarios!$E$9</f>
        <v>0</v>
      </c>
      <c r="AC53" s="119">
        <f>Observaciones!$I52</f>
        <v>0</v>
      </c>
      <c r="AD53" s="119">
        <f>MIN(0.0005*ETo!$M52*Escenarios!$E$9*(AH52/Constantes!$E$27)^(2/3),AH52+Z53+AA53+AB53+AC53)</f>
        <v>5.8185307211888118</v>
      </c>
      <c r="AE53" s="119">
        <f>MIN(Constantes!$E$26*(AH52/Constantes!$E$27)^(2/3),AH52+Z53+AA53+AB53+AC53-AD53)</f>
        <v>20</v>
      </c>
      <c r="AF53" s="119">
        <f>MIN(Entradas!$E$20,AH52+Z53+AA53+AB53+AC53-AD53-AE53)</f>
        <v>1</v>
      </c>
      <c r="AG53" s="119">
        <f>MAX(0,AH52+Z53+AA53+AB53+AC53-AD53-AE53-AF53-Constantes!$E$27)</f>
        <v>0</v>
      </c>
      <c r="AH53" s="119">
        <f t="shared" si="3"/>
        <v>6639.8481359454781</v>
      </c>
      <c r="AI53" s="119">
        <f>(Escenarios!$E$11*S53+0.1*AD53)/(Escenarios!$E$12)</f>
        <v>1.2147979896785268</v>
      </c>
      <c r="AJ53" s="119">
        <f>AG53/10/Escenarios!$E$12</f>
        <v>0</v>
      </c>
      <c r="AK53" s="119">
        <f>(Escenarios!$E$11*U53+0.1*AE53)/(Escenarios!$E$12)</f>
        <v>5.7142857142857141E-2</v>
      </c>
      <c r="AL53" s="121">
        <f t="shared" si="4"/>
        <v>162.6660061922681</v>
      </c>
      <c r="AM53" s="121">
        <f>MAX(0,(AL53-Constantes!$D$13)*(1-EXP(-Constantes!$D$23)))</f>
        <v>0.84386224521218911</v>
      </c>
      <c r="AN53" s="121">
        <f>AJ53+W53*Escenarios!$E$11/Escenarios!$E$12+AM53</f>
        <v>1.0087232287353785</v>
      </c>
      <c r="AO53" s="121">
        <f>0.0526*AJ53*Observaciones!$F52^1.218</f>
        <v>0</v>
      </c>
      <c r="AP53" s="121">
        <f>AO53*Constantes!$E$38</f>
        <v>0</v>
      </c>
      <c r="AQ53" s="121">
        <f t="shared" si="5"/>
        <v>0</v>
      </c>
      <c r="AR53" s="15"/>
      <c r="AS53" s="74">
        <v>47</v>
      </c>
      <c r="AT53" s="146">
        <f>ETo!$I52*((1-Constantes!$F$19)*ETo!$K52+ETo!$L52)</f>
        <v>1.95370409290171</v>
      </c>
      <c r="AU53" s="121">
        <f>MIN(AT53*Constantes!$F$17,0.8*(AX52+Observaciones!$F52-AV53-AW53-Constantes!$D$14))</f>
        <v>1.2188835101182531</v>
      </c>
      <c r="AV53" s="121">
        <f>IF(Observaciones!$F52&gt;0.05*Constantes!$F$18,((Observaciones!$F52-0.05*Constantes!$F$18)^2)/(Observaciones!$F52+0.95*Constantes!$F$18),0)</f>
        <v>0</v>
      </c>
      <c r="AW53" s="121">
        <f>MAX(0,AX52+Observaciones!$F52-AV53-Constantes!$D$13)</f>
        <v>0</v>
      </c>
      <c r="AX53" s="121">
        <f>AX52+Observaciones!$F52-AV53-AU53-AW53-AY52</f>
        <v>37.641648919669308</v>
      </c>
      <c r="AY53" s="121">
        <f>MAX(0,(AX53-Constantes!$D$14)*(1-EXP(-Constantes!$D$22)))</f>
        <v>0.1671576686149733</v>
      </c>
      <c r="AZ53" s="119">
        <f>AZ52+(Entradas!$F$19*AW53-BA52)/(800*Entradas!$D$44)</f>
        <v>0</v>
      </c>
      <c r="BA53" s="119">
        <f>8000*Entradas!$D$45*AZ53/Constantes!$F$32</f>
        <v>0</v>
      </c>
      <c r="BB53" s="119">
        <f>10*Escenarios!$F$11*AV53</f>
        <v>0</v>
      </c>
      <c r="BC53" s="119">
        <f>10*Escenarios!$F$11*BA53</f>
        <v>0</v>
      </c>
      <c r="BD53" s="119">
        <f>0.001*Observaciones!$F52*Escenarios!$F$9</f>
        <v>0</v>
      </c>
      <c r="BE53" s="119">
        <f>Observaciones!$I52</f>
        <v>0</v>
      </c>
      <c r="BF53" s="119">
        <f>MIN(0.0005*ETo!$M52*Escenarios!$F$9*(BJ52/Constantes!$F$27)^(2/3),BJ52+BB53+BE53+BC53+BD53)</f>
        <v>23.274122884755247</v>
      </c>
      <c r="BG53" s="119">
        <f>MIN(Constantes!$F$26*(BJ52/Constantes!$F$27)^(2/3),BJ52+BB53+BC53+BD53+BE53-BF53)</f>
        <v>80</v>
      </c>
      <c r="BH53" s="119">
        <f>MIN(Entradas!$F$20,BJ52+BB53+BC53+BD53+BE53-BF53-BG53)</f>
        <v>1</v>
      </c>
      <c r="BI53" s="119">
        <f>MAX(0,BJ52+BB53+BC53+BD53+BE53-BF53-BG53-BH53-Constantes!$F$27)</f>
        <v>0</v>
      </c>
      <c r="BJ53" s="119">
        <f t="shared" si="6"/>
        <v>6562.3925437819116</v>
      </c>
      <c r="BK53" s="119">
        <f>(Escenarios!$F$11*AU53+0.1*BF53)/(Escenarios!$F$12)</f>
        <v>1.2157305177822251</v>
      </c>
      <c r="BL53" s="119">
        <f>BI53/10/Escenarios!$F$12</f>
        <v>0</v>
      </c>
      <c r="BM53" s="119">
        <f>(Escenarios!$F$11*AW53+0.1*BG53)/(Escenarios!$F$12)</f>
        <v>0.22857142857142856</v>
      </c>
      <c r="BN53" s="121">
        <f t="shared" si="7"/>
        <v>162.18769611899953</v>
      </c>
      <c r="BO53" s="121">
        <f>MAX(0,(BN53-Constantes!$D$13)*(1-EXP(-Constantes!$D$23)))</f>
        <v>0.8405583161985748</v>
      </c>
      <c r="BP53" s="121">
        <f>BL53+AY53*Escenarios!$F$11/Escenarios!$F$12+BO53</f>
        <v>0.99816411803554961</v>
      </c>
      <c r="BQ53" s="121">
        <f>0.0526*BL53*Observaciones!$F52^1.218</f>
        <v>0</v>
      </c>
      <c r="BR53" s="121">
        <f>BQ53*Constantes!$F$38</f>
        <v>0</v>
      </c>
      <c r="BS53" s="121">
        <f t="shared" si="8"/>
        <v>0</v>
      </c>
      <c r="BT53" s="15"/>
      <c r="BU53" s="74">
        <v>47</v>
      </c>
      <c r="BV53" s="75">
        <f>0.0526*Observaciones!$F52^2.218</f>
        <v>0</v>
      </c>
      <c r="BW53" s="75">
        <f>IF(Observaciones!$F52&gt;0.05*$CA$7,((Observaciones!$F52-0.05*$CA$7)^2)/(Observaciones!$F52+0.95*$CA$7),0)</f>
        <v>0</v>
      </c>
      <c r="BX53" s="75">
        <f>0.0526*BW53*Observaciones!$F52^1.218</f>
        <v>0</v>
      </c>
      <c r="BY53" s="27"/>
      <c r="BZ53" s="27"/>
      <c r="CA53" s="103"/>
      <c r="CB53" s="37"/>
    </row>
    <row r="54" spans="2:80" s="2" customFormat="1" ht="14.5" x14ac:dyDescent="0.35">
      <c r="B54" s="36"/>
      <c r="C54" s="74">
        <v>48</v>
      </c>
      <c r="D54" s="146">
        <f>ETo!$I53*((1-Constantes!$D$19)*ETo!$K53+ETo!$L53)</f>
        <v>2.0972873471967262</v>
      </c>
      <c r="E54" s="75">
        <f>MIN(D54*Constantes!$D$17,0.8*(H53+Observaciones!$F53-F54-G54-Constantes!$D$14))</f>
        <v>1.3045036789448521</v>
      </c>
      <c r="F54" s="75">
        <f>IF(Observaciones!$F53&gt;0.05*Constantes!$D$18,((Observaciones!$F53-0.05*Constantes!$D$18)^2)/(Observaciones!$F53+0.95*Constantes!$D$18),0)</f>
        <v>0.23181138753549585</v>
      </c>
      <c r="G54" s="75">
        <f>MAX(0,H53+Observaciones!$F53-F54-Constantes!$D$13)</f>
        <v>5.1186742453324925</v>
      </c>
      <c r="H54" s="75">
        <f>H53+Observaciones!$F53-F54-E54-G54-I53</f>
        <v>39.028216994798257</v>
      </c>
      <c r="I54" s="75">
        <f>MAX(0,(H54-Constantes!$D$14)*(1-EXP(-Constantes!$D$22)))</f>
        <v>0.18624696104534766</v>
      </c>
      <c r="J54" s="75">
        <f t="shared" si="0"/>
        <v>167.29332033325036</v>
      </c>
      <c r="K54" s="75">
        <f>MAX(0,(J54-Constantes!$D$13)*(1-EXP(-Constantes!$D$23)))</f>
        <v>0.87582543875529228</v>
      </c>
      <c r="L54" s="75">
        <f t="shared" si="1"/>
        <v>1.2938837873361357</v>
      </c>
      <c r="M54" s="75">
        <f>0.0526*F54*Observaciones!$F53^1.218</f>
        <v>0.15817789176341535</v>
      </c>
      <c r="N54" s="75">
        <f>M54*Constantes!$D$38</f>
        <v>7.1308077183984914E-4</v>
      </c>
      <c r="O54" s="75">
        <f t="shared" si="2"/>
        <v>55.111655221211855</v>
      </c>
      <c r="P54" s="15"/>
      <c r="Q54" s="120">
        <v>48</v>
      </c>
      <c r="R54" s="146">
        <f>ETo!$I53*((1-Constantes!$E$19)*ETo!$K53+ETo!$L53)</f>
        <v>2.0975793334066468</v>
      </c>
      <c r="S54" s="121">
        <f>MIN(R54*Constantes!$E$17,0.8*(V53+Observaciones!$F53-T54-U54-Constantes!$D$14))</f>
        <v>1.3056310598605012</v>
      </c>
      <c r="T54" s="121">
        <f>IF(Observaciones!$F53&gt;0.05*Constantes!$E$18,((Observaciones!$F53-0.05*Constantes!$E$18)^2)/(Observaciones!$F53+0.95*Constantes!$E$18),0)</f>
        <v>0.22966351929939885</v>
      </c>
      <c r="U54" s="121">
        <f>MAX(0,V53+Observaciones!$F53-T54-Constantes!$D$13)</f>
        <v>5.1187118140253247</v>
      </c>
      <c r="V54" s="121">
        <f>V53+Observaciones!$F53-T54-S54-U54-W53</f>
        <v>39.027118667000032</v>
      </c>
      <c r="W54" s="121">
        <f>MAX(0,(V54-Constantes!$D$14)*(1-EXP(-Constantes!$D$22)))</f>
        <v>0.18623184004198634</v>
      </c>
      <c r="X54" s="119">
        <f>X53+(Entradas!$E$19*U54-Y53)/(800*Entradas!$D$44)</f>
        <v>0</v>
      </c>
      <c r="Y54" s="119">
        <f>8000*Entradas!$D$45*X54/Constantes!$E$32</f>
        <v>0</v>
      </c>
      <c r="Z54" s="119">
        <f>10*Escenarios!$E$11*T54</f>
        <v>79.233914158292606</v>
      </c>
      <c r="AA54" s="119">
        <f>10*Escenarios!$E$11*Y54</f>
        <v>0</v>
      </c>
      <c r="AB54" s="119">
        <f>0.001*Observaciones!$F53*Escenarios!$E$9</f>
        <v>40.999999999999993</v>
      </c>
      <c r="AC54" s="119">
        <f>Observaciones!$I53</f>
        <v>9.8238347283588343</v>
      </c>
      <c r="AD54" s="119">
        <f>MIN(0.0005*ETo!$M53*Escenarios!$E$9*(AH53/Constantes!$E$27)^(2/3),AH53+Z54+AA54+AB54+AC54)</f>
        <v>6.2337964205462368</v>
      </c>
      <c r="AE54" s="119">
        <f>MIN(Constantes!$E$26*(AH53/Constantes!$E$27)^(2/3),AH53+Z54+AA54+AB54+AC54-AD54)</f>
        <v>19.946326912430877</v>
      </c>
      <c r="AF54" s="119">
        <f>MIN(Entradas!$E$20,AH53+Z54+AA54+AB54+AC54-AD54-AE54)</f>
        <v>1</v>
      </c>
      <c r="AG54" s="119">
        <f>MAX(0,AH53+Z54+AA54+AB54+AC54-AD54-AE54-AF54-Constantes!$E$27)</f>
        <v>76.059094832485243</v>
      </c>
      <c r="AH54" s="119">
        <f t="shared" si="3"/>
        <v>6666.666666666667</v>
      </c>
      <c r="AI54" s="119">
        <f>(Escenarios!$E$11*S54+0.1*AD54)/(Escenarios!$E$12)</f>
        <v>1.3047900344926262</v>
      </c>
      <c r="AJ54" s="119">
        <f>AG54/10/Escenarios!$E$12</f>
        <v>0.2173116995213864</v>
      </c>
      <c r="AK54" s="119">
        <f>(Escenarios!$E$11*U54+0.1*AE54)/(Escenarios!$E$12)</f>
        <v>5.1025768650033365</v>
      </c>
      <c r="AL54" s="121">
        <f t="shared" si="4"/>
        <v>166.92472081205923</v>
      </c>
      <c r="AM54" s="121">
        <f>MAX(0,(AL54-Constantes!$D$13)*(1-EXP(-Constantes!$D$23)))</f>
        <v>0.87327933588075812</v>
      </c>
      <c r="AN54" s="121">
        <f>AJ54+W54*Escenarios!$E$11/Escenarios!$E$12+AM54</f>
        <v>1.2741624205863882</v>
      </c>
      <c r="AO54" s="121">
        <f>0.0526*AJ54*Observaciones!$F53^1.218</f>
        <v>0.14828394261068917</v>
      </c>
      <c r="AP54" s="121">
        <f>AO54*Constantes!$E$38</f>
        <v>6.6406552557049547E-4</v>
      </c>
      <c r="AQ54" s="121">
        <f t="shared" si="5"/>
        <v>52.117808125661313</v>
      </c>
      <c r="AR54" s="15"/>
      <c r="AS54" s="74">
        <v>48</v>
      </c>
      <c r="AT54" s="146">
        <f>ETo!$I53*((1-Constantes!$F$19)*ETo!$K53+ETo!$L53)</f>
        <v>2.098508380438215</v>
      </c>
      <c r="AU54" s="121">
        <f>MIN(AT54*Constantes!$F$17,0.8*(AX53+Observaciones!$F53-AV54-AW54-Constantes!$D$14))</f>
        <v>1.3092244982514789</v>
      </c>
      <c r="AV54" s="121">
        <f>IF(Observaciones!$F53&gt;0.05*Constantes!$F$18,((Observaciones!$F53-0.05*Constantes!$F$18)^2)/(Observaciones!$F53+0.95*Constantes!$F$18),0)</f>
        <v>0.22292417618226557</v>
      </c>
      <c r="AW54" s="121">
        <f>MAX(0,AX53+Observaciones!$F53-AV54-Constantes!$D$13)</f>
        <v>5.1187247434870429</v>
      </c>
      <c r="AX54" s="121">
        <f>AX53+Observaciones!$F53-AV54-AU54-AW54-AY53</f>
        <v>39.023617833133542</v>
      </c>
      <c r="AY54" s="121">
        <f>MAX(0,(AX54-Constantes!$D$14)*(1-EXP(-Constantes!$D$22)))</f>
        <v>0.18618364302762672</v>
      </c>
      <c r="AZ54" s="119">
        <f>AZ53+(Entradas!$F$19*AW54-BA53)/(800*Entradas!$D$44)</f>
        <v>0</v>
      </c>
      <c r="BA54" s="119">
        <f>8000*Entradas!$D$45*AZ54/Constantes!$F$32</f>
        <v>0</v>
      </c>
      <c r="BB54" s="119">
        <f>10*Escenarios!$F$11*AV54</f>
        <v>73.56497814014763</v>
      </c>
      <c r="BC54" s="119">
        <f>10*Escenarios!$F$11*BA54</f>
        <v>0</v>
      </c>
      <c r="BD54" s="119">
        <f>0.001*Observaciones!$F53*Escenarios!$F$9</f>
        <v>163.99999999999997</v>
      </c>
      <c r="BE54" s="119">
        <f>Observaciones!$I53</f>
        <v>9.8238347283588343</v>
      </c>
      <c r="BF54" s="119">
        <f>MIN(0.0005*ETo!$M53*Escenarios!$F$9*(BJ53/Constantes!$F$27)^(2/3),BJ53+BB54+BE54+BC54+BD54)</f>
        <v>24.740889655685567</v>
      </c>
      <c r="BG54" s="119">
        <f>MIN(Constantes!$F$26*(BJ53/Constantes!$F$27)^(2/3),BJ53+BB54+BC54+BD54+BE54-BF54)</f>
        <v>79.163617141902364</v>
      </c>
      <c r="BH54" s="119">
        <f>MIN(Entradas!$F$20,BJ53+BB54+BC54+BD54+BE54-BF54-BG54)</f>
        <v>1</v>
      </c>
      <c r="BI54" s="119">
        <f>MAX(0,BJ53+BB54+BC54+BD54+BE54-BF54-BG54-BH54-Constantes!$F$27)</f>
        <v>38.210183186163704</v>
      </c>
      <c r="BJ54" s="119">
        <f t="shared" si="6"/>
        <v>6666.666666666667</v>
      </c>
      <c r="BK54" s="119">
        <f>(Escenarios!$F$11*AU54+0.1*BF54)/(Escenarios!$F$12)</f>
        <v>1.3050999259390674</v>
      </c>
      <c r="BL54" s="119">
        <f>BI54/10/Escenarios!$F$12</f>
        <v>0.10917195196046772</v>
      </c>
      <c r="BM54" s="119">
        <f>(Escenarios!$F$11*AW54+0.1*BG54)/(Escenarios!$F$12)</f>
        <v>5.0524079499789325</v>
      </c>
      <c r="BN54" s="121">
        <f t="shared" si="7"/>
        <v>166.39954575277989</v>
      </c>
      <c r="BO54" s="121">
        <f>MAX(0,(BN54-Constantes!$D$13)*(1-EXP(-Constantes!$D$23)))</f>
        <v>0.8696516867624311</v>
      </c>
      <c r="BP54" s="121">
        <f>BL54+AY54*Escenarios!$F$11/Escenarios!$F$12+BO54</f>
        <v>1.1543682164346611</v>
      </c>
      <c r="BQ54" s="121">
        <f>0.0526*BL54*Observaciones!$F53^1.218</f>
        <v>7.449413673933257E-2</v>
      </c>
      <c r="BR54" s="121">
        <f>BQ54*Constantes!$F$38</f>
        <v>3.2655681544954007E-4</v>
      </c>
      <c r="BS54" s="121">
        <f t="shared" si="8"/>
        <v>28.288791288635036</v>
      </c>
      <c r="BT54" s="15"/>
      <c r="BU54" s="74">
        <v>48</v>
      </c>
      <c r="BV54" s="75">
        <f>0.0526*Observaciones!$F53^2.218</f>
        <v>5.5953192215865393</v>
      </c>
      <c r="BW54" s="75">
        <f>IF(Observaciones!$F53&gt;0.05*$CA$7,((Observaciones!$F53-0.05*$CA$7)^2)/(Observaciones!$F53+0.95*$CA$7),0)</f>
        <v>1.0178284559629247</v>
      </c>
      <c r="BX54" s="75">
        <f>0.0526*BW54*Observaciones!$F53^1.218</f>
        <v>0.69452135657647551</v>
      </c>
      <c r="BY54" s="27"/>
      <c r="BZ54" s="27"/>
      <c r="CA54" s="103"/>
      <c r="CB54" s="37"/>
    </row>
    <row r="55" spans="2:80" s="2" customFormat="1" ht="14.5" x14ac:dyDescent="0.35">
      <c r="B55" s="36"/>
      <c r="C55" s="74">
        <v>49</v>
      </c>
      <c r="D55" s="146">
        <f>ETo!$I54*((1-Constantes!$D$19)*ETo!$K54+ETo!$L54)</f>
        <v>1.9893686263352943</v>
      </c>
      <c r="E55" s="75">
        <f>MIN(D55*Constantes!$D$17,0.8*(H54+Observaciones!$F54-F55-G55-Constantes!$D$14))</f>
        <v>1.2373787003009242</v>
      </c>
      <c r="F55" s="75">
        <f>IF(Observaciones!$F54&gt;0.05*Constantes!$D$18,((Observaciones!$F54-0.05*Constantes!$D$18)^2)/(Observaciones!$F54+0.95*Constantes!$D$18),0)</f>
        <v>0</v>
      </c>
      <c r="G55" s="75">
        <f>MAX(0,H54+Observaciones!$F54-F55-Constantes!$D$13)</f>
        <v>0</v>
      </c>
      <c r="H55" s="75">
        <f>H54+Observaciones!$F54-F55-E55-G55-I54</f>
        <v>37.604591333451985</v>
      </c>
      <c r="I55" s="75">
        <f>MAX(0,(H55-Constantes!$D$14)*(1-EXP(-Constantes!$D$22)))</f>
        <v>0.16664748587475661</v>
      </c>
      <c r="J55" s="75">
        <f t="shared" si="0"/>
        <v>166.41749489449506</v>
      </c>
      <c r="K55" s="75">
        <f>MAX(0,(J55-Constantes!$D$13)*(1-EXP(-Constantes!$D$23)))</f>
        <v>0.86977567054073002</v>
      </c>
      <c r="L55" s="75">
        <f t="shared" si="1"/>
        <v>1.0364231564154867</v>
      </c>
      <c r="M55" s="75">
        <f>0.0526*F55*Observaciones!$F54^1.218</f>
        <v>0</v>
      </c>
      <c r="N55" s="75">
        <f>M55*Constantes!$D$38</f>
        <v>0</v>
      </c>
      <c r="O55" s="75">
        <f t="shared" si="2"/>
        <v>0</v>
      </c>
      <c r="P55" s="15"/>
      <c r="Q55" s="120">
        <v>49</v>
      </c>
      <c r="R55" s="146">
        <f>ETo!$I54*((1-Constantes!$E$19)*ETo!$K54+ETo!$L54)</f>
        <v>1.9896457030855372</v>
      </c>
      <c r="S55" s="121">
        <f>MIN(R55*Constantes!$E$17,0.8*(V54+Observaciones!$F54-T55-U55-Constantes!$D$14))</f>
        <v>1.2384481419577618</v>
      </c>
      <c r="T55" s="121">
        <f>IF(Observaciones!$F54&gt;0.05*Constantes!$E$18,((Observaciones!$F54-0.05*Constantes!$E$18)^2)/(Observaciones!$F54+0.95*Constantes!$E$18),0)</f>
        <v>0</v>
      </c>
      <c r="U55" s="121">
        <f>MAX(0,V54+Observaciones!$F54-T55-Constantes!$D$13)</f>
        <v>0</v>
      </c>
      <c r="V55" s="121">
        <f>V54+Observaciones!$F54-T55-S55-U55-W54</f>
        <v>37.602438685000287</v>
      </c>
      <c r="W55" s="121">
        <f>MAX(0,(V55-Constantes!$D$14)*(1-EXP(-Constantes!$D$22)))</f>
        <v>0.16661784972740015</v>
      </c>
      <c r="X55" s="119">
        <f>X54+(Entradas!$E$19*U55-Y54)/(800*Entradas!$D$44)</f>
        <v>0</v>
      </c>
      <c r="Y55" s="119">
        <f>8000*Entradas!$D$45*X55/Constantes!$E$32</f>
        <v>0</v>
      </c>
      <c r="Z55" s="119">
        <f>10*Escenarios!$E$11*T55</f>
        <v>0</v>
      </c>
      <c r="AA55" s="119">
        <f>10*Escenarios!$E$11*Y55</f>
        <v>0</v>
      </c>
      <c r="AB55" s="119">
        <f>0.001*Observaciones!$F54*Escenarios!$E$9</f>
        <v>0</v>
      </c>
      <c r="AC55" s="119">
        <f>Observaciones!$I54</f>
        <v>0</v>
      </c>
      <c r="AD55" s="119">
        <f>MIN(0.0005*ETo!$M54*Escenarios!$E$9*(AH54/Constantes!$E$27)^(2/3),AH54+Z55+AA55+AB55+AC55)</f>
        <v>5.9293363541769288</v>
      </c>
      <c r="AE55" s="119">
        <f>MIN(Constantes!$E$26*(AH54/Constantes!$E$27)^(2/3),AH54+Z55+AA55+AB55+AC55-AD55)</f>
        <v>20</v>
      </c>
      <c r="AF55" s="119">
        <f>MIN(Entradas!$E$20,AH54+Z55+AA55+AB55+AC55-AD55-AE55)</f>
        <v>1</v>
      </c>
      <c r="AG55" s="119">
        <f>MAX(0,AH54+Z55+AA55+AB55+AC55-AD55-AE55-AF55-Constantes!$E$27)</f>
        <v>0</v>
      </c>
      <c r="AH55" s="119">
        <f t="shared" si="3"/>
        <v>6639.7373303124905</v>
      </c>
      <c r="AI55" s="119">
        <f>(Escenarios!$E$11*S55+0.1*AD55)/(Escenarios!$E$12)</f>
        <v>1.2376969866560135</v>
      </c>
      <c r="AJ55" s="119">
        <f>AG55/10/Escenarios!$E$12</f>
        <v>0</v>
      </c>
      <c r="AK55" s="119">
        <f>(Escenarios!$E$11*U55+0.1*AE55)/(Escenarios!$E$12)</f>
        <v>5.7142857142857141E-2</v>
      </c>
      <c r="AL55" s="121">
        <f t="shared" si="4"/>
        <v>166.10858433332132</v>
      </c>
      <c r="AM55" s="121">
        <f>MAX(0,(AL55-Constantes!$D$13)*(1-EXP(-Constantes!$D$23)))</f>
        <v>0.86764186942987453</v>
      </c>
      <c r="AN55" s="121">
        <f>AJ55+W55*Escenarios!$E$11/Escenarios!$E$12+AM55</f>
        <v>1.031879464161169</v>
      </c>
      <c r="AO55" s="121">
        <f>0.0526*AJ55*Observaciones!$F54^1.218</f>
        <v>0</v>
      </c>
      <c r="AP55" s="121">
        <f>AO55*Constantes!$E$38</f>
        <v>0</v>
      </c>
      <c r="AQ55" s="121">
        <f t="shared" si="5"/>
        <v>0</v>
      </c>
      <c r="AR55" s="15"/>
      <c r="AS55" s="74">
        <v>49</v>
      </c>
      <c r="AT55" s="146">
        <f>ETo!$I54*((1-Constantes!$F$19)*ETo!$K54+ETo!$L54)</f>
        <v>1.9905273109272197</v>
      </c>
      <c r="AU55" s="121">
        <f>MIN(AT55*Constantes!$F$17,0.8*(AX54+Observaciones!$F54-AV55-AW55-Constantes!$D$14))</f>
        <v>1.2418569037881824</v>
      </c>
      <c r="AV55" s="121">
        <f>IF(Observaciones!$F54&gt;0.05*Constantes!$F$18,((Observaciones!$F54-0.05*Constantes!$F$18)^2)/(Observaciones!$F54+0.95*Constantes!$F$18),0)</f>
        <v>0</v>
      </c>
      <c r="AW55" s="121">
        <f>MAX(0,AX54+Observaciones!$F54-AV55-Constantes!$D$13)</f>
        <v>0</v>
      </c>
      <c r="AX55" s="121">
        <f>AX54+Observaciones!$F54-AV55-AU55-AW55-AY54</f>
        <v>37.595577286317734</v>
      </c>
      <c r="AY55" s="121">
        <f>MAX(0,(AX55-Constantes!$D$14)*(1-EXP(-Constantes!$D$22)))</f>
        <v>0.16652338682414858</v>
      </c>
      <c r="AZ55" s="119">
        <f>AZ54+(Entradas!$F$19*AW55-BA54)/(800*Entradas!$D$44)</f>
        <v>0</v>
      </c>
      <c r="BA55" s="119">
        <f>8000*Entradas!$D$45*AZ55/Constantes!$F$32</f>
        <v>0</v>
      </c>
      <c r="BB55" s="119">
        <f>10*Escenarios!$F$11*AV55</f>
        <v>0</v>
      </c>
      <c r="BC55" s="119">
        <f>10*Escenarios!$F$11*BA55</f>
        <v>0</v>
      </c>
      <c r="BD55" s="119">
        <f>0.001*Observaciones!$F54*Escenarios!$F$9</f>
        <v>0</v>
      </c>
      <c r="BE55" s="119">
        <f>Observaciones!$I54</f>
        <v>0</v>
      </c>
      <c r="BF55" s="119">
        <f>MIN(0.0005*ETo!$M54*Escenarios!$F$9*(BJ54/Constantes!$F$27)^(2/3),BJ54+BB55+BE55+BC55+BD55)</f>
        <v>23.717345416707715</v>
      </c>
      <c r="BG55" s="119">
        <f>MIN(Constantes!$F$26*(BJ54/Constantes!$F$27)^(2/3),BJ54+BB55+BC55+BD55+BE55-BF55)</f>
        <v>80</v>
      </c>
      <c r="BH55" s="119">
        <f>MIN(Entradas!$F$20,BJ54+BB55+BC55+BD55+BE55-BF55-BG55)</f>
        <v>1</v>
      </c>
      <c r="BI55" s="119">
        <f>MAX(0,BJ54+BB55+BC55+BD55+BE55-BF55-BG55-BH55-Constantes!$F$27)</f>
        <v>0</v>
      </c>
      <c r="BJ55" s="119">
        <f t="shared" si="6"/>
        <v>6561.9493212499592</v>
      </c>
      <c r="BK55" s="119">
        <f>(Escenarios!$F$11*AU55+0.1*BF55)/(Escenarios!$F$12)</f>
        <v>1.2386574961908796</v>
      </c>
      <c r="BL55" s="119">
        <f>BI55/10/Escenarios!$F$12</f>
        <v>0</v>
      </c>
      <c r="BM55" s="119">
        <f>(Escenarios!$F$11*AW55+0.1*BG55)/(Escenarios!$F$12)</f>
        <v>0.22857142857142856</v>
      </c>
      <c r="BN55" s="121">
        <f t="shared" si="7"/>
        <v>165.75846549458888</v>
      </c>
      <c r="BO55" s="121">
        <f>MAX(0,(BN55-Constantes!$D$13)*(1-EXP(-Constantes!$D$23)))</f>
        <v>0.86522342195375057</v>
      </c>
      <c r="BP55" s="121">
        <f>BL55+AY55*Escenarios!$F$11/Escenarios!$F$12+BO55</f>
        <v>1.022231186673662</v>
      </c>
      <c r="BQ55" s="121">
        <f>0.0526*BL55*Observaciones!$F54^1.218</f>
        <v>0</v>
      </c>
      <c r="BR55" s="121">
        <f>BQ55*Constantes!$F$38</f>
        <v>0</v>
      </c>
      <c r="BS55" s="121">
        <f t="shared" si="8"/>
        <v>0</v>
      </c>
      <c r="BT55" s="15"/>
      <c r="BU55" s="74">
        <v>49</v>
      </c>
      <c r="BV55" s="75">
        <f>0.0526*Observaciones!$F54^2.218</f>
        <v>0</v>
      </c>
      <c r="BW55" s="75">
        <f>IF(Observaciones!$F54&gt;0.05*$CA$7,((Observaciones!$F54-0.05*$CA$7)^2)/(Observaciones!$F54+0.95*$CA$7),0)</f>
        <v>0</v>
      </c>
      <c r="BX55" s="75">
        <f>0.0526*BW55*Observaciones!$F54^1.218</f>
        <v>0</v>
      </c>
      <c r="BY55" s="27"/>
      <c r="BZ55" s="27"/>
      <c r="CA55" s="103"/>
      <c r="CB55" s="37"/>
    </row>
    <row r="56" spans="2:80" s="2" customFormat="1" ht="14.5" x14ac:dyDescent="0.35">
      <c r="B56" s="36"/>
      <c r="C56" s="74">
        <v>50</v>
      </c>
      <c r="D56" s="146">
        <f>ETo!$I55*((1-Constantes!$D$19)*ETo!$K55+ETo!$L55)</f>
        <v>1.897310700405002</v>
      </c>
      <c r="E56" s="75">
        <f>MIN(D56*Constantes!$D$17,0.8*(H55+Observaciones!$F55-F56-G56-Constantes!$D$14))</f>
        <v>1.1801190676556346</v>
      </c>
      <c r="F56" s="75">
        <f>IF(Observaciones!$F55&gt;0.05*Constantes!$D$18,((Observaciones!$F55-0.05*Constantes!$D$18)^2)/(Observaciones!$F55+0.95*Constantes!$D$18),0)</f>
        <v>0</v>
      </c>
      <c r="G56" s="75">
        <f>MAX(0,H55+Observaciones!$F55-F56-Constantes!$D$13)</f>
        <v>0</v>
      </c>
      <c r="H56" s="75">
        <f>H55+Observaciones!$F55-F56-E56-G56-I55</f>
        <v>36.257824779921599</v>
      </c>
      <c r="I56" s="75">
        <f>MAX(0,(H56-Constantes!$D$14)*(1-EXP(-Constantes!$D$22)))</f>
        <v>0.14810615275384362</v>
      </c>
      <c r="J56" s="75">
        <f t="shared" si="0"/>
        <v>165.54771922395435</v>
      </c>
      <c r="K56" s="75">
        <f>MAX(0,(J56-Constantes!$D$13)*(1-EXP(-Constantes!$D$23)))</f>
        <v>0.8637676911277149</v>
      </c>
      <c r="L56" s="75">
        <f t="shared" si="1"/>
        <v>1.0118738438815584</v>
      </c>
      <c r="M56" s="75">
        <f>0.0526*F56*Observaciones!$F55^1.218</f>
        <v>0</v>
      </c>
      <c r="N56" s="75">
        <f>M56*Constantes!$D$38</f>
        <v>0</v>
      </c>
      <c r="O56" s="75">
        <f t="shared" si="2"/>
        <v>0</v>
      </c>
      <c r="P56" s="15"/>
      <c r="Q56" s="120">
        <v>50</v>
      </c>
      <c r="R56" s="146">
        <f>ETo!$I55*((1-Constantes!$E$19)*ETo!$K55+ETo!$L55)</f>
        <v>1.897574728164573</v>
      </c>
      <c r="S56" s="121">
        <f>MIN(R56*Constantes!$E$17,0.8*(V55+Observaciones!$F55-T56-U56-Constantes!$D$14))</f>
        <v>1.1811388794884297</v>
      </c>
      <c r="T56" s="121">
        <f>IF(Observaciones!$F55&gt;0.05*Constantes!$E$18,((Observaciones!$F55-0.05*Constantes!$E$18)^2)/(Observaciones!$F55+0.95*Constantes!$E$18),0)</f>
        <v>0</v>
      </c>
      <c r="U56" s="121">
        <f>MAX(0,V55+Observaciones!$F55-T56-Constantes!$D$13)</f>
        <v>0</v>
      </c>
      <c r="V56" s="121">
        <f>V55+Observaciones!$F55-T56-S56-U56-W55</f>
        <v>36.254681955784456</v>
      </c>
      <c r="W56" s="121">
        <f>MAX(0,(V56-Constantes!$D$14)*(1-EXP(-Constantes!$D$22)))</f>
        <v>0.14806288456522215</v>
      </c>
      <c r="X56" s="119">
        <f>X55+(Entradas!$E$19*U56-Y55)/(800*Entradas!$D$44)</f>
        <v>0</v>
      </c>
      <c r="Y56" s="119">
        <f>8000*Entradas!$D$45*X56/Constantes!$E$32</f>
        <v>0</v>
      </c>
      <c r="Z56" s="119">
        <f>10*Escenarios!$E$11*T56</f>
        <v>0</v>
      </c>
      <c r="AA56" s="119">
        <f>10*Escenarios!$E$11*Y56</f>
        <v>0</v>
      </c>
      <c r="AB56" s="119">
        <f>0.001*Observaciones!$F55*Escenarios!$E$9</f>
        <v>0</v>
      </c>
      <c r="AC56" s="119">
        <f>Observaciones!$I55</f>
        <v>0</v>
      </c>
      <c r="AD56" s="119">
        <f>MIN(0.0005*ETo!$M55*Escenarios!$E$9*(AH55/Constantes!$E$27)^(2/3),AH55+Z56+AA56+AB56+AC56)</f>
        <v>5.6389359408611783</v>
      </c>
      <c r="AE56" s="119">
        <f>MIN(Constantes!$E$26*(AH55/Constantes!$E$27)^(2/3),AH55+Z56+AA56+AB56+AC56-AD56)</f>
        <v>19.946105002583813</v>
      </c>
      <c r="AF56" s="119">
        <f>MIN(Entradas!$E$20,AH55+Z56+AA56+AB56+AC56-AD56-AE56)</f>
        <v>1</v>
      </c>
      <c r="AG56" s="119">
        <f>MAX(0,AH55+Z56+AA56+AB56+AC56-AD56-AE56-AF56-Constantes!$E$27)</f>
        <v>0</v>
      </c>
      <c r="AH56" s="119">
        <f t="shared" si="3"/>
        <v>6613.1522893690453</v>
      </c>
      <c r="AI56" s="119">
        <f>(Escenarios!$E$11*S56+0.1*AD56)/(Escenarios!$E$12)</f>
        <v>1.1803767124696269</v>
      </c>
      <c r="AJ56" s="119">
        <f>AG56/10/Escenarios!$E$12</f>
        <v>0</v>
      </c>
      <c r="AK56" s="119">
        <f>(Escenarios!$E$11*U56+0.1*AE56)/(Escenarios!$E$12)</f>
        <v>5.6988871435953756E-2</v>
      </c>
      <c r="AL56" s="121">
        <f t="shared" si="4"/>
        <v>165.29793133532741</v>
      </c>
      <c r="AM56" s="121">
        <f>MAX(0,(AL56-Constantes!$D$13)*(1-EXP(-Constantes!$D$23)))</f>
        <v>0.86204228014725115</v>
      </c>
      <c r="AN56" s="121">
        <f>AJ56+W56*Escenarios!$E$11/Escenarios!$E$12+AM56</f>
        <v>1.0079899806472559</v>
      </c>
      <c r="AO56" s="121">
        <f>0.0526*AJ56*Observaciones!$F55^1.218</f>
        <v>0</v>
      </c>
      <c r="AP56" s="121">
        <f>AO56*Constantes!$E$38</f>
        <v>0</v>
      </c>
      <c r="AQ56" s="121">
        <f t="shared" si="5"/>
        <v>0</v>
      </c>
      <c r="AR56" s="15"/>
      <c r="AS56" s="74">
        <v>50</v>
      </c>
      <c r="AT56" s="146">
        <f>ETo!$I55*((1-Constantes!$F$19)*ETo!$K55+ETo!$L55)</f>
        <v>1.8984148164904815</v>
      </c>
      <c r="AU56" s="121">
        <f>MIN(AT56*Constantes!$F$17,0.8*(AX55+Observaciones!$F55-AV56-AW56-Constantes!$D$14))</f>
        <v>1.1843894495545959</v>
      </c>
      <c r="AV56" s="121">
        <f>IF(Observaciones!$F55&gt;0.05*Constantes!$F$18,((Observaciones!$F55-0.05*Constantes!$F$18)^2)/(Observaciones!$F55+0.95*Constantes!$F$18),0)</f>
        <v>0</v>
      </c>
      <c r="AW56" s="121">
        <f>MAX(0,AX55+Observaciones!$F55-AV56-Constantes!$D$13)</f>
        <v>0</v>
      </c>
      <c r="AX56" s="121">
        <f>AX55+Observaciones!$F55-AV56-AU56-AW56-AY55</f>
        <v>36.244664449938995</v>
      </c>
      <c r="AY56" s="121">
        <f>MAX(0,(AX56-Constantes!$D$14)*(1-EXP(-Constantes!$D$22)))</f>
        <v>0.14792497060200818</v>
      </c>
      <c r="AZ56" s="119">
        <f>AZ55+(Entradas!$F$19*AW56-BA55)/(800*Entradas!$D$44)</f>
        <v>0</v>
      </c>
      <c r="BA56" s="119">
        <f>8000*Entradas!$D$45*AZ56/Constantes!$F$32</f>
        <v>0</v>
      </c>
      <c r="BB56" s="119">
        <f>10*Escenarios!$F$11*AV56</f>
        <v>0</v>
      </c>
      <c r="BC56" s="119">
        <f>10*Escenarios!$F$11*BA56</f>
        <v>0</v>
      </c>
      <c r="BD56" s="119">
        <f>0.001*Observaciones!$F55*Escenarios!$F$9</f>
        <v>0</v>
      </c>
      <c r="BE56" s="119">
        <f>Observaciones!$I55</f>
        <v>0</v>
      </c>
      <c r="BF56" s="119">
        <f>MIN(0.0005*ETo!$M55*Escenarios!$F$9*(BJ55/Constantes!$F$27)^(2/3),BJ55+BB56+BE56+BC56+BD56)</f>
        <v>22.379229721931367</v>
      </c>
      <c r="BG56" s="119">
        <f>MIN(Constantes!$F$26*(BJ55/Constantes!$F$27)^(2/3),BJ55+BB56+BC56+BD56+BE56-BF56)</f>
        <v>79.160052639721357</v>
      </c>
      <c r="BH56" s="119">
        <f>MIN(Entradas!$F$20,BJ55+BB56+BC56+BD56+BE56-BF56-BG56)</f>
        <v>1</v>
      </c>
      <c r="BI56" s="119">
        <f>MAX(0,BJ55+BB56+BC56+BD56+BE56-BF56-BG56-BH56-Constantes!$F$27)</f>
        <v>0</v>
      </c>
      <c r="BJ56" s="119">
        <f t="shared" si="6"/>
        <v>6459.4100388883062</v>
      </c>
      <c r="BK56" s="119">
        <f>(Escenarios!$F$11*AU56+0.1*BF56)/(Escenarios!$F$12)</f>
        <v>1.1806507087855658</v>
      </c>
      <c r="BL56" s="119">
        <f>BI56/10/Escenarios!$F$12</f>
        <v>0</v>
      </c>
      <c r="BM56" s="119">
        <f>(Escenarios!$F$11*AW56+0.1*BG56)/(Escenarios!$F$12)</f>
        <v>0.22617157897063245</v>
      </c>
      <c r="BN56" s="121">
        <f t="shared" si="7"/>
        <v>165.11941365160575</v>
      </c>
      <c r="BO56" s="121">
        <f>MAX(0,(BN56-Constantes!$D$13)*(1-EXP(-Constantes!$D$23)))</f>
        <v>0.86080916843237398</v>
      </c>
      <c r="BP56" s="121">
        <f>BL56+AY56*Escenarios!$F$11/Escenarios!$F$12+BO56</f>
        <v>1.0002812835714103</v>
      </c>
      <c r="BQ56" s="121">
        <f>0.0526*BL56*Observaciones!$F55^1.218</f>
        <v>0</v>
      </c>
      <c r="BR56" s="121">
        <f>BQ56*Constantes!$F$38</f>
        <v>0</v>
      </c>
      <c r="BS56" s="121">
        <f t="shared" si="8"/>
        <v>0</v>
      </c>
      <c r="BT56" s="15"/>
      <c r="BU56" s="74">
        <v>50</v>
      </c>
      <c r="BV56" s="75">
        <f>0.0526*Observaciones!$F55^2.218</f>
        <v>0</v>
      </c>
      <c r="BW56" s="75">
        <f>IF(Observaciones!$F55&gt;0.05*$CA$7,((Observaciones!$F55-0.05*$CA$7)^2)/(Observaciones!$F55+0.95*$CA$7),0)</f>
        <v>0</v>
      </c>
      <c r="BX56" s="75">
        <f>0.0526*BW56*Observaciones!$F55^1.218</f>
        <v>0</v>
      </c>
      <c r="BY56" s="27"/>
      <c r="BZ56" s="27"/>
      <c r="CA56" s="103"/>
      <c r="CB56" s="37"/>
    </row>
    <row r="57" spans="2:80" s="2" customFormat="1" ht="14.5" x14ac:dyDescent="0.35">
      <c r="B57" s="36"/>
      <c r="C57" s="74">
        <v>51</v>
      </c>
      <c r="D57" s="146">
        <f>ETo!$I56*((1-Constantes!$D$19)*ETo!$K56+ETo!$L56)</f>
        <v>1.9416412509728138</v>
      </c>
      <c r="E57" s="75">
        <f>MIN(D57*Constantes!$D$17,0.8*(H56+Observaciones!$F56-F57-G57-Constantes!$D$14))</f>
        <v>1.2076924787967722</v>
      </c>
      <c r="F57" s="75">
        <f>IF(Observaciones!$F56&gt;0.05*Constantes!$D$18,((Observaciones!$F56-0.05*Constantes!$D$18)^2)/(Observaciones!$F56+0.95*Constantes!$D$18),0)</f>
        <v>0</v>
      </c>
      <c r="G57" s="75">
        <f>MAX(0,H56+Observaciones!$F56-F57-Constantes!$D$13)</f>
        <v>0</v>
      </c>
      <c r="H57" s="75">
        <f>H56+Observaciones!$F56-F57-E57-G57-I56</f>
        <v>34.902026148370986</v>
      </c>
      <c r="I57" s="75">
        <f>MAX(0,(H57-Constantes!$D$14)*(1-EXP(-Constantes!$D$22)))</f>
        <v>0.12944047234578712</v>
      </c>
      <c r="J57" s="75">
        <f t="shared" si="0"/>
        <v>164.68395153282663</v>
      </c>
      <c r="K57" s="75">
        <f>MAX(0,(J57-Constantes!$D$13)*(1-EXP(-Constantes!$D$23)))</f>
        <v>0.85780121185990921</v>
      </c>
      <c r="L57" s="75">
        <f t="shared" si="1"/>
        <v>0.98724168420569636</v>
      </c>
      <c r="M57" s="75">
        <f>0.0526*F57*Observaciones!$F56^1.218</f>
        <v>0</v>
      </c>
      <c r="N57" s="75">
        <f>M57*Constantes!$D$38</f>
        <v>0</v>
      </c>
      <c r="O57" s="75">
        <f t="shared" si="2"/>
        <v>0</v>
      </c>
      <c r="P57" s="15"/>
      <c r="Q57" s="120">
        <v>51</v>
      </c>
      <c r="R57" s="146">
        <f>ETo!$I56*((1-Constantes!$E$19)*ETo!$K56+ETo!$L56)</f>
        <v>1.9419117811945659</v>
      </c>
      <c r="S57" s="121">
        <f>MIN(R57*Constantes!$E$17,0.8*(V56+Observaciones!$F56-T57-U57-Constantes!$D$14))</f>
        <v>1.2087363260386996</v>
      </c>
      <c r="T57" s="121">
        <f>IF(Observaciones!$F56&gt;0.05*Constantes!$E$18,((Observaciones!$F56-0.05*Constantes!$E$18)^2)/(Observaciones!$F56+0.95*Constantes!$E$18),0)</f>
        <v>0</v>
      </c>
      <c r="U57" s="121">
        <f>MAX(0,V56+Observaciones!$F56-T57-Constantes!$D$13)</f>
        <v>0</v>
      </c>
      <c r="V57" s="121">
        <f>V56+Observaciones!$F56-T57-S57-U57-W56</f>
        <v>34.897882745180539</v>
      </c>
      <c r="W57" s="121">
        <f>MAX(0,(V57-Constantes!$D$14)*(1-EXP(-Constantes!$D$22)))</f>
        <v>0.12938342888966106</v>
      </c>
      <c r="X57" s="119">
        <f>X56+(Entradas!$E$19*U57-Y56)/(800*Entradas!$D$44)</f>
        <v>0</v>
      </c>
      <c r="Y57" s="119">
        <f>8000*Entradas!$D$45*X57/Constantes!$E$32</f>
        <v>0</v>
      </c>
      <c r="Z57" s="119">
        <f>10*Escenarios!$E$11*T57</f>
        <v>0</v>
      </c>
      <c r="AA57" s="119">
        <f>10*Escenarios!$E$11*Y57</f>
        <v>0</v>
      </c>
      <c r="AB57" s="119">
        <f>0.001*Observaciones!$F56*Escenarios!$E$9</f>
        <v>0</v>
      </c>
      <c r="AC57" s="119">
        <f>Observaciones!$I56</f>
        <v>0</v>
      </c>
      <c r="AD57" s="119">
        <f>MIN(0.0005*ETo!$M56*Escenarios!$E$9*(AH56/Constantes!$E$27)^(2/3),AH56+Z57+AA57+AB57+AC57)</f>
        <v>5.7564197249366433</v>
      </c>
      <c r="AE57" s="119">
        <f>MIN(Constantes!$E$26*(AH56/Constantes!$E$27)^(2/3),AH56+Z57+AA57+AB57+AC57-AD57)</f>
        <v>19.892827542724753</v>
      </c>
      <c r="AF57" s="119">
        <f>MIN(Entradas!$E$20,AH56+Z57+AA57+AB57+AC57-AD57-AE57)</f>
        <v>1</v>
      </c>
      <c r="AG57" s="119">
        <f>MAX(0,AH56+Z57+AA57+AB57+AC57-AD57-AE57-AF57-Constantes!$E$27)</f>
        <v>0</v>
      </c>
      <c r="AH57" s="119">
        <f t="shared" si="3"/>
        <v>6586.5030421013835</v>
      </c>
      <c r="AI57" s="119">
        <f>(Escenarios!$E$11*S57+0.1*AD57)/(Escenarios!$E$12)</f>
        <v>1.2079155777379658</v>
      </c>
      <c r="AJ57" s="119">
        <f>AG57/10/Escenarios!$E$12</f>
        <v>0</v>
      </c>
      <c r="AK57" s="119">
        <f>(Escenarios!$E$11*U57+0.1*AE57)/(Escenarios!$E$12)</f>
        <v>5.6836650122070724E-2</v>
      </c>
      <c r="AL57" s="121">
        <f t="shared" si="4"/>
        <v>164.49272570530223</v>
      </c>
      <c r="AM57" s="121">
        <f>MAX(0,(AL57-Constantes!$D$13)*(1-EXP(-Constantes!$D$23)))</f>
        <v>0.85648031858372786</v>
      </c>
      <c r="AN57" s="121">
        <f>AJ57+W57*Escenarios!$E$11/Escenarios!$E$12+AM57</f>
        <v>0.98401541277496518</v>
      </c>
      <c r="AO57" s="121">
        <f>0.0526*AJ57*Observaciones!$F56^1.218</f>
        <v>0</v>
      </c>
      <c r="AP57" s="121">
        <f>AO57*Constantes!$E$38</f>
        <v>0</v>
      </c>
      <c r="AQ57" s="121">
        <f t="shared" si="5"/>
        <v>0</v>
      </c>
      <c r="AR57" s="15"/>
      <c r="AS57" s="74">
        <v>51</v>
      </c>
      <c r="AT57" s="146">
        <f>ETo!$I56*((1-Constantes!$F$19)*ETo!$K56+ETo!$L56)</f>
        <v>1.9427725591728688</v>
      </c>
      <c r="AU57" s="121">
        <f>MIN(AT57*Constantes!$F$17,0.8*(AX56+Observaciones!$F56-AV57-AW57-Constantes!$D$14))</f>
        <v>1.2120635079230402</v>
      </c>
      <c r="AV57" s="121">
        <f>IF(Observaciones!$F56&gt;0.05*Constantes!$F$18,((Observaciones!$F56-0.05*Constantes!$F$18)^2)/(Observaciones!$F56+0.95*Constantes!$F$18),0)</f>
        <v>0</v>
      </c>
      <c r="AW57" s="121">
        <f>MAX(0,AX56+Observaciones!$F56-AV57-Constantes!$D$13)</f>
        <v>0</v>
      </c>
      <c r="AX57" s="121">
        <f>AX56+Observaciones!$F56-AV57-AU57-AW57-AY56</f>
        <v>34.884675971413948</v>
      </c>
      <c r="AY57" s="121">
        <f>MAX(0,(AX57-Constantes!$D$14)*(1-EXP(-Constantes!$D$22)))</f>
        <v>0.12920160733252706</v>
      </c>
      <c r="AZ57" s="119">
        <f>AZ56+(Entradas!$F$19*AW57-BA56)/(800*Entradas!$D$44)</f>
        <v>0</v>
      </c>
      <c r="BA57" s="119">
        <f>8000*Entradas!$D$45*AZ57/Constantes!$F$32</f>
        <v>0</v>
      </c>
      <c r="BB57" s="119">
        <f>10*Escenarios!$F$11*AV57</f>
        <v>0</v>
      </c>
      <c r="BC57" s="119">
        <f>10*Escenarios!$F$11*BA57</f>
        <v>0</v>
      </c>
      <c r="BD57" s="119">
        <f>0.001*Observaciones!$F56*Escenarios!$F$9</f>
        <v>0</v>
      </c>
      <c r="BE57" s="119">
        <f>Observaciones!$I56</f>
        <v>0</v>
      </c>
      <c r="BF57" s="119">
        <f>MIN(0.0005*ETo!$M56*Escenarios!$F$9*(BJ56/Constantes!$F$27)^(2/3),BJ56+BB57+BE57+BC57+BD57)</f>
        <v>22.667415086337893</v>
      </c>
      <c r="BG57" s="119">
        <f>MIN(Constantes!$F$26*(BJ56/Constantes!$F$27)^(2/3),BJ56+BB57+BC57+BD57+BE57-BF57)</f>
        <v>78.333235013859252</v>
      </c>
      <c r="BH57" s="119">
        <f>MIN(Entradas!$F$20,BJ56+BB57+BC57+BD57+BE57-BF57-BG57)</f>
        <v>1</v>
      </c>
      <c r="BI57" s="119">
        <f>MAX(0,BJ56+BB57+BC57+BD57+BE57-BF57-BG57-BH57-Constantes!$F$27)</f>
        <v>0</v>
      </c>
      <c r="BJ57" s="119">
        <f t="shared" si="6"/>
        <v>6357.409388788109</v>
      </c>
      <c r="BK57" s="119">
        <f>(Escenarios!$F$11*AU57+0.1*BF57)/(Escenarios!$F$12)</f>
        <v>1.2075667791455462</v>
      </c>
      <c r="BL57" s="119">
        <f>BI57/10/Escenarios!$F$12</f>
        <v>0</v>
      </c>
      <c r="BM57" s="119">
        <f>(Escenarios!$F$11*AW57+0.1*BG57)/(Escenarios!$F$12)</f>
        <v>0.22380924289674073</v>
      </c>
      <c r="BN57" s="121">
        <f t="shared" si="7"/>
        <v>164.48241372607012</v>
      </c>
      <c r="BO57" s="121">
        <f>MAX(0,(BN57-Constantes!$D$13)*(1-EXP(-Constantes!$D$23)))</f>
        <v>0.85640908854012887</v>
      </c>
      <c r="BP57" s="121">
        <f>BL57+AY57*Escenarios!$F$11/Escenarios!$F$12+BO57</f>
        <v>0.9782277468822258</v>
      </c>
      <c r="BQ57" s="121">
        <f>0.0526*BL57*Observaciones!$F56^1.218</f>
        <v>0</v>
      </c>
      <c r="BR57" s="121">
        <f>BQ57*Constantes!$F$38</f>
        <v>0</v>
      </c>
      <c r="BS57" s="121">
        <f t="shared" si="8"/>
        <v>0</v>
      </c>
      <c r="BT57" s="15"/>
      <c r="BU57" s="74">
        <v>51</v>
      </c>
      <c r="BV57" s="75">
        <f>0.0526*Observaciones!$F56^2.218</f>
        <v>0</v>
      </c>
      <c r="BW57" s="75">
        <f>IF(Observaciones!$F56&gt;0.05*$CA$7,((Observaciones!$F56-0.05*$CA$7)^2)/(Observaciones!$F56+0.95*$CA$7),0)</f>
        <v>0</v>
      </c>
      <c r="BX57" s="75">
        <f>0.0526*BW57*Observaciones!$F56^1.218</f>
        <v>0</v>
      </c>
      <c r="BY57" s="27"/>
      <c r="BZ57" s="27"/>
      <c r="CA57" s="103"/>
      <c r="CB57" s="37"/>
    </row>
    <row r="58" spans="2:80" s="2" customFormat="1" ht="14.5" x14ac:dyDescent="0.35">
      <c r="B58" s="36"/>
      <c r="C58" s="74">
        <v>52</v>
      </c>
      <c r="D58" s="146">
        <f>ETo!$I57*((1-Constantes!$D$19)*ETo!$K57+ETo!$L57)</f>
        <v>1.9176974628913213</v>
      </c>
      <c r="E58" s="75">
        <f>MIN(D58*Constantes!$D$17,0.8*(H57+Observaciones!$F57-F58-G58-Constantes!$D$14))</f>
        <v>1.1927995459414189</v>
      </c>
      <c r="F58" s="75">
        <f>IF(Observaciones!$F57&gt;0.05*Constantes!$D$18,((Observaciones!$F57-0.05*Constantes!$D$18)^2)/(Observaciones!$F57+0.95*Constantes!$D$18),0)</f>
        <v>1.3976307271161132E-2</v>
      </c>
      <c r="G58" s="75">
        <f>MAX(0,H57+Observaciones!$F57-F58-Constantes!$D$13)</f>
        <v>0</v>
      </c>
      <c r="H58" s="75">
        <f>H57+Observaciones!$F57-F58-E58-G58-I57</f>
        <v>38.465809822812616</v>
      </c>
      <c r="I58" s="75">
        <f>MAX(0,(H58-Constantes!$D$14)*(1-EXP(-Constantes!$D$22)))</f>
        <v>0.17850413531356721</v>
      </c>
      <c r="J58" s="75">
        <f t="shared" si="0"/>
        <v>163.82615032096672</v>
      </c>
      <c r="K58" s="75">
        <f>MAX(0,(J58-Constantes!$D$13)*(1-EXP(-Constantes!$D$23)))</f>
        <v>0.85187594607487083</v>
      </c>
      <c r="L58" s="75">
        <f t="shared" si="1"/>
        <v>1.0443563886595992</v>
      </c>
      <c r="M58" s="75">
        <f>0.0526*F58*Observaciones!$F57^1.218</f>
        <v>5.0937427709871882E-3</v>
      </c>
      <c r="N58" s="75">
        <f>M58*Constantes!$D$38</f>
        <v>2.296307016230755E-5</v>
      </c>
      <c r="O58" s="75">
        <f t="shared" si="2"/>
        <v>2.1987772001643973</v>
      </c>
      <c r="P58" s="15"/>
      <c r="Q58" s="120">
        <v>52</v>
      </c>
      <c r="R58" s="146">
        <f>ETo!$I57*((1-Constantes!$E$19)*ETo!$K57+ETo!$L57)</f>
        <v>1.9179646873685521</v>
      </c>
      <c r="S58" s="121">
        <f>MIN(R58*Constantes!$E$17,0.8*(V57+Observaciones!$F57-T58-U58-Constantes!$D$14))</f>
        <v>1.1938305396425979</v>
      </c>
      <c r="T58" s="121">
        <f>IF(Observaciones!$F57&gt;0.05*Constantes!$E$18,((Observaciones!$F57-0.05*Constantes!$E$18)^2)/(Observaciones!$F57+0.95*Constantes!$E$18),0)</f>
        <v>1.3575528468559016E-2</v>
      </c>
      <c r="U58" s="121">
        <f>MAX(0,V57+Observaciones!$F57-T58-Constantes!$D$13)</f>
        <v>0</v>
      </c>
      <c r="V58" s="121">
        <f>V57+Observaciones!$F57-T58-S58-U58-W57</f>
        <v>38.461093248179722</v>
      </c>
      <c r="W58" s="121">
        <f>MAX(0,(V58-Constantes!$D$14)*(1-EXP(-Constantes!$D$22)))</f>
        <v>0.17843920083681702</v>
      </c>
      <c r="X58" s="119">
        <f>X57+(Entradas!$E$19*U58-Y57)/(800*Entradas!$D$44)</f>
        <v>0</v>
      </c>
      <c r="Y58" s="119">
        <f>8000*Entradas!$D$45*X58/Constantes!$E$32</f>
        <v>0</v>
      </c>
      <c r="Z58" s="119">
        <f>10*Escenarios!$E$11*T58</f>
        <v>4.6835573216528603</v>
      </c>
      <c r="AA58" s="119">
        <f>10*Escenarios!$E$11*Y58</f>
        <v>0</v>
      </c>
      <c r="AB58" s="119">
        <f>0.001*Observaciones!$F57*Escenarios!$E$9</f>
        <v>24.500000000000004</v>
      </c>
      <c r="AC58" s="119">
        <f>Observaciones!$I57</f>
        <v>0</v>
      </c>
      <c r="AD58" s="119">
        <f>MIN(0.0005*ETo!$M57*Escenarios!$E$9*(AH57/Constantes!$E$27)^(2/3),AH57+Z58+AA58+AB58+AC58)</f>
        <v>5.6702529008496265</v>
      </c>
      <c r="AE58" s="119">
        <f>MIN(Constantes!$E$26*(AH57/Constantes!$E$27)^(2/3),AH57+Z58+AA58+AB58+AC58-AD58)</f>
        <v>19.839349711232082</v>
      </c>
      <c r="AF58" s="119">
        <f>MIN(Entradas!$E$20,AH57+Z58+AA58+AB58+AC58-AD58-AE58)</f>
        <v>1</v>
      </c>
      <c r="AG58" s="119">
        <f>MAX(0,AH57+Z58+AA58+AB58+AC58-AD58-AE58-AF58-Constantes!$E$27)</f>
        <v>0</v>
      </c>
      <c r="AH58" s="119">
        <f t="shared" si="3"/>
        <v>6589.1769968109547</v>
      </c>
      <c r="AI58" s="119">
        <f>(Escenarios!$E$11*S58+0.1*AD58)/(Escenarios!$E$12)</f>
        <v>1.1929765402215597</v>
      </c>
      <c r="AJ58" s="119">
        <f>AG58/10/Escenarios!$E$12</f>
        <v>0</v>
      </c>
      <c r="AK58" s="119">
        <f>(Escenarios!$E$11*U58+0.1*AE58)/(Escenarios!$E$12)</f>
        <v>5.6683856317805946E-2</v>
      </c>
      <c r="AL58" s="121">
        <f t="shared" si="4"/>
        <v>163.69292924303633</v>
      </c>
      <c r="AM58" s="121">
        <f>MAX(0,(AL58-Constantes!$D$13)*(1-EXP(-Constantes!$D$23)))</f>
        <v>0.85095572087118365</v>
      </c>
      <c r="AN58" s="121">
        <f>AJ58+W58*Escenarios!$E$11/Escenarios!$E$12+AM58</f>
        <v>1.0268457902674748</v>
      </c>
      <c r="AO58" s="121">
        <f>0.0526*AJ58*Observaciones!$F57^1.218</f>
        <v>0</v>
      </c>
      <c r="AP58" s="121">
        <f>AO58*Constantes!$E$38</f>
        <v>0</v>
      </c>
      <c r="AQ58" s="121">
        <f t="shared" si="5"/>
        <v>0</v>
      </c>
      <c r="AR58" s="15"/>
      <c r="AS58" s="74">
        <v>52</v>
      </c>
      <c r="AT58" s="146">
        <f>ETo!$I57*((1-Constantes!$F$19)*ETo!$K57+ETo!$L57)</f>
        <v>1.9188149470688318</v>
      </c>
      <c r="AU58" s="121">
        <f>MIN(AT58*Constantes!$F$17,0.8*(AX57+Observaciones!$F57-AV58-AW58-Constantes!$D$14))</f>
        <v>1.1971167519421746</v>
      </c>
      <c r="AV58" s="121">
        <f>IF(Observaciones!$F57&gt;0.05*Constantes!$F$18,((Observaciones!$F57-0.05*Constantes!$F$18)^2)/(Observaciones!$F57+0.95*Constantes!$F$18),0)</f>
        <v>1.2343660915408795E-2</v>
      </c>
      <c r="AW58" s="121">
        <f>MAX(0,AX57+Observaciones!$F57-AV58-Constantes!$D$13)</f>
        <v>0</v>
      </c>
      <c r="AX58" s="121">
        <f>AX57+Observaciones!$F57-AV58-AU58-AW58-AY57</f>
        <v>38.44601395122384</v>
      </c>
      <c r="AY58" s="121">
        <f>MAX(0,(AX58-Constantes!$D$14)*(1-EXP(-Constantes!$D$22)))</f>
        <v>0.17823159969959301</v>
      </c>
      <c r="AZ58" s="119">
        <f>AZ57+(Entradas!$F$19*AW58-BA57)/(800*Entradas!$D$44)</f>
        <v>0</v>
      </c>
      <c r="BA58" s="119">
        <f>8000*Entradas!$D$45*AZ58/Constantes!$F$32</f>
        <v>0</v>
      </c>
      <c r="BB58" s="119">
        <f>10*Escenarios!$F$11*AV58</f>
        <v>4.073408102084902</v>
      </c>
      <c r="BC58" s="119">
        <f>10*Escenarios!$F$11*BA58</f>
        <v>0</v>
      </c>
      <c r="BD58" s="119">
        <f>0.001*Observaciones!$F57*Escenarios!$F$9</f>
        <v>98.000000000000014</v>
      </c>
      <c r="BE58" s="119">
        <f>Observaciones!$I57</f>
        <v>0</v>
      </c>
      <c r="BF58" s="119">
        <f>MIN(0.0005*ETo!$M57*Escenarios!$F$9*(BJ57/Constantes!$F$27)^(2/3),BJ57+BB58+BE58+BC58+BD58)</f>
        <v>22.151982972330583</v>
      </c>
      <c r="BG58" s="119">
        <f>MIN(Constantes!$F$26*(BJ57/Constantes!$F$27)^(2/3),BJ57+BB58+BC58+BD58+BE58-BF58)</f>
        <v>77.506408386030415</v>
      </c>
      <c r="BH58" s="119">
        <f>MIN(Entradas!$F$20,BJ57+BB58+BC58+BD58+BE58-BF58-BG58)</f>
        <v>1</v>
      </c>
      <c r="BI58" s="119">
        <f>MAX(0,BJ57+BB58+BC58+BD58+BE58-BF58-BG58-BH58-Constantes!$F$27)</f>
        <v>0</v>
      </c>
      <c r="BJ58" s="119">
        <f t="shared" si="6"/>
        <v>6358.8244055318328</v>
      </c>
      <c r="BK58" s="119">
        <f>(Escenarios!$F$11*AU58+0.1*BF58)/(Escenarios!$F$12)</f>
        <v>1.1920014603235662</v>
      </c>
      <c r="BL58" s="119">
        <f>BI58/10/Escenarios!$F$12</f>
        <v>0</v>
      </c>
      <c r="BM58" s="119">
        <f>(Escenarios!$F$11*AW58+0.1*BG58)/(Escenarios!$F$12)</f>
        <v>0.22144688110294405</v>
      </c>
      <c r="BN58" s="121">
        <f t="shared" si="7"/>
        <v>163.84745151863294</v>
      </c>
      <c r="BO58" s="121">
        <f>MAX(0,(BN58-Constantes!$D$13)*(1-EXP(-Constantes!$D$23)))</f>
        <v>0.85202308419494677</v>
      </c>
      <c r="BP58" s="121">
        <f>BL58+AY58*Escenarios!$F$11/Escenarios!$F$12+BO58</f>
        <v>1.020070021054563</v>
      </c>
      <c r="BQ58" s="121">
        <f>0.0526*BL58*Observaciones!$F57^1.218</f>
        <v>0</v>
      </c>
      <c r="BR58" s="121">
        <f>BQ58*Constantes!$F$38</f>
        <v>0</v>
      </c>
      <c r="BS58" s="121">
        <f t="shared" si="8"/>
        <v>0</v>
      </c>
      <c r="BT58" s="15"/>
      <c r="BU58" s="74">
        <v>52</v>
      </c>
      <c r="BV58" s="75">
        <f>0.0526*Observaciones!$F57^2.218</f>
        <v>1.7858322011378938</v>
      </c>
      <c r="BW58" s="75">
        <f>IF(Observaciones!$F57&gt;0.05*$CA$7,((Observaciones!$F57-0.05*$CA$7)^2)/(Observaciones!$F57+0.95*$CA$7),0)</f>
        <v>0.26550712123033893</v>
      </c>
      <c r="BX58" s="75">
        <f>0.0526*BW58*Observaciones!$F57^1.218</f>
        <v>9.6765544229502357E-2</v>
      </c>
      <c r="BY58" s="27"/>
      <c r="BZ58" s="27"/>
      <c r="CA58" s="103"/>
      <c r="CB58" s="37"/>
    </row>
    <row r="59" spans="2:80" s="2" customFormat="1" ht="14.5" x14ac:dyDescent="0.35">
      <c r="B59" s="36"/>
      <c r="C59" s="74">
        <v>53</v>
      </c>
      <c r="D59" s="146">
        <f>ETo!$I58*((1-Constantes!$D$19)*ETo!$K58+ETo!$L58)</f>
        <v>1.961598789099178</v>
      </c>
      <c r="E59" s="75">
        <f>MIN(D59*Constantes!$D$17,0.8*(H58+Observaciones!$F58-F59-G59-Constantes!$D$14))</f>
        <v>1.2201059813830164</v>
      </c>
      <c r="F59" s="75">
        <f>IF(Observaciones!$F58&gt;0.05*Constantes!$D$18,((Observaciones!$F58-0.05*Constantes!$D$18)^2)/(Observaciones!$F58+0.95*Constantes!$D$18),0)</f>
        <v>0.29805641666642857</v>
      </c>
      <c r="G59" s="75">
        <f>MAX(0,H58+Observaciones!$F58-F59-Constantes!$D$13)</f>
        <v>6.467753406146187</v>
      </c>
      <c r="H59" s="75">
        <f>H58+Observaciones!$F58-F59-E59-G59-I58</f>
        <v>39.101389883303419</v>
      </c>
      <c r="I59" s="75">
        <f>MAX(0,(H59-Constantes!$D$14)*(1-EXP(-Constantes!$D$22)))</f>
        <v>0.18725435382447272</v>
      </c>
      <c r="J59" s="75">
        <f t="shared" si="0"/>
        <v>169.44202778103804</v>
      </c>
      <c r="K59" s="75">
        <f>MAX(0,(J59-Constantes!$D$13)*(1-EXP(-Constantes!$D$23)))</f>
        <v>0.89066764525536046</v>
      </c>
      <c r="L59" s="75">
        <f t="shared" si="1"/>
        <v>1.3759784157462618</v>
      </c>
      <c r="M59" s="75">
        <f>0.0526*F59*Observaciones!$F58^1.218</f>
        <v>0.22164815202251203</v>
      </c>
      <c r="N59" s="75">
        <f>M59*Constantes!$D$38</f>
        <v>9.9921065807026315E-4</v>
      </c>
      <c r="O59" s="75">
        <f t="shared" si="2"/>
        <v>72.618192744567253</v>
      </c>
      <c r="P59" s="15"/>
      <c r="Q59" s="120">
        <v>53</v>
      </c>
      <c r="R59" s="146">
        <f>ETo!$I58*((1-Constantes!$E$19)*ETo!$K58+ETo!$L58)</f>
        <v>1.9618724286319005</v>
      </c>
      <c r="S59" s="121">
        <f>MIN(R59*Constantes!$E$17,0.8*(V58+Observaciones!$F58-T59-U59-Constantes!$D$14))</f>
        <v>1.2211607625565706</v>
      </c>
      <c r="T59" s="121">
        <f>IF(Observaciones!$F58&gt;0.05*Constantes!$E$18,((Observaciones!$F58-0.05*Constantes!$E$18)^2)/(Observaciones!$F58+0.95*Constantes!$E$18),0)</f>
        <v>0.29552344954586318</v>
      </c>
      <c r="U59" s="121">
        <f>MAX(0,V58+Observaciones!$F58-T59-Constantes!$D$13)</f>
        <v>6.4655697986338581</v>
      </c>
      <c r="V59" s="121">
        <f>V58+Observaciones!$F58-T59-S59-U59-W58</f>
        <v>39.100400036606608</v>
      </c>
      <c r="W59" s="121">
        <f>MAX(0,(V59-Constantes!$D$14)*(1-EXP(-Constantes!$D$22)))</f>
        <v>0.18724072631249145</v>
      </c>
      <c r="X59" s="119">
        <f>X58+(Entradas!$E$19*U59-Y58)/(800*Entradas!$D$44)</f>
        <v>0</v>
      </c>
      <c r="Y59" s="119">
        <f>8000*Entradas!$D$45*X59/Constantes!$E$32</f>
        <v>0</v>
      </c>
      <c r="Z59" s="119">
        <f>10*Escenarios!$E$11*T59</f>
        <v>101.9555900933228</v>
      </c>
      <c r="AA59" s="119">
        <f>10*Escenarios!$E$11*Y59</f>
        <v>0</v>
      </c>
      <c r="AB59" s="119">
        <f>0.001*Observaciones!$F58*Escenarios!$E$9</f>
        <v>44</v>
      </c>
      <c r="AC59" s="119">
        <f>Observaciones!$I58</f>
        <v>16.741517492921258</v>
      </c>
      <c r="AD59" s="119">
        <f>MIN(0.0005*ETo!$M58*Escenarios!$E$9*(AH58/Constantes!$E$27)^(2/3),AH58+Z59+AA59+AB59+AC59)</f>
        <v>5.8026487428369471</v>
      </c>
      <c r="AE59" s="119">
        <f>MIN(Constantes!$E$26*(AH58/Constantes!$E$27)^(2/3),AH58+Z59+AA59+AB59+AC59-AD59)</f>
        <v>19.844718866249188</v>
      </c>
      <c r="AF59" s="119">
        <f>MIN(Entradas!$E$20,AH58+Z59+AA59+AB59+AC59-AD59-AE59)</f>
        <v>1</v>
      </c>
      <c r="AG59" s="119">
        <f>MAX(0,AH58+Z59+AA59+AB59+AC59-AD59-AE59-AF59-Constantes!$E$27)</f>
        <v>58.560070121445278</v>
      </c>
      <c r="AH59" s="119">
        <f t="shared" si="3"/>
        <v>6666.666666666667</v>
      </c>
      <c r="AI59" s="119">
        <f>(Escenarios!$E$11*S59+0.1*AD59)/(Escenarios!$E$12)</f>
        <v>1.2202946052138679</v>
      </c>
      <c r="AJ59" s="119">
        <f>AG59/10/Escenarios!$E$12</f>
        <v>0.16731448606127222</v>
      </c>
      <c r="AK59" s="119">
        <f>(Escenarios!$E$11*U59+0.1*AE59)/(Escenarios!$E$12)</f>
        <v>6.4299037125569445</v>
      </c>
      <c r="AL59" s="121">
        <f t="shared" si="4"/>
        <v>169.2718772347221</v>
      </c>
      <c r="AM59" s="121">
        <f>MAX(0,(AL59-Constantes!$D$13)*(1-EXP(-Constantes!$D$23)))</f>
        <v>0.88949232958029234</v>
      </c>
      <c r="AN59" s="121">
        <f>AJ59+W59*Escenarios!$E$11/Escenarios!$E$12+AM59</f>
        <v>1.241372674435306</v>
      </c>
      <c r="AO59" s="121">
        <f>0.0526*AJ59*Observaciones!$F58^1.218</f>
        <v>0.12442257427922164</v>
      </c>
      <c r="AP59" s="121">
        <f>AO59*Constantes!$E$38</f>
        <v>5.5720626742769965E-4</v>
      </c>
      <c r="AQ59" s="121">
        <f t="shared" si="5"/>
        <v>44.886300375603959</v>
      </c>
      <c r="AR59" s="15"/>
      <c r="AS59" s="74">
        <v>53</v>
      </c>
      <c r="AT59" s="146">
        <f>ETo!$I58*((1-Constantes!$F$19)*ETo!$K58+ETo!$L58)</f>
        <v>1.9627430998723812</v>
      </c>
      <c r="AU59" s="121">
        <f>MIN(AT59*Constantes!$F$17,0.8*(AX58+Observaciones!$F58-AV59-AW59-Constantes!$D$14))</f>
        <v>1.2245227963256293</v>
      </c>
      <c r="AV59" s="121">
        <f>IF(Observaciones!$F58&gt;0.05*Constantes!$F$18,((Observaciones!$F58-0.05*Constantes!$F$18)^2)/(Observaciones!$F58+0.95*Constantes!$F$18),0)</f>
        <v>0.28756958496939589</v>
      </c>
      <c r="AW59" s="121">
        <f>MAX(0,AX58+Observaciones!$F58-AV59-Constantes!$D$13)</f>
        <v>6.4584443662544473</v>
      </c>
      <c r="AX59" s="121">
        <f>AX58+Observaciones!$F58-AV59-AU59-AW59-AY58</f>
        <v>39.097245603974777</v>
      </c>
      <c r="AY59" s="121">
        <f>MAX(0,(AX59-Constantes!$D$14)*(1-EXP(-Constantes!$D$22)))</f>
        <v>0.18719729830629322</v>
      </c>
      <c r="AZ59" s="119">
        <f>AZ58+(Entradas!$F$19*AW59-BA58)/(800*Entradas!$D$44)</f>
        <v>0</v>
      </c>
      <c r="BA59" s="119">
        <f>8000*Entradas!$D$45*AZ59/Constantes!$F$32</f>
        <v>0</v>
      </c>
      <c r="BB59" s="119">
        <f>10*Escenarios!$F$11*AV59</f>
        <v>94.897963039900645</v>
      </c>
      <c r="BC59" s="119">
        <f>10*Escenarios!$F$11*BA59</f>
        <v>0</v>
      </c>
      <c r="BD59" s="119">
        <f>0.001*Observaciones!$F58*Escenarios!$F$9</f>
        <v>176</v>
      </c>
      <c r="BE59" s="119">
        <f>Observaciones!$I58</f>
        <v>16.741517492921258</v>
      </c>
      <c r="BF59" s="119">
        <f>MIN(0.0005*ETo!$M58*Escenarios!$F$9*(BJ58/Constantes!$F$27)^(2/3),BJ58+BB59+BE59+BC59+BD59)</f>
        <v>22.666443339216169</v>
      </c>
      <c r="BG59" s="119">
        <f>MIN(Constantes!$F$26*(BJ58/Constantes!$F$27)^(2/3),BJ58+BB59+BC59+BD59+BE59-BF59)</f>
        <v>77.517908751546656</v>
      </c>
      <c r="BH59" s="119">
        <f>MIN(Entradas!$F$20,BJ58+BB59+BC59+BD59+BE59-BF59-BG59)</f>
        <v>1</v>
      </c>
      <c r="BI59" s="119">
        <f>MAX(0,BJ58+BB59+BC59+BD59+BE59-BF59-BG59-BH59-Constantes!$F$27)</f>
        <v>0</v>
      </c>
      <c r="BJ59" s="119">
        <f t="shared" si="6"/>
        <v>6545.2795339738914</v>
      </c>
      <c r="BK59" s="119">
        <f>(Escenarios!$F$11*AU59+0.1*BF59)/(Escenarios!$F$12)</f>
        <v>1.2193113317904967</v>
      </c>
      <c r="BL59" s="119">
        <f>BI59/10/Escenarios!$F$12</f>
        <v>0</v>
      </c>
      <c r="BM59" s="119">
        <f>(Escenarios!$F$11*AW59+0.1*BG59)/(Escenarios!$F$12)</f>
        <v>6.3108701417586115</v>
      </c>
      <c r="BN59" s="121">
        <f t="shared" si="7"/>
        <v>169.30629857619661</v>
      </c>
      <c r="BO59" s="121">
        <f>MAX(0,(BN59-Constantes!$D$13)*(1-EXP(-Constantes!$D$23)))</f>
        <v>0.88973009515359092</v>
      </c>
      <c r="BP59" s="121">
        <f>BL59+AY59*Escenarios!$F$11/Escenarios!$F$12+BO59</f>
        <v>1.0662304049852387</v>
      </c>
      <c r="BQ59" s="121">
        <f>0.0526*BL59*Observaciones!$F58^1.218</f>
        <v>0</v>
      </c>
      <c r="BR59" s="121">
        <f>BQ59*Constantes!$F$38</f>
        <v>0</v>
      </c>
      <c r="BS59" s="121">
        <f t="shared" si="8"/>
        <v>0</v>
      </c>
      <c r="BT59" s="15"/>
      <c r="BU59" s="74">
        <v>53</v>
      </c>
      <c r="BV59" s="75">
        <f>0.0526*Observaciones!$F58^2.218</f>
        <v>6.5440756471987749</v>
      </c>
      <c r="BW59" s="75">
        <f>IF(Observaciones!$F58&gt;0.05*$CA$7,((Observaciones!$F58-0.05*$CA$7)^2)/(Observaciones!$F58+0.95*$CA$7),0)</f>
        <v>1.197931632400298</v>
      </c>
      <c r="BX59" s="75">
        <f>0.0526*BW59*Observaciones!$F58^1.218</f>
        <v>0.89083582074998446</v>
      </c>
      <c r="BY59" s="27"/>
      <c r="BZ59" s="27"/>
      <c r="CA59" s="103"/>
      <c r="CB59" s="37"/>
    </row>
    <row r="60" spans="2:80" s="2" customFormat="1" ht="14.5" x14ac:dyDescent="0.35">
      <c r="B60" s="36"/>
      <c r="C60" s="74">
        <v>54</v>
      </c>
      <c r="D60" s="146">
        <f>ETo!$I59*((1-Constantes!$D$19)*ETo!$K59+ETo!$L59)</f>
        <v>1.9739368471281511</v>
      </c>
      <c r="E60" s="75">
        <f>MIN(D60*Constantes!$D$17,0.8*(H59+Observaciones!$F59-F60-G60-Constantes!$D$14))</f>
        <v>1.2277802002311602</v>
      </c>
      <c r="F60" s="75">
        <f>IF(Observaciones!$F59&gt;0.05*Constantes!$D$18,((Observaciones!$F59-0.05*Constantes!$D$18)^2)/(Observaciones!$F59+0.95*Constantes!$D$18),0)</f>
        <v>1.8344318315454951</v>
      </c>
      <c r="G60" s="75">
        <f>MAX(0,H59+Observaciones!$F59-F60-Constantes!$D$13)</f>
        <v>13.466958051757921</v>
      </c>
      <c r="H60" s="75">
        <f>H59+Observaciones!$F59-F60-E60-G60-I59</f>
        <v>39.08496544594437</v>
      </c>
      <c r="I60" s="75">
        <f>MAX(0,(H60-Constantes!$D$14)*(1-EXP(-Constantes!$D$22)))</f>
        <v>0.18702823374182037</v>
      </c>
      <c r="J60" s="75">
        <f t="shared" si="0"/>
        <v>182.01831818754061</v>
      </c>
      <c r="K60" s="75">
        <f>MAX(0,(J60-Constantes!$D$13)*(1-EXP(-Constantes!$D$23)))</f>
        <v>0.97753842862343832</v>
      </c>
      <c r="L60" s="75">
        <f t="shared" si="1"/>
        <v>2.9989984939107535</v>
      </c>
      <c r="M60" s="75">
        <f>0.0526*F60*Observaciones!$F59^1.218</f>
        <v>2.9768433661723401</v>
      </c>
      <c r="N60" s="75">
        <f>M60*Constantes!$D$38</f>
        <v>1.3419889097848432E-2</v>
      </c>
      <c r="O60" s="75">
        <f t="shared" si="2"/>
        <v>447.47902091636701</v>
      </c>
      <c r="P60" s="15"/>
      <c r="Q60" s="120">
        <v>54</v>
      </c>
      <c r="R60" s="146">
        <f>ETo!$I59*((1-Constantes!$E$19)*ETo!$K59+ETo!$L59)</f>
        <v>1.9742123761346293</v>
      </c>
      <c r="S60" s="121">
        <f>MIN(R60*Constantes!$E$17,0.8*(V59+Observaciones!$F59-T60-U60-Constantes!$D$14))</f>
        <v>1.2288417205446742</v>
      </c>
      <c r="T60" s="121">
        <f>IF(Observaciones!$F59&gt;0.05*Constantes!$E$18,((Observaciones!$F59-0.05*Constantes!$E$18)^2)/(Observaciones!$F59+0.95*Constantes!$E$18),0)</f>
        <v>1.8254295121200526</v>
      </c>
      <c r="U60" s="121">
        <f>MAX(0,V59+Observaciones!$F59-T60-Constantes!$D$13)</f>
        <v>13.474970524486551</v>
      </c>
      <c r="V60" s="121">
        <f>V59+Observaciones!$F59-T60-S60-U60-W59</f>
        <v>39.08391755314284</v>
      </c>
      <c r="W60" s="121">
        <f>MAX(0,(V60-Constantes!$D$14)*(1-EXP(-Constantes!$D$22)))</f>
        <v>0.18701380709196241</v>
      </c>
      <c r="X60" s="119">
        <f>X59+(Entradas!$E$19*U60-Y59)/(800*Entradas!$D$44)</f>
        <v>0</v>
      </c>
      <c r="Y60" s="119">
        <f>8000*Entradas!$D$45*X60/Constantes!$E$32</f>
        <v>0</v>
      </c>
      <c r="Z60" s="119">
        <f>10*Escenarios!$E$11*T60</f>
        <v>629.77318168141812</v>
      </c>
      <c r="AA60" s="119">
        <f>10*Escenarios!$E$11*Y60</f>
        <v>0</v>
      </c>
      <c r="AB60" s="119">
        <f>0.001*Observaciones!$F59*Escenarios!$E$9</f>
        <v>83.5</v>
      </c>
      <c r="AC60" s="119">
        <f>Observaciones!$I59</f>
        <v>265.59205535887259</v>
      </c>
      <c r="AD60" s="119">
        <f>MIN(0.0005*ETo!$M59*Escenarios!$E$9*(AH59/Constantes!$E$27)^(2/3),AH59+Z60+AA60+AB60+AC60)</f>
        <v>5.8854171901704389</v>
      </c>
      <c r="AE60" s="119">
        <f>MIN(Constantes!$E$26*(AH59/Constantes!$E$27)^(2/3),AH59+Z60+AA60+AB60+AC60-AD60)</f>
        <v>20</v>
      </c>
      <c r="AF60" s="119">
        <f>MIN(Entradas!$E$20,AH59+Z60+AA60+AB60+AC60-AD60-AE60)</f>
        <v>1</v>
      </c>
      <c r="AG60" s="119">
        <f>MAX(0,AH59+Z60+AA60+AB60+AC60-AD60-AE60-AF60-Constantes!$E$27)</f>
        <v>951.9798198501212</v>
      </c>
      <c r="AH60" s="119">
        <f t="shared" si="3"/>
        <v>6666.666666666667</v>
      </c>
      <c r="AI60" s="119">
        <f>(Escenarios!$E$11*S60+0.1*AD60)/(Escenarios!$E$12)</f>
        <v>1.2281023165088087</v>
      </c>
      <c r="AJ60" s="119">
        <f>AG60/10/Escenarios!$E$12</f>
        <v>2.7199423424289177</v>
      </c>
      <c r="AK60" s="119">
        <f>(Escenarios!$E$11*U60+0.1*AE60)/(Escenarios!$E$12)</f>
        <v>13.339613802708172</v>
      </c>
      <c r="AL60" s="121">
        <f t="shared" si="4"/>
        <v>181.72199870784996</v>
      </c>
      <c r="AM60" s="121">
        <f>MAX(0,(AL60-Constantes!$D$13)*(1-EXP(-Constantes!$D$23)))</f>
        <v>0.97549160046538008</v>
      </c>
      <c r="AN60" s="121">
        <f>AJ60+W60*Escenarios!$E$11/Escenarios!$E$12+AM60</f>
        <v>3.8797761241706605</v>
      </c>
      <c r="AO60" s="121">
        <f>0.0526*AJ60*Observaciones!$F59^1.218</f>
        <v>4.4138147731601727</v>
      </c>
      <c r="AP60" s="121">
        <f>AO60*Constantes!$E$38</f>
        <v>1.9766551762147033E-2</v>
      </c>
      <c r="AQ60" s="121">
        <f t="shared" si="5"/>
        <v>509.47660714243722</v>
      </c>
      <c r="AR60" s="15"/>
      <c r="AS60" s="74">
        <v>54</v>
      </c>
      <c r="AT60" s="146">
        <f>ETo!$I59*((1-Constantes!$F$19)*ETo!$K59+ETo!$L59)</f>
        <v>1.9750890593370602</v>
      </c>
      <c r="AU60" s="121">
        <f>MIN(AT60*Constantes!$F$17,0.8*(AX59+Observaciones!$F59-AV60-AW60-Constantes!$D$14))</f>
        <v>1.2322252352275898</v>
      </c>
      <c r="AV60" s="121">
        <f>IF(Observaciones!$F59&gt;0.05*Constantes!$F$18,((Observaciones!$F59-0.05*Constantes!$F$18)^2)/(Observaciones!$F59+0.95*Constantes!$F$18),0)</f>
        <v>1.7970523803510041</v>
      </c>
      <c r="AW60" s="121">
        <f>MAX(0,AX59+Observaciones!$F59-AV60-Constantes!$D$13)</f>
        <v>13.500193223623768</v>
      </c>
      <c r="AX60" s="121">
        <f>AX59+Observaciones!$F59-AV60-AU60-AW60-AY59</f>
        <v>39.080577466466117</v>
      </c>
      <c r="AY60" s="121">
        <f>MAX(0,(AX60-Constantes!$D$14)*(1-EXP(-Constantes!$D$22)))</f>
        <v>0.18696782313166618</v>
      </c>
      <c r="AZ60" s="119">
        <f>AZ59+(Entradas!$F$19*AW60-BA59)/(800*Entradas!$D$44)</f>
        <v>0</v>
      </c>
      <c r="BA60" s="119">
        <f>8000*Entradas!$D$45*AZ60/Constantes!$F$32</f>
        <v>0</v>
      </c>
      <c r="BB60" s="119">
        <f>10*Escenarios!$F$11*AV60</f>
        <v>593.02728551583141</v>
      </c>
      <c r="BC60" s="119">
        <f>10*Escenarios!$F$11*BA60</f>
        <v>0</v>
      </c>
      <c r="BD60" s="119">
        <f>0.001*Observaciones!$F59*Escenarios!$F$9</f>
        <v>334</v>
      </c>
      <c r="BE60" s="119">
        <f>Observaciones!$I59</f>
        <v>265.59205535887259</v>
      </c>
      <c r="BF60" s="119">
        <f>MIN(0.0005*ETo!$M59*Escenarios!$F$9*(BJ59/Constantes!$F$27)^(2/3),BJ59+BB60+BE60+BC60+BD60)</f>
        <v>23.255028893841626</v>
      </c>
      <c r="BG60" s="119">
        <f>MIN(Constantes!$F$26*(BJ59/Constantes!$F$27)^(2/3),BJ59+BB60+BC60+BD60+BE60-BF60)</f>
        <v>79.025931866584202</v>
      </c>
      <c r="BH60" s="119">
        <f>MIN(Entradas!$F$20,BJ59+BB60+BC60+BD60+BE60-BF60-BG60)</f>
        <v>1</v>
      </c>
      <c r="BI60" s="119">
        <f>MAX(0,BJ59+BB60+BC60+BD60+BE60-BF60-BG60-BH60-Constantes!$F$27)</f>
        <v>967.95124742150256</v>
      </c>
      <c r="BJ60" s="119">
        <f t="shared" si="6"/>
        <v>6666.666666666667</v>
      </c>
      <c r="BK60" s="119">
        <f>(Escenarios!$F$11*AU60+0.1*BF60)/(Escenarios!$F$12)</f>
        <v>1.2282553043398463</v>
      </c>
      <c r="BL60" s="119">
        <f>BI60/10/Escenarios!$F$12</f>
        <v>2.7655749926328643</v>
      </c>
      <c r="BM60" s="119">
        <f>(Escenarios!$F$11*AW60+0.1*BG60)/(Escenarios!$F$12)</f>
        <v>12.954541987606936</v>
      </c>
      <c r="BN60" s="121">
        <f t="shared" si="7"/>
        <v>181.37111046864996</v>
      </c>
      <c r="BO60" s="121">
        <f>MAX(0,(BN60-Constantes!$D$13)*(1-EXP(-Constantes!$D$23)))</f>
        <v>0.9730678383520156</v>
      </c>
      <c r="BP60" s="121">
        <f>BL60+AY60*Escenarios!$F$11/Escenarios!$F$12+BO60</f>
        <v>3.9149267785090225</v>
      </c>
      <c r="BQ60" s="121">
        <f>0.0526*BL60*Observaciones!$F59^1.218</f>
        <v>4.4878656316900507</v>
      </c>
      <c r="BR60" s="121">
        <f>BQ60*Constantes!$F$38</f>
        <v>1.9673267897288637E-2</v>
      </c>
      <c r="BS60" s="121">
        <f t="shared" si="8"/>
        <v>502.51943421483577</v>
      </c>
      <c r="BT60" s="15"/>
      <c r="BU60" s="74">
        <v>54</v>
      </c>
      <c r="BV60" s="75">
        <f>0.0526*Observaciones!$F59^2.218</f>
        <v>27.100098984433245</v>
      </c>
      <c r="BW60" s="75">
        <f>IF(Observaciones!$F59&gt;0.05*$CA$7,((Observaciones!$F59-0.05*$CA$7)^2)/(Observaciones!$F59+0.95*$CA$7),0)</f>
        <v>4.5166519497180193</v>
      </c>
      <c r="BX60" s="75">
        <f>0.0526*BW60*Observaciones!$F59^1.218</f>
        <v>7.3294440069216593</v>
      </c>
      <c r="BY60" s="27"/>
      <c r="BZ60" s="27"/>
      <c r="CA60" s="103"/>
      <c r="CB60" s="37"/>
    </row>
    <row r="61" spans="2:80" s="2" customFormat="1" ht="14.5" x14ac:dyDescent="0.35">
      <c r="B61" s="36"/>
      <c r="C61" s="74">
        <v>55</v>
      </c>
      <c r="D61" s="146">
        <f>ETo!$I60*((1-Constantes!$D$19)*ETo!$K60+ETo!$L60)</f>
        <v>1.9496703385759855</v>
      </c>
      <c r="E61" s="75">
        <f>MIN(D61*Constantes!$D$17,0.8*(H60+Observaciones!$F60-F61-G61-Constantes!$D$14))</f>
        <v>1.2126865366357744</v>
      </c>
      <c r="F61" s="75">
        <f>IF(Observaciones!$F60&gt;0.05*Constantes!$D$18,((Observaciones!$F60-0.05*Constantes!$D$18)^2)/(Observaciones!$F60+0.95*Constantes!$D$18),0)</f>
        <v>0</v>
      </c>
      <c r="G61" s="75">
        <f>MAX(0,H60+Observaciones!$F60-F61-Constantes!$D$13)</f>
        <v>0.28496544594437268</v>
      </c>
      <c r="H61" s="75">
        <f>H60+Observaciones!$F60-F61-E61-G61-I60</f>
        <v>39.100285229622408</v>
      </c>
      <c r="I61" s="75">
        <f>MAX(0,(H61-Constantes!$D$14)*(1-EXP(-Constantes!$D$22)))</f>
        <v>0.18723914573081374</v>
      </c>
      <c r="J61" s="75">
        <f t="shared" si="0"/>
        <v>181.32574520486156</v>
      </c>
      <c r="K61" s="75">
        <f>MAX(0,(J61-Constantes!$D$13)*(1-EXP(-Constantes!$D$23)))</f>
        <v>0.97275447758539713</v>
      </c>
      <c r="L61" s="75">
        <f t="shared" si="1"/>
        <v>1.1599936233162109</v>
      </c>
      <c r="M61" s="75">
        <f>0.0526*F61*Observaciones!$F60^1.218</f>
        <v>0</v>
      </c>
      <c r="N61" s="75">
        <f>M61*Constantes!$D$38</f>
        <v>0</v>
      </c>
      <c r="O61" s="75">
        <f t="shared" si="2"/>
        <v>0</v>
      </c>
      <c r="P61" s="15"/>
      <c r="Q61" s="120">
        <v>55</v>
      </c>
      <c r="R61" s="146">
        <f>ETo!$I60*((1-Constantes!$E$19)*ETo!$K60+ETo!$L60)</f>
        <v>1.9499425622738091</v>
      </c>
      <c r="S61" s="121">
        <f>MIN(R61*Constantes!$E$17,0.8*(V60+Observaciones!$F60-T61-U61-Constantes!$D$14))</f>
        <v>1.213735058170071</v>
      </c>
      <c r="T61" s="121">
        <f>IF(Observaciones!$F60&gt;0.05*Constantes!$E$18,((Observaciones!$F60-0.05*Constantes!$E$18)^2)/(Observaciones!$F60+0.95*Constantes!$E$18),0)</f>
        <v>0</v>
      </c>
      <c r="U61" s="121">
        <f>MAX(0,V60+Observaciones!$F60-T61-Constantes!$D$13)</f>
        <v>0.28391755314284239</v>
      </c>
      <c r="V61" s="121">
        <f>V60+Observaciones!$F60-T61-S61-U61-W60</f>
        <v>39.099251134737962</v>
      </c>
      <c r="W61" s="121">
        <f>MAX(0,(V61-Constantes!$D$14)*(1-EXP(-Constantes!$D$22)))</f>
        <v>0.18722490904095765</v>
      </c>
      <c r="X61" s="119">
        <f>X60+(Entradas!$E$19*U61-Y60)/(800*Entradas!$D$44)</f>
        <v>0</v>
      </c>
      <c r="Y61" s="119">
        <f>8000*Entradas!$D$45*X61/Constantes!$E$32</f>
        <v>0</v>
      </c>
      <c r="Z61" s="119">
        <f>10*Escenarios!$E$11*T61</f>
        <v>0</v>
      </c>
      <c r="AA61" s="119">
        <f>10*Escenarios!$E$11*Y61</f>
        <v>0</v>
      </c>
      <c r="AB61" s="119">
        <f>0.001*Observaciones!$F60*Escenarios!$E$9</f>
        <v>8.5</v>
      </c>
      <c r="AC61" s="119">
        <f>Observaciones!$I60</f>
        <v>0</v>
      </c>
      <c r="AD61" s="119">
        <f>MIN(0.0005*ETo!$M60*Escenarios!$E$9*(AH60/Constantes!$E$27)^(2/3),AH60+Z61+AA61+AB61+AC61)</f>
        <v>5.8133476039318293</v>
      </c>
      <c r="AE61" s="119">
        <f>MIN(Constantes!$E$26*(AH60/Constantes!$E$27)^(2/3),AH60+Z61+AA61+AB61+AC61-AD61)</f>
        <v>20</v>
      </c>
      <c r="AF61" s="119">
        <f>MIN(Entradas!$E$20,AH60+Z61+AA61+AB61+AC61-AD61-AE61)</f>
        <v>1</v>
      </c>
      <c r="AG61" s="119">
        <f>MAX(0,AH60+Z61+AA61+AB61+AC61-AD61-AE61-AF61-Constantes!$E$27)</f>
        <v>0</v>
      </c>
      <c r="AH61" s="119">
        <f t="shared" si="3"/>
        <v>6648.353319062735</v>
      </c>
      <c r="AI61" s="119">
        <f>(Escenarios!$E$11*S61+0.1*AD61)/(Escenarios!$E$12)</f>
        <v>1.2130055504931609</v>
      </c>
      <c r="AJ61" s="119">
        <f>AG61/10/Escenarios!$E$12</f>
        <v>0</v>
      </c>
      <c r="AK61" s="119">
        <f>(Escenarios!$E$11*U61+0.1*AE61)/(Escenarios!$E$12)</f>
        <v>0.33700444524080181</v>
      </c>
      <c r="AL61" s="121">
        <f t="shared" si="4"/>
        <v>181.0835115526254</v>
      </c>
      <c r="AM61" s="121">
        <f>MAX(0,(AL61-Constantes!$D$13)*(1-EXP(-Constantes!$D$23)))</f>
        <v>0.97108124752727243</v>
      </c>
      <c r="AN61" s="121">
        <f>AJ61+W61*Escenarios!$E$11/Escenarios!$E$12+AM61</f>
        <v>1.1556315150105021</v>
      </c>
      <c r="AO61" s="121">
        <f>0.0526*AJ61*Observaciones!$F60^1.218</f>
        <v>0</v>
      </c>
      <c r="AP61" s="121">
        <f>AO61*Constantes!$E$38</f>
        <v>0</v>
      </c>
      <c r="AQ61" s="121">
        <f t="shared" si="5"/>
        <v>0</v>
      </c>
      <c r="AR61" s="15"/>
      <c r="AS61" s="74">
        <v>55</v>
      </c>
      <c r="AT61" s="146">
        <f>ETo!$I60*((1-Constantes!$F$19)*ETo!$K60+ETo!$L60)</f>
        <v>1.9508087285850668</v>
      </c>
      <c r="AU61" s="121">
        <f>MIN(AT61*Constantes!$F$17,0.8*(AX60+Observaciones!$F60-AV61-AW61-Constantes!$D$14))</f>
        <v>1.2170771404463241</v>
      </c>
      <c r="AV61" s="121">
        <f>IF(Observaciones!$F60&gt;0.05*Constantes!$F$18,((Observaciones!$F60-0.05*Constantes!$F$18)^2)/(Observaciones!$F60+0.95*Constantes!$F$18),0)</f>
        <v>0</v>
      </c>
      <c r="AW61" s="121">
        <f>MAX(0,AX60+Observaciones!$F60-AV61-Constantes!$D$13)</f>
        <v>0.28057746646612003</v>
      </c>
      <c r="AX61" s="121">
        <f>AX60+Observaciones!$F60-AV61-AU61-AW61-AY60</f>
        <v>39.095955036422012</v>
      </c>
      <c r="AY61" s="121">
        <f>MAX(0,(AX61-Constantes!$D$14)*(1-EXP(-Constantes!$D$22)))</f>
        <v>0.18717953068142304</v>
      </c>
      <c r="AZ61" s="119">
        <f>AZ60+(Entradas!$F$19*AW61-BA60)/(800*Entradas!$D$44)</f>
        <v>0</v>
      </c>
      <c r="BA61" s="119">
        <f>8000*Entradas!$D$45*AZ61/Constantes!$F$32</f>
        <v>0</v>
      </c>
      <c r="BB61" s="119">
        <f>10*Escenarios!$F$11*AV61</f>
        <v>0</v>
      </c>
      <c r="BC61" s="119">
        <f>10*Escenarios!$F$11*BA61</f>
        <v>0</v>
      </c>
      <c r="BD61" s="119">
        <f>0.001*Observaciones!$F60*Escenarios!$F$9</f>
        <v>34</v>
      </c>
      <c r="BE61" s="119">
        <f>Observaciones!$I60</f>
        <v>0</v>
      </c>
      <c r="BF61" s="119">
        <f>MIN(0.0005*ETo!$M60*Escenarios!$F$9*(BJ60/Constantes!$F$27)^(2/3),BJ60+BB61+BE61+BC61+BD61)</f>
        <v>23.253390415727317</v>
      </c>
      <c r="BG61" s="119">
        <f>MIN(Constantes!$F$26*(BJ60/Constantes!$F$27)^(2/3),BJ60+BB61+BC61+BD61+BE61-BF61)</f>
        <v>80</v>
      </c>
      <c r="BH61" s="119">
        <f>MIN(Entradas!$F$20,BJ60+BB61+BC61+BD61+BE61-BF61-BG61)</f>
        <v>1</v>
      </c>
      <c r="BI61" s="119">
        <f>MAX(0,BJ60+BB61+BC61+BD61+BE61-BF61-BG61-BH61-Constantes!$F$27)</f>
        <v>0</v>
      </c>
      <c r="BJ61" s="119">
        <f t="shared" si="6"/>
        <v>6596.4132762509398</v>
      </c>
      <c r="BK61" s="119">
        <f>(Escenarios!$F$11*AU61+0.1*BF61)/(Escenarios!$F$12)</f>
        <v>1.2139681336086121</v>
      </c>
      <c r="BL61" s="119">
        <f>BI61/10/Escenarios!$F$12</f>
        <v>0</v>
      </c>
      <c r="BM61" s="119">
        <f>(Escenarios!$F$11*AW61+0.1*BG61)/(Escenarios!$F$12)</f>
        <v>0.49311589695377034</v>
      </c>
      <c r="BN61" s="121">
        <f t="shared" si="7"/>
        <v>180.89115852725172</v>
      </c>
      <c r="BO61" s="121">
        <f>MAX(0,(BN61-Constantes!$D$13)*(1-EXP(-Constantes!$D$23)))</f>
        <v>0.96975256812680377</v>
      </c>
      <c r="BP61" s="121">
        <f>BL61+AY61*Escenarios!$F$11/Escenarios!$F$12+BO61</f>
        <v>1.1462361256264313</v>
      </c>
      <c r="BQ61" s="121">
        <f>0.0526*BL61*Observaciones!$F60^1.218</f>
        <v>0</v>
      </c>
      <c r="BR61" s="121">
        <f>BQ61*Constantes!$F$38</f>
        <v>0</v>
      </c>
      <c r="BS61" s="121">
        <f t="shared" si="8"/>
        <v>0</v>
      </c>
      <c r="BT61" s="15"/>
      <c r="BU61" s="74">
        <v>55</v>
      </c>
      <c r="BV61" s="75">
        <f>0.0526*Observaciones!$F60^2.218</f>
        <v>0.17065595668433275</v>
      </c>
      <c r="BW61" s="75">
        <f>IF(Observaciones!$F60&gt;0.05*$CA$7,((Observaciones!$F60-0.05*$CA$7)^2)/(Observaciones!$F60+0.95*$CA$7),0)</f>
        <v>0</v>
      </c>
      <c r="BX61" s="75">
        <f>0.0526*BW61*Observaciones!$F60^1.218</f>
        <v>0</v>
      </c>
      <c r="BY61" s="27"/>
      <c r="BZ61" s="27"/>
      <c r="CA61" s="103"/>
      <c r="CB61" s="37"/>
    </row>
    <row r="62" spans="2:80" s="2" customFormat="1" ht="14.5" x14ac:dyDescent="0.35">
      <c r="B62" s="36"/>
      <c r="C62" s="74">
        <v>56</v>
      </c>
      <c r="D62" s="146">
        <f>ETo!$I61*((1-Constantes!$D$19)*ETo!$K61+ETo!$L61)</f>
        <v>2.0240349978914063</v>
      </c>
      <c r="E62" s="75">
        <f>MIN(D62*Constantes!$D$17,0.8*(H61+Observaciones!$F61-F62-G62-Constantes!$D$14))</f>
        <v>1.2589410338033231</v>
      </c>
      <c r="F62" s="75">
        <f>IF(Observaciones!$F61&gt;0.05*Constantes!$D$18,((Observaciones!$F61-0.05*Constantes!$D$18)^2)/(Observaciones!$F61+0.95*Constantes!$D$18),0)</f>
        <v>9.437660088676865E-2</v>
      </c>
      <c r="G62" s="75">
        <f>MAX(0,H61+Observaciones!$F61-F62-Constantes!$D$13)</f>
        <v>5.1059086287356408</v>
      </c>
      <c r="H62" s="75">
        <f>H61+Observaciones!$F61-F62-E62-G62-I61</f>
        <v>39.053819820465861</v>
      </c>
      <c r="I62" s="75">
        <f>MAX(0,(H62-Constantes!$D$14)*(1-EXP(-Constantes!$D$22)))</f>
        <v>0.18659944271211859</v>
      </c>
      <c r="J62" s="75">
        <f t="shared" si="0"/>
        <v>185.45889935601181</v>
      </c>
      <c r="K62" s="75">
        <f>MAX(0,(J62-Constantes!$D$13)*(1-EXP(-Constantes!$D$23)))</f>
        <v>1.0013042587439014</v>
      </c>
      <c r="L62" s="75">
        <f t="shared" si="1"/>
        <v>1.2822803023427887</v>
      </c>
      <c r="M62" s="75">
        <f>0.0526*F62*Observaciones!$F61^1.218</f>
        <v>4.943728238743169E-2</v>
      </c>
      <c r="N62" s="75">
        <f>M62*Constantes!$D$38</f>
        <v>2.228679058083635E-4</v>
      </c>
      <c r="O62" s="75">
        <f t="shared" si="2"/>
        <v>17.380591856645772</v>
      </c>
      <c r="P62" s="15"/>
      <c r="Q62" s="120">
        <v>56</v>
      </c>
      <c r="R62" s="146">
        <f>ETo!$I61*((1-Constantes!$E$19)*ETo!$K61+ETo!$L61)</f>
        <v>2.0243178569599203</v>
      </c>
      <c r="S62" s="121">
        <f>MIN(R62*Constantes!$E$17,0.8*(V61+Observaciones!$F61-T62-U62-Constantes!$D$14))</f>
        <v>1.2600297051862364</v>
      </c>
      <c r="T62" s="121">
        <f>IF(Observaciones!$F61&gt;0.05*Constantes!$E$18,((Observaciones!$F61-0.05*Constantes!$E$18)^2)/(Observaciones!$F61+0.95*Constantes!$E$18),0)</f>
        <v>9.3159073598513512E-2</v>
      </c>
      <c r="U62" s="121">
        <f>MAX(0,V61+Observaciones!$F61-T62-Constantes!$D$13)</f>
        <v>5.1060920611394494</v>
      </c>
      <c r="V62" s="121">
        <f>V61+Observaciones!$F61-T62-S62-U62-W61</f>
        <v>39.052745385772809</v>
      </c>
      <c r="W62" s="121">
        <f>MAX(0,(V62-Constantes!$D$14)*(1-EXP(-Constantes!$D$22)))</f>
        <v>0.18658465065219676</v>
      </c>
      <c r="X62" s="119">
        <f>X61+(Entradas!$E$19*U62-Y61)/(800*Entradas!$D$44)</f>
        <v>0</v>
      </c>
      <c r="Y62" s="119">
        <f>8000*Entradas!$D$45*X62/Constantes!$E$32</f>
        <v>0</v>
      </c>
      <c r="Z62" s="119">
        <f>10*Escenarios!$E$11*T62</f>
        <v>32.139880391487161</v>
      </c>
      <c r="AA62" s="119">
        <f>10*Escenarios!$E$11*Y62</f>
        <v>0</v>
      </c>
      <c r="AB62" s="119">
        <f>0.001*Observaciones!$F61*Escenarios!$E$9</f>
        <v>33</v>
      </c>
      <c r="AC62" s="119">
        <f>Observaciones!$I61</f>
        <v>0.31269447813933815</v>
      </c>
      <c r="AD62" s="119">
        <f>MIN(0.0005*ETo!$M61*Escenarios!$E$9*(AH61/Constantes!$E$27)^(2/3),AH61+Z62+AA62+AB62+AC62)</f>
        <v>6.0248923666968937</v>
      </c>
      <c r="AE62" s="119">
        <f>MIN(Constantes!$E$26*(AH61/Constantes!$E$27)^(2/3),AH61+Z62+AA62+AB62+AC62-AD62)</f>
        <v>19.963356515351226</v>
      </c>
      <c r="AF62" s="119">
        <f>MIN(Entradas!$E$20,AH61+Z62+AA62+AB62+AC62-AD62-AE62)</f>
        <v>1</v>
      </c>
      <c r="AG62" s="119">
        <f>MAX(0,AH61+Z62+AA62+AB62+AC62-AD62-AE62-AF62-Constantes!$E$27)</f>
        <v>20.150978383647271</v>
      </c>
      <c r="AH62" s="119">
        <f t="shared" si="3"/>
        <v>6666.666666666667</v>
      </c>
      <c r="AI62" s="119">
        <f>(Escenarios!$E$11*S62+0.1*AD62)/(Escenarios!$E$12)</f>
        <v>1.2592432590169955</v>
      </c>
      <c r="AJ62" s="119">
        <f>AG62/10/Escenarios!$E$12</f>
        <v>5.7574223953277909E-2</v>
      </c>
      <c r="AK62" s="119">
        <f>(Escenarios!$E$11*U62+0.1*AE62)/(Escenarios!$E$12)</f>
        <v>5.0901860503098897</v>
      </c>
      <c r="AL62" s="121">
        <f t="shared" si="4"/>
        <v>185.202616355408</v>
      </c>
      <c r="AM62" s="121">
        <f>MAX(0,(AL62-Constantes!$D$13)*(1-EXP(-Constantes!$D$23)))</f>
        <v>0.99953398274782046</v>
      </c>
      <c r="AN62" s="121">
        <f>AJ62+W62*Escenarios!$E$11/Escenarios!$E$12+AM62</f>
        <v>1.241027362343978</v>
      </c>
      <c r="AO62" s="121">
        <f>0.0526*AJ62*Observaciones!$F61^1.218</f>
        <v>3.0159098135250594E-2</v>
      </c>
      <c r="AP62" s="121">
        <f>AO62*Constantes!$E$38</f>
        <v>1.3506261703938286E-4</v>
      </c>
      <c r="AQ62" s="121">
        <f t="shared" si="5"/>
        <v>10.883129666398709</v>
      </c>
      <c r="AR62" s="15"/>
      <c r="AS62" s="74">
        <v>56</v>
      </c>
      <c r="AT62" s="146">
        <f>ETo!$I61*((1-Constantes!$F$19)*ETo!$K61+ETo!$L61)</f>
        <v>2.0252178630870108</v>
      </c>
      <c r="AU62" s="121">
        <f>MIN(AT62*Constantes!$F$17,0.8*(AX61+Observaciones!$F61-AV62-AW62-Constantes!$D$14))</f>
        <v>1.2634997626725415</v>
      </c>
      <c r="AV62" s="121">
        <f>IF(Observaciones!$F61&gt;0.05*Constantes!$F$18,((Observaciones!$F61-0.05*Constantes!$F$18)^2)/(Observaciones!$F61+0.95*Constantes!$F$18),0)</f>
        <v>8.9353068606665323E-2</v>
      </c>
      <c r="AW62" s="121">
        <f>MAX(0,AX61+Observaciones!$F61-AV62-Constantes!$D$13)</f>
        <v>5.1066019678153509</v>
      </c>
      <c r="AX62" s="121">
        <f>AX61+Observaciones!$F61-AV62-AU62-AW62-AY61</f>
        <v>39.049320706646036</v>
      </c>
      <c r="AY62" s="121">
        <f>MAX(0,(AX62-Constantes!$D$14)*(1-EXP(-Constantes!$D$22)))</f>
        <v>0.18653750208264303</v>
      </c>
      <c r="AZ62" s="119">
        <f>AZ61+(Entradas!$F$19*AW62-BA61)/(800*Entradas!$D$44)</f>
        <v>0</v>
      </c>
      <c r="BA62" s="119">
        <f>8000*Entradas!$D$45*AZ62/Constantes!$F$32</f>
        <v>0</v>
      </c>
      <c r="BB62" s="119">
        <f>10*Escenarios!$F$11*AV62</f>
        <v>29.486512640199557</v>
      </c>
      <c r="BC62" s="119">
        <f>10*Escenarios!$F$11*BA62</f>
        <v>0</v>
      </c>
      <c r="BD62" s="119">
        <f>0.001*Observaciones!$F61*Escenarios!$F$9</f>
        <v>132</v>
      </c>
      <c r="BE62" s="119">
        <f>Observaciones!$I61</f>
        <v>0.31269447813933815</v>
      </c>
      <c r="BF62" s="119">
        <f>MIN(0.0005*ETo!$M61*Escenarios!$F$9*(BJ61/Constantes!$F$27)^(2/3),BJ61+BB62+BE62+BC62+BD62)</f>
        <v>23.973887397034098</v>
      </c>
      <c r="BG62" s="119">
        <f>MIN(Constantes!$F$26*(BJ61/Constantes!$F$27)^(2/3),BJ61+BB62+BC62+BD62+BE62-BF62)</f>
        <v>79.436981117102704</v>
      </c>
      <c r="BH62" s="119">
        <f>MIN(Entradas!$F$20,BJ61+BB62+BC62+BD62+BE62-BF62-BG62)</f>
        <v>1</v>
      </c>
      <c r="BI62" s="119">
        <f>MAX(0,BJ61+BB62+BC62+BD62+BE62-BF62-BG62-BH62-Constantes!$F$27)</f>
        <v>0</v>
      </c>
      <c r="BJ62" s="119">
        <f t="shared" si="6"/>
        <v>6653.8016148551424</v>
      </c>
      <c r="BK62" s="119">
        <f>(Escenarios!$F$11*AU62+0.1*BF62)/(Escenarios!$F$12)</f>
        <v>1.2597965973684935</v>
      </c>
      <c r="BL62" s="119">
        <f>BI62/10/Escenarios!$F$12</f>
        <v>0</v>
      </c>
      <c r="BM62" s="119">
        <f>(Escenarios!$F$11*AW62+0.1*BG62)/(Escenarios!$F$12)</f>
        <v>5.0417589442747666</v>
      </c>
      <c r="BN62" s="121">
        <f t="shared" si="7"/>
        <v>184.96316490339967</v>
      </c>
      <c r="BO62" s="121">
        <f>MAX(0,(BN62-Constantes!$D$13)*(1-EXP(-Constantes!$D$23)))</f>
        <v>0.99787997075046453</v>
      </c>
      <c r="BP62" s="121">
        <f>BL62+AY62*Escenarios!$F$11/Escenarios!$F$12+BO62</f>
        <v>1.1737581869998137</v>
      </c>
      <c r="BQ62" s="121">
        <f>0.0526*BL62*Observaciones!$F61^1.218</f>
        <v>0</v>
      </c>
      <c r="BR62" s="121">
        <f>BQ62*Constantes!$F$38</f>
        <v>0</v>
      </c>
      <c r="BS62" s="121">
        <f t="shared" si="8"/>
        <v>0</v>
      </c>
      <c r="BT62" s="15"/>
      <c r="BU62" s="74">
        <v>56</v>
      </c>
      <c r="BV62" s="75">
        <f>0.0526*Observaciones!$F61^2.218</f>
        <v>3.4572771289837139</v>
      </c>
      <c r="BW62" s="75">
        <f>IF(Observaciones!$F61&gt;0.05*$CA$7,((Observaciones!$F61-0.05*$CA$7)^2)/(Observaciones!$F61+0.95*$CA$7),0)</f>
        <v>0.59991056578906099</v>
      </c>
      <c r="BX62" s="75">
        <f>0.0526*BW62*Observaciones!$F61^1.218</f>
        <v>0.31425107250578777</v>
      </c>
      <c r="BY62" s="27"/>
      <c r="BZ62" s="27"/>
      <c r="CA62" s="103"/>
      <c r="CB62" s="37"/>
    </row>
    <row r="63" spans="2:80" s="2" customFormat="1" ht="14.5" x14ac:dyDescent="0.35">
      <c r="B63" s="36"/>
      <c r="C63" s="74">
        <v>57</v>
      </c>
      <c r="D63" s="146">
        <f>ETo!$I62*((1-Constantes!$D$19)*ETo!$K62+ETo!$L62)</f>
        <v>1.9580205938371393</v>
      </c>
      <c r="E63" s="75">
        <f>MIN(D63*Constantes!$D$17,0.8*(H62+Observaciones!$F62-F63-G63-Constantes!$D$14))</f>
        <v>1.2178803593720167</v>
      </c>
      <c r="F63" s="75">
        <f>IF(Observaciones!$F62&gt;0.05*Constantes!$D$18,((Observaciones!$F62-0.05*Constantes!$D$18)^2)/(Observaciones!$F62+0.95*Constantes!$D$18),0)</f>
        <v>3.03549366300951E-2</v>
      </c>
      <c r="G63" s="75">
        <f>MAX(0,H62+Observaciones!$F62-F63-Constantes!$D$13)</f>
        <v>3.9234648838357629</v>
      </c>
      <c r="H63" s="75">
        <f>H62+Observaciones!$F62-F63-E63-G63-I62</f>
        <v>39.095520197915867</v>
      </c>
      <c r="I63" s="75">
        <f>MAX(0,(H63-Constantes!$D$14)*(1-EXP(-Constantes!$D$22)))</f>
        <v>0.18717354413121129</v>
      </c>
      <c r="J63" s="75">
        <f t="shared" si="0"/>
        <v>188.38105998110365</v>
      </c>
      <c r="K63" s="75">
        <f>MAX(0,(J63-Constantes!$D$13)*(1-EXP(-Constantes!$D$23)))</f>
        <v>1.0214890965954373</v>
      </c>
      <c r="L63" s="75">
        <f t="shared" si="1"/>
        <v>1.2390175773567438</v>
      </c>
      <c r="M63" s="75">
        <f>0.0526*F63*Observaciones!$F62^1.218</f>
        <v>1.2452904976808213E-2</v>
      </c>
      <c r="N63" s="75">
        <f>M63*Constantes!$D$38</f>
        <v>5.6138863614343101E-5</v>
      </c>
      <c r="O63" s="75">
        <f t="shared" si="2"/>
        <v>4.5309174494607944</v>
      </c>
      <c r="P63" s="15"/>
      <c r="Q63" s="120">
        <v>57</v>
      </c>
      <c r="R63" s="146">
        <f>ETo!$I62*((1-Constantes!$E$19)*ETo!$K62+ETo!$L62)</f>
        <v>1.9582943102402182</v>
      </c>
      <c r="S63" s="121">
        <f>MIN(R63*Constantes!$E$17,0.8*(V62+Observaciones!$F62-T63-U63-Constantes!$D$14))</f>
        <v>1.2189335750392092</v>
      </c>
      <c r="T63" s="121">
        <f>IF(Observaciones!$F62&gt;0.05*Constantes!$E$18,((Observaciones!$F62-0.05*Constantes!$E$18)^2)/(Observaciones!$F62+0.95*Constantes!$E$18),0)</f>
        <v>2.973376456242189E-2</v>
      </c>
      <c r="U63" s="121">
        <f>MAX(0,V62+Observaciones!$F62-T63-Constantes!$D$13)</f>
        <v>3.9230116212103852</v>
      </c>
      <c r="V63" s="121">
        <f>V62+Observaciones!$F62-T63-S63-U63-W62</f>
        <v>39.094481774308598</v>
      </c>
      <c r="W63" s="121">
        <f>MAX(0,(V63-Constantes!$D$14)*(1-EXP(-Constantes!$D$22)))</f>
        <v>0.18715924784654892</v>
      </c>
      <c r="X63" s="119">
        <f>X62+(Entradas!$E$19*U63-Y62)/(800*Entradas!$D$44)</f>
        <v>0</v>
      </c>
      <c r="Y63" s="119">
        <f>8000*Entradas!$D$45*X63/Constantes!$E$32</f>
        <v>0</v>
      </c>
      <c r="Z63" s="119">
        <f>10*Escenarios!$E$11*T63</f>
        <v>10.258148774035552</v>
      </c>
      <c r="AA63" s="119">
        <f>10*Escenarios!$E$11*Y63</f>
        <v>0</v>
      </c>
      <c r="AB63" s="119">
        <f>0.001*Observaciones!$F62*Escenarios!$E$9</f>
        <v>27</v>
      </c>
      <c r="AC63" s="119">
        <f>Observaciones!$I62</f>
        <v>0</v>
      </c>
      <c r="AD63" s="119">
        <f>MIN(0.0005*ETo!$M62*Escenarios!$E$9*(AH62/Constantes!$E$27)^(2/3),AH62+Z63+AA63+AB63+AC63)</f>
        <v>5.8393730752163755</v>
      </c>
      <c r="AE63" s="119">
        <f>MIN(Constantes!$E$26*(AH62/Constantes!$E$27)^(2/3),AH62+Z63+AA63+AB63+AC63-AD63)</f>
        <v>20</v>
      </c>
      <c r="AF63" s="119">
        <f>MIN(Entradas!$E$20,AH62+Z63+AA63+AB63+AC63-AD63-AE63)</f>
        <v>1</v>
      </c>
      <c r="AG63" s="119">
        <f>MAX(0,AH62+Z63+AA63+AB63+AC63-AD63-AE63-AF63-Constantes!$E$27)</f>
        <v>10.418775698818536</v>
      </c>
      <c r="AH63" s="119">
        <f t="shared" si="3"/>
        <v>6666.666666666667</v>
      </c>
      <c r="AI63" s="119">
        <f>(Escenarios!$E$11*S63+0.1*AD63)/(Escenarios!$E$12)</f>
        <v>1.2182041613249817</v>
      </c>
      <c r="AJ63" s="119">
        <f>AG63/10/Escenarios!$E$12</f>
        <v>2.976793056805296E-2</v>
      </c>
      <c r="AK63" s="119">
        <f>(Escenarios!$E$11*U63+0.1*AE63)/(Escenarios!$E$12)</f>
        <v>3.9241114551930942</v>
      </c>
      <c r="AL63" s="121">
        <f t="shared" si="4"/>
        <v>188.12719382785326</v>
      </c>
      <c r="AM63" s="121">
        <f>MAX(0,(AL63-Constantes!$D$13)*(1-EXP(-Constantes!$D$23)))</f>
        <v>1.0197355149834781</v>
      </c>
      <c r="AN63" s="121">
        <f>AJ63+W63*Escenarios!$E$11/Escenarios!$E$12+AM63</f>
        <v>1.233988989857415</v>
      </c>
      <c r="AO63" s="121">
        <f>0.0526*AJ63*Observaciones!$F62^1.218</f>
        <v>1.2212089757837412E-2</v>
      </c>
      <c r="AP63" s="121">
        <f>AO63*Constantes!$E$38</f>
        <v>5.4689858258245266E-5</v>
      </c>
      <c r="AQ63" s="121">
        <f t="shared" si="5"/>
        <v>4.4319567441654861</v>
      </c>
      <c r="AR63" s="15"/>
      <c r="AS63" s="74">
        <v>57</v>
      </c>
      <c r="AT63" s="146">
        <f>ETo!$I62*((1-Constantes!$F$19)*ETo!$K62+ETo!$L62)</f>
        <v>1.959165226068198</v>
      </c>
      <c r="AU63" s="121">
        <f>MIN(AT63*Constantes!$F$17,0.8*(AX62+Observaciones!$F62-AV63-AW63-Constantes!$D$14))</f>
        <v>1.2222906203287383</v>
      </c>
      <c r="AV63" s="121">
        <f>IF(Observaciones!$F62&gt;0.05*Constantes!$F$18,((Observaciones!$F62-0.05*Constantes!$F$18)^2)/(Observaciones!$F62+0.95*Constantes!$F$18),0)</f>
        <v>2.7807397068209536E-2</v>
      </c>
      <c r="AW63" s="121">
        <f>MAX(0,AX62+Observaciones!$F62-AV63-Constantes!$D$13)</f>
        <v>3.9215133095778256</v>
      </c>
      <c r="AX63" s="121">
        <f>AX62+Observaciones!$F62-AV63-AU63-AW63-AY62</f>
        <v>39.091171877588621</v>
      </c>
      <c r="AY63" s="121">
        <f>MAX(0,(AX63-Constantes!$D$14)*(1-EXP(-Constantes!$D$22)))</f>
        <v>0.18711367952030855</v>
      </c>
      <c r="AZ63" s="119">
        <f>AZ62+(Entradas!$F$19*AW63-BA62)/(800*Entradas!$D$44)</f>
        <v>0</v>
      </c>
      <c r="BA63" s="119">
        <f>8000*Entradas!$D$45*AZ63/Constantes!$F$32</f>
        <v>0</v>
      </c>
      <c r="BB63" s="119">
        <f>10*Escenarios!$F$11*AV63</f>
        <v>9.1764410325091461</v>
      </c>
      <c r="BC63" s="119">
        <f>10*Escenarios!$F$11*BA63</f>
        <v>0</v>
      </c>
      <c r="BD63" s="119">
        <f>0.001*Observaciones!$F62*Escenarios!$F$9</f>
        <v>108</v>
      </c>
      <c r="BE63" s="119">
        <f>Observaciones!$I62</f>
        <v>0</v>
      </c>
      <c r="BF63" s="119">
        <f>MIN(0.0005*ETo!$M62*Escenarios!$F$9*(BJ62/Constantes!$F$27)^(2/3),BJ62+BB63+BE63+BC63+BD63)</f>
        <v>23.327433092982652</v>
      </c>
      <c r="BG63" s="119">
        <f>MIN(Constantes!$F$26*(BJ62/Constantes!$F$27)^(2/3),BJ62+BB63+BC63+BD63+BE63-BF63)</f>
        <v>79.897046455173665</v>
      </c>
      <c r="BH63" s="119">
        <f>MIN(Entradas!$F$20,BJ62+BB63+BC63+BD63+BE63-BF63-BG63)</f>
        <v>1</v>
      </c>
      <c r="BI63" s="119">
        <f>MAX(0,BJ62+BB63+BC63+BD63+BE63-BF63-BG63-BH63-Constantes!$F$27)</f>
        <v>8.6909672828369366E-2</v>
      </c>
      <c r="BJ63" s="119">
        <f t="shared" si="6"/>
        <v>6666.666666666667</v>
      </c>
      <c r="BK63" s="119">
        <f>(Escenarios!$F$11*AU63+0.1*BF63)/(Escenarios!$F$12)</f>
        <v>1.2190952508613322</v>
      </c>
      <c r="BL63" s="119">
        <f>BI63/10/Escenarios!$F$12</f>
        <v>2.4831335093819821E-4</v>
      </c>
      <c r="BM63" s="119">
        <f>(Escenarios!$F$11*AW63+0.1*BG63)/(Escenarios!$F$12)</f>
        <v>3.9257041103310177</v>
      </c>
      <c r="BN63" s="121">
        <f t="shared" si="7"/>
        <v>187.89098904298024</v>
      </c>
      <c r="BO63" s="121">
        <f>MAX(0,(BN63-Constantes!$D$13)*(1-EXP(-Constantes!$D$23)))</f>
        <v>1.0181039293541736</v>
      </c>
      <c r="BP63" s="121">
        <f>BL63+AY63*Escenarios!$F$11/Escenarios!$F$12+BO63</f>
        <v>1.1947737119671169</v>
      </c>
      <c r="BQ63" s="121">
        <f>0.0526*BL63*Observaciones!$F62^1.218</f>
        <v>1.0186885254902688E-4</v>
      </c>
      <c r="BR63" s="121">
        <f>BQ63*Constantes!$F$38</f>
        <v>4.465582062963178E-7</v>
      </c>
      <c r="BS63" s="121">
        <f t="shared" si="8"/>
        <v>3.737596515754342E-2</v>
      </c>
      <c r="BT63" s="15"/>
      <c r="BU63" s="74">
        <v>57</v>
      </c>
      <c r="BV63" s="75">
        <f>0.0526*Observaciones!$F62^2.218</f>
        <v>2.215313037685418</v>
      </c>
      <c r="BW63" s="75">
        <f>IF(Observaciones!$F62&gt;0.05*$CA$7,((Observaciones!$F62-0.05*$CA$7)^2)/(Observaciones!$F62+0.95*$CA$7),0)</f>
        <v>0.35127835852292982</v>
      </c>
      <c r="BX63" s="75">
        <f>0.0526*BW63*Observaciones!$F62^1.218</f>
        <v>0.14410954212825539</v>
      </c>
      <c r="BY63" s="27"/>
      <c r="BZ63" s="27"/>
      <c r="CA63" s="103"/>
      <c r="CB63" s="37"/>
    </row>
    <row r="64" spans="2:80" s="2" customFormat="1" ht="14.5" x14ac:dyDescent="0.35">
      <c r="B64" s="36"/>
      <c r="C64" s="74">
        <v>58</v>
      </c>
      <c r="D64" s="146">
        <f>ETo!$I63*((1-Constantes!$D$19)*ETo!$K63+ETo!$L63)</f>
        <v>2.0369698463872159</v>
      </c>
      <c r="E64" s="75">
        <f>MIN(D64*Constantes!$D$17,0.8*(H63+Observaciones!$F63-F64-G64-Constantes!$D$14))</f>
        <v>1.2669864537463422</v>
      </c>
      <c r="F64" s="75">
        <f>IF(Observaciones!$F63&gt;0.05*Constantes!$D$18,((Observaciones!$F63-0.05*Constantes!$D$18)^2)/(Observaciones!$F63+0.95*Constantes!$D$18),0)</f>
        <v>0</v>
      </c>
      <c r="G64" s="75">
        <f>MAX(0,H63+Observaciones!$F63-F64-Constantes!$D$13)</f>
        <v>0</v>
      </c>
      <c r="H64" s="75">
        <f>H63+Observaciones!$F63-F64-E64-G64-I63</f>
        <v>38.241360200038315</v>
      </c>
      <c r="I64" s="75">
        <f>MAX(0,(H64-Constantes!$D$14)*(1-EXP(-Constantes!$D$22)))</f>
        <v>0.17541407103047935</v>
      </c>
      <c r="J64" s="75">
        <f t="shared" si="0"/>
        <v>187.3595708845082</v>
      </c>
      <c r="K64" s="75">
        <f>MAX(0,(J64-Constantes!$D$13)*(1-EXP(-Constantes!$D$23)))</f>
        <v>1.0144331559996862</v>
      </c>
      <c r="L64" s="75">
        <f t="shared" si="1"/>
        <v>1.1898472270301657</v>
      </c>
      <c r="M64" s="75">
        <f>0.0526*F64*Observaciones!$F63^1.218</f>
        <v>0</v>
      </c>
      <c r="N64" s="75">
        <f>M64*Constantes!$D$38</f>
        <v>0</v>
      </c>
      <c r="O64" s="75">
        <f t="shared" si="2"/>
        <v>0</v>
      </c>
      <c r="P64" s="15"/>
      <c r="Q64" s="120">
        <v>58</v>
      </c>
      <c r="R64" s="146">
        <f>ETo!$I63*((1-Constantes!$E$19)*ETo!$K63+ETo!$L63)</f>
        <v>2.0372548062093183</v>
      </c>
      <c r="S64" s="121">
        <f>MIN(R64*Constantes!$E$17,0.8*(V63+Observaciones!$F63-T64-U64-Constantes!$D$14))</f>
        <v>1.2680822648634051</v>
      </c>
      <c r="T64" s="121">
        <f>IF(Observaciones!$F63&gt;0.05*Constantes!$E$18,((Observaciones!$F63-0.05*Constantes!$E$18)^2)/(Observaciones!$F63+0.95*Constantes!$E$18),0)</f>
        <v>0</v>
      </c>
      <c r="U64" s="121">
        <f>MAX(0,V63+Observaciones!$F63-T64-Constantes!$D$13)</f>
        <v>0</v>
      </c>
      <c r="V64" s="121">
        <f>V63+Observaciones!$F63-T64-S64-U64-W63</f>
        <v>38.239240261598646</v>
      </c>
      <c r="W64" s="121">
        <f>MAX(0,(V64-Constantes!$D$14)*(1-EXP(-Constantes!$D$22)))</f>
        <v>0.17538488521152451</v>
      </c>
      <c r="X64" s="119">
        <f>X63+(Entradas!$E$19*U64-Y63)/(800*Entradas!$D$44)</f>
        <v>0</v>
      </c>
      <c r="Y64" s="119">
        <f>8000*Entradas!$D$45*X64/Constantes!$E$32</f>
        <v>0</v>
      </c>
      <c r="Z64" s="119">
        <f>10*Escenarios!$E$11*T64</f>
        <v>0</v>
      </c>
      <c r="AA64" s="119">
        <f>10*Escenarios!$E$11*Y64</f>
        <v>0</v>
      </c>
      <c r="AB64" s="119">
        <f>0.001*Observaciones!$F63*Escenarios!$E$9</f>
        <v>2.9999999999999996</v>
      </c>
      <c r="AC64" s="119">
        <f>Observaciones!$I63</f>
        <v>0</v>
      </c>
      <c r="AD64" s="119">
        <f>MIN(0.0005*ETo!$M63*Escenarios!$E$9*(AH63/Constantes!$E$27)^(2/3),AH63+Z64+AA64+AB64+AC64)</f>
        <v>6.0755360022214191</v>
      </c>
      <c r="AE64" s="119">
        <f>MIN(Constantes!$E$26*(AH63/Constantes!$E$27)^(2/3),AH63+Z64+AA64+AB64+AC64-AD64)</f>
        <v>20</v>
      </c>
      <c r="AF64" s="119">
        <f>MIN(Entradas!$E$20,AH63+Z64+AA64+AB64+AC64-AD64-AE64)</f>
        <v>1</v>
      </c>
      <c r="AG64" s="119">
        <f>MAX(0,AH63+Z64+AA64+AB64+AC64-AD64-AE64-AF64-Constantes!$E$27)</f>
        <v>0</v>
      </c>
      <c r="AH64" s="119">
        <f t="shared" si="3"/>
        <v>6642.5911306644457</v>
      </c>
      <c r="AI64" s="119">
        <f>(Escenarios!$E$11*S64+0.1*AD64)/(Escenarios!$E$12)</f>
        <v>1.2673254782288463</v>
      </c>
      <c r="AJ64" s="119">
        <f>AG64/10/Escenarios!$E$12</f>
        <v>0</v>
      </c>
      <c r="AK64" s="119">
        <f>(Escenarios!$E$11*U64+0.1*AE64)/(Escenarios!$E$12)</f>
        <v>5.7142857142857141E-2</v>
      </c>
      <c r="AL64" s="121">
        <f t="shared" si="4"/>
        <v>187.16460117001265</v>
      </c>
      <c r="AM64" s="121">
        <f>MAX(0,(AL64-Constantes!$D$13)*(1-EXP(-Constantes!$D$23)))</f>
        <v>1.0130864018071684</v>
      </c>
      <c r="AN64" s="121">
        <f>AJ64+W64*Escenarios!$E$11/Escenarios!$E$12+AM64</f>
        <v>1.1859657886585282</v>
      </c>
      <c r="AO64" s="121">
        <f>0.0526*AJ64*Observaciones!$F63^1.218</f>
        <v>0</v>
      </c>
      <c r="AP64" s="121">
        <f>AO64*Constantes!$E$38</f>
        <v>0</v>
      </c>
      <c r="AQ64" s="121">
        <f t="shared" si="5"/>
        <v>0</v>
      </c>
      <c r="AR64" s="15"/>
      <c r="AS64" s="74">
        <v>58</v>
      </c>
      <c r="AT64" s="146">
        <f>ETo!$I63*((1-Constantes!$F$19)*ETo!$K63+ETo!$L63)</f>
        <v>2.0381614965523713</v>
      </c>
      <c r="AU64" s="121">
        <f>MIN(AT64*Constantes!$F$17,0.8*(AX63+Observaciones!$F63-AV64-AW64-Constantes!$D$14))</f>
        <v>1.2715750804493038</v>
      </c>
      <c r="AV64" s="121">
        <f>IF(Observaciones!$F63&gt;0.05*Constantes!$F$18,((Observaciones!$F63-0.05*Constantes!$F$18)^2)/(Observaciones!$F63+0.95*Constantes!$F$18),0)</f>
        <v>0</v>
      </c>
      <c r="AW64" s="121">
        <f>MAX(0,AX63+Observaciones!$F63-AV64-Constantes!$D$13)</f>
        <v>0</v>
      </c>
      <c r="AX64" s="121">
        <f>AX63+Observaciones!$F63-AV64-AU64-AW64-AY63</f>
        <v>38.232483117619012</v>
      </c>
      <c r="AY64" s="121">
        <f>MAX(0,(AX64-Constantes!$D$14)*(1-EXP(-Constantes!$D$22)))</f>
        <v>0.17529185761357599</v>
      </c>
      <c r="AZ64" s="119">
        <f>AZ63+(Entradas!$F$19*AW64-BA63)/(800*Entradas!$D$44)</f>
        <v>0</v>
      </c>
      <c r="BA64" s="119">
        <f>8000*Entradas!$D$45*AZ64/Constantes!$F$32</f>
        <v>0</v>
      </c>
      <c r="BB64" s="119">
        <f>10*Escenarios!$F$11*AV64</f>
        <v>0</v>
      </c>
      <c r="BC64" s="119">
        <f>10*Escenarios!$F$11*BA64</f>
        <v>0</v>
      </c>
      <c r="BD64" s="119">
        <f>0.001*Observaciones!$F63*Escenarios!$F$9</f>
        <v>11.999999999999998</v>
      </c>
      <c r="BE64" s="119">
        <f>Observaciones!$I63</f>
        <v>0</v>
      </c>
      <c r="BF64" s="119">
        <f>MIN(0.0005*ETo!$M63*Escenarios!$F$9*(BJ63/Constantes!$F$27)^(2/3),BJ63+BB64+BE64+BC64+BD64)</f>
        <v>24.302144008885676</v>
      </c>
      <c r="BG64" s="119">
        <f>MIN(Constantes!$F$26*(BJ63/Constantes!$F$27)^(2/3),BJ63+BB64+BC64+BD64+BE64-BF64)</f>
        <v>80</v>
      </c>
      <c r="BH64" s="119">
        <f>MIN(Entradas!$F$20,BJ63+BB64+BC64+BD64+BE64-BF64-BG64)</f>
        <v>1</v>
      </c>
      <c r="BI64" s="119">
        <f>MAX(0,BJ63+BB64+BC64+BD64+BE64-BF64-BG64-BH64-Constantes!$F$27)</f>
        <v>0</v>
      </c>
      <c r="BJ64" s="119">
        <f t="shared" si="6"/>
        <v>6573.364522657781</v>
      </c>
      <c r="BK64" s="119">
        <f>(Escenarios!$F$11*AU64+0.1*BF64)/(Escenarios!$F$12)</f>
        <v>1.2683483444490169</v>
      </c>
      <c r="BL64" s="119">
        <f>BI64/10/Escenarios!$F$12</f>
        <v>0</v>
      </c>
      <c r="BM64" s="119">
        <f>(Escenarios!$F$11*AW64+0.1*BG64)/(Escenarios!$F$12)</f>
        <v>0.22857142857142856</v>
      </c>
      <c r="BN64" s="121">
        <f t="shared" si="7"/>
        <v>187.1014565421975</v>
      </c>
      <c r="BO64" s="121">
        <f>MAX(0,(BN64-Constantes!$D$13)*(1-EXP(-Constantes!$D$23)))</f>
        <v>1.0126502300024085</v>
      </c>
      <c r="BP64" s="121">
        <f>BL64+AY64*Escenarios!$F$11/Escenarios!$F$12+BO64</f>
        <v>1.1779254100380658</v>
      </c>
      <c r="BQ64" s="121">
        <f>0.0526*BL64*Observaciones!$F63^1.218</f>
        <v>0</v>
      </c>
      <c r="BR64" s="121">
        <f>BQ64*Constantes!$F$38</f>
        <v>0</v>
      </c>
      <c r="BS64" s="121">
        <f t="shared" si="8"/>
        <v>0</v>
      </c>
      <c r="BT64" s="15"/>
      <c r="BU64" s="74">
        <v>58</v>
      </c>
      <c r="BV64" s="75">
        <f>0.0526*Observaciones!$F63^2.218</f>
        <v>1.6940460723560119E-2</v>
      </c>
      <c r="BW64" s="75">
        <f>IF(Observaciones!$F63&gt;0.05*$CA$7,((Observaciones!$F63-0.05*$CA$7)^2)/(Observaciones!$F63+0.95*$CA$7),0)</f>
        <v>0</v>
      </c>
      <c r="BX64" s="75">
        <f>0.0526*BW64*Observaciones!$F63^1.218</f>
        <v>0</v>
      </c>
      <c r="BY64" s="27"/>
      <c r="BZ64" s="27"/>
      <c r="CA64" s="103"/>
      <c r="CB64" s="37"/>
    </row>
    <row r="65" spans="2:80" s="2" customFormat="1" ht="14.5" x14ac:dyDescent="0.35">
      <c r="B65" s="36"/>
      <c r="C65" s="74">
        <v>59</v>
      </c>
      <c r="D65" s="146">
        <f>ETo!$I64*((1-Constantes!$D$19)*ETo!$K64+ETo!$L64)</f>
        <v>2.0586613099651321</v>
      </c>
      <c r="E65" s="75">
        <f>MIN(D65*Constantes!$D$17,0.8*(H64+Observaciones!$F64-F65-G65-Constantes!$D$14))</f>
        <v>1.2804784504805578</v>
      </c>
      <c r="F65" s="75">
        <f>IF(Observaciones!$F64&gt;0.05*Constantes!$D$18,((Observaciones!$F64-0.05*Constantes!$D$18)^2)/(Observaciones!$F64+0.95*Constantes!$D$18),0)</f>
        <v>0</v>
      </c>
      <c r="G65" s="75">
        <f>MAX(0,H64+Observaciones!$F64-F65-Constantes!$D$13)</f>
        <v>0</v>
      </c>
      <c r="H65" s="75">
        <f>H64+Observaciones!$F64-F65-E65-G65-I64</f>
        <v>36.785467678527276</v>
      </c>
      <c r="I65" s="75">
        <f>MAX(0,(H65-Constantes!$D$14)*(1-EXP(-Constantes!$D$22)))</f>
        <v>0.15537036846092847</v>
      </c>
      <c r="J65" s="75">
        <f t="shared" si="0"/>
        <v>186.34513772850852</v>
      </c>
      <c r="K65" s="75">
        <f>MAX(0,(J65-Constantes!$D$13)*(1-EXP(-Constantes!$D$23)))</f>
        <v>1.0074259543457962</v>
      </c>
      <c r="L65" s="75">
        <f t="shared" si="1"/>
        <v>1.1627963228067246</v>
      </c>
      <c r="M65" s="75">
        <f>0.0526*F65*Observaciones!$F64^1.218</f>
        <v>0</v>
      </c>
      <c r="N65" s="75">
        <f>M65*Constantes!$D$38</f>
        <v>0</v>
      </c>
      <c r="O65" s="75">
        <f t="shared" si="2"/>
        <v>0</v>
      </c>
      <c r="P65" s="15"/>
      <c r="Q65" s="120">
        <v>59</v>
      </c>
      <c r="R65" s="146">
        <f>ETo!$I64*((1-Constantes!$E$19)*ETo!$K64+ETo!$L64)</f>
        <v>2.058949422142935</v>
      </c>
      <c r="S65" s="121">
        <f>MIN(R65*Constantes!$E$17,0.8*(V64+Observaciones!$F64-T65-U65-Constantes!$D$14))</f>
        <v>1.2815860041230174</v>
      </c>
      <c r="T65" s="121">
        <f>IF(Observaciones!$F64&gt;0.05*Constantes!$E$18,((Observaciones!$F64-0.05*Constantes!$E$18)^2)/(Observaciones!$F64+0.95*Constantes!$E$18),0)</f>
        <v>0</v>
      </c>
      <c r="U65" s="121">
        <f>MAX(0,V64+Observaciones!$F64-T65-Constantes!$D$13)</f>
        <v>0</v>
      </c>
      <c r="V65" s="121">
        <f>V64+Observaciones!$F64-T65-S65-U65-W64</f>
        <v>36.782269372264103</v>
      </c>
      <c r="W65" s="121">
        <f>MAX(0,(V65-Constantes!$D$14)*(1-EXP(-Constantes!$D$22)))</f>
        <v>0.15532633643348265</v>
      </c>
      <c r="X65" s="119">
        <f>X64+(Entradas!$E$19*U65-Y64)/(800*Entradas!$D$44)</f>
        <v>0</v>
      </c>
      <c r="Y65" s="119">
        <f>8000*Entradas!$D$45*X65/Constantes!$E$32</f>
        <v>0</v>
      </c>
      <c r="Z65" s="119">
        <f>10*Escenarios!$E$11*T65</f>
        <v>0</v>
      </c>
      <c r="AA65" s="119">
        <f>10*Escenarios!$E$11*Y65</f>
        <v>0</v>
      </c>
      <c r="AB65" s="119">
        <f>0.001*Observaciones!$F64*Escenarios!$E$9</f>
        <v>0</v>
      </c>
      <c r="AC65" s="119">
        <f>Observaciones!$I64</f>
        <v>0</v>
      </c>
      <c r="AD65" s="119">
        <f>MIN(0.0005*ETo!$M64*Escenarios!$E$9*(AH64/Constantes!$E$27)^(2/3),AH64+Z65+AA65+AB65+AC65)</f>
        <v>6.1258474551184774</v>
      </c>
      <c r="AE65" s="119">
        <f>MIN(Constantes!$E$26*(AH64/Constantes!$E$27)^(2/3),AH64+Z65+AA65+AB65+AC65-AD65)</f>
        <v>19.95181989980918</v>
      </c>
      <c r="AF65" s="119">
        <f>MIN(Entradas!$E$20,AH64+Z65+AA65+AB65+AC65-AD65-AE65)</f>
        <v>1</v>
      </c>
      <c r="AG65" s="119">
        <f>MAX(0,AH64+Z65+AA65+AB65+AC65-AD65-AE65-AF65-Constantes!$E$27)</f>
        <v>0</v>
      </c>
      <c r="AH65" s="119">
        <f t="shared" si="3"/>
        <v>6615.5134633095176</v>
      </c>
      <c r="AI65" s="119">
        <f>(Escenarios!$E$11*S65+0.1*AD65)/(Escenarios!$E$12)</f>
        <v>1.280780053935884</v>
      </c>
      <c r="AJ65" s="119">
        <f>AG65/10/Escenarios!$E$12</f>
        <v>0</v>
      </c>
      <c r="AK65" s="119">
        <f>(Escenarios!$E$11*U65+0.1*AE65)/(Escenarios!$E$12)</f>
        <v>5.7005199713740518E-2</v>
      </c>
      <c r="AL65" s="121">
        <f t="shared" si="4"/>
        <v>186.20851996791922</v>
      </c>
      <c r="AM65" s="121">
        <f>MAX(0,(AL65-Constantes!$D$13)*(1-EXP(-Constantes!$D$23)))</f>
        <v>1.0064822665411437</v>
      </c>
      <c r="AN65" s="121">
        <f>AJ65+W65*Escenarios!$E$11/Escenarios!$E$12+AM65</f>
        <v>1.159589655311291</v>
      </c>
      <c r="AO65" s="121">
        <f>0.0526*AJ65*Observaciones!$F64^1.218</f>
        <v>0</v>
      </c>
      <c r="AP65" s="121">
        <f>AO65*Constantes!$E$38</f>
        <v>0</v>
      </c>
      <c r="AQ65" s="121">
        <f t="shared" si="5"/>
        <v>0</v>
      </c>
      <c r="AR65" s="15"/>
      <c r="AS65" s="74">
        <v>59</v>
      </c>
      <c r="AT65" s="146">
        <f>ETo!$I64*((1-Constantes!$F$19)*ETo!$K64+ETo!$L64)</f>
        <v>2.0598661427086737</v>
      </c>
      <c r="AU65" s="121">
        <f>MIN(AT65*Constantes!$F$17,0.8*(AX64+Observaciones!$F64-AV65-AW65-Constantes!$D$14))</f>
        <v>1.2851162484229943</v>
      </c>
      <c r="AV65" s="121">
        <f>IF(Observaciones!$F64&gt;0.05*Constantes!$F$18,((Observaciones!$F64-0.05*Constantes!$F$18)^2)/(Observaciones!$F64+0.95*Constantes!$F$18),0)</f>
        <v>0</v>
      </c>
      <c r="AW65" s="121">
        <f>MAX(0,AX64+Observaciones!$F64-AV65-Constantes!$D$13)</f>
        <v>0</v>
      </c>
      <c r="AX65" s="121">
        <f>AX64+Observaciones!$F64-AV65-AU65-AW65-AY64</f>
        <v>36.772075011582444</v>
      </c>
      <c r="AY65" s="121">
        <f>MAX(0,(AX65-Constantes!$D$14)*(1-EXP(-Constantes!$D$22)))</f>
        <v>0.15518598765747696</v>
      </c>
      <c r="AZ65" s="119">
        <f>AZ64+(Entradas!$F$19*AW65-BA64)/(800*Entradas!$D$44)</f>
        <v>0</v>
      </c>
      <c r="BA65" s="119">
        <f>8000*Entradas!$D$45*AZ65/Constantes!$F$32</f>
        <v>0</v>
      </c>
      <c r="BB65" s="119">
        <f>10*Escenarios!$F$11*AV65</f>
        <v>0</v>
      </c>
      <c r="BC65" s="119">
        <f>10*Escenarios!$F$11*BA65</f>
        <v>0</v>
      </c>
      <c r="BD65" s="119">
        <f>0.001*Observaciones!$F64*Escenarios!$F$9</f>
        <v>0</v>
      </c>
      <c r="BE65" s="119">
        <f>Observaciones!$I64</f>
        <v>0</v>
      </c>
      <c r="BF65" s="119">
        <f>MIN(0.0005*ETo!$M64*Escenarios!$F$9*(BJ64/Constantes!$F$27)^(2/3),BJ64+BB65+BE65+BC65+BD65)</f>
        <v>24.332849278549876</v>
      </c>
      <c r="BG65" s="119">
        <f>MIN(Constantes!$F$26*(BJ64/Constantes!$F$27)^(2/3),BJ64+BB65+BC65+BD65+BE65-BF65)</f>
        <v>79.251830871038123</v>
      </c>
      <c r="BH65" s="119">
        <f>MIN(Entradas!$F$20,BJ64+BB65+BC65+BD65+BE65-BF65-BG65)</f>
        <v>1</v>
      </c>
      <c r="BI65" s="119">
        <f>MAX(0,BJ64+BB65+BC65+BD65+BE65-BF65-BG65-BH65-Constantes!$F$27)</f>
        <v>0</v>
      </c>
      <c r="BJ65" s="119">
        <f t="shared" si="6"/>
        <v>6468.7798425081937</v>
      </c>
      <c r="BK65" s="119">
        <f>(Escenarios!$F$11*AU65+0.1*BF65)/(Escenarios!$F$12)</f>
        <v>1.2812034607375373</v>
      </c>
      <c r="BL65" s="119">
        <f>BI65/10/Escenarios!$F$12</f>
        <v>0</v>
      </c>
      <c r="BM65" s="119">
        <f>(Escenarios!$F$11*AW65+0.1*BG65)/(Escenarios!$F$12)</f>
        <v>0.22643380248868036</v>
      </c>
      <c r="BN65" s="121">
        <f t="shared" si="7"/>
        <v>186.31524011468377</v>
      </c>
      <c r="BO65" s="121">
        <f>MAX(0,(BN65-Constantes!$D$13)*(1-EXP(-Constantes!$D$23)))</f>
        <v>1.0072194364418801</v>
      </c>
      <c r="BP65" s="121">
        <f>BL65+AY65*Escenarios!$F$11/Escenarios!$F$12+BO65</f>
        <v>1.1535376533760726</v>
      </c>
      <c r="BQ65" s="121">
        <f>0.0526*BL65*Observaciones!$F64^1.218</f>
        <v>0</v>
      </c>
      <c r="BR65" s="121">
        <f>BQ65*Constantes!$F$38</f>
        <v>0</v>
      </c>
      <c r="BS65" s="121">
        <f t="shared" si="8"/>
        <v>0</v>
      </c>
      <c r="BT65" s="15"/>
      <c r="BU65" s="74">
        <v>59</v>
      </c>
      <c r="BV65" s="75">
        <f>0.0526*Observaciones!$F64^2.218</f>
        <v>0</v>
      </c>
      <c r="BW65" s="75">
        <f>IF(Observaciones!$F64&gt;0.05*$CA$7,((Observaciones!$F64-0.05*$CA$7)^2)/(Observaciones!$F64+0.95*$CA$7),0)</f>
        <v>0</v>
      </c>
      <c r="BX65" s="75">
        <f>0.0526*BW65*Observaciones!$F64^1.218</f>
        <v>0</v>
      </c>
      <c r="BY65" s="27"/>
      <c r="BZ65" s="27"/>
      <c r="CA65" s="103"/>
      <c r="CB65" s="37"/>
    </row>
    <row r="66" spans="2:80" s="2" customFormat="1" ht="14.5" x14ac:dyDescent="0.35">
      <c r="B66" s="36"/>
      <c r="C66" s="74">
        <v>60</v>
      </c>
      <c r="D66" s="146">
        <f>ETo!$I65*((1-Constantes!$D$19)*ETo!$K65+ETo!$L65)</f>
        <v>2.0234464183841956</v>
      </c>
      <c r="E66" s="75">
        <f>MIN(D66*Constantes!$D$17,0.8*(H65+Observaciones!$F65-F66-G66-Constantes!$D$14))</f>
        <v>1.2585749398899002</v>
      </c>
      <c r="F66" s="75">
        <f>IF(Observaciones!$F65&gt;0.05*Constantes!$D$18,((Observaciones!$F65-0.05*Constantes!$D$18)^2)/(Observaciones!$F65+0.95*Constantes!$D$18),0)</f>
        <v>1.5375024894905619E-3</v>
      </c>
      <c r="G66" s="75">
        <f>MAX(0,H65+Observaciones!$F65-F66-Constantes!$D$13)</f>
        <v>0.48393017603778787</v>
      </c>
      <c r="H66" s="75">
        <f>H65+Observaciones!$F65-F66-E66-G66-I65</f>
        <v>39.086054691649174</v>
      </c>
      <c r="I66" s="75">
        <f>MAX(0,(H66-Constantes!$D$14)*(1-EXP(-Constantes!$D$22)))</f>
        <v>0.18704322970931775</v>
      </c>
      <c r="J66" s="75">
        <f t="shared" si="0"/>
        <v>185.82164195020053</v>
      </c>
      <c r="K66" s="75">
        <f>MAX(0,(J66-Constantes!$D$13)*(1-EXP(-Constantes!$D$23)))</f>
        <v>1.0038099048684415</v>
      </c>
      <c r="L66" s="75">
        <f t="shared" si="1"/>
        <v>1.1923906370672497</v>
      </c>
      <c r="M66" s="75">
        <f>0.0526*F66*Observaciones!$F65^1.218</f>
        <v>4.6442886874448056E-4</v>
      </c>
      <c r="N66" s="75">
        <f>M66*Constantes!$D$38</f>
        <v>2.0936888998644442E-6</v>
      </c>
      <c r="O66" s="75">
        <f t="shared" si="2"/>
        <v>0.17558749916168306</v>
      </c>
      <c r="P66" s="15"/>
      <c r="Q66" s="120">
        <v>60</v>
      </c>
      <c r="R66" s="146">
        <f>ETo!$I65*((1-Constantes!$E$19)*ETo!$K65+ETo!$L65)</f>
        <v>2.0237298228096341</v>
      </c>
      <c r="S66" s="121">
        <f>MIN(R66*Constantes!$E$17,0.8*(V65+Observaciones!$F65-T66-U66-Constantes!$D$14))</f>
        <v>1.2596636853467744</v>
      </c>
      <c r="T66" s="121">
        <f>IF(Observaciones!$F65&gt;0.05*Constantes!$E$18,((Observaciones!$F65-0.05*Constantes!$E$18)^2)/(Observaciones!$F65+0.95*Constantes!$E$18),0)</f>
        <v>1.4156247703770322E-3</v>
      </c>
      <c r="U66" s="121">
        <f>MAX(0,V65+Observaciones!$F65-T66-Constantes!$D$13)</f>
        <v>0.48085374749373244</v>
      </c>
      <c r="V66" s="121">
        <f>V65+Observaciones!$F65-T66-S66-U66-W65</f>
        <v>39.085009978219745</v>
      </c>
      <c r="W66" s="121">
        <f>MAX(0,(V66-Constantes!$D$14)*(1-EXP(-Constantes!$D$22)))</f>
        <v>0.18702884683081505</v>
      </c>
      <c r="X66" s="119">
        <f>X65+(Entradas!$E$19*U66-Y65)/(800*Entradas!$D$44)</f>
        <v>0</v>
      </c>
      <c r="Y66" s="119">
        <f>8000*Entradas!$D$45*X66/Constantes!$E$32</f>
        <v>0</v>
      </c>
      <c r="Z66" s="119">
        <f>10*Escenarios!$E$11*T66</f>
        <v>0.48839054578007612</v>
      </c>
      <c r="AA66" s="119">
        <f>10*Escenarios!$E$11*Y66</f>
        <v>0</v>
      </c>
      <c r="AB66" s="119">
        <f>0.001*Observaciones!$F65*Escenarios!$E$9</f>
        <v>21.000000000000004</v>
      </c>
      <c r="AC66" s="119">
        <f>Observaciones!$I65</f>
        <v>0</v>
      </c>
      <c r="AD66" s="119">
        <f>MIN(0.0005*ETo!$M65*Escenarios!$E$9*(AH65/Constantes!$E$27)^(2/3),AH65+Z66+AA66+AB66+AC66)</f>
        <v>6.0054437690601441</v>
      </c>
      <c r="AE66" s="119">
        <f>MIN(Constantes!$E$26*(AH65/Constantes!$E$27)^(2/3),AH65+Z66+AA66+AB66+AC66-AD66)</f>
        <v>19.897562312600943</v>
      </c>
      <c r="AF66" s="119">
        <f>MIN(Entradas!$E$20,AH65+Z66+AA66+AB66+AC66-AD66-AE66)</f>
        <v>1</v>
      </c>
      <c r="AG66" s="119">
        <f>MAX(0,AH65+Z66+AA66+AB66+AC66-AD66-AE66-AF66-Constantes!$E$27)</f>
        <v>0</v>
      </c>
      <c r="AH66" s="119">
        <f t="shared" si="3"/>
        <v>6610.0988477736364</v>
      </c>
      <c r="AI66" s="119">
        <f>(Escenarios!$E$11*S66+0.1*AD66)/(Escenarios!$E$12)</f>
        <v>1.2588269006105637</v>
      </c>
      <c r="AJ66" s="119">
        <f>AG66/10/Escenarios!$E$12</f>
        <v>0</v>
      </c>
      <c r="AK66" s="119">
        <f>(Escenarios!$E$11*U66+0.1*AE66)/(Escenarios!$E$12)</f>
        <v>0.53083458627982472</v>
      </c>
      <c r="AL66" s="121">
        <f t="shared" si="4"/>
        <v>185.7328722876579</v>
      </c>
      <c r="AM66" s="121">
        <f>MAX(0,(AL66-Constantes!$D$13)*(1-EXP(-Constantes!$D$23)))</f>
        <v>1.0031967280193754</v>
      </c>
      <c r="AN66" s="121">
        <f>AJ66+W66*Escenarios!$E$11/Escenarios!$E$12+AM66</f>
        <v>1.1875537341811788</v>
      </c>
      <c r="AO66" s="121">
        <f>0.0526*AJ66*Observaciones!$F65^1.218</f>
        <v>0</v>
      </c>
      <c r="AP66" s="121">
        <f>AO66*Constantes!$E$38</f>
        <v>0</v>
      </c>
      <c r="AQ66" s="121">
        <f t="shared" si="5"/>
        <v>0</v>
      </c>
      <c r="AR66" s="15"/>
      <c r="AS66" s="74">
        <v>60</v>
      </c>
      <c r="AT66" s="146">
        <f>ETo!$I65*((1-Constantes!$F$19)*ETo!$K65+ETo!$L65)</f>
        <v>2.024631564163303</v>
      </c>
      <c r="AU66" s="121">
        <f>MIN(AT66*Constantes!$F$17,0.8*(AX65+Observaciones!$F65-AV66-AW66-Constantes!$D$14))</f>
        <v>1.2631339805191928</v>
      </c>
      <c r="AV66" s="121">
        <f>IF(Observaciones!$F65&gt;0.05*Constantes!$F$18,((Observaciones!$F65-0.05*Constantes!$F$18)^2)/(Observaciones!$F65+0.95*Constantes!$F$18),0)</f>
        <v>1.0624902943761852E-3</v>
      </c>
      <c r="AW66" s="121">
        <f>MAX(0,AX65+Observaciones!$F65-AV66-Constantes!$D$13)</f>
        <v>0.47101252128807403</v>
      </c>
      <c r="AX66" s="121">
        <f>AX65+Observaciones!$F65-AV66-AU66-AW66-AY65</f>
        <v>39.081680031823332</v>
      </c>
      <c r="AY66" s="121">
        <f>MAX(0,(AX66-Constantes!$D$14)*(1-EXP(-Constantes!$D$22)))</f>
        <v>0.18698300247475436</v>
      </c>
      <c r="AZ66" s="119">
        <f>AZ65+(Entradas!$F$19*AW66-BA65)/(800*Entradas!$D$44)</f>
        <v>0</v>
      </c>
      <c r="BA66" s="119">
        <f>8000*Entradas!$D$45*AZ66/Constantes!$F$32</f>
        <v>0</v>
      </c>
      <c r="BB66" s="119">
        <f>10*Escenarios!$F$11*AV66</f>
        <v>0.35062179714414116</v>
      </c>
      <c r="BC66" s="119">
        <f>10*Escenarios!$F$11*BA66</f>
        <v>0</v>
      </c>
      <c r="BD66" s="119">
        <f>0.001*Observaciones!$F65*Escenarios!$F$9</f>
        <v>84.000000000000014</v>
      </c>
      <c r="BE66" s="119">
        <f>Observaciones!$I65</f>
        <v>0</v>
      </c>
      <c r="BF66" s="119">
        <f>MIN(0.0005*ETo!$M65*Escenarios!$F$9*(BJ65/Constantes!$F$27)^(2/3),BJ65+BB66+BE66+BC66+BD66)</f>
        <v>23.665243181373818</v>
      </c>
      <c r="BG66" s="119">
        <f>MIN(Constantes!$F$26*(BJ65/Constantes!$F$27)^(2/3),BJ65+BB66+BC66+BD66+BE66-BF66)</f>
        <v>78.408968421318392</v>
      </c>
      <c r="BH66" s="119">
        <f>MIN(Entradas!$F$20,BJ65+BB66+BC66+BD66+BE66-BF66-BG66)</f>
        <v>1</v>
      </c>
      <c r="BI66" s="119">
        <f>MAX(0,BJ65+BB66+BC66+BD66+BE66-BF66-BG66-BH66-Constantes!$F$27)</f>
        <v>0</v>
      </c>
      <c r="BJ66" s="119">
        <f t="shared" si="6"/>
        <v>6450.0562527026459</v>
      </c>
      <c r="BK66" s="119">
        <f>(Escenarios!$F$11*AU66+0.1*BF66)/(Escenarios!$F$12)</f>
        <v>1.2585698764363069</v>
      </c>
      <c r="BL66" s="119">
        <f>BI66/10/Escenarios!$F$12</f>
        <v>0</v>
      </c>
      <c r="BM66" s="119">
        <f>(Escenarios!$F$11*AW66+0.1*BG66)/(Escenarios!$F$12)</f>
        <v>0.66812314413252238</v>
      </c>
      <c r="BN66" s="121">
        <f t="shared" si="7"/>
        <v>185.97614382237441</v>
      </c>
      <c r="BO66" s="121">
        <f>MAX(0,(BN66-Constantes!$D$13)*(1-EXP(-Constantes!$D$23)))</f>
        <v>1.0048771272554691</v>
      </c>
      <c r="BP66" s="121">
        <f>BL66+AY66*Escenarios!$F$11/Escenarios!$F$12+BO66</f>
        <v>1.1811753867316661</v>
      </c>
      <c r="BQ66" s="121">
        <f>0.0526*BL66*Observaciones!$F65^1.218</f>
        <v>0</v>
      </c>
      <c r="BR66" s="121">
        <f>BQ66*Constantes!$F$38</f>
        <v>0</v>
      </c>
      <c r="BS66" s="121">
        <f t="shared" si="8"/>
        <v>0</v>
      </c>
      <c r="BT66" s="15"/>
      <c r="BU66" s="74">
        <v>60</v>
      </c>
      <c r="BV66" s="75">
        <f>0.0526*Observaciones!$F65^2.218</f>
        <v>1.2686816847842202</v>
      </c>
      <c r="BW66" s="75">
        <f>IF(Observaciones!$F65&gt;0.05*$CA$7,((Observaciones!$F65-0.05*$CA$7)^2)/(Observaciones!$F65+0.95*$CA$7),0)</f>
        <v>0.16418262002606004</v>
      </c>
      <c r="BX66" s="75">
        <f>0.0526*BW66*Observaciones!$F65^1.218</f>
        <v>4.9594162615940303E-2</v>
      </c>
      <c r="BY66" s="27"/>
      <c r="BZ66" s="27"/>
      <c r="CA66" s="103"/>
      <c r="CB66" s="37"/>
    </row>
    <row r="67" spans="2:80" s="2" customFormat="1" ht="14.5" x14ac:dyDescent="0.35">
      <c r="B67" s="36"/>
      <c r="C67" s="74">
        <v>61</v>
      </c>
      <c r="D67" s="146">
        <f>ETo!$I66*((1-Constantes!$D$19)*ETo!$K66+ETo!$L66)</f>
        <v>1.9882244901636059</v>
      </c>
      <c r="E67" s="75">
        <f>MIN(D67*Constantes!$D$17,0.8*(H66+Observaciones!$F66-F67-G67-Constantes!$D$14))</f>
        <v>1.2366670525397454</v>
      </c>
      <c r="F67" s="75">
        <f>IF(Observaciones!$F66&gt;0.05*Constantes!$D$18,((Observaciones!$F66-0.05*Constantes!$D$18)^2)/(Observaciones!$F66+0.95*Constantes!$D$18),0)</f>
        <v>0</v>
      </c>
      <c r="G67" s="75">
        <f>MAX(0,H66+Observaciones!$F66-F67-Constantes!$D$13)</f>
        <v>0.78605469164917707</v>
      </c>
      <c r="H67" s="75">
        <f>H66+Observaciones!$F66-F67-E67-G67-I66</f>
        <v>39.076289717750939</v>
      </c>
      <c r="I67" s="75">
        <f>MAX(0,(H67-Constantes!$D$14)*(1-EXP(-Constantes!$D$22)))</f>
        <v>0.18690879242804612</v>
      </c>
      <c r="J67" s="75">
        <f t="shared" si="0"/>
        <v>185.60388673698128</v>
      </c>
      <c r="K67" s="75">
        <f>MAX(0,(J67-Constantes!$D$13)*(1-EXP(-Constantes!$D$23)))</f>
        <v>1.0023057597395202</v>
      </c>
      <c r="L67" s="75">
        <f t="shared" si="1"/>
        <v>1.1892145521675663</v>
      </c>
      <c r="M67" s="75">
        <f>0.0526*F67*Observaciones!$F66^1.218</f>
        <v>0</v>
      </c>
      <c r="N67" s="75">
        <f>M67*Constantes!$D$38</f>
        <v>0</v>
      </c>
      <c r="O67" s="75">
        <f t="shared" si="2"/>
        <v>0</v>
      </c>
      <c r="P67" s="15"/>
      <c r="Q67" s="120">
        <v>61</v>
      </c>
      <c r="R67" s="146">
        <f>ETo!$I66*((1-Constantes!$E$19)*ETo!$K66+ETo!$L66)</f>
        <v>1.9885031425374422</v>
      </c>
      <c r="S67" s="121">
        <f>MIN(R67*Constantes!$E$17,0.8*(V66+Observaciones!$F66-T67-U67-Constantes!$D$14))</f>
        <v>1.2377369590644114</v>
      </c>
      <c r="T67" s="121">
        <f>IF(Observaciones!$F66&gt;0.05*Constantes!$E$18,((Observaciones!$F66-0.05*Constantes!$E$18)^2)/(Observaciones!$F66+0.95*Constantes!$E$18),0)</f>
        <v>0</v>
      </c>
      <c r="U67" s="121">
        <f>MAX(0,V66+Observaciones!$F66-T67-Constantes!$D$13)</f>
        <v>0.7850099782197475</v>
      </c>
      <c r="V67" s="121">
        <f>V66+Observaciones!$F66-T67-S67-U67-W66</f>
        <v>39.075234194104773</v>
      </c>
      <c r="W67" s="121">
        <f>MAX(0,(V67-Constantes!$D$14)*(1-EXP(-Constantes!$D$22)))</f>
        <v>0.18689426072209511</v>
      </c>
      <c r="X67" s="119">
        <f>X66+(Entradas!$E$19*U67-Y66)/(800*Entradas!$D$44)</f>
        <v>0</v>
      </c>
      <c r="Y67" s="119">
        <f>8000*Entradas!$D$45*X67/Constantes!$E$32</f>
        <v>0</v>
      </c>
      <c r="Z67" s="119">
        <f>10*Escenarios!$E$11*T67</f>
        <v>0</v>
      </c>
      <c r="AA67" s="119">
        <f>10*Escenarios!$E$11*Y67</f>
        <v>0</v>
      </c>
      <c r="AB67" s="119">
        <f>0.001*Observaciones!$F66*Escenarios!$E$9</f>
        <v>11</v>
      </c>
      <c r="AC67" s="119">
        <f>Observaciones!$I66</f>
        <v>0</v>
      </c>
      <c r="AD67" s="119">
        <f>MIN(0.0005*ETo!$M66*Escenarios!$E$9*(AH66/Constantes!$E$27)^(2/3),AH66+Z67+AA67+AB67+AC67)</f>
        <v>5.8983087493242188</v>
      </c>
      <c r="AE67" s="119">
        <f>MIN(Constantes!$E$26*(AH66/Constantes!$E$27)^(2/3),AH66+Z67+AA67+AB67+AC67-AD67)</f>
        <v>19.88670375992908</v>
      </c>
      <c r="AF67" s="119">
        <f>MIN(Entradas!$E$20,AH66+Z67+AA67+AB67+AC67-AD67-AE67)</f>
        <v>1</v>
      </c>
      <c r="AG67" s="119">
        <f>MAX(0,AH66+Z67+AA67+AB67+AC67-AD67-AE67-AF67-Constantes!$E$27)</f>
        <v>0</v>
      </c>
      <c r="AH67" s="119">
        <f t="shared" si="3"/>
        <v>6594.3138352643828</v>
      </c>
      <c r="AI67" s="119">
        <f>(Escenarios!$E$11*S67+0.1*AD67)/(Escenarios!$E$12)</f>
        <v>1.2369073132187034</v>
      </c>
      <c r="AJ67" s="119">
        <f>AG67/10/Escenarios!$E$12</f>
        <v>0</v>
      </c>
      <c r="AK67" s="119">
        <f>(Escenarios!$E$11*U67+0.1*AE67)/(Escenarios!$E$12)</f>
        <v>0.8306147035592627</v>
      </c>
      <c r="AL67" s="121">
        <f t="shared" si="4"/>
        <v>185.56029026319777</v>
      </c>
      <c r="AM67" s="121">
        <f>MAX(0,(AL67-Constantes!$D$13)*(1-EXP(-Constantes!$D$23)))</f>
        <v>1.0020046168979315</v>
      </c>
      <c r="AN67" s="121">
        <f>AJ67+W67*Escenarios!$E$11/Escenarios!$E$12+AM67</f>
        <v>1.1862289596097111</v>
      </c>
      <c r="AO67" s="121">
        <f>0.0526*AJ67*Observaciones!$F66^1.218</f>
        <v>0</v>
      </c>
      <c r="AP67" s="121">
        <f>AO67*Constantes!$E$38</f>
        <v>0</v>
      </c>
      <c r="AQ67" s="121">
        <f t="shared" si="5"/>
        <v>0</v>
      </c>
      <c r="AR67" s="15"/>
      <c r="AS67" s="74">
        <v>61</v>
      </c>
      <c r="AT67" s="146">
        <f>ETo!$I66*((1-Constantes!$F$19)*ETo!$K66+ETo!$L66)</f>
        <v>1.9893897637269224</v>
      </c>
      <c r="AU67" s="121">
        <f>MIN(AT67*Constantes!$F$17,0.8*(AX66+Observaciones!$F66-AV67-AW67-Constantes!$D$14))</f>
        <v>1.2411472069976288</v>
      </c>
      <c r="AV67" s="121">
        <f>IF(Observaciones!$F66&gt;0.05*Constantes!$F$18,((Observaciones!$F66-0.05*Constantes!$F$18)^2)/(Observaciones!$F66+0.95*Constantes!$F$18),0)</f>
        <v>0</v>
      </c>
      <c r="AW67" s="121">
        <f>MAX(0,AX66+Observaciones!$F66-AV67-Constantes!$D$13)</f>
        <v>0.78168003182333479</v>
      </c>
      <c r="AX67" s="121">
        <f>AX66+Observaciones!$F66-AV67-AU67-AW67-AY66</f>
        <v>39.071869790527614</v>
      </c>
      <c r="AY67" s="121">
        <f>MAX(0,(AX67-Constantes!$D$14)*(1-EXP(-Constantes!$D$22)))</f>
        <v>0.18684794198384477</v>
      </c>
      <c r="AZ67" s="119">
        <f>AZ66+(Entradas!$F$19*AW67-BA66)/(800*Entradas!$D$44)</f>
        <v>0</v>
      </c>
      <c r="BA67" s="119">
        <f>8000*Entradas!$D$45*AZ67/Constantes!$F$32</f>
        <v>0</v>
      </c>
      <c r="BB67" s="119">
        <f>10*Escenarios!$F$11*AV67</f>
        <v>0</v>
      </c>
      <c r="BC67" s="119">
        <f>10*Escenarios!$F$11*BA67</f>
        <v>0</v>
      </c>
      <c r="BD67" s="119">
        <f>0.001*Observaciones!$F66*Escenarios!$F$9</f>
        <v>44</v>
      </c>
      <c r="BE67" s="119">
        <f>Observaciones!$I66</f>
        <v>0</v>
      </c>
      <c r="BF67" s="119">
        <f>MIN(0.0005*ETo!$M66*Escenarios!$F$9*(BJ66/Constantes!$F$27)^(2/3),BJ66+BB67+BE67+BC67+BD67)</f>
        <v>23.210857874212657</v>
      </c>
      <c r="BG67" s="119">
        <f>MIN(Constantes!$F$26*(BJ66/Constantes!$F$27)^(2/3),BJ66+BB67+BC67+BD67+BE67-BF67)</f>
        <v>78.257594536937276</v>
      </c>
      <c r="BH67" s="119">
        <f>MIN(Entradas!$F$20,BJ66+BB67+BC67+BD67+BE67-BF67-BG67)</f>
        <v>1</v>
      </c>
      <c r="BI67" s="119">
        <f>MAX(0,BJ66+BB67+BC67+BD67+BE67-BF67-BG67-BH67-Constantes!$F$27)</f>
        <v>0</v>
      </c>
      <c r="BJ67" s="119">
        <f t="shared" si="6"/>
        <v>6391.587800291496</v>
      </c>
      <c r="BK67" s="119">
        <f>(Escenarios!$F$11*AU67+0.1*BF67)/(Escenarios!$F$12)</f>
        <v>1.236541246238372</v>
      </c>
      <c r="BL67" s="119">
        <f>BI67/10/Escenarios!$F$12</f>
        <v>0</v>
      </c>
      <c r="BM67" s="119">
        <f>(Escenarios!$F$11*AW67+0.1*BG67)/(Escenarios!$F$12)</f>
        <v>0.96060572868182215</v>
      </c>
      <c r="BN67" s="121">
        <f t="shared" si="7"/>
        <v>185.93187242380077</v>
      </c>
      <c r="BO67" s="121">
        <f>MAX(0,(BN67-Constantes!$D$13)*(1-EXP(-Constantes!$D$23)))</f>
        <v>1.0045713223678128</v>
      </c>
      <c r="BP67" s="121">
        <f>BL67+AY67*Escenarios!$F$11/Escenarios!$F$12+BO67</f>
        <v>1.1807422390954379</v>
      </c>
      <c r="BQ67" s="121">
        <f>0.0526*BL67*Observaciones!$F66^1.218</f>
        <v>0</v>
      </c>
      <c r="BR67" s="121">
        <f>BQ67*Constantes!$F$38</f>
        <v>0</v>
      </c>
      <c r="BS67" s="121">
        <f t="shared" si="8"/>
        <v>0</v>
      </c>
      <c r="BT67" s="15"/>
      <c r="BU67" s="74">
        <v>61</v>
      </c>
      <c r="BV67" s="75">
        <f>0.0526*Observaciones!$F66^2.218</f>
        <v>0.30232861200727251</v>
      </c>
      <c r="BW67" s="75">
        <f>IF(Observaciones!$F66&gt;0.05*$CA$7,((Observaciones!$F66-0.05*$CA$7)^2)/(Observaciones!$F66+0.95*$CA$7),0)</f>
        <v>6.2440408225724973E-3</v>
      </c>
      <c r="BX67" s="75">
        <f>0.0526*BW67*Observaciones!$F66^1.218</f>
        <v>8.5806917963867778E-4</v>
      </c>
      <c r="BY67" s="27"/>
      <c r="BZ67" s="27"/>
      <c r="CA67" s="103"/>
      <c r="CB67" s="37"/>
    </row>
    <row r="68" spans="2:80" s="2" customFormat="1" ht="14.5" x14ac:dyDescent="0.35">
      <c r="B68" s="36"/>
      <c r="C68" s="74">
        <v>62</v>
      </c>
      <c r="D68" s="146">
        <f>ETo!$I67*((1-Constantes!$D$19)*ETo!$K67+ETo!$L67)</f>
        <v>1.9427443622133582</v>
      </c>
      <c r="E68" s="75">
        <f>MIN(D68*Constantes!$D$17,0.8*(H67+Observaciones!$F67-F68-G68-Constantes!$D$14))</f>
        <v>1.2083786092278259</v>
      </c>
      <c r="F68" s="75">
        <f>IF(Observaciones!$F67&gt;0.05*Constantes!$D$18,((Observaciones!$F67-0.05*Constantes!$D$18)^2)/(Observaciones!$F67+0.95*Constantes!$D$18),0)</f>
        <v>7.1312344901617204E-3</v>
      </c>
      <c r="G68" s="75">
        <f>MAX(0,H67+Observaciones!$F67-F68-Constantes!$D$13)</f>
        <v>3.1691584832607802</v>
      </c>
      <c r="H68" s="75">
        <f>H67+Observaciones!$F67-F68-E68-G68-I67</f>
        <v>39.104712598344122</v>
      </c>
      <c r="I68" s="75">
        <f>MAX(0,(H68-Constantes!$D$14)*(1-EXP(-Constantes!$D$22)))</f>
        <v>0.18730009862432243</v>
      </c>
      <c r="J68" s="75">
        <f t="shared" si="0"/>
        <v>187.77073946050254</v>
      </c>
      <c r="K68" s="75">
        <f>MAX(0,(J68-Constantes!$D$13)*(1-EXP(-Constantes!$D$23)))</f>
        <v>1.0172733048145144</v>
      </c>
      <c r="L68" s="75">
        <f t="shared" si="1"/>
        <v>1.2117046379289986</v>
      </c>
      <c r="M68" s="75">
        <f>0.0526*F68*Observaciones!$F67^1.218</f>
        <v>2.4065201385709114E-3</v>
      </c>
      <c r="N68" s="75">
        <f>M68*Constantes!$D$38</f>
        <v>1.0848818496246935E-5</v>
      </c>
      <c r="O68" s="75">
        <f t="shared" si="2"/>
        <v>0.89533522911898233</v>
      </c>
      <c r="P68" s="15"/>
      <c r="Q68" s="120">
        <v>62</v>
      </c>
      <c r="R68" s="146">
        <f>ETo!$I67*((1-Constantes!$E$19)*ETo!$K67+ETo!$L67)</f>
        <v>1.9430167627423363</v>
      </c>
      <c r="S68" s="121">
        <f>MIN(R68*Constantes!$E$17,0.8*(V67+Observaciones!$F67-T68-U68-Constantes!$D$14))</f>
        <v>1.2094241180122212</v>
      </c>
      <c r="T68" s="121">
        <f>IF(Observaciones!$F67&gt;0.05*Constantes!$E$18,((Observaciones!$F67-0.05*Constantes!$E$18)^2)/(Observaciones!$F67+0.95*Constantes!$E$18),0)</f>
        <v>6.85431401911951E-3</v>
      </c>
      <c r="U68" s="121">
        <f>MAX(0,V67+Observaciones!$F67-T68-Constantes!$D$13)</f>
        <v>3.1683798800856522</v>
      </c>
      <c r="V68" s="121">
        <f>V67+Observaciones!$F67-T68-S68-U68-W67</f>
        <v>39.103681621265686</v>
      </c>
      <c r="W68" s="121">
        <f>MAX(0,(V68-Constantes!$D$14)*(1-EXP(-Constantes!$D$22)))</f>
        <v>0.18728590485822302</v>
      </c>
      <c r="X68" s="119">
        <f>X67+(Entradas!$E$19*U68-Y67)/(800*Entradas!$D$44)</f>
        <v>0</v>
      </c>
      <c r="Y68" s="119">
        <f>8000*Entradas!$D$45*X68/Constantes!$E$32</f>
        <v>0</v>
      </c>
      <c r="Z68" s="119">
        <f>10*Escenarios!$E$11*T68</f>
        <v>2.3647383365962309</v>
      </c>
      <c r="AA68" s="119">
        <f>10*Escenarios!$E$11*Y68</f>
        <v>0</v>
      </c>
      <c r="AB68" s="119">
        <f>0.001*Observaciones!$F67*Escenarios!$E$9</f>
        <v>23</v>
      </c>
      <c r="AC68" s="119">
        <f>Observaciones!$I67</f>
        <v>0</v>
      </c>
      <c r="AD68" s="119">
        <f>MIN(0.0005*ETo!$M67*Escenarios!$E$9*(AH67/Constantes!$E$27)^(2/3),AH67+Z68+AA68+AB68+AC68)</f>
        <v>5.7546261482524006</v>
      </c>
      <c r="AE68" s="119">
        <f>MIN(Constantes!$E$26*(AH67/Constantes!$E$27)^(2/3),AH67+Z68+AA68+AB68+AC68-AD68)</f>
        <v>19.855031319993003</v>
      </c>
      <c r="AF68" s="119">
        <f>MIN(Entradas!$E$20,AH67+Z68+AA68+AB68+AC68-AD68-AE68)</f>
        <v>1</v>
      </c>
      <c r="AG68" s="119">
        <f>MAX(0,AH67+Z68+AA68+AB68+AC68-AD68-AE68-AF68-Constantes!$E$27)</f>
        <v>0</v>
      </c>
      <c r="AH68" s="119">
        <f t="shared" si="3"/>
        <v>6593.0689161327336</v>
      </c>
      <c r="AI68" s="119">
        <f>(Escenarios!$E$11*S68+0.1*AD68)/(Escenarios!$E$12)</f>
        <v>1.2085884196070535</v>
      </c>
      <c r="AJ68" s="119">
        <f>AG68/10/Escenarios!$E$12</f>
        <v>0</v>
      </c>
      <c r="AK68" s="119">
        <f>(Escenarios!$E$11*U68+0.1*AE68)/(Escenarios!$E$12)</f>
        <v>3.1798459712844083</v>
      </c>
      <c r="AL68" s="121">
        <f t="shared" si="4"/>
        <v>187.73813161758426</v>
      </c>
      <c r="AM68" s="121">
        <f>MAX(0,(AL68-Constantes!$D$13)*(1-EXP(-Constantes!$D$23)))</f>
        <v>1.0170480659907679</v>
      </c>
      <c r="AN68" s="121">
        <f>AJ68+W68*Escenarios!$E$11/Escenarios!$E$12+AM68</f>
        <v>1.201658457922445</v>
      </c>
      <c r="AO68" s="121">
        <f>0.0526*AJ68*Observaciones!$F67^1.218</f>
        <v>0</v>
      </c>
      <c r="AP68" s="121">
        <f>AO68*Constantes!$E$38</f>
        <v>0</v>
      </c>
      <c r="AQ68" s="121">
        <f t="shared" si="5"/>
        <v>0</v>
      </c>
      <c r="AR68" s="15"/>
      <c r="AS68" s="74">
        <v>62</v>
      </c>
      <c r="AT68" s="146">
        <f>ETo!$I67*((1-Constantes!$F$19)*ETo!$K67+ETo!$L67)</f>
        <v>1.943883491698176</v>
      </c>
      <c r="AU68" s="121">
        <f>MIN(AT68*Constantes!$F$17,0.8*(AX67+Observaciones!$F67-AV68-AW68-Constantes!$D$14))</f>
        <v>1.2127566002602426</v>
      </c>
      <c r="AV68" s="121">
        <f>IF(Observaciones!$F67&gt;0.05*Constantes!$F$18,((Observaciones!$F67-0.05*Constantes!$F$18)^2)/(Observaciones!$F67+0.95*Constantes!$F$18),0)</f>
        <v>6.0127064203482194E-3</v>
      </c>
      <c r="AW68" s="121">
        <f>MAX(0,AX67+Observaciones!$F67-AV68-Constantes!$D$13)</f>
        <v>3.165857084107266</v>
      </c>
      <c r="AX68" s="121">
        <f>AX67+Observaciones!$F67-AV68-AU68-AW68-AY67</f>
        <v>39.100395457755916</v>
      </c>
      <c r="AY68" s="121">
        <f>MAX(0,(AX68-Constantes!$D$14)*(1-EXP(-Constantes!$D$22)))</f>
        <v>0.18724066327410088</v>
      </c>
      <c r="AZ68" s="119">
        <f>AZ67+(Entradas!$F$19*AW68-BA67)/(800*Entradas!$D$44)</f>
        <v>0</v>
      </c>
      <c r="BA68" s="119">
        <f>8000*Entradas!$D$45*AZ68/Constantes!$F$32</f>
        <v>0</v>
      </c>
      <c r="BB68" s="119">
        <f>10*Escenarios!$F$11*AV68</f>
        <v>1.9841931187149124</v>
      </c>
      <c r="BC68" s="119">
        <f>10*Escenarios!$F$11*BA68</f>
        <v>0</v>
      </c>
      <c r="BD68" s="119">
        <f>0.001*Observaciones!$F67*Escenarios!$F$9</f>
        <v>92</v>
      </c>
      <c r="BE68" s="119">
        <f>Observaciones!$I67</f>
        <v>0</v>
      </c>
      <c r="BF68" s="119">
        <f>MIN(0.0005*ETo!$M67*Escenarios!$F$9*(BJ67/Constantes!$F$27)^(2/3),BJ67+BB68+BE68+BC68+BD68)</f>
        <v>22.544288703617031</v>
      </c>
      <c r="BG68" s="119">
        <f>MIN(Constantes!$F$26*(BJ67/Constantes!$F$27)^(2/3),BJ67+BB68+BC68+BD68+BE68-BF68)</f>
        <v>77.783950992753162</v>
      </c>
      <c r="BH68" s="119">
        <f>MIN(Entradas!$F$20,BJ67+BB68+BC68+BD68+BE68-BF68-BG68)</f>
        <v>1</v>
      </c>
      <c r="BI68" s="119">
        <f>MAX(0,BJ67+BB68+BC68+BD68+BE68-BF68-BG68-BH68-Constantes!$F$27)</f>
        <v>0</v>
      </c>
      <c r="BJ68" s="119">
        <f t="shared" si="6"/>
        <v>6384.2437537138403</v>
      </c>
      <c r="BK68" s="119">
        <f>(Escenarios!$F$11*AU68+0.1*BF68)/(Escenarios!$F$12)</f>
        <v>1.20786847654142</v>
      </c>
      <c r="BL68" s="119">
        <f>BI68/10/Escenarios!$F$12</f>
        <v>0</v>
      </c>
      <c r="BM68" s="119">
        <f>(Escenarios!$F$11*AW68+0.1*BG68)/(Escenarios!$F$12)</f>
        <v>3.2071908249947172</v>
      </c>
      <c r="BN68" s="121">
        <f t="shared" si="7"/>
        <v>188.13449192642767</v>
      </c>
      <c r="BO68" s="121">
        <f>MAX(0,(BN68-Constantes!$D$13)*(1-EXP(-Constantes!$D$23)))</f>
        <v>1.0197859266326816</v>
      </c>
      <c r="BP68" s="121">
        <f>BL68+AY68*Escenarios!$F$11/Escenarios!$F$12+BO68</f>
        <v>1.1963271234339767</v>
      </c>
      <c r="BQ68" s="121">
        <f>0.0526*BL68*Observaciones!$F67^1.218</f>
        <v>0</v>
      </c>
      <c r="BR68" s="121">
        <f>BQ68*Constantes!$F$38</f>
        <v>0</v>
      </c>
      <c r="BS68" s="121">
        <f t="shared" si="8"/>
        <v>0</v>
      </c>
      <c r="BT68" s="15"/>
      <c r="BU68" s="74">
        <v>62</v>
      </c>
      <c r="BV68" s="75">
        <f>0.0526*Observaciones!$F67^2.218</f>
        <v>1.5523248678329671</v>
      </c>
      <c r="BW68" s="75">
        <f>IF(Observaciones!$F67&gt;0.05*$CA$7,((Observaciones!$F67-0.05*$CA$7)^2)/(Observaciones!$F67+0.95*$CA$7),0)</f>
        <v>0.21934586441312906</v>
      </c>
      <c r="BX68" s="75">
        <f>0.0526*BW68*Observaciones!$F67^1.218</f>
        <v>7.4020878257569256E-2</v>
      </c>
      <c r="BY68" s="27"/>
      <c r="BZ68" s="27"/>
      <c r="CA68" s="103"/>
      <c r="CB68" s="37"/>
    </row>
    <row r="69" spans="2:80" s="2" customFormat="1" ht="14.5" x14ac:dyDescent="0.35">
      <c r="B69" s="36"/>
      <c r="C69" s="74">
        <v>63</v>
      </c>
      <c r="D69" s="146">
        <f>ETo!$I68*((1-Constantes!$D$19)*ETo!$K68+ETo!$L68)</f>
        <v>2.0201324069257298</v>
      </c>
      <c r="E69" s="75">
        <f>MIN(D69*Constantes!$D$17,0.8*(H68+Observaciones!$F68-F69-G69-Constantes!$D$14))</f>
        <v>1.2565136390646163</v>
      </c>
      <c r="F69" s="75">
        <f>IF(Observaciones!$F68&gt;0.05*Constantes!$D$18,((Observaciones!$F68-0.05*Constantes!$D$18)^2)/(Observaciones!$F68+0.95*Constantes!$D$18),0)</f>
        <v>1.9418247409497578</v>
      </c>
      <c r="G69" s="75">
        <f>MAX(0,H68+Observaciones!$F68-F69-Constantes!$D$13)</f>
        <v>13.762887857394368</v>
      </c>
      <c r="H69" s="75">
        <f>H68+Observaciones!$F68-F69-E69-G69-I68</f>
        <v>39.056186262311066</v>
      </c>
      <c r="I69" s="75">
        <f>MAX(0,(H69-Constantes!$D$14)*(1-EXP(-Constantes!$D$22)))</f>
        <v>0.18663202221630079</v>
      </c>
      <c r="J69" s="75">
        <f t="shared" si="0"/>
        <v>200.51635401308238</v>
      </c>
      <c r="K69" s="75">
        <f>MAX(0,(J69-Constantes!$D$13)*(1-EXP(-Constantes!$D$23)))</f>
        <v>1.1053136954942411</v>
      </c>
      <c r="L69" s="75">
        <f t="shared" si="1"/>
        <v>3.2337704586602998</v>
      </c>
      <c r="M69" s="75">
        <f>0.0526*F69*Observaciones!$F68^1.218</f>
        <v>3.24328442716434</v>
      </c>
      <c r="N69" s="75">
        <f>M69*Constantes!$D$38</f>
        <v>1.4621030390755378E-2</v>
      </c>
      <c r="O69" s="75">
        <f t="shared" si="2"/>
        <v>452.13569044763432</v>
      </c>
      <c r="P69" s="15"/>
      <c r="Q69" s="120">
        <v>63</v>
      </c>
      <c r="R69" s="146">
        <f>ETo!$I68*((1-Constantes!$E$19)*ETo!$K68+ETo!$L68)</f>
        <v>2.0204158758549329</v>
      </c>
      <c r="S69" s="121">
        <f>MIN(R69*Constantes!$E$17,0.8*(V68+Observaciones!$F68-T69-U69-Constantes!$D$14))</f>
        <v>1.2576009304340623</v>
      </c>
      <c r="T69" s="121">
        <f>IF(Observaciones!$F68&gt;0.05*Constantes!$E$18,((Observaciones!$F68-0.05*Constantes!$E$18)^2)/(Observaciones!$F68+0.95*Constantes!$E$18),0)</f>
        <v>1.9324415910258059</v>
      </c>
      <c r="U69" s="121">
        <f>MAX(0,V68+Observaciones!$F68-T69-Constantes!$D$13)</f>
        <v>13.771240030239881</v>
      </c>
      <c r="V69" s="121">
        <f>V68+Observaciones!$F68-T69-S69-U69-W68</f>
        <v>39.055113164707713</v>
      </c>
      <c r="W69" s="121">
        <f>MAX(0,(V69-Constantes!$D$14)*(1-EXP(-Constantes!$D$22)))</f>
        <v>0.18661724856448797</v>
      </c>
      <c r="X69" s="119">
        <f>X68+(Entradas!$E$19*U69-Y68)/(800*Entradas!$D$44)</f>
        <v>0</v>
      </c>
      <c r="Y69" s="119">
        <f>8000*Entradas!$D$45*X69/Constantes!$E$32</f>
        <v>0</v>
      </c>
      <c r="Z69" s="119">
        <f>10*Escenarios!$E$11*T69</f>
        <v>666.69234890390305</v>
      </c>
      <c r="AA69" s="119">
        <f>10*Escenarios!$E$11*Y69</f>
        <v>0</v>
      </c>
      <c r="AB69" s="119">
        <f>0.001*Observaciones!$F68*Escenarios!$E$9</f>
        <v>85.5</v>
      </c>
      <c r="AC69" s="119">
        <f>Observaciones!$I68</f>
        <v>285.48171270647629</v>
      </c>
      <c r="AD69" s="119">
        <f>MIN(0.0005*ETo!$M68*Escenarios!$E$9*(AH68/Constantes!$E$27)^(2/3),AH68+Z69+AA69+AB69+AC69)</f>
        <v>5.9838498639994162</v>
      </c>
      <c r="AE69" s="119">
        <f>MIN(Constantes!$E$26*(AH68/Constantes!$E$27)^(2/3),AH68+Z69+AA69+AB69+AC69-AD69)</f>
        <v>19.852532330027998</v>
      </c>
      <c r="AF69" s="119">
        <f>MIN(Entradas!$E$20,AH68+Z69+AA69+AB69+AC69-AD69-AE69)</f>
        <v>1</v>
      </c>
      <c r="AG69" s="119">
        <f>MAX(0,AH68+Z69+AA69+AB69+AC69-AD69-AE69-AF69-Constantes!$E$27)</f>
        <v>937.2399288824181</v>
      </c>
      <c r="AH69" s="119">
        <f t="shared" si="3"/>
        <v>6666.666666666667</v>
      </c>
      <c r="AI69" s="119">
        <f>(Escenarios!$E$11*S69+0.1*AD69)/(Escenarios!$E$12)</f>
        <v>1.256731916753574</v>
      </c>
      <c r="AJ69" s="119">
        <f>AG69/10/Escenarios!$E$12</f>
        <v>2.6778283682354802</v>
      </c>
      <c r="AK69" s="119">
        <f>(Escenarios!$E$11*U69+0.1*AE69)/(Escenarios!$E$12)</f>
        <v>13.631229550750819</v>
      </c>
      <c r="AL69" s="121">
        <f t="shared" si="4"/>
        <v>200.35231310234431</v>
      </c>
      <c r="AM69" s="121">
        <f>MAX(0,(AL69-Constantes!$D$13)*(1-EXP(-Constantes!$D$23)))</f>
        <v>1.104180582154805</v>
      </c>
      <c r="AN69" s="121">
        <f>AJ69+W69*Escenarios!$E$11/Escenarios!$E$12+AM69</f>
        <v>3.9659602382609949</v>
      </c>
      <c r="AO69" s="121">
        <f>0.0526*AJ69*Observaciones!$F68^1.218</f>
        <v>4.4725761610541461</v>
      </c>
      <c r="AP69" s="121">
        <f>AO69*Constantes!$E$38</f>
        <v>2.0029705083053205E-2</v>
      </c>
      <c r="AQ69" s="121">
        <f t="shared" si="5"/>
        <v>505.04049157678605</v>
      </c>
      <c r="AR69" s="15"/>
      <c r="AS69" s="74">
        <v>63</v>
      </c>
      <c r="AT69" s="146">
        <f>ETo!$I68*((1-Constantes!$F$19)*ETo!$K68+ETo!$L68)</f>
        <v>2.0213178224478532</v>
      </c>
      <c r="AU69" s="121">
        <f>MIN(AT69*Constantes!$F$17,0.8*(AX68+Observaciones!$F68-AV69-AW69-Constantes!$D$14))</f>
        <v>1.2610665921421977</v>
      </c>
      <c r="AV69" s="121">
        <f>IF(Observaciones!$F68&gt;0.05*Constantes!$F$18,((Observaciones!$F68-0.05*Constantes!$F$18)^2)/(Observaciones!$F68+0.95*Constantes!$F$18),0)</f>
        <v>1.9028612299701397</v>
      </c>
      <c r="AW69" s="121">
        <f>MAX(0,AX68+Observaciones!$F68-AV69-Constantes!$D$13)</f>
        <v>13.797534227785775</v>
      </c>
      <c r="AX69" s="121">
        <f>AX68+Observaciones!$F68-AV69-AU69-AW69-AY68</f>
        <v>39.051692744583697</v>
      </c>
      <c r="AY69" s="121">
        <f>MAX(0,(AX69-Constantes!$D$14)*(1-EXP(-Constantes!$D$22)))</f>
        <v>0.18657015862988377</v>
      </c>
      <c r="AZ69" s="119">
        <f>AZ68+(Entradas!$F$19*AW69-BA68)/(800*Entradas!$D$44)</f>
        <v>0</v>
      </c>
      <c r="BA69" s="119">
        <f>8000*Entradas!$D$45*AZ69/Constantes!$F$32</f>
        <v>0</v>
      </c>
      <c r="BB69" s="119">
        <f>10*Escenarios!$F$11*AV69</f>
        <v>627.94420589014612</v>
      </c>
      <c r="BC69" s="119">
        <f>10*Escenarios!$F$11*BA69</f>
        <v>0</v>
      </c>
      <c r="BD69" s="119">
        <f>0.001*Observaciones!$F68*Escenarios!$F$9</f>
        <v>342</v>
      </c>
      <c r="BE69" s="119">
        <f>Observaciones!$I68</f>
        <v>285.48171270647629</v>
      </c>
      <c r="BF69" s="119">
        <f>MIN(0.0005*ETo!$M68*Escenarios!$F$9*(BJ68/Constantes!$F$27)^(2/3),BJ68+BB69+BE69+BC69+BD69)</f>
        <v>23.427282238086324</v>
      </c>
      <c r="BG69" s="119">
        <f>MIN(Constantes!$F$26*(BJ68/Constantes!$F$27)^(2/3),BJ68+BB69+BC69+BD69+BE69-BF69)</f>
        <v>77.724356159806348</v>
      </c>
      <c r="BH69" s="119">
        <f>MIN(Entradas!$F$20,BJ68+BB69+BC69+BD69+BE69-BF69-BG69)</f>
        <v>1</v>
      </c>
      <c r="BI69" s="119">
        <f>MAX(0,BJ68+BB69+BC69+BD69+BE69-BF69-BG69-BH69-Constantes!$F$27)</f>
        <v>870.85136724590302</v>
      </c>
      <c r="BJ69" s="119">
        <f t="shared" si="6"/>
        <v>6666.666666666667</v>
      </c>
      <c r="BK69" s="119">
        <f>(Escenarios!$F$11*AU69+0.1*BF69)/(Escenarios!$F$12)</f>
        <v>1.2559407361286046</v>
      </c>
      <c r="BL69" s="119">
        <f>BI69/10/Escenarios!$F$12</f>
        <v>2.488146763559723</v>
      </c>
      <c r="BM69" s="119">
        <f>(Escenarios!$F$11*AW69+0.1*BG69)/(Escenarios!$F$12)</f>
        <v>13.231173289511748</v>
      </c>
      <c r="BN69" s="121">
        <f t="shared" si="7"/>
        <v>200.34587928930674</v>
      </c>
      <c r="BO69" s="121">
        <f>MAX(0,(BN69-Constantes!$D$13)*(1-EXP(-Constantes!$D$23)))</f>
        <v>1.1041361405618908</v>
      </c>
      <c r="BP69" s="121">
        <f>BL69+AY69*Escenarios!$F$11/Escenarios!$F$12+BO69</f>
        <v>3.7681919108297901</v>
      </c>
      <c r="BQ69" s="121">
        <f>0.0526*BL69*Observaciones!$F68^1.218</f>
        <v>4.1557651834251699</v>
      </c>
      <c r="BR69" s="121">
        <f>BQ69*Constantes!$F$38</f>
        <v>1.8217453123916236E-2</v>
      </c>
      <c r="BS69" s="121">
        <f t="shared" si="8"/>
        <v>483.45343217682841</v>
      </c>
      <c r="BT69" s="15"/>
      <c r="BU69" s="74">
        <v>63</v>
      </c>
      <c r="BV69" s="75">
        <f>0.0526*Observaciones!$F68^2.218</f>
        <v>28.560849254286634</v>
      </c>
      <c r="BW69" s="75">
        <f>IF(Observaciones!$F68&gt;0.05*$CA$7,((Observaciones!$F68-0.05*$CA$7)^2)/(Observaciones!$F68+0.95*$CA$7),0)</f>
        <v>4.7231908669459823</v>
      </c>
      <c r="BX69" s="75">
        <f>0.0526*BW69*Observaciones!$F68^1.218</f>
        <v>7.8887919502963495</v>
      </c>
      <c r="BY69" s="27"/>
      <c r="BZ69" s="27"/>
      <c r="CA69" s="103"/>
      <c r="CB69" s="37"/>
    </row>
    <row r="70" spans="2:80" s="2" customFormat="1" ht="14.5" x14ac:dyDescent="0.35">
      <c r="B70" s="36"/>
      <c r="C70" s="74">
        <v>64</v>
      </c>
      <c r="D70" s="146">
        <f>ETo!$I69*((1-Constantes!$D$19)*ETo!$K69+ETo!$L69)</f>
        <v>1.8264551946068925</v>
      </c>
      <c r="E70" s="75">
        <f>MIN(D70*Constantes!$D$17,0.8*(H69+Observaciones!$F69-F70-G70-Constantes!$D$14))</f>
        <v>1.1360472488318203</v>
      </c>
      <c r="F70" s="75">
        <f>IF(Observaciones!$F69&gt;0.05*Constantes!$D$18,((Observaciones!$F69-0.05*Constantes!$D$18)^2)/(Observaciones!$F69+0.95*Constantes!$D$18),0)</f>
        <v>0</v>
      </c>
      <c r="G70" s="75">
        <f>MAX(0,H69+Observaciones!$F69-F70-Constantes!$D$13)</f>
        <v>0</v>
      </c>
      <c r="H70" s="75">
        <f>H69+Observaciones!$F69-F70-E70-G70-I69</f>
        <v>38.733506991262942</v>
      </c>
      <c r="I70" s="75">
        <f>MAX(0,(H70-Constantes!$D$14)*(1-EXP(-Constantes!$D$22)))</f>
        <v>0.18218960133791384</v>
      </c>
      <c r="J70" s="75">
        <f t="shared" si="0"/>
        <v>199.41104031758815</v>
      </c>
      <c r="K70" s="75">
        <f>MAX(0,(J70-Constantes!$D$13)*(1-EXP(-Constantes!$D$23)))</f>
        <v>1.0976787360991078</v>
      </c>
      <c r="L70" s="75">
        <f t="shared" si="1"/>
        <v>1.2798683374370217</v>
      </c>
      <c r="M70" s="75">
        <f>0.0526*F70*Observaciones!$F69^1.218</f>
        <v>0</v>
      </c>
      <c r="N70" s="75">
        <f>M70*Constantes!$D$38</f>
        <v>0</v>
      </c>
      <c r="O70" s="75">
        <f t="shared" si="2"/>
        <v>0</v>
      </c>
      <c r="P70" s="15"/>
      <c r="Q70" s="120">
        <v>64</v>
      </c>
      <c r="R70" s="146">
        <f>ETo!$I69*((1-Constantes!$E$19)*ETo!$K69+ETo!$L69)</f>
        <v>1.8267111777059675</v>
      </c>
      <c r="S70" s="121">
        <f>MIN(R70*Constantes!$E$17,0.8*(V69+Observaciones!$F69-T70-U70-Constantes!$D$14))</f>
        <v>1.1370301056188454</v>
      </c>
      <c r="T70" s="121">
        <f>IF(Observaciones!$F69&gt;0.05*Constantes!$E$18,((Observaciones!$F69-0.05*Constantes!$E$18)^2)/(Observaciones!$F69+0.95*Constantes!$E$18),0)</f>
        <v>0</v>
      </c>
      <c r="U70" s="121">
        <f>MAX(0,V69+Observaciones!$F69-T70-Constantes!$D$13)</f>
        <v>0</v>
      </c>
      <c r="V70" s="121">
        <f>V69+Observaciones!$F69-T70-S70-U70-W69</f>
        <v>38.731465810524377</v>
      </c>
      <c r="W70" s="121">
        <f>MAX(0,(V70-Constantes!$D$14)*(1-EXP(-Constantes!$D$22)))</f>
        <v>0.18216149979950355</v>
      </c>
      <c r="X70" s="119">
        <f>X69+(Entradas!$E$19*U70-Y69)/(800*Entradas!$D$44)</f>
        <v>0</v>
      </c>
      <c r="Y70" s="119">
        <f>8000*Entradas!$D$45*X70/Constantes!$E$32</f>
        <v>0</v>
      </c>
      <c r="Z70" s="119">
        <f>10*Escenarios!$E$11*T70</f>
        <v>0</v>
      </c>
      <c r="AA70" s="119">
        <f>10*Escenarios!$E$11*Y70</f>
        <v>0</v>
      </c>
      <c r="AB70" s="119">
        <f>0.001*Observaciones!$F69*Escenarios!$E$9</f>
        <v>5</v>
      </c>
      <c r="AC70" s="119">
        <f>Observaciones!$I69</f>
        <v>0</v>
      </c>
      <c r="AD70" s="119">
        <f>MIN(0.0005*ETo!$M69*Escenarios!$E$9*(AH69/Constantes!$E$27)^(2/3),AH69+Z70+AA70+AB70+AC70)</f>
        <v>5.4492796783274198</v>
      </c>
      <c r="AE70" s="119">
        <f>MIN(Constantes!$E$26*(AH69/Constantes!$E$27)^(2/3),AH69+Z70+AA70+AB70+AC70-AD70)</f>
        <v>20</v>
      </c>
      <c r="AF70" s="119">
        <f>MIN(Entradas!$E$20,AH69+Z70+AA70+AB70+AC70-AD70-AE70)</f>
        <v>1</v>
      </c>
      <c r="AG70" s="119">
        <f>MAX(0,AH69+Z70+AA70+AB70+AC70-AD70-AE70-AF70-Constantes!$E$27)</f>
        <v>0</v>
      </c>
      <c r="AH70" s="119">
        <f t="shared" si="3"/>
        <v>6645.21738698834</v>
      </c>
      <c r="AI70" s="119">
        <f>(Escenarios!$E$11*S70+0.1*AD70)/(Escenarios!$E$12)</f>
        <v>1.1363561889052261</v>
      </c>
      <c r="AJ70" s="119">
        <f>AG70/10/Escenarios!$E$12</f>
        <v>0</v>
      </c>
      <c r="AK70" s="119">
        <f>(Escenarios!$E$11*U70+0.1*AE70)/(Escenarios!$E$12)</f>
        <v>5.7142857142857141E-2</v>
      </c>
      <c r="AL70" s="121">
        <f t="shared" si="4"/>
        <v>199.30527537733235</v>
      </c>
      <c r="AM70" s="121">
        <f>MAX(0,(AL70-Constantes!$D$13)*(1-EXP(-Constantes!$D$23)))</f>
        <v>1.0969481642916894</v>
      </c>
      <c r="AN70" s="121">
        <f>AJ70+W70*Escenarios!$E$11/Escenarios!$E$12+AM70</f>
        <v>1.2765073569512</v>
      </c>
      <c r="AO70" s="121">
        <f>0.0526*AJ70*Observaciones!$F69^1.218</f>
        <v>0</v>
      </c>
      <c r="AP70" s="121">
        <f>AO70*Constantes!$E$38</f>
        <v>0</v>
      </c>
      <c r="AQ70" s="121">
        <f t="shared" si="5"/>
        <v>0</v>
      </c>
      <c r="AR70" s="15"/>
      <c r="AS70" s="74">
        <v>64</v>
      </c>
      <c r="AT70" s="146">
        <f>ETo!$I69*((1-Constantes!$F$19)*ETo!$K69+ETo!$L69)</f>
        <v>1.8275256693848443</v>
      </c>
      <c r="AU70" s="121">
        <f>MIN(AT70*Constantes!$F$17,0.8*(AX69+Observaciones!$F69-AV70-AW70-Constantes!$D$14))</f>
        <v>1.140162888957553</v>
      </c>
      <c r="AV70" s="121">
        <f>IF(Observaciones!$F69&gt;0.05*Constantes!$F$18,((Observaciones!$F69-0.05*Constantes!$F$18)^2)/(Observaciones!$F69+0.95*Constantes!$F$18),0)</f>
        <v>0</v>
      </c>
      <c r="AW70" s="121">
        <f>MAX(0,AX69+Observaciones!$F69-AV70-Constantes!$D$13)</f>
        <v>0</v>
      </c>
      <c r="AX70" s="121">
        <f>AX69+Observaciones!$F69-AV70-AU70-AW70-AY69</f>
        <v>38.724959696996258</v>
      </c>
      <c r="AY70" s="121">
        <f>MAX(0,(AX70-Constantes!$D$14)*(1-EXP(-Constantes!$D$22)))</f>
        <v>0.18207192821196219</v>
      </c>
      <c r="AZ70" s="119">
        <f>AZ69+(Entradas!$F$19*AW70-BA69)/(800*Entradas!$D$44)</f>
        <v>0</v>
      </c>
      <c r="BA70" s="119">
        <f>8000*Entradas!$D$45*AZ70/Constantes!$F$32</f>
        <v>0</v>
      </c>
      <c r="BB70" s="119">
        <f>10*Escenarios!$F$11*AV70</f>
        <v>0</v>
      </c>
      <c r="BC70" s="119">
        <f>10*Escenarios!$F$11*BA70</f>
        <v>0</v>
      </c>
      <c r="BD70" s="119">
        <f>0.001*Observaciones!$F69*Escenarios!$F$9</f>
        <v>20</v>
      </c>
      <c r="BE70" s="119">
        <f>Observaciones!$I69</f>
        <v>0</v>
      </c>
      <c r="BF70" s="119">
        <f>MIN(0.0005*ETo!$M69*Escenarios!$F$9*(BJ69/Constantes!$F$27)^(2/3),BJ69+BB70+BE70+BC70+BD70)</f>
        <v>21.797118713309679</v>
      </c>
      <c r="BG70" s="119">
        <f>MIN(Constantes!$F$26*(BJ69/Constantes!$F$27)^(2/3),BJ69+BB70+BC70+BD70+BE70-BF70)</f>
        <v>80</v>
      </c>
      <c r="BH70" s="119">
        <f>MIN(Entradas!$F$20,BJ69+BB70+BC70+BD70+BE70-BF70-BG70)</f>
        <v>1</v>
      </c>
      <c r="BI70" s="119">
        <f>MAX(0,BJ69+BB70+BC70+BD70+BE70-BF70-BG70-BH70-Constantes!$F$27)</f>
        <v>0</v>
      </c>
      <c r="BJ70" s="119">
        <f t="shared" si="6"/>
        <v>6583.8695479533571</v>
      </c>
      <c r="BK70" s="119">
        <f>(Escenarios!$F$11*AU70+0.1*BF70)/(Escenarios!$F$12)</f>
        <v>1.137288205912292</v>
      </c>
      <c r="BL70" s="119">
        <f>BI70/10/Escenarios!$F$12</f>
        <v>0</v>
      </c>
      <c r="BM70" s="119">
        <f>(Escenarios!$F$11*AW70+0.1*BG70)/(Escenarios!$F$12)</f>
        <v>0.22857142857142856</v>
      </c>
      <c r="BN70" s="121">
        <f t="shared" si="7"/>
        <v>199.47031457731629</v>
      </c>
      <c r="BO70" s="121">
        <f>MAX(0,(BN70-Constantes!$D$13)*(1-EXP(-Constantes!$D$23)))</f>
        <v>1.0980881733186463</v>
      </c>
      <c r="BP70" s="121">
        <f>BL70+AY70*Escenarios!$F$11/Escenarios!$F$12+BO70</f>
        <v>1.2697559913470677</v>
      </c>
      <c r="BQ70" s="121">
        <f>0.0526*BL70*Observaciones!$F69^1.218</f>
        <v>0</v>
      </c>
      <c r="BR70" s="121">
        <f>BQ70*Constantes!$F$38</f>
        <v>0</v>
      </c>
      <c r="BS70" s="121">
        <f t="shared" si="8"/>
        <v>0</v>
      </c>
      <c r="BT70" s="15"/>
      <c r="BU70" s="74">
        <v>64</v>
      </c>
      <c r="BV70" s="75">
        <f>0.0526*Observaciones!$F69^2.218</f>
        <v>5.2600000000000001E-2</v>
      </c>
      <c r="BW70" s="75">
        <f>IF(Observaciones!$F69&gt;0.05*$CA$7,((Observaciones!$F69-0.05*$CA$7)^2)/(Observaciones!$F69+0.95*$CA$7),0)</f>
        <v>0</v>
      </c>
      <c r="BX70" s="75">
        <f>0.0526*BW70*Observaciones!$F69^1.218</f>
        <v>0</v>
      </c>
      <c r="BY70" s="27"/>
      <c r="BZ70" s="27"/>
      <c r="CA70" s="103"/>
      <c r="CB70" s="37"/>
    </row>
    <row r="71" spans="2:80" s="2" customFormat="1" ht="14.5" x14ac:dyDescent="0.35">
      <c r="B71" s="36"/>
      <c r="C71" s="74">
        <v>65</v>
      </c>
      <c r="D71" s="146">
        <f>ETo!$I70*((1-Constantes!$D$19)*ETo!$K70+ETo!$L70)</f>
        <v>1.9441595256291615</v>
      </c>
      <c r="E71" s="75">
        <f>MIN(D71*Constantes!$D$17,0.8*(H70+Observaciones!$F70-F71-G71-Constantes!$D$14))</f>
        <v>1.2092588347652045</v>
      </c>
      <c r="F71" s="75">
        <f>IF(Observaciones!$F70&gt;0.05*Constantes!$D$18,((Observaciones!$F70-0.05*Constantes!$D$18)^2)/(Observaciones!$F70+0.95*Constantes!$D$18),0)</f>
        <v>0</v>
      </c>
      <c r="G71" s="75">
        <f>MAX(0,H70+Observaciones!$F70-F71-Constantes!$D$13)</f>
        <v>0</v>
      </c>
      <c r="H71" s="75">
        <f>H70+Observaciones!$F70-F71-E71-G71-I70</f>
        <v>37.342058555159824</v>
      </c>
      <c r="I71" s="75">
        <f>MAX(0,(H71-Constantes!$D$14)*(1-EXP(-Constantes!$D$22)))</f>
        <v>0.163033119535829</v>
      </c>
      <c r="J71" s="75">
        <f t="shared" si="0"/>
        <v>198.31336158148903</v>
      </c>
      <c r="K71" s="75">
        <f>MAX(0,(J71-Constantes!$D$13)*(1-EXP(-Constantes!$D$23)))</f>
        <v>1.0900965152208346</v>
      </c>
      <c r="L71" s="75">
        <f t="shared" si="1"/>
        <v>1.2531296347566636</v>
      </c>
      <c r="M71" s="75">
        <f>0.0526*F71*Observaciones!$F70^1.218</f>
        <v>0</v>
      </c>
      <c r="N71" s="75">
        <f>M71*Constantes!$D$38</f>
        <v>0</v>
      </c>
      <c r="O71" s="75">
        <f t="shared" si="2"/>
        <v>0</v>
      </c>
      <c r="P71" s="15"/>
      <c r="Q71" s="120">
        <v>65</v>
      </c>
      <c r="R71" s="146">
        <f>ETo!$I70*((1-Constantes!$E$19)*ETo!$K70+ETo!$L70)</f>
        <v>1.9444327103642876</v>
      </c>
      <c r="S71" s="121">
        <f>MIN(R71*Constantes!$E$17,0.8*(V70+Observaciones!$F70-T71-U71-Constantes!$D$14))</f>
        <v>1.2103054697517774</v>
      </c>
      <c r="T71" s="121">
        <f>IF(Observaciones!$F70&gt;0.05*Constantes!$E$18,((Observaciones!$F70-0.05*Constantes!$E$18)^2)/(Observaciones!$F70+0.95*Constantes!$E$18),0)</f>
        <v>0</v>
      </c>
      <c r="U71" s="121">
        <f>MAX(0,V70+Observaciones!$F70-T71-Constantes!$D$13)</f>
        <v>0</v>
      </c>
      <c r="V71" s="121">
        <f>V70+Observaciones!$F70-T71-S71-U71-W70</f>
        <v>37.33899884097309</v>
      </c>
      <c r="W71" s="121">
        <f>MAX(0,(V71-Constantes!$D$14)*(1-EXP(-Constantes!$D$22)))</f>
        <v>0.16299099554645438</v>
      </c>
      <c r="X71" s="119">
        <f>X70+(Entradas!$E$19*U71-Y70)/(800*Entradas!$D$44)</f>
        <v>0</v>
      </c>
      <c r="Y71" s="119">
        <f>8000*Entradas!$D$45*X71/Constantes!$E$32</f>
        <v>0</v>
      </c>
      <c r="Z71" s="119">
        <f>10*Escenarios!$E$11*T71</f>
        <v>0</v>
      </c>
      <c r="AA71" s="119">
        <f>10*Escenarios!$E$11*Y71</f>
        <v>0</v>
      </c>
      <c r="AB71" s="119">
        <f>0.001*Observaciones!$F70*Escenarios!$E$9</f>
        <v>0</v>
      </c>
      <c r="AC71" s="119">
        <f>Observaciones!$I70</f>
        <v>0</v>
      </c>
      <c r="AD71" s="119">
        <f>MIN(0.0005*ETo!$M70*Escenarios!$E$9*(AH70/Constantes!$E$27)^(2/3),AH70+Z71+AA71+AB71+AC71)</f>
        <v>5.790432693542007</v>
      </c>
      <c r="AE71" s="119">
        <f>MIN(Constantes!$E$26*(AH70/Constantes!$E$27)^(2/3),AH70+Z71+AA71+AB71+AC71-AD71)</f>
        <v>19.957078404107527</v>
      </c>
      <c r="AF71" s="119">
        <f>MIN(Entradas!$E$20,AH70+Z71+AA71+AB71+AC71-AD71-AE71)</f>
        <v>1</v>
      </c>
      <c r="AG71" s="119">
        <f>MAX(0,AH70+Z71+AA71+AB71+AC71-AD71-AE71-AF71-Constantes!$E$27)</f>
        <v>0</v>
      </c>
      <c r="AH71" s="119">
        <f t="shared" si="3"/>
        <v>6618.4698758906898</v>
      </c>
      <c r="AI71" s="119">
        <f>(Escenarios!$E$11*S71+0.1*AD71)/(Escenarios!$E$12)</f>
        <v>1.2095594850225864</v>
      </c>
      <c r="AJ71" s="119">
        <f>AG71/10/Escenarios!$E$12</f>
        <v>0</v>
      </c>
      <c r="AK71" s="119">
        <f>(Escenarios!$E$11*U71+0.1*AE71)/(Escenarios!$E$12)</f>
        <v>5.7020224011735794E-2</v>
      </c>
      <c r="AL71" s="121">
        <f t="shared" si="4"/>
        <v>198.26534743705238</v>
      </c>
      <c r="AM71" s="121">
        <f>MAX(0,(AL71-Constantes!$D$13)*(1-EXP(-Constantes!$D$23)))</f>
        <v>1.0897648572990517</v>
      </c>
      <c r="AN71" s="121">
        <f>AJ71+W71*Escenarios!$E$11/Escenarios!$E$12+AM71</f>
        <v>1.2504274100519854</v>
      </c>
      <c r="AO71" s="121">
        <f>0.0526*AJ71*Observaciones!$F70^1.218</f>
        <v>0</v>
      </c>
      <c r="AP71" s="121">
        <f>AO71*Constantes!$E$38</f>
        <v>0</v>
      </c>
      <c r="AQ71" s="121">
        <f t="shared" si="5"/>
        <v>0</v>
      </c>
      <c r="AR71" s="15"/>
      <c r="AS71" s="74">
        <v>65</v>
      </c>
      <c r="AT71" s="146">
        <f>ETo!$I70*((1-Constantes!$F$19)*ETo!$K70+ETo!$L70)</f>
        <v>1.9453019345215086</v>
      </c>
      <c r="AU71" s="121">
        <f>MIN(AT71*Constantes!$F$17,0.8*(AX70+Observaciones!$F70-AV71-AW71-Constantes!$D$14))</f>
        <v>1.2136415431611083</v>
      </c>
      <c r="AV71" s="121">
        <f>IF(Observaciones!$F70&gt;0.05*Constantes!$F$18,((Observaciones!$F70-0.05*Constantes!$F$18)^2)/(Observaciones!$F70+0.95*Constantes!$F$18),0)</f>
        <v>0</v>
      </c>
      <c r="AW71" s="121">
        <f>MAX(0,AX70+Observaciones!$F70-AV71-Constantes!$D$13)</f>
        <v>0</v>
      </c>
      <c r="AX71" s="121">
        <f>AX70+Observaciones!$F70-AV71-AU71-AW71-AY70</f>
        <v>37.329246225623187</v>
      </c>
      <c r="AY71" s="121">
        <f>MAX(0,(AX71-Constantes!$D$14)*(1-EXP(-Constantes!$D$22)))</f>
        <v>0.16285672840896967</v>
      </c>
      <c r="AZ71" s="119">
        <f>AZ70+(Entradas!$F$19*AW71-BA70)/(800*Entradas!$D$44)</f>
        <v>0</v>
      </c>
      <c r="BA71" s="119">
        <f>8000*Entradas!$D$45*AZ71/Constantes!$F$32</f>
        <v>0</v>
      </c>
      <c r="BB71" s="119">
        <f>10*Escenarios!$F$11*AV71</f>
        <v>0</v>
      </c>
      <c r="BC71" s="119">
        <f>10*Escenarios!$F$11*BA71</f>
        <v>0</v>
      </c>
      <c r="BD71" s="119">
        <f>0.001*Observaciones!$F70*Escenarios!$F$9</f>
        <v>0</v>
      </c>
      <c r="BE71" s="119">
        <f>Observaciones!$I70</f>
        <v>0</v>
      </c>
      <c r="BF71" s="119">
        <f>MIN(0.0005*ETo!$M70*Escenarios!$F$9*(BJ70/Constantes!$F$27)^(2/3),BJ70+BB71+BE71+BC71+BD71)</f>
        <v>23.018959678880943</v>
      </c>
      <c r="BG71" s="119">
        <f>MIN(Constantes!$F$26*(BJ70/Constantes!$F$27)^(2/3),BJ70+BB71+BC71+BD71+BE71-BF71)</f>
        <v>79.336244354376092</v>
      </c>
      <c r="BH71" s="119">
        <f>MIN(Entradas!$F$20,BJ70+BB71+BC71+BD71+BE71-BF71-BG71)</f>
        <v>1</v>
      </c>
      <c r="BI71" s="119">
        <f>MAX(0,BJ70+BB71+BC71+BD71+BE71-BF71-BG71-BH71-Constantes!$F$27)</f>
        <v>0</v>
      </c>
      <c r="BJ71" s="119">
        <f t="shared" si="6"/>
        <v>6480.5143439201001</v>
      </c>
      <c r="BK71" s="119">
        <f>(Escenarios!$F$11*AU71+0.1*BF71)/(Escenarios!$F$12)</f>
        <v>1.2100590540629905</v>
      </c>
      <c r="BL71" s="119">
        <f>BI71/10/Escenarios!$F$12</f>
        <v>0</v>
      </c>
      <c r="BM71" s="119">
        <f>(Escenarios!$F$11*AW71+0.1*BG71)/(Escenarios!$F$12)</f>
        <v>0.22667498386964599</v>
      </c>
      <c r="BN71" s="121">
        <f t="shared" si="7"/>
        <v>198.5989013878673</v>
      </c>
      <c r="BO71" s="121">
        <f>MAX(0,(BN71-Constantes!$D$13)*(1-EXP(-Constantes!$D$23)))</f>
        <v>1.0920688827363003</v>
      </c>
      <c r="BP71" s="121">
        <f>BL71+AY71*Escenarios!$F$11/Escenarios!$F$12+BO71</f>
        <v>1.2456195123790432</v>
      </c>
      <c r="BQ71" s="121">
        <f>0.0526*BL71*Observaciones!$F70^1.218</f>
        <v>0</v>
      </c>
      <c r="BR71" s="121">
        <f>BQ71*Constantes!$F$38</f>
        <v>0</v>
      </c>
      <c r="BS71" s="121">
        <f t="shared" si="8"/>
        <v>0</v>
      </c>
      <c r="BT71" s="15"/>
      <c r="BU71" s="74">
        <v>65</v>
      </c>
      <c r="BV71" s="75">
        <f>0.0526*Observaciones!$F70^2.218</f>
        <v>0</v>
      </c>
      <c r="BW71" s="75">
        <f>IF(Observaciones!$F70&gt;0.05*$CA$7,((Observaciones!$F70-0.05*$CA$7)^2)/(Observaciones!$F70+0.95*$CA$7),0)</f>
        <v>0</v>
      </c>
      <c r="BX71" s="75">
        <f>0.0526*BW71*Observaciones!$F70^1.218</f>
        <v>0</v>
      </c>
      <c r="BY71" s="27"/>
      <c r="BZ71" s="27"/>
      <c r="CA71" s="103"/>
      <c r="CB71" s="37"/>
    </row>
    <row r="72" spans="2:80" s="2" customFormat="1" ht="14.5" x14ac:dyDescent="0.35">
      <c r="B72" s="36"/>
      <c r="C72" s="74">
        <v>66</v>
      </c>
      <c r="D72" s="146">
        <f>ETo!$I71*((1-Constantes!$D$19)*ETo!$K71+ETo!$L71)</f>
        <v>1.9544699568536599</v>
      </c>
      <c r="E72" s="75">
        <f>MIN(D72*Constantes!$D$17,0.8*(H71+Observaciones!$F71-F72-G72-Constantes!$D$14))</f>
        <v>1.2156718784913507</v>
      </c>
      <c r="F72" s="75">
        <f>IF(Observaciones!$F71&gt;0.05*Constantes!$D$18,((Observaciones!$F71-0.05*Constantes!$D$18)^2)/(Observaciones!$F71+0.95*Constantes!$D$18),0)</f>
        <v>0</v>
      </c>
      <c r="G72" s="75">
        <f>MAX(0,H71+Observaciones!$F71-F72-Constantes!$D$13)</f>
        <v>0</v>
      </c>
      <c r="H72" s="75">
        <f>H71+Observaciones!$F71-F72-E72-G72-I71</f>
        <v>36.563353557132643</v>
      </c>
      <c r="I72" s="75">
        <f>MAX(0,(H72-Constantes!$D$14)*(1-EXP(-Constantes!$D$22)))</f>
        <v>0.15231245771549068</v>
      </c>
      <c r="J72" s="75">
        <f t="shared" ref="J72:J135" si="9">J71+G72-K71</f>
        <v>197.2232650662682</v>
      </c>
      <c r="K72" s="75">
        <f>MAX(0,(J72-Constantes!$D$13)*(1-EXP(-Constantes!$D$23)))</f>
        <v>1.0825666685678754</v>
      </c>
      <c r="L72" s="75">
        <f t="shared" ref="L72:L135" si="10">F72+I72+K72</f>
        <v>1.234879126283366</v>
      </c>
      <c r="M72" s="75">
        <f>0.0526*F72*Observaciones!$F71^1.218</f>
        <v>0</v>
      </c>
      <c r="N72" s="75">
        <f>M72*Constantes!$D$38</f>
        <v>0</v>
      </c>
      <c r="O72" s="75">
        <f t="shared" ref="O72:O135" si="11">N72*1000000/(L72/1000*10000)</f>
        <v>0</v>
      </c>
      <c r="P72" s="15"/>
      <c r="Q72" s="120">
        <v>66</v>
      </c>
      <c r="R72" s="146">
        <f>ETo!$I71*((1-Constantes!$E$19)*ETo!$K71+ETo!$L71)</f>
        <v>1.9547448079530529</v>
      </c>
      <c r="S72" s="121">
        <f>MIN(R72*Constantes!$E$17,0.8*(V71+Observaciones!$F71-T72-U72-Constantes!$D$14))</f>
        <v>1.2167241995179305</v>
      </c>
      <c r="T72" s="121">
        <f>IF(Observaciones!$F71&gt;0.05*Constantes!$E$18,((Observaciones!$F71-0.05*Constantes!$E$18)^2)/(Observaciones!$F71+0.95*Constantes!$E$18),0)</f>
        <v>0</v>
      </c>
      <c r="U72" s="121">
        <f>MAX(0,V71+Observaciones!$F71-T72-Constantes!$D$13)</f>
        <v>0</v>
      </c>
      <c r="V72" s="121">
        <f>V71+Observaciones!$F71-T72-S72-U72-W71</f>
        <v>36.559283645908707</v>
      </c>
      <c r="W72" s="121">
        <f>MAX(0,(V72-Constantes!$D$14)*(1-EXP(-Constantes!$D$22)))</f>
        <v>0.15225642604498496</v>
      </c>
      <c r="X72" s="119">
        <f>X71+(Entradas!$E$19*U72-Y71)/(800*Entradas!$D$44)</f>
        <v>0</v>
      </c>
      <c r="Y72" s="119">
        <f>8000*Entradas!$D$45*X72/Constantes!$E$32</f>
        <v>0</v>
      </c>
      <c r="Z72" s="119">
        <f>10*Escenarios!$E$11*T72</f>
        <v>0</v>
      </c>
      <c r="AA72" s="119">
        <f>10*Escenarios!$E$11*Y72</f>
        <v>0</v>
      </c>
      <c r="AB72" s="119">
        <f>0.001*Observaciones!$F71*Escenarios!$E$9</f>
        <v>2.9999999999999996</v>
      </c>
      <c r="AC72" s="119">
        <f>Observaciones!$I71</f>
        <v>0</v>
      </c>
      <c r="AD72" s="119">
        <f>MIN(0.0005*ETo!$M71*Escenarios!$E$9*(AH71/Constantes!$E$27)^(2/3),AH71+Z72+AA72+AB72+AC72)</f>
        <v>5.8062572038631659</v>
      </c>
      <c r="AE72" s="119">
        <f>MIN(Constantes!$E$26*(AH71/Constantes!$E$27)^(2/3),AH71+Z72+AA72+AB72+AC72-AD72)</f>
        <v>19.903489897141856</v>
      </c>
      <c r="AF72" s="119">
        <f>MIN(Entradas!$E$20,AH71+Z72+AA72+AB72+AC72-AD72-AE72)</f>
        <v>1</v>
      </c>
      <c r="AG72" s="119">
        <f>MAX(0,AH71+Z72+AA72+AB72+AC72-AD72-AE72-AF72-Constantes!$E$27)</f>
        <v>0</v>
      </c>
      <c r="AH72" s="119">
        <f t="shared" ref="AH72:AH135" si="12">AH71+Z72+AA72+AB72+AC72-AG72-AD72-AE72-AF72</f>
        <v>6594.7601287896841</v>
      </c>
      <c r="AI72" s="119">
        <f>(Escenarios!$E$11*S72+0.1*AD72)/(Escenarios!$E$12)</f>
        <v>1.2159317315358547</v>
      </c>
      <c r="AJ72" s="119">
        <f>AG72/10/Escenarios!$E$12</f>
        <v>0</v>
      </c>
      <c r="AK72" s="119">
        <f>(Escenarios!$E$11*U72+0.1*AE72)/(Escenarios!$E$12)</f>
        <v>5.6867113991833876E-2</v>
      </c>
      <c r="AL72" s="121">
        <f t="shared" ref="AL72:AL135" si="13">AL71+AK72-AM71</f>
        <v>197.23244969374517</v>
      </c>
      <c r="AM72" s="121">
        <f>MAX(0,(AL72-Constantes!$D$13)*(1-EXP(-Constantes!$D$23)))</f>
        <v>1.0826301114240817</v>
      </c>
      <c r="AN72" s="121">
        <f>AJ72+W72*Escenarios!$E$11/Escenarios!$E$12+AM72</f>
        <v>1.2327114456684241</v>
      </c>
      <c r="AO72" s="121">
        <f>0.0526*AJ72*Observaciones!$F71^1.218</f>
        <v>0</v>
      </c>
      <c r="AP72" s="121">
        <f>AO72*Constantes!$E$38</f>
        <v>0</v>
      </c>
      <c r="AQ72" s="121">
        <f t="shared" ref="AQ72:AQ135" si="14">AP72*1000000/(AN72/1000*10000)</f>
        <v>0</v>
      </c>
      <c r="AR72" s="15"/>
      <c r="AS72" s="74">
        <v>66</v>
      </c>
      <c r="AT72" s="146">
        <f>ETo!$I71*((1-Constantes!$F$19)*ETo!$K71+ETo!$L71)</f>
        <v>1.9556193341783972</v>
      </c>
      <c r="AU72" s="121">
        <f>MIN(AT72*Constantes!$F$17,0.8*(AX71+Observaciones!$F71-AV72-AW72-Constantes!$D$14))</f>
        <v>1.2200783973166438</v>
      </c>
      <c r="AV72" s="121">
        <f>IF(Observaciones!$F71&gt;0.05*Constantes!$F$18,((Observaciones!$F71-0.05*Constantes!$F$18)^2)/(Observaciones!$F71+0.95*Constantes!$F$18),0)</f>
        <v>0</v>
      </c>
      <c r="AW72" s="121">
        <f>MAX(0,AX71+Observaciones!$F71-AV72-Constantes!$D$13)</f>
        <v>0</v>
      </c>
      <c r="AX72" s="121">
        <f>AX71+Observaciones!$F71-AV72-AU72-AW72-AY71</f>
        <v>36.546311099897579</v>
      </c>
      <c r="AY72" s="121">
        <f>MAX(0,(AX72-Constantes!$D$14)*(1-EXP(-Constantes!$D$22)))</f>
        <v>0.15207782917057627</v>
      </c>
      <c r="AZ72" s="119">
        <f>AZ71+(Entradas!$F$19*AW72-BA71)/(800*Entradas!$D$44)</f>
        <v>0</v>
      </c>
      <c r="BA72" s="119">
        <f>8000*Entradas!$D$45*AZ72/Constantes!$F$32</f>
        <v>0</v>
      </c>
      <c r="BB72" s="119">
        <f>10*Escenarios!$F$11*AV72</f>
        <v>0</v>
      </c>
      <c r="BC72" s="119">
        <f>10*Escenarios!$F$11*BA72</f>
        <v>0</v>
      </c>
      <c r="BD72" s="119">
        <f>0.001*Observaciones!$F71*Escenarios!$F$9</f>
        <v>11.999999999999998</v>
      </c>
      <c r="BE72" s="119">
        <f>Observaciones!$I71</f>
        <v>0</v>
      </c>
      <c r="BF72" s="119">
        <f>MIN(0.0005*ETo!$M71*Escenarios!$F$9*(BJ71/Constantes!$F$27)^(2/3),BJ71+BB72+BE72+BC72+BD72)</f>
        <v>22.901161775271714</v>
      </c>
      <c r="BG72" s="119">
        <f>MIN(Constantes!$F$26*(BJ71/Constantes!$F$27)^(2/3),BJ71+BB72+BC72+BD72+BE72-BF72)</f>
        <v>78.50376344397192</v>
      </c>
      <c r="BH72" s="119">
        <f>MIN(Entradas!$F$20,BJ71+BB72+BC72+BD72+BE72-BF72-BG72)</f>
        <v>1</v>
      </c>
      <c r="BI72" s="119">
        <f>MAX(0,BJ71+BB72+BC72+BD72+BE72-BF72-BG72-BH72-Constantes!$F$27)</f>
        <v>0</v>
      </c>
      <c r="BJ72" s="119">
        <f t="shared" ref="BJ72:BJ135" si="15">BJ71+BB72+BC72+BD72+BE72-BI72-BF72-BG72-BH72</f>
        <v>6390.1094187008557</v>
      </c>
      <c r="BK72" s="119">
        <f>(Escenarios!$F$11*AU72+0.1*BF72)/(Escenarios!$F$12)</f>
        <v>1.2157915225421834</v>
      </c>
      <c r="BL72" s="119">
        <f>BI72/10/Escenarios!$F$12</f>
        <v>0</v>
      </c>
      <c r="BM72" s="119">
        <f>(Escenarios!$F$11*AW72+0.1*BG72)/(Escenarios!$F$12)</f>
        <v>0.22429646698277692</v>
      </c>
      <c r="BN72" s="121">
        <f t="shared" ref="BN72:BN135" si="16">BN71+BM72-BO71</f>
        <v>197.73112897211377</v>
      </c>
      <c r="BO72" s="121">
        <f>MAX(0,(BN72-Constantes!$D$13)*(1-EXP(-Constantes!$D$23)))</f>
        <v>1.0860747408148685</v>
      </c>
      <c r="BP72" s="121">
        <f>BL72+AY72*Escenarios!$F$11/Escenarios!$F$12+BO72</f>
        <v>1.2294624083185548</v>
      </c>
      <c r="BQ72" s="121">
        <f>0.0526*BL72*Observaciones!$F71^1.218</f>
        <v>0</v>
      </c>
      <c r="BR72" s="121">
        <f>BQ72*Constantes!$F$38</f>
        <v>0</v>
      </c>
      <c r="BS72" s="121">
        <f t="shared" ref="BS72:BS135" si="17">BR72*1000000/(BP72/1000*10000)</f>
        <v>0</v>
      </c>
      <c r="BT72" s="15"/>
      <c r="BU72" s="74">
        <v>66</v>
      </c>
      <c r="BV72" s="75">
        <f>0.0526*Observaciones!$F71^2.218</f>
        <v>1.6940460723560119E-2</v>
      </c>
      <c r="BW72" s="75">
        <f>IF(Observaciones!$F71&gt;0.05*$CA$7,((Observaciones!$F71-0.05*$CA$7)^2)/(Observaciones!$F71+0.95*$CA$7),0)</f>
        <v>0</v>
      </c>
      <c r="BX72" s="75">
        <f>0.0526*BW72*Observaciones!$F71^1.218</f>
        <v>0</v>
      </c>
      <c r="BY72" s="27"/>
      <c r="BZ72" s="27"/>
      <c r="CA72" s="103"/>
      <c r="CB72" s="37"/>
    </row>
    <row r="73" spans="2:80" s="2" customFormat="1" ht="14.5" x14ac:dyDescent="0.35">
      <c r="B73" s="36"/>
      <c r="C73" s="74">
        <v>67</v>
      </c>
      <c r="D73" s="146">
        <f>ETo!$I72*((1-Constantes!$D$19)*ETo!$K72+ETo!$L72)</f>
        <v>1.9341697575746846</v>
      </c>
      <c r="E73" s="75">
        <f>MIN(D73*Constantes!$D$17,0.8*(H72+Observaciones!$F72-F73-G73-Constantes!$D$14))</f>
        <v>1.203045242146964</v>
      </c>
      <c r="F73" s="75">
        <f>IF(Observaciones!$F72&gt;0.05*Constantes!$D$18,((Observaciones!$F72-0.05*Constantes!$D$18)^2)/(Observaciones!$F72+0.95*Constantes!$D$18),0)</f>
        <v>0</v>
      </c>
      <c r="G73" s="75">
        <f>MAX(0,H72+Observaciones!$F72-F73-Constantes!$D$13)</f>
        <v>0</v>
      </c>
      <c r="H73" s="75">
        <f>H72+Observaciones!$F72-F73-E73-G73-I72</f>
        <v>35.207995857270191</v>
      </c>
      <c r="I73" s="75">
        <f>MAX(0,(H73-Constantes!$D$14)*(1-EXP(-Constantes!$D$22)))</f>
        <v>0.13365284774428332</v>
      </c>
      <c r="J73" s="75">
        <f t="shared" si="9"/>
        <v>196.14069839770033</v>
      </c>
      <c r="K73" s="75">
        <f>MAX(0,(J73-Constantes!$D$13)*(1-EXP(-Constantes!$D$23)))</f>
        <v>1.0750888343650302</v>
      </c>
      <c r="L73" s="75">
        <f t="shared" si="10"/>
        <v>1.2087416821093135</v>
      </c>
      <c r="M73" s="75">
        <f>0.0526*F73*Observaciones!$F72^1.218</f>
        <v>0</v>
      </c>
      <c r="N73" s="75">
        <f>M73*Constantes!$D$38</f>
        <v>0</v>
      </c>
      <c r="O73" s="75">
        <f t="shared" si="11"/>
        <v>0</v>
      </c>
      <c r="P73" s="15"/>
      <c r="Q73" s="120">
        <v>67</v>
      </c>
      <c r="R73" s="146">
        <f>ETo!$I72*((1-Constantes!$E$19)*ETo!$K72+ETo!$L72)</f>
        <v>1.934441940377305</v>
      </c>
      <c r="S73" s="121">
        <f>MIN(R73*Constantes!$E$17,0.8*(V72+Observaciones!$F72-T73-U73-Constantes!$D$14))</f>
        <v>1.2040867492489675</v>
      </c>
      <c r="T73" s="121">
        <f>IF(Observaciones!$F72&gt;0.05*Constantes!$E$18,((Observaciones!$F72-0.05*Constantes!$E$18)^2)/(Observaciones!$F72+0.95*Constantes!$E$18),0)</f>
        <v>0</v>
      </c>
      <c r="U73" s="121">
        <f>MAX(0,V72+Observaciones!$F72-T73-Constantes!$D$13)</f>
        <v>0</v>
      </c>
      <c r="V73" s="121">
        <f>V72+Observaciones!$F72-T73-S73-U73-W72</f>
        <v>35.202940470614756</v>
      </c>
      <c r="W73" s="121">
        <f>MAX(0,(V73-Constantes!$D$14)*(1-EXP(-Constantes!$D$22)))</f>
        <v>0.13358324874229763</v>
      </c>
      <c r="X73" s="119">
        <f>X72+(Entradas!$E$19*U73-Y72)/(800*Entradas!$D$44)</f>
        <v>0</v>
      </c>
      <c r="Y73" s="119">
        <f>8000*Entradas!$D$45*X73/Constantes!$E$32</f>
        <v>0</v>
      </c>
      <c r="Z73" s="119">
        <f>10*Escenarios!$E$11*T73</f>
        <v>0</v>
      </c>
      <c r="AA73" s="119">
        <f>10*Escenarios!$E$11*Y73</f>
        <v>0</v>
      </c>
      <c r="AB73" s="119">
        <f>0.001*Observaciones!$F72*Escenarios!$E$9</f>
        <v>0</v>
      </c>
      <c r="AC73" s="119">
        <f>Observaciones!$I72</f>
        <v>0</v>
      </c>
      <c r="AD73" s="119">
        <f>MIN(0.0005*ETo!$M72*Escenarios!$E$9*(AH72/Constantes!$E$27)^(2/3),AH72+Z73+AA73+AB73+AC73)</f>
        <v>5.7328579529438386</v>
      </c>
      <c r="AE73" s="119">
        <f>MIN(Constantes!$E$26*(AH72/Constantes!$E$27)^(2/3),AH72+Z73+AA73+AB73+AC73-AD73)</f>
        <v>19.855927149561253</v>
      </c>
      <c r="AF73" s="119">
        <f>MIN(Entradas!$E$20,AH72+Z73+AA73+AB73+AC73-AD73-AE73)</f>
        <v>1</v>
      </c>
      <c r="AG73" s="119">
        <f>MAX(0,AH72+Z73+AA73+AB73+AC73-AD73-AE73-AF73-Constantes!$E$27)</f>
        <v>0</v>
      </c>
      <c r="AH73" s="119">
        <f t="shared" si="12"/>
        <v>6568.1713436871787</v>
      </c>
      <c r="AI73" s="119">
        <f>(Escenarios!$E$11*S73+0.1*AD73)/(Escenarios!$E$12)</f>
        <v>1.2032651041252502</v>
      </c>
      <c r="AJ73" s="119">
        <f>AG73/10/Escenarios!$E$12</f>
        <v>0</v>
      </c>
      <c r="AK73" s="119">
        <f>(Escenarios!$E$11*U73+0.1*AE73)/(Escenarios!$E$12)</f>
        <v>5.6731220427317867E-2</v>
      </c>
      <c r="AL73" s="121">
        <f t="shared" si="13"/>
        <v>196.20655080274838</v>
      </c>
      <c r="AM73" s="121">
        <f>MAX(0,(AL73-Constantes!$D$13)*(1-EXP(-Constantes!$D$23)))</f>
        <v>1.0755437101533818</v>
      </c>
      <c r="AN73" s="121">
        <f>AJ73+W73*Escenarios!$E$11/Escenarios!$E$12+AM73</f>
        <v>1.2072186267707894</v>
      </c>
      <c r="AO73" s="121">
        <f>0.0526*AJ73*Observaciones!$F72^1.218</f>
        <v>0</v>
      </c>
      <c r="AP73" s="121">
        <f>AO73*Constantes!$E$38</f>
        <v>0</v>
      </c>
      <c r="AQ73" s="121">
        <f t="shared" si="14"/>
        <v>0</v>
      </c>
      <c r="AR73" s="15"/>
      <c r="AS73" s="74">
        <v>67</v>
      </c>
      <c r="AT73" s="146">
        <f>ETo!$I72*((1-Constantes!$F$19)*ETo!$K72+ETo!$L72)</f>
        <v>1.9353079765674606</v>
      </c>
      <c r="AU73" s="121">
        <f>MIN(AT73*Constantes!$F$17,0.8*(AX72+Observaciones!$F72-AV73-AW73-Constantes!$D$14))</f>
        <v>1.2074064789078969</v>
      </c>
      <c r="AV73" s="121">
        <f>IF(Observaciones!$F72&gt;0.05*Constantes!$F$18,((Observaciones!$F72-0.05*Constantes!$F$18)^2)/(Observaciones!$F72+0.95*Constantes!$F$18),0)</f>
        <v>0</v>
      </c>
      <c r="AW73" s="121">
        <f>MAX(0,AX72+Observaciones!$F72-AV73-Constantes!$D$13)</f>
        <v>0</v>
      </c>
      <c r="AX73" s="121">
        <f>AX72+Observaciones!$F72-AV73-AU73-AW73-AY72</f>
        <v>35.186826791819101</v>
      </c>
      <c r="AY73" s="121">
        <f>MAX(0,(AX73-Constantes!$D$14)*(1-EXP(-Constantes!$D$22)))</f>
        <v>0.13336140696461876</v>
      </c>
      <c r="AZ73" s="119">
        <f>AZ72+(Entradas!$F$19*AW73-BA72)/(800*Entradas!$D$44)</f>
        <v>0</v>
      </c>
      <c r="BA73" s="119">
        <f>8000*Entradas!$D$45*AZ73/Constantes!$F$32</f>
        <v>0</v>
      </c>
      <c r="BB73" s="119">
        <f>10*Escenarios!$F$11*AV73</f>
        <v>0</v>
      </c>
      <c r="BC73" s="119">
        <f>10*Escenarios!$F$11*BA73</f>
        <v>0</v>
      </c>
      <c r="BD73" s="119">
        <f>0.001*Observaciones!$F72*Escenarios!$F$9</f>
        <v>0</v>
      </c>
      <c r="BE73" s="119">
        <f>Observaciones!$I72</f>
        <v>0</v>
      </c>
      <c r="BF73" s="119">
        <f>MIN(0.0005*ETo!$M72*Escenarios!$F$9*(BJ72/Constantes!$F$27)^(2/3),BJ72+BB73+BE73+BC73+BD73)</f>
        <v>22.454533307673113</v>
      </c>
      <c r="BG73" s="119">
        <f>MIN(Constantes!$F$26*(BJ72/Constantes!$F$27)^(2/3),BJ72+BB73+BC73+BD73+BE73-BF73)</f>
        <v>77.771956185589062</v>
      </c>
      <c r="BH73" s="119">
        <f>MIN(Entradas!$F$20,BJ72+BB73+BC73+BD73+BE73-BF73-BG73)</f>
        <v>1</v>
      </c>
      <c r="BI73" s="119">
        <f>MAX(0,BJ72+BB73+BC73+BD73+BE73-BF73-BG73-BH73-Constantes!$F$27)</f>
        <v>0</v>
      </c>
      <c r="BJ73" s="119">
        <f t="shared" si="15"/>
        <v>6288.8829292075934</v>
      </c>
      <c r="BK73" s="119">
        <f>(Escenarios!$F$11*AU73+0.1*BF73)/(Escenarios!$F$12)</f>
        <v>1.2025676324207974</v>
      </c>
      <c r="BL73" s="119">
        <f>BI73/10/Escenarios!$F$12</f>
        <v>0</v>
      </c>
      <c r="BM73" s="119">
        <f>(Escenarios!$F$11*AW73+0.1*BG73)/(Escenarios!$F$12)</f>
        <v>0.22220558910168303</v>
      </c>
      <c r="BN73" s="121">
        <f t="shared" si="16"/>
        <v>196.86725982040059</v>
      </c>
      <c r="BO73" s="121">
        <f>MAX(0,(BN73-Constantes!$D$13)*(1-EXP(-Constantes!$D$23)))</f>
        <v>1.0801075607076058</v>
      </c>
      <c r="BP73" s="121">
        <f>BL73+AY73*Escenarios!$F$11/Escenarios!$F$12+BO73</f>
        <v>1.205848315845675</v>
      </c>
      <c r="BQ73" s="121">
        <f>0.0526*BL73*Observaciones!$F72^1.218</f>
        <v>0</v>
      </c>
      <c r="BR73" s="121">
        <f>BQ73*Constantes!$F$38</f>
        <v>0</v>
      </c>
      <c r="BS73" s="121">
        <f t="shared" si="17"/>
        <v>0</v>
      </c>
      <c r="BT73" s="15"/>
      <c r="BU73" s="74">
        <v>67</v>
      </c>
      <c r="BV73" s="75">
        <f>0.0526*Observaciones!$F72^2.218</f>
        <v>0</v>
      </c>
      <c r="BW73" s="75">
        <f>IF(Observaciones!$F72&gt;0.05*$CA$7,((Observaciones!$F72-0.05*$CA$7)^2)/(Observaciones!$F72+0.95*$CA$7),0)</f>
        <v>0</v>
      </c>
      <c r="BX73" s="75">
        <f>0.0526*BW73*Observaciones!$F72^1.218</f>
        <v>0</v>
      </c>
      <c r="BY73" s="27"/>
      <c r="BZ73" s="27"/>
      <c r="CA73" s="103"/>
      <c r="CB73" s="37"/>
    </row>
    <row r="74" spans="2:80" s="2" customFormat="1" ht="14.5" x14ac:dyDescent="0.35">
      <c r="B74" s="36"/>
      <c r="C74" s="74">
        <v>68</v>
      </c>
      <c r="D74" s="146">
        <f>ETo!$I73*((1-Constantes!$D$19)*ETo!$K73+ETo!$L73)</f>
        <v>1.9037133747597115</v>
      </c>
      <c r="E74" s="75">
        <f>MIN(D74*Constantes!$D$17,0.8*(H73+Observaciones!$F73-F74-G74-Constantes!$D$14))</f>
        <v>1.1841015034730098</v>
      </c>
      <c r="F74" s="75">
        <f>IF(Observaciones!$F73&gt;0.05*Constantes!$D$18,((Observaciones!$F73-0.05*Constantes!$D$18)^2)/(Observaciones!$F73+0.95*Constantes!$D$18),0)</f>
        <v>0</v>
      </c>
      <c r="G74" s="75">
        <f>MAX(0,H73+Observaciones!$F73-F74-Constantes!$D$13)</f>
        <v>0</v>
      </c>
      <c r="H74" s="75">
        <f>H73+Observaciones!$F73-F74-E74-G74-I73</f>
        <v>33.890241506052902</v>
      </c>
      <c r="I74" s="75">
        <f>MAX(0,(H74-Constantes!$D$14)*(1-EXP(-Constantes!$D$22)))</f>
        <v>0.1155109341859132</v>
      </c>
      <c r="J74" s="75">
        <f t="shared" si="9"/>
        <v>195.0656095633353</v>
      </c>
      <c r="K74" s="75">
        <f>MAX(0,(J74-Constantes!$D$13)*(1-EXP(-Constantes!$D$23)))</f>
        <v>1.067662653336062</v>
      </c>
      <c r="L74" s="75">
        <f t="shared" si="10"/>
        <v>1.1831735875219753</v>
      </c>
      <c r="M74" s="75">
        <f>0.0526*F74*Observaciones!$F73^1.218</f>
        <v>0</v>
      </c>
      <c r="N74" s="75">
        <f>M74*Constantes!$D$38</f>
        <v>0</v>
      </c>
      <c r="O74" s="75">
        <f t="shared" si="11"/>
        <v>0</v>
      </c>
      <c r="P74" s="15"/>
      <c r="Q74" s="120">
        <v>68</v>
      </c>
      <c r="R74" s="146">
        <f>ETo!$I73*((1-Constantes!$E$19)*ETo!$K73+ETo!$L73)</f>
        <v>1.903981427030516</v>
      </c>
      <c r="S74" s="121">
        <f>MIN(R74*Constantes!$E$17,0.8*(V73+Observaciones!$F73-T74-U74-Constantes!$D$14))</f>
        <v>1.1851267072179121</v>
      </c>
      <c r="T74" s="121">
        <f>IF(Observaciones!$F73&gt;0.05*Constantes!$E$18,((Observaciones!$F73-0.05*Constantes!$E$18)^2)/(Observaciones!$F73+0.95*Constantes!$E$18),0)</f>
        <v>0</v>
      </c>
      <c r="U74" s="121">
        <f>MAX(0,V73+Observaciones!$F73-T74-Constantes!$D$13)</f>
        <v>0</v>
      </c>
      <c r="V74" s="121">
        <f>V73+Observaciones!$F73-T74-S74-U74-W73</f>
        <v>33.884230514654547</v>
      </c>
      <c r="W74" s="121">
        <f>MAX(0,(V74-Constantes!$D$14)*(1-EXP(-Constantes!$D$22)))</f>
        <v>0.11542817909104416</v>
      </c>
      <c r="X74" s="119">
        <f>X73+(Entradas!$E$19*U74-Y73)/(800*Entradas!$D$44)</f>
        <v>0</v>
      </c>
      <c r="Y74" s="119">
        <f>8000*Entradas!$D$45*X74/Constantes!$E$32</f>
        <v>0</v>
      </c>
      <c r="Z74" s="119">
        <f>10*Escenarios!$E$11*T74</f>
        <v>0</v>
      </c>
      <c r="AA74" s="119">
        <f>10*Escenarios!$E$11*Y74</f>
        <v>0</v>
      </c>
      <c r="AB74" s="119">
        <f>0.001*Observaciones!$F73*Escenarios!$E$9</f>
        <v>0</v>
      </c>
      <c r="AC74" s="119">
        <f>Observaciones!$I73</f>
        <v>0</v>
      </c>
      <c r="AD74" s="119">
        <f>MIN(0.0005*ETo!$M73*Escenarios!$E$9*(AH73/Constantes!$E$27)^(2/3),AH73+Z74+AA74+AB74+AC74)</f>
        <v>5.6279396309522696</v>
      </c>
      <c r="AE74" s="119">
        <f>MIN(Constantes!$E$26*(AH73/Constantes!$E$27)^(2/3),AH73+Z74+AA74+AB74+AC74-AD74)</f>
        <v>19.802521074766524</v>
      </c>
      <c r="AF74" s="119">
        <f>MIN(Entradas!$E$20,AH73+Z74+AA74+AB74+AC74-AD74-AE74)</f>
        <v>1</v>
      </c>
      <c r="AG74" s="119">
        <f>MAX(0,AH73+Z74+AA74+AB74+AC74-AD74-AE74-AF74-Constantes!$E$27)</f>
        <v>0</v>
      </c>
      <c r="AH74" s="119">
        <f t="shared" si="12"/>
        <v>6541.7408829814603</v>
      </c>
      <c r="AI74" s="119">
        <f>(Escenarios!$E$11*S74+0.1*AD74)/(Escenarios!$E$12)</f>
        <v>1.1842761532032342</v>
      </c>
      <c r="AJ74" s="119">
        <f>AG74/10/Escenarios!$E$12</f>
        <v>0</v>
      </c>
      <c r="AK74" s="119">
        <f>(Escenarios!$E$11*U74+0.1*AE74)/(Escenarios!$E$12)</f>
        <v>5.6578631642190076E-2</v>
      </c>
      <c r="AL74" s="121">
        <f t="shared" si="13"/>
        <v>195.18758572423721</v>
      </c>
      <c r="AM74" s="121">
        <f>MAX(0,(AL74-Constantes!$D$13)*(1-EXP(-Constantes!$D$23)))</f>
        <v>1.0685052042240648</v>
      </c>
      <c r="AN74" s="121">
        <f>AJ74+W74*Escenarios!$E$11/Escenarios!$E$12+AM74</f>
        <v>1.182284409328094</v>
      </c>
      <c r="AO74" s="121">
        <f>0.0526*AJ74*Observaciones!$F73^1.218</f>
        <v>0</v>
      </c>
      <c r="AP74" s="121">
        <f>AO74*Constantes!$E$38</f>
        <v>0</v>
      </c>
      <c r="AQ74" s="121">
        <f t="shared" si="14"/>
        <v>0</v>
      </c>
      <c r="AR74" s="15"/>
      <c r="AS74" s="74">
        <v>68</v>
      </c>
      <c r="AT74" s="146">
        <f>ETo!$I73*((1-Constantes!$F$19)*ETo!$K73+ETo!$L73)</f>
        <v>1.9048343206194414</v>
      </c>
      <c r="AU74" s="121">
        <f>MIN(AT74*Constantes!$F$17,0.8*(AX73+Observaciones!$F73-AV74-AW74-Constantes!$D$14))</f>
        <v>1.1883944714790287</v>
      </c>
      <c r="AV74" s="121">
        <f>IF(Observaciones!$F73&gt;0.05*Constantes!$F$18,((Observaciones!$F73-0.05*Constantes!$F$18)^2)/(Observaciones!$F73+0.95*Constantes!$F$18),0)</f>
        <v>0</v>
      </c>
      <c r="AW74" s="121">
        <f>MAX(0,AX73+Observaciones!$F73-AV74-Constantes!$D$13)</f>
        <v>0</v>
      </c>
      <c r="AX74" s="121">
        <f>AX73+Observaciones!$F73-AV74-AU74-AW74-AY73</f>
        <v>33.865070913375455</v>
      </c>
      <c r="AY74" s="121">
        <f>MAX(0,(AX74-Constantes!$D$14)*(1-EXP(-Constantes!$D$22)))</f>
        <v>0.11516440319844548</v>
      </c>
      <c r="AZ74" s="119">
        <f>AZ73+(Entradas!$F$19*AW74-BA73)/(800*Entradas!$D$44)</f>
        <v>0</v>
      </c>
      <c r="BA74" s="119">
        <f>8000*Entradas!$D$45*AZ74/Constantes!$F$32</f>
        <v>0</v>
      </c>
      <c r="BB74" s="119">
        <f>10*Escenarios!$F$11*AV74</f>
        <v>0</v>
      </c>
      <c r="BC74" s="119">
        <f>10*Escenarios!$F$11*BA74</f>
        <v>0</v>
      </c>
      <c r="BD74" s="119">
        <f>0.001*Observaciones!$F73*Escenarios!$F$9</f>
        <v>0</v>
      </c>
      <c r="BE74" s="119">
        <f>Observaciones!$I73</f>
        <v>0</v>
      </c>
      <c r="BF74" s="119">
        <f>MIN(0.0005*ETo!$M73*Escenarios!$F$9*(BJ73/Constantes!$F$27)^(2/3),BJ73+BB74+BE74+BC74+BD74)</f>
        <v>21.868992681770813</v>
      </c>
      <c r="BG74" s="119">
        <f>MIN(Constantes!$F$26*(BJ73/Constantes!$F$27)^(2/3),BJ73+BB74+BC74+BD74+BE74-BF74)</f>
        <v>76.948442389636256</v>
      </c>
      <c r="BH74" s="119">
        <f>MIN(Entradas!$F$20,BJ73+BB74+BC74+BD74+BE74-BF74-BG74)</f>
        <v>1</v>
      </c>
      <c r="BI74" s="119">
        <f>MAX(0,BJ73+BB74+BC74+BD74+BE74-BF74-BG74-BH74-Constantes!$F$27)</f>
        <v>0</v>
      </c>
      <c r="BJ74" s="119">
        <f t="shared" si="15"/>
        <v>6189.0654941361863</v>
      </c>
      <c r="BK74" s="119">
        <f>(Escenarios!$F$11*AU74+0.1*BF74)/(Escenarios!$F$12)</f>
        <v>1.1829690521995722</v>
      </c>
      <c r="BL74" s="119">
        <f>BI74/10/Escenarios!$F$12</f>
        <v>0</v>
      </c>
      <c r="BM74" s="119">
        <f>(Escenarios!$F$11*AW74+0.1*BG74)/(Escenarios!$F$12)</f>
        <v>0.21985269254181788</v>
      </c>
      <c r="BN74" s="121">
        <f t="shared" si="16"/>
        <v>196.00700495223481</v>
      </c>
      <c r="BO74" s="121">
        <f>MAX(0,(BN74-Constantes!$D$13)*(1-EXP(-Constantes!$D$23)))</f>
        <v>1.0741653462804386</v>
      </c>
      <c r="BP74" s="121">
        <f>BL74+AY74*Escenarios!$F$11/Escenarios!$F$12+BO74</f>
        <v>1.1827489264389728</v>
      </c>
      <c r="BQ74" s="121">
        <f>0.0526*BL74*Observaciones!$F73^1.218</f>
        <v>0</v>
      </c>
      <c r="BR74" s="121">
        <f>BQ74*Constantes!$F$38</f>
        <v>0</v>
      </c>
      <c r="BS74" s="121">
        <f t="shared" si="17"/>
        <v>0</v>
      </c>
      <c r="BT74" s="15"/>
      <c r="BU74" s="74">
        <v>68</v>
      </c>
      <c r="BV74" s="75">
        <f>0.0526*Observaciones!$F73^2.218</f>
        <v>0</v>
      </c>
      <c r="BW74" s="75">
        <f>IF(Observaciones!$F73&gt;0.05*$CA$7,((Observaciones!$F73-0.05*$CA$7)^2)/(Observaciones!$F73+0.95*$CA$7),0)</f>
        <v>0</v>
      </c>
      <c r="BX74" s="75">
        <f>0.0526*BW74*Observaciones!$F73^1.218</f>
        <v>0</v>
      </c>
      <c r="BY74" s="27"/>
      <c r="BZ74" s="27"/>
      <c r="CA74" s="103"/>
      <c r="CB74" s="37"/>
    </row>
    <row r="75" spans="2:80" s="2" customFormat="1" ht="14.5" x14ac:dyDescent="0.35">
      <c r="B75" s="36"/>
      <c r="C75" s="74">
        <v>69</v>
      </c>
      <c r="D75" s="146">
        <f>ETo!$I74*((1-Constantes!$D$19)*ETo!$K74+ETo!$L74)</f>
        <v>1.9337144165768527</v>
      </c>
      <c r="E75" s="75">
        <f>MIN(D75*Constantes!$D$17,0.8*(H74+Observaciones!$F74-F75-G75-Constantes!$D$14))</f>
        <v>1.2027620220113731</v>
      </c>
      <c r="F75" s="75">
        <f>IF(Observaciones!$F74&gt;0.05*Constantes!$D$18,((Observaciones!$F74-0.05*Constantes!$D$18)^2)/(Observaciones!$F74+0.95*Constantes!$D$18),0)</f>
        <v>0</v>
      </c>
      <c r="G75" s="75">
        <f>MAX(0,H74+Observaciones!$F74-F75-Constantes!$D$13)</f>
        <v>0</v>
      </c>
      <c r="H75" s="75">
        <f>H74+Observaciones!$F74-F75-E75-G75-I74</f>
        <v>32.571968549855619</v>
      </c>
      <c r="I75" s="75">
        <f>MAX(0,(H75-Constantes!$D$14)*(1-EXP(-Constantes!$D$22)))</f>
        <v>9.7361880839532247E-2</v>
      </c>
      <c r="J75" s="75">
        <f t="shared" si="9"/>
        <v>193.99794690999923</v>
      </c>
      <c r="K75" s="75">
        <f>MAX(0,(J75-Constantes!$D$13)*(1-EXP(-Constantes!$D$23)))</f>
        <v>1.0602877686864367</v>
      </c>
      <c r="L75" s="75">
        <f t="shared" si="10"/>
        <v>1.1576496495259689</v>
      </c>
      <c r="M75" s="75">
        <f>0.0526*F75*Observaciones!$F74^1.218</f>
        <v>0</v>
      </c>
      <c r="N75" s="75">
        <f>M75*Constantes!$D$38</f>
        <v>0</v>
      </c>
      <c r="O75" s="75">
        <f t="shared" si="11"/>
        <v>0</v>
      </c>
      <c r="P75" s="15"/>
      <c r="Q75" s="120">
        <v>69</v>
      </c>
      <c r="R75" s="146">
        <f>ETo!$I74*((1-Constantes!$E$19)*ETo!$K74+ETo!$L74)</f>
        <v>1.9339869763510662</v>
      </c>
      <c r="S75" s="121">
        <f>MIN(R75*Constantes!$E$17,0.8*(V74+Observaciones!$F74-T75-U75-Constantes!$D$14))</f>
        <v>1.2038035584516917</v>
      </c>
      <c r="T75" s="121">
        <f>IF(Observaciones!$F74&gt;0.05*Constantes!$E$18,((Observaciones!$F74-0.05*Constantes!$E$18)^2)/(Observaciones!$F74+0.95*Constantes!$E$18),0)</f>
        <v>0</v>
      </c>
      <c r="U75" s="121">
        <f>MAX(0,V74+Observaciones!$F74-T75-Constantes!$D$13)</f>
        <v>0</v>
      </c>
      <c r="V75" s="121">
        <f>V74+Observaciones!$F74-T75-S75-U75-W74</f>
        <v>32.564998777111811</v>
      </c>
      <c r="W75" s="121">
        <f>MAX(0,(V75-Constantes!$D$14)*(1-EXP(-Constantes!$D$22)))</f>
        <v>9.7265925918554111E-2</v>
      </c>
      <c r="X75" s="119">
        <f>X74+(Entradas!$E$19*U75-Y74)/(800*Entradas!$D$44)</f>
        <v>0</v>
      </c>
      <c r="Y75" s="119">
        <f>8000*Entradas!$D$45*X75/Constantes!$E$32</f>
        <v>0</v>
      </c>
      <c r="Z75" s="119">
        <f>10*Escenarios!$E$11*T75</f>
        <v>0</v>
      </c>
      <c r="AA75" s="119">
        <f>10*Escenarios!$E$11*Y75</f>
        <v>0</v>
      </c>
      <c r="AB75" s="119">
        <f>0.001*Observaciones!$F74*Escenarios!$E$9</f>
        <v>0</v>
      </c>
      <c r="AC75" s="119">
        <f>Observaciones!$I74</f>
        <v>0</v>
      </c>
      <c r="AD75" s="119">
        <f>MIN(0.0005*ETo!$M74*Escenarios!$E$9*(AH74/Constantes!$E$27)^(2/3),AH74+Z75+AA75+AB75+AC75)</f>
        <v>5.7022502033875178</v>
      </c>
      <c r="AE75" s="119">
        <f>MIN(Constantes!$E$26*(AH74/Constantes!$E$27)^(2/3),AH74+Z75+AA75+AB75+AC75-AD75)</f>
        <v>19.749361539292508</v>
      </c>
      <c r="AF75" s="119">
        <f>MIN(Entradas!$E$20,AH74+Z75+AA75+AB75+AC75-AD75-AE75)</f>
        <v>1</v>
      </c>
      <c r="AG75" s="119">
        <f>MAX(0,AH74+Z75+AA75+AB75+AC75-AD75-AE75-AF75-Constantes!$E$27)</f>
        <v>0</v>
      </c>
      <c r="AH75" s="119">
        <f t="shared" si="12"/>
        <v>6515.2892712387802</v>
      </c>
      <c r="AI75" s="119">
        <f>(Escenarios!$E$11*S75+0.1*AD75)/(Escenarios!$E$12)</f>
        <v>1.2028985081977748</v>
      </c>
      <c r="AJ75" s="119">
        <f>AG75/10/Escenarios!$E$12</f>
        <v>0</v>
      </c>
      <c r="AK75" s="119">
        <f>(Escenarios!$E$11*U75+0.1*AE75)/(Escenarios!$E$12)</f>
        <v>5.6426747255121458E-2</v>
      </c>
      <c r="AL75" s="121">
        <f t="shared" si="13"/>
        <v>194.17550726726827</v>
      </c>
      <c r="AM75" s="121">
        <f>MAX(0,(AL75-Constantes!$D$13)*(1-EXP(-Constantes!$D$23)))</f>
        <v>1.0615142676644742</v>
      </c>
      <c r="AN75" s="121">
        <f>AJ75+W75*Escenarios!$E$11/Escenarios!$E$12+AM75</f>
        <v>1.1573906803556204</v>
      </c>
      <c r="AO75" s="121">
        <f>0.0526*AJ75*Observaciones!$F74^1.218</f>
        <v>0</v>
      </c>
      <c r="AP75" s="121">
        <f>AO75*Constantes!$E$38</f>
        <v>0</v>
      </c>
      <c r="AQ75" s="121">
        <f t="shared" si="14"/>
        <v>0</v>
      </c>
      <c r="AR75" s="15"/>
      <c r="AS75" s="74">
        <v>69</v>
      </c>
      <c r="AT75" s="146">
        <f>ETo!$I74*((1-Constantes!$F$19)*ETo!$K74+ETo!$L74)</f>
        <v>1.9348542119962919</v>
      </c>
      <c r="AU75" s="121">
        <f>MIN(AT75*Constantes!$F$17,0.8*(AX74+Observaciones!$F74-AV75-AW75-Constantes!$D$14))</f>
        <v>1.207123382734181</v>
      </c>
      <c r="AV75" s="121">
        <f>IF(Observaciones!$F74&gt;0.05*Constantes!$F$18,((Observaciones!$F74-0.05*Constantes!$F$18)^2)/(Observaciones!$F74+0.95*Constantes!$F$18),0)</f>
        <v>0</v>
      </c>
      <c r="AW75" s="121">
        <f>MAX(0,AX74+Observaciones!$F74-AV75-Constantes!$D$13)</f>
        <v>0</v>
      </c>
      <c r="AX75" s="121">
        <f>AX74+Observaciones!$F74-AV75-AU75-AW75-AY74</f>
        <v>32.542783127442824</v>
      </c>
      <c r="AY75" s="121">
        <f>MAX(0,(AX75-Constantes!$D$14)*(1-EXP(-Constantes!$D$22)))</f>
        <v>9.6960076504689172E-2</v>
      </c>
      <c r="AZ75" s="119">
        <f>AZ74+(Entradas!$F$19*AW75-BA74)/(800*Entradas!$D$44)</f>
        <v>0</v>
      </c>
      <c r="BA75" s="119">
        <f>8000*Entradas!$D$45*AZ75/Constantes!$F$32</f>
        <v>0</v>
      </c>
      <c r="BB75" s="119">
        <f>10*Escenarios!$F$11*AV75</f>
        <v>0</v>
      </c>
      <c r="BC75" s="119">
        <f>10*Escenarios!$F$11*BA75</f>
        <v>0</v>
      </c>
      <c r="BD75" s="119">
        <f>0.001*Observaciones!$F74*Escenarios!$F$9</f>
        <v>0</v>
      </c>
      <c r="BE75" s="119">
        <f>Observaciones!$I74</f>
        <v>0</v>
      </c>
      <c r="BF75" s="119">
        <f>MIN(0.0005*ETo!$M74*Escenarios!$F$9*(BJ74/Constantes!$F$27)^(2/3),BJ74+BB75+BE75+BC75+BD75)</f>
        <v>21.981673582107177</v>
      </c>
      <c r="BG75" s="119">
        <f>MIN(Constantes!$F$26*(BJ74/Constantes!$F$27)^(2/3),BJ74+BB75+BC75+BD75+BE75-BF75)</f>
        <v>76.132053720450742</v>
      </c>
      <c r="BH75" s="119">
        <f>MIN(Entradas!$F$20,BJ74+BB75+BC75+BD75+BE75-BF75-BG75)</f>
        <v>1</v>
      </c>
      <c r="BI75" s="119">
        <f>MAX(0,BJ74+BB75+BC75+BD75+BE75-BF75-BG75-BH75-Constantes!$F$27)</f>
        <v>0</v>
      </c>
      <c r="BJ75" s="119">
        <f t="shared" si="15"/>
        <v>6089.9517668336284</v>
      </c>
      <c r="BK75" s="119">
        <f>(Escenarios!$F$11*AU75+0.1*BF75)/(Escenarios!$F$12)</f>
        <v>1.2009496853839625</v>
      </c>
      <c r="BL75" s="119">
        <f>BI75/10/Escenarios!$F$12</f>
        <v>0</v>
      </c>
      <c r="BM75" s="119">
        <f>(Escenarios!$F$11*AW75+0.1*BG75)/(Escenarios!$F$12)</f>
        <v>0.21752015348700213</v>
      </c>
      <c r="BN75" s="121">
        <f t="shared" si="16"/>
        <v>195.15035975944139</v>
      </c>
      <c r="BO75" s="121">
        <f>MAX(0,(BN75-Constantes!$D$13)*(1-EXP(-Constantes!$D$23)))</f>
        <v>1.0682480657023767</v>
      </c>
      <c r="BP75" s="121">
        <f>BL75+AY75*Escenarios!$F$11/Escenarios!$F$12+BO75</f>
        <v>1.1596675664067979</v>
      </c>
      <c r="BQ75" s="121">
        <f>0.0526*BL75*Observaciones!$F74^1.218</f>
        <v>0</v>
      </c>
      <c r="BR75" s="121">
        <f>BQ75*Constantes!$F$38</f>
        <v>0</v>
      </c>
      <c r="BS75" s="121">
        <f t="shared" si="17"/>
        <v>0</v>
      </c>
      <c r="BT75" s="15"/>
      <c r="BU75" s="74">
        <v>69</v>
      </c>
      <c r="BV75" s="75">
        <f>0.0526*Observaciones!$F74^2.218</f>
        <v>0</v>
      </c>
      <c r="BW75" s="75">
        <f>IF(Observaciones!$F74&gt;0.05*$CA$7,((Observaciones!$F74-0.05*$CA$7)^2)/(Observaciones!$F74+0.95*$CA$7),0)</f>
        <v>0</v>
      </c>
      <c r="BX75" s="75">
        <f>0.0526*BW75*Observaciones!$F74^1.218</f>
        <v>0</v>
      </c>
      <c r="BY75" s="27"/>
      <c r="BZ75" s="27"/>
      <c r="CA75" s="103"/>
      <c r="CB75" s="37"/>
    </row>
    <row r="76" spans="2:80" s="2" customFormat="1" ht="14.5" x14ac:dyDescent="0.35">
      <c r="B76" s="36"/>
      <c r="C76" s="74">
        <v>70</v>
      </c>
      <c r="D76" s="146">
        <f>ETo!$I75*((1-Constantes!$D$19)*ETo!$K75+ETo!$L75)</f>
        <v>1.9432886940520011</v>
      </c>
      <c r="E76" s="75">
        <f>MIN(D76*Constantes!$D$17,0.8*(H75+Observaciones!$F75-F76-G76-Constantes!$D$14))</f>
        <v>1.2087171812823541</v>
      </c>
      <c r="F76" s="75">
        <f>IF(Observaciones!$F75&gt;0.05*Constantes!$D$18,((Observaciones!$F75-0.05*Constantes!$D$18)^2)/(Observaciones!$F75+0.95*Constantes!$D$18),0)</f>
        <v>1.5526870256886238</v>
      </c>
      <c r="G76" s="75">
        <f>MAX(0,H75+Observaciones!$F75-F76-Constantes!$D$13)</f>
        <v>6.1192815241669933</v>
      </c>
      <c r="H76" s="75">
        <f>H75+Observaciones!$F75-F76-E76-G76-I75</f>
        <v>39.193920937878111</v>
      </c>
      <c r="I76" s="75">
        <f>MAX(0,(H76-Constantes!$D$14)*(1-EXP(-Constantes!$D$22)))</f>
        <v>0.18852825619634361</v>
      </c>
      <c r="J76" s="75">
        <f t="shared" si="9"/>
        <v>199.0569406654798</v>
      </c>
      <c r="K76" s="75">
        <f>MAX(0,(J76-Constantes!$D$13)*(1-EXP(-Constantes!$D$23)))</f>
        <v>1.0952327911364255</v>
      </c>
      <c r="L76" s="75">
        <f t="shared" si="10"/>
        <v>2.8364480730213928</v>
      </c>
      <c r="M76" s="75">
        <f>0.0526*F76*Observaciones!$F75^1.218</f>
        <v>2.3189715948669991</v>
      </c>
      <c r="N76" s="75">
        <f>M76*Constantes!$D$38</f>
        <v>1.0454141449904612E-2</v>
      </c>
      <c r="O76" s="75">
        <f t="shared" si="11"/>
        <v>368.56452791567693</v>
      </c>
      <c r="P76" s="15"/>
      <c r="Q76" s="120">
        <v>70</v>
      </c>
      <c r="R76" s="146">
        <f>ETo!$I75*((1-Constantes!$E$19)*ETo!$K75+ETo!$L75)</f>
        <v>1.9435628395509454</v>
      </c>
      <c r="S76" s="121">
        <f>MIN(R76*Constantes!$E$17,0.8*(V75+Observaciones!$F75-T76-U76-Constantes!$D$14))</f>
        <v>1.2097640216483005</v>
      </c>
      <c r="T76" s="121">
        <f>IF(Observaciones!$F75&gt;0.05*Constantes!$E$18,((Observaciones!$F75-0.05*Constantes!$E$18)^2)/(Observaciones!$F75+0.95*Constantes!$E$18),0)</f>
        <v>1.5447107579803345</v>
      </c>
      <c r="U76" s="121">
        <f>MAX(0,V75+Observaciones!$F75-T76-Constantes!$D$13)</f>
        <v>6.120288019131479</v>
      </c>
      <c r="V76" s="121">
        <f>V75+Observaciones!$F75-T76-S76-U76-W75</f>
        <v>39.192970052433147</v>
      </c>
      <c r="W76" s="121">
        <f>MAX(0,(V76-Constantes!$D$14)*(1-EXP(-Constantes!$D$22)))</f>
        <v>0.18851516507542981</v>
      </c>
      <c r="X76" s="119">
        <f>X75+(Entradas!$E$19*U76-Y75)/(800*Entradas!$D$44)</f>
        <v>0</v>
      </c>
      <c r="Y76" s="119">
        <f>8000*Entradas!$D$45*X76/Constantes!$E$32</f>
        <v>0</v>
      </c>
      <c r="Z76" s="119">
        <f>10*Escenarios!$E$11*T76</f>
        <v>532.92521150321545</v>
      </c>
      <c r="AA76" s="119">
        <f>10*Escenarios!$E$11*Y76</f>
        <v>0</v>
      </c>
      <c r="AB76" s="119">
        <f>0.001*Observaciones!$F75*Escenarios!$E$9</f>
        <v>78</v>
      </c>
      <c r="AC76" s="119">
        <f>Observaciones!$I75</f>
        <v>214.33512376174872</v>
      </c>
      <c r="AD76" s="119">
        <f>MIN(0.0005*ETo!$M75*Escenarios!$E$9*(AH75/Constantes!$E$27)^(2/3),AH75+Z76+AA76+AB76+AC76)</f>
        <v>5.7158280069714644</v>
      </c>
      <c r="AE76" s="119">
        <f>MIN(Constantes!$E$26*(AH75/Constantes!$E$27)^(2/3),AH75+Z76+AA76+AB76+AC76-AD76)</f>
        <v>19.696087735071373</v>
      </c>
      <c r="AF76" s="119">
        <f>MIN(Entradas!$E$20,AH75+Z76+AA76+AB76+AC76-AD76-AE76)</f>
        <v>1</v>
      </c>
      <c r="AG76" s="119">
        <f>MAX(0,AH75+Z76+AA76+AB76+AC76-AD76-AE76-AF76-Constantes!$E$27)</f>
        <v>647.47102409503532</v>
      </c>
      <c r="AH76" s="119">
        <f t="shared" si="12"/>
        <v>6666.666666666667</v>
      </c>
      <c r="AI76" s="119">
        <f>(Escenarios!$E$11*S76+0.1*AD76)/(Escenarios!$E$12)</f>
        <v>1.2088126156446717</v>
      </c>
      <c r="AJ76" s="119">
        <f>AG76/10/Escenarios!$E$12</f>
        <v>1.8499172117001008</v>
      </c>
      <c r="AK76" s="119">
        <f>(Escenarios!$E$11*U76+0.1*AE76)/(Escenarios!$E$12)</f>
        <v>6.0891298695298044</v>
      </c>
      <c r="AL76" s="121">
        <f t="shared" si="13"/>
        <v>199.20312286913361</v>
      </c>
      <c r="AM76" s="121">
        <f>MAX(0,(AL76-Constantes!$D$13)*(1-EXP(-Constantes!$D$23)))</f>
        <v>1.0962425453751883</v>
      </c>
      <c r="AN76" s="121">
        <f>AJ76+W76*Escenarios!$E$11/Escenarios!$E$12+AM76</f>
        <v>3.1319818483639272</v>
      </c>
      <c r="AO76" s="121">
        <f>0.0526*AJ76*Observaciones!$F75^1.218</f>
        <v>2.7628912947768733</v>
      </c>
      <c r="AP76" s="121">
        <f>AO76*Constantes!$E$38</f>
        <v>1.2373159409290568E-2</v>
      </c>
      <c r="AQ76" s="121">
        <f t="shared" si="14"/>
        <v>395.05846484244518</v>
      </c>
      <c r="AR76" s="15"/>
      <c r="AS76" s="74">
        <v>70</v>
      </c>
      <c r="AT76" s="146">
        <f>ETo!$I75*((1-Constantes!$F$19)*ETo!$K75+ETo!$L75)</f>
        <v>1.9444351206839505</v>
      </c>
      <c r="AU76" s="121">
        <f>MIN(AT76*Constantes!$F$17,0.8*(AX75+Observaciones!$F75-AV76-AW76-Constantes!$D$14))</f>
        <v>1.2131007524155801</v>
      </c>
      <c r="AV76" s="121">
        <f>IF(Observaciones!$F75&gt;0.05*Constantes!$F$18,((Observaciones!$F75-0.05*Constantes!$F$18)^2)/(Observaciones!$F75+0.95*Constantes!$F$18),0)</f>
        <v>1.5195749470074356</v>
      </c>
      <c r="AW76" s="121">
        <f>MAX(0,AX75+Observaciones!$F75-AV76-Constantes!$D$13)</f>
        <v>6.1232081804353911</v>
      </c>
      <c r="AX76" s="121">
        <f>AX75+Observaciones!$F75-AV76-AU76-AW76-AY75</f>
        <v>39.189939171079736</v>
      </c>
      <c r="AY76" s="121">
        <f>MAX(0,(AX76-Constantes!$D$14)*(1-EXP(-Constantes!$D$22)))</f>
        <v>0.18847343803619185</v>
      </c>
      <c r="AZ76" s="119">
        <f>AZ75+(Entradas!$F$19*AW76-BA75)/(800*Entradas!$D$44)</f>
        <v>0</v>
      </c>
      <c r="BA76" s="119">
        <f>8000*Entradas!$D$45*AZ76/Constantes!$F$32</f>
        <v>0</v>
      </c>
      <c r="BB76" s="119">
        <f>10*Escenarios!$F$11*AV76</f>
        <v>501.45973251245374</v>
      </c>
      <c r="BC76" s="119">
        <f>10*Escenarios!$F$11*BA76</f>
        <v>0</v>
      </c>
      <c r="BD76" s="119">
        <f>0.001*Observaciones!$F75*Escenarios!$F$9</f>
        <v>312</v>
      </c>
      <c r="BE76" s="119">
        <f>Observaciones!$I75</f>
        <v>214.33512376174872</v>
      </c>
      <c r="BF76" s="119">
        <f>MIN(0.0005*ETo!$M75*Escenarios!$F$9*(BJ75/Constantes!$F$27)^(2/3),BJ75+BB76+BE76+BC76+BD76)</f>
        <v>21.857101899838565</v>
      </c>
      <c r="BG76" s="119">
        <f>MIN(Constantes!$F$26*(BJ75/Constantes!$F$27)^(2/3),BJ75+BB76+BC76+BD76+BE76-BF76)</f>
        <v>75.317066246315548</v>
      </c>
      <c r="BH76" s="119">
        <f>MIN(Entradas!$F$20,BJ75+BB76+BC76+BD76+BE76-BF76-BG76)</f>
        <v>1</v>
      </c>
      <c r="BI76" s="119">
        <f>MAX(0,BJ75+BB76+BC76+BD76+BE76-BF76-BG76-BH76-Constantes!$F$27)</f>
        <v>352.90578829501101</v>
      </c>
      <c r="BJ76" s="119">
        <f t="shared" si="15"/>
        <v>6666.666666666667</v>
      </c>
      <c r="BK76" s="119">
        <f>(Escenarios!$F$11*AU76+0.1*BF76)/(Escenarios!$F$12)</f>
        <v>1.2062295719913714</v>
      </c>
      <c r="BL76" s="119">
        <f>BI76/10/Escenarios!$F$12</f>
        <v>1.00830225227146</v>
      </c>
      <c r="BM76" s="119">
        <f>(Escenarios!$F$11*AW76+0.1*BG76)/(Escenarios!$F$12)</f>
        <v>5.988502187971414</v>
      </c>
      <c r="BN76" s="121">
        <f t="shared" si="16"/>
        <v>200.07061388171044</v>
      </c>
      <c r="BO76" s="121">
        <f>MAX(0,(BN76-Constantes!$D$13)*(1-EXP(-Constantes!$D$23)))</f>
        <v>1.1022347435028932</v>
      </c>
      <c r="BP76" s="121">
        <f>BL76+AY76*Escenarios!$F$11/Escenarios!$F$12+BO76</f>
        <v>2.2882405230656198</v>
      </c>
      <c r="BQ76" s="121">
        <f>0.0526*BL76*Observaciones!$F75^1.218</f>
        <v>1.5059211826806638</v>
      </c>
      <c r="BR76" s="121">
        <f>BQ76*Constantes!$F$38</f>
        <v>6.6014433787585716E-3</v>
      </c>
      <c r="BS76" s="121">
        <f t="shared" si="17"/>
        <v>288.49429560466103</v>
      </c>
      <c r="BT76" s="15"/>
      <c r="BU76" s="74">
        <v>70</v>
      </c>
      <c r="BV76" s="75">
        <f>0.0526*Observaciones!$F75^2.218</f>
        <v>23.298936798857426</v>
      </c>
      <c r="BW76" s="75">
        <f>IF(Observaciones!$F75&gt;0.05*$CA$7,((Observaciones!$F75-0.05*$CA$7)^2)/(Observaciones!$F75+0.95*$CA$7),0)</f>
        <v>3.9651225496460247</v>
      </c>
      <c r="BX76" s="75">
        <f>0.0526*BW76*Observaciones!$F75^1.218</f>
        <v>5.9219961335850764</v>
      </c>
      <c r="BY76" s="27"/>
      <c r="BZ76" s="27"/>
      <c r="CA76" s="103"/>
      <c r="CB76" s="37"/>
    </row>
    <row r="77" spans="2:80" s="2" customFormat="1" ht="14.5" x14ac:dyDescent="0.35">
      <c r="B77" s="36"/>
      <c r="C77" s="74">
        <v>71</v>
      </c>
      <c r="D77" s="146">
        <f>ETo!$I76*((1-Constantes!$D$19)*ETo!$K76+ETo!$L76)</f>
        <v>1.8124354521882828</v>
      </c>
      <c r="E77" s="75">
        <f>MIN(D77*Constantes!$D$17,0.8*(H76+Observaciones!$F76-F77-G77-Constantes!$D$14))</f>
        <v>1.1273270295507662</v>
      </c>
      <c r="F77" s="75">
        <f>IF(Observaciones!$F76&gt;0.05*Constantes!$D$18,((Observaciones!$F76-0.05*Constantes!$D$18)^2)/(Observaciones!$F76+0.95*Constantes!$D$18),0)</f>
        <v>0.16455141393287678</v>
      </c>
      <c r="G77" s="75">
        <f>MAX(0,H76+Observaciones!$F76-F77-Constantes!$D$13)</f>
        <v>6.0293695239452347</v>
      </c>
      <c r="H77" s="75">
        <f>H76+Observaciones!$F76-F77-E77-G77-I76</f>
        <v>39.184144714252895</v>
      </c>
      <c r="I77" s="75">
        <f>MAX(0,(H77-Constantes!$D$14)*(1-EXP(-Constantes!$D$22)))</f>
        <v>0.18839366403675625</v>
      </c>
      <c r="J77" s="75">
        <f t="shared" si="9"/>
        <v>203.99107739828861</v>
      </c>
      <c r="K77" s="75">
        <f>MAX(0,(J77-Constantes!$D$13)*(1-EXP(-Constantes!$D$23)))</f>
        <v>1.129315363132591</v>
      </c>
      <c r="L77" s="75">
        <f t="shared" si="10"/>
        <v>1.482260441102224</v>
      </c>
      <c r="M77" s="75">
        <f>0.0526*F77*Observaciones!$F76^1.218</f>
        <v>0.10071913362269613</v>
      </c>
      <c r="N77" s="75">
        <f>M77*Constantes!$D$38</f>
        <v>4.5405130098797008E-4</v>
      </c>
      <c r="O77" s="75">
        <f t="shared" si="11"/>
        <v>30.632356392803203</v>
      </c>
      <c r="P77" s="15"/>
      <c r="Q77" s="120">
        <v>71</v>
      </c>
      <c r="R77" s="146">
        <f>ETo!$I76*((1-Constantes!$E$19)*ETo!$K76+ETo!$L76)</f>
        <v>1.8126909673107527</v>
      </c>
      <c r="S77" s="121">
        <f>MIN(R77*Constantes!$E$17,0.8*(V76+Observaciones!$F76-T77-U77-Constantes!$D$14))</f>
        <v>1.1283032737578342</v>
      </c>
      <c r="T77" s="121">
        <f>IF(Observaciones!$F76&gt;0.05*Constantes!$E$18,((Observaciones!$F76-0.05*Constantes!$E$18)^2)/(Observaciones!$F76+0.95*Constantes!$E$18),0)</f>
        <v>0.16282849023906856</v>
      </c>
      <c r="U77" s="121">
        <f>MAX(0,V76+Observaciones!$F76-T77-Constantes!$D$13)</f>
        <v>6.0301415621940748</v>
      </c>
      <c r="V77" s="121">
        <f>V76+Observaciones!$F76-T77-S77-U77-W76</f>
        <v>39.183181561166734</v>
      </c>
      <c r="W77" s="121">
        <f>MAX(0,(V77-Constantes!$D$14)*(1-EXP(-Constantes!$D$22)))</f>
        <v>0.18838040402360093</v>
      </c>
      <c r="X77" s="119">
        <f>X76+(Entradas!$E$19*U77-Y76)/(800*Entradas!$D$44)</f>
        <v>0</v>
      </c>
      <c r="Y77" s="119">
        <f>8000*Entradas!$D$45*X77/Constantes!$E$32</f>
        <v>0</v>
      </c>
      <c r="Z77" s="119">
        <f>10*Escenarios!$E$11*T77</f>
        <v>56.175829132478654</v>
      </c>
      <c r="AA77" s="119">
        <f>10*Escenarios!$E$11*Y77</f>
        <v>0</v>
      </c>
      <c r="AB77" s="119">
        <f>0.001*Observaciones!$F76*Escenarios!$E$9</f>
        <v>37.5</v>
      </c>
      <c r="AC77" s="119">
        <f>Observaciones!$I76</f>
        <v>4.0469119425200182</v>
      </c>
      <c r="AD77" s="119">
        <f>MIN(0.0005*ETo!$M76*Escenarios!$E$9*(AH76/Constantes!$E$27)^(2/3),AH76+Z77+AA77+AB77+AC77)</f>
        <v>5.41261580299245</v>
      </c>
      <c r="AE77" s="119">
        <f>MIN(Constantes!$E$26*(AH76/Constantes!$E$27)^(2/3),AH76+Z77+AA77+AB77+AC77-AD77)</f>
        <v>20</v>
      </c>
      <c r="AF77" s="119">
        <f>MIN(Entradas!$E$20,AH76+Z77+AA77+AB77+AC77-AD77-AE77)</f>
        <v>1</v>
      </c>
      <c r="AG77" s="119">
        <f>MAX(0,AH76+Z77+AA77+AB77+AC77-AD77-AE77-AF77-Constantes!$E$27)</f>
        <v>71.310125272006189</v>
      </c>
      <c r="AH77" s="119">
        <f t="shared" si="12"/>
        <v>6666.666666666667</v>
      </c>
      <c r="AI77" s="119">
        <f>(Escenarios!$E$11*S77+0.1*AD77)/(Escenarios!$E$12)</f>
        <v>1.1276492721412721</v>
      </c>
      <c r="AJ77" s="119">
        <f>AG77/10/Escenarios!$E$12</f>
        <v>0.20374321506287485</v>
      </c>
      <c r="AK77" s="119">
        <f>(Escenarios!$E$11*U77+0.1*AE77)/(Escenarios!$E$12)</f>
        <v>6.0011395398770171</v>
      </c>
      <c r="AL77" s="121">
        <f t="shared" si="13"/>
        <v>204.10801986363543</v>
      </c>
      <c r="AM77" s="121">
        <f>MAX(0,(AL77-Constantes!$D$13)*(1-EXP(-Constantes!$D$23)))</f>
        <v>1.1301231437455785</v>
      </c>
      <c r="AN77" s="121">
        <f>AJ77+W77*Escenarios!$E$11/Escenarios!$E$12+AM77</f>
        <v>1.5195556142031457</v>
      </c>
      <c r="AO77" s="121">
        <f>0.0526*AJ77*Observaciones!$F76^1.218</f>
        <v>0.12470777134134013</v>
      </c>
      <c r="AP77" s="121">
        <f>AO77*Constantes!$E$38</f>
        <v>5.5848347609650415E-4</v>
      </c>
      <c r="AQ77" s="121">
        <f t="shared" si="14"/>
        <v>36.753079049980855</v>
      </c>
      <c r="AR77" s="15"/>
      <c r="AS77" s="74">
        <v>71</v>
      </c>
      <c r="AT77" s="146">
        <f>ETo!$I76*((1-Constantes!$F$19)*ETo!$K76+ETo!$L76)</f>
        <v>1.8135039699731574</v>
      </c>
      <c r="AU77" s="121">
        <f>MIN(AT77*Constantes!$F$17,0.8*(AX76+Observaciones!$F76-AV77-AW77-Constantes!$D$14))</f>
        <v>1.1314149837559233</v>
      </c>
      <c r="AV77" s="121">
        <f>IF(Observaciones!$F76&gt;0.05*Constantes!$F$18,((Observaciones!$F76-0.05*Constantes!$F$18)^2)/(Observaciones!$F76+0.95*Constantes!$F$18),0)</f>
        <v>0.15742912591670769</v>
      </c>
      <c r="AW77" s="121">
        <f>MAX(0,AX76+Observaciones!$F76-AV77-Constantes!$D$13)</f>
        <v>6.0325100451630291</v>
      </c>
      <c r="AX77" s="121">
        <f>AX76+Observaciones!$F76-AV77-AU77-AW77-AY76</f>
        <v>39.180111578207885</v>
      </c>
      <c r="AY77" s="121">
        <f>MAX(0,(AX77-Constantes!$D$14)*(1-EXP(-Constantes!$D$22)))</f>
        <v>0.18833813866100613</v>
      </c>
      <c r="AZ77" s="119">
        <f>AZ76+(Entradas!$F$19*AW77-BA76)/(800*Entradas!$D$44)</f>
        <v>0</v>
      </c>
      <c r="BA77" s="119">
        <f>8000*Entradas!$D$45*AZ77/Constantes!$F$32</f>
        <v>0</v>
      </c>
      <c r="BB77" s="119">
        <f>10*Escenarios!$F$11*AV77</f>
        <v>51.951611552513533</v>
      </c>
      <c r="BC77" s="119">
        <f>10*Escenarios!$F$11*BA77</f>
        <v>0</v>
      </c>
      <c r="BD77" s="119">
        <f>0.001*Observaciones!$F76*Escenarios!$F$9</f>
        <v>150</v>
      </c>
      <c r="BE77" s="119">
        <f>Observaciones!$I76</f>
        <v>4.0469119425200182</v>
      </c>
      <c r="BF77" s="119">
        <f>MIN(0.0005*ETo!$M76*Escenarios!$F$9*(BJ76/Constantes!$F$27)^(2/3),BJ76+BB77+BE77+BC77+BD77)</f>
        <v>21.6504632119698</v>
      </c>
      <c r="BG77" s="119">
        <f>MIN(Constantes!$F$26*(BJ76/Constantes!$F$27)^(2/3),BJ76+BB77+BC77+BD77+BE77-BF77)</f>
        <v>80</v>
      </c>
      <c r="BH77" s="119">
        <f>MIN(Entradas!$F$20,BJ76+BB77+BC77+BD77+BE77-BF77-BG77)</f>
        <v>1</v>
      </c>
      <c r="BI77" s="119">
        <f>MAX(0,BJ76+BB77+BC77+BD77+BE77-BF77-BG77-BH77-Constantes!$F$27)</f>
        <v>103.34806028306411</v>
      </c>
      <c r="BJ77" s="119">
        <f t="shared" si="15"/>
        <v>6666.666666666667</v>
      </c>
      <c r="BK77" s="119">
        <f>(Escenarios!$F$11*AU77+0.1*BF77)/(Escenarios!$F$12)</f>
        <v>1.1286211652897844</v>
      </c>
      <c r="BL77" s="119">
        <f>BI77/10/Escenarios!$F$12</f>
        <v>0.29528017223732606</v>
      </c>
      <c r="BM77" s="119">
        <f>(Escenarios!$F$11*AW77+0.1*BG77)/(Escenarios!$F$12)</f>
        <v>5.9163666140108564</v>
      </c>
      <c r="BN77" s="121">
        <f t="shared" si="16"/>
        <v>204.88474575221841</v>
      </c>
      <c r="BO77" s="121">
        <f>MAX(0,(BN77-Constantes!$D$13)*(1-EXP(-Constantes!$D$23)))</f>
        <v>1.1354883813651377</v>
      </c>
      <c r="BP77" s="121">
        <f>BL77+AY77*Escenarios!$F$11/Escenarios!$F$12+BO77</f>
        <v>1.6083445129114124</v>
      </c>
      <c r="BQ77" s="121">
        <f>0.0526*BL77*Observaciones!$F76^1.218</f>
        <v>0.1807359925563177</v>
      </c>
      <c r="BR77" s="121">
        <f>BQ77*Constantes!$F$38</f>
        <v>7.9228477232813263E-4</v>
      </c>
      <c r="BS77" s="121">
        <f t="shared" si="17"/>
        <v>49.260886953501334</v>
      </c>
      <c r="BT77" s="15"/>
      <c r="BU77" s="74">
        <v>71</v>
      </c>
      <c r="BV77" s="75">
        <f>0.0526*Observaciones!$F76^2.218</f>
        <v>4.5906229798691287</v>
      </c>
      <c r="BW77" s="75">
        <f>IF(Observaciones!$F76&gt;0.05*$CA$7,((Observaciones!$F76-0.05*$CA$7)^2)/(Observaciones!$F76+0.95*$CA$7),0)</f>
        <v>0.82346976344613909</v>
      </c>
      <c r="BX77" s="75">
        <f>0.0526*BW77*Observaciones!$F76^1.218</f>
        <v>0.50403189590709863</v>
      </c>
      <c r="BY77" s="27"/>
      <c r="BZ77" s="27"/>
      <c r="CA77" s="103"/>
      <c r="CB77" s="37"/>
    </row>
    <row r="78" spans="2:80" s="2" customFormat="1" ht="14.5" x14ac:dyDescent="0.35">
      <c r="B78" s="36"/>
      <c r="C78" s="74">
        <v>72</v>
      </c>
      <c r="D78" s="146">
        <f>ETo!$I77*((1-Constantes!$D$19)*ETo!$K77+ETo!$L77)</f>
        <v>1.9068290238019092</v>
      </c>
      <c r="E78" s="75">
        <f>MIN(D78*Constantes!$D$17,0.8*(H77+Observaciones!$F77-F78-G78-Constantes!$D$14))</f>
        <v>1.1860394237314238</v>
      </c>
      <c r="F78" s="75">
        <f>IF(Observaciones!$F77&gt;0.05*Constantes!$D$18,((Observaciones!$F77-0.05*Constantes!$D$18)^2)/(Observaciones!$F77+0.95*Constantes!$D$18),0)</f>
        <v>0</v>
      </c>
      <c r="G78" s="75">
        <f>MAX(0,H77+Observaciones!$F77-F78-Constantes!$D$13)</f>
        <v>0</v>
      </c>
      <c r="H78" s="75">
        <f>H77+Observaciones!$F77-F78-E78-G78-I77</f>
        <v>37.809711626484713</v>
      </c>
      <c r="I78" s="75">
        <f>MAX(0,(H78-Constantes!$D$14)*(1-EXP(-Constantes!$D$22)))</f>
        <v>0.16947143756334693</v>
      </c>
      <c r="J78" s="75">
        <f t="shared" si="9"/>
        <v>202.861762035156</v>
      </c>
      <c r="K78" s="75">
        <f>MAX(0,(J78-Constantes!$D$13)*(1-EXP(-Constantes!$D$23)))</f>
        <v>1.1215146121087272</v>
      </c>
      <c r="L78" s="75">
        <f t="shared" si="10"/>
        <v>1.2909860496720742</v>
      </c>
      <c r="M78" s="75">
        <f>0.0526*F78*Observaciones!$F77^1.218</f>
        <v>0</v>
      </c>
      <c r="N78" s="75">
        <f>M78*Constantes!$D$38</f>
        <v>0</v>
      </c>
      <c r="O78" s="75">
        <f t="shared" si="11"/>
        <v>0</v>
      </c>
      <c r="P78" s="15"/>
      <c r="Q78" s="120">
        <v>72</v>
      </c>
      <c r="R78" s="146">
        <f>ETo!$I77*((1-Constantes!$E$19)*ETo!$K77+ETo!$L77)</f>
        <v>1.9070984644417721</v>
      </c>
      <c r="S78" s="121">
        <f>MIN(R78*Constantes!$E$17,0.8*(V77+Observaciones!$F77-T78-U78-Constantes!$D$14))</f>
        <v>1.1870668964608493</v>
      </c>
      <c r="T78" s="121">
        <f>IF(Observaciones!$F77&gt;0.05*Constantes!$E$18,((Observaciones!$F77-0.05*Constantes!$E$18)^2)/(Observaciones!$F77+0.95*Constantes!$E$18),0)</f>
        <v>0</v>
      </c>
      <c r="U78" s="121">
        <f>MAX(0,V77+Observaciones!$F77-T78-Constantes!$D$13)</f>
        <v>0</v>
      </c>
      <c r="V78" s="121">
        <f>V77+Observaciones!$F77-T78-S78-U78-W77</f>
        <v>37.807734260682281</v>
      </c>
      <c r="W78" s="121">
        <f>MAX(0,(V78-Constantes!$D$14)*(1-EXP(-Constantes!$D$22)))</f>
        <v>0.16944421458402012</v>
      </c>
      <c r="X78" s="119">
        <f>X77+(Entradas!$E$19*U78-Y77)/(800*Entradas!$D$44)</f>
        <v>0</v>
      </c>
      <c r="Y78" s="119">
        <f>8000*Entradas!$D$45*X78/Constantes!$E$32</f>
        <v>0</v>
      </c>
      <c r="Z78" s="119">
        <f>10*Escenarios!$E$11*T78</f>
        <v>0</v>
      </c>
      <c r="AA78" s="119">
        <f>10*Escenarios!$E$11*Y78</f>
        <v>0</v>
      </c>
      <c r="AB78" s="119">
        <f>0.001*Observaciones!$F77*Escenarios!$E$9</f>
        <v>0</v>
      </c>
      <c r="AC78" s="119">
        <f>Observaciones!$I77</f>
        <v>0</v>
      </c>
      <c r="AD78" s="119">
        <f>MIN(0.0005*ETo!$M77*Escenarios!$E$9*(AH77/Constantes!$E$27)^(2/3),AH77+Z78+AA78+AB78+AC78)</f>
        <v>5.6966427670315012</v>
      </c>
      <c r="AE78" s="119">
        <f>MIN(Constantes!$E$26*(AH77/Constantes!$E$27)^(2/3),AH77+Z78+AA78+AB78+AC78-AD78)</f>
        <v>20</v>
      </c>
      <c r="AF78" s="119">
        <f>MIN(Entradas!$E$20,AH77+Z78+AA78+AB78+AC78-AD78-AE78)</f>
        <v>1</v>
      </c>
      <c r="AG78" s="119">
        <f>MAX(0,AH77+Z78+AA78+AB78+AC78-AD78-AE78-AF78-Constantes!$E$27)</f>
        <v>0</v>
      </c>
      <c r="AH78" s="119">
        <f t="shared" si="12"/>
        <v>6639.9700238996356</v>
      </c>
      <c r="AI78" s="119">
        <f>(Escenarios!$E$11*S78+0.1*AD78)/(Escenarios!$E$12)</f>
        <v>1.1863849201314984</v>
      </c>
      <c r="AJ78" s="119">
        <f>AG78/10/Escenarios!$E$12</f>
        <v>0</v>
      </c>
      <c r="AK78" s="119">
        <f>(Escenarios!$E$11*U78+0.1*AE78)/(Escenarios!$E$12)</f>
        <v>5.7142857142857141E-2</v>
      </c>
      <c r="AL78" s="121">
        <f t="shared" si="13"/>
        <v>203.03503957703271</v>
      </c>
      <c r="AM78" s="121">
        <f>MAX(0,(AL78-Constantes!$D$13)*(1-EXP(-Constantes!$D$23)))</f>
        <v>1.1227115275198996</v>
      </c>
      <c r="AN78" s="121">
        <f>AJ78+W78*Escenarios!$E$11/Escenarios!$E$12+AM78</f>
        <v>1.2897351104670052</v>
      </c>
      <c r="AO78" s="121">
        <f>0.0526*AJ78*Observaciones!$F77^1.218</f>
        <v>0</v>
      </c>
      <c r="AP78" s="121">
        <f>AO78*Constantes!$E$38</f>
        <v>0</v>
      </c>
      <c r="AQ78" s="121">
        <f t="shared" si="14"/>
        <v>0</v>
      </c>
      <c r="AR78" s="15"/>
      <c r="AS78" s="74">
        <v>72</v>
      </c>
      <c r="AT78" s="146">
        <f>ETo!$I77*((1-Constantes!$F$19)*ETo!$K77+ETo!$L77)</f>
        <v>1.9079557755686083</v>
      </c>
      <c r="AU78" s="121">
        <f>MIN(AT78*Constantes!$F$17,0.8*(AX77+Observaciones!$F77-AV78-AW78-Constantes!$D$14))</f>
        <v>1.1903418953386293</v>
      </c>
      <c r="AV78" s="121">
        <f>IF(Observaciones!$F77&gt;0.05*Constantes!$F$18,((Observaciones!$F77-0.05*Constantes!$F$18)^2)/(Observaciones!$F77+0.95*Constantes!$F$18),0)</f>
        <v>0</v>
      </c>
      <c r="AW78" s="121">
        <f>MAX(0,AX77+Observaciones!$F77-AV78-Constantes!$D$13)</f>
        <v>0</v>
      </c>
      <c r="AX78" s="121">
        <f>AX77+Observaciones!$F77-AV78-AU78-AW78-AY77</f>
        <v>37.801431544208256</v>
      </c>
      <c r="AY78" s="121">
        <f>MAX(0,(AX78-Constantes!$D$14)*(1-EXP(-Constantes!$D$22)))</f>
        <v>0.16935744322382765</v>
      </c>
      <c r="AZ78" s="119">
        <f>AZ77+(Entradas!$F$19*AW78-BA77)/(800*Entradas!$D$44)</f>
        <v>0</v>
      </c>
      <c r="BA78" s="119">
        <f>8000*Entradas!$D$45*AZ78/Constantes!$F$32</f>
        <v>0</v>
      </c>
      <c r="BB78" s="119">
        <f>10*Escenarios!$F$11*AV78</f>
        <v>0</v>
      </c>
      <c r="BC78" s="119">
        <f>10*Escenarios!$F$11*BA78</f>
        <v>0</v>
      </c>
      <c r="BD78" s="119">
        <f>0.001*Observaciones!$F77*Escenarios!$F$9</f>
        <v>0</v>
      </c>
      <c r="BE78" s="119">
        <f>Observaciones!$I77</f>
        <v>0</v>
      </c>
      <c r="BF78" s="119">
        <f>MIN(0.0005*ETo!$M77*Escenarios!$F$9*(BJ77/Constantes!$F$27)^(2/3),BJ77+BB78+BE78+BC78+BD78)</f>
        <v>22.786571068126005</v>
      </c>
      <c r="BG78" s="119">
        <f>MIN(Constantes!$F$26*(BJ77/Constantes!$F$27)^(2/3),BJ77+BB78+BC78+BD78+BE78-BF78)</f>
        <v>80</v>
      </c>
      <c r="BH78" s="119">
        <f>MIN(Entradas!$F$20,BJ77+BB78+BC78+BD78+BE78-BF78-BG78)</f>
        <v>1</v>
      </c>
      <c r="BI78" s="119">
        <f>MAX(0,BJ77+BB78+BC78+BD78+BE78-BF78-BG78-BH78-Constantes!$F$27)</f>
        <v>0</v>
      </c>
      <c r="BJ78" s="119">
        <f t="shared" si="15"/>
        <v>6562.8800955985407</v>
      </c>
      <c r="BK78" s="119">
        <f>(Escenarios!$F$11*AU78+0.1*BF78)/(Escenarios!$F$12)</f>
        <v>1.1874268472282106</v>
      </c>
      <c r="BL78" s="119">
        <f>BI78/10/Escenarios!$F$12</f>
        <v>0</v>
      </c>
      <c r="BM78" s="119">
        <f>(Escenarios!$F$11*AW78+0.1*BG78)/(Escenarios!$F$12)</f>
        <v>0.22857142857142856</v>
      </c>
      <c r="BN78" s="121">
        <f t="shared" si="16"/>
        <v>203.97782879942469</v>
      </c>
      <c r="BO78" s="121">
        <f>MAX(0,(BN78-Constantes!$D$13)*(1-EXP(-Constantes!$D$23)))</f>
        <v>1.1292238483754855</v>
      </c>
      <c r="BP78" s="121">
        <f>BL78+AY78*Escenarios!$F$11/Escenarios!$F$12+BO78</f>
        <v>1.2889037234150944</v>
      </c>
      <c r="BQ78" s="121">
        <f>0.0526*BL78*Observaciones!$F77^1.218</f>
        <v>0</v>
      </c>
      <c r="BR78" s="121">
        <f>BQ78*Constantes!$F$38</f>
        <v>0</v>
      </c>
      <c r="BS78" s="121">
        <f t="shared" si="17"/>
        <v>0</v>
      </c>
      <c r="BT78" s="15"/>
      <c r="BU78" s="74">
        <v>72</v>
      </c>
      <c r="BV78" s="75">
        <f>0.0526*Observaciones!$F77^2.218</f>
        <v>0</v>
      </c>
      <c r="BW78" s="75">
        <f>IF(Observaciones!$F77&gt;0.05*$CA$7,((Observaciones!$F77-0.05*$CA$7)^2)/(Observaciones!$F77+0.95*$CA$7),0)</f>
        <v>0</v>
      </c>
      <c r="BX78" s="75">
        <f>0.0526*BW78*Observaciones!$F77^1.218</f>
        <v>0</v>
      </c>
      <c r="BY78" s="27"/>
      <c r="BZ78" s="27"/>
      <c r="CA78" s="103"/>
      <c r="CB78" s="37"/>
    </row>
    <row r="79" spans="2:80" s="2" customFormat="1" ht="14.5" x14ac:dyDescent="0.35">
      <c r="B79" s="36"/>
      <c r="C79" s="74">
        <v>73</v>
      </c>
      <c r="D79" s="146">
        <f>ETo!$I78*((1-Constantes!$D$19)*ETo!$K78+ETo!$L78)</f>
        <v>1.8860251808075701</v>
      </c>
      <c r="E79" s="75">
        <f>MIN(D79*Constantes!$D$17,0.8*(H78+Observaciones!$F78-F79-G79-Constantes!$D$14))</f>
        <v>1.1730995231695955</v>
      </c>
      <c r="F79" s="75">
        <f>IF(Observaciones!$F78&gt;0.05*Constantes!$D$18,((Observaciones!$F78-0.05*Constantes!$D$18)^2)/(Observaciones!$F78+0.95*Constantes!$D$18),0)</f>
        <v>0</v>
      </c>
      <c r="G79" s="75">
        <f>MAX(0,H78+Observaciones!$F78-F79-Constantes!$D$13)</f>
        <v>0</v>
      </c>
      <c r="H79" s="75">
        <f>H78+Observaciones!$F78-F79-E79-G79-I78</f>
        <v>36.467140665751771</v>
      </c>
      <c r="I79" s="75">
        <f>MAX(0,(H79-Constantes!$D$14)*(1-EXP(-Constantes!$D$22)))</f>
        <v>0.15098786640830186</v>
      </c>
      <c r="J79" s="75">
        <f t="shared" si="9"/>
        <v>201.74024742304726</v>
      </c>
      <c r="K79" s="75">
        <f>MAX(0,(J79-Constantes!$D$13)*(1-EXP(-Constantes!$D$23)))</f>
        <v>1.1137677448081551</v>
      </c>
      <c r="L79" s="75">
        <f t="shared" si="10"/>
        <v>1.2647556112164571</v>
      </c>
      <c r="M79" s="75">
        <f>0.0526*F79*Observaciones!$F78^1.218</f>
        <v>0</v>
      </c>
      <c r="N79" s="75">
        <f>M79*Constantes!$D$38</f>
        <v>0</v>
      </c>
      <c r="O79" s="75">
        <f t="shared" si="11"/>
        <v>0</v>
      </c>
      <c r="P79" s="15"/>
      <c r="Q79" s="120">
        <v>73</v>
      </c>
      <c r="R79" s="146">
        <f>ETo!$I78*((1-Constantes!$E$19)*ETo!$K78+ETo!$L78)</f>
        <v>1.8862918926367431</v>
      </c>
      <c r="S79" s="121">
        <f>MIN(R79*Constantes!$E$17,0.8*(V78+Observaciones!$F78-T79-U79-Constantes!$D$14))</f>
        <v>1.1741159172224411</v>
      </c>
      <c r="T79" s="121">
        <f>IF(Observaciones!$F78&gt;0.05*Constantes!$E$18,((Observaciones!$F78-0.05*Constantes!$E$18)^2)/(Observaciones!$F78+0.95*Constantes!$E$18),0)</f>
        <v>0</v>
      </c>
      <c r="U79" s="121">
        <f>MAX(0,V78+Observaciones!$F78-T79-Constantes!$D$13)</f>
        <v>0</v>
      </c>
      <c r="V79" s="121">
        <f>V78+Observaciones!$F78-T79-S79-U79-W78</f>
        <v>36.464174128875818</v>
      </c>
      <c r="W79" s="121">
        <f>MAX(0,(V79-Constantes!$D$14)*(1-EXP(-Constantes!$D$22)))</f>
        <v>0.15094702521849929</v>
      </c>
      <c r="X79" s="119">
        <f>X78+(Entradas!$E$19*U79-Y78)/(800*Entradas!$D$44)</f>
        <v>0</v>
      </c>
      <c r="Y79" s="119">
        <f>8000*Entradas!$D$45*X79/Constantes!$E$32</f>
        <v>0</v>
      </c>
      <c r="Z79" s="119">
        <f>10*Escenarios!$E$11*T79</f>
        <v>0</v>
      </c>
      <c r="AA79" s="119">
        <f>10*Escenarios!$E$11*Y79</f>
        <v>0</v>
      </c>
      <c r="AB79" s="119">
        <f>0.001*Observaciones!$F78*Escenarios!$E$9</f>
        <v>0</v>
      </c>
      <c r="AC79" s="119">
        <f>Observaciones!$I78</f>
        <v>0</v>
      </c>
      <c r="AD79" s="119">
        <f>MIN(0.0005*ETo!$M78*Escenarios!$E$9*(AH78/Constantes!$E$27)^(2/3),AH78+Z79+AA79+AB79+AC79)</f>
        <v>5.6201645618299407</v>
      </c>
      <c r="AE79" s="119">
        <f>MIN(Constantes!$E$26*(AH78/Constantes!$E$27)^(2/3),AH78+Z79+AA79+AB79+AC79-AD79)</f>
        <v>19.946571015357357</v>
      </c>
      <c r="AF79" s="119">
        <f>MIN(Entradas!$E$20,AH78+Z79+AA79+AB79+AC79-AD79-AE79)</f>
        <v>1</v>
      </c>
      <c r="AG79" s="119">
        <f>MAX(0,AH78+Z79+AA79+AB79+AC79-AD79-AE79-AF79-Constantes!$E$27)</f>
        <v>0</v>
      </c>
      <c r="AH79" s="119">
        <f t="shared" si="12"/>
        <v>6613.4032883224481</v>
      </c>
      <c r="AI79" s="119">
        <f>(Escenarios!$E$11*S79+0.1*AD79)/(Escenarios!$E$12)</f>
        <v>1.1734004457244918</v>
      </c>
      <c r="AJ79" s="119">
        <f>AG79/10/Escenarios!$E$12</f>
        <v>0</v>
      </c>
      <c r="AK79" s="119">
        <f>(Escenarios!$E$11*U79+0.1*AE79)/(Escenarios!$E$12)</f>
        <v>5.6990202901021018E-2</v>
      </c>
      <c r="AL79" s="121">
        <f t="shared" si="13"/>
        <v>201.96931825241384</v>
      </c>
      <c r="AM79" s="121">
        <f>MAX(0,(AL79-Constantes!$D$13)*(1-EXP(-Constantes!$D$23)))</f>
        <v>1.1153500526072466</v>
      </c>
      <c r="AN79" s="121">
        <f>AJ79+W79*Escenarios!$E$11/Escenarios!$E$12+AM79</f>
        <v>1.2641406917511959</v>
      </c>
      <c r="AO79" s="121">
        <f>0.0526*AJ79*Observaciones!$F78^1.218</f>
        <v>0</v>
      </c>
      <c r="AP79" s="121">
        <f>AO79*Constantes!$E$38</f>
        <v>0</v>
      </c>
      <c r="AQ79" s="121">
        <f t="shared" si="14"/>
        <v>0</v>
      </c>
      <c r="AR79" s="15"/>
      <c r="AS79" s="74">
        <v>73</v>
      </c>
      <c r="AT79" s="146">
        <f>ETo!$I78*((1-Constantes!$F$19)*ETo!$K78+ETo!$L78)</f>
        <v>1.8871405211841124</v>
      </c>
      <c r="AU79" s="121">
        <f>MIN(AT79*Constantes!$F$17,0.8*(AX78+Observaciones!$F78-AV79-AW79-Constantes!$D$14))</f>
        <v>1.1773556041083661</v>
      </c>
      <c r="AV79" s="121">
        <f>IF(Observaciones!$F78&gt;0.05*Constantes!$F$18,((Observaciones!$F78-0.05*Constantes!$F$18)^2)/(Observaciones!$F78+0.95*Constantes!$F$18),0)</f>
        <v>0</v>
      </c>
      <c r="AW79" s="121">
        <f>MAX(0,AX78+Observaciones!$F78-AV79-Constantes!$D$13)</f>
        <v>0</v>
      </c>
      <c r="AX79" s="121">
        <f>AX78+Observaciones!$F78-AV79-AU79-AW79-AY78</f>
        <v>36.454718496876062</v>
      </c>
      <c r="AY79" s="121">
        <f>MAX(0,(AX79-Constantes!$D$14)*(1-EXP(-Constantes!$D$22)))</f>
        <v>0.15081684673855658</v>
      </c>
      <c r="AZ79" s="119">
        <f>AZ78+(Entradas!$F$19*AW79-BA78)/(800*Entradas!$D$44)</f>
        <v>0</v>
      </c>
      <c r="BA79" s="119">
        <f>8000*Entradas!$D$45*AZ79/Constantes!$F$32</f>
        <v>0</v>
      </c>
      <c r="BB79" s="119">
        <f>10*Escenarios!$F$11*AV79</f>
        <v>0</v>
      </c>
      <c r="BC79" s="119">
        <f>10*Escenarios!$F$11*BA79</f>
        <v>0</v>
      </c>
      <c r="BD79" s="119">
        <f>0.001*Observaciones!$F78*Escenarios!$F$9</f>
        <v>0</v>
      </c>
      <c r="BE79" s="119">
        <f>Observaciones!$I78</f>
        <v>0</v>
      </c>
      <c r="BF79" s="119">
        <f>MIN(0.0005*ETo!$M78*Escenarios!$F$9*(BJ78/Constantes!$F$27)^(2/3),BJ78+BB79+BE79+BC79+BD79)</f>
        <v>22.306319792973049</v>
      </c>
      <c r="BG79" s="119">
        <f>MIN(Constantes!$F$26*(BJ78/Constantes!$F$27)^(2/3),BJ78+BB79+BC79+BD79+BE79-BF79)</f>
        <v>79.167538058162549</v>
      </c>
      <c r="BH79" s="119">
        <f>MIN(Entradas!$F$20,BJ78+BB79+BC79+BD79+BE79-BF79-BG79)</f>
        <v>1</v>
      </c>
      <c r="BI79" s="119">
        <f>MAX(0,BJ78+BB79+BC79+BD79+BE79-BF79-BG79-BH79-Constantes!$F$27)</f>
        <v>0</v>
      </c>
      <c r="BJ79" s="119">
        <f t="shared" si="15"/>
        <v>6460.4062377474047</v>
      </c>
      <c r="BK79" s="119">
        <f>(Escenarios!$F$11*AU79+0.1*BF79)/(Escenarios!$F$12)</f>
        <v>1.1738104832820968</v>
      </c>
      <c r="BL79" s="119">
        <f>BI79/10/Escenarios!$F$12</f>
        <v>0</v>
      </c>
      <c r="BM79" s="119">
        <f>(Escenarios!$F$11*AW79+0.1*BG79)/(Escenarios!$F$12)</f>
        <v>0.22619296588046445</v>
      </c>
      <c r="BN79" s="121">
        <f t="shared" si="16"/>
        <v>203.07479791692967</v>
      </c>
      <c r="BO79" s="121">
        <f>MAX(0,(BN79-Constantes!$D$13)*(1-EXP(-Constantes!$D$23)))</f>
        <v>1.1229861584341538</v>
      </c>
      <c r="BP79" s="121">
        <f>BL79+AY79*Escenarios!$F$11/Escenarios!$F$12+BO79</f>
        <v>1.265184899644793</v>
      </c>
      <c r="BQ79" s="121">
        <f>0.0526*BL79*Observaciones!$F78^1.218</f>
        <v>0</v>
      </c>
      <c r="BR79" s="121">
        <f>BQ79*Constantes!$F$38</f>
        <v>0</v>
      </c>
      <c r="BS79" s="121">
        <f t="shared" si="17"/>
        <v>0</v>
      </c>
      <c r="BT79" s="15"/>
      <c r="BU79" s="74">
        <v>73</v>
      </c>
      <c r="BV79" s="75">
        <f>0.0526*Observaciones!$F78^2.218</f>
        <v>0</v>
      </c>
      <c r="BW79" s="75">
        <f>IF(Observaciones!$F78&gt;0.05*$CA$7,((Observaciones!$F78-0.05*$CA$7)^2)/(Observaciones!$F78+0.95*$CA$7),0)</f>
        <v>0</v>
      </c>
      <c r="BX79" s="75">
        <f>0.0526*BW79*Observaciones!$F78^1.218</f>
        <v>0</v>
      </c>
      <c r="BY79" s="27"/>
      <c r="BZ79" s="27"/>
      <c r="CA79" s="103"/>
      <c r="CB79" s="37"/>
    </row>
    <row r="80" spans="2:80" s="2" customFormat="1" ht="14.5" x14ac:dyDescent="0.35">
      <c r="B80" s="36"/>
      <c r="C80" s="74">
        <v>74</v>
      </c>
      <c r="D80" s="146">
        <f>ETo!$I79*((1-Constantes!$D$19)*ETo!$K79+ETo!$L79)</f>
        <v>1.9048774497507026</v>
      </c>
      <c r="E80" s="75">
        <f>MIN(D80*Constantes!$D$17,0.8*(H79+Observaciones!$F79-F80-G80-Constantes!$D$14))</f>
        <v>1.1848255530937475</v>
      </c>
      <c r="F80" s="75">
        <f>IF(Observaciones!$F79&gt;0.05*Constantes!$D$18,((Observaciones!$F79-0.05*Constantes!$D$18)^2)/(Observaciones!$F79+0.95*Constantes!$D$18),0)</f>
        <v>0</v>
      </c>
      <c r="G80" s="75">
        <f>MAX(0,H79+Observaciones!$F79-F80-Constantes!$D$13)</f>
        <v>0</v>
      </c>
      <c r="H80" s="75">
        <f>H79+Observaciones!$F79-F80-E80-G80-I79</f>
        <v>35.131327246249725</v>
      </c>
      <c r="I80" s="75">
        <f>MAX(0,(H80-Constantes!$D$14)*(1-EXP(-Constantes!$D$22)))</f>
        <v>0.13259732832028087</v>
      </c>
      <c r="J80" s="75">
        <f t="shared" si="9"/>
        <v>200.62647967823912</v>
      </c>
      <c r="K80" s="75">
        <f>MAX(0,(J80-Constantes!$D$13)*(1-EXP(-Constantes!$D$23)))</f>
        <v>1.1060743890288107</v>
      </c>
      <c r="L80" s="75">
        <f t="shared" si="10"/>
        <v>1.2386717173490915</v>
      </c>
      <c r="M80" s="75">
        <f>0.0526*F80*Observaciones!$F79^1.218</f>
        <v>0</v>
      </c>
      <c r="N80" s="75">
        <f>M80*Constantes!$D$38</f>
        <v>0</v>
      </c>
      <c r="O80" s="75">
        <f t="shared" si="11"/>
        <v>0</v>
      </c>
      <c r="P80" s="15"/>
      <c r="Q80" s="120">
        <v>74</v>
      </c>
      <c r="R80" s="146">
        <f>ETo!$I79*((1-Constantes!$E$19)*ETo!$K79+ETo!$L79)</f>
        <v>1.9051471172961587</v>
      </c>
      <c r="S80" s="121">
        <f>MIN(R80*Constantes!$E$17,0.8*(V79+Observaciones!$F79-T80-U80-Constantes!$D$14))</f>
        <v>1.1858522871245982</v>
      </c>
      <c r="T80" s="121">
        <f>IF(Observaciones!$F79&gt;0.05*Constantes!$E$18,((Observaciones!$F79-0.05*Constantes!$E$18)^2)/(Observaciones!$F79+0.95*Constantes!$E$18),0)</f>
        <v>0</v>
      </c>
      <c r="U80" s="121">
        <f>MAX(0,V79+Observaciones!$F79-T80-Constantes!$D$13)</f>
        <v>0</v>
      </c>
      <c r="V80" s="121">
        <f>V79+Observaciones!$F79-T80-S80-U80-W79</f>
        <v>35.127374816532722</v>
      </c>
      <c r="W80" s="121">
        <f>MAX(0,(V80-Constantes!$D$14)*(1-EXP(-Constantes!$D$22)))</f>
        <v>0.13254291405239768</v>
      </c>
      <c r="X80" s="119">
        <f>X79+(Entradas!$E$19*U80-Y79)/(800*Entradas!$D$44)</f>
        <v>0</v>
      </c>
      <c r="Y80" s="119">
        <f>8000*Entradas!$D$45*X80/Constantes!$E$32</f>
        <v>0</v>
      </c>
      <c r="Z80" s="119">
        <f>10*Escenarios!$E$11*T80</f>
        <v>0</v>
      </c>
      <c r="AA80" s="119">
        <f>10*Escenarios!$E$11*Y80</f>
        <v>0</v>
      </c>
      <c r="AB80" s="119">
        <f>0.001*Observaciones!$F79*Escenarios!$E$9</f>
        <v>0</v>
      </c>
      <c r="AC80" s="119">
        <f>Observaciones!$I79</f>
        <v>0</v>
      </c>
      <c r="AD80" s="119">
        <f>MIN(0.0005*ETo!$M79*Escenarios!$E$9*(AH79/Constantes!$E$27)^(2/3),AH79+Z80+AA80+AB80+AC80)</f>
        <v>5.6621857113268819</v>
      </c>
      <c r="AE80" s="119">
        <f>MIN(Constantes!$E$26*(AH79/Constantes!$E$27)^(2/3),AH79+Z80+AA80+AB80+AC80-AD80)</f>
        <v>19.893330887886084</v>
      </c>
      <c r="AF80" s="119">
        <f>MIN(Entradas!$E$20,AH79+Z80+AA80+AB80+AC80-AD80-AE80)</f>
        <v>1</v>
      </c>
      <c r="AG80" s="119">
        <f>MAX(0,AH79+Z80+AA80+AB80+AC80-AD80-AE80-AF80-Constantes!$E$27)</f>
        <v>0</v>
      </c>
      <c r="AH80" s="119">
        <f t="shared" si="12"/>
        <v>6586.8477717232354</v>
      </c>
      <c r="AI80" s="119">
        <f>(Escenarios!$E$11*S80+0.1*AD80)/(Escenarios!$E$12)</f>
        <v>1.1850892136266094</v>
      </c>
      <c r="AJ80" s="119">
        <f>AG80/10/Escenarios!$E$12</f>
        <v>0</v>
      </c>
      <c r="AK80" s="119">
        <f>(Escenarios!$E$11*U80+0.1*AE80)/(Escenarios!$E$12)</f>
        <v>5.6838088251103099E-2</v>
      </c>
      <c r="AL80" s="121">
        <f t="shared" si="13"/>
        <v>200.9108062880577</v>
      </c>
      <c r="AM80" s="121">
        <f>MAX(0,(AL80-Constantes!$D$13)*(1-EXP(-Constantes!$D$23)))</f>
        <v>1.1080383763835047</v>
      </c>
      <c r="AN80" s="121">
        <f>AJ80+W80*Escenarios!$E$11/Escenarios!$E$12+AM80</f>
        <v>1.2386878202351539</v>
      </c>
      <c r="AO80" s="121">
        <f>0.0526*AJ80*Observaciones!$F79^1.218</f>
        <v>0</v>
      </c>
      <c r="AP80" s="121">
        <f>AO80*Constantes!$E$38</f>
        <v>0</v>
      </c>
      <c r="AQ80" s="121">
        <f t="shared" si="14"/>
        <v>0</v>
      </c>
      <c r="AR80" s="15"/>
      <c r="AS80" s="74">
        <v>74</v>
      </c>
      <c r="AT80" s="146">
        <f>ETo!$I79*((1-Constantes!$F$19)*ETo!$K79+ETo!$L79)</f>
        <v>1.9060051503953381</v>
      </c>
      <c r="AU80" s="121">
        <f>MIN(AT80*Constantes!$F$17,0.8*(AX79+Observaciones!$F79-AV80-AW80-Constantes!$D$14))</f>
        <v>1.1891249327152931</v>
      </c>
      <c r="AV80" s="121">
        <f>IF(Observaciones!$F79&gt;0.05*Constantes!$F$18,((Observaciones!$F79-0.05*Constantes!$F$18)^2)/(Observaciones!$F79+0.95*Constantes!$F$18),0)</f>
        <v>0</v>
      </c>
      <c r="AW80" s="121">
        <f>MAX(0,AX79+Observaciones!$F79-AV80-Constantes!$D$13)</f>
        <v>0</v>
      </c>
      <c r="AX80" s="121">
        <f>AX79+Observaciones!$F79-AV80-AU80-AW80-AY79</f>
        <v>35.11477671742221</v>
      </c>
      <c r="AY80" s="121">
        <f>MAX(0,(AX80-Constantes!$D$14)*(1-EXP(-Constantes!$D$22)))</f>
        <v>0.1323694722991213</v>
      </c>
      <c r="AZ80" s="119">
        <f>AZ79+(Entradas!$F$19*AW80-BA79)/(800*Entradas!$D$44)</f>
        <v>0</v>
      </c>
      <c r="BA80" s="119">
        <f>8000*Entradas!$D$45*AZ80/Constantes!$F$32</f>
        <v>0</v>
      </c>
      <c r="BB80" s="119">
        <f>10*Escenarios!$F$11*AV80</f>
        <v>0</v>
      </c>
      <c r="BC80" s="119">
        <f>10*Escenarios!$F$11*BA80</f>
        <v>0</v>
      </c>
      <c r="BD80" s="119">
        <f>0.001*Observaciones!$F79*Escenarios!$F$9</f>
        <v>0</v>
      </c>
      <c r="BE80" s="119">
        <f>Observaciones!$I79</f>
        <v>0</v>
      </c>
      <c r="BF80" s="119">
        <f>MIN(0.0005*ETo!$M79*Escenarios!$F$9*(BJ79/Constantes!$F$27)^(2/3),BJ79+BB80+BE80+BC80+BD80)</f>
        <v>22.298072062804962</v>
      </c>
      <c r="BG80" s="119">
        <f>MIN(Constantes!$F$26*(BJ79/Constantes!$F$27)^(2/3),BJ79+BB80+BC80+BD80+BE80-BF80)</f>
        <v>78.341288739425352</v>
      </c>
      <c r="BH80" s="119">
        <f>MIN(Entradas!$F$20,BJ79+BB80+BC80+BD80+BE80-BF80-BG80)</f>
        <v>1</v>
      </c>
      <c r="BI80" s="119">
        <f>MAX(0,BJ79+BB80+BC80+BD80+BE80-BF80-BG80-BH80-Constantes!$F$27)</f>
        <v>0</v>
      </c>
      <c r="BJ80" s="119">
        <f t="shared" si="15"/>
        <v>6358.7668769451748</v>
      </c>
      <c r="BK80" s="119">
        <f>(Escenarios!$F$11*AU80+0.1*BF80)/(Escenarios!$F$12)</f>
        <v>1.1848837138824335</v>
      </c>
      <c r="BL80" s="119">
        <f>BI80/10/Escenarios!$F$12</f>
        <v>0</v>
      </c>
      <c r="BM80" s="119">
        <f>(Escenarios!$F$11*AW80+0.1*BG80)/(Escenarios!$F$12)</f>
        <v>0.2238322535412153</v>
      </c>
      <c r="BN80" s="121">
        <f t="shared" si="16"/>
        <v>202.17564401203674</v>
      </c>
      <c r="BO80" s="121">
        <f>MAX(0,(BN80-Constantes!$D$13)*(1-EXP(-Constantes!$D$23)))</f>
        <v>1.1167752487332989</v>
      </c>
      <c r="BP80" s="121">
        <f>BL80+AY80*Escenarios!$F$11/Escenarios!$F$12+BO80</f>
        <v>1.2415807511867563</v>
      </c>
      <c r="BQ80" s="121">
        <f>0.0526*BL80*Observaciones!$F79^1.218</f>
        <v>0</v>
      </c>
      <c r="BR80" s="121">
        <f>BQ80*Constantes!$F$38</f>
        <v>0</v>
      </c>
      <c r="BS80" s="121">
        <f t="shared" si="17"/>
        <v>0</v>
      </c>
      <c r="BT80" s="15"/>
      <c r="BU80" s="74">
        <v>74</v>
      </c>
      <c r="BV80" s="75">
        <f>0.0526*Observaciones!$F79^2.218</f>
        <v>0</v>
      </c>
      <c r="BW80" s="75">
        <f>IF(Observaciones!$F79&gt;0.05*$CA$7,((Observaciones!$F79-0.05*$CA$7)^2)/(Observaciones!$F79+0.95*$CA$7),0)</f>
        <v>0</v>
      </c>
      <c r="BX80" s="75">
        <f>0.0526*BW80*Observaciones!$F79^1.218</f>
        <v>0</v>
      </c>
      <c r="BY80" s="27"/>
      <c r="BZ80" s="27"/>
      <c r="CA80" s="103"/>
      <c r="CB80" s="37"/>
    </row>
    <row r="81" spans="2:80" s="2" customFormat="1" ht="14.5" x14ac:dyDescent="0.35">
      <c r="B81" s="36"/>
      <c r="C81" s="74">
        <v>75</v>
      </c>
      <c r="D81" s="146">
        <f>ETo!$I80*((1-Constantes!$D$19)*ETo!$K80+ETo!$L80)</f>
        <v>1.839373654731993</v>
      </c>
      <c r="E81" s="75">
        <f>MIN(D81*Constantes!$D$17,0.8*(H80+Observaciones!$F80-F81-G81-Constantes!$D$14))</f>
        <v>1.1440824752789833</v>
      </c>
      <c r="F81" s="75">
        <f>IF(Observaciones!$F80&gt;0.05*Constantes!$D$18,((Observaciones!$F80-0.05*Constantes!$D$18)^2)/(Observaciones!$F80+0.95*Constantes!$D$18),0)</f>
        <v>0</v>
      </c>
      <c r="G81" s="75">
        <f>MAX(0,H80+Observaciones!$F80-F81-Constantes!$D$13)</f>
        <v>0</v>
      </c>
      <c r="H81" s="75">
        <f>H80+Observaciones!$F80-F81-E81-G81-I80</f>
        <v>36.35464744265046</v>
      </c>
      <c r="I81" s="75">
        <f>MAX(0,(H81-Constantes!$D$14)*(1-EXP(-Constantes!$D$22)))</f>
        <v>0.14943913896337166</v>
      </c>
      <c r="J81" s="75">
        <f t="shared" si="9"/>
        <v>199.52040528921032</v>
      </c>
      <c r="K81" s="75">
        <f>MAX(0,(J81-Constantes!$D$13)*(1-EXP(-Constantes!$D$23)))</f>
        <v>1.0984341751396165</v>
      </c>
      <c r="L81" s="75">
        <f t="shared" si="10"/>
        <v>1.2478733141029881</v>
      </c>
      <c r="M81" s="75">
        <f>0.0526*F81*Observaciones!$F80^1.218</f>
        <v>0</v>
      </c>
      <c r="N81" s="75">
        <f>M81*Constantes!$D$38</f>
        <v>0</v>
      </c>
      <c r="O81" s="75">
        <f t="shared" si="11"/>
        <v>0</v>
      </c>
      <c r="P81" s="15"/>
      <c r="Q81" s="120">
        <v>75</v>
      </c>
      <c r="R81" s="146">
        <f>ETo!$I80*((1-Constantes!$E$19)*ETo!$K80+ETo!$L80)</f>
        <v>1.8396341515168231</v>
      </c>
      <c r="S81" s="121">
        <f>MIN(R81*Constantes!$E$17,0.8*(V80+Observaciones!$F80-T81-U81-Constantes!$D$14))</f>
        <v>1.1450739663322393</v>
      </c>
      <c r="T81" s="121">
        <f>IF(Observaciones!$F80&gt;0.05*Constantes!$E$18,((Observaciones!$F80-0.05*Constantes!$E$18)^2)/(Observaciones!$F80+0.95*Constantes!$E$18),0)</f>
        <v>0</v>
      </c>
      <c r="U81" s="121">
        <f>MAX(0,V80+Observaciones!$F80-T81-Constantes!$D$13)</f>
        <v>0</v>
      </c>
      <c r="V81" s="121">
        <f>V80+Observaciones!$F80-T81-S81-U81-W80</f>
        <v>36.34975793614808</v>
      </c>
      <c r="W81" s="121">
        <f>MAX(0,(V81-Constantes!$D$14)*(1-EXP(-Constantes!$D$22)))</f>
        <v>0.14937182368247176</v>
      </c>
      <c r="X81" s="119">
        <f>X80+(Entradas!$E$19*U81-Y80)/(800*Entradas!$D$44)</f>
        <v>0</v>
      </c>
      <c r="Y81" s="119">
        <f>8000*Entradas!$D$45*X81/Constantes!$E$32</f>
        <v>0</v>
      </c>
      <c r="Z81" s="119">
        <f>10*Escenarios!$E$11*T81</f>
        <v>0</v>
      </c>
      <c r="AA81" s="119">
        <f>10*Escenarios!$E$11*Y81</f>
        <v>0</v>
      </c>
      <c r="AB81" s="119">
        <f>0.001*Observaciones!$F80*Escenarios!$E$9</f>
        <v>12.5</v>
      </c>
      <c r="AC81" s="119">
        <f>Observaciones!$I80</f>
        <v>0</v>
      </c>
      <c r="AD81" s="119">
        <f>MIN(0.0005*ETo!$M80*Escenarios!$E$9*(AH80/Constantes!$E$27)^(2/3),AH80+Z81+AA81+AB81+AC81)</f>
        <v>5.4531823904818797</v>
      </c>
      <c r="AE81" s="119">
        <f>MIN(Constantes!$E$26*(AH80/Constantes!$E$27)^(2/3),AH80+Z81+AA81+AB81+AC81-AD81)</f>
        <v>19.8400419502773</v>
      </c>
      <c r="AF81" s="119">
        <f>MIN(Entradas!$E$20,AH80+Z81+AA81+AB81+AC81-AD81-AE81)</f>
        <v>1</v>
      </c>
      <c r="AG81" s="119">
        <f>MAX(0,AH80+Z81+AA81+AB81+AC81-AD81-AE81-AF81-Constantes!$E$27)</f>
        <v>0</v>
      </c>
      <c r="AH81" s="119">
        <f t="shared" si="12"/>
        <v>6573.0545473824759</v>
      </c>
      <c r="AI81" s="119">
        <f>(Escenarios!$E$11*S81+0.1*AD81)/(Escenarios!$E$12)</f>
        <v>1.1442962879288698</v>
      </c>
      <c r="AJ81" s="119">
        <f>AG81/10/Escenarios!$E$12</f>
        <v>0</v>
      </c>
      <c r="AK81" s="119">
        <f>(Escenarios!$E$11*U81+0.1*AE81)/(Escenarios!$E$12)</f>
        <v>5.668583414364943E-2</v>
      </c>
      <c r="AL81" s="121">
        <f t="shared" si="13"/>
        <v>199.85945374581783</v>
      </c>
      <c r="AM81" s="121">
        <f>MAX(0,(AL81-Constantes!$D$13)*(1-EXP(-Constantes!$D$23)))</f>
        <v>1.1007761539006988</v>
      </c>
      <c r="AN81" s="121">
        <f>AJ81+W81*Escenarios!$E$11/Escenarios!$E$12+AM81</f>
        <v>1.2480140943877067</v>
      </c>
      <c r="AO81" s="121">
        <f>0.0526*AJ81*Observaciones!$F80^1.218</f>
        <v>0</v>
      </c>
      <c r="AP81" s="121">
        <f>AO81*Constantes!$E$38</f>
        <v>0</v>
      </c>
      <c r="AQ81" s="121">
        <f t="shared" si="14"/>
        <v>0</v>
      </c>
      <c r="AR81" s="15"/>
      <c r="AS81" s="74">
        <v>75</v>
      </c>
      <c r="AT81" s="146">
        <f>ETo!$I80*((1-Constantes!$F$19)*ETo!$K80+ETo!$L80)</f>
        <v>1.8404630049231006</v>
      </c>
      <c r="AU81" s="121">
        <f>MIN(AT81*Constantes!$F$17,0.8*(AX80+Observaciones!$F80-AV81-AW81-Constantes!$D$14))</f>
        <v>1.1482342775622758</v>
      </c>
      <c r="AV81" s="121">
        <f>IF(Observaciones!$F80&gt;0.05*Constantes!$F$18,((Observaciones!$F80-0.05*Constantes!$F$18)^2)/(Observaciones!$F80+0.95*Constantes!$F$18),0)</f>
        <v>0</v>
      </c>
      <c r="AW81" s="121">
        <f>MAX(0,AX80+Observaciones!$F80-AV81-Constantes!$D$13)</f>
        <v>0</v>
      </c>
      <c r="AX81" s="121">
        <f>AX80+Observaciones!$F80-AV81-AU81-AW81-AY80</f>
        <v>36.334172967560818</v>
      </c>
      <c r="AY81" s="121">
        <f>MAX(0,(AX81-Constantes!$D$14)*(1-EXP(-Constantes!$D$22)))</f>
        <v>0.1491572608144692</v>
      </c>
      <c r="AZ81" s="119">
        <f>AZ80+(Entradas!$F$19*AW81-BA80)/(800*Entradas!$D$44)</f>
        <v>0</v>
      </c>
      <c r="BA81" s="119">
        <f>8000*Entradas!$D$45*AZ81/Constantes!$F$32</f>
        <v>0</v>
      </c>
      <c r="BB81" s="119">
        <f>10*Escenarios!$F$11*AV81</f>
        <v>0</v>
      </c>
      <c r="BC81" s="119">
        <f>10*Escenarios!$F$11*BA81</f>
        <v>0</v>
      </c>
      <c r="BD81" s="119">
        <f>0.001*Observaciones!$F80*Escenarios!$F$9</f>
        <v>50</v>
      </c>
      <c r="BE81" s="119">
        <f>Observaciones!$I80</f>
        <v>0</v>
      </c>
      <c r="BF81" s="119">
        <f>MIN(0.0005*ETo!$M80*Escenarios!$F$9*(BJ80/Constantes!$F$27)^(2/3),BJ80+BB81+BE81+BC81+BD81)</f>
        <v>21.306242518645114</v>
      </c>
      <c r="BG81" s="119">
        <f>MIN(Constantes!$F$26*(BJ80/Constantes!$F$27)^(2/3),BJ80+BB81+BC81+BD81+BE81-BF81)</f>
        <v>77.517441212038193</v>
      </c>
      <c r="BH81" s="119">
        <f>MIN(Entradas!$F$20,BJ80+BB81+BC81+BD81+BE81-BF81-BG81)</f>
        <v>1</v>
      </c>
      <c r="BI81" s="119">
        <f>MAX(0,BJ80+BB81+BC81+BD81+BE81-BF81-BG81-BH81-Constantes!$F$27)</f>
        <v>0</v>
      </c>
      <c r="BJ81" s="119">
        <f t="shared" si="15"/>
        <v>6308.9431932144907</v>
      </c>
      <c r="BK81" s="119">
        <f>(Escenarios!$F$11*AU81+0.1*BF81)/(Escenarios!$F$12)</f>
        <v>1.143495868897703</v>
      </c>
      <c r="BL81" s="119">
        <f>BI81/10/Escenarios!$F$12</f>
        <v>0</v>
      </c>
      <c r="BM81" s="119">
        <f>(Escenarios!$F$11*AW81+0.1*BG81)/(Escenarios!$F$12)</f>
        <v>0.22147840346296629</v>
      </c>
      <c r="BN81" s="121">
        <f t="shared" si="16"/>
        <v>201.2803471667664</v>
      </c>
      <c r="BO81" s="121">
        <f>MAX(0,(BN81-Constantes!$D$13)*(1-EXP(-Constantes!$D$23)))</f>
        <v>1.1105909816893866</v>
      </c>
      <c r="BP81" s="121">
        <f>BL81+AY81*Escenarios!$F$11/Escenarios!$F$12+BO81</f>
        <v>1.2512249704573146</v>
      </c>
      <c r="BQ81" s="121">
        <f>0.0526*BL81*Observaciones!$F80^1.218</f>
        <v>0</v>
      </c>
      <c r="BR81" s="121">
        <f>BQ81*Constantes!$F$38</f>
        <v>0</v>
      </c>
      <c r="BS81" s="121">
        <f t="shared" si="17"/>
        <v>0</v>
      </c>
      <c r="BT81" s="15"/>
      <c r="BU81" s="74">
        <v>75</v>
      </c>
      <c r="BV81" s="75">
        <f>0.0526*Observaciones!$F80^2.218</f>
        <v>0.40143633905347276</v>
      </c>
      <c r="BW81" s="75">
        <f>IF(Observaciones!$F80&gt;0.05*$CA$7,((Observaciones!$F80-0.05*$CA$7)^2)/(Observaciones!$F80+0.95*$CA$7),0)</f>
        <v>1.6667444764761515E-2</v>
      </c>
      <c r="BX81" s="75">
        <f>0.0526*BW81*Observaciones!$F80^1.218</f>
        <v>2.6763672030967324E-3</v>
      </c>
      <c r="BY81" s="27"/>
      <c r="BZ81" s="27"/>
      <c r="CA81" s="103"/>
      <c r="CB81" s="37"/>
    </row>
    <row r="82" spans="2:80" s="2" customFormat="1" ht="14.5" x14ac:dyDescent="0.35">
      <c r="B82" s="36"/>
      <c r="C82" s="74">
        <v>76</v>
      </c>
      <c r="D82" s="146">
        <f>ETo!$I81*((1-Constantes!$D$19)*ETo!$K81+ETo!$L81)</f>
        <v>1.9022675448603681</v>
      </c>
      <c r="E82" s="75">
        <f>MIN(D82*Constantes!$D$17,0.8*(H81+Observaciones!$F81-F82-G82-Constantes!$D$14))</f>
        <v>1.183202203515213</v>
      </c>
      <c r="F82" s="75">
        <f>IF(Observaciones!$F81&gt;0.05*Constantes!$D$18,((Observaciones!$F81-0.05*Constantes!$D$18)^2)/(Observaciones!$F81+0.95*Constantes!$D$18),0)</f>
        <v>0</v>
      </c>
      <c r="G82" s="75">
        <f>MAX(0,H81+Observaciones!$F81-F82-Constantes!$D$13)</f>
        <v>0</v>
      </c>
      <c r="H82" s="75">
        <f>H81+Observaciones!$F81-F82-E82-G82-I81</f>
        <v>37.42200610017187</v>
      </c>
      <c r="I82" s="75">
        <f>MAX(0,(H82-Constantes!$D$14)*(1-EXP(-Constantes!$D$22)))</f>
        <v>0.16413378101304033</v>
      </c>
      <c r="J82" s="75">
        <f t="shared" si="9"/>
        <v>198.42197111407069</v>
      </c>
      <c r="K82" s="75">
        <f>MAX(0,(J82-Constantes!$D$13)*(1-EXP(-Constantes!$D$23)))</f>
        <v>1.0908467360627239</v>
      </c>
      <c r="L82" s="75">
        <f t="shared" si="10"/>
        <v>1.2549805170757642</v>
      </c>
      <c r="M82" s="75">
        <f>0.0526*F82*Observaciones!$F81^1.218</f>
        <v>0</v>
      </c>
      <c r="N82" s="75">
        <f>M82*Constantes!$D$38</f>
        <v>0</v>
      </c>
      <c r="O82" s="75">
        <f t="shared" si="11"/>
        <v>0</v>
      </c>
      <c r="P82" s="15"/>
      <c r="Q82" s="120">
        <v>76</v>
      </c>
      <c r="R82" s="146">
        <f>ETo!$I81*((1-Constantes!$E$19)*ETo!$K81+ETo!$L81)</f>
        <v>1.9025373687644183</v>
      </c>
      <c r="S82" s="121">
        <f>MIN(R82*Constantes!$E$17,0.8*(V81+Observaciones!$F81-T82-U82-Constantes!$D$14))</f>
        <v>1.1842278581043468</v>
      </c>
      <c r="T82" s="121">
        <f>IF(Observaciones!$F81&gt;0.05*Constantes!$E$18,((Observaciones!$F81-0.05*Constantes!$E$18)^2)/(Observaciones!$F81+0.95*Constantes!$E$18),0)</f>
        <v>0</v>
      </c>
      <c r="U82" s="121">
        <f>MAX(0,V81+Observaciones!$F81-T82-Constantes!$D$13)</f>
        <v>0</v>
      </c>
      <c r="V82" s="121">
        <f>V81+Observaciones!$F81-T82-S82-U82-W81</f>
        <v>37.416158254361257</v>
      </c>
      <c r="W82" s="121">
        <f>MAX(0,(V82-Constantes!$D$14)*(1-EXP(-Constantes!$D$22)))</f>
        <v>0.16405327199168834</v>
      </c>
      <c r="X82" s="119">
        <f>X81+(Entradas!$E$19*U82-Y81)/(800*Entradas!$D$44)</f>
        <v>0</v>
      </c>
      <c r="Y82" s="119">
        <f>8000*Entradas!$D$45*X82/Constantes!$E$32</f>
        <v>0</v>
      </c>
      <c r="Z82" s="119">
        <f>10*Escenarios!$E$11*T82</f>
        <v>0</v>
      </c>
      <c r="AA82" s="119">
        <f>10*Escenarios!$E$11*Y82</f>
        <v>0</v>
      </c>
      <c r="AB82" s="119">
        <f>0.001*Observaciones!$F81*Escenarios!$E$9</f>
        <v>11.999999999999998</v>
      </c>
      <c r="AC82" s="119">
        <f>Observaciones!$I81</f>
        <v>0</v>
      </c>
      <c r="AD82" s="119">
        <f>MIN(0.0005*ETo!$M81*Escenarios!$E$9*(AH81/Constantes!$E$27)^(2/3),AH81+Z82+AA82+AB82+AC82)</f>
        <v>5.6332028598445163</v>
      </c>
      <c r="AE82" s="119">
        <f>MIN(Constantes!$E$26*(AH81/Constantes!$E$27)^(2/3),AH81+Z82+AA82+AB82+AC82-AD82)</f>
        <v>19.81233484289622</v>
      </c>
      <c r="AF82" s="119">
        <f>MIN(Entradas!$E$20,AH81+Z82+AA82+AB82+AC82-AD82-AE82)</f>
        <v>1</v>
      </c>
      <c r="AG82" s="119">
        <f>MAX(0,AH81+Z82+AA82+AB82+AC82-AD82-AE82-AF82-Constantes!$E$27)</f>
        <v>0</v>
      </c>
      <c r="AH82" s="119">
        <f t="shared" si="12"/>
        <v>6558.6090096797352</v>
      </c>
      <c r="AI82" s="119">
        <f>(Escenarios!$E$11*S82+0.1*AD82)/(Escenarios!$E$12)</f>
        <v>1.1834051825881262</v>
      </c>
      <c r="AJ82" s="119">
        <f>AG82/10/Escenarios!$E$12</f>
        <v>0</v>
      </c>
      <c r="AK82" s="119">
        <f>(Escenarios!$E$11*U82+0.1*AE82)/(Escenarios!$E$12)</f>
        <v>5.660667097970349E-2</v>
      </c>
      <c r="AL82" s="121">
        <f t="shared" si="13"/>
        <v>198.81528426289682</v>
      </c>
      <c r="AM82" s="121">
        <f>MAX(0,(AL82-Constantes!$D$13)*(1-EXP(-Constantes!$D$23)))</f>
        <v>1.093563548432914</v>
      </c>
      <c r="AN82" s="121">
        <f>AJ82+W82*Escenarios!$E$11/Escenarios!$E$12+AM82</f>
        <v>1.2552732022532926</v>
      </c>
      <c r="AO82" s="121">
        <f>0.0526*AJ82*Observaciones!$F81^1.218</f>
        <v>0</v>
      </c>
      <c r="AP82" s="121">
        <f>AO82*Constantes!$E$38</f>
        <v>0</v>
      </c>
      <c r="AQ82" s="121">
        <f t="shared" si="14"/>
        <v>0</v>
      </c>
      <c r="AR82" s="15"/>
      <c r="AS82" s="74">
        <v>76</v>
      </c>
      <c r="AT82" s="146">
        <f>ETo!$I81*((1-Constantes!$F$19)*ETo!$K81+ETo!$L81)</f>
        <v>1.9033958993682143</v>
      </c>
      <c r="AU82" s="121">
        <f>MIN(AT82*Constantes!$F$17,0.8*(AX81+Observaciones!$F81-AV82-AW82-Constantes!$D$14))</f>
        <v>1.1874970643690705</v>
      </c>
      <c r="AV82" s="121">
        <f>IF(Observaciones!$F81&gt;0.05*Constantes!$F$18,((Observaciones!$F81-0.05*Constantes!$F$18)^2)/(Observaciones!$F81+0.95*Constantes!$F$18),0)</f>
        <v>0</v>
      </c>
      <c r="AW82" s="121">
        <f>MAX(0,AX81+Observaciones!$F81-AV82-Constantes!$D$13)</f>
        <v>0</v>
      </c>
      <c r="AX82" s="121">
        <f>AX81+Observaciones!$F81-AV82-AU82-AW82-AY81</f>
        <v>37.397518642377278</v>
      </c>
      <c r="AY82" s="121">
        <f>MAX(0,(AX82-Constantes!$D$14)*(1-EXP(-Constantes!$D$22)))</f>
        <v>0.16379665494537576</v>
      </c>
      <c r="AZ82" s="119">
        <f>AZ81+(Entradas!$F$19*AW82-BA81)/(800*Entradas!$D$44)</f>
        <v>0</v>
      </c>
      <c r="BA82" s="119">
        <f>8000*Entradas!$D$45*AZ82/Constantes!$F$32</f>
        <v>0</v>
      </c>
      <c r="BB82" s="119">
        <f>10*Escenarios!$F$11*AV82</f>
        <v>0</v>
      </c>
      <c r="BC82" s="119">
        <f>10*Escenarios!$F$11*BA82</f>
        <v>0</v>
      </c>
      <c r="BD82" s="119">
        <f>0.001*Observaciones!$F81*Escenarios!$F$9</f>
        <v>47.999999999999993</v>
      </c>
      <c r="BE82" s="119">
        <f>Observaciones!$I81</f>
        <v>0</v>
      </c>
      <c r="BF82" s="119">
        <f>MIN(0.0005*ETo!$M81*Escenarios!$F$9*(BJ81/Constantes!$F$27)^(2/3),BJ81+BB82+BE82+BC82+BD82)</f>
        <v>21.925102691530284</v>
      </c>
      <c r="BG82" s="119">
        <f>MIN(Constantes!$F$26*(BJ81/Constantes!$F$27)^(2/3),BJ81+BB82+BC82+BD82+BE82-BF82)</f>
        <v>77.111988827164822</v>
      </c>
      <c r="BH82" s="119">
        <f>MIN(Entradas!$F$20,BJ81+BB82+BC82+BD82+BE82-BF82-BG82)</f>
        <v>1</v>
      </c>
      <c r="BI82" s="119">
        <f>MAX(0,BJ81+BB82+BC82+BD82+BE82-BF82-BG82-BH82-Constantes!$F$27)</f>
        <v>0</v>
      </c>
      <c r="BJ82" s="119">
        <f t="shared" si="15"/>
        <v>6256.9061016957958</v>
      </c>
      <c r="BK82" s="119">
        <f>(Escenarios!$F$11*AU82+0.1*BF82)/(Escenarios!$F$12)</f>
        <v>1.1822832398094958</v>
      </c>
      <c r="BL82" s="119">
        <f>BI82/10/Escenarios!$F$12</f>
        <v>0</v>
      </c>
      <c r="BM82" s="119">
        <f>(Escenarios!$F$11*AW82+0.1*BG82)/(Escenarios!$F$12)</f>
        <v>0.22031996807761378</v>
      </c>
      <c r="BN82" s="121">
        <f t="shared" si="16"/>
        <v>200.39007615315461</v>
      </c>
      <c r="BO82" s="121">
        <f>MAX(0,(BN82-Constantes!$D$13)*(1-EXP(-Constantes!$D$23)))</f>
        <v>1.1044414306005885</v>
      </c>
      <c r="BP82" s="121">
        <f>BL82+AY82*Escenarios!$F$11/Escenarios!$F$12+BO82</f>
        <v>1.2588782766919429</v>
      </c>
      <c r="BQ82" s="121">
        <f>0.0526*BL82*Observaciones!$F81^1.218</f>
        <v>0</v>
      </c>
      <c r="BR82" s="121">
        <f>BQ82*Constantes!$F$38</f>
        <v>0</v>
      </c>
      <c r="BS82" s="121">
        <f t="shared" si="17"/>
        <v>0</v>
      </c>
      <c r="BT82" s="15"/>
      <c r="BU82" s="74">
        <v>76</v>
      </c>
      <c r="BV82" s="75">
        <f>0.0526*Observaciones!$F81^2.218</f>
        <v>0.36668595716871932</v>
      </c>
      <c r="BW82" s="75">
        <f>IF(Observaciones!$F81&gt;0.05*$CA$7,((Observaciones!$F81-0.05*$CA$7)^2)/(Observaciones!$F81+0.95*$CA$7),0)</f>
        <v>1.2646160328663239E-2</v>
      </c>
      <c r="BX82" s="75">
        <f>0.0526*BW82*Observaciones!$F81^1.218</f>
        <v>1.9321539185937356E-3</v>
      </c>
      <c r="BY82" s="27"/>
      <c r="BZ82" s="27"/>
      <c r="CA82" s="103"/>
      <c r="CB82" s="37"/>
    </row>
    <row r="83" spans="2:80" s="2" customFormat="1" ht="14.5" x14ac:dyDescent="0.35">
      <c r="B83" s="36"/>
      <c r="C83" s="74">
        <v>77</v>
      </c>
      <c r="D83" s="146">
        <f>ETo!$I82*((1-Constantes!$D$19)*ETo!$K82+ETo!$L82)</f>
        <v>1.8908891469853535</v>
      </c>
      <c r="E83" s="75">
        <f>MIN(D83*Constantes!$D$17,0.8*(H82+Observaciones!$F82-F83-G83-Constantes!$D$14))</f>
        <v>1.1761248891413412</v>
      </c>
      <c r="F83" s="75">
        <f>IF(Observaciones!$F82&gt;0.05*Constantes!$D$18,((Observaciones!$F82-0.05*Constantes!$D$18)^2)/(Observaciones!$F82+0.95*Constantes!$D$18),0)</f>
        <v>0.23181138753549585</v>
      </c>
      <c r="G83" s="75">
        <f>MAX(0,H82+Observaciones!$F82-F83-Constantes!$D$13)</f>
        <v>4.8901947126363794</v>
      </c>
      <c r="H83" s="75">
        <f>H82+Observaciones!$F82-F83-E83-G83-I82</f>
        <v>39.159741329845616</v>
      </c>
      <c r="I83" s="75">
        <f>MAX(0,(H83-Constantes!$D$14)*(1-EXP(-Constantes!$D$22)))</f>
        <v>0.18805769543225909</v>
      </c>
      <c r="J83" s="75">
        <f t="shared" si="9"/>
        <v>202.22131909064433</v>
      </c>
      <c r="K83" s="75">
        <f>MAX(0,(J83-Constantes!$D$13)*(1-EXP(-Constantes!$D$23)))</f>
        <v>1.1170907495471945</v>
      </c>
      <c r="L83" s="75">
        <f t="shared" si="10"/>
        <v>1.5369598325149494</v>
      </c>
      <c r="M83" s="75">
        <f>0.0526*F83*Observaciones!$F82^1.218</f>
        <v>0.15817789176341535</v>
      </c>
      <c r="N83" s="75">
        <f>M83*Constantes!$D$38</f>
        <v>7.1308077183984914E-4</v>
      </c>
      <c r="O83" s="75">
        <f t="shared" si="11"/>
        <v>46.39553726482395</v>
      </c>
      <c r="P83" s="15"/>
      <c r="Q83" s="120">
        <v>77</v>
      </c>
      <c r="R83" s="146">
        <f>ETo!$I82*((1-Constantes!$E$19)*ETo!$K82+ETo!$L82)</f>
        <v>1.8911576211919261</v>
      </c>
      <c r="S83" s="121">
        <f>MIN(R83*Constantes!$E$17,0.8*(V82+Observaciones!$F82-T83-U83-Constantes!$D$14))</f>
        <v>1.1771445732686368</v>
      </c>
      <c r="T83" s="121">
        <f>IF(Observaciones!$F82&gt;0.05*Constantes!$E$18,((Observaciones!$F82-0.05*Constantes!$E$18)^2)/(Observaciones!$F82+0.95*Constantes!$E$18),0)</f>
        <v>0.22966351929939885</v>
      </c>
      <c r="U83" s="121">
        <f>MAX(0,V82+Observaciones!$F82-T83-Constantes!$D$13)</f>
        <v>4.8864947350618522</v>
      </c>
      <c r="V83" s="121">
        <f>V82+Observaciones!$F82-T83-S83-U83-W82</f>
        <v>39.158802154739675</v>
      </c>
      <c r="W83" s="121">
        <f>MAX(0,(V83-Constantes!$D$14)*(1-EXP(-Constantes!$D$22)))</f>
        <v>0.18804476553104313</v>
      </c>
      <c r="X83" s="119">
        <f>X82+(Entradas!$E$19*U83-Y82)/(800*Entradas!$D$44)</f>
        <v>0</v>
      </c>
      <c r="Y83" s="119">
        <f>8000*Entradas!$D$45*X83/Constantes!$E$32</f>
        <v>0</v>
      </c>
      <c r="Z83" s="119">
        <f>10*Escenarios!$E$11*T83</f>
        <v>79.233914158292606</v>
      </c>
      <c r="AA83" s="119">
        <f>10*Escenarios!$E$11*Y83</f>
        <v>0</v>
      </c>
      <c r="AB83" s="119">
        <f>0.001*Observaciones!$F82*Escenarios!$E$9</f>
        <v>40.999999999999993</v>
      </c>
      <c r="AC83" s="119">
        <f>Observaciones!$I82</f>
        <v>9.8238347283588343</v>
      </c>
      <c r="AD83" s="119">
        <f>MIN(0.0005*ETo!$M82*Escenarios!$E$9*(AH82/Constantes!$E$27)^(2/3),AH82+Z83+AA83+AB83+AC83)</f>
        <v>5.5922026969467051</v>
      </c>
      <c r="AE83" s="119">
        <f>MIN(Constantes!$E$26*(AH82/Constantes!$E$27)^(2/3),AH82+Z83+AA83+AB83+AC83-AD83)</f>
        <v>19.783296617195237</v>
      </c>
      <c r="AF83" s="119">
        <f>MIN(Entradas!$E$20,AH82+Z83+AA83+AB83+AC83-AD83-AE83)</f>
        <v>1</v>
      </c>
      <c r="AG83" s="119">
        <f>MAX(0,AH82+Z83+AA83+AB83+AC83-AD83-AE83-AF83-Constantes!$E$27)</f>
        <v>0</v>
      </c>
      <c r="AH83" s="119">
        <f t="shared" si="12"/>
        <v>6662.2912592522443</v>
      </c>
      <c r="AI83" s="119">
        <f>(Escenarios!$E$11*S83+0.1*AD83)/(Escenarios!$E$12)</f>
        <v>1.1763059442132182</v>
      </c>
      <c r="AJ83" s="119">
        <f>AG83/10/Escenarios!$E$12</f>
        <v>0</v>
      </c>
      <c r="AK83" s="119">
        <f>(Escenarios!$E$11*U83+0.1*AE83)/(Escenarios!$E$12)</f>
        <v>4.8732113720386696</v>
      </c>
      <c r="AL83" s="121">
        <f t="shared" si="13"/>
        <v>202.59493208650258</v>
      </c>
      <c r="AM83" s="121">
        <f>MAX(0,(AL83-Constantes!$D$13)*(1-EXP(-Constantes!$D$23)))</f>
        <v>1.1196714830208681</v>
      </c>
      <c r="AN83" s="121">
        <f>AJ83+W83*Escenarios!$E$11/Escenarios!$E$12+AM83</f>
        <v>1.3050298947586105</v>
      </c>
      <c r="AO83" s="121">
        <f>0.0526*AJ83*Observaciones!$F82^1.218</f>
        <v>0</v>
      </c>
      <c r="AP83" s="121">
        <f>AO83*Constantes!$E$38</f>
        <v>0</v>
      </c>
      <c r="AQ83" s="121">
        <f t="shared" si="14"/>
        <v>0</v>
      </c>
      <c r="AR83" s="15"/>
      <c r="AS83" s="74">
        <v>77</v>
      </c>
      <c r="AT83" s="146">
        <f>ETo!$I82*((1-Constantes!$F$19)*ETo!$K82+ETo!$L82)</f>
        <v>1.8920118573037497</v>
      </c>
      <c r="AU83" s="121">
        <f>MIN(AT83*Constantes!$F$17,0.8*(AX82+Observaciones!$F82-AV83-AW83-Constantes!$D$14))</f>
        <v>1.1803947497446179</v>
      </c>
      <c r="AV83" s="121">
        <f>IF(Observaciones!$F82&gt;0.05*Constantes!$F$18,((Observaciones!$F82-0.05*Constantes!$F$18)^2)/(Observaciones!$F82+0.95*Constantes!$F$18),0)</f>
        <v>0.22292417618226557</v>
      </c>
      <c r="AW83" s="121">
        <f>MAX(0,AX82+Observaciones!$F82-AV83-Constantes!$D$13)</f>
        <v>4.8745944661950134</v>
      </c>
      <c r="AX83" s="121">
        <f>AX82+Observaciones!$F82-AV83-AU83-AW83-AY82</f>
        <v>39.155808595310006</v>
      </c>
      <c r="AY83" s="121">
        <f>MAX(0,(AX83-Constantes!$D$14)*(1-EXP(-Constantes!$D$22)))</f>
        <v>0.18800355231375818</v>
      </c>
      <c r="AZ83" s="119">
        <f>AZ82+(Entradas!$F$19*AW83-BA82)/(800*Entradas!$D$44)</f>
        <v>0</v>
      </c>
      <c r="BA83" s="119">
        <f>8000*Entradas!$D$45*AZ83/Constantes!$F$32</f>
        <v>0</v>
      </c>
      <c r="BB83" s="119">
        <f>10*Escenarios!$F$11*AV83</f>
        <v>73.56497814014763</v>
      </c>
      <c r="BC83" s="119">
        <f>10*Escenarios!$F$11*BA83</f>
        <v>0</v>
      </c>
      <c r="BD83" s="119">
        <f>0.001*Observaciones!$F82*Escenarios!$F$9</f>
        <v>163.99999999999997</v>
      </c>
      <c r="BE83" s="119">
        <f>Observaciones!$I82</f>
        <v>9.8238347283588343</v>
      </c>
      <c r="BF83" s="119">
        <f>MIN(0.0005*ETo!$M82*Escenarios!$F$9*(BJ82/Constantes!$F$27)^(2/3),BJ82+BB83+BE83+BC83+BD83)</f>
        <v>21.677448348424598</v>
      </c>
      <c r="BG83" s="119">
        <f>MIN(Constantes!$F$26*(BJ82/Constantes!$F$27)^(2/3),BJ82+BB83+BC83+BD83+BE83-BF83)</f>
        <v>76.687383097712456</v>
      </c>
      <c r="BH83" s="119">
        <f>MIN(Entradas!$F$20,BJ82+BB83+BC83+BD83+BE83-BF83-BG83)</f>
        <v>1</v>
      </c>
      <c r="BI83" s="119">
        <f>MAX(0,BJ82+BB83+BC83+BD83+BE83-BF83-BG83-BH83-Constantes!$F$27)</f>
        <v>0</v>
      </c>
      <c r="BJ83" s="119">
        <f t="shared" si="15"/>
        <v>6404.9300831181654</v>
      </c>
      <c r="BK83" s="119">
        <f>(Escenarios!$F$11*AU83+0.1*BF83)/(Escenarios!$F$12)</f>
        <v>1.1748791878975671</v>
      </c>
      <c r="BL83" s="119">
        <f>BI83/10/Escenarios!$F$12</f>
        <v>0</v>
      </c>
      <c r="BM83" s="119">
        <f>(Escenarios!$F$11*AW83+0.1*BG83)/(Escenarios!$F$12)</f>
        <v>4.8151530198344767</v>
      </c>
      <c r="BN83" s="121">
        <f t="shared" si="16"/>
        <v>204.10078774238849</v>
      </c>
      <c r="BO83" s="121">
        <f>MAX(0,(BN83-Constantes!$D$13)*(1-EXP(-Constantes!$D$23)))</f>
        <v>1.1300731878350654</v>
      </c>
      <c r="BP83" s="121">
        <f>BL83+AY83*Escenarios!$F$11/Escenarios!$F$12+BO83</f>
        <v>1.3073336800166089</v>
      </c>
      <c r="BQ83" s="121">
        <f>0.0526*BL83*Observaciones!$F82^1.218</f>
        <v>0</v>
      </c>
      <c r="BR83" s="121">
        <f>BQ83*Constantes!$F$38</f>
        <v>0</v>
      </c>
      <c r="BS83" s="121">
        <f t="shared" si="17"/>
        <v>0</v>
      </c>
      <c r="BT83" s="15"/>
      <c r="BU83" s="74">
        <v>77</v>
      </c>
      <c r="BV83" s="75">
        <f>0.0526*Observaciones!$F82^2.218</f>
        <v>5.5953192215865393</v>
      </c>
      <c r="BW83" s="75">
        <f>IF(Observaciones!$F82&gt;0.05*$CA$7,((Observaciones!$F82-0.05*$CA$7)^2)/(Observaciones!$F82+0.95*$CA$7),0)</f>
        <v>1.0178284559629247</v>
      </c>
      <c r="BX83" s="75">
        <f>0.0526*BW83*Observaciones!$F82^1.218</f>
        <v>0.69452135657647551</v>
      </c>
      <c r="BY83" s="27"/>
      <c r="BZ83" s="27"/>
      <c r="CA83" s="103"/>
      <c r="CB83" s="37"/>
    </row>
    <row r="84" spans="2:80" s="2" customFormat="1" ht="14.5" x14ac:dyDescent="0.35">
      <c r="B84" s="36"/>
      <c r="C84" s="74">
        <v>78</v>
      </c>
      <c r="D84" s="146">
        <f>ETo!$I83*((1-Constantes!$D$19)*ETo!$K83+ETo!$L83)</f>
        <v>1.9038976590930758</v>
      </c>
      <c r="E84" s="75">
        <f>MIN(D84*Constantes!$D$17,0.8*(H83+Observaciones!$F83-F84-G84-Constantes!$D$14))</f>
        <v>1.1842161275330687</v>
      </c>
      <c r="F84" s="75">
        <f>IF(Observaciones!$F83&gt;0.05*Constantes!$D$18,((Observaciones!$F83-0.05*Constantes!$D$18)^2)/(Observaciones!$F83+0.95*Constantes!$D$18),0)</f>
        <v>2.547181346901354</v>
      </c>
      <c r="G84" s="75">
        <f>MAX(0,H83+Observaciones!$F83-F84-Constantes!$D$13)</f>
        <v>15.312559982944265</v>
      </c>
      <c r="H84" s="75">
        <f>H83+Observaciones!$F83-F84-E84-G84-I83</f>
        <v>39.127726177034674</v>
      </c>
      <c r="I84" s="75">
        <f>MAX(0,(H84-Constantes!$D$14)*(1-EXP(-Constantes!$D$22)))</f>
        <v>0.18761693336282059</v>
      </c>
      <c r="J84" s="75">
        <f t="shared" si="9"/>
        <v>216.41678832404139</v>
      </c>
      <c r="K84" s="75">
        <f>MAX(0,(J84-Constantes!$D$13)*(1-EXP(-Constantes!$D$23)))</f>
        <v>1.2151460180503009</v>
      </c>
      <c r="L84" s="75">
        <f t="shared" si="10"/>
        <v>3.9499442983144757</v>
      </c>
      <c r="M84" s="75">
        <f>0.0526*F84*Observaciones!$F83^1.218</f>
        <v>4.8989894751355401</v>
      </c>
      <c r="N84" s="75">
        <f>M84*Constantes!$D$38</f>
        <v>2.2085104038369312E-2</v>
      </c>
      <c r="O84" s="75">
        <f t="shared" si="11"/>
        <v>559.12444253437923</v>
      </c>
      <c r="P84" s="15"/>
      <c r="Q84" s="120">
        <v>78</v>
      </c>
      <c r="R84" s="146">
        <f>ETo!$I83*((1-Constantes!$E$19)*ETo!$K83+ETo!$L83)</f>
        <v>1.9041682650385847</v>
      </c>
      <c r="S84" s="121">
        <f>MIN(R84*Constantes!$E$17,0.8*(V83+Observaciones!$F83-T84-U84-Constantes!$D$14))</f>
        <v>1.1852430038950446</v>
      </c>
      <c r="T84" s="121">
        <f>IF(Observaciones!$F83&gt;0.05*Constantes!$E$18,((Observaciones!$F83-0.05*Constantes!$E$18)^2)/(Observaciones!$F83+0.95*Constantes!$E$18),0)</f>
        <v>2.535738532104614</v>
      </c>
      <c r="U84" s="121">
        <f>MAX(0,V83+Observaciones!$F83-T84-Constantes!$D$13)</f>
        <v>15.323063622635061</v>
      </c>
      <c r="V84" s="121">
        <f>V83+Observaciones!$F83-T84-S84-U84-W83</f>
        <v>39.126712230573908</v>
      </c>
      <c r="W84" s="121">
        <f>MAX(0,(V84-Constantes!$D$14)*(1-EXP(-Constantes!$D$22)))</f>
        <v>0.18760297406226731</v>
      </c>
      <c r="X84" s="119">
        <f>X83+(Entradas!$E$19*U84-Y83)/(800*Entradas!$D$44)</f>
        <v>0</v>
      </c>
      <c r="Y84" s="119">
        <f>8000*Entradas!$D$45*X84/Constantes!$E$32</f>
        <v>0</v>
      </c>
      <c r="Z84" s="119">
        <f>10*Escenarios!$E$11*T84</f>
        <v>874.82979357609179</v>
      </c>
      <c r="AA84" s="119">
        <f>10*Escenarios!$E$11*Y84</f>
        <v>0</v>
      </c>
      <c r="AB84" s="119">
        <f>0.001*Observaciones!$F83*Escenarios!$E$9</f>
        <v>95.999999999999986</v>
      </c>
      <c r="AC84" s="119">
        <f>Observaciones!$I83</f>
        <v>400.56127797327457</v>
      </c>
      <c r="AD84" s="119">
        <f>MIN(0.0005*ETo!$M83*Escenarios!$E$9*(AH83/Constantes!$E$27)^(2/3),AH83+Z84+AA84+AB84+AC84)</f>
        <v>5.6908433213044418</v>
      </c>
      <c r="AE84" s="119">
        <f>MIN(Constantes!$E$26*(AH83/Constantes!$E$27)^(2/3),AH83+Z84+AA84+AB84+AC84-AD84)</f>
        <v>19.991248227682334</v>
      </c>
      <c r="AF84" s="119">
        <f>MIN(Entradas!$E$20,AH83+Z84+AA84+AB84+AC84-AD84-AE84)</f>
        <v>1</v>
      </c>
      <c r="AG84" s="119">
        <f>MAX(0,AH83+Z84+AA84+AB84+AC84-AD84-AE84-AF84-Constantes!$E$27)</f>
        <v>1340.333572585957</v>
      </c>
      <c r="AH84" s="119">
        <f t="shared" si="12"/>
        <v>6666.666666666667</v>
      </c>
      <c r="AI84" s="119">
        <f>(Escenarios!$E$11*S84+0.1*AD84)/(Escenarios!$E$12)</f>
        <v>1.1845705133288422</v>
      </c>
      <c r="AJ84" s="119">
        <f>AG84/10/Escenarios!$E$12</f>
        <v>3.8295244931027339</v>
      </c>
      <c r="AK84" s="119">
        <f>(Escenarios!$E$11*U84+0.1*AE84)/(Escenarios!$E$12)</f>
        <v>15.161280565819366</v>
      </c>
      <c r="AL84" s="121">
        <f t="shared" si="13"/>
        <v>216.63654116930107</v>
      </c>
      <c r="AM84" s="121">
        <f>MAX(0,(AL84-Constantes!$D$13)*(1-EXP(-Constantes!$D$23)))</f>
        <v>1.2166639618316564</v>
      </c>
      <c r="AN84" s="121">
        <f>AJ84+W84*Escenarios!$E$11/Escenarios!$E$12+AM84</f>
        <v>5.2311113865100536</v>
      </c>
      <c r="AO84" s="121">
        <f>0.0526*AJ84*Observaciones!$F83^1.218</f>
        <v>7.3653178283935574</v>
      </c>
      <c r="AP84" s="121">
        <f>AO84*Constantes!$E$38</f>
        <v>3.2984378271807113E-2</v>
      </c>
      <c r="AQ84" s="121">
        <f t="shared" si="14"/>
        <v>630.54245713190051</v>
      </c>
      <c r="AR84" s="15"/>
      <c r="AS84" s="74">
        <v>78</v>
      </c>
      <c r="AT84" s="146">
        <f>ETo!$I83*((1-Constantes!$F$19)*ETo!$K83+ETo!$L83)</f>
        <v>1.9050292839561127</v>
      </c>
      <c r="AU84" s="121">
        <f>MIN(AT84*Constantes!$F$17,0.8*(AX83+Observaciones!$F83-AV84-AW84-Constantes!$D$14))</f>
        <v>1.1885161058641998</v>
      </c>
      <c r="AV84" s="121">
        <f>IF(Observaciones!$F83&gt;0.05*Constantes!$F$18,((Observaciones!$F83-0.05*Constantes!$F$18)^2)/(Observaciones!$F83+0.95*Constantes!$F$18),0)</f>
        <v>2.4996491153846434</v>
      </c>
      <c r="AW84" s="121">
        <f>MAX(0,AX83+Observaciones!$F83-AV84-Constantes!$D$13)</f>
        <v>15.356159479925367</v>
      </c>
      <c r="AX84" s="121">
        <f>AX83+Observaciones!$F83-AV84-AU84-AW84-AY83</f>
        <v>39.123480341822038</v>
      </c>
      <c r="AY84" s="121">
        <f>MAX(0,(AX84-Constantes!$D$14)*(1-EXP(-Constantes!$D$22)))</f>
        <v>0.18755847969477574</v>
      </c>
      <c r="AZ84" s="119">
        <f>AZ83+(Entradas!$F$19*AW84-BA83)/(800*Entradas!$D$44)</f>
        <v>0</v>
      </c>
      <c r="BA84" s="119">
        <f>8000*Entradas!$D$45*AZ84/Constantes!$F$32</f>
        <v>0</v>
      </c>
      <c r="BB84" s="119">
        <f>10*Escenarios!$F$11*AV84</f>
        <v>824.88420807693228</v>
      </c>
      <c r="BC84" s="119">
        <f>10*Escenarios!$F$11*BA84</f>
        <v>0</v>
      </c>
      <c r="BD84" s="119">
        <f>0.001*Observaciones!$F83*Escenarios!$F$9</f>
        <v>383.99999999999994</v>
      </c>
      <c r="BE84" s="119">
        <f>Observaciones!$I83</f>
        <v>400.56127797327457</v>
      </c>
      <c r="BF84" s="119">
        <f>MIN(0.0005*ETo!$M83*Escenarios!$F$9*(BJ83/Constantes!$F$27)^(2/3),BJ83+BB84+BE84+BC84+BD84)</f>
        <v>22.173307118769984</v>
      </c>
      <c r="BG84" s="119">
        <f>MIN(Constantes!$F$26*(BJ83/Constantes!$F$27)^(2/3),BJ83+BB84+BC84+BD84+BE84-BF84)</f>
        <v>77.892161427203149</v>
      </c>
      <c r="BH84" s="119">
        <f>MIN(Entradas!$F$20,BJ83+BB84+BC84+BD84+BE84-BF84-BG84)</f>
        <v>1</v>
      </c>
      <c r="BI84" s="119">
        <f>MAX(0,BJ83+BB84+BC84+BD84+BE84-BF84-BG84-BH84-Constantes!$F$27)</f>
        <v>1246.6434339557327</v>
      </c>
      <c r="BJ84" s="119">
        <f t="shared" si="15"/>
        <v>6666.666666666667</v>
      </c>
      <c r="BK84" s="119">
        <f>(Escenarios!$F$11*AU84+0.1*BF84)/(Escenarios!$F$12)</f>
        <v>1.1839532058684454</v>
      </c>
      <c r="BL84" s="119">
        <f>BI84/10/Escenarios!$F$12</f>
        <v>3.5618383827306648</v>
      </c>
      <c r="BM84" s="119">
        <f>(Escenarios!$F$11*AW84+0.1*BG84)/(Escenarios!$F$12)</f>
        <v>14.701213685150213</v>
      </c>
      <c r="BN84" s="121">
        <f t="shared" si="16"/>
        <v>217.67192823970365</v>
      </c>
      <c r="BO84" s="121">
        <f>MAX(0,(BN84-Constantes!$D$13)*(1-EXP(-Constantes!$D$23)))</f>
        <v>1.2238159027448963</v>
      </c>
      <c r="BP84" s="121">
        <f>BL84+AY84*Escenarios!$F$11/Escenarios!$F$12+BO84</f>
        <v>4.9624951377592073</v>
      </c>
      <c r="BQ84" s="121">
        <f>0.0526*BL84*Observaciones!$F83^1.218</f>
        <v>6.8504775956994681</v>
      </c>
      <c r="BR84" s="121">
        <f>BQ84*Constantes!$F$38</f>
        <v>3.0030150638404234E-2</v>
      </c>
      <c r="BS84" s="121">
        <f t="shared" si="17"/>
        <v>605.14216749367358</v>
      </c>
      <c r="BT84" s="15"/>
      <c r="BU84" s="74">
        <v>78</v>
      </c>
      <c r="BV84" s="75">
        <f>0.0526*Observaciones!$F83^2.218</f>
        <v>36.927326763375952</v>
      </c>
      <c r="BW84" s="75">
        <f>IF(Observaciones!$F83&gt;0.05*$CA$7,((Observaciones!$F83-0.05*$CA$7)^2)/(Observaciones!$F83+0.95*$CA$7),0)</f>
        <v>5.8562525278960784</v>
      </c>
      <c r="BX84" s="75">
        <f>0.0526*BW84*Observaciones!$F83^1.218</f>
        <v>11.263320349295048</v>
      </c>
      <c r="BY84" s="27"/>
      <c r="BZ84" s="27"/>
      <c r="CA84" s="103"/>
      <c r="CB84" s="37"/>
    </row>
    <row r="85" spans="2:80" s="2" customFormat="1" ht="14.5" x14ac:dyDescent="0.35">
      <c r="B85" s="36"/>
      <c r="C85" s="74">
        <v>79</v>
      </c>
      <c r="D85" s="146">
        <f>ETo!$I84*((1-Constantes!$D$19)*ETo!$K84+ETo!$L84)</f>
        <v>1.8434656893570491</v>
      </c>
      <c r="E85" s="75">
        <f>MIN(D85*Constantes!$D$17,0.8*(H84+Observaciones!$F84-F85-G85-Constantes!$D$14))</f>
        <v>1.1466277031562653</v>
      </c>
      <c r="F85" s="75">
        <f>IF(Observaciones!$F84&gt;0.05*Constantes!$D$18,((Observaciones!$F84-0.05*Constantes!$D$18)^2)/(Observaciones!$F84+0.95*Constantes!$D$18),0)</f>
        <v>2.2503546577921543</v>
      </c>
      <c r="G85" s="75">
        <f>MAX(0,H84+Observaciones!$F84-F85-Constantes!$D$13)</f>
        <v>14.577371519242526</v>
      </c>
      <c r="H85" s="75">
        <f>H84+Observaciones!$F84-F85-E85-G85-I84</f>
        <v>39.165755363480919</v>
      </c>
      <c r="I85" s="75">
        <f>MAX(0,(H85-Constantes!$D$14)*(1-EXP(-Constantes!$D$22)))</f>
        <v>0.18814049241050318</v>
      </c>
      <c r="J85" s="75">
        <f t="shared" si="9"/>
        <v>229.77901382523362</v>
      </c>
      <c r="K85" s="75">
        <f>MAX(0,(J85-Constantes!$D$13)*(1-EXP(-Constantes!$D$23)))</f>
        <v>1.307445651671141</v>
      </c>
      <c r="L85" s="75">
        <f t="shared" si="10"/>
        <v>3.7459408018737985</v>
      </c>
      <c r="M85" s="75">
        <f>0.0526*F85*Observaciones!$F84^1.218</f>
        <v>4.0551195604654451</v>
      </c>
      <c r="N85" s="75">
        <f>M85*Constantes!$D$38</f>
        <v>1.8280859315058642E-2</v>
      </c>
      <c r="O85" s="75">
        <f t="shared" si="11"/>
        <v>488.01783802654256</v>
      </c>
      <c r="P85" s="15"/>
      <c r="Q85" s="120">
        <v>79</v>
      </c>
      <c r="R85" s="146">
        <f>ETo!$I84*((1-Constantes!$E$19)*ETo!$K84+ETo!$L84)</f>
        <v>1.843727916375997</v>
      </c>
      <c r="S85" s="121">
        <f>MIN(R85*Constantes!$E$17,0.8*(V84+Observaciones!$F84-T85-U85-Constantes!$D$14))</f>
        <v>1.1476221162242495</v>
      </c>
      <c r="T85" s="121">
        <f>IF(Observaciones!$F84&gt;0.05*Constantes!$E$18,((Observaciones!$F84-0.05*Constantes!$E$18)^2)/(Observaciones!$F84+0.95*Constantes!$E$18),0)</f>
        <v>2.2399046675200784</v>
      </c>
      <c r="U85" s="121">
        <f>MAX(0,V84+Observaciones!$F84-T85-Constantes!$D$13)</f>
        <v>14.586807563053824</v>
      </c>
      <c r="V85" s="121">
        <f>V84+Observaciones!$F84-T85-S85-U85-W84</f>
        <v>39.164774909713486</v>
      </c>
      <c r="W85" s="121">
        <f>MAX(0,(V85-Constantes!$D$14)*(1-EXP(-Constantes!$D$22)))</f>
        <v>0.18812699421375634</v>
      </c>
      <c r="X85" s="119">
        <f>X84+(Entradas!$E$19*U85-Y84)/(800*Entradas!$D$44)</f>
        <v>0</v>
      </c>
      <c r="Y85" s="119">
        <f>8000*Entradas!$D$45*X85/Constantes!$E$32</f>
        <v>0</v>
      </c>
      <c r="Z85" s="119">
        <f>10*Escenarios!$E$11*T85</f>
        <v>772.76711029442708</v>
      </c>
      <c r="AA85" s="119">
        <f>10*Escenarios!$E$11*Y85</f>
        <v>0</v>
      </c>
      <c r="AB85" s="119">
        <f>0.001*Observaciones!$F84*Escenarios!$E$9</f>
        <v>91</v>
      </c>
      <c r="AC85" s="119">
        <f>Observaciones!$I84</f>
        <v>343.55264240530244</v>
      </c>
      <c r="AD85" s="119">
        <f>MIN(0.0005*ETo!$M84*Escenarios!$E$9*(AH84/Constantes!$E$27)^(2/3),AH84+Z85+AA85+AB85+AC85)</f>
        <v>5.5133474387635237</v>
      </c>
      <c r="AE85" s="119">
        <f>MIN(Constantes!$E$26*(AH84/Constantes!$E$27)^(2/3),AH84+Z85+AA85+AB85+AC85-AD85)</f>
        <v>20</v>
      </c>
      <c r="AF85" s="119">
        <f>MIN(Entradas!$E$20,AH84+Z85+AA85+AB85+AC85-AD85-AE85)</f>
        <v>1</v>
      </c>
      <c r="AG85" s="119">
        <f>MAX(0,AH84+Z85+AA85+AB85+AC85-AD85-AE85-AF85-Constantes!$E$27)</f>
        <v>1180.8064052609652</v>
      </c>
      <c r="AH85" s="119">
        <f t="shared" si="12"/>
        <v>6666.666666666667</v>
      </c>
      <c r="AI85" s="119">
        <f>(Escenarios!$E$11*S85+0.1*AD85)/(Escenarios!$E$12)</f>
        <v>1.1469799358175132</v>
      </c>
      <c r="AJ85" s="119">
        <f>AG85/10/Escenarios!$E$12</f>
        <v>3.3737325864599006</v>
      </c>
      <c r="AK85" s="119">
        <f>(Escenarios!$E$11*U85+0.1*AE85)/(Escenarios!$E$12)</f>
        <v>14.435567455010197</v>
      </c>
      <c r="AL85" s="121">
        <f t="shared" si="13"/>
        <v>229.85544466247961</v>
      </c>
      <c r="AM85" s="121">
        <f>MAX(0,(AL85-Constantes!$D$13)*(1-EXP(-Constantes!$D$23)))</f>
        <v>1.307973598028169</v>
      </c>
      <c r="AN85" s="121">
        <f>AJ85+W85*Escenarios!$E$11/Escenarios!$E$12+AM85</f>
        <v>4.8671456502130583</v>
      </c>
      <c r="AO85" s="121">
        <f>0.0526*AJ85*Observaciones!$F84^1.218</f>
        <v>6.0794368371053471</v>
      </c>
      <c r="AP85" s="121">
        <f>AO85*Constantes!$E$38</f>
        <v>2.722576934040849E-2</v>
      </c>
      <c r="AQ85" s="121">
        <f t="shared" si="14"/>
        <v>559.37856183154668</v>
      </c>
      <c r="AR85" s="15"/>
      <c r="AS85" s="74">
        <v>79</v>
      </c>
      <c r="AT85" s="146">
        <f>ETo!$I84*((1-Constantes!$F$19)*ETo!$K84+ETo!$L84)</f>
        <v>1.8445622750726505</v>
      </c>
      <c r="AU85" s="121">
        <f>MIN(AT85*Constantes!$F$17,0.8*(AX84+Observaciones!$F84-AV85-AW85-Constantes!$D$14))</f>
        <v>1.1507917440726652</v>
      </c>
      <c r="AV85" s="121">
        <f>IF(Observaciones!$F84&gt;0.05*Constantes!$F$18,((Observaciones!$F84-0.05*Constantes!$F$18)^2)/(Observaciones!$F84+0.95*Constantes!$F$18),0)</f>
        <v>2.2069531478312294</v>
      </c>
      <c r="AW85" s="121">
        <f>MAX(0,AX84+Observaciones!$F84-AV85-Constantes!$D$13)</f>
        <v>14.616527193990805</v>
      </c>
      <c r="AX85" s="121">
        <f>AX84+Observaciones!$F84-AV85-AU85-AW85-AY84</f>
        <v>39.161649776232558</v>
      </c>
      <c r="AY85" s="121">
        <f>MAX(0,(AX85-Constantes!$D$14)*(1-EXP(-Constantes!$D$22)))</f>
        <v>0.18808396957762671</v>
      </c>
      <c r="AZ85" s="119">
        <f>AZ84+(Entradas!$F$19*AW85-BA84)/(800*Entradas!$D$44)</f>
        <v>0</v>
      </c>
      <c r="BA85" s="119">
        <f>8000*Entradas!$D$45*AZ85/Constantes!$F$32</f>
        <v>0</v>
      </c>
      <c r="BB85" s="119">
        <f>10*Escenarios!$F$11*AV85</f>
        <v>728.2945387843057</v>
      </c>
      <c r="BC85" s="119">
        <f>10*Escenarios!$F$11*BA85</f>
        <v>0</v>
      </c>
      <c r="BD85" s="119">
        <f>0.001*Observaciones!$F84*Escenarios!$F$9</f>
        <v>364</v>
      </c>
      <c r="BE85" s="119">
        <f>Observaciones!$I84</f>
        <v>343.55264240530244</v>
      </c>
      <c r="BF85" s="119">
        <f>MIN(0.0005*ETo!$M84*Escenarios!$F$9*(BJ84/Constantes!$F$27)^(2/3),BJ84+BB85+BE85+BC85+BD85)</f>
        <v>22.053389755054095</v>
      </c>
      <c r="BG85" s="119">
        <f>MIN(Constantes!$F$26*(BJ84/Constantes!$F$27)^(2/3),BJ84+BB85+BC85+BD85+BE85-BF85)</f>
        <v>80</v>
      </c>
      <c r="BH85" s="119">
        <f>MIN(Entradas!$F$20,BJ84+BB85+BC85+BD85+BE85-BF85-BG85)</f>
        <v>1</v>
      </c>
      <c r="BI85" s="119">
        <f>MAX(0,BJ84+BB85+BC85+BD85+BE85-BF85-BG85-BH85-Constantes!$F$27)</f>
        <v>1332.7937914345539</v>
      </c>
      <c r="BJ85" s="119">
        <f t="shared" si="15"/>
        <v>6666.666666666667</v>
      </c>
      <c r="BK85" s="119">
        <f>(Escenarios!$F$11*AU85+0.1*BF85)/(Escenarios!$F$12)</f>
        <v>1.1480419008543816</v>
      </c>
      <c r="BL85" s="119">
        <f>BI85/10/Escenarios!$F$12</f>
        <v>3.807982261241583</v>
      </c>
      <c r="BM85" s="119">
        <f>(Escenarios!$F$11*AW85+0.1*BG85)/(Escenarios!$F$12)</f>
        <v>14.009868497191331</v>
      </c>
      <c r="BN85" s="121">
        <f t="shared" si="16"/>
        <v>230.45798083415008</v>
      </c>
      <c r="BO85" s="121">
        <f>MAX(0,(BN85-Constantes!$D$13)*(1-EXP(-Constantes!$D$23)))</f>
        <v>1.3121356193833336</v>
      </c>
      <c r="BP85" s="121">
        <f>BL85+AY85*Escenarios!$F$11/Escenarios!$F$12+BO85</f>
        <v>5.2974541947981075</v>
      </c>
      <c r="BQ85" s="121">
        <f>0.0526*BL85*Observaciones!$F84^1.218</f>
        <v>6.8619509818138225</v>
      </c>
      <c r="BR85" s="121">
        <f>BQ85*Constantes!$F$38</f>
        <v>3.0080446038766237E-2</v>
      </c>
      <c r="BS85" s="121">
        <f t="shared" si="17"/>
        <v>567.82833664336465</v>
      </c>
      <c r="BT85" s="15"/>
      <c r="BU85" s="74">
        <v>79</v>
      </c>
      <c r="BV85" s="75">
        <f>0.0526*Observaciones!$F84^2.218</f>
        <v>32.796242025637042</v>
      </c>
      <c r="BW85" s="75">
        <f>IF(Observaciones!$F84&gt;0.05*$CA$7,((Observaciones!$F84-0.05*$CA$7)^2)/(Observaciones!$F84+0.95*$CA$7),0)</f>
        <v>5.3067884663588671</v>
      </c>
      <c r="BX85" s="75">
        <f>0.0526*BW85*Observaciones!$F84^1.218</f>
        <v>9.5627867539321212</v>
      </c>
      <c r="BY85" s="27"/>
      <c r="BZ85" s="27"/>
      <c r="CA85" s="103"/>
      <c r="CB85" s="37"/>
    </row>
    <row r="86" spans="2:80" s="2" customFormat="1" ht="14.5" x14ac:dyDescent="0.35">
      <c r="B86" s="36"/>
      <c r="C86" s="74">
        <v>80</v>
      </c>
      <c r="D86" s="146">
        <f>ETo!$I85*((1-Constantes!$D$19)*ETo!$K85+ETo!$L85)</f>
        <v>1.8319012440515832</v>
      </c>
      <c r="E86" s="75">
        <f>MIN(D86*Constantes!$D$17,0.8*(H85+Observaciones!$F85-F86-G86-Constantes!$D$14))</f>
        <v>1.1394346680835552</v>
      </c>
      <c r="F86" s="75">
        <f>IF(Observaciones!$F85&gt;0.05*Constantes!$D$18,((Observaciones!$F85-0.05*Constantes!$D$18)^2)/(Observaciones!$F85+0.95*Constantes!$D$18),0)</f>
        <v>0</v>
      </c>
      <c r="G86" s="75">
        <f>MAX(0,H85+Observaciones!$F85-F86-Constantes!$D$13)</f>
        <v>2.3657553634809219</v>
      </c>
      <c r="H86" s="75">
        <f>H85+Observaciones!$F85-F86-E86-G86-I85</f>
        <v>39.172424839505943</v>
      </c>
      <c r="I86" s="75">
        <f>MAX(0,(H86-Constantes!$D$14)*(1-EXP(-Constantes!$D$22)))</f>
        <v>0.18823231305781415</v>
      </c>
      <c r="J86" s="75">
        <f t="shared" si="9"/>
        <v>230.8373235370434</v>
      </c>
      <c r="K86" s="75">
        <f>MAX(0,(J86-Constantes!$D$13)*(1-EXP(-Constantes!$D$23)))</f>
        <v>1.3147559308344963</v>
      </c>
      <c r="L86" s="75">
        <f t="shared" si="10"/>
        <v>1.5029882438923103</v>
      </c>
      <c r="M86" s="75">
        <f>0.0526*F86*Observaciones!$F85^1.218</f>
        <v>0</v>
      </c>
      <c r="N86" s="75">
        <f>M86*Constantes!$D$38</f>
        <v>0</v>
      </c>
      <c r="O86" s="75">
        <f t="shared" si="11"/>
        <v>0</v>
      </c>
      <c r="P86" s="15"/>
      <c r="Q86" s="120">
        <v>80</v>
      </c>
      <c r="R86" s="146">
        <f>ETo!$I85*((1-Constantes!$E$19)*ETo!$K85+ETo!$L85)</f>
        <v>1.8321620938620593</v>
      </c>
      <c r="S86" s="121">
        <f>MIN(R86*Constantes!$E$17,0.8*(V85+Observaciones!$F85-T86-U86-Constantes!$D$14))</f>
        <v>1.1404230096796089</v>
      </c>
      <c r="T86" s="121">
        <f>IF(Observaciones!$F85&gt;0.05*Constantes!$E$18,((Observaciones!$F85-0.05*Constantes!$E$18)^2)/(Observaciones!$F85+0.95*Constantes!$E$18),0)</f>
        <v>0</v>
      </c>
      <c r="U86" s="121">
        <f>MAX(0,V85+Observaciones!$F85-T86-Constantes!$D$13)</f>
        <v>2.3647749097134891</v>
      </c>
      <c r="V86" s="121">
        <f>V85+Observaciones!$F85-T86-S86-U86-W85</f>
        <v>39.171449996106638</v>
      </c>
      <c r="W86" s="121">
        <f>MAX(0,(V86-Constantes!$D$14)*(1-EXP(-Constantes!$D$22)))</f>
        <v>0.18821889210066323</v>
      </c>
      <c r="X86" s="119">
        <f>X85+(Entradas!$E$19*U86-Y85)/(800*Entradas!$D$44)</f>
        <v>0</v>
      </c>
      <c r="Y86" s="119">
        <f>8000*Entradas!$D$45*X86/Constantes!$E$32</f>
        <v>0</v>
      </c>
      <c r="Z86" s="119">
        <f>10*Escenarios!$E$11*T86</f>
        <v>0</v>
      </c>
      <c r="AA86" s="119">
        <f>10*Escenarios!$E$11*Y86</f>
        <v>0</v>
      </c>
      <c r="AB86" s="119">
        <f>0.001*Observaciones!$F85*Escenarios!$E$9</f>
        <v>18.5</v>
      </c>
      <c r="AC86" s="119">
        <f>Observaciones!$I85</f>
        <v>0</v>
      </c>
      <c r="AD86" s="119">
        <f>MIN(0.0005*ETo!$M85*Escenarios!$E$9*(AH85/Constantes!$E$27)^(2/3),AH85+Z86+AA86+AB86+AC86)</f>
        <v>5.4796849562721768</v>
      </c>
      <c r="AE86" s="119">
        <f>MIN(Constantes!$E$26*(AH85/Constantes!$E$27)^(2/3),AH85+Z86+AA86+AB86+AC86-AD86)</f>
        <v>20</v>
      </c>
      <c r="AF86" s="119">
        <f>MIN(Entradas!$E$20,AH85+Z86+AA86+AB86+AC86-AD86-AE86)</f>
        <v>1</v>
      </c>
      <c r="AG86" s="119">
        <f>MAX(0,AH85+Z86+AA86+AB86+AC86-AD86-AE86-AF86-Constantes!$E$27)</f>
        <v>0</v>
      </c>
      <c r="AH86" s="119">
        <f t="shared" si="12"/>
        <v>6658.6869817103952</v>
      </c>
      <c r="AI86" s="119">
        <f>(Escenarios!$E$11*S86+0.1*AD86)/(Escenarios!$E$12)</f>
        <v>1.1397874951306777</v>
      </c>
      <c r="AJ86" s="119">
        <f>AG86/10/Escenarios!$E$12</f>
        <v>0</v>
      </c>
      <c r="AK86" s="119">
        <f>(Escenarios!$E$11*U86+0.1*AE86)/(Escenarios!$E$12)</f>
        <v>2.3881352681461538</v>
      </c>
      <c r="AL86" s="121">
        <f t="shared" si="13"/>
        <v>230.93560633259762</v>
      </c>
      <c r="AM86" s="121">
        <f>MAX(0,(AL86-Constantes!$D$13)*(1-EXP(-Constantes!$D$23)))</f>
        <v>1.3154348196932479</v>
      </c>
      <c r="AN86" s="121">
        <f>AJ86+W86*Escenarios!$E$11/Escenarios!$E$12+AM86</f>
        <v>1.5009648704781875</v>
      </c>
      <c r="AO86" s="121">
        <f>0.0526*AJ86*Observaciones!$F85^1.218</f>
        <v>0</v>
      </c>
      <c r="AP86" s="121">
        <f>AO86*Constantes!$E$38</f>
        <v>0</v>
      </c>
      <c r="AQ86" s="121">
        <f t="shared" si="14"/>
        <v>0</v>
      </c>
      <c r="AR86" s="15"/>
      <c r="AS86" s="74">
        <v>80</v>
      </c>
      <c r="AT86" s="146">
        <f>ETo!$I85*((1-Constantes!$F$19)*ETo!$K85+ETo!$L85)</f>
        <v>1.8329920705317568</v>
      </c>
      <c r="AU86" s="121">
        <f>MIN(AT86*Constantes!$F$17,0.8*(AX85+Observaciones!$F85-AV86-AW86-Constantes!$D$14))</f>
        <v>1.1435732857734635</v>
      </c>
      <c r="AV86" s="121">
        <f>IF(Observaciones!$F85&gt;0.05*Constantes!$F$18,((Observaciones!$F85-0.05*Constantes!$F$18)^2)/(Observaciones!$F85+0.95*Constantes!$F$18),0)</f>
        <v>0</v>
      </c>
      <c r="AW86" s="121">
        <f>MAX(0,AX85+Observaciones!$F85-AV86-Constantes!$D$13)</f>
        <v>2.3616497762325608</v>
      </c>
      <c r="AX86" s="121">
        <f>AX85+Observaciones!$F85-AV86-AU86-AW86-AY85</f>
        <v>39.168342744648911</v>
      </c>
      <c r="AY86" s="121">
        <f>MAX(0,(AX86-Constantes!$D$14)*(1-EXP(-Constantes!$D$22)))</f>
        <v>0.18817611365163125</v>
      </c>
      <c r="AZ86" s="119">
        <f>AZ85+(Entradas!$F$19*AW86-BA85)/(800*Entradas!$D$44)</f>
        <v>0</v>
      </c>
      <c r="BA86" s="119">
        <f>8000*Entradas!$D$45*AZ86/Constantes!$F$32</f>
        <v>0</v>
      </c>
      <c r="BB86" s="119">
        <f>10*Escenarios!$F$11*AV86</f>
        <v>0</v>
      </c>
      <c r="BC86" s="119">
        <f>10*Escenarios!$F$11*BA86</f>
        <v>0</v>
      </c>
      <c r="BD86" s="119">
        <f>0.001*Observaciones!$F85*Escenarios!$F$9</f>
        <v>74</v>
      </c>
      <c r="BE86" s="119">
        <f>Observaciones!$I85</f>
        <v>0</v>
      </c>
      <c r="BF86" s="119">
        <f>MIN(0.0005*ETo!$M85*Escenarios!$F$9*(BJ85/Constantes!$F$27)^(2/3),BJ85+BB86+BE86+BC86+BD86)</f>
        <v>21.918739825088707</v>
      </c>
      <c r="BG86" s="119">
        <f>MIN(Constantes!$F$26*(BJ85/Constantes!$F$27)^(2/3),BJ85+BB86+BC86+BD86+BE86-BF86)</f>
        <v>80</v>
      </c>
      <c r="BH86" s="119">
        <f>MIN(Entradas!$F$20,BJ85+BB86+BC86+BD86+BE86-BF86-BG86)</f>
        <v>1</v>
      </c>
      <c r="BI86" s="119">
        <f>MAX(0,BJ85+BB86+BC86+BD86+BE86-BF86-BG86-BH86-Constantes!$F$27)</f>
        <v>0</v>
      </c>
      <c r="BJ86" s="119">
        <f t="shared" si="15"/>
        <v>6637.7479268415782</v>
      </c>
      <c r="BK86" s="119">
        <f>(Escenarios!$F$11*AU86+0.1*BF86)/(Escenarios!$F$12)</f>
        <v>1.1408512118009477</v>
      </c>
      <c r="BL86" s="119">
        <f>BI86/10/Escenarios!$F$12</f>
        <v>0</v>
      </c>
      <c r="BM86" s="119">
        <f>(Escenarios!$F$11*AW86+0.1*BG86)/(Escenarios!$F$12)</f>
        <v>2.4552697890192712</v>
      </c>
      <c r="BN86" s="121">
        <f t="shared" si="16"/>
        <v>231.60111500378602</v>
      </c>
      <c r="BO86" s="121">
        <f>MAX(0,(BN86-Constantes!$D$13)*(1-EXP(-Constantes!$D$23)))</f>
        <v>1.3200318238761739</v>
      </c>
      <c r="BP86" s="121">
        <f>BL86+AY86*Escenarios!$F$11/Escenarios!$F$12+BO86</f>
        <v>1.4974550167477119</v>
      </c>
      <c r="BQ86" s="121">
        <f>0.0526*BL86*Observaciones!$F85^1.218</f>
        <v>0</v>
      </c>
      <c r="BR86" s="121">
        <f>BQ86*Constantes!$F$38</f>
        <v>0</v>
      </c>
      <c r="BS86" s="121">
        <f t="shared" si="17"/>
        <v>0</v>
      </c>
      <c r="BT86" s="15"/>
      <c r="BU86" s="74">
        <v>80</v>
      </c>
      <c r="BV86" s="75">
        <f>0.0526*Observaciones!$F85^2.218</f>
        <v>0.95776104306195564</v>
      </c>
      <c r="BW86" s="75">
        <f>IF(Observaciones!$F85&gt;0.05*$CA$7,((Observaciones!$F85-0.05*$CA$7)^2)/(Observaciones!$F85+0.95*$CA$7),0)</f>
        <v>0.10582673876477437</v>
      </c>
      <c r="BX86" s="75">
        <f>0.0526*BW86*Observaciones!$F85^1.218</f>
        <v>2.7393710190052805E-2</v>
      </c>
      <c r="BY86" s="27"/>
      <c r="BZ86" s="27"/>
      <c r="CA86" s="103"/>
      <c r="CB86" s="37"/>
    </row>
    <row r="87" spans="2:80" s="2" customFormat="1" ht="14.5" x14ac:dyDescent="0.35">
      <c r="B87" s="36"/>
      <c r="C87" s="74">
        <v>81</v>
      </c>
      <c r="D87" s="146">
        <f>ETo!$I86*((1-Constantes!$D$19)*ETo!$K86+ETo!$L86)</f>
        <v>1.8396087814117661</v>
      </c>
      <c r="E87" s="75">
        <f>MIN(D87*Constantes!$D$17,0.8*(H86+Observaciones!$F86-F87-G87-Constantes!$D$14))</f>
        <v>1.1442287230590942</v>
      </c>
      <c r="F87" s="75">
        <f>IF(Observaciones!$F86&gt;0.05*Constantes!$D$18,((Observaciones!$F86-0.05*Constantes!$D$18)^2)/(Observaciones!$F86+0.95*Constantes!$D$18),0)</f>
        <v>0</v>
      </c>
      <c r="G87" s="75">
        <f>MAX(0,H86+Observaciones!$F86-F87-Constantes!$D$13)</f>
        <v>0</v>
      </c>
      <c r="H87" s="75">
        <f>H86+Observaciones!$F86-F87-E87-G87-I86</f>
        <v>37.939963803389034</v>
      </c>
      <c r="I87" s="75">
        <f>MAX(0,(H87-Constantes!$D$14)*(1-EXP(-Constantes!$D$22)))</f>
        <v>0.17126465777317196</v>
      </c>
      <c r="J87" s="75">
        <f t="shared" si="9"/>
        <v>229.5225676062089</v>
      </c>
      <c r="K87" s="75">
        <f>MAX(0,(J87-Constantes!$D$13)*(1-EXP(-Constantes!$D$23)))</f>
        <v>1.305674248243073</v>
      </c>
      <c r="L87" s="75">
        <f t="shared" si="10"/>
        <v>1.476938906016245</v>
      </c>
      <c r="M87" s="75">
        <f>0.0526*F87*Observaciones!$F86^1.218</f>
        <v>0</v>
      </c>
      <c r="N87" s="75">
        <f>M87*Constantes!$D$38</f>
        <v>0</v>
      </c>
      <c r="O87" s="75">
        <f t="shared" si="11"/>
        <v>0</v>
      </c>
      <c r="P87" s="15"/>
      <c r="Q87" s="120">
        <v>81</v>
      </c>
      <c r="R87" s="146">
        <f>ETo!$I86*((1-Constantes!$E$19)*ETo!$K86+ETo!$L86)</f>
        <v>1.8398710530535725</v>
      </c>
      <c r="S87" s="121">
        <f>MIN(R87*Constantes!$E$17,0.8*(V86+Observaciones!$F86-T87-U87-Constantes!$D$14))</f>
        <v>1.1452214248810448</v>
      </c>
      <c r="T87" s="121">
        <f>IF(Observaciones!$F86&gt;0.05*Constantes!$E$18,((Observaciones!$F86-0.05*Constantes!$E$18)^2)/(Observaciones!$F86+0.95*Constantes!$E$18),0)</f>
        <v>0</v>
      </c>
      <c r="U87" s="121">
        <f>MAX(0,V86+Observaciones!$F86-T87-Constantes!$D$13)</f>
        <v>0</v>
      </c>
      <c r="V87" s="121">
        <f>V86+Observaciones!$F86-T87-S87-U87-W86</f>
        <v>37.938009679124931</v>
      </c>
      <c r="W87" s="121">
        <f>MAX(0,(V87-Constantes!$D$14)*(1-EXP(-Constantes!$D$22)))</f>
        <v>0.17123775476697137</v>
      </c>
      <c r="X87" s="119">
        <f>X86+(Entradas!$E$19*U87-Y86)/(800*Entradas!$D$44)</f>
        <v>0</v>
      </c>
      <c r="Y87" s="119">
        <f>8000*Entradas!$D$45*X87/Constantes!$E$32</f>
        <v>0</v>
      </c>
      <c r="Z87" s="119">
        <f>10*Escenarios!$E$11*T87</f>
        <v>0</v>
      </c>
      <c r="AA87" s="119">
        <f>10*Escenarios!$E$11*Y87</f>
        <v>0</v>
      </c>
      <c r="AB87" s="119">
        <f>0.001*Observaciones!$F86*Escenarios!$E$9</f>
        <v>0.5</v>
      </c>
      <c r="AC87" s="119">
        <f>Observaciones!$I86</f>
        <v>0</v>
      </c>
      <c r="AD87" s="119">
        <f>MIN(0.0005*ETo!$M86*Escenarios!$E$9*(AH86/Constantes!$E$27)^(2/3),AH86+Z87+AA87+AB87+AC87)</f>
        <v>5.49946633496329</v>
      </c>
      <c r="AE87" s="119">
        <f>MIN(Constantes!$E$26*(AH86/Constantes!$E$27)^(2/3),AH86+Z87+AA87+AB87+AC87-AD87)</f>
        <v>19.984037444623976</v>
      </c>
      <c r="AF87" s="119">
        <f>MIN(Entradas!$E$20,AH86+Z87+AA87+AB87+AC87-AD87-AE87)</f>
        <v>1</v>
      </c>
      <c r="AG87" s="119">
        <f>MAX(0,AH86+Z87+AA87+AB87+AC87-AD87-AE87-AF87-Constantes!$E$27)</f>
        <v>0</v>
      </c>
      <c r="AH87" s="119">
        <f t="shared" si="12"/>
        <v>6632.7034779308078</v>
      </c>
      <c r="AI87" s="119">
        <f>(Escenarios!$E$11*S87+0.1*AD87)/(Escenarios!$E$12)</f>
        <v>1.1445738797683533</v>
      </c>
      <c r="AJ87" s="119">
        <f>AG87/10/Escenarios!$E$12</f>
        <v>0</v>
      </c>
      <c r="AK87" s="119">
        <f>(Escenarios!$E$11*U87+0.1*AE87)/(Escenarios!$E$12)</f>
        <v>5.7097249841782792E-2</v>
      </c>
      <c r="AL87" s="121">
        <f t="shared" si="13"/>
        <v>229.67726876274614</v>
      </c>
      <c r="AM87" s="121">
        <f>MAX(0,(AL87-Constantes!$D$13)*(1-EXP(-Constantes!$D$23)))</f>
        <v>1.3067428471877498</v>
      </c>
      <c r="AN87" s="121">
        <f>AJ87+W87*Escenarios!$E$11/Escenarios!$E$12+AM87</f>
        <v>1.475534348315193</v>
      </c>
      <c r="AO87" s="121">
        <f>0.0526*AJ87*Observaciones!$F86^1.218</f>
        <v>0</v>
      </c>
      <c r="AP87" s="121">
        <f>AO87*Constantes!$E$38</f>
        <v>0</v>
      </c>
      <c r="AQ87" s="121">
        <f t="shared" si="14"/>
        <v>0</v>
      </c>
      <c r="AR87" s="15"/>
      <c r="AS87" s="74">
        <v>81</v>
      </c>
      <c r="AT87" s="146">
        <f>ETo!$I86*((1-Constantes!$F$19)*ETo!$K86+ETo!$L86)</f>
        <v>1.8407055537320467</v>
      </c>
      <c r="AU87" s="121">
        <f>MIN(AT87*Constantes!$F$17,0.8*(AX86+Observaciones!$F86-AV87-AW87-Constantes!$D$14))</f>
        <v>1.1483855997326584</v>
      </c>
      <c r="AV87" s="121">
        <f>IF(Observaciones!$F86&gt;0.05*Constantes!$F$18,((Observaciones!$F86-0.05*Constantes!$F$18)^2)/(Observaciones!$F86+0.95*Constantes!$F$18),0)</f>
        <v>0</v>
      </c>
      <c r="AW87" s="121">
        <f>MAX(0,AX86+Observaciones!$F86-AV87-Constantes!$D$13)</f>
        <v>0</v>
      </c>
      <c r="AX87" s="121">
        <f>AX86+Observaciones!$F86-AV87-AU87-AW87-AY86</f>
        <v>37.931781031264627</v>
      </c>
      <c r="AY87" s="121">
        <f>MAX(0,(AX87-Constantes!$D$14)*(1-EXP(-Constantes!$D$22)))</f>
        <v>0.17115200313127177</v>
      </c>
      <c r="AZ87" s="119">
        <f>AZ86+(Entradas!$F$19*AW87-BA86)/(800*Entradas!$D$44)</f>
        <v>0</v>
      </c>
      <c r="BA87" s="119">
        <f>8000*Entradas!$D$45*AZ87/Constantes!$F$32</f>
        <v>0</v>
      </c>
      <c r="BB87" s="119">
        <f>10*Escenarios!$F$11*AV87</f>
        <v>0</v>
      </c>
      <c r="BC87" s="119">
        <f>10*Escenarios!$F$11*BA87</f>
        <v>0</v>
      </c>
      <c r="BD87" s="119">
        <f>0.001*Observaciones!$F86*Escenarios!$F$9</f>
        <v>2</v>
      </c>
      <c r="BE87" s="119">
        <f>Observaciones!$I86</f>
        <v>0</v>
      </c>
      <c r="BF87" s="119">
        <f>MIN(0.0005*ETo!$M86*Escenarios!$F$9*(BJ86/Constantes!$F$27)^(2/3),BJ86+BB87+BE87+BC87+BD87)</f>
        <v>21.951724485717904</v>
      </c>
      <c r="BG87" s="119">
        <f>MIN(Constantes!$F$26*(BJ86/Constantes!$F$27)^(2/3),BJ86+BB87+BC87+BD87+BE87-BF87)</f>
        <v>79.76848249941763</v>
      </c>
      <c r="BH87" s="119">
        <f>MIN(Entradas!$F$20,BJ86+BB87+BC87+BD87+BE87-BF87-BG87)</f>
        <v>1</v>
      </c>
      <c r="BI87" s="119">
        <f>MAX(0,BJ86+BB87+BC87+BD87+BE87-BF87-BG87-BH87-Constantes!$F$27)</f>
        <v>0</v>
      </c>
      <c r="BJ87" s="119">
        <f t="shared" si="15"/>
        <v>6537.0277198564427</v>
      </c>
      <c r="BK87" s="119">
        <f>(Escenarios!$F$11*AU87+0.1*BF87)/(Escenarios!$F$12)</f>
        <v>1.1454827782785575</v>
      </c>
      <c r="BL87" s="119">
        <f>BI87/10/Escenarios!$F$12</f>
        <v>0</v>
      </c>
      <c r="BM87" s="119">
        <f>(Escenarios!$F$11*AW87+0.1*BG87)/(Escenarios!$F$12)</f>
        <v>0.22790994999833611</v>
      </c>
      <c r="BN87" s="121">
        <f t="shared" si="16"/>
        <v>230.50899312990819</v>
      </c>
      <c r="BO87" s="121">
        <f>MAX(0,(BN87-Constantes!$D$13)*(1-EXP(-Constantes!$D$23)))</f>
        <v>1.31248798704905</v>
      </c>
      <c r="BP87" s="121">
        <f>BL87+AY87*Escenarios!$F$11/Escenarios!$F$12+BO87</f>
        <v>1.4738598757156778</v>
      </c>
      <c r="BQ87" s="121">
        <f>0.0526*BL87*Observaciones!$F86^1.218</f>
        <v>0</v>
      </c>
      <c r="BR87" s="121">
        <f>BQ87*Constantes!$F$38</f>
        <v>0</v>
      </c>
      <c r="BS87" s="121">
        <f t="shared" si="17"/>
        <v>0</v>
      </c>
      <c r="BT87" s="15"/>
      <c r="BU87" s="74">
        <v>81</v>
      </c>
      <c r="BV87" s="75">
        <f>0.0526*Observaciones!$F86^2.218</f>
        <v>3.1840930012055863E-4</v>
      </c>
      <c r="BW87" s="75">
        <f>IF(Observaciones!$F86&gt;0.05*$CA$7,((Observaciones!$F86-0.05*$CA$7)^2)/(Observaciones!$F86+0.95*$CA$7),0)</f>
        <v>0</v>
      </c>
      <c r="BX87" s="75">
        <f>0.0526*BW87*Observaciones!$F86^1.218</f>
        <v>0</v>
      </c>
      <c r="BY87" s="27"/>
      <c r="BZ87" s="27"/>
      <c r="CA87" s="103"/>
      <c r="CB87" s="37"/>
    </row>
    <row r="88" spans="2:80" s="2" customFormat="1" ht="14.5" x14ac:dyDescent="0.35">
      <c r="B88" s="36"/>
      <c r="C88" s="74">
        <v>82</v>
      </c>
      <c r="D88" s="146">
        <f>ETo!$I87*((1-Constantes!$D$19)*ETo!$K87+ETo!$L87)</f>
        <v>1.8278000393756708</v>
      </c>
      <c r="E88" s="75">
        <f>MIN(D88*Constantes!$D$17,0.8*(H87+Observaciones!$F87-F88-G88-Constantes!$D$14))</f>
        <v>1.136883736474215</v>
      </c>
      <c r="F88" s="75">
        <f>IF(Observaciones!$F87&gt;0.05*Constantes!$D$18,((Observaciones!$F87-0.05*Constantes!$D$18)^2)/(Observaciones!$F87+0.95*Constantes!$D$18),0)</f>
        <v>0.18265183029993415</v>
      </c>
      <c r="G88" s="75">
        <f>MAX(0,H87+Observaciones!$F87-F88-Constantes!$D$13)</f>
        <v>4.9573119730891051</v>
      </c>
      <c r="H88" s="75">
        <f>H87+Observaciones!$F87-F88-E88-G88-I87</f>
        <v>39.191851605752611</v>
      </c>
      <c r="I88" s="75">
        <f>MAX(0,(H88-Constantes!$D$14)*(1-EXP(-Constantes!$D$22)))</f>
        <v>0.18849976708947044</v>
      </c>
      <c r="J88" s="75">
        <f t="shared" si="9"/>
        <v>233.17420533105494</v>
      </c>
      <c r="K88" s="75">
        <f>MAX(0,(J88-Constantes!$D$13)*(1-EXP(-Constantes!$D$23)))</f>
        <v>1.3308979524897386</v>
      </c>
      <c r="L88" s="75">
        <f t="shared" si="10"/>
        <v>1.7020495498791433</v>
      </c>
      <c r="M88" s="75">
        <f>0.0526*F88*Observaciones!$F87^1.218</f>
        <v>0.11543977614387434</v>
      </c>
      <c r="N88" s="75">
        <f>M88*Constantes!$D$38</f>
        <v>5.2041333814724963E-4</v>
      </c>
      <c r="O88" s="75">
        <f t="shared" si="11"/>
        <v>30.575686717475552</v>
      </c>
      <c r="P88" s="15"/>
      <c r="Q88" s="120">
        <v>82</v>
      </c>
      <c r="R88" s="146">
        <f>ETo!$I87*((1-Constantes!$E$19)*ETo!$K87+ETo!$L87)</f>
        <v>1.8280609114634634</v>
      </c>
      <c r="S88" s="121">
        <f>MIN(R88*Constantes!$E$17,0.8*(V87+Observaciones!$F87-T88-U88-Constantes!$D$14))</f>
        <v>1.1378702427656329</v>
      </c>
      <c r="T88" s="121">
        <f>IF(Observaciones!$F87&gt;0.05*Constantes!$E$18,((Observaciones!$F87-0.05*Constantes!$E$18)^2)/(Observaciones!$F87+0.95*Constantes!$E$18),0)</f>
        <v>0.18081025155730457</v>
      </c>
      <c r="U88" s="121">
        <f>MAX(0,V87+Observaciones!$F87-T88-Constantes!$D$13)</f>
        <v>4.9571994275676303</v>
      </c>
      <c r="V88" s="121">
        <f>V87+Observaciones!$F87-T88-S88-U88-W87</f>
        <v>39.1908920024674</v>
      </c>
      <c r="W88" s="121">
        <f>MAX(0,(V88-Constantes!$D$14)*(1-EXP(-Constantes!$D$22)))</f>
        <v>0.18848655594747382</v>
      </c>
      <c r="X88" s="119">
        <f>X87+(Entradas!$E$19*U88-Y87)/(800*Entradas!$D$44)</f>
        <v>0</v>
      </c>
      <c r="Y88" s="119">
        <f>8000*Entradas!$D$45*X88/Constantes!$E$32</f>
        <v>0</v>
      </c>
      <c r="Z88" s="119">
        <f>10*Escenarios!$E$11*T88</f>
        <v>62.379536787270077</v>
      </c>
      <c r="AA88" s="119">
        <f>10*Escenarios!$E$11*Y88</f>
        <v>0</v>
      </c>
      <c r="AB88" s="119">
        <f>0.001*Observaciones!$F87*Escenarios!$E$9</f>
        <v>38.5</v>
      </c>
      <c r="AC88" s="119">
        <f>Observaciones!$I87</f>
        <v>5.4432146480880519</v>
      </c>
      <c r="AD88" s="119">
        <f>MIN(0.0005*ETo!$M87*Escenarios!$E$9*(AH87/Constantes!$E$27)^(2/3),AH87+Z88+AA88+AB88+AC88)</f>
        <v>5.4509167968631127</v>
      </c>
      <c r="AE88" s="119">
        <f>MIN(Constantes!$E$26*(AH87/Constantes!$E$27)^(2/3),AH87+Z88+AA88+AB88+AC88-AD88)</f>
        <v>19.932015816641169</v>
      </c>
      <c r="AF88" s="119">
        <f>MIN(Entradas!$E$20,AH87+Z88+AA88+AB88+AC88-AD88-AE88)</f>
        <v>1</v>
      </c>
      <c r="AG88" s="119">
        <f>MAX(0,AH87+Z88+AA88+AB88+AC88-AD88-AE88-AF88-Constantes!$E$27)</f>
        <v>45.976630085993747</v>
      </c>
      <c r="AH88" s="119">
        <f t="shared" si="12"/>
        <v>6666.666666666667</v>
      </c>
      <c r="AI88" s="119">
        <f>(Escenarios!$E$11*S88+0.1*AD88)/(Escenarios!$E$12)</f>
        <v>1.137189001574304</v>
      </c>
      <c r="AJ88" s="119">
        <f>AG88/10/Escenarios!$E$12</f>
        <v>0.13136180024569641</v>
      </c>
      <c r="AK88" s="119">
        <f>(Escenarios!$E$11*U88+0.1*AE88)/(Escenarios!$E$12)</f>
        <v>4.9433309095070674</v>
      </c>
      <c r="AL88" s="121">
        <f t="shared" si="13"/>
        <v>233.31385682506544</v>
      </c>
      <c r="AM88" s="121">
        <f>MAX(0,(AL88-Constantes!$D$13)*(1-EXP(-Constantes!$D$23)))</f>
        <v>1.3318625958218411</v>
      </c>
      <c r="AN88" s="121">
        <f>AJ88+W88*Escenarios!$E$11/Escenarios!$E$12+AM88</f>
        <v>1.6490182869300474</v>
      </c>
      <c r="AO88" s="121">
        <f>0.0526*AJ88*Observaciones!$F87^1.218</f>
        <v>8.3023404634478493E-2</v>
      </c>
      <c r="AP88" s="121">
        <f>AO88*Constantes!$E$38</f>
        <v>3.7180681780221676E-4</v>
      </c>
      <c r="AQ88" s="121">
        <f t="shared" si="14"/>
        <v>22.547161589966596</v>
      </c>
      <c r="AR88" s="15"/>
      <c r="AS88" s="74">
        <v>82</v>
      </c>
      <c r="AT88" s="146">
        <f>ETo!$I87*((1-Constantes!$F$19)*ETo!$K87+ETo!$L87)</f>
        <v>1.8288909590155322</v>
      </c>
      <c r="AU88" s="121">
        <f>MIN(AT88*Constantes!$F$17,0.8*(AX87+Observaciones!$F87-AV88-AW88-Constantes!$D$14))</f>
        <v>1.1410146704650121</v>
      </c>
      <c r="AV88" s="121">
        <f>IF(Observaciones!$F87&gt;0.05*Constantes!$F$18,((Observaciones!$F87-0.05*Constantes!$F$18)^2)/(Observaciones!$F87+0.95*Constantes!$F$18),0)</f>
        <v>0.17503675478014891</v>
      </c>
      <c r="AW88" s="121">
        <f>MAX(0,AX87+Observaciones!$F87-AV88-Constantes!$D$13)</f>
        <v>4.9567442764844785</v>
      </c>
      <c r="AX88" s="121">
        <f>AX87+Observaciones!$F87-AV88-AU88-AW88-AY87</f>
        <v>39.18783332640372</v>
      </c>
      <c r="AY88" s="121">
        <f>MAX(0,(AX88-Constantes!$D$14)*(1-EXP(-Constantes!$D$22)))</f>
        <v>0.18844444625024603</v>
      </c>
      <c r="AZ88" s="119">
        <f>AZ87+(Entradas!$F$19*AW88-BA87)/(800*Entradas!$D$44)</f>
        <v>0</v>
      </c>
      <c r="BA88" s="119">
        <f>8000*Entradas!$D$45*AZ88/Constantes!$F$32</f>
        <v>0</v>
      </c>
      <c r="BB88" s="119">
        <f>10*Escenarios!$F$11*AV88</f>
        <v>57.762129077449138</v>
      </c>
      <c r="BC88" s="119">
        <f>10*Escenarios!$F$11*BA88</f>
        <v>0</v>
      </c>
      <c r="BD88" s="119">
        <f>0.001*Observaciones!$F87*Escenarios!$F$9</f>
        <v>154</v>
      </c>
      <c r="BE88" s="119">
        <f>Observaciones!$I87</f>
        <v>5.4432146480880519</v>
      </c>
      <c r="BF88" s="119">
        <f>MIN(0.0005*ETo!$M87*Escenarios!$F$9*(BJ87/Constantes!$F$27)^(2/3),BJ87+BB88+BE88+BC88+BD88)</f>
        <v>21.593483405642822</v>
      </c>
      <c r="BG88" s="119">
        <f>MIN(Constantes!$F$26*(BJ87/Constantes!$F$27)^(2/3),BJ87+BB88+BC88+BD88+BE88-BF88)</f>
        <v>78.95949779041544</v>
      </c>
      <c r="BH88" s="119">
        <f>MIN(Entradas!$F$20,BJ87+BB88+BC88+BD88+BE88-BF88-BG88)</f>
        <v>1</v>
      </c>
      <c r="BI88" s="119">
        <f>MAX(0,BJ87+BB88+BC88+BD88+BE88-BF88-BG88-BH88-Constantes!$F$27)</f>
        <v>0</v>
      </c>
      <c r="BJ88" s="119">
        <f t="shared" si="15"/>
        <v>6652.6800823859221</v>
      </c>
      <c r="BK88" s="119">
        <f>(Escenarios!$F$11*AU88+0.1*BF88)/(Escenarios!$F$12)</f>
        <v>1.1375094990259909</v>
      </c>
      <c r="BL88" s="119">
        <f>BI88/10/Escenarios!$F$12</f>
        <v>0</v>
      </c>
      <c r="BM88" s="119">
        <f>(Escenarios!$F$11*AW88+0.1*BG88)/(Escenarios!$F$12)</f>
        <v>4.8991003115151228</v>
      </c>
      <c r="BN88" s="121">
        <f t="shared" si="16"/>
        <v>234.09560545437427</v>
      </c>
      <c r="BO88" s="121">
        <f>MAX(0,(BN88-Constantes!$D$13)*(1-EXP(-Constantes!$D$23)))</f>
        <v>1.3372625280458825</v>
      </c>
      <c r="BP88" s="121">
        <f>BL88+AY88*Escenarios!$F$11/Escenarios!$F$12+BO88</f>
        <v>1.514938720224686</v>
      </c>
      <c r="BQ88" s="121">
        <f>0.0526*BL88*Observaciones!$F87^1.218</f>
        <v>0</v>
      </c>
      <c r="BR88" s="121">
        <f>BQ88*Constantes!$F$38</f>
        <v>0</v>
      </c>
      <c r="BS88" s="121">
        <f t="shared" si="17"/>
        <v>0</v>
      </c>
      <c r="BT88" s="15"/>
      <c r="BU88" s="74">
        <v>82</v>
      </c>
      <c r="BV88" s="75">
        <f>0.0526*Observaciones!$F87^2.218</f>
        <v>4.8665610130935137</v>
      </c>
      <c r="BW88" s="75">
        <f>IF(Observaciones!$F87&gt;0.05*$CA$7,((Observaciones!$F87-0.05*$CA$7)^2)/(Observaciones!$F87+0.95*$CA$7),0)</f>
        <v>0.87722184342020937</v>
      </c>
      <c r="BX88" s="75">
        <f>0.0526*BW88*Observaciones!$F87^1.218</f>
        <v>0.55442254844452155</v>
      </c>
      <c r="BY88" s="27"/>
      <c r="BZ88" s="27"/>
      <c r="CA88" s="103"/>
      <c r="CB88" s="37"/>
    </row>
    <row r="89" spans="2:80" s="2" customFormat="1" ht="14.5" x14ac:dyDescent="0.35">
      <c r="B89" s="36"/>
      <c r="C89" s="74">
        <v>83</v>
      </c>
      <c r="D89" s="146">
        <f>ETo!$I88*((1-Constantes!$D$19)*ETo!$K88+ETo!$L88)</f>
        <v>1.9216663894981632</v>
      </c>
      <c r="E89" s="75">
        <f>MIN(D89*Constantes!$D$17,0.8*(H88+Observaciones!$F88-F89-G89-Constantes!$D$14))</f>
        <v>1.1952682011626539</v>
      </c>
      <c r="F89" s="75">
        <f>IF(Observaciones!$F88&gt;0.05*Constantes!$D$18,((Observaciones!$F88-0.05*Constantes!$D$18)^2)/(Observaciones!$F88+0.95*Constantes!$D$18),0)</f>
        <v>0</v>
      </c>
      <c r="G89" s="75">
        <f>MAX(0,H88+Observaciones!$F88-F89-Constantes!$D$13)</f>
        <v>0</v>
      </c>
      <c r="H89" s="75">
        <f>H88+Observaciones!$F88-F89-E89-G89-I88</f>
        <v>37.808083637500488</v>
      </c>
      <c r="I89" s="75">
        <f>MAX(0,(H89-Constantes!$D$14)*(1-EXP(-Constantes!$D$22)))</f>
        <v>0.16944902455791955</v>
      </c>
      <c r="J89" s="75">
        <f t="shared" si="9"/>
        <v>231.84330737856519</v>
      </c>
      <c r="K89" s="75">
        <f>MAX(0,(J89-Constantes!$D$13)*(1-EXP(-Constantes!$D$23)))</f>
        <v>1.3217047688100763</v>
      </c>
      <c r="L89" s="75">
        <f t="shared" si="10"/>
        <v>1.4911537933679959</v>
      </c>
      <c r="M89" s="75">
        <f>0.0526*F89*Observaciones!$F88^1.218</f>
        <v>0</v>
      </c>
      <c r="N89" s="75">
        <f>M89*Constantes!$D$38</f>
        <v>0</v>
      </c>
      <c r="O89" s="75">
        <f t="shared" si="11"/>
        <v>0</v>
      </c>
      <c r="P89" s="15"/>
      <c r="Q89" s="120">
        <v>83</v>
      </c>
      <c r="R89" s="146">
        <f>ETo!$I88*((1-Constantes!$E$19)*ETo!$K88+ETo!$L88)</f>
        <v>1.9219409532543483</v>
      </c>
      <c r="S89" s="121">
        <f>MIN(R89*Constantes!$E$17,0.8*(V88+Observaciones!$F88-T89-U89-Constantes!$D$14))</f>
        <v>1.1963055527017357</v>
      </c>
      <c r="T89" s="121">
        <f>IF(Observaciones!$F88&gt;0.05*Constantes!$E$18,((Observaciones!$F88-0.05*Constantes!$E$18)^2)/(Observaciones!$F88+0.95*Constantes!$E$18),0)</f>
        <v>0</v>
      </c>
      <c r="U89" s="121">
        <f>MAX(0,V88+Observaciones!$F88-T89-Constantes!$D$13)</f>
        <v>0</v>
      </c>
      <c r="V89" s="121">
        <f>V88+Observaciones!$F88-T89-S89-U89-W88</f>
        <v>37.806099893818192</v>
      </c>
      <c r="W89" s="121">
        <f>MAX(0,(V89-Constantes!$D$14)*(1-EXP(-Constantes!$D$22)))</f>
        <v>0.16942171377243595</v>
      </c>
      <c r="X89" s="119">
        <f>X88+(Entradas!$E$19*U89-Y88)/(800*Entradas!$D$44)</f>
        <v>0</v>
      </c>
      <c r="Y89" s="119">
        <f>8000*Entradas!$D$45*X89/Constantes!$E$32</f>
        <v>0</v>
      </c>
      <c r="Z89" s="119">
        <f>10*Escenarios!$E$11*T89</f>
        <v>0</v>
      </c>
      <c r="AA89" s="119">
        <f>10*Escenarios!$E$11*Y89</f>
        <v>0</v>
      </c>
      <c r="AB89" s="119">
        <f>0.001*Observaciones!$F88*Escenarios!$E$9</f>
        <v>0</v>
      </c>
      <c r="AC89" s="119">
        <f>Observaciones!$I88</f>
        <v>0</v>
      </c>
      <c r="AD89" s="119">
        <f>MIN(0.0005*ETo!$M88*Escenarios!$E$9*(AH88/Constantes!$E$27)^(2/3),AH88+Z89+AA89+AB89+AC89)</f>
        <v>5.7514109325845153</v>
      </c>
      <c r="AE89" s="119">
        <f>MIN(Constantes!$E$26*(AH88/Constantes!$E$27)^(2/3),AH88+Z89+AA89+AB89+AC89-AD89)</f>
        <v>20</v>
      </c>
      <c r="AF89" s="119">
        <f>MIN(Entradas!$E$20,AH88+Z89+AA89+AB89+AC89-AD89-AE89)</f>
        <v>1</v>
      </c>
      <c r="AG89" s="119">
        <f>MAX(0,AH88+Z89+AA89+AB89+AC89-AD89-AE89-AF89-Constantes!$E$27)</f>
        <v>0</v>
      </c>
      <c r="AH89" s="119">
        <f t="shared" si="12"/>
        <v>6639.9152557340822</v>
      </c>
      <c r="AI89" s="119">
        <f>(Escenarios!$E$11*S89+0.1*AD89)/(Escenarios!$E$12)</f>
        <v>1.1956480760419523</v>
      </c>
      <c r="AJ89" s="119">
        <f>AG89/10/Escenarios!$E$12</f>
        <v>0</v>
      </c>
      <c r="AK89" s="119">
        <f>(Escenarios!$E$11*U89+0.1*AE89)/(Escenarios!$E$12)</f>
        <v>5.7142857142857141E-2</v>
      </c>
      <c r="AL89" s="121">
        <f t="shared" si="13"/>
        <v>232.03913708638646</v>
      </c>
      <c r="AM89" s="121">
        <f>MAX(0,(AL89-Constantes!$D$13)*(1-EXP(-Constantes!$D$23)))</f>
        <v>1.3230574634104155</v>
      </c>
      <c r="AN89" s="121">
        <f>AJ89+W89*Escenarios!$E$11/Escenarios!$E$12+AM89</f>
        <v>1.4900588669861023</v>
      </c>
      <c r="AO89" s="121">
        <f>0.0526*AJ89*Observaciones!$F88^1.218</f>
        <v>0</v>
      </c>
      <c r="AP89" s="121">
        <f>AO89*Constantes!$E$38</f>
        <v>0</v>
      </c>
      <c r="AQ89" s="121">
        <f t="shared" si="14"/>
        <v>0</v>
      </c>
      <c r="AR89" s="15"/>
      <c r="AS89" s="74">
        <v>83</v>
      </c>
      <c r="AT89" s="146">
        <f>ETo!$I88*((1-Constantes!$F$19)*ETo!$K88+ETo!$L88)</f>
        <v>1.922814565205847</v>
      </c>
      <c r="AU89" s="121">
        <f>MIN(AT89*Constantes!$F$17,0.8*(AX88+Observaciones!$F88-AV89-AW89-Constantes!$D$14))</f>
        <v>1.1996120472183069</v>
      </c>
      <c r="AV89" s="121">
        <f>IF(Observaciones!$F88&gt;0.05*Constantes!$F$18,((Observaciones!$F88-0.05*Constantes!$F$18)^2)/(Observaciones!$F88+0.95*Constantes!$F$18),0)</f>
        <v>0</v>
      </c>
      <c r="AW89" s="121">
        <f>MAX(0,AX88+Observaciones!$F88-AV89-Constantes!$D$13)</f>
        <v>0</v>
      </c>
      <c r="AX89" s="121">
        <f>AX88+Observaciones!$F88-AV89-AU89-AW89-AY88</f>
        <v>37.799776832935166</v>
      </c>
      <c r="AY89" s="121">
        <f>MAX(0,(AX89-Constantes!$D$14)*(1-EXP(-Constantes!$D$22)))</f>
        <v>0.16933466232475283</v>
      </c>
      <c r="AZ89" s="119">
        <f>AZ88+(Entradas!$F$19*AW89-BA88)/(800*Entradas!$D$44)</f>
        <v>0</v>
      </c>
      <c r="BA89" s="119">
        <f>8000*Entradas!$D$45*AZ89/Constantes!$F$32</f>
        <v>0</v>
      </c>
      <c r="BB89" s="119">
        <f>10*Escenarios!$F$11*AV89</f>
        <v>0</v>
      </c>
      <c r="BC89" s="119">
        <f>10*Escenarios!$F$11*BA89</f>
        <v>0</v>
      </c>
      <c r="BD89" s="119">
        <f>0.001*Observaciones!$F88*Escenarios!$F$9</f>
        <v>0</v>
      </c>
      <c r="BE89" s="119">
        <f>Observaciones!$I88</f>
        <v>0</v>
      </c>
      <c r="BF89" s="119">
        <f>MIN(0.0005*ETo!$M88*Escenarios!$F$9*(BJ88/Constantes!$F$27)^(2/3),BJ88+BB89+BE89+BC89+BD89)</f>
        <v>22.973455431166286</v>
      </c>
      <c r="BG89" s="119">
        <f>MIN(Constantes!$F$26*(BJ88/Constantes!$F$27)^(2/3),BJ88+BB89+BC89+BD89+BE89-BF89)</f>
        <v>79.888068164319776</v>
      </c>
      <c r="BH89" s="119">
        <f>MIN(Entradas!$F$20,BJ88+BB89+BC89+BD89+BE89-BF89-BG89)</f>
        <v>1</v>
      </c>
      <c r="BI89" s="119">
        <f>MAX(0,BJ88+BB89+BC89+BD89+BE89-BF89-BG89-BH89-Constantes!$F$27)</f>
        <v>0</v>
      </c>
      <c r="BJ89" s="119">
        <f t="shared" si="15"/>
        <v>6548.8185587904363</v>
      </c>
      <c r="BK89" s="119">
        <f>(Escenarios!$F$11*AU89+0.1*BF89)/(Escenarios!$F$12)</f>
        <v>1.1967012314663075</v>
      </c>
      <c r="BL89" s="119">
        <f>BI89/10/Escenarios!$F$12</f>
        <v>0</v>
      </c>
      <c r="BM89" s="119">
        <f>(Escenarios!$F$11*AW89+0.1*BG89)/(Escenarios!$F$12)</f>
        <v>0.22825162332662796</v>
      </c>
      <c r="BN89" s="121">
        <f t="shared" si="16"/>
        <v>232.98659454965502</v>
      </c>
      <c r="BO89" s="121">
        <f>MAX(0,(BN89-Constantes!$D$13)*(1-EXP(-Constantes!$D$23)))</f>
        <v>1.3296020301611575</v>
      </c>
      <c r="BP89" s="121">
        <f>BL89+AY89*Escenarios!$F$11/Escenarios!$F$12+BO89</f>
        <v>1.489260426067353</v>
      </c>
      <c r="BQ89" s="121">
        <f>0.0526*BL89*Observaciones!$F88^1.218</f>
        <v>0</v>
      </c>
      <c r="BR89" s="121">
        <f>BQ89*Constantes!$F$38</f>
        <v>0</v>
      </c>
      <c r="BS89" s="121">
        <f t="shared" si="17"/>
        <v>0</v>
      </c>
      <c r="BT89" s="15"/>
      <c r="BU89" s="74">
        <v>83</v>
      </c>
      <c r="BV89" s="75">
        <f>0.0526*Observaciones!$F88^2.218</f>
        <v>0</v>
      </c>
      <c r="BW89" s="75">
        <f>IF(Observaciones!$F88&gt;0.05*$CA$7,((Observaciones!$F88-0.05*$CA$7)^2)/(Observaciones!$F88+0.95*$CA$7),0)</f>
        <v>0</v>
      </c>
      <c r="BX89" s="75">
        <f>0.0526*BW89*Observaciones!$F88^1.218</f>
        <v>0</v>
      </c>
      <c r="BY89" s="27"/>
      <c r="BZ89" s="27"/>
      <c r="CA89" s="103"/>
      <c r="CB89" s="37"/>
    </row>
    <row r="90" spans="2:80" s="2" customFormat="1" ht="14.5" x14ac:dyDescent="0.35">
      <c r="B90" s="36"/>
      <c r="C90" s="74">
        <v>84</v>
      </c>
      <c r="D90" s="146">
        <f>ETo!$I89*((1-Constantes!$D$19)*ETo!$K89+ETo!$L89)</f>
        <v>1.813507774967581</v>
      </c>
      <c r="E90" s="75">
        <f>MIN(D90*Constantes!$D$17,0.8*(H89+Observaciones!$F89-F90-G90-Constantes!$D$14))</f>
        <v>1.1279940096917949</v>
      </c>
      <c r="F90" s="75">
        <f>IF(Observaciones!$F89&gt;0.05*Constantes!$D$18,((Observaciones!$F89-0.05*Constantes!$D$18)^2)/(Observaciones!$F89+0.95*Constantes!$D$18),0)</f>
        <v>0</v>
      </c>
      <c r="G90" s="75">
        <f>MAX(0,H89+Observaciones!$F89-F90-Constantes!$D$13)</f>
        <v>0</v>
      </c>
      <c r="H90" s="75">
        <f>H89+Observaciones!$F89-F90-E90-G90-I89</f>
        <v>36.510640603250771</v>
      </c>
      <c r="I90" s="75">
        <f>MAX(0,(H90-Constantes!$D$14)*(1-EXP(-Constantes!$D$22)))</f>
        <v>0.15158674290237101</v>
      </c>
      <c r="J90" s="75">
        <f t="shared" si="9"/>
        <v>230.52160260975512</v>
      </c>
      <c r="K90" s="75">
        <f>MAX(0,(J90-Constantes!$D$13)*(1-EXP(-Constantes!$D$23)))</f>
        <v>1.3125750870886292</v>
      </c>
      <c r="L90" s="75">
        <f t="shared" si="10"/>
        <v>1.4641618299910002</v>
      </c>
      <c r="M90" s="75">
        <f>0.0526*F90*Observaciones!$F89^1.218</f>
        <v>0</v>
      </c>
      <c r="N90" s="75">
        <f>M90*Constantes!$D$38</f>
        <v>0</v>
      </c>
      <c r="O90" s="75">
        <f t="shared" si="11"/>
        <v>0</v>
      </c>
      <c r="P90" s="15"/>
      <c r="Q90" s="120">
        <v>84</v>
      </c>
      <c r="R90" s="146">
        <f>ETo!$I89*((1-Constantes!$E$19)*ETo!$K89+ETo!$L89)</f>
        <v>1.8137672136002401</v>
      </c>
      <c r="S90" s="121">
        <f>MIN(R90*Constantes!$E$17,0.8*(V89+Observaciones!$F89-T90-U90-Constantes!$D$14))</f>
        <v>1.1289731795684204</v>
      </c>
      <c r="T90" s="121">
        <f>IF(Observaciones!$F89&gt;0.05*Constantes!$E$18,((Observaciones!$F89-0.05*Constantes!$E$18)^2)/(Observaciones!$F89+0.95*Constantes!$E$18),0)</f>
        <v>0</v>
      </c>
      <c r="U90" s="121">
        <f>MAX(0,V89+Observaciones!$F89-T90-Constantes!$D$13)</f>
        <v>0</v>
      </c>
      <c r="V90" s="121">
        <f>V89+Observaciones!$F89-T90-S90-U90-W89</f>
        <v>36.507705000477337</v>
      </c>
      <c r="W90" s="121">
        <f>MAX(0,(V90-Constantes!$D$14)*(1-EXP(-Constantes!$D$22)))</f>
        <v>0.15154632759149902</v>
      </c>
      <c r="X90" s="119">
        <f>X89+(Entradas!$E$19*U90-Y89)/(800*Entradas!$D$44)</f>
        <v>0</v>
      </c>
      <c r="Y90" s="119">
        <f>8000*Entradas!$D$45*X90/Constantes!$E$32</f>
        <v>0</v>
      </c>
      <c r="Z90" s="119">
        <f>10*Escenarios!$E$11*T90</f>
        <v>0</v>
      </c>
      <c r="AA90" s="119">
        <f>10*Escenarios!$E$11*Y90</f>
        <v>0</v>
      </c>
      <c r="AB90" s="119">
        <f>0.001*Observaciones!$F89*Escenarios!$E$9</f>
        <v>0</v>
      </c>
      <c r="AC90" s="119">
        <f>Observaciones!$I89</f>
        <v>0</v>
      </c>
      <c r="AD90" s="119">
        <f>MIN(0.0005*ETo!$M89*Escenarios!$E$9*(AH89/Constantes!$E$27)^(2/3),AH89+Z90+AA90+AB90+AC90)</f>
        <v>5.4143000965362837</v>
      </c>
      <c r="AE90" s="119">
        <f>MIN(Constantes!$E$26*(AH89/Constantes!$E$27)^(2/3),AH89+Z90+AA90+AB90+AC90-AD90)</f>
        <v>19.946461332271291</v>
      </c>
      <c r="AF90" s="119">
        <f>MIN(Entradas!$E$20,AH89+Z90+AA90+AB90+AC90-AD90-AE90)</f>
        <v>1</v>
      </c>
      <c r="AG90" s="119">
        <f>MAX(0,AH89+Z90+AA90+AB90+AC90-AD90-AE90-AF90-Constantes!$E$27)</f>
        <v>0</v>
      </c>
      <c r="AH90" s="119">
        <f t="shared" si="12"/>
        <v>6613.5544943052746</v>
      </c>
      <c r="AI90" s="119">
        <f>(Escenarios!$E$11*S90+0.1*AD90)/(Escenarios!$E$12)</f>
        <v>1.1283144201361179</v>
      </c>
      <c r="AJ90" s="119">
        <f>AG90/10/Escenarios!$E$12</f>
        <v>0</v>
      </c>
      <c r="AK90" s="119">
        <f>(Escenarios!$E$11*U90+0.1*AE90)/(Escenarios!$E$12)</f>
        <v>5.6989889520775119E-2</v>
      </c>
      <c r="AL90" s="121">
        <f t="shared" si="13"/>
        <v>230.77306951249682</v>
      </c>
      <c r="AM90" s="121">
        <f>MAX(0,(AL90-Constantes!$D$13)*(1-EXP(-Constantes!$D$23)))</f>
        <v>1.314312095866752</v>
      </c>
      <c r="AN90" s="121">
        <f>AJ90+W90*Escenarios!$E$11/Escenarios!$E$12+AM90</f>
        <v>1.4636934759212297</v>
      </c>
      <c r="AO90" s="121">
        <f>0.0526*AJ90*Observaciones!$F89^1.218</f>
        <v>0</v>
      </c>
      <c r="AP90" s="121">
        <f>AO90*Constantes!$E$38</f>
        <v>0</v>
      </c>
      <c r="AQ90" s="121">
        <f t="shared" si="14"/>
        <v>0</v>
      </c>
      <c r="AR90" s="15"/>
      <c r="AS90" s="74">
        <v>84</v>
      </c>
      <c r="AT90" s="146">
        <f>ETo!$I89*((1-Constantes!$F$19)*ETo!$K89+ETo!$L89)</f>
        <v>1.8145927001587023</v>
      </c>
      <c r="AU90" s="121">
        <f>MIN(AT90*Constantes!$F$17,0.8*(AX89+Observaciones!$F89-AV90-AW90-Constantes!$D$14))</f>
        <v>1.1320942244223835</v>
      </c>
      <c r="AV90" s="121">
        <f>IF(Observaciones!$F89&gt;0.05*Constantes!$F$18,((Observaciones!$F89-0.05*Constantes!$F$18)^2)/(Observaciones!$F89+0.95*Constantes!$F$18),0)</f>
        <v>0</v>
      </c>
      <c r="AW90" s="121">
        <f>MAX(0,AX89+Observaciones!$F89-AV90-Constantes!$D$13)</f>
        <v>0</v>
      </c>
      <c r="AX90" s="121">
        <f>AX89+Observaciones!$F89-AV90-AU90-AW90-AY89</f>
        <v>36.498347946188034</v>
      </c>
      <c r="AY90" s="121">
        <f>MAX(0,(AX90-Constantes!$D$14)*(1-EXP(-Constantes!$D$22)))</f>
        <v>0.15141750626002651</v>
      </c>
      <c r="AZ90" s="119">
        <f>AZ89+(Entradas!$F$19*AW90-BA89)/(800*Entradas!$D$44)</f>
        <v>0</v>
      </c>
      <c r="BA90" s="119">
        <f>8000*Entradas!$D$45*AZ90/Constantes!$F$32</f>
        <v>0</v>
      </c>
      <c r="BB90" s="119">
        <f>10*Escenarios!$F$11*AV90</f>
        <v>0</v>
      </c>
      <c r="BC90" s="119">
        <f>10*Escenarios!$F$11*BA90</f>
        <v>0</v>
      </c>
      <c r="BD90" s="119">
        <f>0.001*Observaciones!$F89*Escenarios!$F$9</f>
        <v>0</v>
      </c>
      <c r="BE90" s="119">
        <f>Observaciones!$I89</f>
        <v>0</v>
      </c>
      <c r="BF90" s="119">
        <f>MIN(0.0005*ETo!$M89*Escenarios!$F$9*(BJ89/Constantes!$F$27)^(2/3),BJ89+BB90+BE90+BC90+BD90)</f>
        <v>21.458659863514111</v>
      </c>
      <c r="BG90" s="119">
        <f>MIN(Constantes!$F$26*(BJ89/Constantes!$F$27)^(2/3),BJ89+BB90+BC90+BD90+BE90-BF90)</f>
        <v>79.054415451365216</v>
      </c>
      <c r="BH90" s="119">
        <f>MIN(Entradas!$F$20,BJ89+BB90+BC90+BD90+BE90-BF90-BG90)</f>
        <v>1</v>
      </c>
      <c r="BI90" s="119">
        <f>MAX(0,BJ89+BB90+BC90+BD90+BE90-BF90-BG90-BH90-Constantes!$F$27)</f>
        <v>0</v>
      </c>
      <c r="BJ90" s="119">
        <f t="shared" si="15"/>
        <v>6447.3054834755567</v>
      </c>
      <c r="BK90" s="119">
        <f>(Escenarios!$F$11*AU90+0.1*BF90)/(Escenarios!$F$12)</f>
        <v>1.1287135826368591</v>
      </c>
      <c r="BL90" s="119">
        <f>BI90/10/Escenarios!$F$12</f>
        <v>0</v>
      </c>
      <c r="BM90" s="119">
        <f>(Escenarios!$F$11*AW90+0.1*BG90)/(Escenarios!$F$12)</f>
        <v>0.22586975843247206</v>
      </c>
      <c r="BN90" s="121">
        <f t="shared" si="16"/>
        <v>231.88286227792634</v>
      </c>
      <c r="BO90" s="121">
        <f>MAX(0,(BN90-Constantes!$D$13)*(1-EXP(-Constantes!$D$23)))</f>
        <v>1.3219779944579009</v>
      </c>
      <c r="BP90" s="121">
        <f>BL90+AY90*Escenarios!$F$11/Escenarios!$F$12+BO90</f>
        <v>1.464743071788783</v>
      </c>
      <c r="BQ90" s="121">
        <f>0.0526*BL90*Observaciones!$F89^1.218</f>
        <v>0</v>
      </c>
      <c r="BR90" s="121">
        <f>BQ90*Constantes!$F$38</f>
        <v>0</v>
      </c>
      <c r="BS90" s="121">
        <f t="shared" si="17"/>
        <v>0</v>
      </c>
      <c r="BT90" s="15"/>
      <c r="BU90" s="74">
        <v>84</v>
      </c>
      <c r="BV90" s="75">
        <f>0.0526*Observaciones!$F89^2.218</f>
        <v>0</v>
      </c>
      <c r="BW90" s="75">
        <f>IF(Observaciones!$F89&gt;0.05*$CA$7,((Observaciones!$F89-0.05*$CA$7)^2)/(Observaciones!$F89+0.95*$CA$7),0)</f>
        <v>0</v>
      </c>
      <c r="BX90" s="75">
        <f>0.0526*BW90*Observaciones!$F89^1.218</f>
        <v>0</v>
      </c>
      <c r="BY90" s="27"/>
      <c r="BZ90" s="27"/>
      <c r="CA90" s="103"/>
      <c r="CB90" s="37"/>
    </row>
    <row r="91" spans="2:80" s="2" customFormat="1" ht="14.5" x14ac:dyDescent="0.35">
      <c r="B91" s="36"/>
      <c r="C91" s="74">
        <v>85</v>
      </c>
      <c r="D91" s="146">
        <f>ETo!$I90*((1-Constantes!$D$19)*ETo!$K90+ETo!$L90)</f>
        <v>1.7776196714287236</v>
      </c>
      <c r="E91" s="75">
        <f>MIN(D91*Constantes!$D$17,0.8*(H90+Observaciones!$F90-F91-G91-Constantes!$D$14))</f>
        <v>1.1056717641686105</v>
      </c>
      <c r="F91" s="75">
        <f>IF(Observaciones!$F90&gt;0.05*Constantes!$D$18,((Observaciones!$F90-0.05*Constantes!$D$18)^2)/(Observaciones!$F90+0.95*Constantes!$D$18),0)</f>
        <v>0</v>
      </c>
      <c r="G91" s="75">
        <f>MAX(0,H90+Observaciones!$F90-F91-Constantes!$D$13)</f>
        <v>0</v>
      </c>
      <c r="H91" s="75">
        <f>H90+Observaciones!$F90-F91-E91-G91-I90</f>
        <v>35.253382096179784</v>
      </c>
      <c r="I91" s="75">
        <f>MAX(0,(H91-Constantes!$D$14)*(1-EXP(-Constantes!$D$22)))</f>
        <v>0.13427769350728669</v>
      </c>
      <c r="J91" s="75">
        <f t="shared" si="9"/>
        <v>229.2090275226665</v>
      </c>
      <c r="K91" s="75">
        <f>MAX(0,(J91-Constantes!$D$13)*(1-EXP(-Constantes!$D$23)))</f>
        <v>1.3035084686853318</v>
      </c>
      <c r="L91" s="75">
        <f t="shared" si="10"/>
        <v>1.4377861621926185</v>
      </c>
      <c r="M91" s="75">
        <f>0.0526*F91*Observaciones!$F90^1.218</f>
        <v>0</v>
      </c>
      <c r="N91" s="75">
        <f>M91*Constantes!$D$38</f>
        <v>0</v>
      </c>
      <c r="O91" s="75">
        <f t="shared" si="11"/>
        <v>0</v>
      </c>
      <c r="P91" s="15"/>
      <c r="Q91" s="120">
        <v>85</v>
      </c>
      <c r="R91" s="146">
        <f>ETo!$I90*((1-Constantes!$E$19)*ETo!$K90+ETo!$L90)</f>
        <v>1.7778741971093279</v>
      </c>
      <c r="S91" s="121">
        <f>MIN(R91*Constantes!$E$17,0.8*(V90+Observaciones!$F90-T91-U91-Constantes!$D$14))</f>
        <v>1.1066316945927315</v>
      </c>
      <c r="T91" s="121">
        <f>IF(Observaciones!$F90&gt;0.05*Constantes!$E$18,((Observaciones!$F90-0.05*Constantes!$E$18)^2)/(Observaciones!$F90+0.95*Constantes!$E$18),0)</f>
        <v>0</v>
      </c>
      <c r="U91" s="121">
        <f>MAX(0,V90+Observaciones!$F90-T91-Constantes!$D$13)</f>
        <v>0</v>
      </c>
      <c r="V91" s="121">
        <f>V90+Observaciones!$F90-T91-S91-U91-W90</f>
        <v>35.249526978293112</v>
      </c>
      <c r="W91" s="121">
        <f>MAX(0,(V91-Constantes!$D$14)*(1-EXP(-Constantes!$D$22)))</f>
        <v>0.13422461896012794</v>
      </c>
      <c r="X91" s="119">
        <f>X90+(Entradas!$E$19*U91-Y90)/(800*Entradas!$D$44)</f>
        <v>0</v>
      </c>
      <c r="Y91" s="119">
        <f>8000*Entradas!$D$45*X91/Constantes!$E$32</f>
        <v>0</v>
      </c>
      <c r="Z91" s="119">
        <f>10*Escenarios!$E$11*T91</f>
        <v>0</v>
      </c>
      <c r="AA91" s="119">
        <f>10*Escenarios!$E$11*Y91</f>
        <v>0</v>
      </c>
      <c r="AB91" s="119">
        <f>0.001*Observaciones!$F90*Escenarios!$E$9</f>
        <v>0</v>
      </c>
      <c r="AC91" s="119">
        <f>Observaciones!$I90</f>
        <v>0</v>
      </c>
      <c r="AD91" s="119">
        <f>MIN(0.0005*ETo!$M90*Escenarios!$E$9*(AH90/Constantes!$E$27)^(2/3),AH90+Z91+AA91+AB91+AC91)</f>
        <v>5.2938579472042422</v>
      </c>
      <c r="AE91" s="119">
        <f>MIN(Constantes!$E$26*(AH90/Constantes!$E$27)^(2/3),AH90+Z91+AA91+AB91+AC91-AD91)</f>
        <v>19.893634108386973</v>
      </c>
      <c r="AF91" s="119">
        <f>MIN(Entradas!$E$20,AH90+Z91+AA91+AB91+AC91-AD91-AE91)</f>
        <v>1</v>
      </c>
      <c r="AG91" s="119">
        <f>MAX(0,AH90+Z91+AA91+AB91+AC91-AD91-AE91-AF91-Constantes!$E$27)</f>
        <v>0</v>
      </c>
      <c r="AH91" s="119">
        <f t="shared" si="12"/>
        <v>6587.3670022496835</v>
      </c>
      <c r="AI91" s="119">
        <f>(Escenarios!$E$11*S91+0.1*AD91)/(Escenarios!$E$12)</f>
        <v>1.1059479788048476</v>
      </c>
      <c r="AJ91" s="119">
        <f>AG91/10/Escenarios!$E$12</f>
        <v>0</v>
      </c>
      <c r="AK91" s="119">
        <f>(Escenarios!$E$11*U91+0.1*AE91)/(Escenarios!$E$12)</f>
        <v>5.6838954595391351E-2</v>
      </c>
      <c r="AL91" s="121">
        <f t="shared" si="13"/>
        <v>229.51559637122546</v>
      </c>
      <c r="AM91" s="121">
        <f>MAX(0,(AL91-Constantes!$D$13)*(1-EXP(-Constantes!$D$23)))</f>
        <v>1.3056260944056153</v>
      </c>
      <c r="AN91" s="121">
        <f>AJ91+W91*Escenarios!$E$11/Escenarios!$E$12+AM91</f>
        <v>1.43793321880917</v>
      </c>
      <c r="AO91" s="121">
        <f>0.0526*AJ91*Observaciones!$F90^1.218</f>
        <v>0</v>
      </c>
      <c r="AP91" s="121">
        <f>AO91*Constantes!$E$38</f>
        <v>0</v>
      </c>
      <c r="AQ91" s="121">
        <f t="shared" si="14"/>
        <v>0</v>
      </c>
      <c r="AR91" s="15"/>
      <c r="AS91" s="74">
        <v>85</v>
      </c>
      <c r="AT91" s="146">
        <f>ETo!$I90*((1-Constantes!$F$19)*ETo!$K90+ETo!$L90)</f>
        <v>1.7786840515476143</v>
      </c>
      <c r="AU91" s="121">
        <f>MIN(AT91*Constantes!$F$17,0.8*(AX90+Observaciones!$F90-AV91-AW91-Constantes!$D$14))</f>
        <v>1.1096914154086197</v>
      </c>
      <c r="AV91" s="121">
        <f>IF(Observaciones!$F90&gt;0.05*Constantes!$F$18,((Observaciones!$F90-0.05*Constantes!$F$18)^2)/(Observaciones!$F90+0.95*Constantes!$F$18),0)</f>
        <v>0</v>
      </c>
      <c r="AW91" s="121">
        <f>MAX(0,AX90+Observaciones!$F90-AV91-Constantes!$D$13)</f>
        <v>0</v>
      </c>
      <c r="AX91" s="121">
        <f>AX90+Observaciones!$F90-AV91-AU91-AW91-AY90</f>
        <v>35.23723902451939</v>
      </c>
      <c r="AY91" s="121">
        <f>MAX(0,(AX91-Constantes!$D$14)*(1-EXP(-Constantes!$D$22)))</f>
        <v>0.13405544706935316</v>
      </c>
      <c r="AZ91" s="119">
        <f>AZ90+(Entradas!$F$19*AW91-BA90)/(800*Entradas!$D$44)</f>
        <v>0</v>
      </c>
      <c r="BA91" s="119">
        <f>8000*Entradas!$D$45*AZ91/Constantes!$F$32</f>
        <v>0</v>
      </c>
      <c r="BB91" s="119">
        <f>10*Escenarios!$F$11*AV91</f>
        <v>0</v>
      </c>
      <c r="BC91" s="119">
        <f>10*Escenarios!$F$11*BA91</f>
        <v>0</v>
      </c>
      <c r="BD91" s="119">
        <f>0.001*Observaciones!$F90*Escenarios!$F$9</f>
        <v>0</v>
      </c>
      <c r="BE91" s="119">
        <f>Observaciones!$I90</f>
        <v>0</v>
      </c>
      <c r="BF91" s="119">
        <f>MIN(0.0005*ETo!$M90*Escenarios!$F$9*(BJ90/Constantes!$F$27)^(2/3),BJ90+BB91+BE91+BC91+BD91)</f>
        <v>20.819061560979414</v>
      </c>
      <c r="BG91" s="119">
        <f>MIN(Constantes!$F$26*(BJ90/Constantes!$F$27)^(2/3),BJ90+BB91+BC91+BD91+BE91-BF91)</f>
        <v>78.235343166477534</v>
      </c>
      <c r="BH91" s="119">
        <f>MIN(Entradas!$F$20,BJ90+BB91+BC91+BD91+BE91-BF91-BG91)</f>
        <v>1</v>
      </c>
      <c r="BI91" s="119">
        <f>MAX(0,BJ90+BB91+BC91+BD91+BE91-BF91-BG91-BH91-Constantes!$F$27)</f>
        <v>0</v>
      </c>
      <c r="BJ91" s="119">
        <f t="shared" si="15"/>
        <v>6347.2510787480996</v>
      </c>
      <c r="BK91" s="119">
        <f>(Escenarios!$F$11*AU91+0.1*BF91)/(Escenarios!$F$12)</f>
        <v>1.1057635104166399</v>
      </c>
      <c r="BL91" s="119">
        <f>BI91/10/Escenarios!$F$12</f>
        <v>0</v>
      </c>
      <c r="BM91" s="119">
        <f>(Escenarios!$F$11*AW91+0.1*BG91)/(Escenarios!$F$12)</f>
        <v>0.22352955190422152</v>
      </c>
      <c r="BN91" s="121">
        <f t="shared" si="16"/>
        <v>230.78441383537265</v>
      </c>
      <c r="BO91" s="121">
        <f>MAX(0,(BN91-Constantes!$D$13)*(1-EXP(-Constantes!$D$23)))</f>
        <v>1.3143904568287805</v>
      </c>
      <c r="BP91" s="121">
        <f>BL91+AY91*Escenarios!$F$11/Escenarios!$F$12+BO91</f>
        <v>1.4407855926370279</v>
      </c>
      <c r="BQ91" s="121">
        <f>0.0526*BL91*Observaciones!$F90^1.218</f>
        <v>0</v>
      </c>
      <c r="BR91" s="121">
        <f>BQ91*Constantes!$F$38</f>
        <v>0</v>
      </c>
      <c r="BS91" s="121">
        <f t="shared" si="17"/>
        <v>0</v>
      </c>
      <c r="BT91" s="15"/>
      <c r="BU91" s="74">
        <v>85</v>
      </c>
      <c r="BV91" s="75">
        <f>0.0526*Observaciones!$F90^2.218</f>
        <v>0</v>
      </c>
      <c r="BW91" s="75">
        <f>IF(Observaciones!$F90&gt;0.05*$CA$7,((Observaciones!$F90-0.05*$CA$7)^2)/(Observaciones!$F90+0.95*$CA$7),0)</f>
        <v>0</v>
      </c>
      <c r="BX91" s="75">
        <f>0.0526*BW91*Observaciones!$F90^1.218</f>
        <v>0</v>
      </c>
      <c r="BY91" s="27"/>
      <c r="BZ91" s="27"/>
      <c r="CA91" s="103"/>
      <c r="CB91" s="37"/>
    </row>
    <row r="92" spans="2:80" s="2" customFormat="1" ht="14.5" x14ac:dyDescent="0.35">
      <c r="B92" s="36"/>
      <c r="C92" s="74">
        <v>86</v>
      </c>
      <c r="D92" s="146">
        <f>ETo!$I91*((1-Constantes!$D$19)*ETo!$K91+ETo!$L91)</f>
        <v>1.7560918209397645</v>
      </c>
      <c r="E92" s="75">
        <f>MIN(D92*Constantes!$D$17,0.8*(H91+Observaciones!$F91-F92-G92-Constantes!$D$14))</f>
        <v>1.0922815340696408</v>
      </c>
      <c r="F92" s="75">
        <f>IF(Observaciones!$F91&gt;0.05*Constantes!$D$18,((Observaciones!$F91-0.05*Constantes!$D$18)^2)/(Observaciones!$F91+0.95*Constantes!$D$18),0)</f>
        <v>0</v>
      </c>
      <c r="G92" s="75">
        <f>MAX(0,H91+Observaciones!$F91-F92-Constantes!$D$13)</f>
        <v>0</v>
      </c>
      <c r="H92" s="75">
        <f>H91+Observaciones!$F91-F92-E92-G92-I91</f>
        <v>34.026822868602856</v>
      </c>
      <c r="I92" s="75">
        <f>MAX(0,(H92-Constantes!$D$14)*(1-EXP(-Constantes!$D$22)))</f>
        <v>0.11739129016483806</v>
      </c>
      <c r="J92" s="75">
        <f t="shared" si="9"/>
        <v>227.90551905398118</v>
      </c>
      <c r="K92" s="75">
        <f>MAX(0,(J92-Constantes!$D$13)*(1-EXP(-Constantes!$D$23)))</f>
        <v>1.2945044779900254</v>
      </c>
      <c r="L92" s="75">
        <f t="shared" si="10"/>
        <v>1.4118957681548634</v>
      </c>
      <c r="M92" s="75">
        <f>0.0526*F92*Observaciones!$F91^1.218</f>
        <v>0</v>
      </c>
      <c r="N92" s="75">
        <f>M92*Constantes!$D$38</f>
        <v>0</v>
      </c>
      <c r="O92" s="75">
        <f t="shared" si="11"/>
        <v>0</v>
      </c>
      <c r="P92" s="15"/>
      <c r="Q92" s="120">
        <v>86</v>
      </c>
      <c r="R92" s="146">
        <f>ETo!$I91*((1-Constantes!$E$19)*ETo!$K91+ETo!$L91)</f>
        <v>1.7563435167329167</v>
      </c>
      <c r="S92" s="121">
        <f>MIN(R92*Constantes!$E$17,0.8*(V91+Observaciones!$F91-T92-U92-Constantes!$D$14))</f>
        <v>1.0932299964582839</v>
      </c>
      <c r="T92" s="121">
        <f>IF(Observaciones!$F91&gt;0.05*Constantes!$E$18,((Observaciones!$F91-0.05*Constantes!$E$18)^2)/(Observaciones!$F91+0.95*Constantes!$E$18),0)</f>
        <v>0</v>
      </c>
      <c r="U92" s="121">
        <f>MAX(0,V91+Observaciones!$F91-T92-Constantes!$D$13)</f>
        <v>0</v>
      </c>
      <c r="V92" s="121">
        <f>V91+Observaciones!$F91-T92-S92-U92-W91</f>
        <v>34.022072362874702</v>
      </c>
      <c r="W92" s="121">
        <f>MAX(0,(V92-Constantes!$D$14)*(1-EXP(-Constantes!$D$22)))</f>
        <v>0.11732588854867257</v>
      </c>
      <c r="X92" s="119">
        <f>X91+(Entradas!$E$19*U92-Y91)/(800*Entradas!$D$44)</f>
        <v>0</v>
      </c>
      <c r="Y92" s="119">
        <f>8000*Entradas!$D$45*X92/Constantes!$E$32</f>
        <v>0</v>
      </c>
      <c r="Z92" s="119">
        <f>10*Escenarios!$E$11*T92</f>
        <v>0</v>
      </c>
      <c r="AA92" s="119">
        <f>10*Escenarios!$E$11*Y92</f>
        <v>0</v>
      </c>
      <c r="AB92" s="119">
        <f>0.001*Observaciones!$F91*Escenarios!$E$9</f>
        <v>0</v>
      </c>
      <c r="AC92" s="119">
        <f>Observaciones!$I91</f>
        <v>0</v>
      </c>
      <c r="AD92" s="119">
        <f>MIN(0.0005*ETo!$M91*Escenarios!$E$9*(AH91/Constantes!$E$27)^(2/3),AH91+Z92+AA92+AB92+AC92)</f>
        <v>5.2167965647604815</v>
      </c>
      <c r="AE92" s="119">
        <f>MIN(Constantes!$E$26*(AH91/Constantes!$E$27)^(2/3),AH91+Z92+AA92+AB92+AC92-AD92)</f>
        <v>19.84108457546473</v>
      </c>
      <c r="AF92" s="119">
        <f>MIN(Entradas!$E$20,AH91+Z92+AA92+AB92+AC92-AD92-AE92)</f>
        <v>1</v>
      </c>
      <c r="AG92" s="119">
        <f>MAX(0,AH91+Z92+AA92+AB92+AC92-AD92-AE92-AF92-Constantes!$E$27)</f>
        <v>0</v>
      </c>
      <c r="AH92" s="119">
        <f t="shared" si="12"/>
        <v>6561.3091211094579</v>
      </c>
      <c r="AI92" s="119">
        <f>(Escenarios!$E$11*S92+0.1*AD92)/(Escenarios!$E$12)</f>
        <v>1.0925175581224813</v>
      </c>
      <c r="AJ92" s="119">
        <f>AG92/10/Escenarios!$E$12</f>
        <v>0</v>
      </c>
      <c r="AK92" s="119">
        <f>(Escenarios!$E$11*U92+0.1*AE92)/(Escenarios!$E$12)</f>
        <v>5.6688813072756375E-2</v>
      </c>
      <c r="AL92" s="121">
        <f t="shared" si="13"/>
        <v>228.26665908989258</v>
      </c>
      <c r="AM92" s="121">
        <f>MAX(0,(AL92-Constantes!$D$13)*(1-EXP(-Constantes!$D$23)))</f>
        <v>1.2969990544359526</v>
      </c>
      <c r="AN92" s="121">
        <f>AJ92+W92*Escenarios!$E$11/Escenarios!$E$12+AM92</f>
        <v>1.4126488588625012</v>
      </c>
      <c r="AO92" s="121">
        <f>0.0526*AJ92*Observaciones!$F91^1.218</f>
        <v>0</v>
      </c>
      <c r="AP92" s="121">
        <f>AO92*Constantes!$E$38</f>
        <v>0</v>
      </c>
      <c r="AQ92" s="121">
        <f t="shared" si="14"/>
        <v>0</v>
      </c>
      <c r="AR92" s="15"/>
      <c r="AS92" s="74">
        <v>86</v>
      </c>
      <c r="AT92" s="146">
        <f>ETo!$I91*((1-Constantes!$F$19)*ETo!$K91+ETo!$L91)</f>
        <v>1.7571443669838569</v>
      </c>
      <c r="AU92" s="121">
        <f>MIN(AT92*Constantes!$F$17,0.8*(AX91+Observaciones!$F91-AV92-AW92-Constantes!$D$14))</f>
        <v>1.0962531642306133</v>
      </c>
      <c r="AV92" s="121">
        <f>IF(Observaciones!$F91&gt;0.05*Constantes!$F$18,((Observaciones!$F91-0.05*Constantes!$F$18)^2)/(Observaciones!$F91+0.95*Constantes!$F$18),0)</f>
        <v>0</v>
      </c>
      <c r="AW92" s="121">
        <f>MAX(0,AX91+Observaciones!$F91-AV92-Constantes!$D$13)</f>
        <v>0</v>
      </c>
      <c r="AX92" s="121">
        <f>AX91+Observaciones!$F91-AV92-AU92-AW92-AY91</f>
        <v>34.006930413219429</v>
      </c>
      <c r="AY92" s="121">
        <f>MAX(0,(AX92-Constantes!$D$14)*(1-EXP(-Constantes!$D$22)))</f>
        <v>0.11711742485322174</v>
      </c>
      <c r="AZ92" s="119">
        <f>AZ91+(Entradas!$F$19*AW92-BA91)/(800*Entradas!$D$44)</f>
        <v>0</v>
      </c>
      <c r="BA92" s="119">
        <f>8000*Entradas!$D$45*AZ92/Constantes!$F$32</f>
        <v>0</v>
      </c>
      <c r="BB92" s="119">
        <f>10*Escenarios!$F$11*AV92</f>
        <v>0</v>
      </c>
      <c r="BC92" s="119">
        <f>10*Escenarios!$F$11*BA92</f>
        <v>0</v>
      </c>
      <c r="BD92" s="119">
        <f>0.001*Observaciones!$F91*Escenarios!$F$9</f>
        <v>0</v>
      </c>
      <c r="BE92" s="119">
        <f>Observaciones!$I91</f>
        <v>0</v>
      </c>
      <c r="BF92" s="119">
        <f>MIN(0.0005*ETo!$M91*Escenarios!$F$9*(BJ91/Constantes!$F$27)^(2/3),BJ91+BB92+BE92+BC92+BD92)</f>
        <v>20.35696849951615</v>
      </c>
      <c r="BG92" s="119">
        <f>MIN(Constantes!$F$26*(BJ91/Constantes!$F$27)^(2/3),BJ91+BB92+BC92+BD92+BE92-BF92)</f>
        <v>77.423822969703195</v>
      </c>
      <c r="BH92" s="119">
        <f>MIN(Entradas!$F$20,BJ91+BB92+BC92+BD92+BE92-BF92-BG92)</f>
        <v>1</v>
      </c>
      <c r="BI92" s="119">
        <f>MAX(0,BJ91+BB92+BC92+BD92+BE92-BF92-BG92-BH92-Constantes!$F$27)</f>
        <v>0</v>
      </c>
      <c r="BJ92" s="119">
        <f t="shared" si="15"/>
        <v>6248.4702872788803</v>
      </c>
      <c r="BK92" s="119">
        <f>(Escenarios!$F$11*AU92+0.1*BF92)/(Escenarios!$F$12)</f>
        <v>1.0917728934160529</v>
      </c>
      <c r="BL92" s="119">
        <f>BI92/10/Escenarios!$F$12</f>
        <v>0</v>
      </c>
      <c r="BM92" s="119">
        <f>(Escenarios!$F$11*AW92+0.1*BG92)/(Escenarios!$F$12)</f>
        <v>0.22121092277058055</v>
      </c>
      <c r="BN92" s="121">
        <f t="shared" si="16"/>
        <v>229.69123430131444</v>
      </c>
      <c r="BO92" s="121">
        <f>MAX(0,(BN92-Constantes!$D$13)*(1-EXP(-Constantes!$D$23)))</f>
        <v>1.3068393142091346</v>
      </c>
      <c r="BP92" s="121">
        <f>BL92+AY92*Escenarios!$F$11/Escenarios!$F$12+BO92</f>
        <v>1.4172643147850295</v>
      </c>
      <c r="BQ92" s="121">
        <f>0.0526*BL92*Observaciones!$F91^1.218</f>
        <v>0</v>
      </c>
      <c r="BR92" s="121">
        <f>BQ92*Constantes!$F$38</f>
        <v>0</v>
      </c>
      <c r="BS92" s="121">
        <f t="shared" si="17"/>
        <v>0</v>
      </c>
      <c r="BT92" s="15"/>
      <c r="BU92" s="74">
        <v>86</v>
      </c>
      <c r="BV92" s="75">
        <f>0.0526*Observaciones!$F91^2.218</f>
        <v>0</v>
      </c>
      <c r="BW92" s="75">
        <f>IF(Observaciones!$F91&gt;0.05*$CA$7,((Observaciones!$F91-0.05*$CA$7)^2)/(Observaciones!$F91+0.95*$CA$7),0)</f>
        <v>0</v>
      </c>
      <c r="BX92" s="75">
        <f>0.0526*BW92*Observaciones!$F91^1.218</f>
        <v>0</v>
      </c>
      <c r="BY92" s="27"/>
      <c r="BZ92" s="27"/>
      <c r="CA92" s="103"/>
      <c r="CB92" s="37"/>
    </row>
    <row r="93" spans="2:80" s="2" customFormat="1" ht="14.5" x14ac:dyDescent="0.35">
      <c r="B93" s="36"/>
      <c r="C93" s="74">
        <v>87</v>
      </c>
      <c r="D93" s="146">
        <f>ETo!$I92*((1-Constantes!$D$19)*ETo!$K92+ETo!$L92)</f>
        <v>1.725154049359958</v>
      </c>
      <c r="E93" s="75">
        <f>MIN(D93*Constantes!$D$17,0.8*(H92+Observaciones!$F92-F93-G93-Constantes!$D$14))</f>
        <v>1.0730383736614322</v>
      </c>
      <c r="F93" s="75">
        <f>IF(Observaciones!$F92&gt;0.05*Constantes!$D$18,((Observaciones!$F92-0.05*Constantes!$D$18)^2)/(Observaciones!$F92+0.95*Constantes!$D$18),0)</f>
        <v>0</v>
      </c>
      <c r="G93" s="75">
        <f>MAX(0,H92+Observaciones!$F92-F93-Constantes!$D$13)</f>
        <v>0</v>
      </c>
      <c r="H93" s="75">
        <f>H92+Observaciones!$F92-F93-E93-G93-I92</f>
        <v>32.836393204776584</v>
      </c>
      <c r="I93" s="75">
        <f>MAX(0,(H93-Constantes!$D$14)*(1-EXP(-Constantes!$D$22)))</f>
        <v>0.10100229320307071</v>
      </c>
      <c r="J93" s="75">
        <f t="shared" si="9"/>
        <v>226.61101457599116</v>
      </c>
      <c r="K93" s="75">
        <f>MAX(0,(J93-Constantes!$D$13)*(1-EXP(-Constantes!$D$23)))</f>
        <v>1.285562682401532</v>
      </c>
      <c r="L93" s="75">
        <f t="shared" si="10"/>
        <v>1.3865649756046028</v>
      </c>
      <c r="M93" s="75">
        <f>0.0526*F93*Observaciones!$F92^1.218</f>
        <v>0</v>
      </c>
      <c r="N93" s="75">
        <f>M93*Constantes!$D$38</f>
        <v>0</v>
      </c>
      <c r="O93" s="75">
        <f t="shared" si="11"/>
        <v>0</v>
      </c>
      <c r="P93" s="15"/>
      <c r="Q93" s="120">
        <v>87</v>
      </c>
      <c r="R93" s="146">
        <f>ETo!$I92*((1-Constantes!$E$19)*ETo!$K92+ETo!$L92)</f>
        <v>1.7254015045511573</v>
      </c>
      <c r="S93" s="121">
        <f>MIN(R93*Constantes!$E$17,0.8*(V92+Observaciones!$F92-T93-U93-Constantes!$D$14))</f>
        <v>1.0739702471292916</v>
      </c>
      <c r="T93" s="121">
        <f>IF(Observaciones!$F92&gt;0.05*Constantes!$E$18,((Observaciones!$F92-0.05*Constantes!$E$18)^2)/(Observaciones!$F92+0.95*Constantes!$E$18),0)</f>
        <v>0</v>
      </c>
      <c r="U93" s="121">
        <f>MAX(0,V92+Observaciones!$F92-T93-Constantes!$D$13)</f>
        <v>0</v>
      </c>
      <c r="V93" s="121">
        <f>V92+Observaciones!$F92-T93-S93-U93-W92</f>
        <v>32.830776227196743</v>
      </c>
      <c r="W93" s="121">
        <f>MAX(0,(V93-Constantes!$D$14)*(1-EXP(-Constantes!$D$22)))</f>
        <v>0.10092496261287486</v>
      </c>
      <c r="X93" s="119">
        <f>X92+(Entradas!$E$19*U93-Y92)/(800*Entradas!$D$44)</f>
        <v>0</v>
      </c>
      <c r="Y93" s="119">
        <f>8000*Entradas!$D$45*X93/Constantes!$E$32</f>
        <v>0</v>
      </c>
      <c r="Z93" s="119">
        <f>10*Escenarios!$E$11*T93</f>
        <v>0</v>
      </c>
      <c r="AA93" s="119">
        <f>10*Escenarios!$E$11*Y93</f>
        <v>0</v>
      </c>
      <c r="AB93" s="119">
        <f>0.001*Observaciones!$F92*Escenarios!$E$9</f>
        <v>0</v>
      </c>
      <c r="AC93" s="119">
        <f>Observaciones!$I92</f>
        <v>0</v>
      </c>
      <c r="AD93" s="119">
        <f>MIN(0.0005*ETo!$M92*Escenarios!$E$9*(AH92/Constantes!$E$27)^(2/3),AH92+Z93+AA93+AB93+AC93)</f>
        <v>5.112027052776023</v>
      </c>
      <c r="AE93" s="119">
        <f>MIN(Constantes!$E$26*(AH92/Constantes!$E$27)^(2/3),AH92+Z93+AA93+AB93+AC93-AD93)</f>
        <v>19.788725963640879</v>
      </c>
      <c r="AF93" s="119">
        <f>MIN(Entradas!$E$20,AH92+Z93+AA93+AB93+AC93-AD93-AE93)</f>
        <v>1</v>
      </c>
      <c r="AG93" s="119">
        <f>MAX(0,AH92+Z93+AA93+AB93+AC93-AD93-AE93-AF93-Constantes!$E$27)</f>
        <v>0</v>
      </c>
      <c r="AH93" s="119">
        <f t="shared" si="12"/>
        <v>6535.4083680930407</v>
      </c>
      <c r="AI93" s="119">
        <f>(Escenarios!$E$11*S93+0.1*AD93)/(Escenarios!$E$12)</f>
        <v>1.0732336066068047</v>
      </c>
      <c r="AJ93" s="119">
        <f>AG93/10/Escenarios!$E$12</f>
        <v>0</v>
      </c>
      <c r="AK93" s="119">
        <f>(Escenarios!$E$11*U93+0.1*AE93)/(Escenarios!$E$12)</f>
        <v>5.6539217038973938E-2</v>
      </c>
      <c r="AL93" s="121">
        <f t="shared" si="13"/>
        <v>227.02619925249559</v>
      </c>
      <c r="AM93" s="121">
        <f>MAX(0,(AL93-Constantes!$D$13)*(1-EXP(-Constantes!$D$23)))</f>
        <v>1.2884305724489591</v>
      </c>
      <c r="AN93" s="121">
        <f>AJ93+W93*Escenarios!$E$11/Escenarios!$E$12+AM93</f>
        <v>1.3879137498816501</v>
      </c>
      <c r="AO93" s="121">
        <f>0.0526*AJ93*Observaciones!$F92^1.218</f>
        <v>0</v>
      </c>
      <c r="AP93" s="121">
        <f>AO93*Constantes!$E$38</f>
        <v>0</v>
      </c>
      <c r="AQ93" s="121">
        <f t="shared" si="14"/>
        <v>0</v>
      </c>
      <c r="AR93" s="15"/>
      <c r="AS93" s="74">
        <v>87</v>
      </c>
      <c r="AT93" s="146">
        <f>ETo!$I92*((1-Constantes!$F$19)*ETo!$K92+ETo!$L92)</f>
        <v>1.7261888619777008</v>
      </c>
      <c r="AU93" s="121">
        <f>MIN(AT93*Constantes!$F$17,0.8*(AX92+Observaciones!$F92-AV93-AW93-Constantes!$D$14))</f>
        <v>1.0769405391834153</v>
      </c>
      <c r="AV93" s="121">
        <f>IF(Observaciones!$F92&gt;0.05*Constantes!$F$18,((Observaciones!$F92-0.05*Constantes!$F$18)^2)/(Observaciones!$F92+0.95*Constantes!$F$18),0)</f>
        <v>0</v>
      </c>
      <c r="AW93" s="121">
        <f>MAX(0,AX92+Observaciones!$F92-AV93-Constantes!$D$13)</f>
        <v>0</v>
      </c>
      <c r="AX93" s="121">
        <f>AX92+Observaciones!$F92-AV93-AU93-AW93-AY92</f>
        <v>32.812872449182791</v>
      </c>
      <c r="AY93" s="121">
        <f>MAX(0,(AX93-Constantes!$D$14)*(1-EXP(-Constantes!$D$22)))</f>
        <v>0.10067847601027148</v>
      </c>
      <c r="AZ93" s="119">
        <f>AZ92+(Entradas!$F$19*AW93-BA92)/(800*Entradas!$D$44)</f>
        <v>0</v>
      </c>
      <c r="BA93" s="119">
        <f>8000*Entradas!$D$45*AZ93/Constantes!$F$32</f>
        <v>0</v>
      </c>
      <c r="BB93" s="119">
        <f>10*Escenarios!$F$11*AV93</f>
        <v>0</v>
      </c>
      <c r="BC93" s="119">
        <f>10*Escenarios!$F$11*BA93</f>
        <v>0</v>
      </c>
      <c r="BD93" s="119">
        <f>0.001*Observaciones!$F92*Escenarios!$F$9</f>
        <v>0</v>
      </c>
      <c r="BE93" s="119">
        <f>Observaciones!$I92</f>
        <v>0</v>
      </c>
      <c r="BF93" s="119">
        <f>MIN(0.0005*ETo!$M92*Escenarios!$F$9*(BJ92/Constantes!$F$27)^(2/3),BJ92+BB93+BE93+BC93+BD93)</f>
        <v>19.792862519614214</v>
      </c>
      <c r="BG93" s="119">
        <f>MIN(Constantes!$F$26*(BJ92/Constantes!$F$27)^(2/3),BJ92+BB93+BC93+BD93+BE93-BF93)</f>
        <v>76.618438907511177</v>
      </c>
      <c r="BH93" s="119">
        <f>MIN(Entradas!$F$20,BJ92+BB93+BC93+BD93+BE93-BF93-BG93)</f>
        <v>1</v>
      </c>
      <c r="BI93" s="119">
        <f>MAX(0,BJ92+BB93+BC93+BD93+BE93-BF93-BG93-BH93-Constantes!$F$27)</f>
        <v>0</v>
      </c>
      <c r="BJ93" s="119">
        <f t="shared" si="15"/>
        <v>6151.0589858517542</v>
      </c>
      <c r="BK93" s="119">
        <f>(Escenarios!$F$11*AU93+0.1*BF93)/(Escenarios!$F$12)</f>
        <v>1.0719521155718321</v>
      </c>
      <c r="BL93" s="119">
        <f>BI93/10/Escenarios!$F$12</f>
        <v>0</v>
      </c>
      <c r="BM93" s="119">
        <f>(Escenarios!$F$11*AW93+0.1*BG93)/(Escenarios!$F$12)</f>
        <v>0.21890982545003196</v>
      </c>
      <c r="BN93" s="121">
        <f t="shared" si="16"/>
        <v>228.60330481255534</v>
      </c>
      <c r="BO93" s="121">
        <f>MAX(0,(BN93-Constantes!$D$13)*(1-EXP(-Constantes!$D$23)))</f>
        <v>1.2993244363013479</v>
      </c>
      <c r="BP93" s="121">
        <f>BL93+AY93*Escenarios!$F$11/Escenarios!$F$12+BO93</f>
        <v>1.3942498565396038</v>
      </c>
      <c r="BQ93" s="121">
        <f>0.0526*BL93*Observaciones!$F92^1.218</f>
        <v>0</v>
      </c>
      <c r="BR93" s="121">
        <f>BQ93*Constantes!$F$38</f>
        <v>0</v>
      </c>
      <c r="BS93" s="121">
        <f t="shared" si="17"/>
        <v>0</v>
      </c>
      <c r="BT93" s="15"/>
      <c r="BU93" s="74">
        <v>87</v>
      </c>
      <c r="BV93" s="75">
        <f>0.0526*Observaciones!$F92^2.218</f>
        <v>0</v>
      </c>
      <c r="BW93" s="75">
        <f>IF(Observaciones!$F92&gt;0.05*$CA$7,((Observaciones!$F92-0.05*$CA$7)^2)/(Observaciones!$F92+0.95*$CA$7),0)</f>
        <v>0</v>
      </c>
      <c r="BX93" s="75">
        <f>0.0526*BW93*Observaciones!$F92^1.218</f>
        <v>0</v>
      </c>
      <c r="BY93" s="27"/>
      <c r="BZ93" s="27"/>
      <c r="CA93" s="103"/>
      <c r="CB93" s="37"/>
    </row>
    <row r="94" spans="2:80" s="2" customFormat="1" ht="14.5" x14ac:dyDescent="0.35">
      <c r="B94" s="36"/>
      <c r="C94" s="74">
        <v>88</v>
      </c>
      <c r="D94" s="146">
        <f>ETo!$I93*((1-Constantes!$D$19)*ETo!$K93+ETo!$L93)</f>
        <v>1.6896468693728868</v>
      </c>
      <c r="E94" s="75">
        <f>MIN(D94*Constantes!$D$17,0.8*(H93+Observaciones!$F93-F94-G94-Constantes!$D$14))</f>
        <v>1.0509530609435527</v>
      </c>
      <c r="F94" s="75">
        <f>IF(Observaciones!$F93&gt;0.05*Constantes!$D$18,((Observaciones!$F93-0.05*Constantes!$D$18)^2)/(Observaciones!$F93+0.95*Constantes!$D$18),0)</f>
        <v>0</v>
      </c>
      <c r="G94" s="75">
        <f>MAX(0,H93+Observaciones!$F93-F94-Constantes!$D$13)</f>
        <v>0</v>
      </c>
      <c r="H94" s="75">
        <f>H93+Observaciones!$F93-F94-E94-G94-I93</f>
        <v>31.684437850629962</v>
      </c>
      <c r="I94" s="75">
        <f>MAX(0,(H94-Constantes!$D$14)*(1-EXP(-Constantes!$D$22)))</f>
        <v>8.5142983432077102E-2</v>
      </c>
      <c r="J94" s="75">
        <f t="shared" si="9"/>
        <v>225.32545189358964</v>
      </c>
      <c r="K94" s="75">
        <f>MAX(0,(J94-Constantes!$D$13)*(1-EXP(-Constantes!$D$23)))</f>
        <v>1.2766826523068673</v>
      </c>
      <c r="L94" s="75">
        <f t="shared" si="10"/>
        <v>1.3618256357389444</v>
      </c>
      <c r="M94" s="75">
        <f>0.0526*F94*Observaciones!$F93^1.218</f>
        <v>0</v>
      </c>
      <c r="N94" s="75">
        <f>M94*Constantes!$D$38</f>
        <v>0</v>
      </c>
      <c r="O94" s="75">
        <f t="shared" si="11"/>
        <v>0</v>
      </c>
      <c r="P94" s="15"/>
      <c r="Q94" s="120">
        <v>88</v>
      </c>
      <c r="R94" s="146">
        <f>ETo!$I93*((1-Constantes!$E$19)*ETo!$K93+ETo!$L93)</f>
        <v>1.6898893670352837</v>
      </c>
      <c r="S94" s="121">
        <f>MIN(R94*Constantes!$E$17,0.8*(V93+Observaciones!$F93-T94-U94-Constantes!$D$14))</f>
        <v>1.0518658389649242</v>
      </c>
      <c r="T94" s="121">
        <f>IF(Observaciones!$F93&gt;0.05*Constantes!$E$18,((Observaciones!$F93-0.05*Constantes!$E$18)^2)/(Observaciones!$F93+0.95*Constantes!$E$18),0)</f>
        <v>0</v>
      </c>
      <c r="U94" s="121">
        <f>MAX(0,V93+Observaciones!$F93-T94-Constantes!$D$13)</f>
        <v>0</v>
      </c>
      <c r="V94" s="121">
        <f>V93+Observaciones!$F93-T94-S94-U94-W93</f>
        <v>31.677985425618942</v>
      </c>
      <c r="W94" s="121">
        <f>MAX(0,(V94-Constantes!$D$14)*(1-EXP(-Constantes!$D$22)))</f>
        <v>8.5054150990215946E-2</v>
      </c>
      <c r="X94" s="119">
        <f>X93+(Entradas!$E$19*U94-Y93)/(800*Entradas!$D$44)</f>
        <v>0</v>
      </c>
      <c r="Y94" s="119">
        <f>8000*Entradas!$D$45*X94/Constantes!$E$32</f>
        <v>0</v>
      </c>
      <c r="Z94" s="119">
        <f>10*Escenarios!$E$11*T94</f>
        <v>0</v>
      </c>
      <c r="AA94" s="119">
        <f>10*Escenarios!$E$11*Y94</f>
        <v>0</v>
      </c>
      <c r="AB94" s="119">
        <f>0.001*Observaciones!$F93*Escenarios!$E$9</f>
        <v>0</v>
      </c>
      <c r="AC94" s="119">
        <f>Observaciones!$I93</f>
        <v>0</v>
      </c>
      <c r="AD94" s="119">
        <f>MIN(0.0005*ETo!$M93*Escenarios!$E$9*(AH93/Constantes!$E$27)^(2/3),AH93+Z94+AA94+AB94+AC94)</f>
        <v>4.9940878690433301</v>
      </c>
      <c r="AE94" s="119">
        <f>MIN(Constantes!$E$26*(AH93/Constantes!$E$27)^(2/3),AH93+Z94+AA94+AB94+AC94-AD94)</f>
        <v>19.736614340026726</v>
      </c>
      <c r="AF94" s="119">
        <f>MIN(Entradas!$E$20,AH93+Z94+AA94+AB94+AC94-AD94-AE94)</f>
        <v>1</v>
      </c>
      <c r="AG94" s="119">
        <f>MAX(0,AH93+Z94+AA94+AB94+AC94-AD94-AE94-AF94-Constantes!$E$27)</f>
        <v>0</v>
      </c>
      <c r="AH94" s="119">
        <f t="shared" si="12"/>
        <v>6509.6776658839708</v>
      </c>
      <c r="AI94" s="119">
        <f>(Escenarios!$E$11*S94+0.1*AD94)/(Escenarios!$E$12)</f>
        <v>1.0511080066055491</v>
      </c>
      <c r="AJ94" s="119">
        <f>AG94/10/Escenarios!$E$12</f>
        <v>0</v>
      </c>
      <c r="AK94" s="119">
        <f>(Escenarios!$E$11*U94+0.1*AE94)/(Escenarios!$E$12)</f>
        <v>5.6390326685790651E-2</v>
      </c>
      <c r="AL94" s="121">
        <f t="shared" si="13"/>
        <v>225.79415900673243</v>
      </c>
      <c r="AM94" s="121">
        <f>MAX(0,(AL94-Constantes!$D$13)*(1-EXP(-Constantes!$D$23)))</f>
        <v>1.2799202488295947</v>
      </c>
      <c r="AN94" s="121">
        <f>AJ94+W94*Escenarios!$E$11/Escenarios!$E$12+AM94</f>
        <v>1.3637593405199504</v>
      </c>
      <c r="AO94" s="121">
        <f>0.0526*AJ94*Observaciones!$F93^1.218</f>
        <v>0</v>
      </c>
      <c r="AP94" s="121">
        <f>AO94*Constantes!$E$38</f>
        <v>0</v>
      </c>
      <c r="AQ94" s="121">
        <f t="shared" si="14"/>
        <v>0</v>
      </c>
      <c r="AR94" s="15"/>
      <c r="AS94" s="74">
        <v>88</v>
      </c>
      <c r="AT94" s="146">
        <f>ETo!$I93*((1-Constantes!$F$19)*ETo!$K93+ETo!$L93)</f>
        <v>1.6906609505065469</v>
      </c>
      <c r="AU94" s="121">
        <f>MIN(AT94*Constantes!$F$17,0.8*(AX93+Observaciones!$F93-AV94-AW94-Constantes!$D$14))</f>
        <v>1.0547752657428435</v>
      </c>
      <c r="AV94" s="121">
        <f>IF(Observaciones!$F93&gt;0.05*Constantes!$F$18,((Observaciones!$F93-0.05*Constantes!$F$18)^2)/(Observaciones!$F93+0.95*Constantes!$F$18),0)</f>
        <v>0</v>
      </c>
      <c r="AW94" s="121">
        <f>MAX(0,AX93+Observaciones!$F93-AV94-Constantes!$D$13)</f>
        <v>0</v>
      </c>
      <c r="AX94" s="121">
        <f>AX93+Observaciones!$F93-AV94-AU94-AW94-AY93</f>
        <v>31.657418707429674</v>
      </c>
      <c r="AY94" s="121">
        <f>MAX(0,(AX94-Constantes!$D$14)*(1-EXP(-Constantes!$D$22)))</f>
        <v>8.4771002903302486E-2</v>
      </c>
      <c r="AZ94" s="119">
        <f>AZ93+(Entradas!$F$19*AW94-BA93)/(800*Entradas!$D$44)</f>
        <v>0</v>
      </c>
      <c r="BA94" s="119">
        <f>8000*Entradas!$D$45*AZ94/Constantes!$F$32</f>
        <v>0</v>
      </c>
      <c r="BB94" s="119">
        <f>10*Escenarios!$F$11*AV94</f>
        <v>0</v>
      </c>
      <c r="BC94" s="119">
        <f>10*Escenarios!$F$11*BA94</f>
        <v>0</v>
      </c>
      <c r="BD94" s="119">
        <f>0.001*Observaciones!$F93*Escenarios!$F$9</f>
        <v>0</v>
      </c>
      <c r="BE94" s="119">
        <f>Observaciones!$I93</f>
        <v>0</v>
      </c>
      <c r="BF94" s="119">
        <f>MIN(0.0005*ETo!$M93*Escenarios!$F$9*(BJ93/Constantes!$F$27)^(2/3),BJ93+BB94+BE94+BC94+BD94)</f>
        <v>19.18525658680284</v>
      </c>
      <c r="BG94" s="119">
        <f>MIN(Constantes!$F$26*(BJ93/Constantes!$F$27)^(2/3),BJ93+BB94+BC94+BD94+BE94-BF94)</f>
        <v>75.820053670925887</v>
      </c>
      <c r="BH94" s="119">
        <f>MIN(Entradas!$F$20,BJ93+BB94+BC94+BD94+BE94-BF94-BG94)</f>
        <v>1</v>
      </c>
      <c r="BI94" s="119">
        <f>MAX(0,BJ93+BB94+BC94+BD94+BE94-BF94-BG94-BH94-Constantes!$F$27)</f>
        <v>0</v>
      </c>
      <c r="BJ94" s="119">
        <f t="shared" si="15"/>
        <v>6055.0536755940257</v>
      </c>
      <c r="BK94" s="119">
        <f>(Escenarios!$F$11*AU94+0.1*BF94)/(Escenarios!$F$12)</f>
        <v>1.0493174122341176</v>
      </c>
      <c r="BL94" s="119">
        <f>BI94/10/Escenarios!$F$12</f>
        <v>0</v>
      </c>
      <c r="BM94" s="119">
        <f>(Escenarios!$F$11*AW94+0.1*BG94)/(Escenarios!$F$12)</f>
        <v>0.21662872477407397</v>
      </c>
      <c r="BN94" s="121">
        <f t="shared" si="16"/>
        <v>227.52060910102804</v>
      </c>
      <c r="BO94" s="121">
        <f>MAX(0,(BN94-Constantes!$D$13)*(1-EXP(-Constantes!$D$23)))</f>
        <v>1.2918457107336714</v>
      </c>
      <c r="BP94" s="121">
        <f>BL94+AY94*Escenarios!$F$11/Escenarios!$F$12+BO94</f>
        <v>1.3717726563282138</v>
      </c>
      <c r="BQ94" s="121">
        <f>0.0526*BL94*Observaciones!$F93^1.218</f>
        <v>0</v>
      </c>
      <c r="BR94" s="121">
        <f>BQ94*Constantes!$F$38</f>
        <v>0</v>
      </c>
      <c r="BS94" s="121">
        <f t="shared" si="17"/>
        <v>0</v>
      </c>
      <c r="BT94" s="15"/>
      <c r="BU94" s="74">
        <v>88</v>
      </c>
      <c r="BV94" s="75">
        <f>0.0526*Observaciones!$F93^2.218</f>
        <v>0</v>
      </c>
      <c r="BW94" s="75">
        <f>IF(Observaciones!$F93&gt;0.05*$CA$7,((Observaciones!$F93-0.05*$CA$7)^2)/(Observaciones!$F93+0.95*$CA$7),0)</f>
        <v>0</v>
      </c>
      <c r="BX94" s="75">
        <f>0.0526*BW94*Observaciones!$F93^1.218</f>
        <v>0</v>
      </c>
      <c r="BY94" s="27"/>
      <c r="BZ94" s="27"/>
      <c r="CA94" s="103"/>
      <c r="CB94" s="37"/>
    </row>
    <row r="95" spans="2:80" s="2" customFormat="1" ht="14.5" x14ac:dyDescent="0.35">
      <c r="B95" s="36"/>
      <c r="C95" s="74">
        <v>89</v>
      </c>
      <c r="D95" s="146">
        <f>ETo!$I94*((1-Constantes!$D$19)*ETo!$K94+ETo!$L94)</f>
        <v>1.7196851068388364</v>
      </c>
      <c r="E95" s="75">
        <f>MIN(D95*Constantes!$D$17,0.8*(H94+Observaciones!$F94-F95-G95-Constantes!$D$14))</f>
        <v>1.0696367150149539</v>
      </c>
      <c r="F95" s="75">
        <f>IF(Observaciones!$F94&gt;0.05*Constantes!$D$18,((Observaciones!$F94-0.05*Constantes!$D$18)^2)/(Observaciones!$F94+0.95*Constantes!$D$18),0)</f>
        <v>0</v>
      </c>
      <c r="G95" s="75">
        <f>MAX(0,H94+Observaciones!$F94-F95-Constantes!$D$13)</f>
        <v>0</v>
      </c>
      <c r="H95" s="75">
        <f>H94+Observaciones!$F94-F95-E95-G95-I94</f>
        <v>30.529658152182929</v>
      </c>
      <c r="I95" s="75">
        <f>MAX(0,(H95-Constantes!$D$14)*(1-EXP(-Constantes!$D$22)))</f>
        <v>6.9244790078487245E-2</v>
      </c>
      <c r="J95" s="75">
        <f t="shared" si="9"/>
        <v>224.04876924128277</v>
      </c>
      <c r="K95" s="75">
        <f>MAX(0,(J95-Constantes!$D$13)*(1-EXP(-Constantes!$D$23)))</f>
        <v>1.2678639610606004</v>
      </c>
      <c r="L95" s="75">
        <f t="shared" si="10"/>
        <v>1.3371087511390876</v>
      </c>
      <c r="M95" s="75">
        <f>0.0526*F95*Observaciones!$F94^1.218</f>
        <v>0</v>
      </c>
      <c r="N95" s="75">
        <f>M95*Constantes!$D$38</f>
        <v>0</v>
      </c>
      <c r="O95" s="75">
        <f t="shared" si="11"/>
        <v>0</v>
      </c>
      <c r="P95" s="15"/>
      <c r="Q95" s="120">
        <v>89</v>
      </c>
      <c r="R95" s="146">
        <f>ETo!$I94*((1-Constantes!$E$19)*ETo!$K94+ETo!$L94)</f>
        <v>1.7199324714939868</v>
      </c>
      <c r="S95" s="121">
        <f>MIN(R95*Constantes!$E$17,0.8*(V94+Observaciones!$F94-T95-U95-Constantes!$D$14))</f>
        <v>1.0705660662656058</v>
      </c>
      <c r="T95" s="121">
        <f>IF(Observaciones!$F94&gt;0.05*Constantes!$E$18,((Observaciones!$F94-0.05*Constantes!$E$18)^2)/(Observaciones!$F94+0.95*Constantes!$E$18),0)</f>
        <v>0</v>
      </c>
      <c r="U95" s="121">
        <f>MAX(0,V94+Observaciones!$F94-T95-Constantes!$D$13)</f>
        <v>0</v>
      </c>
      <c r="V95" s="121">
        <f>V94+Observaciones!$F94-T95-S95-U95-W94</f>
        <v>30.522365208363119</v>
      </c>
      <c r="W95" s="121">
        <f>MAX(0,(V95-Constantes!$D$14)*(1-EXP(-Constantes!$D$22)))</f>
        <v>6.9144385965806604E-2</v>
      </c>
      <c r="X95" s="119">
        <f>X94+(Entradas!$E$19*U95-Y94)/(800*Entradas!$D$44)</f>
        <v>0</v>
      </c>
      <c r="Y95" s="119">
        <f>8000*Entradas!$D$45*X95/Constantes!$E$32</f>
        <v>0</v>
      </c>
      <c r="Z95" s="119">
        <f>10*Escenarios!$E$11*T95</f>
        <v>0</v>
      </c>
      <c r="AA95" s="119">
        <f>10*Escenarios!$E$11*Y95</f>
        <v>0</v>
      </c>
      <c r="AB95" s="119">
        <f>0.001*Observaciones!$F94*Escenarios!$E$9</f>
        <v>0</v>
      </c>
      <c r="AC95" s="119">
        <f>Observaciones!$I94</f>
        <v>0</v>
      </c>
      <c r="AD95" s="119">
        <f>MIN(0.0005*ETo!$M94*Escenarios!$E$9*(AH94/Constantes!$E$27)^(2/3),AH94+Z95+AA95+AB95+AC95)</f>
        <v>5.0714095059465922</v>
      </c>
      <c r="AE95" s="119">
        <f>MIN(Constantes!$E$26*(AH94/Constantes!$E$27)^(2/3),AH94+Z95+AA95+AB95+AC95-AD95)</f>
        <v>19.684776644195377</v>
      </c>
      <c r="AF95" s="119">
        <f>MIN(Entradas!$E$20,AH94+Z95+AA95+AB95+AC95-AD95-AE95)</f>
        <v>1</v>
      </c>
      <c r="AG95" s="119">
        <f>MAX(0,AH94+Z95+AA95+AB95+AC95-AD95-AE95-AF95-Constantes!$E$27)</f>
        <v>0</v>
      </c>
      <c r="AH95" s="119">
        <f t="shared" si="12"/>
        <v>6483.9214797338291</v>
      </c>
      <c r="AI95" s="119">
        <f>(Escenarios!$E$11*S95+0.1*AD95)/(Escenarios!$E$12)</f>
        <v>1.0697620067645159</v>
      </c>
      <c r="AJ95" s="119">
        <f>AG95/10/Escenarios!$E$12</f>
        <v>0</v>
      </c>
      <c r="AK95" s="119">
        <f>(Escenarios!$E$11*U95+0.1*AE95)/(Escenarios!$E$12)</f>
        <v>5.6242218983415367E-2</v>
      </c>
      <c r="AL95" s="121">
        <f t="shared" si="13"/>
        <v>224.57048097688624</v>
      </c>
      <c r="AM95" s="121">
        <f>MAX(0,(AL95-Constantes!$D$13)*(1-EXP(-Constantes!$D$23)))</f>
        <v>1.2714676872548334</v>
      </c>
      <c r="AN95" s="121">
        <f>AJ95+W95*Escenarios!$E$11/Escenarios!$E$12+AM95</f>
        <v>1.3396242962782714</v>
      </c>
      <c r="AO95" s="121">
        <f>0.0526*AJ95*Observaciones!$F94^1.218</f>
        <v>0</v>
      </c>
      <c r="AP95" s="121">
        <f>AO95*Constantes!$E$38</f>
        <v>0</v>
      </c>
      <c r="AQ95" s="121">
        <f t="shared" si="14"/>
        <v>0</v>
      </c>
      <c r="AR95" s="15"/>
      <c r="AS95" s="74">
        <v>89</v>
      </c>
      <c r="AT95" s="146">
        <f>ETo!$I94*((1-Constantes!$F$19)*ETo!$K94+ETo!$L94)</f>
        <v>1.7207195408512839</v>
      </c>
      <c r="AU95" s="121">
        <f>MIN(AT95*Constantes!$F$17,0.8*(AX94+Observaciones!$F94-AV95-AW95-Constantes!$D$14))</f>
        <v>1.0735283206408264</v>
      </c>
      <c r="AV95" s="121">
        <f>IF(Observaciones!$F94&gt;0.05*Constantes!$F$18,((Observaciones!$F94-0.05*Constantes!$F$18)^2)/(Observaciones!$F94+0.95*Constantes!$F$18),0)</f>
        <v>0</v>
      </c>
      <c r="AW95" s="121">
        <f>MAX(0,AX94+Observaciones!$F94-AV95-Constantes!$D$13)</f>
        <v>0</v>
      </c>
      <c r="AX95" s="121">
        <f>AX94+Observaciones!$F94-AV95-AU95-AW95-AY94</f>
        <v>30.499119383885546</v>
      </c>
      <c r="AY95" s="121">
        <f>MAX(0,(AX95-Constantes!$D$14)*(1-EXP(-Constantes!$D$22)))</f>
        <v>6.8824353830928345E-2</v>
      </c>
      <c r="AZ95" s="119">
        <f>AZ94+(Entradas!$F$19*AW95-BA94)/(800*Entradas!$D$44)</f>
        <v>0</v>
      </c>
      <c r="BA95" s="119">
        <f>8000*Entradas!$D$45*AZ95/Constantes!$F$32</f>
        <v>0</v>
      </c>
      <c r="BB95" s="119">
        <f>10*Escenarios!$F$11*AV95</f>
        <v>0</v>
      </c>
      <c r="BC95" s="119">
        <f>10*Escenarios!$F$11*BA95</f>
        <v>0</v>
      </c>
      <c r="BD95" s="119">
        <f>0.001*Observaciones!$F94*Escenarios!$F$9</f>
        <v>0</v>
      </c>
      <c r="BE95" s="119">
        <f>Observaciones!$I94</f>
        <v>0</v>
      </c>
      <c r="BF95" s="119">
        <f>MIN(0.0005*ETo!$M94*Escenarios!$F$9*(BJ94/Constantes!$F$27)^(2/3),BJ94+BB95+BE95+BC95+BD95)</f>
        <v>19.329814229603027</v>
      </c>
      <c r="BG95" s="119">
        <f>MIN(Constantes!$F$26*(BJ94/Constantes!$F$27)^(2/3),BJ94+BB95+BC95+BD95+BE95-BF95)</f>
        <v>75.029057550441934</v>
      </c>
      <c r="BH95" s="119">
        <f>MIN(Entradas!$F$20,BJ94+BB95+BC95+BD95+BE95-BF95-BG95)</f>
        <v>1</v>
      </c>
      <c r="BI95" s="119">
        <f>MAX(0,BJ94+BB95+BC95+BD95+BE95-BF95-BG95-BH95-Constantes!$F$27)</f>
        <v>0</v>
      </c>
      <c r="BJ95" s="119">
        <f t="shared" si="15"/>
        <v>5959.6948038139799</v>
      </c>
      <c r="BK95" s="119">
        <f>(Escenarios!$F$11*AU95+0.1*BF95)/(Escenarios!$F$12)</f>
        <v>1.067411885831645</v>
      </c>
      <c r="BL95" s="119">
        <f>BI95/10/Escenarios!$F$12</f>
        <v>0</v>
      </c>
      <c r="BM95" s="119">
        <f>(Escenarios!$F$11*AW95+0.1*BG95)/(Escenarios!$F$12)</f>
        <v>0.21436873585840552</v>
      </c>
      <c r="BN95" s="121">
        <f t="shared" si="16"/>
        <v>226.44313212615279</v>
      </c>
      <c r="BO95" s="121">
        <f>MAX(0,(BN95-Constantes!$D$13)*(1-EXP(-Constantes!$D$23)))</f>
        <v>1.2844030336132319</v>
      </c>
      <c r="BP95" s="121">
        <f>BL95+AY95*Escenarios!$F$11/Escenarios!$F$12+BO95</f>
        <v>1.3492945672252501</v>
      </c>
      <c r="BQ95" s="121">
        <f>0.0526*BL95*Observaciones!$F94^1.218</f>
        <v>0</v>
      </c>
      <c r="BR95" s="121">
        <f>BQ95*Constantes!$F$38</f>
        <v>0</v>
      </c>
      <c r="BS95" s="121">
        <f t="shared" si="17"/>
        <v>0</v>
      </c>
      <c r="BT95" s="15"/>
      <c r="BU95" s="74">
        <v>89</v>
      </c>
      <c r="BV95" s="75">
        <f>0.0526*Observaciones!$F94^2.218</f>
        <v>0</v>
      </c>
      <c r="BW95" s="75">
        <f>IF(Observaciones!$F94&gt;0.05*$CA$7,((Observaciones!$F94-0.05*$CA$7)^2)/(Observaciones!$F94+0.95*$CA$7),0)</f>
        <v>0</v>
      </c>
      <c r="BX95" s="75">
        <f>0.0526*BW95*Observaciones!$F94^1.218</f>
        <v>0</v>
      </c>
      <c r="BY95" s="27"/>
      <c r="BZ95" s="27"/>
      <c r="CA95" s="103"/>
      <c r="CB95" s="37"/>
    </row>
    <row r="96" spans="2:80" s="2" customFormat="1" ht="14.5" x14ac:dyDescent="0.35">
      <c r="B96" s="36"/>
      <c r="C96" s="74">
        <v>90</v>
      </c>
      <c r="D96" s="146">
        <f>ETo!$I95*((1-Constantes!$D$19)*ETo!$K95+ETo!$L95)</f>
        <v>1.6795383172099714</v>
      </c>
      <c r="E96" s="75">
        <f>MIN(D96*Constantes!$D$17,0.8*(H95+Observaciones!$F95-F96-G96-Constantes!$D$14))</f>
        <v>1.0446655851224858</v>
      </c>
      <c r="F96" s="75">
        <f>IF(Observaciones!$F95&gt;0.05*Constantes!$D$18,((Observaciones!$F95-0.05*Constantes!$D$18)^2)/(Observaciones!$F95+0.95*Constantes!$D$18),0)</f>
        <v>0</v>
      </c>
      <c r="G96" s="75">
        <f>MAX(0,H95+Observaciones!$F95-F96-Constantes!$D$13)</f>
        <v>0</v>
      </c>
      <c r="H96" s="75">
        <f>H95+Observaciones!$F95-F96-E96-G96-I95</f>
        <v>29.415747776981959</v>
      </c>
      <c r="I96" s="75">
        <f>MAX(0,(H96-Constantes!$D$14)*(1-EXP(-Constantes!$D$22)))</f>
        <v>5.3909256775182372E-2</v>
      </c>
      <c r="J96" s="75">
        <f t="shared" si="9"/>
        <v>222.78090528022216</v>
      </c>
      <c r="K96" s="75">
        <f>MAX(0,(J96-Constantes!$D$13)*(1-EXP(-Constantes!$D$23)))</f>
        <v>1.2591061849643566</v>
      </c>
      <c r="L96" s="75">
        <f t="shared" si="10"/>
        <v>1.313015441739539</v>
      </c>
      <c r="M96" s="75">
        <f>0.0526*F96*Observaciones!$F95^1.218</f>
        <v>0</v>
      </c>
      <c r="N96" s="75">
        <f>M96*Constantes!$D$38</f>
        <v>0</v>
      </c>
      <c r="O96" s="75">
        <f t="shared" si="11"/>
        <v>0</v>
      </c>
      <c r="P96" s="15"/>
      <c r="Q96" s="120">
        <v>90</v>
      </c>
      <c r="R96" s="146">
        <f>ETo!$I95*((1-Constantes!$E$19)*ETo!$K95+ETo!$L95)</f>
        <v>1.6797800360153516</v>
      </c>
      <c r="S96" s="121">
        <f>MIN(R96*Constantes!$E$17,0.8*(V95+Observaciones!$F95-T96-U96-Constantes!$D$14))</f>
        <v>1.0455733205539051</v>
      </c>
      <c r="T96" s="121">
        <f>IF(Observaciones!$F95&gt;0.05*Constantes!$E$18,((Observaciones!$F95-0.05*Constantes!$E$18)^2)/(Observaciones!$F95+0.95*Constantes!$E$18),0)</f>
        <v>0</v>
      </c>
      <c r="U96" s="121">
        <f>MAX(0,V95+Observaciones!$F95-T96-Constantes!$D$13)</f>
        <v>0</v>
      </c>
      <c r="V96" s="121">
        <f>V95+Observaciones!$F95-T96-S96-U96-W95</f>
        <v>29.407647501843407</v>
      </c>
      <c r="W96" s="121">
        <f>MAX(0,(V96-Constantes!$D$14)*(1-EXP(-Constantes!$D$22)))</f>
        <v>5.3797737893664821E-2</v>
      </c>
      <c r="X96" s="119">
        <f>X95+(Entradas!$E$19*U96-Y95)/(800*Entradas!$D$44)</f>
        <v>0</v>
      </c>
      <c r="Y96" s="119">
        <f>8000*Entradas!$D$45*X96/Constantes!$E$32</f>
        <v>0</v>
      </c>
      <c r="Z96" s="119">
        <f>10*Escenarios!$E$11*T96</f>
        <v>0</v>
      </c>
      <c r="AA96" s="119">
        <f>10*Escenarios!$E$11*Y96</f>
        <v>0</v>
      </c>
      <c r="AB96" s="119">
        <f>0.001*Observaciones!$F95*Escenarios!$E$9</f>
        <v>0</v>
      </c>
      <c r="AC96" s="119">
        <f>Observaciones!$I95</f>
        <v>0</v>
      </c>
      <c r="AD96" s="119">
        <f>MIN(0.0005*ETo!$M95*Escenarios!$E$9*(AH95/Constantes!$E$27)^(2/3),AH95+Z96+AA96+AB96+AC96)</f>
        <v>4.9403787320420811</v>
      </c>
      <c r="AE96" s="119">
        <f>MIN(Constantes!$E$26*(AH95/Constantes!$E$27)^(2/3),AH95+Z96+AA96+AB96+AC96-AD96)</f>
        <v>19.632819161537927</v>
      </c>
      <c r="AF96" s="119">
        <f>MIN(Entradas!$E$20,AH95+Z96+AA96+AB96+AC96-AD96-AE96)</f>
        <v>1</v>
      </c>
      <c r="AG96" s="119">
        <f>MAX(0,AH95+Z96+AA96+AB96+AC96-AD96-AE96-AF96-Constantes!$E$27)</f>
        <v>0</v>
      </c>
      <c r="AH96" s="119">
        <f t="shared" si="12"/>
        <v>6458.348281840249</v>
      </c>
      <c r="AI96" s="119">
        <f>(Escenarios!$E$11*S96+0.1*AD96)/(Escenarios!$E$12)</f>
        <v>1.0447519266375409</v>
      </c>
      <c r="AJ96" s="119">
        <f>AG96/10/Escenarios!$E$12</f>
        <v>0</v>
      </c>
      <c r="AK96" s="119">
        <f>(Escenarios!$E$11*U96+0.1*AE96)/(Escenarios!$E$12)</f>
        <v>5.6093769032965514E-2</v>
      </c>
      <c r="AL96" s="121">
        <f t="shared" si="13"/>
        <v>223.35510705866437</v>
      </c>
      <c r="AM96" s="121">
        <f>MAX(0,(AL96-Constantes!$D$13)*(1-EXP(-Constantes!$D$23)))</f>
        <v>1.2630724863690082</v>
      </c>
      <c r="AN96" s="121">
        <f>AJ96+W96*Escenarios!$E$11/Escenarios!$E$12+AM96</f>
        <v>1.3161016851499063</v>
      </c>
      <c r="AO96" s="121">
        <f>0.0526*AJ96*Observaciones!$F95^1.218</f>
        <v>0</v>
      </c>
      <c r="AP96" s="121">
        <f>AO96*Constantes!$E$38</f>
        <v>0</v>
      </c>
      <c r="AQ96" s="121">
        <f t="shared" si="14"/>
        <v>0</v>
      </c>
      <c r="AR96" s="15"/>
      <c r="AS96" s="74">
        <v>90</v>
      </c>
      <c r="AT96" s="146">
        <f>ETo!$I95*((1-Constantes!$F$19)*ETo!$K95+ETo!$L95)</f>
        <v>1.6805491413051974</v>
      </c>
      <c r="AU96" s="121">
        <f>MIN(AT96*Constantes!$F$17,0.8*(AX95+Observaciones!$F95-AV96-AW96-Constantes!$D$14))</f>
        <v>1.0484666760553021</v>
      </c>
      <c r="AV96" s="121">
        <f>IF(Observaciones!$F95&gt;0.05*Constantes!$F$18,((Observaciones!$F95-0.05*Constantes!$F$18)^2)/(Observaciones!$F95+0.95*Constantes!$F$18),0)</f>
        <v>0</v>
      </c>
      <c r="AW96" s="121">
        <f>MAX(0,AX95+Observaciones!$F95-AV96-Constantes!$D$13)</f>
        <v>0</v>
      </c>
      <c r="AX96" s="121">
        <f>AX95+Observaciones!$F95-AV96-AU96-AW96-AY95</f>
        <v>29.381828353999314</v>
      </c>
      <c r="AY96" s="121">
        <f>MAX(0,(AX96-Constantes!$D$14)*(1-EXP(-Constantes!$D$22)))</f>
        <v>5.3442278055565548E-2</v>
      </c>
      <c r="AZ96" s="119">
        <f>AZ95+(Entradas!$F$19*AW96-BA95)/(800*Entradas!$D$44)</f>
        <v>0</v>
      </c>
      <c r="BA96" s="119">
        <f>8000*Entradas!$D$45*AZ96/Constantes!$F$32</f>
        <v>0</v>
      </c>
      <c r="BB96" s="119">
        <f>10*Escenarios!$F$11*AV96</f>
        <v>0</v>
      </c>
      <c r="BC96" s="119">
        <f>10*Escenarios!$F$11*BA96</f>
        <v>0</v>
      </c>
      <c r="BD96" s="119">
        <f>0.001*Observaciones!$F95*Escenarios!$F$9</f>
        <v>0</v>
      </c>
      <c r="BE96" s="119">
        <f>Observaciones!$I95</f>
        <v>0</v>
      </c>
      <c r="BF96" s="119">
        <f>MIN(0.0005*ETo!$M95*Escenarios!$F$9*(BJ95/Constantes!$F$27)^(2/3),BJ95+BB96+BE96+BC96+BD96)</f>
        <v>18.681471579698982</v>
      </c>
      <c r="BG96" s="119">
        <f>MIN(Constantes!$F$26*(BJ95/Constantes!$F$27)^(2/3),BJ95+BB96+BC96+BD96+BE96-BF96)</f>
        <v>74.239238141169352</v>
      </c>
      <c r="BH96" s="119">
        <f>MIN(Entradas!$F$20,BJ95+BB96+BC96+BD96+BE96-BF96-BG96)</f>
        <v>1</v>
      </c>
      <c r="BI96" s="119">
        <f>MAX(0,BJ95+BB96+BC96+BD96+BE96-BF96-BG96-BH96-Constantes!$F$27)</f>
        <v>0</v>
      </c>
      <c r="BJ96" s="119">
        <f t="shared" si="15"/>
        <v>5865.7740940931117</v>
      </c>
      <c r="BK96" s="119">
        <f>(Escenarios!$F$11*AU96+0.1*BF96)/(Escenarios!$F$12)</f>
        <v>1.0419299276512821</v>
      </c>
      <c r="BL96" s="119">
        <f>BI96/10/Escenarios!$F$12</f>
        <v>0</v>
      </c>
      <c r="BM96" s="119">
        <f>(Escenarios!$F$11*AW96+0.1*BG96)/(Escenarios!$F$12)</f>
        <v>0.21211210897476959</v>
      </c>
      <c r="BN96" s="121">
        <f t="shared" si="16"/>
        <v>225.37084120151431</v>
      </c>
      <c r="BO96" s="121">
        <f>MAX(0,(BN96-Constantes!$D$13)*(1-EXP(-Constantes!$D$23)))</f>
        <v>1.2769961791584667</v>
      </c>
      <c r="BP96" s="121">
        <f>BL96+AY96*Escenarios!$F$11/Escenarios!$F$12+BO96</f>
        <v>1.3273846127537143</v>
      </c>
      <c r="BQ96" s="121">
        <f>0.0526*BL96*Observaciones!$F95^1.218</f>
        <v>0</v>
      </c>
      <c r="BR96" s="121">
        <f>BQ96*Constantes!$F$38</f>
        <v>0</v>
      </c>
      <c r="BS96" s="121">
        <f t="shared" si="17"/>
        <v>0</v>
      </c>
      <c r="BT96" s="15"/>
      <c r="BU96" s="74">
        <v>90</v>
      </c>
      <c r="BV96" s="75">
        <f>0.0526*Observaciones!$F95^2.218</f>
        <v>0</v>
      </c>
      <c r="BW96" s="75">
        <f>IF(Observaciones!$F95&gt;0.05*$CA$7,((Observaciones!$F95-0.05*$CA$7)^2)/(Observaciones!$F95+0.95*$CA$7),0)</f>
        <v>0</v>
      </c>
      <c r="BX96" s="75">
        <f>0.0526*BW96*Observaciones!$F95^1.218</f>
        <v>0</v>
      </c>
      <c r="BY96" s="27"/>
      <c r="BZ96" s="27"/>
      <c r="CA96" s="103"/>
      <c r="CB96" s="37"/>
    </row>
    <row r="97" spans="2:80" s="2" customFormat="1" ht="14.5" x14ac:dyDescent="0.35">
      <c r="B97" s="36"/>
      <c r="C97" s="74">
        <v>91</v>
      </c>
      <c r="D97" s="146">
        <f>ETo!$I96*((1-Constantes!$D$19)*ETo!$K96+ETo!$L96)</f>
        <v>1.625782713981248</v>
      </c>
      <c r="E97" s="75">
        <f>MIN(D97*Constantes!$D$17,0.8*(H96+Observaciones!$F96-F97-G97-Constantes!$D$14))</f>
        <v>1.0112298319008306</v>
      </c>
      <c r="F97" s="75">
        <f>IF(Observaciones!$F96&gt;0.05*Constantes!$D$18,((Observaciones!$F96-0.05*Constantes!$D$18)^2)/(Observaciones!$F96+0.95*Constantes!$D$18),0)</f>
        <v>0</v>
      </c>
      <c r="G97" s="75">
        <f>MAX(0,H96+Observaciones!$F96-F97-Constantes!$D$13)</f>
        <v>0</v>
      </c>
      <c r="H97" s="75">
        <f>H96+Observaciones!$F96-F97-E97-G97-I96</f>
        <v>28.350608688305947</v>
      </c>
      <c r="I97" s="75">
        <f>MAX(0,(H97-Constantes!$D$14)*(1-EXP(-Constantes!$D$22)))</f>
        <v>3.9245172185705626E-2</v>
      </c>
      <c r="J97" s="75">
        <f t="shared" si="9"/>
        <v>221.52179909525779</v>
      </c>
      <c r="K97" s="75">
        <f>MAX(0,(J97-Constantes!$D$13)*(1-EXP(-Constantes!$D$23)))</f>
        <v>1.2504089032464589</v>
      </c>
      <c r="L97" s="75">
        <f t="shared" si="10"/>
        <v>1.2896540754321646</v>
      </c>
      <c r="M97" s="75">
        <f>0.0526*F97*Observaciones!$F96^1.218</f>
        <v>0</v>
      </c>
      <c r="N97" s="75">
        <f>M97*Constantes!$D$38</f>
        <v>0</v>
      </c>
      <c r="O97" s="75">
        <f t="shared" si="11"/>
        <v>0</v>
      </c>
      <c r="P97" s="15"/>
      <c r="Q97" s="120">
        <v>91</v>
      </c>
      <c r="R97" s="146">
        <f>ETo!$I96*((1-Constantes!$E$19)*ETo!$K96+ETo!$L96)</f>
        <v>1.6260166528687401</v>
      </c>
      <c r="S97" s="121">
        <f>MIN(R97*Constantes!$E$17,0.8*(V96+Observaciones!$F96-T97-U97-Constantes!$D$14))</f>
        <v>1.012108487161695</v>
      </c>
      <c r="T97" s="121">
        <f>IF(Observaciones!$F96&gt;0.05*Constantes!$E$18,((Observaciones!$F96-0.05*Constantes!$E$18)^2)/(Observaciones!$F96+0.95*Constantes!$E$18),0)</f>
        <v>0</v>
      </c>
      <c r="U97" s="121">
        <f>MAX(0,V96+Observaciones!$F96-T97-Constantes!$D$13)</f>
        <v>0</v>
      </c>
      <c r="V97" s="121">
        <f>V96+Observaciones!$F96-T97-S97-U97-W96</f>
        <v>28.341741276788049</v>
      </c>
      <c r="W97" s="121">
        <f>MAX(0,(V97-Constantes!$D$14)*(1-EXP(-Constantes!$D$22)))</f>
        <v>3.9123091910959744E-2</v>
      </c>
      <c r="X97" s="119">
        <f>X96+(Entradas!$E$19*U97-Y96)/(800*Entradas!$D$44)</f>
        <v>0</v>
      </c>
      <c r="Y97" s="119">
        <f>8000*Entradas!$D$45*X97/Constantes!$E$32</f>
        <v>0</v>
      </c>
      <c r="Z97" s="119">
        <f>10*Escenarios!$E$11*T97</f>
        <v>0</v>
      </c>
      <c r="AA97" s="119">
        <f>10*Escenarios!$E$11*Y97</f>
        <v>0</v>
      </c>
      <c r="AB97" s="119">
        <f>0.001*Observaciones!$F96*Escenarios!$E$9</f>
        <v>0</v>
      </c>
      <c r="AC97" s="119">
        <f>Observaciones!$I96</f>
        <v>0</v>
      </c>
      <c r="AD97" s="119">
        <f>MIN(0.0005*ETo!$M96*Escenarios!$E$9*(AH96/Constantes!$E$27)^(2/3),AH96+Z97+AA97+AB97+AC97)</f>
        <v>4.7695266910802614</v>
      </c>
      <c r="AE97" s="119">
        <f>MIN(Constantes!$E$26*(AH96/Constantes!$E$27)^(2/3),AH96+Z97+AA97+AB97+AC97-AD97)</f>
        <v>19.581162707552576</v>
      </c>
      <c r="AF97" s="119">
        <f>MIN(Entradas!$E$20,AH96+Z97+AA97+AB97+AC97-AD97-AE97)</f>
        <v>1</v>
      </c>
      <c r="AG97" s="119">
        <f>MAX(0,AH96+Z97+AA97+AB97+AC97-AD97-AE97-AF97-Constantes!$E$27)</f>
        <v>0</v>
      </c>
      <c r="AH97" s="119">
        <f t="shared" si="12"/>
        <v>6432.9975924416158</v>
      </c>
      <c r="AI97" s="119">
        <f>(Escenarios!$E$11*S97+0.1*AD97)/(Escenarios!$E$12)</f>
        <v>1.0112770136053286</v>
      </c>
      <c r="AJ97" s="119">
        <f>AG97/10/Escenarios!$E$12</f>
        <v>0</v>
      </c>
      <c r="AK97" s="119">
        <f>(Escenarios!$E$11*U97+0.1*AE97)/(Escenarios!$E$12)</f>
        <v>5.5946179164435936E-2</v>
      </c>
      <c r="AL97" s="121">
        <f t="shared" si="13"/>
        <v>222.14798075145981</v>
      </c>
      <c r="AM97" s="121">
        <f>MAX(0,(AL97-Constantes!$D$13)*(1-EXP(-Constantes!$D$23)))</f>
        <v>1.2547342558939187</v>
      </c>
      <c r="AN97" s="121">
        <f>AJ97+W97*Escenarios!$E$11/Escenarios!$E$12+AM97</f>
        <v>1.2932984464918649</v>
      </c>
      <c r="AO97" s="121">
        <f>0.0526*AJ97*Observaciones!$F96^1.218</f>
        <v>0</v>
      </c>
      <c r="AP97" s="121">
        <f>AO97*Constantes!$E$38</f>
        <v>0</v>
      </c>
      <c r="AQ97" s="121">
        <f t="shared" si="14"/>
        <v>0</v>
      </c>
      <c r="AR97" s="15"/>
      <c r="AS97" s="74">
        <v>91</v>
      </c>
      <c r="AT97" s="146">
        <f>ETo!$I96*((1-Constantes!$F$19)*ETo!$K96+ETo!$L96)</f>
        <v>1.6267610038743956</v>
      </c>
      <c r="AU97" s="121">
        <f>MIN(AT97*Constantes!$F$17,0.8*(AX96+Observaciones!$F96-AV97-AW97-Constantes!$D$14))</f>
        <v>1.0149091511503896</v>
      </c>
      <c r="AV97" s="121">
        <f>IF(Observaciones!$F96&gt;0.05*Constantes!$F$18,((Observaciones!$F96-0.05*Constantes!$F$18)^2)/(Observaciones!$F96+0.95*Constantes!$F$18),0)</f>
        <v>0</v>
      </c>
      <c r="AW97" s="121">
        <f>MAX(0,AX96+Observaciones!$F96-AV97-Constantes!$D$13)</f>
        <v>0</v>
      </c>
      <c r="AX97" s="121">
        <f>AX96+Observaciones!$F96-AV97-AU97-AW97-AY96</f>
        <v>28.313476924793356</v>
      </c>
      <c r="AY97" s="121">
        <f>MAX(0,(AX97-Constantes!$D$14)*(1-EXP(-Constantes!$D$22)))</f>
        <v>3.8733968224745091E-2</v>
      </c>
      <c r="AZ97" s="119">
        <f>AZ96+(Entradas!$F$19*AW97-BA96)/(800*Entradas!$D$44)</f>
        <v>0</v>
      </c>
      <c r="BA97" s="119">
        <f>8000*Entradas!$D$45*AZ97/Constantes!$F$32</f>
        <v>0</v>
      </c>
      <c r="BB97" s="119">
        <f>10*Escenarios!$F$11*AV97</f>
        <v>0</v>
      </c>
      <c r="BC97" s="119">
        <f>10*Escenarios!$F$11*BA97</f>
        <v>0</v>
      </c>
      <c r="BD97" s="119">
        <f>0.001*Observaciones!$F96*Escenarios!$F$9</f>
        <v>0</v>
      </c>
      <c r="BE97" s="119">
        <f>Observaciones!$I96</f>
        <v>0</v>
      </c>
      <c r="BF97" s="119">
        <f>MIN(0.0005*ETo!$M96*Escenarios!$F$9*(BJ96/Constantes!$F$27)^(2/3),BJ96+BB97+BE97+BC97+BD97)</f>
        <v>17.89250672745122</v>
      </c>
      <c r="BG97" s="119">
        <f>MIN(Constantes!$F$26*(BJ96/Constantes!$F$27)^(2/3),BJ96+BB97+BC97+BD97+BE97-BF97)</f>
        <v>73.457201975915225</v>
      </c>
      <c r="BH97" s="119">
        <f>MIN(Entradas!$F$20,BJ96+BB97+BC97+BD97+BE97-BF97-BG97)</f>
        <v>1</v>
      </c>
      <c r="BI97" s="119">
        <f>MAX(0,BJ96+BB97+BC97+BD97+BE97-BF97-BG97-BH97-Constantes!$F$27)</f>
        <v>0</v>
      </c>
      <c r="BJ97" s="119">
        <f t="shared" si="15"/>
        <v>5773.4243853897451</v>
      </c>
      <c r="BK97" s="119">
        <f>(Escenarios!$F$11*AU97+0.1*BF97)/(Escenarios!$F$12)</f>
        <v>1.0080357903059423</v>
      </c>
      <c r="BL97" s="119">
        <f>BI97/10/Escenarios!$F$12</f>
        <v>0</v>
      </c>
      <c r="BM97" s="119">
        <f>(Escenarios!$F$11*AW97+0.1*BG97)/(Escenarios!$F$12)</f>
        <v>0.20987771993118637</v>
      </c>
      <c r="BN97" s="121">
        <f t="shared" si="16"/>
        <v>224.30372274228705</v>
      </c>
      <c r="BO97" s="121">
        <f>MAX(0,(BN97-Constantes!$D$13)*(1-EXP(-Constantes!$D$23)))</f>
        <v>1.2696250535321312</v>
      </c>
      <c r="BP97" s="121">
        <f>BL97+AY97*Escenarios!$F$11/Escenarios!$F$12+BO97</f>
        <v>1.3061456521440338</v>
      </c>
      <c r="BQ97" s="121">
        <f>0.0526*BL97*Observaciones!$F96^1.218</f>
        <v>0</v>
      </c>
      <c r="BR97" s="121">
        <f>BQ97*Constantes!$F$38</f>
        <v>0</v>
      </c>
      <c r="BS97" s="121">
        <f t="shared" si="17"/>
        <v>0</v>
      </c>
      <c r="BT97" s="15"/>
      <c r="BU97" s="74">
        <v>91</v>
      </c>
      <c r="BV97" s="75">
        <f>0.0526*Observaciones!$F96^2.218</f>
        <v>0</v>
      </c>
      <c r="BW97" s="75">
        <f>IF(Observaciones!$F96&gt;0.05*$CA$7,((Observaciones!$F96-0.05*$CA$7)^2)/(Observaciones!$F96+0.95*$CA$7),0)</f>
        <v>0</v>
      </c>
      <c r="BX97" s="75">
        <f>0.0526*BW97*Observaciones!$F96^1.218</f>
        <v>0</v>
      </c>
      <c r="BY97" s="27"/>
      <c r="BZ97" s="27"/>
      <c r="CA97" s="103"/>
      <c r="CB97" s="37"/>
    </row>
    <row r="98" spans="2:80" s="2" customFormat="1" ht="14.5" x14ac:dyDescent="0.35">
      <c r="B98" s="36"/>
      <c r="C98" s="74">
        <v>92</v>
      </c>
      <c r="D98" s="146">
        <f>ETo!$I97*((1-Constantes!$D$19)*ETo!$K97+ETo!$L97)</f>
        <v>1.6735770889543169</v>
      </c>
      <c r="E98" s="75">
        <f>MIN(D98*Constantes!$D$17,0.8*(H97+Observaciones!$F97-F98-G98-Constantes!$D$14))</f>
        <v>1.0409577268736265</v>
      </c>
      <c r="F98" s="75">
        <f>IF(Observaciones!$F97&gt;0.05*Constantes!$D$18,((Observaciones!$F97-0.05*Constantes!$D$18)^2)/(Observaciones!$F97+0.95*Constantes!$D$18),0)</f>
        <v>0</v>
      </c>
      <c r="G98" s="75">
        <f>MAX(0,H97+Observaciones!$F97-F98-Constantes!$D$13)</f>
        <v>0</v>
      </c>
      <c r="H98" s="75">
        <f>H97+Observaciones!$F97-F98-E98-G98-I97</f>
        <v>27.270405789246617</v>
      </c>
      <c r="I98" s="75">
        <f>MAX(0,(H98-Constantes!$D$14)*(1-EXP(-Constantes!$D$22)))</f>
        <v>2.4373699667225752E-2</v>
      </c>
      <c r="J98" s="75">
        <f t="shared" si="9"/>
        <v>220.27139019201132</v>
      </c>
      <c r="K98" s="75">
        <f>MAX(0,(J98-Constantes!$D$13)*(1-EXP(-Constantes!$D$23)))</f>
        <v>1.2417716980417131</v>
      </c>
      <c r="L98" s="75">
        <f t="shared" si="10"/>
        <v>1.2661453977089387</v>
      </c>
      <c r="M98" s="75">
        <f>0.0526*F98*Observaciones!$F97^1.218</f>
        <v>0</v>
      </c>
      <c r="N98" s="75">
        <f>M98*Constantes!$D$38</f>
        <v>0</v>
      </c>
      <c r="O98" s="75">
        <f t="shared" si="11"/>
        <v>0</v>
      </c>
      <c r="P98" s="15"/>
      <c r="Q98" s="120">
        <v>92</v>
      </c>
      <c r="R98" s="146">
        <f>ETo!$I97*((1-Constantes!$E$19)*ETo!$K97+ETo!$L97)</f>
        <v>1.6738186771560473</v>
      </c>
      <c r="S98" s="121">
        <f>MIN(R98*Constantes!$E$17,0.8*(V97+Observaciones!$F97-T98-U98-Constantes!$D$14))</f>
        <v>1.0418626931837158</v>
      </c>
      <c r="T98" s="121">
        <f>IF(Observaciones!$F97&gt;0.05*Constantes!$E$18,((Observaciones!$F97-0.05*Constantes!$E$18)^2)/(Observaciones!$F97+0.95*Constantes!$E$18),0)</f>
        <v>0</v>
      </c>
      <c r="U98" s="121">
        <f>MAX(0,V97+Observaciones!$F97-T98-Constantes!$D$13)</f>
        <v>0</v>
      </c>
      <c r="V98" s="121">
        <f>V97+Observaciones!$F97-T98-S98-U98-W97</f>
        <v>27.260755491693374</v>
      </c>
      <c r="W98" s="121">
        <f>MAX(0,(V98-Constantes!$D$14)*(1-EXP(-Constantes!$D$22)))</f>
        <v>2.4240841169083243E-2</v>
      </c>
      <c r="X98" s="119">
        <f>X97+(Entradas!$E$19*U98-Y97)/(800*Entradas!$D$44)</f>
        <v>0</v>
      </c>
      <c r="Y98" s="119">
        <f>8000*Entradas!$D$45*X98/Constantes!$E$32</f>
        <v>0</v>
      </c>
      <c r="Z98" s="119">
        <f>10*Escenarios!$E$11*T98</f>
        <v>0</v>
      </c>
      <c r="AA98" s="119">
        <f>10*Escenarios!$E$11*Y98</f>
        <v>0</v>
      </c>
      <c r="AB98" s="119">
        <f>0.001*Observaciones!$F97*Escenarios!$E$9</f>
        <v>0</v>
      </c>
      <c r="AC98" s="119">
        <f>Observaciones!$I97</f>
        <v>0</v>
      </c>
      <c r="AD98" s="119">
        <f>MIN(0.0005*ETo!$M97*Escenarios!$E$9*(AH97/Constantes!$E$27)^(2/3),AH97+Z98+AA98+AB98+AC98)</f>
        <v>4.8994845963370635</v>
      </c>
      <c r="AE98" s="119">
        <f>MIN(Constantes!$E$26*(AH97/Constantes!$E$27)^(2/3),AH97+Z98+AA98+AB98+AC98-AD98)</f>
        <v>19.529888370611605</v>
      </c>
      <c r="AF98" s="119">
        <f>MIN(Entradas!$E$20,AH97+Z98+AA98+AB98+AC98-AD98-AE98)</f>
        <v>1</v>
      </c>
      <c r="AG98" s="119">
        <f>MAX(0,AH97+Z98+AA98+AB98+AC98-AD98-AE98-AF98-Constantes!$E$27)</f>
        <v>0</v>
      </c>
      <c r="AH98" s="119">
        <f t="shared" si="12"/>
        <v>6407.5682194746669</v>
      </c>
      <c r="AI98" s="119">
        <f>(Escenarios!$E$11*S98+0.1*AD98)/(Escenarios!$E$12)</f>
        <v>1.0409774678420545</v>
      </c>
      <c r="AJ98" s="119">
        <f>AG98/10/Escenarios!$E$12</f>
        <v>0</v>
      </c>
      <c r="AK98" s="119">
        <f>(Escenarios!$E$11*U98+0.1*AE98)/(Escenarios!$E$12)</f>
        <v>5.5799681058890299E-2</v>
      </c>
      <c r="AL98" s="121">
        <f t="shared" si="13"/>
        <v>220.94904617662479</v>
      </c>
      <c r="AM98" s="121">
        <f>MAX(0,(AL98-Constantes!$D$13)*(1-EXP(-Constantes!$D$23)))</f>
        <v>1.2464526098475504</v>
      </c>
      <c r="AN98" s="121">
        <f>AJ98+W98*Escenarios!$E$11/Escenarios!$E$12+AM98</f>
        <v>1.2703471532856467</v>
      </c>
      <c r="AO98" s="121">
        <f>0.0526*AJ98*Observaciones!$F97^1.218</f>
        <v>0</v>
      </c>
      <c r="AP98" s="121">
        <f>AO98*Constantes!$E$38</f>
        <v>0</v>
      </c>
      <c r="AQ98" s="121">
        <f t="shared" si="14"/>
        <v>0</v>
      </c>
      <c r="AR98" s="15"/>
      <c r="AS98" s="74">
        <v>92</v>
      </c>
      <c r="AT98" s="146">
        <f>ETo!$I97*((1-Constantes!$F$19)*ETo!$K97+ETo!$L97)</f>
        <v>1.6745873668888265</v>
      </c>
      <c r="AU98" s="121">
        <f>MIN(AT98*Constantes!$F$17,0.8*(AX97+Observaciones!$F97-AV98-AW98-Constantes!$D$14))</f>
        <v>1.044747224090411</v>
      </c>
      <c r="AV98" s="121">
        <f>IF(Observaciones!$F97&gt;0.05*Constantes!$F$18,((Observaciones!$F97-0.05*Constantes!$F$18)^2)/(Observaciones!$F97+0.95*Constantes!$F$18),0)</f>
        <v>0</v>
      </c>
      <c r="AW98" s="121">
        <f>MAX(0,AX97+Observaciones!$F97-AV98-Constantes!$D$13)</f>
        <v>0</v>
      </c>
      <c r="AX98" s="121">
        <f>AX97+Observaciones!$F97-AV98-AU98-AW98-AY97</f>
        <v>27.229995732478201</v>
      </c>
      <c r="AY98" s="121">
        <f>MAX(0,(AX98-Constantes!$D$14)*(1-EXP(-Constantes!$D$22)))</f>
        <v>2.3817362474254849E-2</v>
      </c>
      <c r="AZ98" s="119">
        <f>AZ97+(Entradas!$F$19*AW98-BA97)/(800*Entradas!$D$44)</f>
        <v>0</v>
      </c>
      <c r="BA98" s="119">
        <f>8000*Entradas!$D$45*AZ98/Constantes!$F$32</f>
        <v>0</v>
      </c>
      <c r="BB98" s="119">
        <f>10*Escenarios!$F$11*AV98</f>
        <v>0</v>
      </c>
      <c r="BC98" s="119">
        <f>10*Escenarios!$F$11*BA98</f>
        <v>0</v>
      </c>
      <c r="BD98" s="119">
        <f>0.001*Observaciones!$F97*Escenarios!$F$9</f>
        <v>0</v>
      </c>
      <c r="BE98" s="119">
        <f>Observaciones!$I97</f>
        <v>0</v>
      </c>
      <c r="BF98" s="119">
        <f>MIN(0.0005*ETo!$M97*Escenarios!$F$9*(BJ97/Constantes!$F$27)^(2/3),BJ97+BB98+BE98+BC98+BD98)</f>
        <v>18.234356867019141</v>
      </c>
      <c r="BG98" s="119">
        <f>MIN(Constantes!$F$26*(BJ97/Constantes!$F$27)^(2/3),BJ97+BB98+BC98+BD98+BE98-BF98)</f>
        <v>72.684166491515555</v>
      </c>
      <c r="BH98" s="119">
        <f>MIN(Entradas!$F$20,BJ97+BB98+BC98+BD98+BE98-BF98-BG98)</f>
        <v>1</v>
      </c>
      <c r="BI98" s="119">
        <f>MAX(0,BJ97+BB98+BC98+BD98+BE98-BF98-BG98-BH98-Constantes!$F$27)</f>
        <v>0</v>
      </c>
      <c r="BJ98" s="119">
        <f t="shared" si="15"/>
        <v>5681.5058620312102</v>
      </c>
      <c r="BK98" s="119">
        <f>(Escenarios!$F$11*AU98+0.1*BF98)/(Escenarios!$F$12)</f>
        <v>1.0371455451910134</v>
      </c>
      <c r="BL98" s="119">
        <f>BI98/10/Escenarios!$F$12</f>
        <v>0</v>
      </c>
      <c r="BM98" s="119">
        <f>(Escenarios!$F$11*AW98+0.1*BG98)/(Escenarios!$F$12)</f>
        <v>0.20766904711861589</v>
      </c>
      <c r="BN98" s="121">
        <f t="shared" si="16"/>
        <v>223.24176673587354</v>
      </c>
      <c r="BO98" s="121">
        <f>MAX(0,(BN98-Constantes!$D$13)*(1-EXP(-Constantes!$D$23)))</f>
        <v>1.2622895875721627</v>
      </c>
      <c r="BP98" s="121">
        <f>BL98+AY98*Escenarios!$F$11/Escenarios!$F$12+BO98</f>
        <v>1.2847459579050315</v>
      </c>
      <c r="BQ98" s="121">
        <f>0.0526*BL98*Observaciones!$F97^1.218</f>
        <v>0</v>
      </c>
      <c r="BR98" s="121">
        <f>BQ98*Constantes!$F$38</f>
        <v>0</v>
      </c>
      <c r="BS98" s="121">
        <f t="shared" si="17"/>
        <v>0</v>
      </c>
      <c r="BT98" s="15"/>
      <c r="BU98" s="74">
        <v>92</v>
      </c>
      <c r="BV98" s="75">
        <f>0.0526*Observaciones!$F97^2.218</f>
        <v>0</v>
      </c>
      <c r="BW98" s="75">
        <f>IF(Observaciones!$F97&gt;0.05*$CA$7,((Observaciones!$F97-0.05*$CA$7)^2)/(Observaciones!$F97+0.95*$CA$7),0)</f>
        <v>0</v>
      </c>
      <c r="BX98" s="75">
        <f>0.0526*BW98*Observaciones!$F97^1.218</f>
        <v>0</v>
      </c>
      <c r="BY98" s="27"/>
      <c r="BZ98" s="27"/>
      <c r="CA98" s="103"/>
      <c r="CB98" s="37"/>
    </row>
    <row r="99" spans="2:80" s="2" customFormat="1" ht="14.5" x14ac:dyDescent="0.35">
      <c r="B99" s="36"/>
      <c r="C99" s="74">
        <v>93</v>
      </c>
      <c r="D99" s="146">
        <f>ETo!$I98*((1-Constantes!$D$19)*ETo!$K98+ETo!$L98)</f>
        <v>1.6749830977134088</v>
      </c>
      <c r="E99" s="75">
        <f>MIN(D99*Constantes!$D$17,0.8*(H98+Observaciones!$F98-F99-G99-Constantes!$D$14))</f>
        <v>1.0418322582540382</v>
      </c>
      <c r="F99" s="75">
        <f>IF(Observaciones!$F98&gt;0.05*Constantes!$D$18,((Observaciones!$F98-0.05*Constantes!$D$18)^2)/(Observaciones!$F98+0.95*Constantes!$D$18),0)</f>
        <v>0</v>
      </c>
      <c r="G99" s="75">
        <f>MAX(0,H98+Observaciones!$F98-F99-Constantes!$D$13)</f>
        <v>0</v>
      </c>
      <c r="H99" s="75">
        <f>H98+Observaciones!$F98-F99-E99-G99-I98</f>
        <v>26.204199831325351</v>
      </c>
      <c r="I99" s="75">
        <f>MAX(0,(H99-Constantes!$D$14)*(1-EXP(-Constantes!$D$22)))</f>
        <v>9.6949271735826612E-3</v>
      </c>
      <c r="J99" s="75">
        <f t="shared" si="9"/>
        <v>219.02961849396962</v>
      </c>
      <c r="K99" s="75">
        <f>MAX(0,(J99-Constantes!$D$13)*(1-EXP(-Constantes!$D$23)))</f>
        <v>1.2331941543713303</v>
      </c>
      <c r="L99" s="75">
        <f t="shared" si="10"/>
        <v>1.242889081544913</v>
      </c>
      <c r="M99" s="75">
        <f>0.0526*F99*Observaciones!$F98^1.218</f>
        <v>0</v>
      </c>
      <c r="N99" s="75">
        <f>M99*Constantes!$D$38</f>
        <v>0</v>
      </c>
      <c r="O99" s="75">
        <f t="shared" si="11"/>
        <v>0</v>
      </c>
      <c r="P99" s="15"/>
      <c r="Q99" s="120">
        <v>93</v>
      </c>
      <c r="R99" s="146">
        <f>ETo!$I98*((1-Constantes!$E$19)*ETo!$K98+ETo!$L98)</f>
        <v>1.6752252905532126</v>
      </c>
      <c r="S99" s="121">
        <f>MIN(R99*Constantes!$E$17,0.8*(V98+Observaciones!$F98-T99-U99-Constantes!$D$14))</f>
        <v>1.0427382348670771</v>
      </c>
      <c r="T99" s="121">
        <f>IF(Observaciones!$F98&gt;0.05*Constantes!$E$18,((Observaciones!$F98-0.05*Constantes!$E$18)^2)/(Observaciones!$F98+0.95*Constantes!$E$18),0)</f>
        <v>0</v>
      </c>
      <c r="U99" s="121">
        <f>MAX(0,V98+Observaciones!$F98-T99-Constantes!$D$13)</f>
        <v>0</v>
      </c>
      <c r="V99" s="121">
        <f>V98+Observaciones!$F98-T99-S99-U99-W98</f>
        <v>26.193776415657215</v>
      </c>
      <c r="W99" s="121">
        <f>MAX(0,(V99-Constantes!$D$14)*(1-EXP(-Constantes!$D$22)))</f>
        <v>9.5514249298908858E-3</v>
      </c>
      <c r="X99" s="119">
        <f>X98+(Entradas!$E$19*U99-Y98)/(800*Entradas!$D$44)</f>
        <v>0</v>
      </c>
      <c r="Y99" s="119">
        <f>8000*Entradas!$D$45*X99/Constantes!$E$32</f>
        <v>0</v>
      </c>
      <c r="Z99" s="119">
        <f>10*Escenarios!$E$11*T99</f>
        <v>0</v>
      </c>
      <c r="AA99" s="119">
        <f>10*Escenarios!$E$11*Y99</f>
        <v>0</v>
      </c>
      <c r="AB99" s="119">
        <f>0.001*Observaciones!$F98*Escenarios!$E$9</f>
        <v>0</v>
      </c>
      <c r="AC99" s="119">
        <f>Observaciones!$I98</f>
        <v>0</v>
      </c>
      <c r="AD99" s="119">
        <f>MIN(0.0005*ETo!$M98*Escenarios!$E$9*(AH98/Constantes!$E$27)^(2/3),AH98+Z99+AA99+AB99+AC99)</f>
        <v>4.8920193800505842</v>
      </c>
      <c r="AE99" s="119">
        <f>MIN(Constantes!$E$26*(AH98/Constantes!$E$27)^(2/3),AH98+Z99+AA99+AB99+AC99-AD99)</f>
        <v>19.478387176522865</v>
      </c>
      <c r="AF99" s="119">
        <f>MIN(Entradas!$E$20,AH98+Z99+AA99+AB99+AC99-AD99-AE99)</f>
        <v>1</v>
      </c>
      <c r="AG99" s="119">
        <f>MAX(0,AH98+Z99+AA99+AB99+AC99-AD99-AE99-AF99-Constantes!$E$27)</f>
        <v>0</v>
      </c>
      <c r="AH99" s="119">
        <f t="shared" si="12"/>
        <v>6382.1978129180934</v>
      </c>
      <c r="AI99" s="119">
        <f>(Escenarios!$E$11*S99+0.1*AD99)/(Escenarios!$E$12)</f>
        <v>1.041819172597692</v>
      </c>
      <c r="AJ99" s="119">
        <f>AG99/10/Escenarios!$E$12</f>
        <v>0</v>
      </c>
      <c r="AK99" s="119">
        <f>(Escenarios!$E$11*U99+0.1*AE99)/(Escenarios!$E$12)</f>
        <v>5.5652534790065336E-2</v>
      </c>
      <c r="AL99" s="121">
        <f t="shared" si="13"/>
        <v>219.75824610156729</v>
      </c>
      <c r="AM99" s="121">
        <f>MAX(0,(AL99-Constantes!$D$13)*(1-EXP(-Constantes!$D$23)))</f>
        <v>1.2382271528955129</v>
      </c>
      <c r="AN99" s="121">
        <f>AJ99+W99*Escenarios!$E$11/Escenarios!$E$12+AM99</f>
        <v>1.2476421288978339</v>
      </c>
      <c r="AO99" s="121">
        <f>0.0526*AJ99*Observaciones!$F98^1.218</f>
        <v>0</v>
      </c>
      <c r="AP99" s="121">
        <f>AO99*Constantes!$E$38</f>
        <v>0</v>
      </c>
      <c r="AQ99" s="121">
        <f t="shared" si="14"/>
        <v>0</v>
      </c>
      <c r="AR99" s="15"/>
      <c r="AS99" s="74">
        <v>93</v>
      </c>
      <c r="AT99" s="146">
        <f>ETo!$I98*((1-Constantes!$F$19)*ETo!$K98+ETo!$L98)</f>
        <v>1.6759959041344068</v>
      </c>
      <c r="AU99" s="121">
        <f>MIN(AT99*Constantes!$F$17,0.8*(AX98+Observaciones!$F98-AV99-AW99-Constantes!$D$14))</f>
        <v>1.0456259870659623</v>
      </c>
      <c r="AV99" s="121">
        <f>IF(Observaciones!$F98&gt;0.05*Constantes!$F$18,((Observaciones!$F98-0.05*Constantes!$F$18)^2)/(Observaciones!$F98+0.95*Constantes!$F$18),0)</f>
        <v>0</v>
      </c>
      <c r="AW99" s="121">
        <f>MAX(0,AX98+Observaciones!$F98-AV99-Constantes!$D$13)</f>
        <v>0</v>
      </c>
      <c r="AX99" s="121">
        <f>AX98+Observaciones!$F98-AV99-AU99-AW99-AY98</f>
        <v>26.160552382937986</v>
      </c>
      <c r="AY99" s="121">
        <f>MAX(0,(AX99-Constantes!$D$14)*(1-EXP(-Constantes!$D$22)))</f>
        <v>9.0940198535229607E-3</v>
      </c>
      <c r="AZ99" s="119">
        <f>AZ98+(Entradas!$F$19*AW99-BA98)/(800*Entradas!$D$44)</f>
        <v>0</v>
      </c>
      <c r="BA99" s="119">
        <f>8000*Entradas!$D$45*AZ99/Constantes!$F$32</f>
        <v>0</v>
      </c>
      <c r="BB99" s="119">
        <f>10*Escenarios!$F$11*AV99</f>
        <v>0</v>
      </c>
      <c r="BC99" s="119">
        <f>10*Escenarios!$F$11*BA99</f>
        <v>0</v>
      </c>
      <c r="BD99" s="119">
        <f>0.001*Observaciones!$F98*Escenarios!$F$9</f>
        <v>0</v>
      </c>
      <c r="BE99" s="119">
        <f>Observaciones!$I98</f>
        <v>0</v>
      </c>
      <c r="BF99" s="119">
        <f>MIN(0.0005*ETo!$M98*Escenarios!$F$9*(BJ98/Constantes!$F$27)^(2/3),BJ98+BB99+BE99+BC99+BD99)</f>
        <v>18.060439187548912</v>
      </c>
      <c r="BG99" s="119">
        <f>MIN(Constantes!$F$26*(BJ98/Constantes!$F$27)^(2/3),BJ98+BB99+BC99+BD99+BE99-BF99)</f>
        <v>71.910636435272309</v>
      </c>
      <c r="BH99" s="119">
        <f>MIN(Entradas!$F$20,BJ98+BB99+BC99+BD99+BE99-BF99-BG99)</f>
        <v>1</v>
      </c>
      <c r="BI99" s="119">
        <f>MAX(0,BJ98+BB99+BC99+BD99+BE99-BF99-BG99-BH99-Constantes!$F$27)</f>
        <v>0</v>
      </c>
      <c r="BJ99" s="119">
        <f t="shared" si="15"/>
        <v>5590.5347864083897</v>
      </c>
      <c r="BK99" s="119">
        <f>(Escenarios!$F$11*AU99+0.1*BF99)/(Escenarios!$F$12)</f>
        <v>1.0374771854837612</v>
      </c>
      <c r="BL99" s="119">
        <f>BI99/10/Escenarios!$F$12</f>
        <v>0</v>
      </c>
      <c r="BM99" s="119">
        <f>(Escenarios!$F$11*AW99+0.1*BG99)/(Escenarios!$F$12)</f>
        <v>0.20545896124363519</v>
      </c>
      <c r="BN99" s="121">
        <f t="shared" si="16"/>
        <v>222.18493610954502</v>
      </c>
      <c r="BO99" s="121">
        <f>MAX(0,(BN99-Constantes!$D$13)*(1-EXP(-Constantes!$D$23)))</f>
        <v>1.2549895251985184</v>
      </c>
      <c r="BP99" s="121">
        <f>BL99+AY99*Escenarios!$F$11/Escenarios!$F$12+BO99</f>
        <v>1.2635638867746972</v>
      </c>
      <c r="BQ99" s="121">
        <f>0.0526*BL99*Observaciones!$F98^1.218</f>
        <v>0</v>
      </c>
      <c r="BR99" s="121">
        <f>BQ99*Constantes!$F$38</f>
        <v>0</v>
      </c>
      <c r="BS99" s="121">
        <f t="shared" si="17"/>
        <v>0</v>
      </c>
      <c r="BT99" s="15"/>
      <c r="BU99" s="74">
        <v>93</v>
      </c>
      <c r="BV99" s="75">
        <f>0.0526*Observaciones!$F98^2.218</f>
        <v>0</v>
      </c>
      <c r="BW99" s="75">
        <f>IF(Observaciones!$F98&gt;0.05*$CA$7,((Observaciones!$F98-0.05*$CA$7)^2)/(Observaciones!$F98+0.95*$CA$7),0)</f>
        <v>0</v>
      </c>
      <c r="BX99" s="75">
        <f>0.0526*BW99*Observaciones!$F98^1.218</f>
        <v>0</v>
      </c>
      <c r="BY99" s="27"/>
      <c r="BZ99" s="27"/>
      <c r="CA99" s="103"/>
      <c r="CB99" s="37"/>
    </row>
    <row r="100" spans="2:80" s="2" customFormat="1" ht="14.5" x14ac:dyDescent="0.35">
      <c r="B100" s="36"/>
      <c r="C100" s="74">
        <v>94</v>
      </c>
      <c r="D100" s="146">
        <f>ETo!$I99*((1-Constantes!$D$19)*ETo!$K99+ETo!$L99)</f>
        <v>1.6579716482830447</v>
      </c>
      <c r="E100" s="75">
        <f>MIN(D100*Constantes!$D$17,0.8*(H99+Observaciones!$F99-F100-G100-Constantes!$D$14))</f>
        <v>0.5633598650602778</v>
      </c>
      <c r="F100" s="75">
        <f>IF(Observaciones!$F99&gt;0.05*Constantes!$D$18,((Observaciones!$F99-0.05*Constantes!$D$18)^2)/(Observaciones!$F99+0.95*Constantes!$D$18),0)</f>
        <v>0</v>
      </c>
      <c r="G100" s="75">
        <f>MAX(0,H99+Observaciones!$F99-F100-Constantes!$D$13)</f>
        <v>0</v>
      </c>
      <c r="H100" s="75">
        <f>H99+Observaciones!$F99-F100-E100-G100-I99</f>
        <v>25.631145039091489</v>
      </c>
      <c r="I100" s="75">
        <f>MAX(0,(H100-Constantes!$D$14)*(1-EXP(-Constantes!$D$22)))</f>
        <v>1.8055125074024423E-3</v>
      </c>
      <c r="J100" s="75">
        <f t="shared" si="9"/>
        <v>217.7964243395983</v>
      </c>
      <c r="K100" s="75">
        <f>MAX(0,(J100-Constantes!$D$13)*(1-EXP(-Constantes!$D$23)))</f>
        <v>1.2246758601229899</v>
      </c>
      <c r="L100" s="75">
        <f t="shared" si="10"/>
        <v>1.2264813726303923</v>
      </c>
      <c r="M100" s="75">
        <f>0.0526*F100*Observaciones!$F99^1.218</f>
        <v>0</v>
      </c>
      <c r="N100" s="75">
        <f>M100*Constantes!$D$38</f>
        <v>0</v>
      </c>
      <c r="O100" s="75">
        <f t="shared" si="11"/>
        <v>0</v>
      </c>
      <c r="P100" s="15"/>
      <c r="Q100" s="120">
        <v>94</v>
      </c>
      <c r="R100" s="146">
        <f>ETo!$I99*((1-Constantes!$E$19)*ETo!$K99+ETo!$L99)</f>
        <v>1.6582116713234825</v>
      </c>
      <c r="S100" s="121">
        <f>MIN(R100*Constantes!$E$17,0.8*(V99+Observaciones!$F99-T100-U100-Constantes!$D$14))</f>
        <v>0.55502113252576923</v>
      </c>
      <c r="T100" s="121">
        <f>IF(Observaciones!$F99&gt;0.05*Constantes!$E$18,((Observaciones!$F99-0.05*Constantes!$E$18)^2)/(Observaciones!$F99+0.95*Constantes!$E$18),0)</f>
        <v>0</v>
      </c>
      <c r="U100" s="121">
        <f>MAX(0,V99+Observaciones!$F99-T100-Constantes!$D$13)</f>
        <v>0</v>
      </c>
      <c r="V100" s="121">
        <f>V99+Observaciones!$F99-T100-S100-U100-W99</f>
        <v>25.629203858201553</v>
      </c>
      <c r="W100" s="121">
        <f>MAX(0,(V100-Constantes!$D$14)*(1-EXP(-Constantes!$D$22)))</f>
        <v>1.778787696458845E-3</v>
      </c>
      <c r="X100" s="119">
        <f>X99+(Entradas!$E$19*U100-Y99)/(800*Entradas!$D$44)</f>
        <v>0</v>
      </c>
      <c r="Y100" s="119">
        <f>8000*Entradas!$D$45*X100/Constantes!$E$32</f>
        <v>0</v>
      </c>
      <c r="Z100" s="119">
        <f>10*Escenarios!$E$11*T100</f>
        <v>0</v>
      </c>
      <c r="AA100" s="119">
        <f>10*Escenarios!$E$11*Y100</f>
        <v>0</v>
      </c>
      <c r="AB100" s="119">
        <f>0.001*Observaciones!$F99*Escenarios!$E$9</f>
        <v>0</v>
      </c>
      <c r="AC100" s="119">
        <f>Observaciones!$I99</f>
        <v>0</v>
      </c>
      <c r="AD100" s="119">
        <f>MIN(0.0005*ETo!$M99*Escenarios!$E$9*(AH99/Constantes!$E$27)^(2/3),AH99+Z100+AA100+AB100+AC100)</f>
        <v>4.8305163646536089</v>
      </c>
      <c r="AE100" s="119">
        <f>MIN(Constantes!$E$26*(AH99/Constantes!$E$27)^(2/3),AH99+Z100+AA100+AB100+AC100-AD100)</f>
        <v>19.426937466905652</v>
      </c>
      <c r="AF100" s="119">
        <f>MIN(Entradas!$E$20,AH99+Z100+AA100+AB100+AC100-AD100-AE100)</f>
        <v>1</v>
      </c>
      <c r="AG100" s="119">
        <f>MAX(0,AH99+Z100+AA100+AB100+AC100-AD100-AE100-AF100-Constantes!$E$27)</f>
        <v>0</v>
      </c>
      <c r="AH100" s="119">
        <f t="shared" si="12"/>
        <v>6356.940359086534</v>
      </c>
      <c r="AI100" s="119">
        <f>(Escenarios!$E$11*S100+0.1*AD100)/(Escenarios!$E$12)</f>
        <v>0.56089373453155433</v>
      </c>
      <c r="AJ100" s="119">
        <f>AG100/10/Escenarios!$E$12</f>
        <v>0</v>
      </c>
      <c r="AK100" s="119">
        <f>(Escenarios!$E$11*U100+0.1*AE100)/(Escenarios!$E$12)</f>
        <v>5.5505535619730442E-2</v>
      </c>
      <c r="AL100" s="121">
        <f t="shared" si="13"/>
        <v>218.57552448429152</v>
      </c>
      <c r="AM100" s="121">
        <f>MAX(0,(AL100-Constantes!$D$13)*(1-EXP(-Constantes!$D$23)))</f>
        <v>1.2300574979274641</v>
      </c>
      <c r="AN100" s="121">
        <f>AJ100+W100*Escenarios!$E$11/Escenarios!$E$12+AM100</f>
        <v>1.2318108743711165</v>
      </c>
      <c r="AO100" s="121">
        <f>0.0526*AJ100*Observaciones!$F99^1.218</f>
        <v>0</v>
      </c>
      <c r="AP100" s="121">
        <f>AO100*Constantes!$E$38</f>
        <v>0</v>
      </c>
      <c r="AQ100" s="121">
        <f t="shared" si="14"/>
        <v>0</v>
      </c>
      <c r="AR100" s="15"/>
      <c r="AS100" s="74">
        <v>94</v>
      </c>
      <c r="AT100" s="146">
        <f>ETo!$I99*((1-Constantes!$F$19)*ETo!$K99+ETo!$L99)</f>
        <v>1.6589753809976018</v>
      </c>
      <c r="AU100" s="121">
        <f>MIN(AT100*Constantes!$F$17,0.8*(AX99+Observaciones!$F99-AV100-AW100-Constantes!$D$14))</f>
        <v>0.52844190635038613</v>
      </c>
      <c r="AV100" s="121">
        <f>IF(Observaciones!$F99&gt;0.05*Constantes!$F$18,((Observaciones!$F99-0.05*Constantes!$F$18)^2)/(Observaciones!$F99+0.95*Constantes!$F$18),0)</f>
        <v>0</v>
      </c>
      <c r="AW100" s="121">
        <f>MAX(0,AX99+Observaciones!$F99-AV100-Constantes!$D$13)</f>
        <v>0</v>
      </c>
      <c r="AX100" s="121">
        <f>AX99+Observaciones!$F99-AV100-AU100-AW100-AY99</f>
        <v>25.623016456734074</v>
      </c>
      <c r="AY100" s="121">
        <f>MAX(0,(AX100-Constantes!$D$14)*(1-EXP(-Constantes!$D$22)))</f>
        <v>1.6936039120378451E-3</v>
      </c>
      <c r="AZ100" s="119">
        <f>AZ99+(Entradas!$F$19*AW100-BA99)/(800*Entradas!$D$44)</f>
        <v>0</v>
      </c>
      <c r="BA100" s="119">
        <f>8000*Entradas!$D$45*AZ100/Constantes!$F$32</f>
        <v>0</v>
      </c>
      <c r="BB100" s="119">
        <f>10*Escenarios!$F$11*AV100</f>
        <v>0</v>
      </c>
      <c r="BC100" s="119">
        <f>10*Escenarios!$F$11*BA100</f>
        <v>0</v>
      </c>
      <c r="BD100" s="119">
        <f>0.001*Observaciones!$F99*Escenarios!$F$9</f>
        <v>0</v>
      </c>
      <c r="BE100" s="119">
        <f>Observaciones!$I99</f>
        <v>0</v>
      </c>
      <c r="BF100" s="119">
        <f>MIN(0.0005*ETo!$M99*Escenarios!$F$9*(BJ99/Constantes!$F$27)^(2/3),BJ99+BB100+BE100+BC100+BD100)</f>
        <v>17.689230645879743</v>
      </c>
      <c r="BG100" s="119">
        <f>MIN(Constantes!$F$26*(BJ99/Constantes!$F$27)^(2/3),BJ99+BB100+BC100+BD100+BE100-BF100)</f>
        <v>71.140961266533139</v>
      </c>
      <c r="BH100" s="119">
        <f>MIN(Entradas!$F$20,BJ99+BB100+BC100+BD100+BE100-BF100-BG100)</f>
        <v>1</v>
      </c>
      <c r="BI100" s="119">
        <f>MAX(0,BJ99+BB100+BC100+BD100+BE100-BF100-BG100-BH100-Constantes!$F$27)</f>
        <v>0</v>
      </c>
      <c r="BJ100" s="119">
        <f t="shared" si="15"/>
        <v>5500.7045944959773</v>
      </c>
      <c r="BK100" s="119">
        <f>(Escenarios!$F$11*AU100+0.1*BF100)/(Escenarios!$F$12)</f>
        <v>0.54878588497573477</v>
      </c>
      <c r="BL100" s="119">
        <f>BI100/10/Escenarios!$F$12</f>
        <v>0</v>
      </c>
      <c r="BM100" s="119">
        <f>(Escenarios!$F$11*AW100+0.1*BG100)/(Escenarios!$F$12)</f>
        <v>0.20325988933295183</v>
      </c>
      <c r="BN100" s="121">
        <f t="shared" si="16"/>
        <v>221.13320647367945</v>
      </c>
      <c r="BO100" s="121">
        <f>MAX(0,(BN100-Constantes!$D$13)*(1-EXP(-Constantes!$D$23)))</f>
        <v>1.2477246979397723</v>
      </c>
      <c r="BP100" s="121">
        <f>BL100+AY100*Escenarios!$F$11/Escenarios!$F$12+BO100</f>
        <v>1.2493215244854079</v>
      </c>
      <c r="BQ100" s="121">
        <f>0.0526*BL100*Observaciones!$F99^1.218</f>
        <v>0</v>
      </c>
      <c r="BR100" s="121">
        <f>BQ100*Constantes!$F$38</f>
        <v>0</v>
      </c>
      <c r="BS100" s="121">
        <f t="shared" si="17"/>
        <v>0</v>
      </c>
      <c r="BT100" s="15"/>
      <c r="BU100" s="74">
        <v>94</v>
      </c>
      <c r="BV100" s="75">
        <f>0.0526*Observaciones!$F99^2.218</f>
        <v>0</v>
      </c>
      <c r="BW100" s="75">
        <f>IF(Observaciones!$F99&gt;0.05*$CA$7,((Observaciones!$F99-0.05*$CA$7)^2)/(Observaciones!$F99+0.95*$CA$7),0)</f>
        <v>0</v>
      </c>
      <c r="BX100" s="75">
        <f>0.0526*BW100*Observaciones!$F99^1.218</f>
        <v>0</v>
      </c>
      <c r="BY100" s="27"/>
      <c r="BZ100" s="27"/>
      <c r="CA100" s="103"/>
      <c r="CB100" s="37"/>
    </row>
    <row r="101" spans="2:80" s="2" customFormat="1" ht="14.5" x14ac:dyDescent="0.35">
      <c r="B101" s="36"/>
      <c r="C101" s="74">
        <v>95</v>
      </c>
      <c r="D101" s="146">
        <f>ETo!$I100*((1-Constantes!$D$19)*ETo!$K100+ETo!$L100)</f>
        <v>1.6092465078415596</v>
      </c>
      <c r="E101" s="75">
        <f>MIN(D101*Constantes!$D$17,0.8*(H100+Observaciones!$F100-F101-G101-Constantes!$D$14))</f>
        <v>0.10491603127318855</v>
      </c>
      <c r="F101" s="75">
        <f>IF(Observaciones!$F100&gt;0.05*Constantes!$D$18,((Observaciones!$F100-0.05*Constantes!$D$18)^2)/(Observaciones!$F100+0.95*Constantes!$D$18),0)</f>
        <v>0</v>
      </c>
      <c r="G101" s="75">
        <f>MAX(0,H100+Observaciones!$F100-F101-Constantes!$D$13)</f>
        <v>0</v>
      </c>
      <c r="H101" s="75">
        <f>H100+Observaciones!$F100-F101-E101-G101-I100</f>
        <v>25.524423495310899</v>
      </c>
      <c r="I101" s="75">
        <f>MAX(0,(H101-Constantes!$D$14)*(1-EXP(-Constantes!$D$22)))</f>
        <v>3.3624547725014797E-4</v>
      </c>
      <c r="J101" s="75">
        <f t="shared" si="9"/>
        <v>216.5717484794753</v>
      </c>
      <c r="K101" s="75">
        <f>MAX(0,(J101-Constantes!$D$13)*(1-EXP(-Constantes!$D$23)))</f>
        <v>1.2162164060310383</v>
      </c>
      <c r="L101" s="75">
        <f t="shared" si="10"/>
        <v>1.2165526515082885</v>
      </c>
      <c r="M101" s="75">
        <f>0.0526*F101*Observaciones!$F100^1.218</f>
        <v>0</v>
      </c>
      <c r="N101" s="75">
        <f>M101*Constantes!$D$38</f>
        <v>0</v>
      </c>
      <c r="O101" s="75">
        <f t="shared" si="11"/>
        <v>0</v>
      </c>
      <c r="P101" s="15"/>
      <c r="Q101" s="120">
        <v>95</v>
      </c>
      <c r="R101" s="146">
        <f>ETo!$I100*((1-Constantes!$E$19)*ETo!$K100+ETo!$L100)</f>
        <v>1.6094795135302493</v>
      </c>
      <c r="S101" s="121">
        <f>MIN(R101*Constantes!$E$17,0.8*(V100+Observaciones!$F100-T101-U101-Constantes!$D$14))</f>
        <v>0.10336308656123948</v>
      </c>
      <c r="T101" s="121">
        <f>IF(Observaciones!$F100&gt;0.05*Constantes!$E$18,((Observaciones!$F100-0.05*Constantes!$E$18)^2)/(Observaciones!$F100+0.95*Constantes!$E$18),0)</f>
        <v>0</v>
      </c>
      <c r="U101" s="121">
        <f>MAX(0,V100+Observaciones!$F100-T101-Constantes!$D$13)</f>
        <v>0</v>
      </c>
      <c r="V101" s="121">
        <f>V100+Observaciones!$F100-T101-S101-U101-W100</f>
        <v>25.524061983943856</v>
      </c>
      <c r="W101" s="121">
        <f>MAX(0,(V101-Constantes!$D$14)*(1-EXP(-Constantes!$D$22)))</f>
        <v>3.3126844343106055E-4</v>
      </c>
      <c r="X101" s="119">
        <f>X100+(Entradas!$E$19*U101-Y100)/(800*Entradas!$D$44)</f>
        <v>0</v>
      </c>
      <c r="Y101" s="119">
        <f>8000*Entradas!$D$45*X101/Constantes!$E$32</f>
        <v>0</v>
      </c>
      <c r="Z101" s="119">
        <f>10*Escenarios!$E$11*T101</f>
        <v>0</v>
      </c>
      <c r="AA101" s="119">
        <f>10*Escenarios!$E$11*Y101</f>
        <v>0</v>
      </c>
      <c r="AB101" s="119">
        <f>0.001*Observaciones!$F100*Escenarios!$E$9</f>
        <v>0</v>
      </c>
      <c r="AC101" s="119">
        <f>Observaciones!$I100</f>
        <v>0</v>
      </c>
      <c r="AD101" s="119">
        <f>MIN(0.0005*ETo!$M100*Escenarios!$E$9*(AH100/Constantes!$E$27)^(2/3),AH100+Z101+AA101+AB101+AC101)</f>
        <v>4.6762992352856578</v>
      </c>
      <c r="AE101" s="119">
        <f>MIN(Constantes!$E$26*(AH100/Constantes!$E$27)^(2/3),AH100+Z101+AA101+AB101+AC101-AD101)</f>
        <v>19.375649054883613</v>
      </c>
      <c r="AF101" s="119">
        <f>MIN(Entradas!$E$20,AH100+Z101+AA101+AB101+AC101-AD101-AE101)</f>
        <v>1</v>
      </c>
      <c r="AG101" s="119">
        <f>MAX(0,AH100+Z101+AA101+AB101+AC101-AD101-AE101-AF101-Constantes!$E$27)</f>
        <v>0</v>
      </c>
      <c r="AH101" s="119">
        <f t="shared" si="12"/>
        <v>6331.888410796364</v>
      </c>
      <c r="AI101" s="119">
        <f>(Escenarios!$E$11*S101+0.1*AD101)/(Escenarios!$E$12)</f>
        <v>0.11524732599689508</v>
      </c>
      <c r="AJ101" s="119">
        <f>AG101/10/Escenarios!$E$12</f>
        <v>0</v>
      </c>
      <c r="AK101" s="119">
        <f>(Escenarios!$E$11*U101+0.1*AE101)/(Escenarios!$E$12)</f>
        <v>5.5358997299667471E-2</v>
      </c>
      <c r="AL101" s="121">
        <f t="shared" si="13"/>
        <v>217.40082598366371</v>
      </c>
      <c r="AM101" s="121">
        <f>MAX(0,(AL101-Constantes!$D$13)*(1-EXP(-Constantes!$D$23)))</f>
        <v>1.2219432626742706</v>
      </c>
      <c r="AN101" s="121">
        <f>AJ101+W101*Escenarios!$E$11/Escenarios!$E$12+AM101</f>
        <v>1.2222697987113669</v>
      </c>
      <c r="AO101" s="121">
        <f>0.0526*AJ101*Observaciones!$F100^1.218</f>
        <v>0</v>
      </c>
      <c r="AP101" s="121">
        <f>AO101*Constantes!$E$38</f>
        <v>0</v>
      </c>
      <c r="AQ101" s="121">
        <f t="shared" si="14"/>
        <v>0</v>
      </c>
      <c r="AR101" s="15"/>
      <c r="AS101" s="74">
        <v>95</v>
      </c>
      <c r="AT101" s="146">
        <f>ETo!$I100*((1-Constantes!$F$19)*ETo!$K100+ETo!$L100)</f>
        <v>1.6102208952669901</v>
      </c>
      <c r="AU101" s="121">
        <f>MIN(AT101*Constantes!$F$17,0.8*(AX100+Observaciones!$F100-AV101-AW101-Constantes!$D$14))</f>
        <v>9.841316538725664E-2</v>
      </c>
      <c r="AV101" s="121">
        <f>IF(Observaciones!$F100&gt;0.05*Constantes!$F$18,((Observaciones!$F100-0.05*Constantes!$F$18)^2)/(Observaciones!$F100+0.95*Constantes!$F$18),0)</f>
        <v>0</v>
      </c>
      <c r="AW101" s="121">
        <f>MAX(0,AX100+Observaciones!$F100-AV101-Constantes!$D$13)</f>
        <v>0</v>
      </c>
      <c r="AX101" s="121">
        <f>AX100+Observaciones!$F100-AV101-AU101-AW101-AY100</f>
        <v>25.52290968743478</v>
      </c>
      <c r="AY101" s="121">
        <f>MAX(0,(AX101-Constantes!$D$14)*(1-EXP(-Constantes!$D$22)))</f>
        <v>3.1540443687933759E-4</v>
      </c>
      <c r="AZ101" s="119">
        <f>AZ100+(Entradas!$F$19*AW101-BA100)/(800*Entradas!$D$44)</f>
        <v>0</v>
      </c>
      <c r="BA101" s="119">
        <f>8000*Entradas!$D$45*AZ101/Constantes!$F$32</f>
        <v>0</v>
      </c>
      <c r="BB101" s="119">
        <f>10*Escenarios!$F$11*AV101</f>
        <v>0</v>
      </c>
      <c r="BC101" s="119">
        <f>10*Escenarios!$F$11*BA101</f>
        <v>0</v>
      </c>
      <c r="BD101" s="119">
        <f>0.001*Observaciones!$F100*Escenarios!$F$9</f>
        <v>0</v>
      </c>
      <c r="BE101" s="119">
        <f>Observaciones!$I100</f>
        <v>0</v>
      </c>
      <c r="BF101" s="119">
        <f>MIN(0.0005*ETo!$M100*Escenarios!$F$9*(BJ100/Constantes!$F$27)^(2/3),BJ100+BB101+BE101+BC101+BD101)</f>
        <v>16.98539856941008</v>
      </c>
      <c r="BG101" s="119">
        <f>MIN(Constantes!$F$26*(BJ100/Constantes!$F$27)^(2/3),BJ100+BB101+BC101+BD101+BE101-BF101)</f>
        <v>70.376831160615026</v>
      </c>
      <c r="BH101" s="119">
        <f>MIN(Entradas!$F$20,BJ100+BB101+BC101+BD101+BE101-BF101-BG101)</f>
        <v>1</v>
      </c>
      <c r="BI101" s="119">
        <f>MAX(0,BJ100+BB101+BC101+BD101+BE101-BF101-BG101-BH101-Constantes!$F$27)</f>
        <v>0</v>
      </c>
      <c r="BJ101" s="119">
        <f t="shared" si="15"/>
        <v>5412.342364765952</v>
      </c>
      <c r="BK101" s="119">
        <f>(Escenarios!$F$11*AU101+0.1*BF101)/(Escenarios!$F$12)</f>
        <v>0.14131926613487078</v>
      </c>
      <c r="BL101" s="119">
        <f>BI101/10/Escenarios!$F$12</f>
        <v>0</v>
      </c>
      <c r="BM101" s="119">
        <f>(Escenarios!$F$11*AW101+0.1*BG101)/(Escenarios!$F$12)</f>
        <v>0.20107666045890008</v>
      </c>
      <c r="BN101" s="121">
        <f t="shared" si="16"/>
        <v>220.0865584361986</v>
      </c>
      <c r="BO101" s="121">
        <f>MAX(0,(BN101-Constantes!$D$13)*(1-EXP(-Constantes!$D$23)))</f>
        <v>1.240494971845056</v>
      </c>
      <c r="BP101" s="121">
        <f>BL101+AY101*Escenarios!$F$11/Escenarios!$F$12+BO101</f>
        <v>1.2407923531712566</v>
      </c>
      <c r="BQ101" s="121">
        <f>0.0526*BL101*Observaciones!$F100^1.218</f>
        <v>0</v>
      </c>
      <c r="BR101" s="121">
        <f>BQ101*Constantes!$F$38</f>
        <v>0</v>
      </c>
      <c r="BS101" s="121">
        <f t="shared" si="17"/>
        <v>0</v>
      </c>
      <c r="BT101" s="15"/>
      <c r="BU101" s="74">
        <v>95</v>
      </c>
      <c r="BV101" s="75">
        <f>0.0526*Observaciones!$F100^2.218</f>
        <v>0</v>
      </c>
      <c r="BW101" s="75">
        <f>IF(Observaciones!$F100&gt;0.05*$CA$7,((Observaciones!$F100-0.05*$CA$7)^2)/(Observaciones!$F100+0.95*$CA$7),0)</f>
        <v>0</v>
      </c>
      <c r="BX101" s="75">
        <f>0.0526*BW101*Observaciones!$F100^1.218</f>
        <v>0</v>
      </c>
      <c r="BY101" s="27"/>
      <c r="BZ101" s="27"/>
      <c r="CA101" s="103"/>
      <c r="CB101" s="37"/>
    </row>
    <row r="102" spans="2:80" s="2" customFormat="1" ht="14.5" x14ac:dyDescent="0.35">
      <c r="B102" s="36"/>
      <c r="C102" s="74">
        <v>96</v>
      </c>
      <c r="D102" s="146">
        <f>ETo!$I101*((1-Constantes!$D$19)*ETo!$K101+ETo!$L101)</f>
        <v>1.6194850239360312</v>
      </c>
      <c r="E102" s="75">
        <f>MIN(D102*Constantes!$D$17,0.8*(H101+Observaciones!$F101-F102-G102-Constantes!$D$14))</f>
        <v>1.9538796248716041E-2</v>
      </c>
      <c r="F102" s="75">
        <f>IF(Observaciones!$F101&gt;0.05*Constantes!$D$18,((Observaciones!$F101-0.05*Constantes!$D$18)^2)/(Observaciones!$F101+0.95*Constantes!$D$18),0)</f>
        <v>0</v>
      </c>
      <c r="G102" s="75">
        <f>MAX(0,H101+Observaciones!$F101-F102-Constantes!$D$13)</f>
        <v>0</v>
      </c>
      <c r="H102" s="75">
        <f>H101+Observaciones!$F101-F102-E102-G102-I101</f>
        <v>25.504548453584931</v>
      </c>
      <c r="I102" s="75">
        <f>MAX(0,(H102-Constantes!$D$14)*(1-EXP(-Constantes!$D$22)))</f>
        <v>6.2619904601938175E-5</v>
      </c>
      <c r="J102" s="75">
        <f t="shared" si="9"/>
        <v>215.35553207344427</v>
      </c>
      <c r="K102" s="75">
        <f>MAX(0,(J102-Constantes!$D$13)*(1-EXP(-Constantes!$D$23)))</f>
        <v>1.207815385656827</v>
      </c>
      <c r="L102" s="75">
        <f t="shared" si="10"/>
        <v>1.2078780055614289</v>
      </c>
      <c r="M102" s="75">
        <f>0.0526*F102*Observaciones!$F101^1.218</f>
        <v>0</v>
      </c>
      <c r="N102" s="75">
        <f>M102*Constantes!$D$38</f>
        <v>0</v>
      </c>
      <c r="O102" s="75">
        <f t="shared" si="11"/>
        <v>0</v>
      </c>
      <c r="P102" s="15"/>
      <c r="Q102" s="120">
        <v>96</v>
      </c>
      <c r="R102" s="146">
        <f>ETo!$I101*((1-Constantes!$E$19)*ETo!$K101+ETo!$L101)</f>
        <v>1.6197200120331492</v>
      </c>
      <c r="S102" s="121">
        <f>MIN(R102*Constantes!$E$17,0.8*(V101+Observaciones!$F101-T102-U102-Constantes!$D$14))</f>
        <v>1.9249587155081828E-2</v>
      </c>
      <c r="T102" s="121">
        <f>IF(Observaciones!$F101&gt;0.05*Constantes!$E$18,((Observaciones!$F101-0.05*Constantes!$E$18)^2)/(Observaciones!$F101+0.95*Constantes!$E$18),0)</f>
        <v>0</v>
      </c>
      <c r="U102" s="121">
        <f>MAX(0,V101+Observaciones!$F101-T102-Constantes!$D$13)</f>
        <v>0</v>
      </c>
      <c r="V102" s="121">
        <f>V101+Observaciones!$F101-T102-S102-U102-W101</f>
        <v>25.504481128345343</v>
      </c>
      <c r="W102" s="121">
        <f>MAX(0,(V102-Constantes!$D$14)*(1-EXP(-Constantes!$D$22)))</f>
        <v>6.1693018133478287E-5</v>
      </c>
      <c r="X102" s="119">
        <f>X101+(Entradas!$E$19*U102-Y101)/(800*Entradas!$D$44)</f>
        <v>0</v>
      </c>
      <c r="Y102" s="119">
        <f>8000*Entradas!$D$45*X102/Constantes!$E$32</f>
        <v>0</v>
      </c>
      <c r="Z102" s="119">
        <f>10*Escenarios!$E$11*T102</f>
        <v>0</v>
      </c>
      <c r="AA102" s="119">
        <f>10*Escenarios!$E$11*Y102</f>
        <v>0</v>
      </c>
      <c r="AB102" s="119">
        <f>0.001*Observaciones!$F101*Escenarios!$E$9</f>
        <v>0</v>
      </c>
      <c r="AC102" s="119">
        <f>Observaciones!$I101</f>
        <v>0</v>
      </c>
      <c r="AD102" s="119">
        <f>MIN(0.0005*ETo!$M101*Escenarios!$E$9*(AH101/Constantes!$E$27)^(2/3),AH101+Z102+AA102+AB102+AC102)</f>
        <v>4.6953457531953031</v>
      </c>
      <c r="AE102" s="119">
        <f>MIN(Constantes!$E$26*(AH101/Constantes!$E$27)^(2/3),AH101+Z102+AA102+AB102+AC102-AD102)</f>
        <v>19.324710804058039</v>
      </c>
      <c r="AF102" s="119">
        <f>MIN(Entradas!$E$20,AH101+Z102+AA102+AB102+AC102-AD102-AE102)</f>
        <v>1</v>
      </c>
      <c r="AG102" s="119">
        <f>MAX(0,AH101+Z102+AA102+AB102+AC102-AD102-AE102-AF102-Constantes!$E$27)</f>
        <v>0</v>
      </c>
      <c r="AH102" s="119">
        <f t="shared" si="12"/>
        <v>6306.8683542391109</v>
      </c>
      <c r="AI102" s="119">
        <f>(Escenarios!$E$11*S102+0.1*AD102)/(Escenarios!$E$12)</f>
        <v>3.2389866633424386E-2</v>
      </c>
      <c r="AJ102" s="119">
        <f>AG102/10/Escenarios!$E$12</f>
        <v>0</v>
      </c>
      <c r="AK102" s="119">
        <f>(Escenarios!$E$11*U102+0.1*AE102)/(Escenarios!$E$12)</f>
        <v>5.5213459440165834E-2</v>
      </c>
      <c r="AL102" s="121">
        <f t="shared" si="13"/>
        <v>216.23409618042959</v>
      </c>
      <c r="AM102" s="121">
        <f>MAX(0,(AL102-Constantes!$D$13)*(1-EXP(-Constantes!$D$23)))</f>
        <v>1.2138840712346846</v>
      </c>
      <c r="AN102" s="121">
        <f>AJ102+W102*Escenarios!$E$11/Escenarios!$E$12+AM102</f>
        <v>1.2139448829239876</v>
      </c>
      <c r="AO102" s="121">
        <f>0.0526*AJ102*Observaciones!$F101^1.218</f>
        <v>0</v>
      </c>
      <c r="AP102" s="121">
        <f>AO102*Constantes!$E$38</f>
        <v>0</v>
      </c>
      <c r="AQ102" s="121">
        <f t="shared" si="14"/>
        <v>0</v>
      </c>
      <c r="AR102" s="15"/>
      <c r="AS102" s="74">
        <v>96</v>
      </c>
      <c r="AT102" s="146">
        <f>ETo!$I101*((1-Constantes!$F$19)*ETo!$K101+ETo!$L101)</f>
        <v>1.6204677014330697</v>
      </c>
      <c r="AU102" s="121">
        <f>MIN(AT102*Constantes!$F$17,0.8*(AX101+Observaciones!$F101-AV102-AW102-Constantes!$D$14))</f>
        <v>1.832774994782085E-2</v>
      </c>
      <c r="AV102" s="121">
        <f>IF(Observaciones!$F101&gt;0.05*Constantes!$F$18,((Observaciones!$F101-0.05*Constantes!$F$18)^2)/(Observaciones!$F101+0.95*Constantes!$F$18),0)</f>
        <v>0</v>
      </c>
      <c r="AW102" s="121">
        <f>MAX(0,AX101+Observaciones!$F101-AV102-Constantes!$D$13)</f>
        <v>0</v>
      </c>
      <c r="AX102" s="121">
        <f>AX101+Observaciones!$F101-AV102-AU102-AW102-AY101</f>
        <v>25.504266533050078</v>
      </c>
      <c r="AY102" s="121">
        <f>MAX(0,(AX102-Constantes!$D$14)*(1-EXP(-Constantes!$D$22)))</f>
        <v>5.8738621289226879E-5</v>
      </c>
      <c r="AZ102" s="119">
        <f>AZ101+(Entradas!$F$19*AW102-BA101)/(800*Entradas!$D$44)</f>
        <v>0</v>
      </c>
      <c r="BA102" s="119">
        <f>8000*Entradas!$D$45*AZ102/Constantes!$F$32</f>
        <v>0</v>
      </c>
      <c r="BB102" s="119">
        <f>10*Escenarios!$F$11*AV102</f>
        <v>0</v>
      </c>
      <c r="BC102" s="119">
        <f>10*Escenarios!$F$11*BA102</f>
        <v>0</v>
      </c>
      <c r="BD102" s="119">
        <f>0.001*Observaciones!$F101*Escenarios!$F$9</f>
        <v>0</v>
      </c>
      <c r="BE102" s="119">
        <f>Observaciones!$I101</f>
        <v>0</v>
      </c>
      <c r="BF102" s="119">
        <f>MIN(0.0005*ETo!$M101*Escenarios!$F$9*(BJ101/Constantes!$F$27)^(2/3),BJ101+BB102+BE102+BC102+BD102)</f>
        <v>16.915918141121036</v>
      </c>
      <c r="BG102" s="119">
        <f>MIN(Constantes!$F$26*(BJ101/Constantes!$F$27)^(2/3),BJ101+BB102+BC102+BD102+BE102-BF102)</f>
        <v>69.621119134799059</v>
      </c>
      <c r="BH102" s="119">
        <f>MIN(Entradas!$F$20,BJ101+BB102+BC102+BD102+BE102-BF102-BG102)</f>
        <v>1</v>
      </c>
      <c r="BI102" s="119">
        <f>MAX(0,BJ101+BB102+BC102+BD102+BE102-BF102-BG102-BH102-Constantes!$F$27)</f>
        <v>0</v>
      </c>
      <c r="BJ102" s="119">
        <f t="shared" si="15"/>
        <v>5324.8053274900312</v>
      </c>
      <c r="BK102" s="119">
        <f>(Escenarios!$F$11*AU102+0.1*BF102)/(Escenarios!$F$12)</f>
        <v>6.561164463971976E-2</v>
      </c>
      <c r="BL102" s="119">
        <f>BI102/10/Escenarios!$F$12</f>
        <v>0</v>
      </c>
      <c r="BM102" s="119">
        <f>(Escenarios!$F$11*AW102+0.1*BG102)/(Escenarios!$F$12)</f>
        <v>0.19891748324228303</v>
      </c>
      <c r="BN102" s="121">
        <f t="shared" si="16"/>
        <v>219.0449809475958</v>
      </c>
      <c r="BO102" s="121">
        <f>MAX(0,(BN102-Constantes!$D$13)*(1-EXP(-Constantes!$D$23)))</f>
        <v>1.2333002705898515</v>
      </c>
      <c r="BP102" s="121">
        <f>BL102+AY102*Escenarios!$F$11/Escenarios!$F$12+BO102</f>
        <v>1.2333556527184957</v>
      </c>
      <c r="BQ102" s="121">
        <f>0.0526*BL102*Observaciones!$F101^1.218</f>
        <v>0</v>
      </c>
      <c r="BR102" s="121">
        <f>BQ102*Constantes!$F$38</f>
        <v>0</v>
      </c>
      <c r="BS102" s="121">
        <f t="shared" si="17"/>
        <v>0</v>
      </c>
      <c r="BT102" s="15"/>
      <c r="BU102" s="74">
        <v>96</v>
      </c>
      <c r="BV102" s="75">
        <f>0.0526*Observaciones!$F101^2.218</f>
        <v>0</v>
      </c>
      <c r="BW102" s="75">
        <f>IF(Observaciones!$F101&gt;0.05*$CA$7,((Observaciones!$F101-0.05*$CA$7)^2)/(Observaciones!$F101+0.95*$CA$7),0)</f>
        <v>0</v>
      </c>
      <c r="BX102" s="75">
        <f>0.0526*BW102*Observaciones!$F101^1.218</f>
        <v>0</v>
      </c>
      <c r="BY102" s="27"/>
      <c r="BZ102" s="27"/>
      <c r="CA102" s="103"/>
      <c r="CB102" s="37"/>
    </row>
    <row r="103" spans="2:80" s="2" customFormat="1" ht="14.5" x14ac:dyDescent="0.35">
      <c r="B103" s="36"/>
      <c r="C103" s="74">
        <v>97</v>
      </c>
      <c r="D103" s="146">
        <f>ETo!$I102*((1-Constantes!$D$19)*ETo!$K102+ETo!$L102)</f>
        <v>1.6789269859292417</v>
      </c>
      <c r="E103" s="75">
        <f>MIN(D103*Constantes!$D$17,0.8*(H102+Observaciones!$F102-F103-G103-Constantes!$D$14))</f>
        <v>1.044285339704121</v>
      </c>
      <c r="F103" s="75">
        <f>IF(Observaciones!$F102&gt;0.05*Constantes!$D$18,((Observaciones!$F102-0.05*Constantes!$D$18)^2)/(Observaciones!$F102+0.95*Constantes!$D$18),0)</f>
        <v>0</v>
      </c>
      <c r="G103" s="75">
        <f>MAX(0,H102+Observaciones!$F102-F103-Constantes!$D$13)</f>
        <v>0</v>
      </c>
      <c r="H103" s="75">
        <f>H102+Observaciones!$F102-F103-E103-G103-I102</f>
        <v>27.560200493976211</v>
      </c>
      <c r="I103" s="75">
        <f>MAX(0,(H103-Constantes!$D$14)*(1-EXP(-Constantes!$D$22)))</f>
        <v>2.8363389003497795E-2</v>
      </c>
      <c r="J103" s="75">
        <f t="shared" si="9"/>
        <v>214.14771668778744</v>
      </c>
      <c r="K103" s="75">
        <f>MAX(0,(J103-Constantes!$D$13)*(1-EXP(-Constantes!$D$23)))</f>
        <v>1.1994723953691844</v>
      </c>
      <c r="L103" s="75">
        <f t="shared" si="10"/>
        <v>1.2278357843726821</v>
      </c>
      <c r="M103" s="75">
        <f>0.0526*F103*Observaciones!$F102^1.218</f>
        <v>0</v>
      </c>
      <c r="N103" s="75">
        <f>M103*Constantes!$D$38</f>
        <v>0</v>
      </c>
      <c r="O103" s="75">
        <f t="shared" si="11"/>
        <v>0</v>
      </c>
      <c r="P103" s="15"/>
      <c r="Q103" s="120">
        <v>97</v>
      </c>
      <c r="R103" s="146">
        <f>ETo!$I102*((1-Constantes!$E$19)*ETo!$K102+ETo!$L102)</f>
        <v>1.6791713905753822</v>
      </c>
      <c r="S103" s="121">
        <f>MIN(R103*Constantes!$E$17,0.8*(V102+Observaciones!$F102-T103-U103-Constantes!$D$14))</f>
        <v>1.0451944712878916</v>
      </c>
      <c r="T103" s="121">
        <f>IF(Observaciones!$F102&gt;0.05*Constantes!$E$18,((Observaciones!$F102-0.05*Constantes!$E$18)^2)/(Observaciones!$F102+0.95*Constantes!$E$18),0)</f>
        <v>0</v>
      </c>
      <c r="U103" s="121">
        <f>MAX(0,V102+Observaciones!$F102-T103-Constantes!$D$13)</f>
        <v>0</v>
      </c>
      <c r="V103" s="121">
        <f>V102+Observaciones!$F102-T103-S103-U103-W102</f>
        <v>27.55922496403932</v>
      </c>
      <c r="W103" s="121">
        <f>MAX(0,(V103-Constantes!$D$14)*(1-EXP(-Constantes!$D$22)))</f>
        <v>2.8349958594581039E-2</v>
      </c>
      <c r="X103" s="119">
        <f>X102+(Entradas!$E$19*U103-Y102)/(800*Entradas!$D$44)</f>
        <v>0</v>
      </c>
      <c r="Y103" s="119">
        <f>8000*Entradas!$D$45*X103/Constantes!$E$32</f>
        <v>0</v>
      </c>
      <c r="Z103" s="119">
        <f>10*Escenarios!$E$11*T103</f>
        <v>0</v>
      </c>
      <c r="AA103" s="119">
        <f>10*Escenarios!$E$11*Y103</f>
        <v>0</v>
      </c>
      <c r="AB103" s="119">
        <f>0.001*Observaciones!$F102*Escenarios!$E$9</f>
        <v>15.500000000000002</v>
      </c>
      <c r="AC103" s="119">
        <f>Observaciones!$I102</f>
        <v>0</v>
      </c>
      <c r="AD103" s="119">
        <f>MIN(0.0005*ETo!$M102*Escenarios!$E$9*(AH102/Constantes!$E$27)^(2/3),AH102+Z103+AA103+AB103+AC103)</f>
        <v>4.8574849649311558</v>
      </c>
      <c r="AE103" s="119">
        <f>MIN(Constantes!$E$26*(AH102/Constantes!$E$27)^(2/3),AH102+Z103+AA103+AB103+AC103-AD103)</f>
        <v>19.273770304177695</v>
      </c>
      <c r="AF103" s="119">
        <f>MIN(Entradas!$E$20,AH102+Z103+AA103+AB103+AC103-AD103-AE103)</f>
        <v>1</v>
      </c>
      <c r="AG103" s="119">
        <f>MAX(0,AH102+Z103+AA103+AB103+AC103-AD103-AE103-AF103-Constantes!$E$27)</f>
        <v>0</v>
      </c>
      <c r="AH103" s="119">
        <f t="shared" si="12"/>
        <v>6297.2370989700021</v>
      </c>
      <c r="AI103" s="119">
        <f>(Escenarios!$E$11*S103+0.1*AD103)/(Escenarios!$E$12)</f>
        <v>1.0441416501692964</v>
      </c>
      <c r="AJ103" s="119">
        <f>AG103/10/Escenarios!$E$12</f>
        <v>0</v>
      </c>
      <c r="AK103" s="119">
        <f>(Escenarios!$E$11*U103+0.1*AE103)/(Escenarios!$E$12)</f>
        <v>5.5067915154793416E-2</v>
      </c>
      <c r="AL103" s="121">
        <f t="shared" si="13"/>
        <v>215.07528002434969</v>
      </c>
      <c r="AM103" s="121">
        <f>MAX(0,(AL103-Constantes!$D$13)*(1-EXP(-Constantes!$D$23)))</f>
        <v>1.2058795433489262</v>
      </c>
      <c r="AN103" s="121">
        <f>AJ103+W103*Escenarios!$E$11/Escenarios!$E$12+AM103</f>
        <v>1.2338245025350132</v>
      </c>
      <c r="AO103" s="121">
        <f>0.0526*AJ103*Observaciones!$F102^1.218</f>
        <v>0</v>
      </c>
      <c r="AP103" s="121">
        <f>AO103*Constantes!$E$38</f>
        <v>0</v>
      </c>
      <c r="AQ103" s="121">
        <f t="shared" si="14"/>
        <v>0</v>
      </c>
      <c r="AR103" s="15"/>
      <c r="AS103" s="74">
        <v>97</v>
      </c>
      <c r="AT103" s="146">
        <f>ETo!$I102*((1-Constantes!$F$19)*ETo!$K102+ETo!$L102)</f>
        <v>1.6799490417221932</v>
      </c>
      <c r="AU103" s="121">
        <f>MIN(AT103*Constantes!$F$17,0.8*(AX102+Observaciones!$F102-AV103-AW103-Constantes!$D$14))</f>
        <v>1.0480922839000058</v>
      </c>
      <c r="AV103" s="121">
        <f>IF(Observaciones!$F102&gt;0.05*Constantes!$F$18,((Observaciones!$F102-0.05*Constantes!$F$18)^2)/(Observaciones!$F102+0.95*Constantes!$F$18),0)</f>
        <v>0</v>
      </c>
      <c r="AW103" s="121">
        <f>MAX(0,AX102+Observaciones!$F102-AV103-Constantes!$D$13)</f>
        <v>0</v>
      </c>
      <c r="AX103" s="121">
        <f>AX102+Observaciones!$F102-AV103-AU103-AW103-AY102</f>
        <v>27.556115510528787</v>
      </c>
      <c r="AY103" s="121">
        <f>MAX(0,(AX103-Constantes!$D$14)*(1-EXP(-Constantes!$D$22)))</f>
        <v>2.8307149829237377E-2</v>
      </c>
      <c r="AZ103" s="119">
        <f>AZ102+(Entradas!$F$19*AW103-BA102)/(800*Entradas!$D$44)</f>
        <v>0</v>
      </c>
      <c r="BA103" s="119">
        <f>8000*Entradas!$D$45*AZ103/Constantes!$F$32</f>
        <v>0</v>
      </c>
      <c r="BB103" s="119">
        <f>10*Escenarios!$F$11*AV103</f>
        <v>0</v>
      </c>
      <c r="BC103" s="119">
        <f>10*Escenarios!$F$11*BA103</f>
        <v>0</v>
      </c>
      <c r="BD103" s="119">
        <f>0.001*Observaciones!$F102*Escenarios!$F$9</f>
        <v>62.000000000000007</v>
      </c>
      <c r="BE103" s="119">
        <f>Observaciones!$I102</f>
        <v>0</v>
      </c>
      <c r="BF103" s="119">
        <f>MIN(0.0005*ETo!$M102*Escenarios!$F$9*(BJ102/Constantes!$F$27)^(2/3),BJ102+BB103+BE103+BC103+BD103)</f>
        <v>17.356604560935697</v>
      </c>
      <c r="BG103" s="119">
        <f>MIN(Constantes!$F$26*(BJ102/Constantes!$F$27)^(2/3),BJ102+BB103+BC103+BD103+BE103-BF103)</f>
        <v>68.868398354920842</v>
      </c>
      <c r="BH103" s="119">
        <f>MIN(Entradas!$F$20,BJ102+BB103+BC103+BD103+BE103-BF103-BG103)</f>
        <v>1</v>
      </c>
      <c r="BI103" s="119">
        <f>MAX(0,BJ102+BB103+BC103+BD103+BE103-BF103-BG103-BH103-Constantes!$F$27)</f>
        <v>0</v>
      </c>
      <c r="BJ103" s="119">
        <f t="shared" si="15"/>
        <v>5299.5803245741745</v>
      </c>
      <c r="BK103" s="119">
        <f>(Escenarios!$F$11*AU103+0.1*BF103)/(Escenarios!$F$12)</f>
        <v>1.0377915949941074</v>
      </c>
      <c r="BL103" s="119">
        <f>BI103/10/Escenarios!$F$12</f>
        <v>0</v>
      </c>
      <c r="BM103" s="119">
        <f>(Escenarios!$F$11*AW103+0.1*BG103)/(Escenarios!$F$12)</f>
        <v>0.19676685244263098</v>
      </c>
      <c r="BN103" s="121">
        <f t="shared" si="16"/>
        <v>218.00844752944857</v>
      </c>
      <c r="BO103" s="121">
        <f>MAX(0,(BN103-Constantes!$D$13)*(1-EXP(-Constantes!$D$23)))</f>
        <v>1.2261404112743348</v>
      </c>
      <c r="BP103" s="121">
        <f>BL103+AY103*Escenarios!$F$11/Escenarios!$F$12+BO103</f>
        <v>1.2528300096847587</v>
      </c>
      <c r="BQ103" s="121">
        <f>0.0526*BL103*Observaciones!$F102^1.218</f>
        <v>0</v>
      </c>
      <c r="BR103" s="121">
        <f>BQ103*Constantes!$F$38</f>
        <v>0</v>
      </c>
      <c r="BS103" s="121">
        <f t="shared" si="17"/>
        <v>0</v>
      </c>
      <c r="BT103" s="15"/>
      <c r="BU103" s="74">
        <v>97</v>
      </c>
      <c r="BV103" s="75">
        <f>0.0526*Observaciones!$F102^2.218</f>
        <v>0.64688336193366625</v>
      </c>
      <c r="BW103" s="75">
        <f>IF(Observaciones!$F102&gt;0.05*$CA$7,((Observaciones!$F102-0.05*$CA$7)^2)/(Observaciones!$F102+0.95*$CA$7),0)</f>
        <v>5.1991254547749992E-2</v>
      </c>
      <c r="BX103" s="75">
        <f>0.0526*BW103*Observaciones!$F102^1.218</f>
        <v>1.0849121784837911E-2</v>
      </c>
      <c r="BY103" s="27"/>
      <c r="BZ103" s="27"/>
      <c r="CA103" s="103"/>
      <c r="CB103" s="37"/>
    </row>
    <row r="104" spans="2:80" s="2" customFormat="1" ht="14.5" x14ac:dyDescent="0.35">
      <c r="B104" s="36"/>
      <c r="C104" s="74">
        <v>98</v>
      </c>
      <c r="D104" s="146">
        <f>ETo!$I103*((1-Constantes!$D$19)*ETo!$K103+ETo!$L103)</f>
        <v>1.6750281146900048</v>
      </c>
      <c r="E104" s="75">
        <f>MIN(D104*Constantes!$D$17,0.8*(H103+Observaciones!$F103-F104-G104-Constantes!$D$14))</f>
        <v>1.0418602586192067</v>
      </c>
      <c r="F104" s="75">
        <f>IF(Observaciones!$F103&gt;0.05*Constantes!$D$18,((Observaciones!$F103-0.05*Constantes!$D$18)^2)/(Observaciones!$F103+0.95*Constantes!$D$18),0)</f>
        <v>0</v>
      </c>
      <c r="G104" s="75">
        <f>MAX(0,H103+Observaciones!$F103-F104-Constantes!$D$13)</f>
        <v>0</v>
      </c>
      <c r="H104" s="75">
        <f>H103+Observaciones!$F103-F104-E104-G104-I103</f>
        <v>30.189976846353506</v>
      </c>
      <c r="I104" s="75">
        <f>MAX(0,(H104-Constantes!$D$14)*(1-EXP(-Constantes!$D$22)))</f>
        <v>6.4568297163051958E-2</v>
      </c>
      <c r="J104" s="75">
        <f t="shared" si="9"/>
        <v>212.94824429241825</v>
      </c>
      <c r="K104" s="75">
        <f>MAX(0,(J104-Constantes!$D$13)*(1-EXP(-Constantes!$D$23)))</f>
        <v>1.1911870343250222</v>
      </c>
      <c r="L104" s="75">
        <f t="shared" si="10"/>
        <v>1.2557553314880741</v>
      </c>
      <c r="M104" s="75">
        <f>0.0526*F104*Observaciones!$F103^1.218</f>
        <v>0</v>
      </c>
      <c r="N104" s="75">
        <f>M104*Constantes!$D$38</f>
        <v>0</v>
      </c>
      <c r="O104" s="75">
        <f t="shared" si="11"/>
        <v>0</v>
      </c>
      <c r="P104" s="15"/>
      <c r="Q104" s="120">
        <v>98</v>
      </c>
      <c r="R104" s="146">
        <f>ETo!$I103*((1-Constantes!$E$19)*ETo!$K103+ETo!$L103)</f>
        <v>1.6752723508608809</v>
      </c>
      <c r="S104" s="121">
        <f>MIN(R104*Constantes!$E$17,0.8*(V103+Observaciones!$F103-T104-U104-Constantes!$D$14))</f>
        <v>1.0427675273941344</v>
      </c>
      <c r="T104" s="121">
        <f>IF(Observaciones!$F103&gt;0.05*Constantes!$E$18,((Observaciones!$F103-0.05*Constantes!$E$18)^2)/(Observaciones!$F103+0.95*Constantes!$E$18),0)</f>
        <v>0</v>
      </c>
      <c r="U104" s="121">
        <f>MAX(0,V103+Observaciones!$F103-T104-Constantes!$D$13)</f>
        <v>0</v>
      </c>
      <c r="V104" s="121">
        <f>V103+Observaciones!$F103-T104-S104-U104-W103</f>
        <v>30.188107478050604</v>
      </c>
      <c r="W104" s="121">
        <f>MAX(0,(V104-Constantes!$D$14)*(1-EXP(-Constantes!$D$22)))</f>
        <v>6.4542561017215158E-2</v>
      </c>
      <c r="X104" s="119">
        <f>X103+(Entradas!$E$19*U104-Y103)/(800*Entradas!$D$44)</f>
        <v>0</v>
      </c>
      <c r="Y104" s="119">
        <f>8000*Entradas!$D$45*X104/Constantes!$E$32</f>
        <v>0</v>
      </c>
      <c r="Z104" s="119">
        <f>10*Escenarios!$E$11*T104</f>
        <v>0</v>
      </c>
      <c r="AA104" s="119">
        <f>10*Escenarios!$E$11*Y104</f>
        <v>0</v>
      </c>
      <c r="AB104" s="119">
        <f>0.001*Observaciones!$F103*Escenarios!$E$9</f>
        <v>18.5</v>
      </c>
      <c r="AC104" s="119">
        <f>Observaciones!$I103</f>
        <v>0</v>
      </c>
      <c r="AD104" s="119">
        <f>MIN(0.0005*ETo!$M103*Escenarios!$E$9*(AH103/Constantes!$E$27)^(2/3),AH103+Z104+AA104+AB104+AC104)</f>
        <v>4.842595201344813</v>
      </c>
      <c r="AE104" s="119">
        <f>MIN(Constantes!$E$26*(AH103/Constantes!$E$27)^(2/3),AH103+Z104+AA104+AB104+AC104-AD104)</f>
        <v>19.254143248960478</v>
      </c>
      <c r="AF104" s="119">
        <f>MIN(Entradas!$E$20,AH103+Z104+AA104+AB104+AC104-AD104-AE104)</f>
        <v>1</v>
      </c>
      <c r="AG104" s="119">
        <f>MAX(0,AH103+Z104+AA104+AB104+AC104-AD104-AE104-AF104-Constantes!$E$27)</f>
        <v>0</v>
      </c>
      <c r="AH104" s="119">
        <f t="shared" si="12"/>
        <v>6290.6403605196965</v>
      </c>
      <c r="AI104" s="119">
        <f>(Escenarios!$E$11*S104+0.1*AD104)/(Escenarios!$E$12)</f>
        <v>1.0417068347209175</v>
      </c>
      <c r="AJ104" s="119">
        <f>AG104/10/Escenarios!$E$12</f>
        <v>0</v>
      </c>
      <c r="AK104" s="119">
        <f>(Escenarios!$E$11*U104+0.1*AE104)/(Escenarios!$E$12)</f>
        <v>5.5011837854172796E-2</v>
      </c>
      <c r="AL104" s="121">
        <f t="shared" si="13"/>
        <v>213.92441231885496</v>
      </c>
      <c r="AM104" s="121">
        <f>MAX(0,(AL104-Constantes!$D$13)*(1-EXP(-Constantes!$D$23)))</f>
        <v>1.1979299194218533</v>
      </c>
      <c r="AN104" s="121">
        <f>AJ104+W104*Escenarios!$E$11/Escenarios!$E$12+AM104</f>
        <v>1.2615504438531082</v>
      </c>
      <c r="AO104" s="121">
        <f>0.0526*AJ104*Observaciones!$F103^1.218</f>
        <v>0</v>
      </c>
      <c r="AP104" s="121">
        <f>AO104*Constantes!$E$38</f>
        <v>0</v>
      </c>
      <c r="AQ104" s="121">
        <f t="shared" si="14"/>
        <v>0</v>
      </c>
      <c r="AR104" s="15"/>
      <c r="AS104" s="74">
        <v>98</v>
      </c>
      <c r="AT104" s="146">
        <f>ETo!$I103*((1-Constantes!$F$19)*ETo!$K103+ETo!$L103)</f>
        <v>1.6760494659500342</v>
      </c>
      <c r="AU104" s="121">
        <f>MIN(AT104*Constantes!$F$17,0.8*(AX103+Observaciones!$F103-AV104-AW104-Constantes!$D$14))</f>
        <v>1.0456594033924558</v>
      </c>
      <c r="AV104" s="121">
        <f>IF(Observaciones!$F103&gt;0.05*Constantes!$F$18,((Observaciones!$F103-0.05*Constantes!$F$18)^2)/(Observaciones!$F103+0.95*Constantes!$F$18),0)</f>
        <v>0</v>
      </c>
      <c r="AW104" s="121">
        <f>MAX(0,AX103+Observaciones!$F103-AV104-Constantes!$D$13)</f>
        <v>0</v>
      </c>
      <c r="AX104" s="121">
        <f>AX103+Observaciones!$F103-AV104-AU104-AW104-AY103</f>
        <v>30.182148957307092</v>
      </c>
      <c r="AY104" s="121">
        <f>MAX(0,(AX104-Constantes!$D$14)*(1-EXP(-Constantes!$D$22)))</f>
        <v>6.4460528301356776E-2</v>
      </c>
      <c r="AZ104" s="119">
        <f>AZ103+(Entradas!$F$19*AW104-BA103)/(800*Entradas!$D$44)</f>
        <v>0</v>
      </c>
      <c r="BA104" s="119">
        <f>8000*Entradas!$D$45*AZ104/Constantes!$F$32</f>
        <v>0</v>
      </c>
      <c r="BB104" s="119">
        <f>10*Escenarios!$F$11*AV104</f>
        <v>0</v>
      </c>
      <c r="BC104" s="119">
        <f>10*Escenarios!$F$11*BA104</f>
        <v>0</v>
      </c>
      <c r="BD104" s="119">
        <f>0.001*Observaciones!$F103*Escenarios!$F$9</f>
        <v>74</v>
      </c>
      <c r="BE104" s="119">
        <f>Observaciones!$I103</f>
        <v>0</v>
      </c>
      <c r="BF104" s="119">
        <f>MIN(0.0005*ETo!$M103*Escenarios!$F$9*(BJ103/Constantes!$F$27)^(2/3),BJ103+BB104+BE104+BC104+BD104)</f>
        <v>17.266293321108474</v>
      </c>
      <c r="BG104" s="119">
        <f>MIN(Constantes!$F$26*(BJ103/Constantes!$F$27)^(2/3),BJ103+BB104+BC104+BD104+BE104-BF104)</f>
        <v>68.650727793822156</v>
      </c>
      <c r="BH104" s="119">
        <f>MIN(Entradas!$F$20,BJ103+BB104+BC104+BD104+BE104-BF104-BG104)</f>
        <v>1</v>
      </c>
      <c r="BI104" s="119">
        <f>MAX(0,BJ103+BB104+BC104+BD104+BE104-BF104-BG104-BH104-Constantes!$F$27)</f>
        <v>0</v>
      </c>
      <c r="BJ104" s="119">
        <f t="shared" si="15"/>
        <v>5286.6633034592442</v>
      </c>
      <c r="BK104" s="119">
        <f>(Escenarios!$F$11*AU104+0.1*BF104)/(Escenarios!$F$12)</f>
        <v>1.0352397041160539</v>
      </c>
      <c r="BL104" s="119">
        <f>BI104/10/Escenarios!$F$12</f>
        <v>0</v>
      </c>
      <c r="BM104" s="119">
        <f>(Escenarios!$F$11*AW104+0.1*BG104)/(Escenarios!$F$12)</f>
        <v>0.1961449365537776</v>
      </c>
      <c r="BN104" s="121">
        <f t="shared" si="16"/>
        <v>216.978452054728</v>
      </c>
      <c r="BO104" s="121">
        <f>MAX(0,(BN104-Constantes!$D$13)*(1-EXP(-Constantes!$D$23)))</f>
        <v>1.2190257128328701</v>
      </c>
      <c r="BP104" s="121">
        <f>BL104+AY104*Escenarios!$F$11/Escenarios!$F$12+BO104</f>
        <v>1.2798027823741494</v>
      </c>
      <c r="BQ104" s="121">
        <f>0.0526*BL104*Observaciones!$F103^1.218</f>
        <v>0</v>
      </c>
      <c r="BR104" s="121">
        <f>BQ104*Constantes!$F$38</f>
        <v>0</v>
      </c>
      <c r="BS104" s="121">
        <f t="shared" si="17"/>
        <v>0</v>
      </c>
      <c r="BT104" s="15"/>
      <c r="BU104" s="74">
        <v>98</v>
      </c>
      <c r="BV104" s="75">
        <f>0.0526*Observaciones!$F103^2.218</f>
        <v>0.95776104306195564</v>
      </c>
      <c r="BW104" s="75">
        <f>IF(Observaciones!$F103&gt;0.05*$CA$7,((Observaciones!$F103-0.05*$CA$7)^2)/(Observaciones!$F103+0.95*$CA$7),0)</f>
        <v>0.10582673876477437</v>
      </c>
      <c r="BX104" s="75">
        <f>0.0526*BW104*Observaciones!$F103^1.218</f>
        <v>2.7393710190052805E-2</v>
      </c>
      <c r="BY104" s="27"/>
      <c r="BZ104" s="27"/>
      <c r="CA104" s="103"/>
      <c r="CB104" s="37"/>
    </row>
    <row r="105" spans="2:80" s="2" customFormat="1" ht="14.5" x14ac:dyDescent="0.35">
      <c r="B105" s="36"/>
      <c r="C105" s="74">
        <v>99</v>
      </c>
      <c r="D105" s="146">
        <f>ETo!$I104*((1-Constantes!$D$19)*ETo!$K104+ETo!$L104)</f>
        <v>1.6309547196276373</v>
      </c>
      <c r="E105" s="75">
        <f>MIN(D105*Constantes!$D$17,0.8*(H104+Observaciones!$F104-F105-G105-Constantes!$D$14))</f>
        <v>1.0144467970926803</v>
      </c>
      <c r="F105" s="75">
        <f>IF(Observaciones!$F104&gt;0.05*Constantes!$D$18,((Observaciones!$F104-0.05*Constantes!$D$18)^2)/(Observaciones!$F104+0.95*Constantes!$D$18),0)</f>
        <v>0</v>
      </c>
      <c r="G105" s="75">
        <f>MAX(0,H104+Observaciones!$F104-F105-Constantes!$D$13)</f>
        <v>0</v>
      </c>
      <c r="H105" s="75">
        <f>H104+Observaciones!$F104-F105-E105-G105-I104</f>
        <v>29.110961752097772</v>
      </c>
      <c r="I105" s="75">
        <f>MAX(0,(H105-Constantes!$D$14)*(1-EXP(-Constantes!$D$22)))</f>
        <v>4.9713177504307392E-2</v>
      </c>
      <c r="J105" s="75">
        <f t="shared" si="9"/>
        <v>211.75705725809323</v>
      </c>
      <c r="K105" s="75">
        <f>MAX(0,(J105-Constantes!$D$13)*(1-EXP(-Constantes!$D$23)))</f>
        <v>1.1829589044500786</v>
      </c>
      <c r="L105" s="75">
        <f t="shared" si="10"/>
        <v>1.2326720819543859</v>
      </c>
      <c r="M105" s="75">
        <f>0.0526*F105*Observaciones!$F104^1.218</f>
        <v>0</v>
      </c>
      <c r="N105" s="75">
        <f>M105*Constantes!$D$38</f>
        <v>0</v>
      </c>
      <c r="O105" s="75">
        <f t="shared" si="11"/>
        <v>0</v>
      </c>
      <c r="P105" s="15"/>
      <c r="Q105" s="120">
        <v>99</v>
      </c>
      <c r="R105" s="146">
        <f>ETo!$I104*((1-Constantes!$E$19)*ETo!$K104+ETo!$L104)</f>
        <v>1.6311927270148419</v>
      </c>
      <c r="S105" s="121">
        <f>MIN(R105*Constantes!$E$17,0.8*(V104+Observaciones!$F104-T105-U105-Constantes!$D$14))</f>
        <v>1.0153303167562475</v>
      </c>
      <c r="T105" s="121">
        <f>IF(Observaciones!$F104&gt;0.05*Constantes!$E$18,((Observaciones!$F104-0.05*Constantes!$E$18)^2)/(Observaciones!$F104+0.95*Constantes!$E$18),0)</f>
        <v>0</v>
      </c>
      <c r="U105" s="121">
        <f>MAX(0,V104+Observaciones!$F104-T105-Constantes!$D$13)</f>
        <v>0</v>
      </c>
      <c r="V105" s="121">
        <f>V104+Observaciones!$F104-T105-S105-U105-W104</f>
        <v>29.108234600277139</v>
      </c>
      <c r="W105" s="121">
        <f>MAX(0,(V105-Constantes!$D$14)*(1-EXP(-Constantes!$D$22)))</f>
        <v>4.9675631999301265E-2</v>
      </c>
      <c r="X105" s="119">
        <f>X104+(Entradas!$E$19*U105-Y104)/(800*Entradas!$D$44)</f>
        <v>0</v>
      </c>
      <c r="Y105" s="119">
        <f>8000*Entradas!$D$45*X105/Constantes!$E$32</f>
        <v>0</v>
      </c>
      <c r="Z105" s="119">
        <f>10*Escenarios!$E$11*T105</f>
        <v>0</v>
      </c>
      <c r="AA105" s="119">
        <f>10*Escenarios!$E$11*Y105</f>
        <v>0</v>
      </c>
      <c r="AB105" s="119">
        <f>0.001*Observaciones!$F104*Escenarios!$E$9</f>
        <v>0</v>
      </c>
      <c r="AC105" s="119">
        <f>Observaciones!$I104</f>
        <v>0</v>
      </c>
      <c r="AD105" s="119">
        <f>MIN(0.0005*ETo!$M104*Escenarios!$E$9*(AH104/Constantes!$E$27)^(2/3),AH104+Z105+AA105+AB105+AC105)</f>
        <v>4.7125388724707262</v>
      </c>
      <c r="AE105" s="119">
        <f>MIN(Constantes!$E$26*(AH104/Constantes!$E$27)^(2/3),AH104+Z105+AA105+AB105+AC105-AD105)</f>
        <v>19.24069431028661</v>
      </c>
      <c r="AF105" s="119">
        <f>MIN(Entradas!$E$20,AH104+Z105+AA105+AB105+AC105-AD105-AE105)</f>
        <v>1</v>
      </c>
      <c r="AG105" s="119">
        <f>MAX(0,AH104+Z105+AA105+AB105+AC105-AD105-AE105-AF105-Constantes!$E$27)</f>
        <v>0</v>
      </c>
      <c r="AH105" s="119">
        <f t="shared" si="12"/>
        <v>6265.6871273369388</v>
      </c>
      <c r="AI105" s="119">
        <f>(Escenarios!$E$11*S105+0.1*AD105)/(Escenarios!$E$12)</f>
        <v>1.0142899947239319</v>
      </c>
      <c r="AJ105" s="119">
        <f>AG105/10/Escenarios!$E$12</f>
        <v>0</v>
      </c>
      <c r="AK105" s="119">
        <f>(Escenarios!$E$11*U105+0.1*AE105)/(Escenarios!$E$12)</f>
        <v>5.4973412315104601E-2</v>
      </c>
      <c r="AL105" s="121">
        <f t="shared" si="13"/>
        <v>212.7814558117482</v>
      </c>
      <c r="AM105" s="121">
        <f>MAX(0,(AL105-Constantes!$D$13)*(1-EXP(-Constantes!$D$23)))</f>
        <v>1.1900349421337439</v>
      </c>
      <c r="AN105" s="121">
        <f>AJ105+W105*Escenarios!$E$11/Escenarios!$E$12+AM105</f>
        <v>1.2390009222473408</v>
      </c>
      <c r="AO105" s="121">
        <f>0.0526*AJ105*Observaciones!$F104^1.218</f>
        <v>0</v>
      </c>
      <c r="AP105" s="121">
        <f>AO105*Constantes!$E$38</f>
        <v>0</v>
      </c>
      <c r="AQ105" s="121">
        <f t="shared" si="14"/>
        <v>0</v>
      </c>
      <c r="AR105" s="15"/>
      <c r="AS105" s="74">
        <v>99</v>
      </c>
      <c r="AT105" s="146">
        <f>ETo!$I104*((1-Constantes!$F$19)*ETo!$K104+ETo!$L104)</f>
        <v>1.6319500232468558</v>
      </c>
      <c r="AU105" s="121">
        <f>MIN(AT105*Constantes!$F$17,0.8*(AX104+Observaciones!$F104-AV105-AW105-Constantes!$D$14))</f>
        <v>1.0181464940877134</v>
      </c>
      <c r="AV105" s="121">
        <f>IF(Observaciones!$F104&gt;0.05*Constantes!$F$18,((Observaciones!$F104-0.05*Constantes!$F$18)^2)/(Observaciones!$F104+0.95*Constantes!$F$18),0)</f>
        <v>0</v>
      </c>
      <c r="AW105" s="121">
        <f>MAX(0,AX104+Observaciones!$F104-AV105-Constantes!$D$13)</f>
        <v>0</v>
      </c>
      <c r="AX105" s="121">
        <f>AX104+Observaciones!$F104-AV105-AU105-AW105-AY104</f>
        <v>29.099541934918022</v>
      </c>
      <c r="AY105" s="121">
        <f>MAX(0,(AX105-Constantes!$D$14)*(1-EXP(-Constantes!$D$22)))</f>
        <v>4.9555957506561964E-2</v>
      </c>
      <c r="AZ105" s="119">
        <f>AZ104+(Entradas!$F$19*AW105-BA104)/(800*Entradas!$D$44)</f>
        <v>0</v>
      </c>
      <c r="BA105" s="119">
        <f>8000*Entradas!$D$45*AZ105/Constantes!$F$32</f>
        <v>0</v>
      </c>
      <c r="BB105" s="119">
        <f>10*Escenarios!$F$11*AV105</f>
        <v>0</v>
      </c>
      <c r="BC105" s="119">
        <f>10*Escenarios!$F$11*BA105</f>
        <v>0</v>
      </c>
      <c r="BD105" s="119">
        <f>0.001*Observaciones!$F104*Escenarios!$F$9</f>
        <v>0</v>
      </c>
      <c r="BE105" s="119">
        <f>Observaciones!$I104</f>
        <v>0</v>
      </c>
      <c r="BF105" s="119">
        <f>MIN(0.0005*ETo!$M104*Escenarios!$F$9*(BJ104/Constantes!$F$27)^(2/3),BJ104+BB105+BE105+BC105+BD105)</f>
        <v>16.786988782884773</v>
      </c>
      <c r="BG105" s="119">
        <f>MIN(Constantes!$F$26*(BJ104/Constantes!$F$27)^(2/3),BJ104+BB105+BC105+BD105+BE105-BF105)</f>
        <v>68.539131093120247</v>
      </c>
      <c r="BH105" s="119">
        <f>MIN(Entradas!$F$20,BJ104+BB105+BC105+BD105+BE105-BF105-BG105)</f>
        <v>1</v>
      </c>
      <c r="BI105" s="119">
        <f>MAX(0,BJ104+BB105+BC105+BD105+BE105-BF105-BG105-BH105-Constantes!$F$27)</f>
        <v>0</v>
      </c>
      <c r="BJ105" s="119">
        <f t="shared" si="15"/>
        <v>5200.3371835832395</v>
      </c>
      <c r="BK105" s="119">
        <f>(Escenarios!$F$11*AU105+0.1*BF105)/(Escenarios!$F$12)</f>
        <v>1.007929519519515</v>
      </c>
      <c r="BL105" s="119">
        <f>BI105/10/Escenarios!$F$12</f>
        <v>0</v>
      </c>
      <c r="BM105" s="119">
        <f>(Escenarios!$F$11*AW105+0.1*BG105)/(Escenarios!$F$12)</f>
        <v>0.19582608883748642</v>
      </c>
      <c r="BN105" s="121">
        <f t="shared" si="16"/>
        <v>215.95525243073263</v>
      </c>
      <c r="BO105" s="121">
        <f>MAX(0,(BN105-Constantes!$D$13)*(1-EXP(-Constantes!$D$23)))</f>
        <v>1.2119579567612988</v>
      </c>
      <c r="BP105" s="121">
        <f>BL105+AY105*Escenarios!$F$11/Escenarios!$F$12+BO105</f>
        <v>1.2586821452674859</v>
      </c>
      <c r="BQ105" s="121">
        <f>0.0526*BL105*Observaciones!$F104^1.218</f>
        <v>0</v>
      </c>
      <c r="BR105" s="121">
        <f>BQ105*Constantes!$F$38</f>
        <v>0</v>
      </c>
      <c r="BS105" s="121">
        <f t="shared" si="17"/>
        <v>0</v>
      </c>
      <c r="BT105" s="15"/>
      <c r="BU105" s="74">
        <v>99</v>
      </c>
      <c r="BV105" s="75">
        <f>0.0526*Observaciones!$F104^2.218</f>
        <v>0</v>
      </c>
      <c r="BW105" s="75">
        <f>IF(Observaciones!$F104&gt;0.05*$CA$7,((Observaciones!$F104-0.05*$CA$7)^2)/(Observaciones!$F104+0.95*$CA$7),0)</f>
        <v>0</v>
      </c>
      <c r="BX105" s="75">
        <f>0.0526*BW105*Observaciones!$F104^1.218</f>
        <v>0</v>
      </c>
      <c r="BY105" s="27"/>
      <c r="BZ105" s="27"/>
      <c r="CA105" s="103"/>
      <c r="CB105" s="37"/>
    </row>
    <row r="106" spans="2:80" s="2" customFormat="1" ht="14.5" x14ac:dyDescent="0.35">
      <c r="B106" s="36"/>
      <c r="C106" s="74">
        <v>100</v>
      </c>
      <c r="D106" s="146">
        <f>ETo!$I105*((1-Constantes!$D$19)*ETo!$K105+ETo!$L105)</f>
        <v>1.6935136275536038</v>
      </c>
      <c r="E106" s="75">
        <f>MIN(D106*Constantes!$D$17,0.8*(H105+Observaciones!$F105-F106-G106-Constantes!$D$14))</f>
        <v>1.053358167844654</v>
      </c>
      <c r="F106" s="75">
        <f>IF(Observaciones!$F105&gt;0.05*Constantes!$D$18,((Observaciones!$F105-0.05*Constantes!$D$18)^2)/(Observaciones!$F105+0.95*Constantes!$D$18),0)</f>
        <v>0</v>
      </c>
      <c r="G106" s="75">
        <f>MAX(0,H105+Observaciones!$F105-F106-Constantes!$D$13)</f>
        <v>0</v>
      </c>
      <c r="H106" s="75">
        <f>H105+Observaciones!$F105-F106-E106-G106-I105</f>
        <v>28.00789040674881</v>
      </c>
      <c r="I106" s="75">
        <f>MAX(0,(H106-Constantes!$D$14)*(1-EXP(-Constantes!$D$22)))</f>
        <v>3.4526868327980409E-2</v>
      </c>
      <c r="J106" s="75">
        <f t="shared" si="9"/>
        <v>210.57409835364314</v>
      </c>
      <c r="K106" s="75">
        <f>MAX(0,(J106-Constantes!$D$13)*(1-EXP(-Constantes!$D$23)))</f>
        <v>1.1747876104197905</v>
      </c>
      <c r="L106" s="75">
        <f t="shared" si="10"/>
        <v>1.209314478747771</v>
      </c>
      <c r="M106" s="75">
        <f>0.0526*F106*Observaciones!$F105^1.218</f>
        <v>0</v>
      </c>
      <c r="N106" s="75">
        <f>M106*Constantes!$D$38</f>
        <v>0</v>
      </c>
      <c r="O106" s="75">
        <f t="shared" si="11"/>
        <v>0</v>
      </c>
      <c r="P106" s="15"/>
      <c r="Q106" s="120">
        <v>100</v>
      </c>
      <c r="R106" s="146">
        <f>ETo!$I105*((1-Constantes!$E$19)*ETo!$K105+ETo!$L105)</f>
        <v>1.6937614605479419</v>
      </c>
      <c r="S106" s="121">
        <f>MIN(R106*Constantes!$E$17,0.8*(V105+Observaciones!$F105-T106-U106-Constantes!$D$14))</f>
        <v>1.0542760102877893</v>
      </c>
      <c r="T106" s="121">
        <f>IF(Observaciones!$F105&gt;0.05*Constantes!$E$18,((Observaciones!$F105-0.05*Constantes!$E$18)^2)/(Observaciones!$F105+0.95*Constantes!$E$18),0)</f>
        <v>0</v>
      </c>
      <c r="U106" s="121">
        <f>MAX(0,V105+Observaciones!$F105-T106-Constantes!$D$13)</f>
        <v>0</v>
      </c>
      <c r="V106" s="121">
        <f>V105+Observaciones!$F105-T106-S106-U106-W105</f>
        <v>28.00428295799005</v>
      </c>
      <c r="W106" s="121">
        <f>MAX(0,(V106-Constantes!$D$14)*(1-EXP(-Constantes!$D$22)))</f>
        <v>3.4477203514893487E-2</v>
      </c>
      <c r="X106" s="119">
        <f>X105+(Entradas!$E$19*U106-Y105)/(800*Entradas!$D$44)</f>
        <v>0</v>
      </c>
      <c r="Y106" s="119">
        <f>8000*Entradas!$D$45*X106/Constantes!$E$32</f>
        <v>0</v>
      </c>
      <c r="Z106" s="119">
        <f>10*Escenarios!$E$11*T106</f>
        <v>0</v>
      </c>
      <c r="AA106" s="119">
        <f>10*Escenarios!$E$11*Y106</f>
        <v>0</v>
      </c>
      <c r="AB106" s="119">
        <f>0.001*Observaciones!$F105*Escenarios!$E$9</f>
        <v>0</v>
      </c>
      <c r="AC106" s="119">
        <f>Observaciones!$I105</f>
        <v>0</v>
      </c>
      <c r="AD106" s="119">
        <f>MIN(0.0005*ETo!$M105*Escenarios!$E$9*(AH105/Constantes!$E$27)^(2/3),AH105+Z106+AA106+AB106+AC106)</f>
        <v>4.8826549305891023</v>
      </c>
      <c r="AE106" s="119">
        <f>MIN(Constantes!$E$26*(AH105/Constantes!$E$27)^(2/3),AH105+Z106+AA106+AB106+AC106-AD106)</f>
        <v>19.189778931173286</v>
      </c>
      <c r="AF106" s="119">
        <f>MIN(Entradas!$E$20,AH105+Z106+AA106+AB106+AC106-AD106-AE106)</f>
        <v>1</v>
      </c>
      <c r="AG106" s="119">
        <f>MAX(0,AH105+Z106+AA106+AB106+AC106-AD106-AE106-AF106-Constantes!$E$27)</f>
        <v>0</v>
      </c>
      <c r="AH106" s="119">
        <f t="shared" si="12"/>
        <v>6240.614693475176</v>
      </c>
      <c r="AI106" s="119">
        <f>(Escenarios!$E$11*S106+0.1*AD106)/(Escenarios!$E$12)</f>
        <v>1.0531653670853613</v>
      </c>
      <c r="AJ106" s="119">
        <f>AG106/10/Escenarios!$E$12</f>
        <v>0</v>
      </c>
      <c r="AK106" s="119">
        <f>(Escenarios!$E$11*U106+0.1*AE106)/(Escenarios!$E$12)</f>
        <v>5.4827939803352245E-2</v>
      </c>
      <c r="AL106" s="121">
        <f t="shared" si="13"/>
        <v>211.64624880941781</v>
      </c>
      <c r="AM106" s="121">
        <f>MAX(0,(AL106-Constantes!$D$13)*(1-EXP(-Constantes!$D$23)))</f>
        <v>1.1821934945852381</v>
      </c>
      <c r="AN106" s="121">
        <f>AJ106+W106*Escenarios!$E$11/Escenarios!$E$12+AM106</f>
        <v>1.2161781666213474</v>
      </c>
      <c r="AO106" s="121">
        <f>0.0526*AJ106*Observaciones!$F105^1.218</f>
        <v>0</v>
      </c>
      <c r="AP106" s="121">
        <f>AO106*Constantes!$E$38</f>
        <v>0</v>
      </c>
      <c r="AQ106" s="121">
        <f t="shared" si="14"/>
        <v>0</v>
      </c>
      <c r="AR106" s="15"/>
      <c r="AS106" s="74">
        <v>100</v>
      </c>
      <c r="AT106" s="146">
        <f>ETo!$I105*((1-Constantes!$F$19)*ETo!$K105+ETo!$L105)</f>
        <v>1.6945500200753834</v>
      </c>
      <c r="AU106" s="121">
        <f>MIN(AT106*Constantes!$F$17,0.8*(AX105+Observaciones!$F105-AV106-AW106-Constantes!$D$14))</f>
        <v>1.057201591604769</v>
      </c>
      <c r="AV106" s="121">
        <f>IF(Observaciones!$F105&gt;0.05*Constantes!$F$18,((Observaciones!$F105-0.05*Constantes!$F$18)^2)/(Observaciones!$F105+0.95*Constantes!$F$18),0)</f>
        <v>0</v>
      </c>
      <c r="AW106" s="121">
        <f>MAX(0,AX105+Observaciones!$F105-AV106-Constantes!$D$13)</f>
        <v>0</v>
      </c>
      <c r="AX106" s="121">
        <f>AX105+Observaciones!$F105-AV106-AU106-AW106-AY105</f>
        <v>27.99278438580669</v>
      </c>
      <c r="AY106" s="121">
        <f>MAX(0,(AX106-Constantes!$D$14)*(1-EXP(-Constantes!$D$22)))</f>
        <v>3.4318899273740738E-2</v>
      </c>
      <c r="AZ106" s="119">
        <f>AZ105+(Entradas!$F$19*AW106-BA105)/(800*Entradas!$D$44)</f>
        <v>0</v>
      </c>
      <c r="BA106" s="119">
        <f>8000*Entradas!$D$45*AZ106/Constantes!$F$32</f>
        <v>0</v>
      </c>
      <c r="BB106" s="119">
        <f>10*Escenarios!$F$11*AV106</f>
        <v>0</v>
      </c>
      <c r="BC106" s="119">
        <f>10*Escenarios!$F$11*BA106</f>
        <v>0</v>
      </c>
      <c r="BD106" s="119">
        <f>0.001*Observaciones!$F105*Escenarios!$F$9</f>
        <v>0</v>
      </c>
      <c r="BE106" s="119">
        <f>Observaciones!$I105</f>
        <v>0</v>
      </c>
      <c r="BF106" s="119">
        <f>MIN(0.0005*ETo!$M105*Escenarios!$F$9*(BJ105/Constantes!$F$27)^(2/3),BJ105+BB106+BE106+BC106+BD106)</f>
        <v>17.248760414508137</v>
      </c>
      <c r="BG106" s="119">
        <f>MIN(Constantes!$F$26*(BJ105/Constantes!$F$27)^(2/3),BJ105+BB106+BC106+BD106+BE106-BF106)</f>
        <v>67.790966983457949</v>
      </c>
      <c r="BH106" s="119">
        <f>MIN(Entradas!$F$20,BJ105+BB106+BC106+BD106+BE106-BF106-BG106)</f>
        <v>1</v>
      </c>
      <c r="BI106" s="119">
        <f>MAX(0,BJ105+BB106+BC106+BD106+BE106-BF106-BG106-BH106-Constantes!$F$27)</f>
        <v>0</v>
      </c>
      <c r="BJ106" s="119">
        <f t="shared" si="15"/>
        <v>5114.2974561852734</v>
      </c>
      <c r="BK106" s="119">
        <f>(Escenarios!$F$11*AU106+0.1*BF106)/(Escenarios!$F$12)</f>
        <v>1.0460722446973767</v>
      </c>
      <c r="BL106" s="119">
        <f>BI106/10/Escenarios!$F$12</f>
        <v>0</v>
      </c>
      <c r="BM106" s="119">
        <f>(Escenarios!$F$11*AW106+0.1*BG106)/(Escenarios!$F$12)</f>
        <v>0.19368847709559414</v>
      </c>
      <c r="BN106" s="121">
        <f t="shared" si="16"/>
        <v>214.93698295106694</v>
      </c>
      <c r="BO106" s="121">
        <f>MAX(0,(BN106-Constantes!$D$13)*(1-EXP(-Constantes!$D$23)))</f>
        <v>1.204924255684181</v>
      </c>
      <c r="BP106" s="121">
        <f>BL106+AY106*Escenarios!$F$11/Escenarios!$F$12+BO106</f>
        <v>1.2372820749994222</v>
      </c>
      <c r="BQ106" s="121">
        <f>0.0526*BL106*Observaciones!$F105^1.218</f>
        <v>0</v>
      </c>
      <c r="BR106" s="121">
        <f>BQ106*Constantes!$F$38</f>
        <v>0</v>
      </c>
      <c r="BS106" s="121">
        <f t="shared" si="17"/>
        <v>0</v>
      </c>
      <c r="BT106" s="15"/>
      <c r="BU106" s="74">
        <v>100</v>
      </c>
      <c r="BV106" s="75">
        <f>0.0526*Observaciones!$F105^2.218</f>
        <v>0</v>
      </c>
      <c r="BW106" s="75">
        <f>IF(Observaciones!$F105&gt;0.05*$CA$7,((Observaciones!$F105-0.05*$CA$7)^2)/(Observaciones!$F105+0.95*$CA$7),0)</f>
        <v>0</v>
      </c>
      <c r="BX106" s="75">
        <f>0.0526*BW106*Observaciones!$F105^1.218</f>
        <v>0</v>
      </c>
      <c r="BY106" s="27"/>
      <c r="BZ106" s="27"/>
      <c r="CA106" s="103"/>
      <c r="CB106" s="37"/>
    </row>
    <row r="107" spans="2:80" s="2" customFormat="1" ht="14.5" x14ac:dyDescent="0.35">
      <c r="B107" s="36"/>
      <c r="C107" s="74">
        <v>101</v>
      </c>
      <c r="D107" s="146">
        <f>ETo!$I106*((1-Constantes!$D$19)*ETo!$K106+ETo!$L106)</f>
        <v>1.6582596785289634</v>
      </c>
      <c r="E107" s="75">
        <f>MIN(D107*Constantes!$D$17,0.8*(H106+Observaciones!$F106-F107-G107-Constantes!$D$14))</f>
        <v>1.0314303636925681</v>
      </c>
      <c r="F107" s="75">
        <f>IF(Observaciones!$F106&gt;0.05*Constantes!$D$18,((Observaciones!$F106-0.05*Constantes!$D$18)^2)/(Observaciones!$F106+0.95*Constantes!$D$18),0)</f>
        <v>0</v>
      </c>
      <c r="G107" s="75">
        <f>MAX(0,H106+Observaciones!$F106-F107-Constantes!$D$13)</f>
        <v>0</v>
      </c>
      <c r="H107" s="75">
        <f>H106+Observaciones!$F106-F107-E107-G107-I106</f>
        <v>26.941933174728263</v>
      </c>
      <c r="I107" s="75">
        <f>MAX(0,(H107-Constantes!$D$14)*(1-EXP(-Constantes!$D$22)))</f>
        <v>1.9851520117312661E-2</v>
      </c>
      <c r="J107" s="75">
        <f t="shared" si="9"/>
        <v>209.39931074322334</v>
      </c>
      <c r="K107" s="75">
        <f>MAX(0,(J107-Constantes!$D$13)*(1-EXP(-Constantes!$D$23)))</f>
        <v>1.1666727596403021</v>
      </c>
      <c r="L107" s="75">
        <f t="shared" si="10"/>
        <v>1.1865242797576148</v>
      </c>
      <c r="M107" s="75">
        <f>0.0526*F107*Observaciones!$F106^1.218</f>
        <v>0</v>
      </c>
      <c r="N107" s="75">
        <f>M107*Constantes!$D$38</f>
        <v>0</v>
      </c>
      <c r="O107" s="75">
        <f t="shared" si="11"/>
        <v>0</v>
      </c>
      <c r="P107" s="15"/>
      <c r="Q107" s="120">
        <v>101</v>
      </c>
      <c r="R107" s="146">
        <f>ETo!$I106*((1-Constantes!$E$19)*ETo!$K106+ETo!$L106)</f>
        <v>1.6585026749402871</v>
      </c>
      <c r="S107" s="121">
        <f>MIN(R107*Constantes!$E$17,0.8*(V106+Observaciones!$F106-T107-U107-Constantes!$D$14))</f>
        <v>1.032329300149512</v>
      </c>
      <c r="T107" s="121">
        <f>IF(Observaciones!$F106&gt;0.05*Constantes!$E$18,((Observaciones!$F106-0.05*Constantes!$E$18)^2)/(Observaciones!$F106+0.95*Constantes!$E$18),0)</f>
        <v>0</v>
      </c>
      <c r="U107" s="121">
        <f>MAX(0,V106+Observaciones!$F106-T107-Constantes!$D$13)</f>
        <v>0</v>
      </c>
      <c r="V107" s="121">
        <f>V106+Observaciones!$F106-T107-S107-U107-W106</f>
        <v>26.937476454325644</v>
      </c>
      <c r="W107" s="121">
        <f>MAX(0,(V107-Constantes!$D$14)*(1-EXP(-Constantes!$D$22)))</f>
        <v>1.9790163130539336E-2</v>
      </c>
      <c r="X107" s="119">
        <f>X106+(Entradas!$E$19*U107-Y106)/(800*Entradas!$D$44)</f>
        <v>0</v>
      </c>
      <c r="Y107" s="119">
        <f>8000*Entradas!$D$45*X107/Constantes!$E$32</f>
        <v>0</v>
      </c>
      <c r="Z107" s="119">
        <f>10*Escenarios!$E$11*T107</f>
        <v>0</v>
      </c>
      <c r="AA107" s="119">
        <f>10*Escenarios!$E$11*Y107</f>
        <v>0</v>
      </c>
      <c r="AB107" s="119">
        <f>0.001*Observaciones!$F106*Escenarios!$E$9</f>
        <v>0</v>
      </c>
      <c r="AC107" s="119">
        <f>Observaciones!$I106</f>
        <v>0</v>
      </c>
      <c r="AD107" s="119">
        <f>MIN(0.0005*ETo!$M106*Escenarios!$E$9*(AH106/Constantes!$E$27)^(2/3),AH106+Z107+AA107+AB107+AC107)</f>
        <v>4.7693145939030082</v>
      </c>
      <c r="AE107" s="119">
        <f>MIN(Constantes!$E$26*(AH106/Constantes!$E$27)^(2/3),AH106+Z107+AA107+AB107+AC107-AD107)</f>
        <v>19.138552209553122</v>
      </c>
      <c r="AF107" s="119">
        <f>MIN(Entradas!$E$20,AH106+Z107+AA107+AB107+AC107-AD107-AE107)</f>
        <v>1</v>
      </c>
      <c r="AG107" s="119">
        <f>MAX(0,AH106+Z107+AA107+AB107+AC107-AD107-AE107-AF107-Constantes!$E$27)</f>
        <v>0</v>
      </c>
      <c r="AH107" s="119">
        <f t="shared" si="12"/>
        <v>6215.7068266717197</v>
      </c>
      <c r="AI107" s="119">
        <f>(Escenarios!$E$11*S107+0.1*AD107)/(Escenarios!$E$12)</f>
        <v>1.0312083518442419</v>
      </c>
      <c r="AJ107" s="119">
        <f>AG107/10/Escenarios!$E$12</f>
        <v>0</v>
      </c>
      <c r="AK107" s="119">
        <f>(Escenarios!$E$11*U107+0.1*AE107)/(Escenarios!$E$12)</f>
        <v>5.4681577741580355E-2</v>
      </c>
      <c r="AL107" s="121">
        <f t="shared" si="13"/>
        <v>210.51873689257414</v>
      </c>
      <c r="AM107" s="121">
        <f>MAX(0,(AL107-Constantes!$D$13)*(1-EXP(-Constantes!$D$23)))</f>
        <v>1.174405200874844</v>
      </c>
      <c r="AN107" s="121">
        <f>AJ107+W107*Escenarios!$E$11/Escenarios!$E$12+AM107</f>
        <v>1.1939126473892328</v>
      </c>
      <c r="AO107" s="121">
        <f>0.0526*AJ107*Observaciones!$F106^1.218</f>
        <v>0</v>
      </c>
      <c r="AP107" s="121">
        <f>AO107*Constantes!$E$38</f>
        <v>0</v>
      </c>
      <c r="AQ107" s="121">
        <f t="shared" si="14"/>
        <v>0</v>
      </c>
      <c r="AR107" s="15"/>
      <c r="AS107" s="74">
        <v>101</v>
      </c>
      <c r="AT107" s="146">
        <f>ETo!$I106*((1-Constantes!$F$19)*ETo!$K106+ETo!$L106)</f>
        <v>1.6592758453399541</v>
      </c>
      <c r="AU107" s="121">
        <f>MIN(AT107*Constantes!$F$17,0.8*(AX106+Observaciones!$F106-AV107-AW107-Constantes!$D$14))</f>
        <v>1.0351946202961373</v>
      </c>
      <c r="AV107" s="121">
        <f>IF(Observaciones!$F106&gt;0.05*Constantes!$F$18,((Observaciones!$F106-0.05*Constantes!$F$18)^2)/(Observaciones!$F106+0.95*Constantes!$F$18),0)</f>
        <v>0</v>
      </c>
      <c r="AW107" s="121">
        <f>MAX(0,AX106+Observaciones!$F106-AV107-Constantes!$D$13)</f>
        <v>0</v>
      </c>
      <c r="AX107" s="121">
        <f>AX106+Observaciones!$F106-AV107-AU107-AW107-AY106</f>
        <v>26.923270866236809</v>
      </c>
      <c r="AY107" s="121">
        <f>MAX(0,(AX107-Constantes!$D$14)*(1-EXP(-Constantes!$D$22)))</f>
        <v>1.9594590601474726E-2</v>
      </c>
      <c r="AZ107" s="119">
        <f>AZ106+(Entradas!$F$19*AW107-BA106)/(800*Entradas!$D$44)</f>
        <v>0</v>
      </c>
      <c r="BA107" s="119">
        <f>8000*Entradas!$D$45*AZ107/Constantes!$F$32</f>
        <v>0</v>
      </c>
      <c r="BB107" s="119">
        <f>10*Escenarios!$F$11*AV107</f>
        <v>0</v>
      </c>
      <c r="BC107" s="119">
        <f>10*Escenarios!$F$11*BA107</f>
        <v>0</v>
      </c>
      <c r="BD107" s="119">
        <f>0.001*Observaciones!$F106*Escenarios!$F$9</f>
        <v>0</v>
      </c>
      <c r="BE107" s="119">
        <f>Observaciones!$I106</f>
        <v>0</v>
      </c>
      <c r="BF107" s="119">
        <f>MIN(0.0005*ETo!$M106*Escenarios!$F$9*(BJ106/Constantes!$F$27)^(2/3),BJ106+BB107+BE107+BC107+BD107)</f>
        <v>16.706611413876416</v>
      </c>
      <c r="BG107" s="119">
        <f>MIN(Constantes!$F$26*(BJ106/Constantes!$F$27)^(2/3),BJ106+BB107+BC107+BD107+BE107-BF107)</f>
        <v>67.041154131023205</v>
      </c>
      <c r="BH107" s="119">
        <f>MIN(Entradas!$F$20,BJ106+BB107+BC107+BD107+BE107-BF107-BG107)</f>
        <v>1</v>
      </c>
      <c r="BI107" s="119">
        <f>MAX(0,BJ106+BB107+BC107+BD107+BE107-BF107-BG107-BH107-Constantes!$F$27)</f>
        <v>0</v>
      </c>
      <c r="BJ107" s="119">
        <f t="shared" si="15"/>
        <v>5029.5496906403741</v>
      </c>
      <c r="BK107" s="119">
        <f>(Escenarios!$F$11*AU107+0.1*BF107)/(Escenarios!$F$12)</f>
        <v>1.0237738174617192</v>
      </c>
      <c r="BL107" s="119">
        <f>BI107/10/Escenarios!$F$12</f>
        <v>0</v>
      </c>
      <c r="BM107" s="119">
        <f>(Escenarios!$F$11*AW107+0.1*BG107)/(Escenarios!$F$12)</f>
        <v>0.1915461546600663</v>
      </c>
      <c r="BN107" s="121">
        <f t="shared" si="16"/>
        <v>213.92360485004284</v>
      </c>
      <c r="BO107" s="121">
        <f>MAX(0,(BN107-Constantes!$D$13)*(1-EXP(-Constantes!$D$23)))</f>
        <v>1.1979243418273493</v>
      </c>
      <c r="BP107" s="121">
        <f>BL107+AY107*Escenarios!$F$11/Escenarios!$F$12+BO107</f>
        <v>1.2163992415373113</v>
      </c>
      <c r="BQ107" s="121">
        <f>0.0526*BL107*Observaciones!$F106^1.218</f>
        <v>0</v>
      </c>
      <c r="BR107" s="121">
        <f>BQ107*Constantes!$F$38</f>
        <v>0</v>
      </c>
      <c r="BS107" s="121">
        <f t="shared" si="17"/>
        <v>0</v>
      </c>
      <c r="BT107" s="15"/>
      <c r="BU107" s="74">
        <v>101</v>
      </c>
      <c r="BV107" s="75">
        <f>0.0526*Observaciones!$F106^2.218</f>
        <v>0</v>
      </c>
      <c r="BW107" s="75">
        <f>IF(Observaciones!$F106&gt;0.05*$CA$7,((Observaciones!$F106-0.05*$CA$7)^2)/(Observaciones!$F106+0.95*$CA$7),0)</f>
        <v>0</v>
      </c>
      <c r="BX107" s="75">
        <f>0.0526*BW107*Observaciones!$F106^1.218</f>
        <v>0</v>
      </c>
      <c r="BY107" s="27"/>
      <c r="BZ107" s="27"/>
      <c r="CA107" s="103"/>
      <c r="CB107" s="37"/>
    </row>
    <row r="108" spans="2:80" s="2" customFormat="1" ht="14.5" x14ac:dyDescent="0.35">
      <c r="B108" s="36"/>
      <c r="C108" s="74">
        <v>102</v>
      </c>
      <c r="D108" s="146">
        <f>ETo!$I107*((1-Constantes!$D$19)*ETo!$K107+ETo!$L107)</f>
        <v>1.6671214052172494</v>
      </c>
      <c r="E108" s="75">
        <f>MIN(D108*Constantes!$D$17,0.8*(H107+Observaciones!$F107-F108-G108-Constantes!$D$14))</f>
        <v>1.0369423194491907</v>
      </c>
      <c r="F108" s="75">
        <f>IF(Observaciones!$F107&gt;0.05*Constantes!$D$18,((Observaciones!$F107-0.05*Constantes!$D$18)^2)/(Observaciones!$F107+0.95*Constantes!$D$18),0)</f>
        <v>0</v>
      </c>
      <c r="G108" s="75">
        <f>MAX(0,H107+Observaciones!$F107-F108-Constantes!$D$13)</f>
        <v>0</v>
      </c>
      <c r="H108" s="75">
        <f>H107+Observaciones!$F107-F108-E108-G108-I107</f>
        <v>25.885139335161757</v>
      </c>
      <c r="I108" s="75">
        <f>MAX(0,(H108-Constantes!$D$14)*(1-EXP(-Constantes!$D$22)))</f>
        <v>5.3023270384030281E-3</v>
      </c>
      <c r="J108" s="75">
        <f t="shared" si="9"/>
        <v>208.23263798358303</v>
      </c>
      <c r="K108" s="75">
        <f>MAX(0,(J108-Constantes!$D$13)*(1-EXP(-Constantes!$D$23)))</f>
        <v>1.1586139622296008</v>
      </c>
      <c r="L108" s="75">
        <f t="shared" si="10"/>
        <v>1.1639162892680037</v>
      </c>
      <c r="M108" s="75">
        <f>0.0526*F108*Observaciones!$F107^1.218</f>
        <v>0</v>
      </c>
      <c r="N108" s="75">
        <f>M108*Constantes!$D$38</f>
        <v>0</v>
      </c>
      <c r="O108" s="75">
        <f t="shared" si="11"/>
        <v>0</v>
      </c>
      <c r="P108" s="15"/>
      <c r="Q108" s="120">
        <v>102</v>
      </c>
      <c r="R108" s="146">
        <f>ETo!$I107*((1-Constantes!$E$19)*ETo!$K107+ETo!$L107)</f>
        <v>1.667366161901185</v>
      </c>
      <c r="S108" s="121">
        <f>MIN(R108*Constantes!$E$17,0.8*(V107+Observaciones!$F107-T108-U108-Constantes!$D$14))</f>
        <v>1.037846347200134</v>
      </c>
      <c r="T108" s="121">
        <f>IF(Observaciones!$F107&gt;0.05*Constantes!$E$18,((Observaciones!$F107-0.05*Constantes!$E$18)^2)/(Observaciones!$F107+0.95*Constantes!$E$18),0)</f>
        <v>0</v>
      </c>
      <c r="U108" s="121">
        <f>MAX(0,V107+Observaciones!$F107-T108-Constantes!$D$13)</f>
        <v>0</v>
      </c>
      <c r="V108" s="121">
        <f>V107+Observaciones!$F107-T108-S108-U108-W107</f>
        <v>25.87983994399497</v>
      </c>
      <c r="W108" s="121">
        <f>MAX(0,(V108-Constantes!$D$14)*(1-EXP(-Constantes!$D$22)))</f>
        <v>5.229368754204591E-3</v>
      </c>
      <c r="X108" s="119">
        <f>X107+(Entradas!$E$19*U108-Y107)/(800*Entradas!$D$44)</f>
        <v>0</v>
      </c>
      <c r="Y108" s="119">
        <f>8000*Entradas!$D$45*X108/Constantes!$E$32</f>
        <v>0</v>
      </c>
      <c r="Z108" s="119">
        <f>10*Escenarios!$E$11*T108</f>
        <v>0</v>
      </c>
      <c r="AA108" s="119">
        <f>10*Escenarios!$E$11*Y108</f>
        <v>0</v>
      </c>
      <c r="AB108" s="119">
        <f>0.001*Observaciones!$F107*Escenarios!$E$9</f>
        <v>0</v>
      </c>
      <c r="AC108" s="119">
        <f>Observaciones!$I107</f>
        <v>0</v>
      </c>
      <c r="AD108" s="119">
        <f>MIN(0.0005*ETo!$M107*Escenarios!$E$9*(AH107/Constantes!$E$27)^(2/3),AH107+Z108+AA108+AB108+AC108)</f>
        <v>4.7835553000108408</v>
      </c>
      <c r="AE108" s="119">
        <f>MIN(Constantes!$E$26*(AH107/Constantes!$E$27)^(2/3),AH107+Z108+AA108+AB108+AC108-AD108)</f>
        <v>19.08759374880082</v>
      </c>
      <c r="AF108" s="119">
        <f>MIN(Entradas!$E$20,AH107+Z108+AA108+AB108+AC108-AD108-AE108)</f>
        <v>1</v>
      </c>
      <c r="AG108" s="119">
        <f>MAX(0,AH107+Z108+AA108+AB108+AC108-AD108-AE108-AF108-Constantes!$E$27)</f>
        <v>0</v>
      </c>
      <c r="AH108" s="119">
        <f t="shared" si="12"/>
        <v>6190.8356776229084</v>
      </c>
      <c r="AI108" s="119">
        <f>(Escenarios!$E$11*S108+0.1*AD108)/(Escenarios!$E$12)</f>
        <v>1.0366872716687343</v>
      </c>
      <c r="AJ108" s="119">
        <f>AG108/10/Escenarios!$E$12</f>
        <v>0</v>
      </c>
      <c r="AK108" s="119">
        <f>(Escenarios!$E$11*U108+0.1*AE108)/(Escenarios!$E$12)</f>
        <v>5.4535982139430922E-2</v>
      </c>
      <c r="AL108" s="121">
        <f t="shared" si="13"/>
        <v>209.39886767383874</v>
      </c>
      <c r="AM108" s="121">
        <f>MAX(0,(AL108-Constantes!$D$13)*(1-EXP(-Constantes!$D$23)))</f>
        <v>1.1666696991365062</v>
      </c>
      <c r="AN108" s="121">
        <f>AJ108+W108*Escenarios!$E$11/Escenarios!$E$12+AM108</f>
        <v>1.1718243626227935</v>
      </c>
      <c r="AO108" s="121">
        <f>0.0526*AJ108*Observaciones!$F107^1.218</f>
        <v>0</v>
      </c>
      <c r="AP108" s="121">
        <f>AO108*Constantes!$E$38</f>
        <v>0</v>
      </c>
      <c r="AQ108" s="121">
        <f t="shared" si="14"/>
        <v>0</v>
      </c>
      <c r="AR108" s="15"/>
      <c r="AS108" s="74">
        <v>102</v>
      </c>
      <c r="AT108" s="146">
        <f>ETo!$I107*((1-Constantes!$F$19)*ETo!$K107+ETo!$L107)</f>
        <v>1.6681449331682534</v>
      </c>
      <c r="AU108" s="121">
        <f>MIN(AT108*Constantes!$F$17,0.8*(AX107+Observaciones!$F107-AV108-AW108-Constantes!$D$14))</f>
        <v>1.0407278967748943</v>
      </c>
      <c r="AV108" s="121">
        <f>IF(Observaciones!$F107&gt;0.05*Constantes!$F$18,((Observaciones!$F107-0.05*Constantes!$F$18)^2)/(Observaciones!$F107+0.95*Constantes!$F$18),0)</f>
        <v>0</v>
      </c>
      <c r="AW108" s="121">
        <f>MAX(0,AX107+Observaciones!$F107-AV108-Constantes!$D$13)</f>
        <v>0</v>
      </c>
      <c r="AX108" s="121">
        <f>AX107+Observaciones!$F107-AV108-AU108-AW108-AY107</f>
        <v>25.862948378860441</v>
      </c>
      <c r="AY108" s="121">
        <f>MAX(0,(AX108-Constantes!$D$14)*(1-EXP(-Constantes!$D$22)))</f>
        <v>4.9968175854278631E-3</v>
      </c>
      <c r="AZ108" s="119">
        <f>AZ107+(Entradas!$F$19*AW108-BA107)/(800*Entradas!$D$44)</f>
        <v>0</v>
      </c>
      <c r="BA108" s="119">
        <f>8000*Entradas!$D$45*AZ108/Constantes!$F$32</f>
        <v>0</v>
      </c>
      <c r="BB108" s="119">
        <f>10*Escenarios!$F$11*AV108</f>
        <v>0</v>
      </c>
      <c r="BC108" s="119">
        <f>10*Escenarios!$F$11*BA108</f>
        <v>0</v>
      </c>
      <c r="BD108" s="119">
        <f>0.001*Observaciones!$F107*Escenarios!$F$9</f>
        <v>0</v>
      </c>
      <c r="BE108" s="119">
        <f>Observaciones!$I107</f>
        <v>0</v>
      </c>
      <c r="BF108" s="119">
        <f>MIN(0.0005*ETo!$M107*Escenarios!$F$9*(BJ107/Constantes!$F$27)^(2/3),BJ107+BB108+BE108+BC108+BD108)</f>
        <v>16.615108348654172</v>
      </c>
      <c r="BG108" s="119">
        <f>MIN(Constantes!$F$26*(BJ107/Constantes!$F$27)^(2/3),BJ107+BB108+BC108+BD108+BE108-BF108)</f>
        <v>66.298478508380768</v>
      </c>
      <c r="BH108" s="119">
        <f>MIN(Entradas!$F$20,BJ107+BB108+BC108+BD108+BE108-BF108-BG108)</f>
        <v>1</v>
      </c>
      <c r="BI108" s="119">
        <f>MAX(0,BJ107+BB108+BC108+BD108+BE108-BF108-BG108-BH108-Constantes!$F$27)</f>
        <v>0</v>
      </c>
      <c r="BJ108" s="119">
        <f t="shared" si="15"/>
        <v>4945.6361037833394</v>
      </c>
      <c r="BK108" s="119">
        <f>(Escenarios!$F$11*AU108+0.1*BF108)/(Escenarios!$F$12)</f>
        <v>1.0287294693839124</v>
      </c>
      <c r="BL108" s="119">
        <f>BI108/10/Escenarios!$F$12</f>
        <v>0</v>
      </c>
      <c r="BM108" s="119">
        <f>(Escenarios!$F$11*AW108+0.1*BG108)/(Escenarios!$F$12)</f>
        <v>0.18942422430965936</v>
      </c>
      <c r="BN108" s="121">
        <f t="shared" si="16"/>
        <v>212.91510473252512</v>
      </c>
      <c r="BO108" s="121">
        <f>MAX(0,(BN108-Constantes!$D$13)*(1-EXP(-Constantes!$D$23)))</f>
        <v>1.1909581226638459</v>
      </c>
      <c r="BP108" s="121">
        <f>BL108+AY108*Escenarios!$F$11/Escenarios!$F$12+BO108</f>
        <v>1.1956694078158208</v>
      </c>
      <c r="BQ108" s="121">
        <f>0.0526*BL108*Observaciones!$F107^1.218</f>
        <v>0</v>
      </c>
      <c r="BR108" s="121">
        <f>BQ108*Constantes!$F$38</f>
        <v>0</v>
      </c>
      <c r="BS108" s="121">
        <f t="shared" si="17"/>
        <v>0</v>
      </c>
      <c r="BT108" s="15"/>
      <c r="BU108" s="74">
        <v>102</v>
      </c>
      <c r="BV108" s="75">
        <f>0.0526*Observaciones!$F107^2.218</f>
        <v>0</v>
      </c>
      <c r="BW108" s="75">
        <f>IF(Observaciones!$F107&gt;0.05*$CA$7,((Observaciones!$F107-0.05*$CA$7)^2)/(Observaciones!$F107+0.95*$CA$7),0)</f>
        <v>0</v>
      </c>
      <c r="BX108" s="75">
        <f>0.0526*BW108*Observaciones!$F107^1.218</f>
        <v>0</v>
      </c>
      <c r="BY108" s="27"/>
      <c r="BZ108" s="27"/>
      <c r="CA108" s="103"/>
      <c r="CB108" s="37"/>
    </row>
    <row r="109" spans="2:80" s="2" customFormat="1" ht="14.5" x14ac:dyDescent="0.35">
      <c r="B109" s="36"/>
      <c r="C109" s="74">
        <v>103</v>
      </c>
      <c r="D109" s="146">
        <f>ETo!$I108*((1-Constantes!$D$19)*ETo!$K108+ETo!$L108)</f>
        <v>1.610318607763721</v>
      </c>
      <c r="E109" s="75">
        <f>MIN(D109*Constantes!$D$17,0.8*(H108+Observaciones!$F108-F109-G109-Constantes!$D$14))</f>
        <v>0.30811146812940254</v>
      </c>
      <c r="F109" s="75">
        <f>IF(Observaciones!$F108&gt;0.05*Constantes!$D$18,((Observaciones!$F108-0.05*Constantes!$D$18)^2)/(Observaciones!$F108+0.95*Constantes!$D$18),0)</f>
        <v>0</v>
      </c>
      <c r="G109" s="75">
        <f>MAX(0,H108+Observaciones!$F108-F109-Constantes!$D$13)</f>
        <v>0</v>
      </c>
      <c r="H109" s="75">
        <f>H108+Observaciones!$F108-F109-E109-G109-I108</f>
        <v>25.571725539993949</v>
      </c>
      <c r="I109" s="75">
        <f>MAX(0,(H109-Constantes!$D$14)*(1-EXP(-Constantes!$D$22)))</f>
        <v>9.8746670447002896E-4</v>
      </c>
      <c r="J109" s="75">
        <f t="shared" si="9"/>
        <v>207.07402402135344</v>
      </c>
      <c r="K109" s="75">
        <f>MAX(0,(J109-Constantes!$D$13)*(1-EXP(-Constantes!$D$23)))</f>
        <v>1.1506108309987859</v>
      </c>
      <c r="L109" s="75">
        <f t="shared" si="10"/>
        <v>1.1515982977032559</v>
      </c>
      <c r="M109" s="75">
        <f>0.0526*F109*Observaciones!$F108^1.218</f>
        <v>0</v>
      </c>
      <c r="N109" s="75">
        <f>M109*Constantes!$D$38</f>
        <v>0</v>
      </c>
      <c r="O109" s="75">
        <f t="shared" si="11"/>
        <v>0</v>
      </c>
      <c r="P109" s="15"/>
      <c r="Q109" s="120">
        <v>103</v>
      </c>
      <c r="R109" s="146">
        <f>ETo!$I108*((1-Constantes!$E$19)*ETo!$K108+ETo!$L108)</f>
        <v>1.6105552309546027</v>
      </c>
      <c r="S109" s="121">
        <f>MIN(R109*Constantes!$E$17,0.8*(V108+Observaciones!$F108-T109-U109-Constantes!$D$14))</f>
        <v>0.30387195519597299</v>
      </c>
      <c r="T109" s="121">
        <f>IF(Observaciones!$F108&gt;0.05*Constantes!$E$18,((Observaciones!$F108-0.05*Constantes!$E$18)^2)/(Observaciones!$F108+0.95*Constantes!$E$18),0)</f>
        <v>0</v>
      </c>
      <c r="U109" s="121">
        <f>MAX(0,V108+Observaciones!$F108-T109-Constantes!$D$13)</f>
        <v>0</v>
      </c>
      <c r="V109" s="121">
        <f>V108+Observaciones!$F108-T109-S109-U109-W108</f>
        <v>25.570738620044793</v>
      </c>
      <c r="W109" s="121">
        <f>MAX(0,(V109-Constantes!$D$14)*(1-EXP(-Constantes!$D$22)))</f>
        <v>9.7387948588859778E-4</v>
      </c>
      <c r="X109" s="119">
        <f>X108+(Entradas!$E$19*U109-Y108)/(800*Entradas!$D$44)</f>
        <v>0</v>
      </c>
      <c r="Y109" s="119">
        <f>8000*Entradas!$D$45*X109/Constantes!$E$32</f>
        <v>0</v>
      </c>
      <c r="Z109" s="119">
        <f>10*Escenarios!$E$11*T109</f>
        <v>0</v>
      </c>
      <c r="AA109" s="119">
        <f>10*Escenarios!$E$11*Y109</f>
        <v>0</v>
      </c>
      <c r="AB109" s="119">
        <f>0.001*Observaciones!$F108*Escenarios!$E$9</f>
        <v>0</v>
      </c>
      <c r="AC109" s="119">
        <f>Observaciones!$I108</f>
        <v>0</v>
      </c>
      <c r="AD109" s="119">
        <f>MIN(0.0005*ETo!$M108*Escenarios!$E$9*(AH108/Constantes!$E$27)^(2/3),AH108+Z109+AA109+AB109+AC109)</f>
        <v>4.6089106060497578</v>
      </c>
      <c r="AE109" s="119">
        <f>MIN(Constantes!$E$26*(AH108/Constantes!$E$27)^(2/3),AH108+Z109+AA109+AB109+AC109-AD109)</f>
        <v>19.036642445427979</v>
      </c>
      <c r="AF109" s="119">
        <f>MIN(Entradas!$E$20,AH108+Z109+AA109+AB109+AC109-AD109-AE109)</f>
        <v>1</v>
      </c>
      <c r="AG109" s="119">
        <f>MAX(0,AH108+Z109+AA109+AB109+AC109-AD109-AE109-AF109-Constantes!$E$27)</f>
        <v>0</v>
      </c>
      <c r="AH109" s="119">
        <f t="shared" si="12"/>
        <v>6166.1901245714307</v>
      </c>
      <c r="AI109" s="119">
        <f>(Escenarios!$E$11*S109+0.1*AD109)/(Escenarios!$E$12)</f>
        <v>0.31269924328188697</v>
      </c>
      <c r="AJ109" s="119">
        <f>AG109/10/Escenarios!$E$12</f>
        <v>0</v>
      </c>
      <c r="AK109" s="119">
        <f>(Escenarios!$E$11*U109+0.1*AE109)/(Escenarios!$E$12)</f>
        <v>5.439040698693709E-2</v>
      </c>
      <c r="AL109" s="121">
        <f t="shared" si="13"/>
        <v>208.28658838168914</v>
      </c>
      <c r="AM109" s="121">
        <f>MAX(0,(AL109-Constantes!$D$13)*(1-EXP(-Constantes!$D$23)))</f>
        <v>1.1589866248506924</v>
      </c>
      <c r="AN109" s="121">
        <f>AJ109+W109*Escenarios!$E$11/Escenarios!$E$12+AM109</f>
        <v>1.1599465917724969</v>
      </c>
      <c r="AO109" s="121">
        <f>0.0526*AJ109*Observaciones!$F108^1.218</f>
        <v>0</v>
      </c>
      <c r="AP109" s="121">
        <f>AO109*Constantes!$E$38</f>
        <v>0</v>
      </c>
      <c r="AQ109" s="121">
        <f t="shared" si="14"/>
        <v>0</v>
      </c>
      <c r="AR109" s="15"/>
      <c r="AS109" s="74">
        <v>103</v>
      </c>
      <c r="AT109" s="146">
        <f>ETo!$I108*((1-Constantes!$F$19)*ETo!$K108+ETo!$L108)</f>
        <v>1.611308122925591</v>
      </c>
      <c r="AU109" s="121">
        <f>MIN(AT109*Constantes!$F$17,0.8*(AX108+Observaciones!$F108-AV109-AW109-Constantes!$D$14))</f>
        <v>0.29035870308835005</v>
      </c>
      <c r="AV109" s="121">
        <f>IF(Observaciones!$F108&gt;0.05*Constantes!$F$18,((Observaciones!$F108-0.05*Constantes!$F$18)^2)/(Observaciones!$F108+0.95*Constantes!$F$18),0)</f>
        <v>0</v>
      </c>
      <c r="AW109" s="121">
        <f>MAX(0,AX108+Observaciones!$F108-AV109-Constantes!$D$13)</f>
        <v>0</v>
      </c>
      <c r="AX109" s="121">
        <f>AX108+Observaciones!$F108-AV109-AU109-AW109-AY108</f>
        <v>25.567592858186661</v>
      </c>
      <c r="AY109" s="121">
        <f>MAX(0,(AX109-Constantes!$D$14)*(1-EXP(-Constantes!$D$22)))</f>
        <v>9.3057085279417385E-4</v>
      </c>
      <c r="AZ109" s="119">
        <f>AZ108+(Entradas!$F$19*AW109-BA108)/(800*Entradas!$D$44)</f>
        <v>0</v>
      </c>
      <c r="BA109" s="119">
        <f>8000*Entradas!$D$45*AZ109/Constantes!$F$32</f>
        <v>0</v>
      </c>
      <c r="BB109" s="119">
        <f>10*Escenarios!$F$11*AV109</f>
        <v>0</v>
      </c>
      <c r="BC109" s="119">
        <f>10*Escenarios!$F$11*BA109</f>
        <v>0</v>
      </c>
      <c r="BD109" s="119">
        <f>0.001*Observaciones!$F108*Escenarios!$F$9</f>
        <v>0</v>
      </c>
      <c r="BE109" s="119">
        <f>Observaciones!$I108</f>
        <v>0</v>
      </c>
      <c r="BF109" s="119">
        <f>MIN(0.0005*ETo!$M108*Escenarios!$F$9*(BJ108/Constantes!$F$27)^(2/3),BJ108+BB109+BE109+BC109+BD109)</f>
        <v>15.87231218855929</v>
      </c>
      <c r="BG109" s="119">
        <f>MIN(Constantes!$F$26*(BJ108/Constantes!$F$27)^(2/3),BJ108+BB109+BC109+BD109+BE109-BF109)</f>
        <v>65.558991645269842</v>
      </c>
      <c r="BH109" s="119">
        <f>MIN(Entradas!$F$20,BJ108+BB109+BC109+BD109+BE109-BF109-BG109)</f>
        <v>1</v>
      </c>
      <c r="BI109" s="119">
        <f>MAX(0,BJ108+BB109+BC109+BD109+BE109-BF109-BG109-BH109-Constantes!$F$27)</f>
        <v>0</v>
      </c>
      <c r="BJ109" s="119">
        <f t="shared" si="15"/>
        <v>4863.2047999495098</v>
      </c>
      <c r="BK109" s="119">
        <f>(Escenarios!$F$11*AU109+0.1*BF109)/(Escenarios!$F$12)</f>
        <v>0.31911624059347088</v>
      </c>
      <c r="BL109" s="119">
        <f>BI109/10/Escenarios!$F$12</f>
        <v>0</v>
      </c>
      <c r="BM109" s="119">
        <f>(Escenarios!$F$11*AW109+0.1*BG109)/(Escenarios!$F$12)</f>
        <v>0.18731140470077098</v>
      </c>
      <c r="BN109" s="121">
        <f t="shared" si="16"/>
        <v>211.91145801456204</v>
      </c>
      <c r="BO109" s="121">
        <f>MAX(0,(BN109-Constantes!$D$13)*(1-EXP(-Constantes!$D$23)))</f>
        <v>1.1840254283799119</v>
      </c>
      <c r="BP109" s="121">
        <f>BL109+AY109*Escenarios!$F$11/Escenarios!$F$12+BO109</f>
        <v>1.1849028237554036</v>
      </c>
      <c r="BQ109" s="121">
        <f>0.0526*BL109*Observaciones!$F108^1.218</f>
        <v>0</v>
      </c>
      <c r="BR109" s="121">
        <f>BQ109*Constantes!$F$38</f>
        <v>0</v>
      </c>
      <c r="BS109" s="121">
        <f t="shared" si="17"/>
        <v>0</v>
      </c>
      <c r="BT109" s="15"/>
      <c r="BU109" s="74">
        <v>103</v>
      </c>
      <c r="BV109" s="75">
        <f>0.0526*Observaciones!$F108^2.218</f>
        <v>0</v>
      </c>
      <c r="BW109" s="75">
        <f>IF(Observaciones!$F108&gt;0.05*$CA$7,((Observaciones!$F108-0.05*$CA$7)^2)/(Observaciones!$F108+0.95*$CA$7),0)</f>
        <v>0</v>
      </c>
      <c r="BX109" s="75">
        <f>0.0526*BW109*Observaciones!$F108^1.218</f>
        <v>0</v>
      </c>
      <c r="BY109" s="27"/>
      <c r="BZ109" s="27"/>
      <c r="CA109" s="103"/>
      <c r="CB109" s="37"/>
    </row>
    <row r="110" spans="2:80" s="2" customFormat="1" ht="14.5" x14ac:dyDescent="0.35">
      <c r="B110" s="36"/>
      <c r="C110" s="74">
        <v>104</v>
      </c>
      <c r="D110" s="146">
        <f>ETo!$I109*((1-Constantes!$D$19)*ETo!$K109+ETo!$L109)</f>
        <v>1.6972456917031662</v>
      </c>
      <c r="E110" s="75">
        <f>MIN(D110*Constantes!$D$17,0.8*(H109+Observaciones!$F109-F110-G110-Constantes!$D$14))</f>
        <v>5.73804319951563E-2</v>
      </c>
      <c r="F110" s="75">
        <f>IF(Observaciones!$F109&gt;0.05*Constantes!$D$18,((Observaciones!$F109-0.05*Constantes!$D$18)^2)/(Observaciones!$F109+0.95*Constantes!$D$18),0)</f>
        <v>0</v>
      </c>
      <c r="G110" s="75">
        <f>MAX(0,H109+Observaciones!$F109-F110-Constantes!$D$13)</f>
        <v>0</v>
      </c>
      <c r="H110" s="75">
        <f>H109+Observaciones!$F109-F110-E110-G110-I109</f>
        <v>25.513357641294323</v>
      </c>
      <c r="I110" s="75">
        <f>MAX(0,(H110-Constantes!$D$14)*(1-EXP(-Constantes!$D$22)))</f>
        <v>1.8389859497061037E-4</v>
      </c>
      <c r="J110" s="75">
        <f t="shared" si="9"/>
        <v>205.92341319035467</v>
      </c>
      <c r="K110" s="75">
        <f>MAX(0,(J110-Constantes!$D$13)*(1-EXP(-Constantes!$D$23)))</f>
        <v>1.1426629814334661</v>
      </c>
      <c r="L110" s="75">
        <f t="shared" si="10"/>
        <v>1.1428468800284368</v>
      </c>
      <c r="M110" s="75">
        <f>0.0526*F110*Observaciones!$F109^1.218</f>
        <v>0</v>
      </c>
      <c r="N110" s="75">
        <f>M110*Constantes!$D$38</f>
        <v>0</v>
      </c>
      <c r="O110" s="75">
        <f t="shared" si="11"/>
        <v>0</v>
      </c>
      <c r="P110" s="15"/>
      <c r="Q110" s="120">
        <v>104</v>
      </c>
      <c r="R110" s="146">
        <f>ETo!$I109*((1-Constantes!$E$19)*ETo!$K109+ETo!$L109)</f>
        <v>1.6974957751529862</v>
      </c>
      <c r="S110" s="121">
        <f>MIN(R110*Constantes!$E$17,0.8*(V109+Observaciones!$F109-T110-U110-Constantes!$D$14))</f>
        <v>5.6590896035831409E-2</v>
      </c>
      <c r="T110" s="121">
        <f>IF(Observaciones!$F109&gt;0.05*Constantes!$E$18,((Observaciones!$F109-0.05*Constantes!$E$18)^2)/(Observaciones!$F109+0.95*Constantes!$E$18),0)</f>
        <v>0</v>
      </c>
      <c r="U110" s="121">
        <f>MAX(0,V109+Observaciones!$F109-T110-Constantes!$D$13)</f>
        <v>0</v>
      </c>
      <c r="V110" s="121">
        <f>V109+Observaciones!$F109-T110-S110-U110-W109</f>
        <v>25.513173844523074</v>
      </c>
      <c r="W110" s="121">
        <f>MAX(0,(V110-Constantes!$D$14)*(1-EXP(-Constantes!$D$22)))</f>
        <v>1.8136821050764945E-4</v>
      </c>
      <c r="X110" s="119">
        <f>X109+(Entradas!$E$19*U110-Y109)/(800*Entradas!$D$44)</f>
        <v>0</v>
      </c>
      <c r="Y110" s="119">
        <f>8000*Entradas!$D$45*X110/Constantes!$E$32</f>
        <v>0</v>
      </c>
      <c r="Z110" s="119">
        <f>10*Escenarios!$E$11*T110</f>
        <v>0</v>
      </c>
      <c r="AA110" s="119">
        <f>10*Escenarios!$E$11*Y110</f>
        <v>0</v>
      </c>
      <c r="AB110" s="119">
        <f>0.001*Observaciones!$F109*Escenarios!$E$9</f>
        <v>0</v>
      </c>
      <c r="AC110" s="119">
        <f>Observaciones!$I109</f>
        <v>0</v>
      </c>
      <c r="AD110" s="119">
        <f>MIN(0.0005*ETo!$M109*Escenarios!$E$9*(AH109/Constantes!$E$27)^(2/3),AH109+Z110+AA110+AB110+AC110)</f>
        <v>4.8470548359450785</v>
      </c>
      <c r="AE110" s="119">
        <f>MIN(Constantes!$E$26*(AH109/Constantes!$E$27)^(2/3),AH109+Z110+AA110+AB110+AC110-AD110)</f>
        <v>18.986085950946993</v>
      </c>
      <c r="AF110" s="119">
        <f>MIN(Entradas!$E$20,AH109+Z110+AA110+AB110+AC110-AD110-AE110)</f>
        <v>1</v>
      </c>
      <c r="AG110" s="119">
        <f>MAX(0,AH109+Z110+AA110+AB110+AC110-AD110-AE110-AF110-Constantes!$E$27)</f>
        <v>0</v>
      </c>
      <c r="AH110" s="119">
        <f t="shared" si="12"/>
        <v>6141.356983784538</v>
      </c>
      <c r="AI110" s="119">
        <f>(Escenarios!$E$11*S110+0.1*AD110)/(Escenarios!$E$12)</f>
        <v>6.9631182766591193E-2</v>
      </c>
      <c r="AJ110" s="119">
        <f>AG110/10/Escenarios!$E$12</f>
        <v>0</v>
      </c>
      <c r="AK110" s="119">
        <f>(Escenarios!$E$11*U110+0.1*AE110)/(Escenarios!$E$12)</f>
        <v>5.4245959859848557E-2</v>
      </c>
      <c r="AL110" s="121">
        <f t="shared" si="13"/>
        <v>207.18184771669831</v>
      </c>
      <c r="AM110" s="121">
        <f>MAX(0,(AL110-Constantes!$D$13)*(1-EXP(-Constantes!$D$23)))</f>
        <v>1.1513556236663764</v>
      </c>
      <c r="AN110" s="121">
        <f>AJ110+W110*Escenarios!$E$11/Escenarios!$E$12+AM110</f>
        <v>1.1515344009024482</v>
      </c>
      <c r="AO110" s="121">
        <f>0.0526*AJ110*Observaciones!$F109^1.218</f>
        <v>0</v>
      </c>
      <c r="AP110" s="121">
        <f>AO110*Constantes!$E$38</f>
        <v>0</v>
      </c>
      <c r="AQ110" s="121">
        <f t="shared" si="14"/>
        <v>0</v>
      </c>
      <c r="AR110" s="15"/>
      <c r="AS110" s="74">
        <v>104</v>
      </c>
      <c r="AT110" s="146">
        <f>ETo!$I109*((1-Constantes!$F$19)*ETo!$K109+ETo!$L109)</f>
        <v>1.6982914952205956</v>
      </c>
      <c r="AU110" s="121">
        <f>MIN(AT110*Constantes!$F$17,0.8*(AX109+Observaciones!$F109-AV110-AW110-Constantes!$D$14))</f>
        <v>5.4074286549325737E-2</v>
      </c>
      <c r="AV110" s="121">
        <f>IF(Observaciones!$F109&gt;0.05*Constantes!$F$18,((Observaciones!$F109-0.05*Constantes!$F$18)^2)/(Observaciones!$F109+0.95*Constantes!$F$18),0)</f>
        <v>0</v>
      </c>
      <c r="AW110" s="121">
        <f>MAX(0,AX109+Observaciones!$F109-AV110-Constantes!$D$13)</f>
        <v>0</v>
      </c>
      <c r="AX110" s="121">
        <f>AX109+Observaciones!$F109-AV110-AU110-AW110-AY109</f>
        <v>25.51258800078454</v>
      </c>
      <c r="AY110" s="121">
        <f>MAX(0,(AX110-Constantes!$D$14)*(1-EXP(-Constantes!$D$22)))</f>
        <v>1.7330272663853378E-4</v>
      </c>
      <c r="AZ110" s="119">
        <f>AZ109+(Entradas!$F$19*AW110-BA109)/(800*Entradas!$D$44)</f>
        <v>0</v>
      </c>
      <c r="BA110" s="119">
        <f>8000*Entradas!$D$45*AZ110/Constantes!$F$32</f>
        <v>0</v>
      </c>
      <c r="BB110" s="119">
        <f>10*Escenarios!$F$11*AV110</f>
        <v>0</v>
      </c>
      <c r="BC110" s="119">
        <f>10*Escenarios!$F$11*BA110</f>
        <v>0</v>
      </c>
      <c r="BD110" s="119">
        <f>0.001*Observaciones!$F109*Escenarios!$F$9</f>
        <v>0</v>
      </c>
      <c r="BE110" s="119">
        <f>Observaciones!$I109</f>
        <v>0</v>
      </c>
      <c r="BF110" s="119">
        <f>MIN(0.0005*ETo!$M109*Escenarios!$F$9*(BJ109/Constantes!$F$27)^(2/3),BJ109+BB110+BE110+BC110+BD110)</f>
        <v>16.550394725782112</v>
      </c>
      <c r="BG110" s="119">
        <f>MIN(Constantes!$F$26*(BJ109/Constantes!$F$27)^(2/3),BJ109+BB110+BC110+BD110+BE110-BF110)</f>
        <v>64.828483980732798</v>
      </c>
      <c r="BH110" s="119">
        <f>MIN(Entradas!$F$20,BJ109+BB110+BC110+BD110+BE110-BF110-BG110)</f>
        <v>1</v>
      </c>
      <c r="BI110" s="119">
        <f>MAX(0,BJ109+BB110+BC110+BD110+BE110-BF110-BG110-BH110-Constantes!$F$27)</f>
        <v>0</v>
      </c>
      <c r="BJ110" s="119">
        <f t="shared" si="15"/>
        <v>4780.8259212429948</v>
      </c>
      <c r="BK110" s="119">
        <f>(Escenarios!$F$11*AU110+0.1*BF110)/(Escenarios!$F$12)</f>
        <v>9.8271169391598884E-2</v>
      </c>
      <c r="BL110" s="119">
        <f>BI110/10/Escenarios!$F$12</f>
        <v>0</v>
      </c>
      <c r="BM110" s="119">
        <f>(Escenarios!$F$11*AW110+0.1*BG110)/(Escenarios!$F$12)</f>
        <v>0.18522423994495085</v>
      </c>
      <c r="BN110" s="121">
        <f t="shared" si="16"/>
        <v>210.91265682612706</v>
      </c>
      <c r="BO110" s="121">
        <f>MAX(0,(BN110-Constantes!$D$13)*(1-EXP(-Constantes!$D$23)))</f>
        <v>1.1771262046133033</v>
      </c>
      <c r="BP110" s="121">
        <f>BL110+AY110*Escenarios!$F$11/Escenarios!$F$12+BO110</f>
        <v>1.1772896043269911</v>
      </c>
      <c r="BQ110" s="121">
        <f>0.0526*BL110*Observaciones!$F109^1.218</f>
        <v>0</v>
      </c>
      <c r="BR110" s="121">
        <f>BQ110*Constantes!$F$38</f>
        <v>0</v>
      </c>
      <c r="BS110" s="121">
        <f t="shared" si="17"/>
        <v>0</v>
      </c>
      <c r="BT110" s="15"/>
      <c r="BU110" s="74">
        <v>104</v>
      </c>
      <c r="BV110" s="75">
        <f>0.0526*Observaciones!$F109^2.218</f>
        <v>0</v>
      </c>
      <c r="BW110" s="75">
        <f>IF(Observaciones!$F109&gt;0.05*$CA$7,((Observaciones!$F109-0.05*$CA$7)^2)/(Observaciones!$F109+0.95*$CA$7),0)</f>
        <v>0</v>
      </c>
      <c r="BX110" s="75">
        <f>0.0526*BW110*Observaciones!$F109^1.218</f>
        <v>0</v>
      </c>
      <c r="BY110" s="27"/>
      <c r="BZ110" s="27"/>
      <c r="CA110" s="103"/>
      <c r="CB110" s="37"/>
    </row>
    <row r="111" spans="2:80" s="2" customFormat="1" ht="14.5" x14ac:dyDescent="0.35">
      <c r="B111" s="36"/>
      <c r="C111" s="74">
        <v>105</v>
      </c>
      <c r="D111" s="146">
        <f>ETo!$I110*((1-Constantes!$D$19)*ETo!$K110+ETo!$L110)</f>
        <v>1.5930402290493386</v>
      </c>
      <c r="E111" s="75">
        <f>MIN(D111*Constantes!$D$17,0.8*(H110+Observaciones!$F110-F111-G111-Constantes!$D$14))</f>
        <v>1.0686113035455948E-2</v>
      </c>
      <c r="F111" s="75">
        <f>IF(Observaciones!$F110&gt;0.05*Constantes!$D$18,((Observaciones!$F110-0.05*Constantes!$D$18)^2)/(Observaciones!$F110+0.95*Constantes!$D$18),0)</f>
        <v>0</v>
      </c>
      <c r="G111" s="75">
        <f>MAX(0,H110+Observaciones!$F110-F111-Constantes!$D$13)</f>
        <v>0</v>
      </c>
      <c r="H111" s="75">
        <f>H110+Observaciones!$F110-F111-E111-G111-I110</f>
        <v>25.5024876296639</v>
      </c>
      <c r="I111" s="75">
        <f>MAX(0,(H111-Constantes!$D$14)*(1-EXP(-Constantes!$D$22)))</f>
        <v>3.4247932693948427E-5</v>
      </c>
      <c r="J111" s="75">
        <f t="shared" si="9"/>
        <v>204.78075020892121</v>
      </c>
      <c r="K111" s="75">
        <f>MAX(0,(J111-Constantes!$D$13)*(1-EXP(-Constantes!$D$23)))</f>
        <v>1.1347700316752842</v>
      </c>
      <c r="L111" s="75">
        <f t="shared" si="10"/>
        <v>1.1348042796079783</v>
      </c>
      <c r="M111" s="75">
        <f>0.0526*F111*Observaciones!$F110^1.218</f>
        <v>0</v>
      </c>
      <c r="N111" s="75">
        <f>M111*Constantes!$D$38</f>
        <v>0</v>
      </c>
      <c r="O111" s="75">
        <f t="shared" si="11"/>
        <v>0</v>
      </c>
      <c r="P111" s="15"/>
      <c r="Q111" s="120">
        <v>105</v>
      </c>
      <c r="R111" s="146">
        <f>ETo!$I110*((1-Constantes!$E$19)*ETo!$K110+ETo!$L110)</f>
        <v>1.5932751192901464</v>
      </c>
      <c r="S111" s="121">
        <f>MIN(R111*Constantes!$E$17,0.8*(V110+Observaciones!$F110-T111-U111-Constantes!$D$14))</f>
        <v>1.0539075618456196E-2</v>
      </c>
      <c r="T111" s="121">
        <f>IF(Observaciones!$F110&gt;0.05*Constantes!$E$18,((Observaciones!$F110-0.05*Constantes!$E$18)^2)/(Observaciones!$F110+0.95*Constantes!$E$18),0)</f>
        <v>0</v>
      </c>
      <c r="U111" s="121">
        <f>MAX(0,V110+Observaciones!$F110-T111-Constantes!$D$13)</f>
        <v>0</v>
      </c>
      <c r="V111" s="121">
        <f>V110+Observaciones!$F110-T111-S111-U111-W110</f>
        <v>25.502453400694108</v>
      </c>
      <c r="W111" s="121">
        <f>MAX(0,(V111-Constantes!$D$14)*(1-EXP(-Constantes!$D$22)))</f>
        <v>3.3776692351935694E-5</v>
      </c>
      <c r="X111" s="119">
        <f>X110+(Entradas!$E$19*U111-Y110)/(800*Entradas!$D$44)</f>
        <v>0</v>
      </c>
      <c r="Y111" s="119">
        <f>8000*Entradas!$D$45*X111/Constantes!$E$32</f>
        <v>0</v>
      </c>
      <c r="Z111" s="119">
        <f>10*Escenarios!$E$11*T111</f>
        <v>0</v>
      </c>
      <c r="AA111" s="119">
        <f>10*Escenarios!$E$11*Y111</f>
        <v>0</v>
      </c>
      <c r="AB111" s="119">
        <f>0.001*Observaciones!$F110*Escenarios!$E$9</f>
        <v>0</v>
      </c>
      <c r="AC111" s="119">
        <f>Observaciones!$I110</f>
        <v>0</v>
      </c>
      <c r="AD111" s="119">
        <f>MIN(0.0005*ETo!$M110*Escenarios!$E$9*(AH110/Constantes!$E$27)^(2/3),AH110+Z111+AA111+AB111+AC111)</f>
        <v>4.537764476900275</v>
      </c>
      <c r="AE111" s="119">
        <f>MIN(Constantes!$E$26*(AH110/Constantes!$E$27)^(2/3),AH110+Z111+AA111+AB111+AC111-AD111)</f>
        <v>18.935076475918965</v>
      </c>
      <c r="AF111" s="119">
        <f>MIN(Entradas!$E$20,AH110+Z111+AA111+AB111+AC111-AD111-AE111)</f>
        <v>1</v>
      </c>
      <c r="AG111" s="119">
        <f>MAX(0,AH110+Z111+AA111+AB111+AC111-AD111-AE111-AF111-Constantes!$E$27)</f>
        <v>0</v>
      </c>
      <c r="AH111" s="119">
        <f t="shared" si="12"/>
        <v>6116.8841428317182</v>
      </c>
      <c r="AI111" s="119">
        <f>(Escenarios!$E$11*S111+0.1*AD111)/(Escenarios!$E$12)</f>
        <v>2.3353558757907608E-2</v>
      </c>
      <c r="AJ111" s="119">
        <f>AG111/10/Escenarios!$E$12</f>
        <v>0</v>
      </c>
      <c r="AK111" s="119">
        <f>(Escenarios!$E$11*U111+0.1*AE111)/(Escenarios!$E$12)</f>
        <v>5.410021850262562E-2</v>
      </c>
      <c r="AL111" s="121">
        <f t="shared" si="13"/>
        <v>206.08459231153455</v>
      </c>
      <c r="AM111" s="121">
        <f>MAX(0,(AL111-Constantes!$D$13)*(1-EXP(-Constantes!$D$23)))</f>
        <v>1.1437763269484706</v>
      </c>
      <c r="AN111" s="121">
        <f>AJ111+W111*Escenarios!$E$11/Escenarios!$E$12+AM111</f>
        <v>1.1438096211166462</v>
      </c>
      <c r="AO111" s="121">
        <f>0.0526*AJ111*Observaciones!$F110^1.218</f>
        <v>0</v>
      </c>
      <c r="AP111" s="121">
        <f>AO111*Constantes!$E$38</f>
        <v>0</v>
      </c>
      <c r="AQ111" s="121">
        <f t="shared" si="14"/>
        <v>0</v>
      </c>
      <c r="AR111" s="15"/>
      <c r="AS111" s="74">
        <v>105</v>
      </c>
      <c r="AT111" s="146">
        <f>ETo!$I110*((1-Constantes!$F$19)*ETo!$K110+ETo!$L110)</f>
        <v>1.5940224973290804</v>
      </c>
      <c r="AU111" s="121">
        <f>MIN(AT111*Constantes!$F$17,0.8*(AX110+Observaciones!$F110-AV111-AW111-Constantes!$D$14))</f>
        <v>1.0070400627628829E-2</v>
      </c>
      <c r="AV111" s="121">
        <f>IF(Observaciones!$F110&gt;0.05*Constantes!$F$18,((Observaciones!$F110-0.05*Constantes!$F$18)^2)/(Observaciones!$F110+0.95*Constantes!$F$18),0)</f>
        <v>0</v>
      </c>
      <c r="AW111" s="121">
        <f>MAX(0,AX110+Observaciones!$F110-AV111-Constantes!$D$13)</f>
        <v>0</v>
      </c>
      <c r="AX111" s="121">
        <f>AX110+Observaciones!$F110-AV111-AU111-AW111-AY110</f>
        <v>25.502344297430273</v>
      </c>
      <c r="AY111" s="121">
        <f>MAX(0,(AX111-Constantes!$D$14)*(1-EXP(-Constantes!$D$22)))</f>
        <v>3.2274635477980902E-5</v>
      </c>
      <c r="AZ111" s="119">
        <f>AZ110+(Entradas!$F$19*AW111-BA110)/(800*Entradas!$D$44)</f>
        <v>0</v>
      </c>
      <c r="BA111" s="119">
        <f>8000*Entradas!$D$45*AZ111/Constantes!$F$32</f>
        <v>0</v>
      </c>
      <c r="BB111" s="119">
        <f>10*Escenarios!$F$11*AV111</f>
        <v>0</v>
      </c>
      <c r="BC111" s="119">
        <f>10*Escenarios!$F$11*BA111</f>
        <v>0</v>
      </c>
      <c r="BD111" s="119">
        <f>0.001*Observaciones!$F110*Escenarios!$F$9</f>
        <v>0</v>
      </c>
      <c r="BE111" s="119">
        <f>Observaciones!$I110</f>
        <v>0</v>
      </c>
      <c r="BF111" s="119">
        <f>MIN(0.0005*ETo!$M110*Escenarios!$F$9*(BJ110/Constantes!$F$27)^(2/3),BJ110+BB111+BE111+BC111+BD111)</f>
        <v>15.360110294371836</v>
      </c>
      <c r="BG111" s="119">
        <f>MIN(Constantes!$F$26*(BJ110/Constantes!$F$27)^(2/3),BJ110+BB111+BC111+BD111+BE111-BF111)</f>
        <v>64.094305595418575</v>
      </c>
      <c r="BH111" s="119">
        <f>MIN(Entradas!$F$20,BJ110+BB111+BC111+BD111+BE111-BF111-BG111)</f>
        <v>1</v>
      </c>
      <c r="BI111" s="119">
        <f>MAX(0,BJ110+BB111+BC111+BD111+BE111-BF111-BG111-BH111-Constantes!$F$27)</f>
        <v>0</v>
      </c>
      <c r="BJ111" s="119">
        <f t="shared" si="15"/>
        <v>4700.3715053532042</v>
      </c>
      <c r="BK111" s="119">
        <f>(Escenarios!$F$11*AU111+0.1*BF111)/(Escenarios!$F$12)</f>
        <v>5.338097857568385E-2</v>
      </c>
      <c r="BL111" s="119">
        <f>BI111/10/Escenarios!$F$12</f>
        <v>0</v>
      </c>
      <c r="BM111" s="119">
        <f>(Escenarios!$F$11*AW111+0.1*BG111)/(Escenarios!$F$12)</f>
        <v>0.18312658741548166</v>
      </c>
      <c r="BN111" s="121">
        <f t="shared" si="16"/>
        <v>209.91865720892923</v>
      </c>
      <c r="BO111" s="121">
        <f>MAX(0,(BN111-Constantes!$D$13)*(1-EXP(-Constantes!$D$23)))</f>
        <v>1.1702601477219248</v>
      </c>
      <c r="BP111" s="121">
        <f>BL111+AY111*Escenarios!$F$11/Escenarios!$F$12+BO111</f>
        <v>1.1702905780925184</v>
      </c>
      <c r="BQ111" s="121">
        <f>0.0526*BL111*Observaciones!$F110^1.218</f>
        <v>0</v>
      </c>
      <c r="BR111" s="121">
        <f>BQ111*Constantes!$F$38</f>
        <v>0</v>
      </c>
      <c r="BS111" s="121">
        <f t="shared" si="17"/>
        <v>0</v>
      </c>
      <c r="BT111" s="15"/>
      <c r="BU111" s="74">
        <v>105</v>
      </c>
      <c r="BV111" s="75">
        <f>0.0526*Observaciones!$F110^2.218</f>
        <v>0</v>
      </c>
      <c r="BW111" s="75">
        <f>IF(Observaciones!$F110&gt;0.05*$CA$7,((Observaciones!$F110-0.05*$CA$7)^2)/(Observaciones!$F110+0.95*$CA$7),0)</f>
        <v>0</v>
      </c>
      <c r="BX111" s="75">
        <f>0.0526*BW111*Observaciones!$F110^1.218</f>
        <v>0</v>
      </c>
      <c r="BY111" s="27"/>
      <c r="BZ111" s="27"/>
      <c r="CA111" s="103"/>
      <c r="CB111" s="37"/>
    </row>
    <row r="112" spans="2:80" s="2" customFormat="1" ht="14.5" x14ac:dyDescent="0.35">
      <c r="B112" s="36"/>
      <c r="C112" s="74">
        <v>106</v>
      </c>
      <c r="D112" s="146">
        <f>ETo!$I111*((1-Constantes!$D$19)*ETo!$K111+ETo!$L111)</f>
        <v>1.6143458508328592</v>
      </c>
      <c r="E112" s="75">
        <f>MIN(D112*Constantes!$D$17,0.8*(H111+Observaciones!$F111-F112-G112-Constantes!$D$14))</f>
        <v>1.9901037311171876E-3</v>
      </c>
      <c r="F112" s="75">
        <f>IF(Observaciones!$F111&gt;0.05*Constantes!$D$18,((Observaciones!$F111-0.05*Constantes!$D$18)^2)/(Observaciones!$F111+0.95*Constantes!$D$18),0)</f>
        <v>0</v>
      </c>
      <c r="G112" s="75">
        <f>MAX(0,H111+Observaciones!$F111-F112-Constantes!$D$13)</f>
        <v>0</v>
      </c>
      <c r="H112" s="75">
        <f>H111+Observaciones!$F111-F112-E112-G112-I111</f>
        <v>25.50046327800009</v>
      </c>
      <c r="I112" s="75">
        <f>MAX(0,(H112-Constantes!$D$14)*(1-EXP(-Constantes!$D$22)))</f>
        <v>6.3780851289209614E-6</v>
      </c>
      <c r="J112" s="75">
        <f t="shared" si="9"/>
        <v>203.64598017724592</v>
      </c>
      <c r="K112" s="75">
        <f>MAX(0,(J112-Constantes!$D$13)*(1-EXP(-Constantes!$D$23)))</f>
        <v>1.1269316025035723</v>
      </c>
      <c r="L112" s="75">
        <f t="shared" si="10"/>
        <v>1.1269379805887012</v>
      </c>
      <c r="M112" s="75">
        <f>0.0526*F112*Observaciones!$F111^1.218</f>
        <v>0</v>
      </c>
      <c r="N112" s="75">
        <f>M112*Constantes!$D$38</f>
        <v>0</v>
      </c>
      <c r="O112" s="75">
        <f t="shared" si="11"/>
        <v>0</v>
      </c>
      <c r="P112" s="15"/>
      <c r="Q112" s="120">
        <v>106</v>
      </c>
      <c r="R112" s="146">
        <f>ETo!$I111*((1-Constantes!$E$19)*ETo!$K111+ETo!$L111)</f>
        <v>1.6145844428685052</v>
      </c>
      <c r="S112" s="121">
        <f>MIN(R112*Constantes!$E$17,0.8*(V111+Observaciones!$F111-T112-U112-Constantes!$D$14))</f>
        <v>1.9627205552836813E-3</v>
      </c>
      <c r="T112" s="121">
        <f>IF(Observaciones!$F111&gt;0.05*Constantes!$E$18,((Observaciones!$F111-0.05*Constantes!$E$18)^2)/(Observaciones!$F111+0.95*Constantes!$E$18),0)</f>
        <v>0</v>
      </c>
      <c r="U112" s="121">
        <f>MAX(0,V111+Observaciones!$F111-T112-Constantes!$D$13)</f>
        <v>0</v>
      </c>
      <c r="V112" s="121">
        <f>V111+Observaciones!$F111-T112-S112-U112-W111</f>
        <v>25.500456903446473</v>
      </c>
      <c r="W112" s="121">
        <f>MAX(0,(V112-Constantes!$D$14)*(1-EXP(-Constantes!$D$22)))</f>
        <v>6.290324765547216E-6</v>
      </c>
      <c r="X112" s="119">
        <f>X111+(Entradas!$E$19*U112-Y111)/(800*Entradas!$D$44)</f>
        <v>0</v>
      </c>
      <c r="Y112" s="119">
        <f>8000*Entradas!$D$45*X112/Constantes!$E$32</f>
        <v>0</v>
      </c>
      <c r="Z112" s="119">
        <f>10*Escenarios!$E$11*T112</f>
        <v>0</v>
      </c>
      <c r="AA112" s="119">
        <f>10*Escenarios!$E$11*Y112</f>
        <v>0</v>
      </c>
      <c r="AB112" s="119">
        <f>0.001*Observaciones!$F111*Escenarios!$E$9</f>
        <v>0</v>
      </c>
      <c r="AC112" s="119">
        <f>Observaciones!$I111</f>
        <v>0</v>
      </c>
      <c r="AD112" s="119">
        <f>MIN(0.0005*ETo!$M111*Escenarios!$E$9*(AH111/Constantes!$E$27)^(2/3),AH111+Z112+AA112+AB112+AC112)</f>
        <v>4.5880542809409111</v>
      </c>
      <c r="AE112" s="119">
        <f>MIN(Constantes!$E$26*(AH111/Constantes!$E$27)^(2/3),AH111+Z112+AA112+AB112+AC112-AD112)</f>
        <v>18.884739780156451</v>
      </c>
      <c r="AF112" s="119">
        <f>MIN(Entradas!$E$20,AH111+Z112+AA112+AB112+AC112-AD112-AE112)</f>
        <v>1</v>
      </c>
      <c r="AG112" s="119">
        <f>MAX(0,AH111+Z112+AA112+AB112+AC112-AD112-AE112-AF112-Constantes!$E$27)</f>
        <v>0</v>
      </c>
      <c r="AH112" s="119">
        <f t="shared" si="12"/>
        <v>6092.4113487706209</v>
      </c>
      <c r="AI112" s="119">
        <f>(Escenarios!$E$11*S112+0.1*AD112)/(Escenarios!$E$12)</f>
        <v>1.5043408207182234E-2</v>
      </c>
      <c r="AJ112" s="119">
        <f>AG112/10/Escenarios!$E$12</f>
        <v>0</v>
      </c>
      <c r="AK112" s="119">
        <f>(Escenarios!$E$11*U112+0.1*AE112)/(Escenarios!$E$12)</f>
        <v>5.3956399371875574E-2</v>
      </c>
      <c r="AL112" s="121">
        <f t="shared" si="13"/>
        <v>204.99477238395795</v>
      </c>
      <c r="AM112" s="121">
        <f>MAX(0,(AL112-Constantes!$D$13)*(1-EXP(-Constantes!$D$23)))</f>
        <v>1.1362483908259262</v>
      </c>
      <c r="AN112" s="121">
        <f>AJ112+W112*Escenarios!$E$11/Escenarios!$E$12+AM112</f>
        <v>1.1362545912889095</v>
      </c>
      <c r="AO112" s="121">
        <f>0.0526*AJ112*Observaciones!$F111^1.218</f>
        <v>0</v>
      </c>
      <c r="AP112" s="121">
        <f>AO112*Constantes!$E$38</f>
        <v>0</v>
      </c>
      <c r="AQ112" s="121">
        <f t="shared" si="14"/>
        <v>0</v>
      </c>
      <c r="AR112" s="15"/>
      <c r="AS112" s="74">
        <v>106</v>
      </c>
      <c r="AT112" s="146">
        <f>ETo!$I111*((1-Constantes!$F$19)*ETo!$K111+ETo!$L111)</f>
        <v>1.6153435993455605</v>
      </c>
      <c r="AU112" s="121">
        <f>MIN(AT112*Constantes!$F$17,0.8*(AX111+Observaciones!$F111-AV112-AW112-Constantes!$D$14))</f>
        <v>1.8754379442157188E-3</v>
      </c>
      <c r="AV112" s="121">
        <f>IF(Observaciones!$F111&gt;0.05*Constantes!$F$18,((Observaciones!$F111-0.05*Constantes!$F$18)^2)/(Observaciones!$F111+0.95*Constantes!$F$18),0)</f>
        <v>0</v>
      </c>
      <c r="AW112" s="121">
        <f>MAX(0,AX111+Observaciones!$F111-AV112-Constantes!$D$13)</f>
        <v>0</v>
      </c>
      <c r="AX112" s="121">
        <f>AX111+Observaciones!$F111-AV112-AU112-AW112-AY111</f>
        <v>25.500436584850579</v>
      </c>
      <c r="AY112" s="121">
        <f>MAX(0,(AX112-Constantes!$D$14)*(1-EXP(-Constantes!$D$22)))</f>
        <v>6.0105926515972813E-6</v>
      </c>
      <c r="AZ112" s="119">
        <f>AZ111+(Entradas!$F$19*AW112-BA111)/(800*Entradas!$D$44)</f>
        <v>0</v>
      </c>
      <c r="BA112" s="119">
        <f>8000*Entradas!$D$45*AZ112/Constantes!$F$32</f>
        <v>0</v>
      </c>
      <c r="BB112" s="119">
        <f>10*Escenarios!$F$11*AV112</f>
        <v>0</v>
      </c>
      <c r="BC112" s="119">
        <f>10*Escenarios!$F$11*BA112</f>
        <v>0</v>
      </c>
      <c r="BD112" s="119">
        <f>0.001*Observaciones!$F111*Escenarios!$F$9</f>
        <v>0</v>
      </c>
      <c r="BE112" s="119">
        <f>Observaciones!$I111</f>
        <v>0</v>
      </c>
      <c r="BF112" s="119">
        <f>MIN(0.0005*ETo!$M111*Escenarios!$F$9*(BJ111/Constantes!$F$27)^(2/3),BJ111+BB112+BE112+BC112+BD112)</f>
        <v>15.396540853974257</v>
      </c>
      <c r="BG112" s="119">
        <f>MIN(Constantes!$F$26*(BJ111/Constantes!$F$27)^(2/3),BJ111+BB112+BC112+BD112+BE112-BF112)</f>
        <v>63.373196945312309</v>
      </c>
      <c r="BH112" s="119">
        <f>MIN(Entradas!$F$20,BJ111+BB112+BC112+BD112+BE112-BF112-BG112)</f>
        <v>1</v>
      </c>
      <c r="BI112" s="119">
        <f>MAX(0,BJ111+BB112+BC112+BD112+BE112-BF112-BG112-BH112-Constantes!$F$27)</f>
        <v>0</v>
      </c>
      <c r="BJ112" s="119">
        <f t="shared" si="15"/>
        <v>4620.6017675539179</v>
      </c>
      <c r="BK112" s="119">
        <f>(Escenarios!$F$11*AU112+0.1*BF112)/(Escenarios!$F$12)</f>
        <v>4.5758386787329838E-2</v>
      </c>
      <c r="BL112" s="119">
        <f>BI112/10/Escenarios!$F$12</f>
        <v>0</v>
      </c>
      <c r="BM112" s="119">
        <f>(Escenarios!$F$11*AW112+0.1*BG112)/(Escenarios!$F$12)</f>
        <v>0.18106627698660663</v>
      </c>
      <c r="BN112" s="121">
        <f t="shared" si="16"/>
        <v>208.9294633381939</v>
      </c>
      <c r="BO112" s="121">
        <f>MAX(0,(BN112-Constantes!$D$13)*(1-EXP(-Constantes!$D$23)))</f>
        <v>1.1634272865461643</v>
      </c>
      <c r="BP112" s="121">
        <f>BL112+AY112*Escenarios!$F$11/Escenarios!$F$12+BO112</f>
        <v>1.1634329536763788</v>
      </c>
      <c r="BQ112" s="121">
        <f>0.0526*BL112*Observaciones!$F111^1.218</f>
        <v>0</v>
      </c>
      <c r="BR112" s="121">
        <f>BQ112*Constantes!$F$38</f>
        <v>0</v>
      </c>
      <c r="BS112" s="121">
        <f t="shared" si="17"/>
        <v>0</v>
      </c>
      <c r="BT112" s="15"/>
      <c r="BU112" s="74">
        <v>106</v>
      </c>
      <c r="BV112" s="75">
        <f>0.0526*Observaciones!$F111^2.218</f>
        <v>0</v>
      </c>
      <c r="BW112" s="75">
        <f>IF(Observaciones!$F111&gt;0.05*$CA$7,((Observaciones!$F111-0.05*$CA$7)^2)/(Observaciones!$F111+0.95*$CA$7),0)</f>
        <v>0</v>
      </c>
      <c r="BX112" s="75">
        <f>0.0526*BW112*Observaciones!$F111^1.218</f>
        <v>0</v>
      </c>
      <c r="BY112" s="27"/>
      <c r="BZ112" s="27"/>
      <c r="CA112" s="103"/>
      <c r="CB112" s="37"/>
    </row>
    <row r="113" spans="2:80" s="2" customFormat="1" ht="14.5" x14ac:dyDescent="0.35">
      <c r="B113" s="36"/>
      <c r="C113" s="74">
        <v>107</v>
      </c>
      <c r="D113" s="146">
        <f>ETo!$I112*((1-Constantes!$D$19)*ETo!$K112+ETo!$L112)</f>
        <v>1.5883957448702728</v>
      </c>
      <c r="E113" s="75">
        <f>MIN(D113*Constantes!$D$17,0.8*(H112+Observaciones!$F112-F113-G113-Constantes!$D$14))</f>
        <v>3.7062240006946467E-4</v>
      </c>
      <c r="F113" s="75">
        <f>IF(Observaciones!$F112&gt;0.05*Constantes!$D$18,((Observaciones!$F112-0.05*Constantes!$D$18)^2)/(Observaciones!$F112+0.95*Constantes!$D$18),0)</f>
        <v>0</v>
      </c>
      <c r="G113" s="75">
        <f>MAX(0,H112+Observaciones!$F112-F113-Constantes!$D$13)</f>
        <v>0</v>
      </c>
      <c r="H113" s="75">
        <f>H112+Observaciones!$F112-F113-E113-G113-I112</f>
        <v>25.500086277514892</v>
      </c>
      <c r="I113" s="75">
        <f>MAX(0,(H113-Constantes!$D$14)*(1-EXP(-Constantes!$D$22)))</f>
        <v>1.1878080430537742E-6</v>
      </c>
      <c r="J113" s="75">
        <f t="shared" si="9"/>
        <v>202.51904857474236</v>
      </c>
      <c r="K113" s="75">
        <f>MAX(0,(J113-Constantes!$D$13)*(1-EXP(-Constantes!$D$23)))</f>
        <v>1.1191473173171307</v>
      </c>
      <c r="L113" s="75">
        <f t="shared" si="10"/>
        <v>1.1191485051251737</v>
      </c>
      <c r="M113" s="75">
        <f>0.0526*F113*Observaciones!$F112^1.218</f>
        <v>0</v>
      </c>
      <c r="N113" s="75">
        <f>M113*Constantes!$D$38</f>
        <v>0</v>
      </c>
      <c r="O113" s="75">
        <f t="shared" si="11"/>
        <v>0</v>
      </c>
      <c r="P113" s="15"/>
      <c r="Q113" s="120">
        <v>107</v>
      </c>
      <c r="R113" s="146">
        <f>ETo!$I112*((1-Constantes!$E$19)*ETo!$K112+ETo!$L112)</f>
        <v>1.5886308460256688</v>
      </c>
      <c r="S113" s="121">
        <f>MIN(R113*Constantes!$E$17,0.8*(V112+Observaciones!$F112-T113-U113-Constantes!$D$14))</f>
        <v>3.6552275717554043E-4</v>
      </c>
      <c r="T113" s="121">
        <f>IF(Observaciones!$F112&gt;0.05*Constantes!$E$18,((Observaciones!$F112-0.05*Constantes!$E$18)^2)/(Observaciones!$F112+0.95*Constantes!$E$18),0)</f>
        <v>0</v>
      </c>
      <c r="U113" s="121">
        <f>MAX(0,V112+Observaciones!$F112-T113-Constantes!$D$13)</f>
        <v>0</v>
      </c>
      <c r="V113" s="121">
        <f>V112+Observaciones!$F112-T113-S113-U113-W112</f>
        <v>25.500085090364532</v>
      </c>
      <c r="W113" s="121">
        <f>MAX(0,(V113-Constantes!$D$14)*(1-EXP(-Constantes!$D$22)))</f>
        <v>1.1714641932335644E-6</v>
      </c>
      <c r="X113" s="119">
        <f>X112+(Entradas!$E$19*U113-Y112)/(800*Entradas!$D$44)</f>
        <v>0</v>
      </c>
      <c r="Y113" s="119">
        <f>8000*Entradas!$D$45*X113/Constantes!$E$32</f>
        <v>0</v>
      </c>
      <c r="Z113" s="119">
        <f>10*Escenarios!$E$11*T113</f>
        <v>0</v>
      </c>
      <c r="AA113" s="119">
        <f>10*Escenarios!$E$11*Y113</f>
        <v>0</v>
      </c>
      <c r="AB113" s="119">
        <f>0.001*Observaciones!$F112*Escenarios!$E$9</f>
        <v>0</v>
      </c>
      <c r="AC113" s="119">
        <f>Observaciones!$I112</f>
        <v>0</v>
      </c>
      <c r="AD113" s="119">
        <f>MIN(0.0005*ETo!$M112*Escenarios!$E$9*(AH112/Constantes!$E$27)^(2/3),AH112+Z113+AA113+AB113+AC113)</f>
        <v>4.5033729380821814</v>
      </c>
      <c r="AE113" s="119">
        <f>MIN(Constantes!$E$26*(AH112/Constantes!$E$27)^(2/3),AH112+Z113+AA113+AB113+AC113-AD113)</f>
        <v>18.834336005899186</v>
      </c>
      <c r="AF113" s="119">
        <f>MIN(Entradas!$E$20,AH112+Z113+AA113+AB113+AC113-AD113-AE113)</f>
        <v>1</v>
      </c>
      <c r="AG113" s="119">
        <f>MAX(0,AH112+Z113+AA113+AB113+AC113-AD113-AE113-AF113-Constantes!$E$27)</f>
        <v>0</v>
      </c>
      <c r="AH113" s="119">
        <f t="shared" si="12"/>
        <v>6068.0736398266399</v>
      </c>
      <c r="AI113" s="119">
        <f>(Escenarios!$E$11*S113+0.1*AD113)/(Escenarios!$E$12)</f>
        <v>1.3227080826593553E-2</v>
      </c>
      <c r="AJ113" s="119">
        <f>AG113/10/Escenarios!$E$12</f>
        <v>0</v>
      </c>
      <c r="AK113" s="119">
        <f>(Escenarios!$E$11*U113+0.1*AE113)/(Escenarios!$E$12)</f>
        <v>5.381238858828339E-2</v>
      </c>
      <c r="AL113" s="121">
        <f t="shared" si="13"/>
        <v>203.91233638172031</v>
      </c>
      <c r="AM113" s="121">
        <f>MAX(0,(AL113-Constantes!$D$13)*(1-EXP(-Constantes!$D$23)))</f>
        <v>1.1287714592013531</v>
      </c>
      <c r="AN113" s="121">
        <f>AJ113+W113*Escenarios!$E$11/Escenarios!$E$12+AM113</f>
        <v>1.1287726139303436</v>
      </c>
      <c r="AO113" s="121">
        <f>0.0526*AJ113*Observaciones!$F112^1.218</f>
        <v>0</v>
      </c>
      <c r="AP113" s="121">
        <f>AO113*Constantes!$E$38</f>
        <v>0</v>
      </c>
      <c r="AQ113" s="121">
        <f t="shared" si="14"/>
        <v>0</v>
      </c>
      <c r="AR113" s="15"/>
      <c r="AS113" s="74">
        <v>107</v>
      </c>
      <c r="AT113" s="146">
        <f>ETo!$I112*((1-Constantes!$F$19)*ETo!$K112+ETo!$L112)</f>
        <v>1.5893788951564751</v>
      </c>
      <c r="AU113" s="121">
        <f>MIN(AT113*Constantes!$F$17,0.8*(AX112+Observaciones!$F112-AV113-AW113-Constantes!$D$14))</f>
        <v>3.4926788046050209E-4</v>
      </c>
      <c r="AV113" s="121">
        <f>IF(Observaciones!$F112&gt;0.05*Constantes!$F$18,((Observaciones!$F112-0.05*Constantes!$F$18)^2)/(Observaciones!$F112+0.95*Constantes!$F$18),0)</f>
        <v>0</v>
      </c>
      <c r="AW113" s="121">
        <f>MAX(0,AX112+Observaciones!$F112-AV113-Constantes!$D$13)</f>
        <v>0</v>
      </c>
      <c r="AX113" s="121">
        <f>AX112+Observaciones!$F112-AV113-AU113-AW113-AY112</f>
        <v>25.500081306377467</v>
      </c>
      <c r="AY113" s="121">
        <f>MAX(0,(AX113-Constantes!$D$14)*(1-EXP(-Constantes!$D$22)))</f>
        <v>1.1193689251161243E-6</v>
      </c>
      <c r="AZ113" s="119">
        <f>AZ112+(Entradas!$F$19*AW113-BA112)/(800*Entradas!$D$44)</f>
        <v>0</v>
      </c>
      <c r="BA113" s="119">
        <f>8000*Entradas!$D$45*AZ113/Constantes!$F$32</f>
        <v>0</v>
      </c>
      <c r="BB113" s="119">
        <f>10*Escenarios!$F$11*AV113</f>
        <v>0</v>
      </c>
      <c r="BC113" s="119">
        <f>10*Escenarios!$F$11*BA113</f>
        <v>0</v>
      </c>
      <c r="BD113" s="119">
        <f>0.001*Observaciones!$F112*Escenarios!$F$9</f>
        <v>0</v>
      </c>
      <c r="BE113" s="119">
        <f>Observaciones!$I112</f>
        <v>0</v>
      </c>
      <c r="BF113" s="119">
        <f>MIN(0.0005*ETo!$M112*Escenarios!$F$9*(BJ112/Constantes!$F$27)^(2/3),BJ112+BB113+BE113+BC113+BD113)</f>
        <v>14.980884395889008</v>
      </c>
      <c r="BG113" s="119">
        <f>MIN(Constantes!$F$26*(BJ112/Constantes!$F$27)^(2/3),BJ112+BB113+BC113+BD113+BE113-BF113)</f>
        <v>62.654151512014209</v>
      </c>
      <c r="BH113" s="119">
        <f>MIN(Entradas!$F$20,BJ112+BB113+BC113+BD113+BE113-BF113-BG113)</f>
        <v>1</v>
      </c>
      <c r="BI113" s="119">
        <f>MAX(0,BJ112+BB113+BC113+BD113+BE113-BF113-BG113-BH113-Constantes!$F$27)</f>
        <v>0</v>
      </c>
      <c r="BJ113" s="119">
        <f t="shared" si="15"/>
        <v>4541.9667316460145</v>
      </c>
      <c r="BK113" s="119">
        <f>(Escenarios!$F$11*AU113+0.1*BF113)/(Escenarios!$F$12)</f>
        <v>4.3131836561259927E-2</v>
      </c>
      <c r="BL113" s="119">
        <f>BI113/10/Escenarios!$F$12</f>
        <v>0</v>
      </c>
      <c r="BM113" s="119">
        <f>(Escenarios!$F$11*AW113+0.1*BG113)/(Escenarios!$F$12)</f>
        <v>0.17901186146289774</v>
      </c>
      <c r="BN113" s="121">
        <f t="shared" si="16"/>
        <v>207.94504791311064</v>
      </c>
      <c r="BO113" s="121">
        <f>MAX(0,(BN113-Constantes!$D$13)*(1-EXP(-Constantes!$D$23)))</f>
        <v>1.1566274325055497</v>
      </c>
      <c r="BP113" s="121">
        <f>BL113+AY113*Escenarios!$F$11/Escenarios!$F$12+BO113</f>
        <v>1.1566284879105362</v>
      </c>
      <c r="BQ113" s="121">
        <f>0.0526*BL113*Observaciones!$F112^1.218</f>
        <v>0</v>
      </c>
      <c r="BR113" s="121">
        <f>BQ113*Constantes!$F$38</f>
        <v>0</v>
      </c>
      <c r="BS113" s="121">
        <f t="shared" si="17"/>
        <v>0</v>
      </c>
      <c r="BT113" s="15"/>
      <c r="BU113" s="74">
        <v>107</v>
      </c>
      <c r="BV113" s="75">
        <f>0.0526*Observaciones!$F112^2.218</f>
        <v>0</v>
      </c>
      <c r="BW113" s="75">
        <f>IF(Observaciones!$F112&gt;0.05*$CA$7,((Observaciones!$F112-0.05*$CA$7)^2)/(Observaciones!$F112+0.95*$CA$7),0)</f>
        <v>0</v>
      </c>
      <c r="BX113" s="75">
        <f>0.0526*BW113*Observaciones!$F112^1.218</f>
        <v>0</v>
      </c>
      <c r="BY113" s="27"/>
      <c r="BZ113" s="27"/>
      <c r="CA113" s="103"/>
      <c r="CB113" s="37"/>
    </row>
    <row r="114" spans="2:80" s="2" customFormat="1" ht="14.5" x14ac:dyDescent="0.35">
      <c r="B114" s="36"/>
      <c r="C114" s="74">
        <v>108</v>
      </c>
      <c r="D114" s="146">
        <f>ETo!$I113*((1-Constantes!$D$19)*ETo!$K113+ETo!$L113)</f>
        <v>1.549945544434056</v>
      </c>
      <c r="E114" s="75">
        <f>MIN(D114*Constantes!$D$17,0.8*(H113+Observaciones!$F113-F114-G114-Constantes!$D$14))</f>
        <v>6.9022011911101802E-5</v>
      </c>
      <c r="F114" s="75">
        <f>IF(Observaciones!$F113&gt;0.05*Constantes!$D$18,((Observaciones!$F113-0.05*Constantes!$D$18)^2)/(Observaciones!$F113+0.95*Constantes!$D$18),0)</f>
        <v>0</v>
      </c>
      <c r="G114" s="75">
        <f>MAX(0,H113+Observaciones!$F113-F114-Constantes!$D$13)</f>
        <v>0</v>
      </c>
      <c r="H114" s="75">
        <f>H113+Observaciones!$F113-F114-E114-G114-I113</f>
        <v>25.50001606769494</v>
      </c>
      <c r="I114" s="75">
        <f>MAX(0,(H114-Constantes!$D$14)*(1-EXP(-Constantes!$D$22)))</f>
        <v>2.212087042991377E-7</v>
      </c>
      <c r="J114" s="75">
        <f t="shared" si="9"/>
        <v>201.39990125742523</v>
      </c>
      <c r="K114" s="75">
        <f>MAX(0,(J114-Constantes!$D$13)*(1-EXP(-Constantes!$D$23)))</f>
        <v>1.1114168021161335</v>
      </c>
      <c r="L114" s="75">
        <f t="shared" si="10"/>
        <v>1.1114170233248377</v>
      </c>
      <c r="M114" s="75">
        <f>0.0526*F114*Observaciones!$F113^1.218</f>
        <v>0</v>
      </c>
      <c r="N114" s="75">
        <f>M114*Constantes!$D$38</f>
        <v>0</v>
      </c>
      <c r="O114" s="75">
        <f t="shared" si="11"/>
        <v>0</v>
      </c>
      <c r="P114" s="15"/>
      <c r="Q114" s="120">
        <v>108</v>
      </c>
      <c r="R114" s="146">
        <f>ETo!$I113*((1-Constantes!$E$19)*ETo!$K113+ETo!$L113)</f>
        <v>1.5501751965233175</v>
      </c>
      <c r="S114" s="121">
        <f>MIN(R114*Constantes!$E$17,0.8*(V113+Observaciones!$F113-T114-U114-Constantes!$D$14))</f>
        <v>6.807229162291151E-5</v>
      </c>
      <c r="T114" s="121">
        <f>IF(Observaciones!$F113&gt;0.05*Constantes!$E$18,((Observaciones!$F113-0.05*Constantes!$E$18)^2)/(Observaciones!$F113+0.95*Constantes!$E$18),0)</f>
        <v>0</v>
      </c>
      <c r="U114" s="121">
        <f>MAX(0,V113+Observaciones!$F113-T114-Constantes!$D$13)</f>
        <v>0</v>
      </c>
      <c r="V114" s="121">
        <f>V113+Observaciones!$F113-T114-S114-U114-W113</f>
        <v>25.500015846608715</v>
      </c>
      <c r="W114" s="121">
        <f>MAX(0,(V114-Constantes!$D$14)*(1-EXP(-Constantes!$D$22)))</f>
        <v>2.1816494490872525E-7</v>
      </c>
      <c r="X114" s="119">
        <f>X113+(Entradas!$E$19*U114-Y113)/(800*Entradas!$D$44)</f>
        <v>0</v>
      </c>
      <c r="Y114" s="119">
        <f>8000*Entradas!$D$45*X114/Constantes!$E$32</f>
        <v>0</v>
      </c>
      <c r="Z114" s="119">
        <f>10*Escenarios!$E$11*T114</f>
        <v>0</v>
      </c>
      <c r="AA114" s="119">
        <f>10*Escenarios!$E$11*Y114</f>
        <v>0</v>
      </c>
      <c r="AB114" s="119">
        <f>0.001*Observaciones!$F113*Escenarios!$E$9</f>
        <v>0</v>
      </c>
      <c r="AC114" s="119">
        <f>Observaciones!$I113</f>
        <v>0</v>
      </c>
      <c r="AD114" s="119">
        <f>MIN(0.0005*ETo!$M113*Escenarios!$E$9*(AH113/Constantes!$E$27)^(2/3),AH113+Z114+AA114+AB114+AC114)</f>
        <v>4.3834335050309692</v>
      </c>
      <c r="AE114" s="119">
        <f>MIN(Constantes!$E$26*(AH113/Constantes!$E$27)^(2/3),AH113+Z114+AA114+AB114+AC114-AD114)</f>
        <v>18.784143474680771</v>
      </c>
      <c r="AF114" s="119">
        <f>MIN(Entradas!$E$20,AH113+Z114+AA114+AB114+AC114-AD114-AE114)</f>
        <v>1</v>
      </c>
      <c r="AG114" s="119">
        <f>MAX(0,AH113+Z114+AA114+AB114+AC114-AD114-AE114-AF114-Constantes!$E$27)</f>
        <v>0</v>
      </c>
      <c r="AH114" s="119">
        <f t="shared" si="12"/>
        <v>6043.9060628469288</v>
      </c>
      <c r="AI114" s="119">
        <f>(Escenarios!$E$11*S114+0.1*AD114)/(Escenarios!$E$12)</f>
        <v>1.2591195558973926E-2</v>
      </c>
      <c r="AJ114" s="119">
        <f>AG114/10/Escenarios!$E$12</f>
        <v>0</v>
      </c>
      <c r="AK114" s="119">
        <f>(Escenarios!$E$11*U114+0.1*AE114)/(Escenarios!$E$12)</f>
        <v>5.3668981356230779E-2</v>
      </c>
      <c r="AL114" s="121">
        <f t="shared" si="13"/>
        <v>202.83723390387519</v>
      </c>
      <c r="AM114" s="121">
        <f>MAX(0,(AL114-Constantes!$D$13)*(1-EXP(-Constantes!$D$23)))</f>
        <v>1.1213451839299839</v>
      </c>
      <c r="AN114" s="121">
        <f>AJ114+W114*Escenarios!$E$11/Escenarios!$E$12+AM114</f>
        <v>1.1213453989782869</v>
      </c>
      <c r="AO114" s="121">
        <f>0.0526*AJ114*Observaciones!$F113^1.218</f>
        <v>0</v>
      </c>
      <c r="AP114" s="121">
        <f>AO114*Constantes!$E$38</f>
        <v>0</v>
      </c>
      <c r="AQ114" s="121">
        <f t="shared" si="14"/>
        <v>0</v>
      </c>
      <c r="AR114" s="15"/>
      <c r="AS114" s="74">
        <v>108</v>
      </c>
      <c r="AT114" s="146">
        <f>ETo!$I113*((1-Constantes!$F$19)*ETo!$K113+ETo!$L113)</f>
        <v>1.5509059077164236</v>
      </c>
      <c r="AU114" s="121">
        <f>MIN(AT114*Constantes!$F$17,0.8*(AX113+Observaciones!$F113-AV114-AW114-Constantes!$D$14))</f>
        <v>6.5045101970895308E-5</v>
      </c>
      <c r="AV114" s="121">
        <f>IF(Observaciones!$F113&gt;0.05*Constantes!$F$18,((Observaciones!$F113-0.05*Constantes!$F$18)^2)/(Observaciones!$F113+0.95*Constantes!$F$18),0)</f>
        <v>0</v>
      </c>
      <c r="AW114" s="121">
        <f>MAX(0,AX113+Observaciones!$F113-AV114-Constantes!$D$13)</f>
        <v>0</v>
      </c>
      <c r="AX114" s="121">
        <f>AX113+Observaciones!$F113-AV114-AU114-AW114-AY113</f>
        <v>25.500015141906573</v>
      </c>
      <c r="AY114" s="121">
        <f>MAX(0,(AX114-Constantes!$D$14)*(1-EXP(-Constantes!$D$22)))</f>
        <v>2.0846310227601043E-7</v>
      </c>
      <c r="AZ114" s="119">
        <f>AZ113+(Entradas!$F$19*AW114-BA113)/(800*Entradas!$D$44)</f>
        <v>0</v>
      </c>
      <c r="BA114" s="119">
        <f>8000*Entradas!$D$45*AZ114/Constantes!$F$32</f>
        <v>0</v>
      </c>
      <c r="BB114" s="119">
        <f>10*Escenarios!$F$11*AV114</f>
        <v>0</v>
      </c>
      <c r="BC114" s="119">
        <f>10*Escenarios!$F$11*BA114</f>
        <v>0</v>
      </c>
      <c r="BD114" s="119">
        <f>0.001*Observaciones!$F113*Escenarios!$F$9</f>
        <v>0</v>
      </c>
      <c r="BE114" s="119">
        <f>Observaciones!$I113</f>
        <v>0</v>
      </c>
      <c r="BF114" s="119">
        <f>MIN(0.0005*ETo!$M113*Escenarios!$F$9*(BJ113/Constantes!$F$27)^(2/3),BJ113+BB114+BE114+BC114+BD114)</f>
        <v>14.454502604114529</v>
      </c>
      <c r="BG114" s="119">
        <f>MIN(Constantes!$F$26*(BJ113/Constantes!$F$27)^(2/3),BJ113+BB114+BC114+BD114+BE114-BF114)</f>
        <v>61.9412728536225</v>
      </c>
      <c r="BH114" s="119">
        <f>MIN(Entradas!$F$20,BJ113+BB114+BC114+BD114+BE114-BF114-BG114)</f>
        <v>1</v>
      </c>
      <c r="BI114" s="119">
        <f>MAX(0,BJ113+BB114+BC114+BD114+BE114-BF114-BG114-BH114-Constantes!$F$27)</f>
        <v>0</v>
      </c>
      <c r="BJ114" s="119">
        <f t="shared" si="15"/>
        <v>4464.5709561882777</v>
      </c>
      <c r="BK114" s="119">
        <f>(Escenarios!$F$11*AU114+0.1*BF114)/(Escenarios!$F$12)</f>
        <v>4.1359907107899788E-2</v>
      </c>
      <c r="BL114" s="119">
        <f>BI114/10/Escenarios!$F$12</f>
        <v>0</v>
      </c>
      <c r="BM114" s="119">
        <f>(Escenarios!$F$11*AW114+0.1*BG114)/(Escenarios!$F$12)</f>
        <v>0.1769750652960643</v>
      </c>
      <c r="BN114" s="121">
        <f t="shared" si="16"/>
        <v>206.96539554590115</v>
      </c>
      <c r="BO114" s="121">
        <f>MAX(0,(BN114-Constantes!$D$13)*(1-EXP(-Constantes!$D$23)))</f>
        <v>1.1498604793089315</v>
      </c>
      <c r="BP114" s="121">
        <f>BL114+AY114*Escenarios!$F$11/Escenarios!$F$12+BO114</f>
        <v>1.1498606758598566</v>
      </c>
      <c r="BQ114" s="121">
        <f>0.0526*BL114*Observaciones!$F113^1.218</f>
        <v>0</v>
      </c>
      <c r="BR114" s="121">
        <f>BQ114*Constantes!$F$38</f>
        <v>0</v>
      </c>
      <c r="BS114" s="121">
        <f t="shared" si="17"/>
        <v>0</v>
      </c>
      <c r="BT114" s="15"/>
      <c r="BU114" s="74">
        <v>108</v>
      </c>
      <c r="BV114" s="75">
        <f>0.0526*Observaciones!$F113^2.218</f>
        <v>0</v>
      </c>
      <c r="BW114" s="75">
        <f>IF(Observaciones!$F113&gt;0.05*$CA$7,((Observaciones!$F113-0.05*$CA$7)^2)/(Observaciones!$F113+0.95*$CA$7),0)</f>
        <v>0</v>
      </c>
      <c r="BX114" s="75">
        <f>0.0526*BW114*Observaciones!$F113^1.218</f>
        <v>0</v>
      </c>
      <c r="BY114" s="27"/>
      <c r="BZ114" s="27"/>
      <c r="CA114" s="103"/>
      <c r="CB114" s="37"/>
    </row>
    <row r="115" spans="2:80" s="2" customFormat="1" ht="14.5" x14ac:dyDescent="0.35">
      <c r="B115" s="36"/>
      <c r="C115" s="74">
        <v>109</v>
      </c>
      <c r="D115" s="146">
        <f>ETo!$I114*((1-Constantes!$D$19)*ETo!$K114+ETo!$L114)</f>
        <v>1.5538848088215889</v>
      </c>
      <c r="E115" s="75">
        <f>MIN(D115*Constantes!$D$17,0.8*(H114+Observaciones!$F114-F115-G115-Constantes!$D$14))</f>
        <v>1.2854155949071356E-5</v>
      </c>
      <c r="F115" s="75">
        <f>IF(Observaciones!$F114&gt;0.05*Constantes!$D$18,((Observaciones!$F114-0.05*Constantes!$D$18)^2)/(Observaciones!$F114+0.95*Constantes!$D$18),0)</f>
        <v>0</v>
      </c>
      <c r="G115" s="75">
        <f>MAX(0,H114+Observaciones!$F114-F115-Constantes!$D$13)</f>
        <v>0</v>
      </c>
      <c r="H115" s="75">
        <f>H114+Observaciones!$F114-F115-E115-G115-I114</f>
        <v>25.500002992330288</v>
      </c>
      <c r="I115" s="75">
        <f>MAX(0,(H115-Constantes!$D$14)*(1-EXP(-Constantes!$D$22)))</f>
        <v>4.1196295273323296E-8</v>
      </c>
      <c r="J115" s="75">
        <f t="shared" si="9"/>
        <v>200.28848445530909</v>
      </c>
      <c r="K115" s="75">
        <f>MAX(0,(J115-Constantes!$D$13)*(1-EXP(-Constantes!$D$23)))</f>
        <v>1.1037396854841615</v>
      </c>
      <c r="L115" s="75">
        <f t="shared" si="10"/>
        <v>1.1037397266804567</v>
      </c>
      <c r="M115" s="75">
        <f>0.0526*F115*Observaciones!$F114^1.218</f>
        <v>0</v>
      </c>
      <c r="N115" s="75">
        <f>M115*Constantes!$D$38</f>
        <v>0</v>
      </c>
      <c r="O115" s="75">
        <f t="shared" si="11"/>
        <v>0</v>
      </c>
      <c r="P115" s="15"/>
      <c r="Q115" s="120">
        <v>109</v>
      </c>
      <c r="R115" s="146">
        <f>ETo!$I114*((1-Constantes!$E$19)*ETo!$K114+ETo!$L114)</f>
        <v>1.5541155443911348</v>
      </c>
      <c r="S115" s="121">
        <f>MIN(R115*Constantes!$E$17,0.8*(V114+Observaciones!$F114-T115-U115-Constantes!$D$14))</f>
        <v>1.2677286969164925E-5</v>
      </c>
      <c r="T115" s="121">
        <f>IF(Observaciones!$F114&gt;0.05*Constantes!$E$18,((Observaciones!$F114-0.05*Constantes!$E$18)^2)/(Observaciones!$F114+0.95*Constantes!$E$18),0)</f>
        <v>0</v>
      </c>
      <c r="U115" s="121">
        <f>MAX(0,V114+Observaciones!$F114-T115-Constantes!$D$13)</f>
        <v>0</v>
      </c>
      <c r="V115" s="121">
        <f>V114+Observaciones!$F114-T115-S115-U115-W114</f>
        <v>25.500002951156802</v>
      </c>
      <c r="W115" s="121">
        <f>MAX(0,(V115-Constantes!$D$14)*(1-EXP(-Constantes!$D$22)))</f>
        <v>4.062944772515599E-8</v>
      </c>
      <c r="X115" s="119">
        <f>X114+(Entradas!$E$19*U115-Y114)/(800*Entradas!$D$44)</f>
        <v>0</v>
      </c>
      <c r="Y115" s="119">
        <f>8000*Entradas!$D$45*X115/Constantes!$E$32</f>
        <v>0</v>
      </c>
      <c r="Z115" s="119">
        <f>10*Escenarios!$E$11*T115</f>
        <v>0</v>
      </c>
      <c r="AA115" s="119">
        <f>10*Escenarios!$E$11*Y115</f>
        <v>0</v>
      </c>
      <c r="AB115" s="119">
        <f>0.001*Observaciones!$F114*Escenarios!$E$9</f>
        <v>0</v>
      </c>
      <c r="AC115" s="119">
        <f>Observaciones!$I114</f>
        <v>0</v>
      </c>
      <c r="AD115" s="119">
        <f>MIN(0.0005*ETo!$M114*Escenarios!$E$9*(AH114/Constantes!$E$27)^(2/3),AH114+Z115+AA115+AB115+AC115)</f>
        <v>4.3845133633832187</v>
      </c>
      <c r="AE115" s="119">
        <f>MIN(Constantes!$E$26*(AH114/Constantes!$E$27)^(2/3),AH114+Z115+AA115+AB115+AC115-AD115)</f>
        <v>18.734235367192579</v>
      </c>
      <c r="AF115" s="119">
        <f>MIN(Entradas!$E$20,AH114+Z115+AA115+AB115+AC115-AD115-AE115)</f>
        <v>1</v>
      </c>
      <c r="AG115" s="119">
        <f>MAX(0,AH114+Z115+AA115+AB115+AC115-AD115-AE115-AF115-Constantes!$E$27)</f>
        <v>0</v>
      </c>
      <c r="AH115" s="119">
        <f t="shared" si="12"/>
        <v>6019.7873141163527</v>
      </c>
      <c r="AI115" s="119">
        <f>(Escenarios!$E$11*S115+0.1*AD115)/(Escenarios!$E$12)</f>
        <v>1.2539677221107373E-2</v>
      </c>
      <c r="AJ115" s="119">
        <f>AG115/10/Escenarios!$E$12</f>
        <v>0</v>
      </c>
      <c r="AK115" s="119">
        <f>(Escenarios!$E$11*U115+0.1*AE115)/(Escenarios!$E$12)</f>
        <v>5.3526386763407374E-2</v>
      </c>
      <c r="AL115" s="121">
        <f t="shared" si="13"/>
        <v>201.76941510670861</v>
      </c>
      <c r="AM115" s="121">
        <f>MAX(0,(AL115-Constantes!$D$13)*(1-EXP(-Constantes!$D$23)))</f>
        <v>1.1139692207161369</v>
      </c>
      <c r="AN115" s="121">
        <f>AJ115+W115*Escenarios!$E$11/Escenarios!$E$12+AM115</f>
        <v>1.1139692607651639</v>
      </c>
      <c r="AO115" s="121">
        <f>0.0526*AJ115*Observaciones!$F114^1.218</f>
        <v>0</v>
      </c>
      <c r="AP115" s="121">
        <f>AO115*Constantes!$E$38</f>
        <v>0</v>
      </c>
      <c r="AQ115" s="121">
        <f t="shared" si="14"/>
        <v>0</v>
      </c>
      <c r="AR115" s="15"/>
      <c r="AS115" s="74">
        <v>109</v>
      </c>
      <c r="AT115" s="146">
        <f>ETo!$I114*((1-Constantes!$F$19)*ETo!$K114+ETo!$L114)</f>
        <v>1.5548497030215094</v>
      </c>
      <c r="AU115" s="121">
        <f>MIN(AT115*Constantes!$F$17,0.8*(AX114+Observaciones!$F114-AV115-AW115-Constantes!$D$14))</f>
        <v>1.2113525255585956E-5</v>
      </c>
      <c r="AV115" s="121">
        <f>IF(Observaciones!$F114&gt;0.05*Constantes!$F$18,((Observaciones!$F114-0.05*Constantes!$F$18)^2)/(Observaciones!$F114+0.95*Constantes!$F$18),0)</f>
        <v>0</v>
      </c>
      <c r="AW115" s="121">
        <f>MAX(0,AX114+Observaciones!$F114-AV115-Constantes!$D$13)</f>
        <v>0</v>
      </c>
      <c r="AX115" s="121">
        <f>AX114+Observaciones!$F114-AV115-AU115-AW115-AY114</f>
        <v>25.500002819918215</v>
      </c>
      <c r="AY115" s="121">
        <f>MAX(0,(AX115-Constantes!$D$14)*(1-EXP(-Constantes!$D$22)))</f>
        <v>3.8822647326782386E-8</v>
      </c>
      <c r="AZ115" s="119">
        <f>AZ114+(Entradas!$F$19*AW115-BA114)/(800*Entradas!$D$44)</f>
        <v>0</v>
      </c>
      <c r="BA115" s="119">
        <f>8000*Entradas!$D$45*AZ115/Constantes!$F$32</f>
        <v>0</v>
      </c>
      <c r="BB115" s="119">
        <f>10*Escenarios!$F$11*AV115</f>
        <v>0</v>
      </c>
      <c r="BC115" s="119">
        <f>10*Escenarios!$F$11*BA115</f>
        <v>0</v>
      </c>
      <c r="BD115" s="119">
        <f>0.001*Observaciones!$F114*Escenarios!$F$9</f>
        <v>0</v>
      </c>
      <c r="BE115" s="119">
        <f>Observaciones!$I114</f>
        <v>0</v>
      </c>
      <c r="BF115" s="119">
        <f>MIN(0.0005*ETo!$M114*Escenarios!$F$9*(BJ114/Constantes!$F$27)^(2/3),BJ114+BB115+BE115+BC115+BD115)</f>
        <v>14.331425994515822</v>
      </c>
      <c r="BG115" s="119">
        <f>MIN(Constantes!$F$26*(BJ114/Constantes!$F$27)^(2/3),BJ114+BB115+BC115+BD115+BE115-BF115)</f>
        <v>61.235600276877243</v>
      </c>
      <c r="BH115" s="119">
        <f>MIN(Entradas!$F$20,BJ114+BB115+BC115+BD115+BE115-BF115-BG115)</f>
        <v>1</v>
      </c>
      <c r="BI115" s="119">
        <f>MAX(0,BJ114+BB115+BC115+BD115+BE115-BF115-BG115-BH115-Constantes!$F$27)</f>
        <v>0</v>
      </c>
      <c r="BJ115" s="119">
        <f t="shared" si="15"/>
        <v>4388.0039299168848</v>
      </c>
      <c r="BK115" s="119">
        <f>(Escenarios!$F$11*AU115+0.1*BF115)/(Escenarios!$F$12)</f>
        <v>4.0958352736714762E-2</v>
      </c>
      <c r="BL115" s="119">
        <f>BI115/10/Escenarios!$F$12</f>
        <v>0</v>
      </c>
      <c r="BM115" s="119">
        <f>(Escenarios!$F$11*AW115+0.1*BG115)/(Escenarios!$F$12)</f>
        <v>0.17495885793393498</v>
      </c>
      <c r="BN115" s="121">
        <f t="shared" si="16"/>
        <v>205.99049392452616</v>
      </c>
      <c r="BO115" s="121">
        <f>MAX(0,(BN115-Constantes!$D$13)*(1-EXP(-Constantes!$D$23)))</f>
        <v>1.1431263419108426</v>
      </c>
      <c r="BP115" s="121">
        <f>BL115+AY115*Escenarios!$F$11/Escenarios!$F$12+BO115</f>
        <v>1.1431263785150529</v>
      </c>
      <c r="BQ115" s="121">
        <f>0.0526*BL115*Observaciones!$F114^1.218</f>
        <v>0</v>
      </c>
      <c r="BR115" s="121">
        <f>BQ115*Constantes!$F$38</f>
        <v>0</v>
      </c>
      <c r="BS115" s="121">
        <f t="shared" si="17"/>
        <v>0</v>
      </c>
      <c r="BT115" s="15"/>
      <c r="BU115" s="74">
        <v>109</v>
      </c>
      <c r="BV115" s="75">
        <f>0.0526*Observaciones!$F114^2.218</f>
        <v>0</v>
      </c>
      <c r="BW115" s="75">
        <f>IF(Observaciones!$F114&gt;0.05*$CA$7,((Observaciones!$F114-0.05*$CA$7)^2)/(Observaciones!$F114+0.95*$CA$7),0)</f>
        <v>0</v>
      </c>
      <c r="BX115" s="75">
        <f>0.0526*BW115*Observaciones!$F114^1.218</f>
        <v>0</v>
      </c>
      <c r="BY115" s="27"/>
      <c r="BZ115" s="27"/>
      <c r="CA115" s="103"/>
      <c r="CB115" s="37"/>
    </row>
    <row r="116" spans="2:80" s="2" customFormat="1" ht="14.5" x14ac:dyDescent="0.35">
      <c r="B116" s="36"/>
      <c r="C116" s="74">
        <v>110</v>
      </c>
      <c r="D116" s="146">
        <f>ETo!$I115*((1-Constantes!$D$19)*ETo!$K115+ETo!$L115)</f>
        <v>1.5534858437300292</v>
      </c>
      <c r="E116" s="75">
        <f>MIN(D116*Constantes!$D$17,0.8*(H115+Observaciones!$F115-F116-G116-Constantes!$D$14))</f>
        <v>2.3938642272014477E-6</v>
      </c>
      <c r="F116" s="75">
        <f>IF(Observaciones!$F115&gt;0.05*Constantes!$D$18,((Observaciones!$F115-0.05*Constantes!$D$18)^2)/(Observaciones!$F115+0.95*Constantes!$D$18),0)</f>
        <v>0</v>
      </c>
      <c r="G116" s="75">
        <f>MAX(0,H115+Observaciones!$F115-F116-Constantes!$D$13)</f>
        <v>0</v>
      </c>
      <c r="H116" s="75">
        <f>H115+Observaciones!$F115-F116-E116-G116-I115</f>
        <v>25.500000557269765</v>
      </c>
      <c r="I116" s="75">
        <f>MAX(0,(H116-Constantes!$D$14)*(1-EXP(-Constantes!$D$22)))</f>
        <v>7.6720974766496414E-9</v>
      </c>
      <c r="J116" s="75">
        <f t="shared" si="9"/>
        <v>199.18474476982493</v>
      </c>
      <c r="K116" s="75">
        <f>MAX(0,(J116-Constantes!$D$13)*(1-EXP(-Constantes!$D$23)))</f>
        <v>1.096115598570355</v>
      </c>
      <c r="L116" s="75">
        <f t="shared" si="10"/>
        <v>1.0961156062424524</v>
      </c>
      <c r="M116" s="75">
        <f>0.0526*F116*Observaciones!$F115^1.218</f>
        <v>0</v>
      </c>
      <c r="N116" s="75">
        <f>M116*Constantes!$D$38</f>
        <v>0</v>
      </c>
      <c r="O116" s="75">
        <f t="shared" si="11"/>
        <v>0</v>
      </c>
      <c r="P116" s="15"/>
      <c r="Q116" s="120">
        <v>110</v>
      </c>
      <c r="R116" s="146">
        <f>ETo!$I115*((1-Constantes!$E$19)*ETo!$K115+ETo!$L115)</f>
        <v>1.5537169933974964</v>
      </c>
      <c r="S116" s="121">
        <f>MIN(R116*Constantes!$E$17,0.8*(V115+Observaciones!$F115-T116-U116-Constantes!$D$14))</f>
        <v>2.3609254384382441E-6</v>
      </c>
      <c r="T116" s="121">
        <f>IF(Observaciones!$F115&gt;0.05*Constantes!$E$18,((Observaciones!$F115-0.05*Constantes!$E$18)^2)/(Observaciones!$F115+0.95*Constantes!$E$18),0)</f>
        <v>0</v>
      </c>
      <c r="U116" s="121">
        <f>MAX(0,V115+Observaciones!$F115-T116-Constantes!$D$13)</f>
        <v>0</v>
      </c>
      <c r="V116" s="121">
        <f>V115+Observaciones!$F115-T116-S116-U116-W115</f>
        <v>25.500000549601914</v>
      </c>
      <c r="W116" s="121">
        <f>MAX(0,(V116-Constantes!$D$14)*(1-EXP(-Constantes!$D$22)))</f>
        <v>7.5665319149162739E-9</v>
      </c>
      <c r="X116" s="119">
        <f>X115+(Entradas!$E$19*U116-Y115)/(800*Entradas!$D$44)</f>
        <v>0</v>
      </c>
      <c r="Y116" s="119">
        <f>8000*Entradas!$D$45*X116/Constantes!$E$32</f>
        <v>0</v>
      </c>
      <c r="Z116" s="119">
        <f>10*Escenarios!$E$11*T116</f>
        <v>0</v>
      </c>
      <c r="AA116" s="119">
        <f>10*Escenarios!$E$11*Y116</f>
        <v>0</v>
      </c>
      <c r="AB116" s="119">
        <f>0.001*Observaciones!$F115*Escenarios!$E$9</f>
        <v>0</v>
      </c>
      <c r="AC116" s="119">
        <f>Observaciones!$I115</f>
        <v>0</v>
      </c>
      <c r="AD116" s="119">
        <f>MIN(0.0005*ETo!$M115*Escenarios!$E$9*(AH115/Constantes!$E$27)^(2/3),AH115+Z116+AA116+AB116+AC116)</f>
        <v>4.37324392084229</v>
      </c>
      <c r="AE116" s="119">
        <f>MIN(Constantes!$E$26*(AH115/Constantes!$E$27)^(2/3),AH115+Z116+AA116+AB116+AC116-AD116)</f>
        <v>18.684361729489861</v>
      </c>
      <c r="AF116" s="119">
        <f>MIN(Entradas!$E$20,AH115+Z116+AA116+AB116+AC116-AD116-AE116)</f>
        <v>1</v>
      </c>
      <c r="AG116" s="119">
        <f>MAX(0,AH115+Z116+AA116+AB116+AC116-AD116-AE116-AF116-Constantes!$E$27)</f>
        <v>0</v>
      </c>
      <c r="AH116" s="119">
        <f t="shared" si="12"/>
        <v>5995.7297084660204</v>
      </c>
      <c r="AI116" s="119">
        <f>(Escenarios!$E$11*S116+0.1*AD116)/(Escenarios!$E$12)</f>
        <v>1.2497309828910147E-2</v>
      </c>
      <c r="AJ116" s="119">
        <f>AG116/10/Escenarios!$E$12</f>
        <v>0</v>
      </c>
      <c r="AK116" s="119">
        <f>(Escenarios!$E$11*U116+0.1*AE116)/(Escenarios!$E$12)</f>
        <v>5.3383890655685322E-2</v>
      </c>
      <c r="AL116" s="121">
        <f t="shared" si="13"/>
        <v>200.70882977664814</v>
      </c>
      <c r="AM116" s="121">
        <f>MAX(0,(AL116-Constantes!$D$13)*(1-EXP(-Constantes!$D$23)))</f>
        <v>1.1066432227093315</v>
      </c>
      <c r="AN116" s="121">
        <f>AJ116+W116*Escenarios!$E$11/Escenarios!$E$12+AM116</f>
        <v>1.10664323016777</v>
      </c>
      <c r="AO116" s="121">
        <f>0.0526*AJ116*Observaciones!$F115^1.218</f>
        <v>0</v>
      </c>
      <c r="AP116" s="121">
        <f>AO116*Constantes!$E$38</f>
        <v>0</v>
      </c>
      <c r="AQ116" s="121">
        <f t="shared" si="14"/>
        <v>0</v>
      </c>
      <c r="AR116" s="15"/>
      <c r="AS116" s="74">
        <v>110</v>
      </c>
      <c r="AT116" s="146">
        <f>ETo!$I115*((1-Constantes!$F$19)*ETo!$K115+ETo!$L115)</f>
        <v>1.5544524696121655</v>
      </c>
      <c r="AU116" s="121">
        <f>MIN(AT116*Constantes!$F$17,0.8*(AX115+Observaciones!$F115-AV116-AW116-Constantes!$D$14))</f>
        <v>2.2559345694617149E-6</v>
      </c>
      <c r="AV116" s="121">
        <f>IF(Observaciones!$F115&gt;0.05*Constantes!$F$18,((Observaciones!$F115-0.05*Constantes!$F$18)^2)/(Observaciones!$F115+0.95*Constantes!$F$18),0)</f>
        <v>0</v>
      </c>
      <c r="AW116" s="121">
        <f>MAX(0,AX115+Observaciones!$F115-AV116-Constantes!$D$13)</f>
        <v>0</v>
      </c>
      <c r="AX116" s="121">
        <f>AX115+Observaciones!$F115-AV116-AU116-AW116-AY115</f>
        <v>25.500000525160999</v>
      </c>
      <c r="AY116" s="121">
        <f>MAX(0,(AX116-Constantes!$D$14)*(1-EXP(-Constantes!$D$22)))</f>
        <v>7.2300466147005166E-9</v>
      </c>
      <c r="AZ116" s="119">
        <f>AZ115+(Entradas!$F$19*AW116-BA115)/(800*Entradas!$D$44)</f>
        <v>0</v>
      </c>
      <c r="BA116" s="119">
        <f>8000*Entradas!$D$45*AZ116/Constantes!$F$32</f>
        <v>0</v>
      </c>
      <c r="BB116" s="119">
        <f>10*Escenarios!$F$11*AV116</f>
        <v>0</v>
      </c>
      <c r="BC116" s="119">
        <f>10*Escenarios!$F$11*BA116</f>
        <v>0</v>
      </c>
      <c r="BD116" s="119">
        <f>0.001*Observaciones!$F115*Escenarios!$F$9</f>
        <v>0</v>
      </c>
      <c r="BE116" s="119">
        <f>Observaciones!$I115</f>
        <v>0</v>
      </c>
      <c r="BF116" s="119">
        <f>MIN(0.0005*ETo!$M115*Escenarios!$F$9*(BJ115/Constantes!$F$27)^(2/3),BJ115+BB116+BE116+BC116+BD116)</f>
        <v>14.168404027303326</v>
      </c>
      <c r="BG116" s="119">
        <f>MIN(Constantes!$F$26*(BJ115/Constantes!$F$27)^(2/3),BJ115+BB116+BC116+BD116+BE116-BF116)</f>
        <v>60.533460005292724</v>
      </c>
      <c r="BH116" s="119">
        <f>MIN(Entradas!$F$20,BJ115+BB116+BC116+BD116+BE116-BF116-BG116)</f>
        <v>1</v>
      </c>
      <c r="BI116" s="119">
        <f>MAX(0,BJ115+BB116+BC116+BD116+BE116-BF116-BG116-BH116-Constantes!$F$27)</f>
        <v>0</v>
      </c>
      <c r="BJ116" s="119">
        <f t="shared" si="15"/>
        <v>4312.3020658842888</v>
      </c>
      <c r="BK116" s="119">
        <f>(Escenarios!$F$11*AU116+0.1*BF116)/(Escenarios!$F$12)</f>
        <v>4.0483281387746428E-2</v>
      </c>
      <c r="BL116" s="119">
        <f>BI116/10/Escenarios!$F$12</f>
        <v>0</v>
      </c>
      <c r="BM116" s="119">
        <f>(Escenarios!$F$11*AW116+0.1*BG116)/(Escenarios!$F$12)</f>
        <v>0.17295274287226495</v>
      </c>
      <c r="BN116" s="121">
        <f t="shared" si="16"/>
        <v>205.0203203254876</v>
      </c>
      <c r="BO116" s="121">
        <f>MAX(0,(BN116-Constantes!$D$13)*(1-EXP(-Constantes!$D$23)))</f>
        <v>1.1364248633486165</v>
      </c>
      <c r="BP116" s="121">
        <f>BL116+AY116*Escenarios!$F$11/Escenarios!$F$12+BO116</f>
        <v>1.1364248701655175</v>
      </c>
      <c r="BQ116" s="121">
        <f>0.0526*BL116*Observaciones!$F115^1.218</f>
        <v>0</v>
      </c>
      <c r="BR116" s="121">
        <f>BQ116*Constantes!$F$38</f>
        <v>0</v>
      </c>
      <c r="BS116" s="121">
        <f t="shared" si="17"/>
        <v>0</v>
      </c>
      <c r="BT116" s="15"/>
      <c r="BU116" s="74">
        <v>110</v>
      </c>
      <c r="BV116" s="75">
        <f>0.0526*Observaciones!$F115^2.218</f>
        <v>0</v>
      </c>
      <c r="BW116" s="75">
        <f>IF(Observaciones!$F115&gt;0.05*$CA$7,((Observaciones!$F115-0.05*$CA$7)^2)/(Observaciones!$F115+0.95*$CA$7),0)</f>
        <v>0</v>
      </c>
      <c r="BX116" s="75">
        <f>0.0526*BW116*Observaciones!$F115^1.218</f>
        <v>0</v>
      </c>
      <c r="BY116" s="27"/>
      <c r="BZ116" s="27"/>
      <c r="CA116" s="103"/>
      <c r="CB116" s="37"/>
    </row>
    <row r="117" spans="2:80" s="2" customFormat="1" ht="14.5" x14ac:dyDescent="0.35">
      <c r="B117" s="36"/>
      <c r="C117" s="74">
        <v>111</v>
      </c>
      <c r="D117" s="146">
        <f>ETo!$I116*((1-Constantes!$D$19)*ETo!$K116+ETo!$L116)</f>
        <v>1.5114220931228581</v>
      </c>
      <c r="E117" s="75">
        <f>MIN(D117*Constantes!$D$17,0.8*(H116+Observaciones!$F116-F117-G117-Constantes!$D$14))</f>
        <v>4.4581580880276308E-7</v>
      </c>
      <c r="F117" s="75">
        <f>IF(Observaciones!$F116&gt;0.05*Constantes!$D$18,((Observaciones!$F116-0.05*Constantes!$D$18)^2)/(Observaciones!$F116+0.95*Constantes!$D$18),0)</f>
        <v>0</v>
      </c>
      <c r="G117" s="75">
        <f>MAX(0,H116+Observaciones!$F116-F117-Constantes!$D$13)</f>
        <v>0</v>
      </c>
      <c r="H117" s="75">
        <f>H116+Observaciones!$F116-F117-E117-G117-I116</f>
        <v>25.500000103781861</v>
      </c>
      <c r="I117" s="75">
        <f>MAX(0,(H117-Constantes!$D$14)*(1-EXP(-Constantes!$D$22)))</f>
        <v>1.4287955042064801E-9</v>
      </c>
      <c r="J117" s="75">
        <f t="shared" si="9"/>
        <v>198.08862917125458</v>
      </c>
      <c r="K117" s="75">
        <f>MAX(0,(J117-Constantes!$D$13)*(1-EXP(-Constantes!$D$23)))</f>
        <v>1.0885441750716942</v>
      </c>
      <c r="L117" s="75">
        <f t="shared" si="10"/>
        <v>1.0885441765004897</v>
      </c>
      <c r="M117" s="75">
        <f>0.0526*F117*Observaciones!$F116^1.218</f>
        <v>0</v>
      </c>
      <c r="N117" s="75">
        <f>M117*Constantes!$D$38</f>
        <v>0</v>
      </c>
      <c r="O117" s="75">
        <f t="shared" si="11"/>
        <v>0</v>
      </c>
      <c r="P117" s="15"/>
      <c r="Q117" s="120">
        <v>111</v>
      </c>
      <c r="R117" s="146">
        <f>ETo!$I116*((1-Constantes!$E$19)*ETo!$K116+ETo!$L116)</f>
        <v>1.5116471846588897</v>
      </c>
      <c r="S117" s="121">
        <f>MIN(R117*Constantes!$E$17,0.8*(V116+Observaciones!$F116-T117-U117-Constantes!$D$14))</f>
        <v>4.3968152851903142E-7</v>
      </c>
      <c r="T117" s="121">
        <f>IF(Observaciones!$F116&gt;0.05*Constantes!$E$18,((Observaciones!$F116-0.05*Constantes!$E$18)^2)/(Observaciones!$F116+0.95*Constantes!$E$18),0)</f>
        <v>0</v>
      </c>
      <c r="U117" s="121">
        <f>MAX(0,V116+Observaciones!$F116-T117-Constantes!$D$13)</f>
        <v>0</v>
      </c>
      <c r="V117" s="121">
        <f>V116+Observaciones!$F116-T117-S117-U117-W116</f>
        <v>25.500000102353855</v>
      </c>
      <c r="W117" s="121">
        <f>MAX(0,(V117-Constantes!$D$14)*(1-EXP(-Constantes!$D$22)))</f>
        <v>1.4091357214472057E-9</v>
      </c>
      <c r="X117" s="119">
        <f>X116+(Entradas!$E$19*U117-Y116)/(800*Entradas!$D$44)</f>
        <v>0</v>
      </c>
      <c r="Y117" s="119">
        <f>8000*Entradas!$D$45*X117/Constantes!$E$32</f>
        <v>0</v>
      </c>
      <c r="Z117" s="119">
        <f>10*Escenarios!$E$11*T117</f>
        <v>0</v>
      </c>
      <c r="AA117" s="119">
        <f>10*Escenarios!$E$11*Y117</f>
        <v>0</v>
      </c>
      <c r="AB117" s="119">
        <f>0.001*Observaciones!$F116*Escenarios!$E$9</f>
        <v>0</v>
      </c>
      <c r="AC117" s="119">
        <f>Observaciones!$I116</f>
        <v>0</v>
      </c>
      <c r="AD117" s="119">
        <f>MIN(0.0005*ETo!$M116*Escenarios!$E$9*(AH116/Constantes!$E$27)^(2/3),AH116+Z117+AA117+AB117+AC117)</f>
        <v>4.244131104862257</v>
      </c>
      <c r="AE117" s="119">
        <f>MIN(Constantes!$E$26*(AH116/Constantes!$E$27)^(2/3),AH116+Z117+AA117+AB117+AC117-AD117)</f>
        <v>18.634548126992772</v>
      </c>
      <c r="AF117" s="119">
        <f>MIN(Entradas!$E$20,AH116+Z117+AA117+AB117+AC117-AD117-AE117)</f>
        <v>1</v>
      </c>
      <c r="AG117" s="119">
        <f>MAX(0,AH116+Z117+AA117+AB117+AC117-AD117-AE117-AF117-Constantes!$E$27)</f>
        <v>0</v>
      </c>
      <c r="AH117" s="119">
        <f t="shared" si="12"/>
        <v>5971.8510292341653</v>
      </c>
      <c r="AI117" s="119">
        <f>(Escenarios!$E$11*S117+0.1*AD117)/(Escenarios!$E$12)</f>
        <v>1.2126522271398847E-2</v>
      </c>
      <c r="AJ117" s="119">
        <f>AG117/10/Escenarios!$E$12</f>
        <v>0</v>
      </c>
      <c r="AK117" s="119">
        <f>(Escenarios!$E$11*U117+0.1*AE117)/(Escenarios!$E$12)</f>
        <v>5.3241566077122209E-2</v>
      </c>
      <c r="AL117" s="121">
        <f t="shared" si="13"/>
        <v>199.65542812001596</v>
      </c>
      <c r="AM117" s="121">
        <f>MAX(0,(AL117-Constantes!$D$13)*(1-EXP(-Constantes!$D$23)))</f>
        <v>1.0993668459595107</v>
      </c>
      <c r="AN117" s="121">
        <f>AJ117+W117*Escenarios!$E$11/Escenarios!$E$12+AM117</f>
        <v>1.0993668473485159</v>
      </c>
      <c r="AO117" s="121">
        <f>0.0526*AJ117*Observaciones!$F116^1.218</f>
        <v>0</v>
      </c>
      <c r="AP117" s="121">
        <f>AO117*Constantes!$E$38</f>
        <v>0</v>
      </c>
      <c r="AQ117" s="121">
        <f t="shared" si="14"/>
        <v>0</v>
      </c>
      <c r="AR117" s="15"/>
      <c r="AS117" s="74">
        <v>111</v>
      </c>
      <c r="AT117" s="146">
        <f>ETo!$I116*((1-Constantes!$F$19)*ETo!$K116+ETo!$L116)</f>
        <v>1.5123633850008085</v>
      </c>
      <c r="AU117" s="121">
        <f>MIN(AT117*Constantes!$F$17,0.8*(AX116+Observaciones!$F116-AV117-AW117-Constantes!$D$14))</f>
        <v>4.2012879646335933E-7</v>
      </c>
      <c r="AV117" s="121">
        <f>IF(Observaciones!$F116&gt;0.05*Constantes!$F$18,((Observaciones!$F116-0.05*Constantes!$F$18)^2)/(Observaciones!$F116+0.95*Constantes!$F$18),0)</f>
        <v>0</v>
      </c>
      <c r="AW117" s="121">
        <f>MAX(0,AX116+Observaciones!$F116-AV117-Constantes!$D$13)</f>
        <v>0</v>
      </c>
      <c r="AX117" s="121">
        <f>AX116+Observaciones!$F116-AV117-AU117-AW117-AY116</f>
        <v>25.500000097802157</v>
      </c>
      <c r="AY117" s="121">
        <f>MAX(0,(AX117-Constantes!$D$14)*(1-EXP(-Constantes!$D$22)))</f>
        <v>1.3464711543550155E-9</v>
      </c>
      <c r="AZ117" s="119">
        <f>AZ116+(Entradas!$F$19*AW117-BA116)/(800*Entradas!$D$44)</f>
        <v>0</v>
      </c>
      <c r="BA117" s="119">
        <f>8000*Entradas!$D$45*AZ117/Constantes!$F$32</f>
        <v>0</v>
      </c>
      <c r="BB117" s="119">
        <f>10*Escenarios!$F$11*AV117</f>
        <v>0</v>
      </c>
      <c r="BC117" s="119">
        <f>10*Escenarios!$F$11*BA117</f>
        <v>0</v>
      </c>
      <c r="BD117" s="119">
        <f>0.001*Observaciones!$F116*Escenarios!$F$9</f>
        <v>0</v>
      </c>
      <c r="BE117" s="119">
        <f>Observaciones!$I116</f>
        <v>0</v>
      </c>
      <c r="BF117" s="119">
        <f>MIN(0.0005*ETo!$M116*Escenarios!$F$9*(BJ116/Constantes!$F$27)^(2/3),BJ116+BB117+BE117+BC117+BD117)</f>
        <v>13.627835039248495</v>
      </c>
      <c r="BG117" s="119">
        <f>MIN(Constantes!$F$26*(BJ116/Constantes!$F$27)^(2/3),BJ116+BB117+BC117+BD117+BE117-BF117)</f>
        <v>59.835226959567827</v>
      </c>
      <c r="BH117" s="119">
        <f>MIN(Entradas!$F$20,BJ116+BB117+BC117+BD117+BE117-BF117-BG117)</f>
        <v>1</v>
      </c>
      <c r="BI117" s="119">
        <f>MAX(0,BJ116+BB117+BC117+BD117+BE117-BF117-BG117-BH117-Constantes!$F$27)</f>
        <v>0</v>
      </c>
      <c r="BJ117" s="119">
        <f t="shared" si="15"/>
        <v>4237.8390038854723</v>
      </c>
      <c r="BK117" s="119">
        <f>(Escenarios!$F$11*AU117+0.1*BF117)/(Escenarios!$F$12)</f>
        <v>3.8937067662146663E-2</v>
      </c>
      <c r="BL117" s="119">
        <f>BI117/10/Escenarios!$F$12</f>
        <v>0</v>
      </c>
      <c r="BM117" s="119">
        <f>(Escenarios!$F$11*AW117+0.1*BG117)/(Escenarios!$F$12)</f>
        <v>0.17095779131305094</v>
      </c>
      <c r="BN117" s="121">
        <f t="shared" si="16"/>
        <v>204.05485325345202</v>
      </c>
      <c r="BO117" s="121">
        <f>MAX(0,(BN117-Constantes!$D$13)*(1-EXP(-Constantes!$D$23)))</f>
        <v>1.1297558951431392</v>
      </c>
      <c r="BP117" s="121">
        <f>BL117+AY117*Escenarios!$F$11/Escenarios!$F$12+BO117</f>
        <v>1.1297558964126693</v>
      </c>
      <c r="BQ117" s="121">
        <f>0.0526*BL117*Observaciones!$F116^1.218</f>
        <v>0</v>
      </c>
      <c r="BR117" s="121">
        <f>BQ117*Constantes!$F$38</f>
        <v>0</v>
      </c>
      <c r="BS117" s="121">
        <f t="shared" si="17"/>
        <v>0</v>
      </c>
      <c r="BT117" s="15"/>
      <c r="BU117" s="74">
        <v>111</v>
      </c>
      <c r="BV117" s="75">
        <f>0.0526*Observaciones!$F116^2.218</f>
        <v>0</v>
      </c>
      <c r="BW117" s="75">
        <f>IF(Observaciones!$F116&gt;0.05*$CA$7,((Observaciones!$F116-0.05*$CA$7)^2)/(Observaciones!$F116+0.95*$CA$7),0)</f>
        <v>0</v>
      </c>
      <c r="BX117" s="75">
        <f>0.0526*BW117*Observaciones!$F116^1.218</f>
        <v>0</v>
      </c>
      <c r="BY117" s="27"/>
      <c r="BZ117" s="27"/>
      <c r="CA117" s="103"/>
      <c r="CB117" s="37"/>
    </row>
    <row r="118" spans="2:80" s="2" customFormat="1" ht="14.5" x14ac:dyDescent="0.35">
      <c r="B118" s="36"/>
      <c r="C118" s="74">
        <v>112</v>
      </c>
      <c r="D118" s="146">
        <f>ETo!$I117*((1-Constantes!$D$19)*ETo!$K117+ETo!$L117)</f>
        <v>1.5358266414220574</v>
      </c>
      <c r="E118" s="75">
        <f>MIN(D118*Constantes!$D$17,0.8*(H117+Observaciones!$F117-F118-G118-Constantes!$D$14))</f>
        <v>8.3025486219412417E-8</v>
      </c>
      <c r="F118" s="75">
        <f>IF(Observaciones!$F117&gt;0.05*Constantes!$D$18,((Observaciones!$F117-0.05*Constantes!$D$18)^2)/(Observaciones!$F117+0.95*Constantes!$D$18),0)</f>
        <v>0</v>
      </c>
      <c r="G118" s="75">
        <f>MAX(0,H117+Observaciones!$F117-F118-Constantes!$D$13)</f>
        <v>0</v>
      </c>
      <c r="H118" s="75">
        <f>H117+Observaciones!$F117-F118-E118-G118-I117</f>
        <v>25.50000001932758</v>
      </c>
      <c r="I118" s="75">
        <f>MAX(0,(H118-Constantes!$D$14)*(1-EXP(-Constantes!$D$22)))</f>
        <v>2.6608845000025723E-10</v>
      </c>
      <c r="J118" s="75">
        <f t="shared" si="9"/>
        <v>197.00008499618289</v>
      </c>
      <c r="K118" s="75">
        <f>MAX(0,(J118-Constantes!$D$13)*(1-EXP(-Constantes!$D$23)))</f>
        <v>1.0810250512153985</v>
      </c>
      <c r="L118" s="75">
        <f t="shared" si="10"/>
        <v>1.081025051481487</v>
      </c>
      <c r="M118" s="75">
        <f>0.0526*F118*Observaciones!$F117^1.218</f>
        <v>0</v>
      </c>
      <c r="N118" s="75">
        <f>M118*Constantes!$D$38</f>
        <v>0</v>
      </c>
      <c r="O118" s="75">
        <f t="shared" si="11"/>
        <v>0</v>
      </c>
      <c r="P118" s="15"/>
      <c r="Q118" s="120">
        <v>112</v>
      </c>
      <c r="R118" s="146">
        <f>ETo!$I117*((1-Constantes!$E$19)*ETo!$K117+ETo!$L117)</f>
        <v>1.5360560199444158</v>
      </c>
      <c r="S118" s="121">
        <f>MIN(R118*Constantes!$E$17,0.8*(V117+Observaciones!$F117-T118-U118-Constantes!$D$14))</f>
        <v>8.1883081293199219E-8</v>
      </c>
      <c r="T118" s="121">
        <f>IF(Observaciones!$F117&gt;0.05*Constantes!$E$18,((Observaciones!$F117-0.05*Constantes!$E$18)^2)/(Observaciones!$F117+0.95*Constantes!$E$18),0)</f>
        <v>0</v>
      </c>
      <c r="U118" s="121">
        <f>MAX(0,V117+Observaciones!$F117-T118-Constantes!$D$13)</f>
        <v>0</v>
      </c>
      <c r="V118" s="121">
        <f>V117+Observaciones!$F117-T118-S118-U118-W117</f>
        <v>25.500000019061641</v>
      </c>
      <c r="W118" s="121">
        <f>MAX(0,(V118-Constantes!$D$14)*(1-EXP(-Constantes!$D$22)))</f>
        <v>2.6242719770283205E-10</v>
      </c>
      <c r="X118" s="119">
        <f>X117+(Entradas!$E$19*U118-Y117)/(800*Entradas!$D$44)</f>
        <v>0</v>
      </c>
      <c r="Y118" s="119">
        <f>8000*Entradas!$D$45*X118/Constantes!$E$32</f>
        <v>0</v>
      </c>
      <c r="Z118" s="119">
        <f>10*Escenarios!$E$11*T118</f>
        <v>0</v>
      </c>
      <c r="AA118" s="119">
        <f>10*Escenarios!$E$11*Y118</f>
        <v>0</v>
      </c>
      <c r="AB118" s="119">
        <f>0.001*Observaciones!$F117*Escenarios!$E$9</f>
        <v>0</v>
      </c>
      <c r="AC118" s="119">
        <f>Observaciones!$I117</f>
        <v>0</v>
      </c>
      <c r="AD118" s="119">
        <f>MIN(0.0005*ETo!$M117*Escenarios!$E$9*(AH117/Constantes!$E$27)^(2/3),AH117+Z118+AA118+AB118+AC118)</f>
        <v>4.303293787705889</v>
      </c>
      <c r="AE118" s="119">
        <f>MIN(Constantes!$E$26*(AH117/Constantes!$E$27)^(2/3),AH117+Z118+AA118+AB118+AC118-AD118)</f>
        <v>18.585039082025375</v>
      </c>
      <c r="AF118" s="119">
        <f>MIN(Entradas!$E$20,AH117+Z118+AA118+AB118+AC118-AD118-AE118)</f>
        <v>1</v>
      </c>
      <c r="AG118" s="119">
        <f>MAX(0,AH117+Z118+AA118+AB118+AC118-AD118-AE118-AF118-Constantes!$E$27)</f>
        <v>0</v>
      </c>
      <c r="AH118" s="119">
        <f t="shared" si="12"/>
        <v>5947.9626963644341</v>
      </c>
      <c r="AI118" s="119">
        <f>(Escenarios!$E$11*S118+0.1*AD118)/(Escenarios!$E$12)</f>
        <v>1.22952058210541E-2</v>
      </c>
      <c r="AJ118" s="119">
        <f>AG118/10/Escenarios!$E$12</f>
        <v>0</v>
      </c>
      <c r="AK118" s="119">
        <f>(Escenarios!$E$11*U118+0.1*AE118)/(Escenarios!$E$12)</f>
        <v>5.3100111662929647E-2</v>
      </c>
      <c r="AL118" s="121">
        <f t="shared" si="13"/>
        <v>198.60916138571937</v>
      </c>
      <c r="AM118" s="121">
        <f>MAX(0,(AL118-Constantes!$D$13)*(1-EXP(-Constantes!$D$23)))</f>
        <v>1.0921397537182795</v>
      </c>
      <c r="AN118" s="121">
        <f>AJ118+W118*Escenarios!$E$11/Escenarios!$E$12+AM118</f>
        <v>1.0921397539769577</v>
      </c>
      <c r="AO118" s="121">
        <f>0.0526*AJ118*Observaciones!$F117^1.218</f>
        <v>0</v>
      </c>
      <c r="AP118" s="121">
        <f>AO118*Constantes!$E$38</f>
        <v>0</v>
      </c>
      <c r="AQ118" s="121">
        <f t="shared" si="14"/>
        <v>0</v>
      </c>
      <c r="AR118" s="15"/>
      <c r="AS118" s="74">
        <v>112</v>
      </c>
      <c r="AT118" s="146">
        <f>ETo!$I117*((1-Constantes!$F$19)*ETo!$K117+ETo!$L117)</f>
        <v>1.5367858606973746</v>
      </c>
      <c r="AU118" s="121">
        <f>MIN(AT118*Constantes!$F$17,0.8*(AX117+Observaciones!$F117-AV118-AW118-Constantes!$D$14))</f>
        <v>7.8241723144856234E-8</v>
      </c>
      <c r="AV118" s="121">
        <f>IF(Observaciones!$F117&gt;0.05*Constantes!$F$18,((Observaciones!$F117-0.05*Constantes!$F$18)^2)/(Observaciones!$F117+0.95*Constantes!$F$18),0)</f>
        <v>0</v>
      </c>
      <c r="AW118" s="121">
        <f>MAX(0,AX117+Observaciones!$F117-AV118-Constantes!$D$13)</f>
        <v>0</v>
      </c>
      <c r="AX118" s="121">
        <f>AX117+Observaciones!$F117-AV118-AU118-AW118-AY117</f>
        <v>25.500000018213964</v>
      </c>
      <c r="AY118" s="121">
        <f>MAX(0,(AX118-Constantes!$D$14)*(1-EXP(-Constantes!$D$22)))</f>
        <v>2.5075697128955763E-10</v>
      </c>
      <c r="AZ118" s="119">
        <f>AZ117+(Entradas!$F$19*AW118-BA117)/(800*Entradas!$D$44)</f>
        <v>0</v>
      </c>
      <c r="BA118" s="119">
        <f>8000*Entradas!$D$45*AZ118/Constantes!$F$32</f>
        <v>0</v>
      </c>
      <c r="BB118" s="119">
        <f>10*Escenarios!$F$11*AV118</f>
        <v>0</v>
      </c>
      <c r="BC118" s="119">
        <f>10*Escenarios!$F$11*BA118</f>
        <v>0</v>
      </c>
      <c r="BD118" s="119">
        <f>0.001*Observaciones!$F117*Escenarios!$F$9</f>
        <v>0</v>
      </c>
      <c r="BE118" s="119">
        <f>Observaciones!$I117</f>
        <v>0</v>
      </c>
      <c r="BF118" s="119">
        <f>MIN(0.0005*ETo!$M117*Escenarios!$F$9*(BJ117/Constantes!$F$27)^(2/3),BJ117+BB118+BE118+BC118+BD118)</f>
        <v>13.694661860536295</v>
      </c>
      <c r="BG118" s="119">
        <f>MIN(Constantes!$F$26*(BJ117/Constantes!$F$27)^(2/3),BJ117+BB118+BC118+BD118+BE118-BF118)</f>
        <v>59.144422493374137</v>
      </c>
      <c r="BH118" s="119">
        <f>MIN(Entradas!$F$20,BJ117+BB118+BC118+BD118+BE118-BF118-BG118)</f>
        <v>1</v>
      </c>
      <c r="BI118" s="119">
        <f>MAX(0,BJ117+BB118+BC118+BD118+BE118-BF118-BG118-BH118-Constantes!$F$27)</f>
        <v>0</v>
      </c>
      <c r="BJ118" s="119">
        <f t="shared" si="15"/>
        <v>4163.9999195315622</v>
      </c>
      <c r="BK118" s="119">
        <f>(Escenarios!$F$11*AU118+0.1*BF118)/(Escenarios!$F$12)</f>
        <v>3.9127679086585522E-2</v>
      </c>
      <c r="BL118" s="119">
        <f>BI118/10/Escenarios!$F$12</f>
        <v>0</v>
      </c>
      <c r="BM118" s="119">
        <f>(Escenarios!$F$11*AW118+0.1*BG118)/(Escenarios!$F$12)</f>
        <v>0.16898406426678325</v>
      </c>
      <c r="BN118" s="121">
        <f t="shared" si="16"/>
        <v>203.09408142257567</v>
      </c>
      <c r="BO118" s="121">
        <f>MAX(0,(BN118-Constantes!$D$13)*(1-EXP(-Constantes!$D$23)))</f>
        <v>1.1231193593373934</v>
      </c>
      <c r="BP118" s="121">
        <f>BL118+AY118*Escenarios!$F$11/Escenarios!$F$12+BO118</f>
        <v>1.1231193595738214</v>
      </c>
      <c r="BQ118" s="121">
        <f>0.0526*BL118*Observaciones!$F117^1.218</f>
        <v>0</v>
      </c>
      <c r="BR118" s="121">
        <f>BQ118*Constantes!$F$38</f>
        <v>0</v>
      </c>
      <c r="BS118" s="121">
        <f t="shared" si="17"/>
        <v>0</v>
      </c>
      <c r="BT118" s="15"/>
      <c r="BU118" s="74">
        <v>112</v>
      </c>
      <c r="BV118" s="75">
        <f>0.0526*Observaciones!$F117^2.218</f>
        <v>0</v>
      </c>
      <c r="BW118" s="75">
        <f>IF(Observaciones!$F117&gt;0.05*$CA$7,((Observaciones!$F117-0.05*$CA$7)^2)/(Observaciones!$F117+0.95*$CA$7),0)</f>
        <v>0</v>
      </c>
      <c r="BX118" s="75">
        <f>0.0526*BW118*Observaciones!$F117^1.218</f>
        <v>0</v>
      </c>
      <c r="BY118" s="27"/>
      <c r="BZ118" s="27"/>
      <c r="CA118" s="103"/>
      <c r="CB118" s="37"/>
    </row>
    <row r="119" spans="2:80" s="2" customFormat="1" ht="14.5" x14ac:dyDescent="0.35">
      <c r="B119" s="36"/>
      <c r="C119" s="74">
        <v>113</v>
      </c>
      <c r="D119" s="146">
        <f>ETo!$I118*((1-Constantes!$D$19)*ETo!$K118+ETo!$L118)</f>
        <v>1.5516823176954841</v>
      </c>
      <c r="E119" s="75">
        <f>MIN(D119*Constantes!$D$17,0.8*(H118+Observaciones!$F118-F119-G119-Constantes!$D$14))</f>
        <v>1.5462060787285737E-8</v>
      </c>
      <c r="F119" s="75">
        <f>IF(Observaciones!$F118&gt;0.05*Constantes!$D$18,((Observaciones!$F118-0.05*Constantes!$D$18)^2)/(Observaciones!$F118+0.95*Constantes!$D$18),0)</f>
        <v>0</v>
      </c>
      <c r="G119" s="75">
        <f>MAX(0,H118+Observaciones!$F118-F119-Constantes!$D$13)</f>
        <v>0</v>
      </c>
      <c r="H119" s="75">
        <f>H118+Observaciones!$F118-F119-E119-G119-I118</f>
        <v>25.500000003599432</v>
      </c>
      <c r="I119" s="75">
        <f>MAX(0,(H119-Constantes!$D$14)*(1-EXP(-Constantes!$D$22)))</f>
        <v>4.9554393211997255E-11</v>
      </c>
      <c r="J119" s="75">
        <f t="shared" si="9"/>
        <v>195.9190599449675</v>
      </c>
      <c r="K119" s="75">
        <f>MAX(0,(J119-Constantes!$D$13)*(1-EXP(-Constantes!$D$23)))</f>
        <v>1.0735578657414497</v>
      </c>
      <c r="L119" s="75">
        <f t="shared" si="10"/>
        <v>1.0735578657910041</v>
      </c>
      <c r="M119" s="75">
        <f>0.0526*F119*Observaciones!$F118^1.218</f>
        <v>0</v>
      </c>
      <c r="N119" s="75">
        <f>M119*Constantes!$D$38</f>
        <v>0</v>
      </c>
      <c r="O119" s="75">
        <f t="shared" si="11"/>
        <v>0</v>
      </c>
      <c r="P119" s="15"/>
      <c r="Q119" s="120">
        <v>113</v>
      </c>
      <c r="R119" s="146">
        <f>ETo!$I118*((1-Constantes!$E$19)*ETo!$K118+ETo!$L118)</f>
        <v>1.5519146248373799</v>
      </c>
      <c r="S119" s="121">
        <f>MIN(R119*Constantes!$E$17,0.8*(V118+Observaciones!$F118-T119-U119-Constantes!$D$14))</f>
        <v>1.5249310081344448E-8</v>
      </c>
      <c r="T119" s="121">
        <f>IF(Observaciones!$F118&gt;0.05*Constantes!$E$18,((Observaciones!$F118-0.05*Constantes!$E$18)^2)/(Observaciones!$F118+0.95*Constantes!$E$18),0)</f>
        <v>0</v>
      </c>
      <c r="U119" s="121">
        <f>MAX(0,V118+Observaciones!$F118-T119-Constantes!$D$13)</f>
        <v>0</v>
      </c>
      <c r="V119" s="121">
        <f>V118+Observaciones!$F118-T119-S119-U119-W118</f>
        <v>25.500000003549903</v>
      </c>
      <c r="W119" s="121">
        <f>MAX(0,(V119-Constantes!$D$14)*(1-EXP(-Constantes!$D$22)))</f>
        <v>4.8872521349350739E-11</v>
      </c>
      <c r="X119" s="119">
        <f>X118+(Entradas!$E$19*U119-Y118)/(800*Entradas!$D$44)</f>
        <v>0</v>
      </c>
      <c r="Y119" s="119">
        <f>8000*Entradas!$D$45*X119/Constantes!$E$32</f>
        <v>0</v>
      </c>
      <c r="Z119" s="119">
        <f>10*Escenarios!$E$11*T119</f>
        <v>0</v>
      </c>
      <c r="AA119" s="119">
        <f>10*Escenarios!$E$11*Y119</f>
        <v>0</v>
      </c>
      <c r="AB119" s="119">
        <f>0.001*Observaciones!$F118*Escenarios!$E$9</f>
        <v>0</v>
      </c>
      <c r="AC119" s="119">
        <f>Observaciones!$I118</f>
        <v>0</v>
      </c>
      <c r="AD119" s="119">
        <f>MIN(0.0005*ETo!$M118*Escenarios!$E$9*(AH118/Constantes!$E$27)^(2/3),AH118+Z119+AA119+AB119+AC119)</f>
        <v>4.3379105896773709</v>
      </c>
      <c r="AE119" s="119">
        <f>MIN(Constantes!$E$26*(AH118/Constantes!$E$27)^(2/3),AH118+Z119+AA119+AB119+AC119-AD119)</f>
        <v>18.535443949367007</v>
      </c>
      <c r="AF119" s="119">
        <f>MIN(Entradas!$E$20,AH118+Z119+AA119+AB119+AC119-AD119-AE119)</f>
        <v>1</v>
      </c>
      <c r="AG119" s="119">
        <f>MAX(0,AH118+Z119+AA119+AB119+AC119-AD119-AE119-AF119-Constantes!$E$27)</f>
        <v>0</v>
      </c>
      <c r="AH119" s="119">
        <f t="shared" si="12"/>
        <v>5924.08934182539</v>
      </c>
      <c r="AI119" s="119">
        <f>(Escenarios!$E$11*S119+0.1*AD119)/(Escenarios!$E$12)</f>
        <v>1.2394045287683855E-2</v>
      </c>
      <c r="AJ119" s="119">
        <f>AG119/10/Escenarios!$E$12</f>
        <v>0</v>
      </c>
      <c r="AK119" s="119">
        <f>(Escenarios!$E$11*U119+0.1*AE119)/(Escenarios!$E$12)</f>
        <v>5.2958411283905736E-2</v>
      </c>
      <c r="AL119" s="121">
        <f t="shared" si="13"/>
        <v>197.569980043285</v>
      </c>
      <c r="AM119" s="121">
        <f>MAX(0,(AL119-Constantes!$D$13)*(1-EXP(-Constantes!$D$23)))</f>
        <v>1.0849616038536669</v>
      </c>
      <c r="AN119" s="121">
        <f>AJ119+W119*Escenarios!$E$11/Escenarios!$E$12+AM119</f>
        <v>1.0849616039018413</v>
      </c>
      <c r="AO119" s="121">
        <f>0.0526*AJ119*Observaciones!$F118^1.218</f>
        <v>0</v>
      </c>
      <c r="AP119" s="121">
        <f>AO119*Constantes!$E$38</f>
        <v>0</v>
      </c>
      <c r="AQ119" s="121">
        <f t="shared" si="14"/>
        <v>0</v>
      </c>
      <c r="AR119" s="15"/>
      <c r="AS119" s="74">
        <v>113</v>
      </c>
      <c r="AT119" s="146">
        <f>ETo!$I118*((1-Constantes!$F$19)*ETo!$K118+ETo!$L118)</f>
        <v>1.5526537839252299</v>
      </c>
      <c r="AU119" s="121">
        <f>MIN(AT119*Constantes!$F$17,0.8*(AX118+Observaciones!$F118-AV119-AW119-Constantes!$D$14))</f>
        <v>1.4571168094335008E-8</v>
      </c>
      <c r="AV119" s="121">
        <f>IF(Observaciones!$F118&gt;0.05*Constantes!$F$18,((Observaciones!$F118-0.05*Constantes!$F$18)^2)/(Observaciones!$F118+0.95*Constantes!$F$18),0)</f>
        <v>0</v>
      </c>
      <c r="AW119" s="121">
        <f>MAX(0,AX118+Observaciones!$F118-AV119-Constantes!$D$13)</f>
        <v>0</v>
      </c>
      <c r="AX119" s="121">
        <f>AX118+Observaciones!$F118-AV119-AU119-AW119-AY118</f>
        <v>25.500000003392039</v>
      </c>
      <c r="AY119" s="121">
        <f>MAX(0,(AX119-Constantes!$D$14)*(1-EXP(-Constantes!$D$22)))</f>
        <v>4.6699149552729418E-11</v>
      </c>
      <c r="AZ119" s="119">
        <f>AZ118+(Entradas!$F$19*AW119-BA118)/(800*Entradas!$D$44)</f>
        <v>0</v>
      </c>
      <c r="BA119" s="119">
        <f>8000*Entradas!$D$45*AZ119/Constantes!$F$32</f>
        <v>0</v>
      </c>
      <c r="BB119" s="119">
        <f>10*Escenarios!$F$11*AV119</f>
        <v>0</v>
      </c>
      <c r="BC119" s="119">
        <f>10*Escenarios!$F$11*BA119</f>
        <v>0</v>
      </c>
      <c r="BD119" s="119">
        <f>0.001*Observaciones!$F118*Escenarios!$F$9</f>
        <v>0</v>
      </c>
      <c r="BE119" s="119">
        <f>Observaciones!$I118</f>
        <v>0</v>
      </c>
      <c r="BF119" s="119">
        <f>MIN(0.0005*ETo!$M118*Escenarios!$F$9*(BJ118/Constantes!$F$27)^(2/3),BJ118+BB119+BE119+BC119+BD119)</f>
        <v>13.680508446900182</v>
      </c>
      <c r="BG119" s="119">
        <f>MIN(Constantes!$F$26*(BJ118/Constantes!$F$27)^(2/3),BJ118+BB119+BC119+BD119+BE119-BF119)</f>
        <v>58.455399730868969</v>
      </c>
      <c r="BH119" s="119">
        <f>MIN(Entradas!$F$20,BJ118+BB119+BC119+BD119+BE119-BF119-BG119)</f>
        <v>1</v>
      </c>
      <c r="BI119" s="119">
        <f>MAX(0,BJ118+BB119+BC119+BD119+BE119-BF119-BG119-BH119-Constantes!$F$27)</f>
        <v>0</v>
      </c>
      <c r="BJ119" s="119">
        <f t="shared" si="15"/>
        <v>4090.8640113537926</v>
      </c>
      <c r="BK119" s="119">
        <f>(Escenarios!$F$11*AU119+0.1*BF119)/(Escenarios!$F$12)</f>
        <v>3.90871807296733E-2</v>
      </c>
      <c r="BL119" s="119">
        <f>BI119/10/Escenarios!$F$12</f>
        <v>0</v>
      </c>
      <c r="BM119" s="119">
        <f>(Escenarios!$F$11*AW119+0.1*BG119)/(Escenarios!$F$12)</f>
        <v>0.16701542780248277</v>
      </c>
      <c r="BN119" s="121">
        <f t="shared" si="16"/>
        <v>202.13797749104077</v>
      </c>
      <c r="BO119" s="121">
        <f>MAX(0,(BN119-Constantes!$D$13)*(1-EXP(-Constantes!$D$23)))</f>
        <v>1.1165150670676482</v>
      </c>
      <c r="BP119" s="121">
        <f>BL119+AY119*Escenarios!$F$11/Escenarios!$F$12+BO119</f>
        <v>1.1165150671116788</v>
      </c>
      <c r="BQ119" s="121">
        <f>0.0526*BL119*Observaciones!$F118^1.218</f>
        <v>0</v>
      </c>
      <c r="BR119" s="121">
        <f>BQ119*Constantes!$F$38</f>
        <v>0</v>
      </c>
      <c r="BS119" s="121">
        <f t="shared" si="17"/>
        <v>0</v>
      </c>
      <c r="BT119" s="15"/>
      <c r="BU119" s="74">
        <v>113</v>
      </c>
      <c r="BV119" s="75">
        <f>0.0526*Observaciones!$F118^2.218</f>
        <v>0</v>
      </c>
      <c r="BW119" s="75">
        <f>IF(Observaciones!$F118&gt;0.05*$CA$7,((Observaciones!$F118-0.05*$CA$7)^2)/(Observaciones!$F118+0.95*$CA$7),0)</f>
        <v>0</v>
      </c>
      <c r="BX119" s="75">
        <f>0.0526*BW119*Observaciones!$F118^1.218</f>
        <v>0</v>
      </c>
      <c r="BY119" s="27"/>
      <c r="BZ119" s="27"/>
      <c r="CA119" s="103"/>
      <c r="CB119" s="37"/>
    </row>
    <row r="120" spans="2:80" s="2" customFormat="1" ht="14.5" x14ac:dyDescent="0.35">
      <c r="B120" s="36"/>
      <c r="C120" s="74">
        <v>114</v>
      </c>
      <c r="D120" s="146">
        <f>ETo!$I119*((1-Constantes!$D$19)*ETo!$K119+ETo!$L119)</f>
        <v>1.5222495136706262</v>
      </c>
      <c r="E120" s="75">
        <f>MIN(D120*Constantes!$D$17,0.8*(H119+Observaciones!$F119-F120-G120-Constantes!$D$14))</f>
        <v>0.94683262811344149</v>
      </c>
      <c r="F120" s="75">
        <f>IF(Observaciones!$F119&gt;0.05*Constantes!$D$18,((Observaciones!$F119-0.05*Constantes!$D$18)^2)/(Observaciones!$F119+0.95*Constantes!$D$18),0)</f>
        <v>0.48247887329820283</v>
      </c>
      <c r="G120" s="75">
        <f>MAX(0,H119+Observaciones!$F119-F120-Constantes!$D$13)</f>
        <v>0</v>
      </c>
      <c r="H120" s="75">
        <f>H119+Observaciones!$F119-F120-E120-G120-I119</f>
        <v>34.270688502138228</v>
      </c>
      <c r="I120" s="75">
        <f>MAX(0,(H120-Constantes!$D$14)*(1-EXP(-Constantes!$D$22)))</f>
        <v>0.12074866040563369</v>
      </c>
      <c r="J120" s="75">
        <f t="shared" si="9"/>
        <v>194.84550207922604</v>
      </c>
      <c r="K120" s="75">
        <f>MAX(0,(J120-Constantes!$D$13)*(1-EXP(-Constantes!$D$23)))</f>
        <v>1.0661422598852346</v>
      </c>
      <c r="L120" s="75">
        <f t="shared" si="10"/>
        <v>1.669369793589071</v>
      </c>
      <c r="M120" s="75">
        <f>0.0526*F120*Observaciones!$F119^1.218</f>
        <v>0.42947615334483397</v>
      </c>
      <c r="N120" s="75">
        <f>M120*Constantes!$D$38</f>
        <v>1.9361187805689028E-3</v>
      </c>
      <c r="O120" s="75">
        <f t="shared" si="11"/>
        <v>115.97902322207072</v>
      </c>
      <c r="P120" s="15"/>
      <c r="Q120" s="120">
        <v>114</v>
      </c>
      <c r="R120" s="146">
        <f>ETo!$I119*((1-Constantes!$E$19)*ETo!$K119+ETo!$L119)</f>
        <v>1.5224777560454681</v>
      </c>
      <c r="S120" s="121">
        <f>MIN(R120*Constantes!$E$17,0.8*(V119+Observaciones!$F119-T120-U120-Constantes!$D$14))</f>
        <v>0.94766105604756112</v>
      </c>
      <c r="T120" s="121">
        <f>IF(Observaciones!$F119&gt;0.05*Constantes!$E$18,((Observaciones!$F119-0.05*Constantes!$E$18)^2)/(Observaciones!$F119+0.95*Constantes!$E$18),0)</f>
        <v>0.47897791284016084</v>
      </c>
      <c r="U120" s="121">
        <f>MAX(0,V119+Observaciones!$F119-T120-Constantes!$D$13)</f>
        <v>0</v>
      </c>
      <c r="V120" s="121">
        <f>V119+Observaciones!$F119-T120-S120-U120-W119</f>
        <v>34.273361034613316</v>
      </c>
      <c r="W120" s="121">
        <f>MAX(0,(V120-Constantes!$D$14)*(1-EXP(-Constantes!$D$22)))</f>
        <v>0.12078545394996931</v>
      </c>
      <c r="X120" s="119">
        <f>X119+(Entradas!$E$19*U120-Y119)/(800*Entradas!$D$44)</f>
        <v>0</v>
      </c>
      <c r="Y120" s="119">
        <f>8000*Entradas!$D$45*X120/Constantes!$E$32</f>
        <v>0</v>
      </c>
      <c r="Z120" s="119">
        <f>10*Escenarios!$E$11*T120</f>
        <v>165.2473799298555</v>
      </c>
      <c r="AA120" s="119">
        <f>10*Escenarios!$E$11*Y120</f>
        <v>0</v>
      </c>
      <c r="AB120" s="119">
        <f>0.001*Observaciones!$F119*Escenarios!$E$9</f>
        <v>50.999999999999993</v>
      </c>
      <c r="AC120" s="119">
        <f>Observaciones!$I119</f>
        <v>39.792677602929452</v>
      </c>
      <c r="AD120" s="119">
        <f>MIN(0.0005*ETo!$M119*Escenarios!$E$9*(AH119/Constantes!$E$27)^(2/3),AH119+Z120+AA120+AB120+AC120)</f>
        <v>4.2453225151787617</v>
      </c>
      <c r="AE120" s="119">
        <f>MIN(Constantes!$E$26*(AH119/Constantes!$E$27)^(2/3),AH119+Z120+AA120+AB120+AC120-AD120)</f>
        <v>18.485813536448347</v>
      </c>
      <c r="AF120" s="119">
        <f>MIN(Entradas!$E$20,AH119+Z120+AA120+AB120+AC120-AD120-AE120)</f>
        <v>1</v>
      </c>
      <c r="AG120" s="119">
        <f>MAX(0,AH119+Z120+AA120+AB120+AC120-AD120-AE120-AF120-Constantes!$E$27)</f>
        <v>0</v>
      </c>
      <c r="AH120" s="119">
        <f t="shared" si="12"/>
        <v>6156.3982633065489</v>
      </c>
      <c r="AI120" s="119">
        <f>(Escenarios!$E$11*S120+0.1*AD120)/(Escenarios!$E$12)</f>
        <v>0.94625253386167818</v>
      </c>
      <c r="AJ120" s="119">
        <f>AG120/10/Escenarios!$E$12</f>
        <v>0</v>
      </c>
      <c r="AK120" s="119">
        <f>(Escenarios!$E$11*U120+0.1*AE120)/(Escenarios!$E$12)</f>
        <v>5.2816610104138136E-2</v>
      </c>
      <c r="AL120" s="121">
        <f t="shared" si="13"/>
        <v>196.53783504953549</v>
      </c>
      <c r="AM120" s="121">
        <f>MAX(0,(AL120-Constantes!$D$13)*(1-EXP(-Constantes!$D$23)))</f>
        <v>1.0778320575997018</v>
      </c>
      <c r="AN120" s="121">
        <f>AJ120+W120*Escenarios!$E$11/Escenarios!$E$12+AM120</f>
        <v>1.1968920050646716</v>
      </c>
      <c r="AO120" s="121">
        <f>0.0526*AJ120*Observaciones!$F119^1.218</f>
        <v>0</v>
      </c>
      <c r="AP120" s="121">
        <f>AO120*Constantes!$E$38</f>
        <v>0</v>
      </c>
      <c r="AQ120" s="121">
        <f t="shared" si="14"/>
        <v>0</v>
      </c>
      <c r="AR120" s="15"/>
      <c r="AS120" s="74">
        <v>114</v>
      </c>
      <c r="AT120" s="146">
        <f>ETo!$I119*((1-Constantes!$F$19)*ETo!$K119+ETo!$L119)</f>
        <v>1.5232039817836007</v>
      </c>
      <c r="AU120" s="121">
        <f>MIN(AT120*Constantes!$F$17,0.8*(AX119+Observaciones!$F119-AV120-AW120-Constantes!$D$14))</f>
        <v>0.95030164633836389</v>
      </c>
      <c r="AV120" s="121">
        <f>IF(Observaciones!$F119&gt;0.05*Constantes!$F$18,((Observaciones!$F119-0.05*Constantes!$F$18)^2)/(Observaciones!$F119+0.95*Constantes!$F$18),0)</f>
        <v>0.46797047995000113</v>
      </c>
      <c r="AW120" s="121">
        <f>MAX(0,AX119+Observaciones!$F119-AV120-Constantes!$D$13)</f>
        <v>0</v>
      </c>
      <c r="AX120" s="121">
        <f>AX119+Observaciones!$F119-AV120-AU120-AW120-AY119</f>
        <v>34.281727877056966</v>
      </c>
      <c r="AY120" s="121">
        <f>MAX(0,(AX120-Constantes!$D$14)*(1-EXP(-Constantes!$D$22)))</f>
        <v>0.12090064274234855</v>
      </c>
      <c r="AZ120" s="119">
        <f>AZ119+(Entradas!$F$19*AW120-BA119)/(800*Entradas!$D$44)</f>
        <v>0</v>
      </c>
      <c r="BA120" s="119">
        <f>8000*Entradas!$D$45*AZ120/Constantes!$F$32</f>
        <v>0</v>
      </c>
      <c r="BB120" s="119">
        <f>10*Escenarios!$F$11*AV120</f>
        <v>154.43025838350036</v>
      </c>
      <c r="BC120" s="119">
        <f>10*Escenarios!$F$11*BA120</f>
        <v>0</v>
      </c>
      <c r="BD120" s="119">
        <f>0.001*Observaciones!$F119*Escenarios!$F$9</f>
        <v>203.99999999999997</v>
      </c>
      <c r="BE120" s="119">
        <f>Observaciones!$I119</f>
        <v>39.792677602929452</v>
      </c>
      <c r="BF120" s="119">
        <f>MIN(0.0005*ETo!$M119*Escenarios!$F$9*(BJ119/Constantes!$F$27)^(2/3),BJ119+BB120+BE120+BC120+BD120)</f>
        <v>13.266803883281916</v>
      </c>
      <c r="BG120" s="119">
        <f>MIN(Constantes!$F$26*(BJ119/Constantes!$F$27)^(2/3),BJ119+BB120+BC120+BD120+BE120-BF120)</f>
        <v>57.768912004710558</v>
      </c>
      <c r="BH120" s="119">
        <f>MIN(Entradas!$F$20,BJ119+BB120+BC120+BD120+BE120-BF120-BG120)</f>
        <v>1</v>
      </c>
      <c r="BI120" s="119">
        <f>MAX(0,BJ119+BB120+BC120+BD120+BE120-BF120-BG120-BH120-Constantes!$F$27)</f>
        <v>0</v>
      </c>
      <c r="BJ120" s="119">
        <f t="shared" si="15"/>
        <v>4417.0512314522302</v>
      </c>
      <c r="BK120" s="119">
        <f>(Escenarios!$F$11*AU120+0.1*BF120)/(Escenarios!$F$12)</f>
        <v>0.93390384907126289</v>
      </c>
      <c r="BL120" s="119">
        <f>BI120/10/Escenarios!$F$12</f>
        <v>0</v>
      </c>
      <c r="BM120" s="119">
        <f>(Escenarios!$F$11*AW120+0.1*BG120)/(Escenarios!$F$12)</f>
        <v>0.16505403429917301</v>
      </c>
      <c r="BN120" s="121">
        <f t="shared" si="16"/>
        <v>201.18651645827231</v>
      </c>
      <c r="BO120" s="121">
        <f>MAX(0,(BN120-Constantes!$D$13)*(1-EXP(-Constantes!$D$23)))</f>
        <v>1.1099428456423175</v>
      </c>
      <c r="BP120" s="121">
        <f>BL120+AY120*Escenarios!$F$11/Escenarios!$F$12+BO120</f>
        <v>1.2239348802279604</v>
      </c>
      <c r="BQ120" s="121">
        <f>0.0526*BL120*Observaciones!$F119^1.218</f>
        <v>0</v>
      </c>
      <c r="BR120" s="121">
        <f>BQ120*Constantes!$F$38</f>
        <v>0</v>
      </c>
      <c r="BS120" s="121">
        <f t="shared" si="17"/>
        <v>0</v>
      </c>
      <c r="BT120" s="15"/>
      <c r="BU120" s="74">
        <v>114</v>
      </c>
      <c r="BV120" s="75">
        <f>0.0526*Observaciones!$F119^2.218</f>
        <v>9.07947892966037</v>
      </c>
      <c r="BW120" s="75">
        <f>IF(Observaciones!$F119&gt;0.05*$CA$7,((Observaciones!$F119-0.05*$CA$7)^2)/(Observaciones!$F119+0.95*$CA$7),0)</f>
        <v>1.6636320496965871</v>
      </c>
      <c r="BX120" s="75">
        <f>0.0526*BW120*Observaciones!$F119^1.218</f>
        <v>1.4808737394046911</v>
      </c>
      <c r="BY120" s="27"/>
      <c r="BZ120" s="27"/>
      <c r="CA120" s="103"/>
      <c r="CB120" s="37"/>
    </row>
    <row r="121" spans="2:80" s="2" customFormat="1" ht="14.5" x14ac:dyDescent="0.35">
      <c r="B121" s="36"/>
      <c r="C121" s="74">
        <v>115</v>
      </c>
      <c r="D121" s="146">
        <f>ETo!$I120*((1-Constantes!$D$19)*ETo!$K120+ETo!$L120)</f>
        <v>1.5500308023331129</v>
      </c>
      <c r="E121" s="75">
        <f>MIN(D121*Constantes!$D$17,0.8*(H120+Observaciones!$F120-F121-G121-Constantes!$D$14))</f>
        <v>0.96411246976913201</v>
      </c>
      <c r="F121" s="75">
        <f>IF(Observaciones!$F120&gt;0.05*Constantes!$D$18,((Observaciones!$F120-0.05*Constantes!$D$18)^2)/(Observaciones!$F120+0.95*Constantes!$D$18),0)</f>
        <v>0</v>
      </c>
      <c r="G121" s="75">
        <f>MAX(0,H120+Observaciones!$F120-F121-Constantes!$D$13)</f>
        <v>0</v>
      </c>
      <c r="H121" s="75">
        <f>H120+Observaciones!$F120-F121-E121-G121-I120</f>
        <v>33.185827371963462</v>
      </c>
      <c r="I121" s="75">
        <f>MAX(0,(H121-Constantes!$D$14)*(1-EXP(-Constantes!$D$22)))</f>
        <v>0.10581305664284937</v>
      </c>
      <c r="J121" s="75">
        <f t="shared" si="9"/>
        <v>193.77935981934081</v>
      </c>
      <c r="K121" s="75">
        <f>MAX(0,(J121-Constantes!$D$13)*(1-EXP(-Constantes!$D$23)))</f>
        <v>1.0587778773603087</v>
      </c>
      <c r="L121" s="75">
        <f t="shared" si="10"/>
        <v>1.1645909340031582</v>
      </c>
      <c r="M121" s="75">
        <f>0.0526*F121*Observaciones!$F120^1.218</f>
        <v>0</v>
      </c>
      <c r="N121" s="75">
        <f>M121*Constantes!$D$38</f>
        <v>0</v>
      </c>
      <c r="O121" s="75">
        <f t="shared" si="11"/>
        <v>0</v>
      </c>
      <c r="P121" s="15"/>
      <c r="Q121" s="120">
        <v>115</v>
      </c>
      <c r="R121" s="146">
        <f>ETo!$I120*((1-Constantes!$E$19)*ETo!$K120+ETo!$L120)</f>
        <v>1.5502638153128321</v>
      </c>
      <c r="S121" s="121">
        <f>MIN(R121*Constantes!$E$17,0.8*(V120+Observaciones!$F120-T121-U121-Constantes!$D$14))</f>
        <v>0.96495639331219563</v>
      </c>
      <c r="T121" s="121">
        <f>IF(Observaciones!$F120&gt;0.05*Constantes!$E$18,((Observaciones!$F120-0.05*Constantes!$E$18)^2)/(Observaciones!$F120+0.95*Constantes!$E$18),0)</f>
        <v>0</v>
      </c>
      <c r="U121" s="121">
        <f>MAX(0,V120+Observaciones!$F120-T121-Constantes!$D$13)</f>
        <v>0</v>
      </c>
      <c r="V121" s="121">
        <f>V120+Observaciones!$F120-T121-S121-U121-W120</f>
        <v>33.187619187351153</v>
      </c>
      <c r="W121" s="121">
        <f>MAX(0,(V121-Constantes!$D$14)*(1-EXP(-Constantes!$D$22)))</f>
        <v>0.10583772509478506</v>
      </c>
      <c r="X121" s="119">
        <f>X120+(Entradas!$E$19*U121-Y120)/(800*Entradas!$D$44)</f>
        <v>0</v>
      </c>
      <c r="Y121" s="119">
        <f>8000*Entradas!$D$45*X121/Constantes!$E$32</f>
        <v>0</v>
      </c>
      <c r="Z121" s="119">
        <f>10*Escenarios!$E$11*T121</f>
        <v>0</v>
      </c>
      <c r="AA121" s="119">
        <f>10*Escenarios!$E$11*Y121</f>
        <v>0</v>
      </c>
      <c r="AB121" s="119">
        <f>0.001*Observaciones!$F120*Escenarios!$E$9</f>
        <v>0</v>
      </c>
      <c r="AC121" s="119">
        <f>Observaciones!$I120</f>
        <v>0</v>
      </c>
      <c r="AD121" s="119">
        <f>MIN(0.0005*ETo!$M120*Escenarios!$E$9*(AH120/Constantes!$E$27)^(2/3),AH120+Z121+AA121+AB121+AC121)</f>
        <v>4.4370644506190136</v>
      </c>
      <c r="AE121" s="119">
        <f>MIN(Constantes!$E$26*(AH120/Constantes!$E$27)^(2/3),AH120+Z121+AA121+AB121+AC121-AD121)</f>
        <v>18.965980791002259</v>
      </c>
      <c r="AF121" s="119">
        <f>MIN(Entradas!$E$20,AH120+Z121+AA121+AB121+AC121-AD121-AE121)</f>
        <v>1</v>
      </c>
      <c r="AG121" s="119">
        <f>MAX(0,AH120+Z121+AA121+AB121+AC121-AD121-AE121-AF121-Constantes!$E$27)</f>
        <v>0</v>
      </c>
      <c r="AH121" s="119">
        <f t="shared" si="12"/>
        <v>6131.9952180649279</v>
      </c>
      <c r="AI121" s="119">
        <f>(Escenarios!$E$11*S121+0.1*AD121)/(Escenarios!$E$12)</f>
        <v>0.96384862898093282</v>
      </c>
      <c r="AJ121" s="119">
        <f>AG121/10/Escenarios!$E$12</f>
        <v>0</v>
      </c>
      <c r="AK121" s="119">
        <f>(Escenarios!$E$11*U121+0.1*AE121)/(Escenarios!$E$12)</f>
        <v>5.4188516545720739E-2</v>
      </c>
      <c r="AL121" s="121">
        <f t="shared" si="13"/>
        <v>195.5141915084815</v>
      </c>
      <c r="AM121" s="121">
        <f>MAX(0,(AL121-Constantes!$D$13)*(1-EXP(-Constantes!$D$23)))</f>
        <v>1.0707612351690226</v>
      </c>
      <c r="AN121" s="121">
        <f>AJ121+W121*Escenarios!$E$11/Escenarios!$E$12+AM121</f>
        <v>1.1750869927624534</v>
      </c>
      <c r="AO121" s="121">
        <f>0.0526*AJ121*Observaciones!$F120^1.218</f>
        <v>0</v>
      </c>
      <c r="AP121" s="121">
        <f>AO121*Constantes!$E$38</f>
        <v>0</v>
      </c>
      <c r="AQ121" s="121">
        <f t="shared" si="14"/>
        <v>0</v>
      </c>
      <c r="AR121" s="15"/>
      <c r="AS121" s="74">
        <v>115</v>
      </c>
      <c r="AT121" s="146">
        <f>ETo!$I120*((1-Constantes!$F$19)*ETo!$K120+ETo!$L120)</f>
        <v>1.5510052202483042</v>
      </c>
      <c r="AU121" s="121">
        <f>MIN(AT121*Constantes!$F$17,0.8*(AX120+Observaciones!$F120-AV121-AW121-Constantes!$D$14))</f>
        <v>0.96764637691891109</v>
      </c>
      <c r="AV121" s="121">
        <f>IF(Observaciones!$F120&gt;0.05*Constantes!$F$18,((Observaciones!$F120-0.05*Constantes!$F$18)^2)/(Observaciones!$F120+0.95*Constantes!$F$18),0)</f>
        <v>0</v>
      </c>
      <c r="AW121" s="121">
        <f>MAX(0,AX120+Observaciones!$F120-AV121-Constantes!$D$13)</f>
        <v>0</v>
      </c>
      <c r="AX121" s="121">
        <f>AX120+Observaciones!$F120-AV121-AU121-AW121-AY120</f>
        <v>33.193180857395703</v>
      </c>
      <c r="AY121" s="121">
        <f>MAX(0,(AX121-Constantes!$D$14)*(1-EXP(-Constantes!$D$22)))</f>
        <v>0.10591429424979881</v>
      </c>
      <c r="AZ121" s="119">
        <f>AZ120+(Entradas!$F$19*AW121-BA120)/(800*Entradas!$D$44)</f>
        <v>0</v>
      </c>
      <c r="BA121" s="119">
        <f>8000*Entradas!$D$45*AZ121/Constantes!$F$32</f>
        <v>0</v>
      </c>
      <c r="BB121" s="119">
        <f>10*Escenarios!$F$11*AV121</f>
        <v>0</v>
      </c>
      <c r="BC121" s="119">
        <f>10*Escenarios!$F$11*BA121</f>
        <v>0</v>
      </c>
      <c r="BD121" s="119">
        <f>0.001*Observaciones!$F120*Escenarios!$F$9</f>
        <v>0</v>
      </c>
      <c r="BE121" s="119">
        <f>Observaciones!$I120</f>
        <v>0</v>
      </c>
      <c r="BF121" s="119">
        <f>MIN(0.0005*ETo!$M120*Escenarios!$F$9*(BJ120/Constantes!$F$27)^(2/3),BJ120+BB121+BE121+BC121+BD121)</f>
        <v>14.224146439271319</v>
      </c>
      <c r="BG121" s="119">
        <f>MIN(Constantes!$F$26*(BJ120/Constantes!$F$27)^(2/3),BJ120+BB121+BC121+BD121+BE121-BF121)</f>
        <v>60.80030865857421</v>
      </c>
      <c r="BH121" s="119">
        <f>MIN(Entradas!$F$20,BJ120+BB121+BC121+BD121+BE121-BF121-BG121)</f>
        <v>1</v>
      </c>
      <c r="BI121" s="119">
        <f>MAX(0,BJ120+BB121+BC121+BD121+BE121-BF121-BG121-BH121-Constantes!$F$27)</f>
        <v>0</v>
      </c>
      <c r="BJ121" s="119">
        <f t="shared" si="15"/>
        <v>4341.0267763543852</v>
      </c>
      <c r="BK121" s="119">
        <f>(Escenarios!$F$11*AU121+0.1*BF121)/(Escenarios!$F$12)</f>
        <v>0.95299271663574858</v>
      </c>
      <c r="BL121" s="119">
        <f>BI121/10/Escenarios!$F$12</f>
        <v>0</v>
      </c>
      <c r="BM121" s="119">
        <f>(Escenarios!$F$11*AW121+0.1*BG121)/(Escenarios!$F$12)</f>
        <v>0.17371516759592631</v>
      </c>
      <c r="BN121" s="121">
        <f t="shared" si="16"/>
        <v>200.25028878022593</v>
      </c>
      <c r="BO121" s="121">
        <f>MAX(0,(BN121-Constantes!$D$13)*(1-EXP(-Constantes!$D$23)))</f>
        <v>1.1034758486842389</v>
      </c>
      <c r="BP121" s="121">
        <f>BL121+AY121*Escenarios!$F$11/Escenarios!$F$12+BO121</f>
        <v>1.2033378975483349</v>
      </c>
      <c r="BQ121" s="121">
        <f>0.0526*BL121*Observaciones!$F120^1.218</f>
        <v>0</v>
      </c>
      <c r="BR121" s="121">
        <f>BQ121*Constantes!$F$38</f>
        <v>0</v>
      </c>
      <c r="BS121" s="121">
        <f t="shared" si="17"/>
        <v>0</v>
      </c>
      <c r="BT121" s="15"/>
      <c r="BU121" s="74">
        <v>115</v>
      </c>
      <c r="BV121" s="75">
        <f>0.0526*Observaciones!$F120^2.218</f>
        <v>0</v>
      </c>
      <c r="BW121" s="75">
        <f>IF(Observaciones!$F120&gt;0.05*$CA$7,((Observaciones!$F120-0.05*$CA$7)^2)/(Observaciones!$F120+0.95*$CA$7),0)</f>
        <v>0</v>
      </c>
      <c r="BX121" s="75">
        <f>0.0526*BW121*Observaciones!$F120^1.218</f>
        <v>0</v>
      </c>
      <c r="BY121" s="27"/>
      <c r="BZ121" s="27"/>
      <c r="CA121" s="103"/>
      <c r="CB121" s="37"/>
    </row>
    <row r="122" spans="2:80" s="2" customFormat="1" ht="14.5" x14ac:dyDescent="0.35">
      <c r="B122" s="36"/>
      <c r="C122" s="74">
        <v>116</v>
      </c>
      <c r="D122" s="146">
        <f>ETo!$I121*((1-Constantes!$D$19)*ETo!$K121+ETo!$L121)</f>
        <v>1.5531444439649915</v>
      </c>
      <c r="E122" s="75">
        <f>MIN(D122*Constantes!$D$17,0.8*(H121+Observaciones!$F121-F122-G122-Constantes!$D$14))</f>
        <v>0.96604914142699072</v>
      </c>
      <c r="F122" s="75">
        <f>IF(Observaciones!$F121&gt;0.05*Constantes!$D$18,((Observaciones!$F121-0.05*Constantes!$D$18)^2)/(Observaciones!$F121+0.95*Constantes!$D$18),0)</f>
        <v>0</v>
      </c>
      <c r="G122" s="75">
        <f>MAX(0,H121+Observaciones!$F121-F122-Constantes!$D$13)</f>
        <v>0</v>
      </c>
      <c r="H122" s="75">
        <f>H121+Observaciones!$F121-F122-E122-G122-I121</f>
        <v>33.013965173893617</v>
      </c>
      <c r="I122" s="75">
        <f>MAX(0,(H122-Constantes!$D$14)*(1-EXP(-Constantes!$D$22)))</f>
        <v>0.10344697897560098</v>
      </c>
      <c r="J122" s="75">
        <f t="shared" si="9"/>
        <v>192.7205819419805</v>
      </c>
      <c r="K122" s="75">
        <f>MAX(0,(J122-Constantes!$D$13)*(1-EXP(-Constantes!$D$23)))</f>
        <v>1.0514643643412769</v>
      </c>
      <c r="L122" s="75">
        <f t="shared" si="10"/>
        <v>1.1549113433168778</v>
      </c>
      <c r="M122" s="75">
        <f>0.0526*F122*Observaciones!$F121^1.218</f>
        <v>0</v>
      </c>
      <c r="N122" s="75">
        <f>M122*Constantes!$D$38</f>
        <v>0</v>
      </c>
      <c r="O122" s="75">
        <f t="shared" si="11"/>
        <v>0</v>
      </c>
      <c r="P122" s="15"/>
      <c r="Q122" s="120">
        <v>116</v>
      </c>
      <c r="R122" s="146">
        <f>ETo!$I121*((1-Constantes!$E$19)*ETo!$K121+ETo!$L121)</f>
        <v>1.5533784115012146</v>
      </c>
      <c r="S122" s="121">
        <f>MIN(R122*Constantes!$E$17,0.8*(V121+Observaciones!$F121-T122-U122-Constantes!$D$14))</f>
        <v>0.96689506302433037</v>
      </c>
      <c r="T122" s="121">
        <f>IF(Observaciones!$F121&gt;0.05*Constantes!$E$18,((Observaciones!$F121-0.05*Constantes!$E$18)^2)/(Observaciones!$F121+0.95*Constantes!$E$18),0)</f>
        <v>0</v>
      </c>
      <c r="U122" s="121">
        <f>MAX(0,V121+Observaciones!$F121-T122-Constantes!$D$13)</f>
        <v>0</v>
      </c>
      <c r="V122" s="121">
        <f>V121+Observaciones!$F121-T122-S122-U122-W121</f>
        <v>33.014886399232033</v>
      </c>
      <c r="W122" s="121">
        <f>MAX(0,(V122-Constantes!$D$14)*(1-EXP(-Constantes!$D$22)))</f>
        <v>0.10345966175706316</v>
      </c>
      <c r="X122" s="119">
        <f>X121+(Entradas!$E$19*U122-Y121)/(800*Entradas!$D$44)</f>
        <v>0</v>
      </c>
      <c r="Y122" s="119">
        <f>8000*Entradas!$D$45*X122/Constantes!$E$32</f>
        <v>0</v>
      </c>
      <c r="Z122" s="119">
        <f>10*Escenarios!$E$11*T122</f>
        <v>0</v>
      </c>
      <c r="AA122" s="119">
        <f>10*Escenarios!$E$11*Y122</f>
        <v>0</v>
      </c>
      <c r="AB122" s="119">
        <f>0.001*Observaciones!$F121*Escenarios!$E$9</f>
        <v>4.5</v>
      </c>
      <c r="AC122" s="119">
        <f>Observaciones!$I121</f>
        <v>0</v>
      </c>
      <c r="AD122" s="119">
        <f>MIN(0.0005*ETo!$M121*Escenarios!$E$9*(AH121/Constantes!$E$27)^(2/3),AH121+Z122+AA122+AB122+AC122)</f>
        <v>4.4358082874654654</v>
      </c>
      <c r="AE122" s="119">
        <f>MIN(Constantes!$E$26*(AH121/Constantes!$E$27)^(2/3),AH121+Z122+AA122+AB122+AC122-AD122)</f>
        <v>18.915828740974323</v>
      </c>
      <c r="AF122" s="119">
        <f>MIN(Entradas!$E$20,AH121+Z122+AA122+AB122+AC122-AD122-AE122)</f>
        <v>1</v>
      </c>
      <c r="AG122" s="119">
        <f>MAX(0,AH121+Z122+AA122+AB122+AC122-AD122-AE122-AF122-Constantes!$E$27)</f>
        <v>0</v>
      </c>
      <c r="AH122" s="119">
        <f t="shared" si="12"/>
        <v>6112.1435810364883</v>
      </c>
      <c r="AI122" s="119">
        <f>(Escenarios!$E$11*S122+0.1*AD122)/(Escenarios!$E$12)</f>
        <v>0.96575601437388425</v>
      </c>
      <c r="AJ122" s="119">
        <f>AG122/10/Escenarios!$E$12</f>
        <v>0</v>
      </c>
      <c r="AK122" s="119">
        <f>(Escenarios!$E$11*U122+0.1*AE122)/(Escenarios!$E$12)</f>
        <v>5.4045224974212352E-2</v>
      </c>
      <c r="AL122" s="121">
        <f t="shared" si="13"/>
        <v>194.49747549828669</v>
      </c>
      <c r="AM122" s="121">
        <f>MAX(0,(AL122-Constantes!$D$13)*(1-EXP(-Constantes!$D$23)))</f>
        <v>1.0637382646893634</v>
      </c>
      <c r="AN122" s="121">
        <f>AJ122+W122*Escenarios!$E$11/Escenarios!$E$12+AM122</f>
        <v>1.1657199312784685</v>
      </c>
      <c r="AO122" s="121">
        <f>0.0526*AJ122*Observaciones!$F121^1.218</f>
        <v>0</v>
      </c>
      <c r="AP122" s="121">
        <f>AO122*Constantes!$E$38</f>
        <v>0</v>
      </c>
      <c r="AQ122" s="121">
        <f t="shared" si="14"/>
        <v>0</v>
      </c>
      <c r="AR122" s="15"/>
      <c r="AS122" s="74">
        <v>116</v>
      </c>
      <c r="AT122" s="146">
        <f>ETo!$I121*((1-Constantes!$F$19)*ETo!$K121+ETo!$L121)</f>
        <v>1.5541228536619256</v>
      </c>
      <c r="AU122" s="121">
        <f>MIN(AT122*Constantes!$F$17,0.8*(AX121+Observaciones!$F121-AV122-AW122-Constantes!$D$14))</f>
        <v>0.96959141658600456</v>
      </c>
      <c r="AV122" s="121">
        <f>IF(Observaciones!$F121&gt;0.05*Constantes!$F$18,((Observaciones!$F121-0.05*Constantes!$F$18)^2)/(Observaciones!$F121+0.95*Constantes!$F$18),0)</f>
        <v>0</v>
      </c>
      <c r="AW122" s="121">
        <f>MAX(0,AX121+Observaciones!$F121-AV122-Constantes!$D$13)</f>
        <v>0</v>
      </c>
      <c r="AX122" s="121">
        <f>AX121+Observaciones!$F121-AV122-AU122-AW122-AY121</f>
        <v>33.017675146559895</v>
      </c>
      <c r="AY122" s="121">
        <f>MAX(0,(AX122-Constantes!$D$14)*(1-EXP(-Constantes!$D$22)))</f>
        <v>0.1034980552656192</v>
      </c>
      <c r="AZ122" s="119">
        <f>AZ121+(Entradas!$F$19*AW122-BA121)/(800*Entradas!$D$44)</f>
        <v>0</v>
      </c>
      <c r="BA122" s="119">
        <f>8000*Entradas!$D$45*AZ122/Constantes!$F$32</f>
        <v>0</v>
      </c>
      <c r="BB122" s="119">
        <f>10*Escenarios!$F$11*AV122</f>
        <v>0</v>
      </c>
      <c r="BC122" s="119">
        <f>10*Escenarios!$F$11*BA122</f>
        <v>0</v>
      </c>
      <c r="BD122" s="119">
        <f>0.001*Observaciones!$F121*Escenarios!$F$9</f>
        <v>18</v>
      </c>
      <c r="BE122" s="119">
        <f>Observaciones!$I121</f>
        <v>0</v>
      </c>
      <c r="BF122" s="119">
        <f>MIN(0.0005*ETo!$M121*Escenarios!$F$9*(BJ121/Constantes!$F$27)^(2/3),BJ121+BB122+BE122+BC122+BD122)</f>
        <v>14.093748935210911</v>
      </c>
      <c r="BG122" s="119">
        <f>MIN(Constantes!$F$26*(BJ121/Constantes!$F$27)^(2/3),BJ121+BB122+BC122+BD122+BE122-BF122)</f>
        <v>60.100645451714499</v>
      </c>
      <c r="BH122" s="119">
        <f>MIN(Entradas!$F$20,BJ121+BB122+BC122+BD122+BE122-BF122-BG122)</f>
        <v>1</v>
      </c>
      <c r="BI122" s="119">
        <f>MAX(0,BJ121+BB122+BC122+BD122+BE122-BF122-BG122-BH122-Constantes!$F$27)</f>
        <v>0</v>
      </c>
      <c r="BJ122" s="119">
        <f t="shared" si="15"/>
        <v>4283.8323819674597</v>
      </c>
      <c r="BK122" s="119">
        <f>(Escenarios!$F$11*AU122+0.1*BF122)/(Escenarios!$F$12)</f>
        <v>0.95445404688169277</v>
      </c>
      <c r="BL122" s="119">
        <f>BI122/10/Escenarios!$F$12</f>
        <v>0</v>
      </c>
      <c r="BM122" s="119">
        <f>(Escenarios!$F$11*AW122+0.1*BG122)/(Escenarios!$F$12)</f>
        <v>0.17171612986204143</v>
      </c>
      <c r="BN122" s="121">
        <f t="shared" si="16"/>
        <v>199.31852906140372</v>
      </c>
      <c r="BO122" s="121">
        <f>MAX(0,(BN122-Constantes!$D$13)*(1-EXP(-Constantes!$D$23)))</f>
        <v>1.0970397141748884</v>
      </c>
      <c r="BP122" s="121">
        <f>BL122+AY122*Escenarios!$F$11/Escenarios!$F$12+BO122</f>
        <v>1.1946235948539008</v>
      </c>
      <c r="BQ122" s="121">
        <f>0.0526*BL122*Observaciones!$F121^1.218</f>
        <v>0</v>
      </c>
      <c r="BR122" s="121">
        <f>BQ122*Constantes!$F$38</f>
        <v>0</v>
      </c>
      <c r="BS122" s="121">
        <f t="shared" si="17"/>
        <v>0</v>
      </c>
      <c r="BT122" s="15"/>
      <c r="BU122" s="74">
        <v>116</v>
      </c>
      <c r="BV122" s="75">
        <f>0.0526*Observaciones!$F121^2.218</f>
        <v>4.1638553129570627E-2</v>
      </c>
      <c r="BW122" s="75">
        <f>IF(Observaciones!$F121&gt;0.05*$CA$7,((Observaciones!$F121-0.05*$CA$7)^2)/(Observaciones!$F121+0.95*$CA$7),0)</f>
        <v>0</v>
      </c>
      <c r="BX122" s="75">
        <f>0.0526*BW122*Observaciones!$F121^1.218</f>
        <v>0</v>
      </c>
      <c r="BY122" s="27"/>
      <c r="BZ122" s="27"/>
      <c r="CA122" s="103"/>
      <c r="CB122" s="37"/>
    </row>
    <row r="123" spans="2:80" s="2" customFormat="1" ht="14.5" x14ac:dyDescent="0.35">
      <c r="B123" s="36"/>
      <c r="C123" s="74">
        <v>117</v>
      </c>
      <c r="D123" s="146">
        <f>ETo!$I122*((1-Constantes!$D$19)*ETo!$K122+ETo!$L122)</f>
        <v>1.4797204359261333</v>
      </c>
      <c r="E123" s="75">
        <f>MIN(D123*Constantes!$D$17,0.8*(H122+Observaciones!$F122-F123-G123-Constantes!$D$14))</f>
        <v>0.92037972529400791</v>
      </c>
      <c r="F123" s="75">
        <f>IF(Observaciones!$F122&gt;0.05*Constantes!$D$18,((Observaciones!$F122-0.05*Constantes!$D$18)^2)/(Observaciones!$F122+0.95*Constantes!$D$18),0)</f>
        <v>0</v>
      </c>
      <c r="G123" s="75">
        <f>MAX(0,H122+Observaciones!$F122-F123-Constantes!$D$13)</f>
        <v>0</v>
      </c>
      <c r="H123" s="75">
        <f>H122+Observaciones!$F122-F123-E123-G123-I122</f>
        <v>31.990138469624011</v>
      </c>
      <c r="I123" s="75">
        <f>MAX(0,(H123-Constantes!$D$14)*(1-EXP(-Constantes!$D$22)))</f>
        <v>8.935165419033117E-2</v>
      </c>
      <c r="J123" s="75">
        <f t="shared" si="9"/>
        <v>191.66911757763921</v>
      </c>
      <c r="K123" s="75">
        <f>MAX(0,(J123-Constantes!$D$13)*(1-EXP(-Constantes!$D$23)))</f>
        <v>1.0442013694467953</v>
      </c>
      <c r="L123" s="75">
        <f t="shared" si="10"/>
        <v>1.1335530236371265</v>
      </c>
      <c r="M123" s="75">
        <f>0.0526*F123*Observaciones!$F122^1.218</f>
        <v>0</v>
      </c>
      <c r="N123" s="75">
        <f>M123*Constantes!$D$38</f>
        <v>0</v>
      </c>
      <c r="O123" s="75">
        <f t="shared" si="11"/>
        <v>0</v>
      </c>
      <c r="P123" s="15"/>
      <c r="Q123" s="120">
        <v>117</v>
      </c>
      <c r="R123" s="146">
        <f>ETo!$I122*((1-Constantes!$E$19)*ETo!$K122+ETo!$L122)</f>
        <v>1.4799435046049827</v>
      </c>
      <c r="S123" s="121">
        <f>MIN(R123*Constantes!$E$17,0.8*(V122+Observaciones!$F122-T123-U123-Constantes!$D$14))</f>
        <v>0.9211857571617631</v>
      </c>
      <c r="T123" s="121">
        <f>IF(Observaciones!$F122&gt;0.05*Constantes!$E$18,((Observaciones!$F122-0.05*Constantes!$E$18)^2)/(Observaciones!$F122+0.95*Constantes!$E$18),0)</f>
        <v>0</v>
      </c>
      <c r="U123" s="121">
        <f>MAX(0,V122+Observaciones!$F122-T123-Constantes!$D$13)</f>
        <v>0</v>
      </c>
      <c r="V123" s="121">
        <f>V122+Observaciones!$F122-T123-S123-U123-W122</f>
        <v>31.990240980313203</v>
      </c>
      <c r="W123" s="121">
        <f>MAX(0,(V123-Constantes!$D$14)*(1-EXP(-Constantes!$D$22)))</f>
        <v>8.935306548528188E-2</v>
      </c>
      <c r="X123" s="119">
        <f>X122+(Entradas!$E$19*U123-Y122)/(800*Entradas!$D$44)</f>
        <v>0</v>
      </c>
      <c r="Y123" s="119">
        <f>8000*Entradas!$D$45*X123/Constantes!$E$32</f>
        <v>0</v>
      </c>
      <c r="Z123" s="119">
        <f>10*Escenarios!$E$11*T123</f>
        <v>0</v>
      </c>
      <c r="AA123" s="119">
        <f>10*Escenarios!$E$11*Y123</f>
        <v>0</v>
      </c>
      <c r="AB123" s="119">
        <f>0.001*Observaciones!$F122*Escenarios!$E$9</f>
        <v>0</v>
      </c>
      <c r="AC123" s="119">
        <f>Observaciones!$I122</f>
        <v>0</v>
      </c>
      <c r="AD123" s="119">
        <f>MIN(0.0005*ETo!$M122*Escenarios!$E$9*(AH122/Constantes!$E$27)^(2/3),AH122+Z123+AA123+AB123+AC123)</f>
        <v>4.2175089356263076</v>
      </c>
      <c r="AE123" s="119">
        <f>MIN(Constantes!$E$26*(AH122/Constantes!$E$27)^(2/3),AH122+Z123+AA123+AB123+AC123-AD123)</f>
        <v>18.874981452081357</v>
      </c>
      <c r="AF123" s="119">
        <f>MIN(Entradas!$E$20,AH122+Z123+AA123+AB123+AC123-AD123-AE123)</f>
        <v>1</v>
      </c>
      <c r="AG123" s="119">
        <f>MAX(0,AH122+Z123+AA123+AB123+AC123-AD123-AE123-AF123-Constantes!$E$27)</f>
        <v>0</v>
      </c>
      <c r="AH123" s="119">
        <f t="shared" si="12"/>
        <v>6088.0510906487807</v>
      </c>
      <c r="AI123" s="119">
        <f>(Escenarios!$E$11*S123+0.1*AD123)/(Escenarios!$E$12)</f>
        <v>0.92007598616124153</v>
      </c>
      <c r="AJ123" s="119">
        <f>AG123/10/Escenarios!$E$12</f>
        <v>0</v>
      </c>
      <c r="AK123" s="119">
        <f>(Escenarios!$E$11*U123+0.1*AE123)/(Escenarios!$E$12)</f>
        <v>5.3928518434518166E-2</v>
      </c>
      <c r="AL123" s="121">
        <f t="shared" si="13"/>
        <v>193.48766575203186</v>
      </c>
      <c r="AM123" s="121">
        <f>MAX(0,(AL123-Constantes!$D$13)*(1-EXP(-Constantes!$D$23)))</f>
        <v>1.0567629992593826</v>
      </c>
      <c r="AN123" s="121">
        <f>AJ123+W123*Escenarios!$E$11/Escenarios!$E$12+AM123</f>
        <v>1.144839592380589</v>
      </c>
      <c r="AO123" s="121">
        <f>0.0526*AJ123*Observaciones!$F122^1.218</f>
        <v>0</v>
      </c>
      <c r="AP123" s="121">
        <f>AO123*Constantes!$E$38</f>
        <v>0</v>
      </c>
      <c r="AQ123" s="121">
        <f t="shared" si="14"/>
        <v>0</v>
      </c>
      <c r="AR123" s="15"/>
      <c r="AS123" s="74">
        <v>117</v>
      </c>
      <c r="AT123" s="146">
        <f>ETo!$I122*((1-Constantes!$F$19)*ETo!$K122+ETo!$L122)</f>
        <v>1.4806532685831404</v>
      </c>
      <c r="AU123" s="121">
        <f>MIN(AT123*Constantes!$F$17,0.8*(AX122+Observaciones!$F122-AV123-AW123-Constantes!$D$14))</f>
        <v>0.92375496362819909</v>
      </c>
      <c r="AV123" s="121">
        <f>IF(Observaciones!$F122&gt;0.05*Constantes!$F$18,((Observaciones!$F122-0.05*Constantes!$F$18)^2)/(Observaciones!$F122+0.95*Constantes!$F$18),0)</f>
        <v>0</v>
      </c>
      <c r="AW123" s="121">
        <f>MAX(0,AX122+Observaciones!$F122-AV123-Constantes!$D$13)</f>
        <v>0</v>
      </c>
      <c r="AX123" s="121">
        <f>AX122+Observaciones!$F122-AV123-AU123-AW123-AY122</f>
        <v>31.990422127666079</v>
      </c>
      <c r="AY123" s="121">
        <f>MAX(0,(AX123-Constantes!$D$14)*(1-EXP(-Constantes!$D$22)))</f>
        <v>8.9355559394419165E-2</v>
      </c>
      <c r="AZ123" s="119">
        <f>AZ122+(Entradas!$F$19*AW123-BA122)/(800*Entradas!$D$44)</f>
        <v>0</v>
      </c>
      <c r="BA123" s="119">
        <f>8000*Entradas!$D$45*AZ123/Constantes!$F$32</f>
        <v>0</v>
      </c>
      <c r="BB123" s="119">
        <f>10*Escenarios!$F$11*AV123</f>
        <v>0</v>
      </c>
      <c r="BC123" s="119">
        <f>10*Escenarios!$F$11*BA123</f>
        <v>0</v>
      </c>
      <c r="BD123" s="119">
        <f>0.001*Observaciones!$F122*Escenarios!$F$9</f>
        <v>0</v>
      </c>
      <c r="BE123" s="119">
        <f>Observaciones!$I122</f>
        <v>0</v>
      </c>
      <c r="BF123" s="119">
        <f>MIN(0.0005*ETo!$M122*Escenarios!$F$9*(BJ122/Constantes!$F$27)^(2/3),BJ122+BB123+BE123+BC123+BD123)</f>
        <v>13.310936669380954</v>
      </c>
      <c r="BG123" s="119">
        <f>MIN(Constantes!$F$26*(BJ122/Constantes!$F$27)^(2/3),BJ122+BB123+BC123+BD123+BE123-BF123)</f>
        <v>59.571582794307702</v>
      </c>
      <c r="BH123" s="119">
        <f>MIN(Entradas!$F$20,BJ122+BB123+BC123+BD123+BE123-BF123-BG123)</f>
        <v>1</v>
      </c>
      <c r="BI123" s="119">
        <f>MAX(0,BJ122+BB123+BC123+BD123+BE123-BF123-BG123-BH123-Constantes!$F$27)</f>
        <v>0</v>
      </c>
      <c r="BJ123" s="119">
        <f t="shared" si="15"/>
        <v>4209.9498625037713</v>
      </c>
      <c r="BK123" s="119">
        <f>(Escenarios!$F$11*AU123+0.1*BF123)/(Escenarios!$F$12)</f>
        <v>0.90900021333339043</v>
      </c>
      <c r="BL123" s="119">
        <f>BI123/10/Escenarios!$F$12</f>
        <v>0</v>
      </c>
      <c r="BM123" s="119">
        <f>(Escenarios!$F$11*AW123+0.1*BG123)/(Escenarios!$F$12)</f>
        <v>0.1702045222694506</v>
      </c>
      <c r="BN123" s="121">
        <f t="shared" si="16"/>
        <v>198.39169386949828</v>
      </c>
      <c r="BO123" s="121">
        <f>MAX(0,(BN123-Constantes!$D$13)*(1-EXP(-Constantes!$D$23)))</f>
        <v>1.0906375958576859</v>
      </c>
      <c r="BP123" s="121">
        <f>BL123+AY123*Escenarios!$F$11/Escenarios!$F$12+BO123</f>
        <v>1.1748871232867097</v>
      </c>
      <c r="BQ123" s="121">
        <f>0.0526*BL123*Observaciones!$F122^1.218</f>
        <v>0</v>
      </c>
      <c r="BR123" s="121">
        <f>BQ123*Constantes!$F$38</f>
        <v>0</v>
      </c>
      <c r="BS123" s="121">
        <f t="shared" si="17"/>
        <v>0</v>
      </c>
      <c r="BT123" s="15"/>
      <c r="BU123" s="74">
        <v>117</v>
      </c>
      <c r="BV123" s="75">
        <f>0.0526*Observaciones!$F122^2.218</f>
        <v>0</v>
      </c>
      <c r="BW123" s="75">
        <f>IF(Observaciones!$F122&gt;0.05*$CA$7,((Observaciones!$F122-0.05*$CA$7)^2)/(Observaciones!$F122+0.95*$CA$7),0)</f>
        <v>0</v>
      </c>
      <c r="BX123" s="75">
        <f>0.0526*BW123*Observaciones!$F122^1.218</f>
        <v>0</v>
      </c>
      <c r="BY123" s="27"/>
      <c r="BZ123" s="27"/>
      <c r="CA123" s="103"/>
      <c r="CB123" s="37"/>
    </row>
    <row r="124" spans="2:80" s="2" customFormat="1" ht="14.5" x14ac:dyDescent="0.35">
      <c r="B124" s="36"/>
      <c r="C124" s="74">
        <v>118</v>
      </c>
      <c r="D124" s="146">
        <f>ETo!$I123*((1-Constantes!$D$19)*ETo!$K123+ETo!$L123)</f>
        <v>1.5069443456677352</v>
      </c>
      <c r="E124" s="75">
        <f>MIN(D124*Constantes!$D$17,0.8*(H123+Observaciones!$F123-F124-G124-Constantes!$D$14))</f>
        <v>0.93731287966632149</v>
      </c>
      <c r="F124" s="75">
        <f>IF(Observaciones!$F123&gt;0.05*Constantes!$D$18,((Observaciones!$F123-0.05*Constantes!$D$18)^2)/(Observaciones!$F123+0.95*Constantes!$D$18),0)</f>
        <v>0.22153608332298211</v>
      </c>
      <c r="G124" s="75">
        <f>MAX(0,H123+Observaciones!$F123-F124-Constantes!$D$13)</f>
        <v>0</v>
      </c>
      <c r="H124" s="75">
        <f>H123+Observaciones!$F123-F124-E124-G124-I123</f>
        <v>38.841937852444374</v>
      </c>
      <c r="I124" s="75">
        <f>MAX(0,(H124-Constantes!$D$14)*(1-EXP(-Constantes!$D$22)))</f>
        <v>0.18368240104583816</v>
      </c>
      <c r="J124" s="75">
        <f t="shared" si="9"/>
        <v>190.62491620819242</v>
      </c>
      <c r="K124" s="75">
        <f>MAX(0,(J124-Constantes!$D$13)*(1-EXP(-Constantes!$D$23)))</f>
        <v>1.0369885437226882</v>
      </c>
      <c r="L124" s="75">
        <f t="shared" si="10"/>
        <v>1.4422070280915085</v>
      </c>
      <c r="M124" s="75">
        <f>0.0526*F124*Observaciones!$F123^1.218</f>
        <v>0.14892409528061279</v>
      </c>
      <c r="N124" s="75">
        <f>M124*Constantes!$D$38</f>
        <v>6.7136378936624708E-4</v>
      </c>
      <c r="O124" s="75">
        <f t="shared" si="11"/>
        <v>46.551138379534287</v>
      </c>
      <c r="P124" s="15"/>
      <c r="Q124" s="120">
        <v>118</v>
      </c>
      <c r="R124" s="146">
        <f>ETo!$I123*((1-Constantes!$E$19)*ETo!$K123+ETo!$L123)</f>
        <v>1.507172165775678</v>
      </c>
      <c r="S124" s="121">
        <f>MIN(R124*Constantes!$E$17,0.8*(V123+Observaciones!$F123-T124-U124-Constantes!$D$14))</f>
        <v>0.93813414389340588</v>
      </c>
      <c r="T124" s="121">
        <f>IF(Observaciones!$F123&gt;0.05*Constantes!$E$18,((Observaciones!$F123-0.05*Constantes!$E$18)^2)/(Observaciones!$F123+0.95*Constantes!$E$18),0)</f>
        <v>0.21945055765414553</v>
      </c>
      <c r="U124" s="121">
        <f>MAX(0,V123+Observaciones!$F123-T124-Constantes!$D$13)</f>
        <v>0</v>
      </c>
      <c r="V124" s="121">
        <f>V123+Observaciones!$F123-T124-S124-U124-W123</f>
        <v>38.843303213280365</v>
      </c>
      <c r="W124" s="121">
        <f>MAX(0,(V124-Constantes!$D$14)*(1-EXP(-Constantes!$D$22)))</f>
        <v>0.18370119837194043</v>
      </c>
      <c r="X124" s="119">
        <f>X123+(Entradas!$E$19*U124-Y123)/(800*Entradas!$D$44)</f>
        <v>0</v>
      </c>
      <c r="Y124" s="119">
        <f>8000*Entradas!$D$45*X124/Constantes!$E$32</f>
        <v>0</v>
      </c>
      <c r="Z124" s="119">
        <f>10*Escenarios!$E$11*T124</f>
        <v>75.710442390680214</v>
      </c>
      <c r="AA124" s="119">
        <f>10*Escenarios!$E$11*Y124</f>
        <v>0</v>
      </c>
      <c r="AB124" s="119">
        <f>0.001*Observaciones!$F123*Escenarios!$E$9</f>
        <v>40.5</v>
      </c>
      <c r="AC124" s="119">
        <f>Observaciones!$I123</f>
        <v>8.846492705771368</v>
      </c>
      <c r="AD124" s="119">
        <f>MIN(0.0005*ETo!$M123*Escenarios!$E$9*(AH123/Constantes!$E$27)^(2/3),AH123+Z124+AA124+AB124+AC124)</f>
        <v>4.2859108647656479</v>
      </c>
      <c r="AE124" s="119">
        <f>MIN(Constantes!$E$26*(AH123/Constantes!$E$27)^(2/3),AH123+Z124+AA124+AB124+AC124-AD124)</f>
        <v>18.825348610419056</v>
      </c>
      <c r="AF124" s="119">
        <f>MIN(Entradas!$E$20,AH123+Z124+AA124+AB124+AC124-AD124-AE124)</f>
        <v>1</v>
      </c>
      <c r="AG124" s="119">
        <f>MAX(0,AH123+Z124+AA124+AB124+AC124-AD124-AE124-AF124-Constantes!$E$27)</f>
        <v>0</v>
      </c>
      <c r="AH124" s="119">
        <f t="shared" si="12"/>
        <v>6188.9967662700474</v>
      </c>
      <c r="AI124" s="119">
        <f>(Escenarios!$E$11*S124+0.1*AD124)/(Escenarios!$E$12)</f>
        <v>0.93697768716568774</v>
      </c>
      <c r="AJ124" s="119">
        <f>AG124/10/Escenarios!$E$12</f>
        <v>0</v>
      </c>
      <c r="AK124" s="119">
        <f>(Escenarios!$E$11*U124+0.1*AE124)/(Escenarios!$E$12)</f>
        <v>5.3786710315483023E-2</v>
      </c>
      <c r="AL124" s="121">
        <f t="shared" si="13"/>
        <v>192.48468946308796</v>
      </c>
      <c r="AM124" s="121">
        <f>MAX(0,(AL124-Constantes!$D$13)*(1-EXP(-Constantes!$D$23)))</f>
        <v>1.0498349359669576</v>
      </c>
      <c r="AN124" s="121">
        <f>AJ124+W124*Escenarios!$E$11/Escenarios!$E$12+AM124</f>
        <v>1.2309118315050132</v>
      </c>
      <c r="AO124" s="121">
        <f>0.0526*AJ124*Observaciones!$F123^1.218</f>
        <v>0</v>
      </c>
      <c r="AP124" s="121">
        <f>AO124*Constantes!$E$38</f>
        <v>0</v>
      </c>
      <c r="AQ124" s="121">
        <f t="shared" si="14"/>
        <v>0</v>
      </c>
      <c r="AR124" s="15"/>
      <c r="AS124" s="74">
        <v>118</v>
      </c>
      <c r="AT124" s="146">
        <f>ETo!$I123*((1-Constantes!$F$19)*ETo!$K123+ETo!$L123)</f>
        <v>1.5078970479373139</v>
      </c>
      <c r="AU124" s="121">
        <f>MIN(AT124*Constantes!$F$17,0.8*(AX123+Observaciones!$F123-AV124-AW124-Constantes!$D$14))</f>
        <v>0.94075190473547898</v>
      </c>
      <c r="AV124" s="121">
        <f>IF(Observaciones!$F123&gt;0.05*Constantes!$F$18,((Observaciones!$F123-0.05*Constantes!$F$18)^2)/(Observaciones!$F123+0.95*Constantes!$F$18),0)</f>
        <v>0.21290781351572011</v>
      </c>
      <c r="AW124" s="121">
        <f>MAX(0,AX123+Observaciones!$F123-AV124-Constantes!$D$13)</f>
        <v>0</v>
      </c>
      <c r="AX124" s="121">
        <f>AX123+Observaciones!$F123-AV124-AU124-AW124-AY123</f>
        <v>38.847406850020462</v>
      </c>
      <c r="AY124" s="121">
        <f>MAX(0,(AX124-Constantes!$D$14)*(1-EXP(-Constantes!$D$22)))</f>
        <v>0.18375769435159325</v>
      </c>
      <c r="AZ124" s="119">
        <f>AZ123+(Entradas!$F$19*AW124-BA123)/(800*Entradas!$D$44)</f>
        <v>0</v>
      </c>
      <c r="BA124" s="119">
        <f>8000*Entradas!$D$45*AZ124/Constantes!$F$32</f>
        <v>0</v>
      </c>
      <c r="BB124" s="119">
        <f>10*Escenarios!$F$11*AV124</f>
        <v>70.25957846018764</v>
      </c>
      <c r="BC124" s="119">
        <f>10*Escenarios!$F$11*BA124</f>
        <v>0</v>
      </c>
      <c r="BD124" s="119">
        <f>0.001*Observaciones!$F123*Escenarios!$F$9</f>
        <v>162</v>
      </c>
      <c r="BE124" s="119">
        <f>Observaciones!$I123</f>
        <v>8.846492705771368</v>
      </c>
      <c r="BF124" s="119">
        <f>MIN(0.0005*ETo!$M123*Escenarios!$F$9*(BJ123/Constantes!$F$27)^(2/3),BJ123+BB124+BE124+BC124+BD124)</f>
        <v>13.406092642095668</v>
      </c>
      <c r="BG124" s="119">
        <f>MIN(Constantes!$F$26*(BJ123/Constantes!$F$27)^(2/3),BJ123+BB124+BC124+BD124+BE124-BF124)</f>
        <v>58.884651467156587</v>
      </c>
      <c r="BH124" s="119">
        <f>MIN(Entradas!$F$20,BJ123+BB124+BC124+BD124+BE124-BF124-BG124)</f>
        <v>1</v>
      </c>
      <c r="BI124" s="119">
        <f>MAX(0,BJ123+BB124+BC124+BD124+BE124-BF124-BG124-BH124-Constantes!$F$27)</f>
        <v>0</v>
      </c>
      <c r="BJ124" s="119">
        <f t="shared" si="15"/>
        <v>4377.7651895604786</v>
      </c>
      <c r="BK124" s="119">
        <f>(Escenarios!$F$11*AU124+0.1*BF124)/(Escenarios!$F$12)</f>
        <v>0.92529777487086773</v>
      </c>
      <c r="BL124" s="119">
        <f>BI124/10/Escenarios!$F$12</f>
        <v>0</v>
      </c>
      <c r="BM124" s="119">
        <f>(Escenarios!$F$11*AW124+0.1*BG124)/(Escenarios!$F$12)</f>
        <v>0.16824186133473312</v>
      </c>
      <c r="BN124" s="121">
        <f t="shared" si="16"/>
        <v>197.46929813497533</v>
      </c>
      <c r="BO124" s="121">
        <f>MAX(0,(BN124-Constantes!$D$13)*(1-EXP(-Constantes!$D$23)))</f>
        <v>1.0842661431126102</v>
      </c>
      <c r="BP124" s="121">
        <f>BL124+AY124*Escenarios!$F$11/Escenarios!$F$12+BO124</f>
        <v>1.2575233977869695</v>
      </c>
      <c r="BQ124" s="121">
        <f>0.0526*BL124*Observaciones!$F123^1.218</f>
        <v>0</v>
      </c>
      <c r="BR124" s="121">
        <f>BQ124*Constantes!$F$38</f>
        <v>0</v>
      </c>
      <c r="BS124" s="121">
        <f t="shared" si="17"/>
        <v>0</v>
      </c>
      <c r="BT124" s="15"/>
      <c r="BU124" s="74">
        <v>118</v>
      </c>
      <c r="BV124" s="75">
        <f>0.0526*Observaciones!$F123^2.218</f>
        <v>5.4450956868019373</v>
      </c>
      <c r="BW124" s="75">
        <f>IF(Observaciones!$F123&gt;0.05*$CA$7,((Observaciones!$F123-0.05*$CA$7)^2)/(Observaciones!$F123+0.95*$CA$7),0)</f>
        <v>0.98900595580010309</v>
      </c>
      <c r="BX124" s="75">
        <f>0.0526*BW124*Observaciones!$F123^1.218</f>
        <v>0.66484346470969946</v>
      </c>
      <c r="BY124" s="27"/>
      <c r="BZ124" s="27"/>
      <c r="CA124" s="103"/>
      <c r="CB124" s="37"/>
    </row>
    <row r="125" spans="2:80" s="2" customFormat="1" ht="14.5" x14ac:dyDescent="0.35">
      <c r="B125" s="36"/>
      <c r="C125" s="74">
        <v>119</v>
      </c>
      <c r="D125" s="146">
        <f>ETo!$I124*((1-Constantes!$D$19)*ETo!$K124+ETo!$L124)</f>
        <v>1.494096254937852</v>
      </c>
      <c r="E125" s="75">
        <f>MIN(D125*Constantes!$D$17,0.8*(H124+Observaciones!$F124-F125-G125-Constantes!$D$14))</f>
        <v>0.92932142267929863</v>
      </c>
      <c r="F125" s="75">
        <f>IF(Observaciones!$F124&gt;0.05*Constantes!$D$18,((Observaciones!$F124-0.05*Constantes!$D$18)^2)/(Observaciones!$F124+0.95*Constantes!$D$18),0)</f>
        <v>0</v>
      </c>
      <c r="G125" s="75">
        <f>MAX(0,H124+Observaciones!$F124-F125-Constantes!$D$13)</f>
        <v>0</v>
      </c>
      <c r="H125" s="75">
        <f>H124+Observaciones!$F124-F125-E125-G125-I124</f>
        <v>37.728934028719237</v>
      </c>
      <c r="I125" s="75">
        <f>MAX(0,(H125-Constantes!$D$14)*(1-EXP(-Constantes!$D$22)))</f>
        <v>0.16835934850459305</v>
      </c>
      <c r="J125" s="75">
        <f t="shared" si="9"/>
        <v>189.58792766446973</v>
      </c>
      <c r="K125" s="75">
        <f>MAX(0,(J125-Constantes!$D$13)*(1-EXP(-Constantes!$D$23)))</f>
        <v>1.0298255406251824</v>
      </c>
      <c r="L125" s="75">
        <f t="shared" si="10"/>
        <v>1.1981848891297755</v>
      </c>
      <c r="M125" s="75">
        <f>0.0526*F125*Observaciones!$F124^1.218</f>
        <v>0</v>
      </c>
      <c r="N125" s="75">
        <f>M125*Constantes!$D$38</f>
        <v>0</v>
      </c>
      <c r="O125" s="75">
        <f t="shared" si="11"/>
        <v>0</v>
      </c>
      <c r="P125" s="15"/>
      <c r="Q125" s="120">
        <v>119</v>
      </c>
      <c r="R125" s="146">
        <f>ETo!$I124*((1-Constantes!$E$19)*ETo!$K124+ETo!$L124)</f>
        <v>1.494322565930116</v>
      </c>
      <c r="S125" s="121">
        <f>MIN(R125*Constantes!$E$17,0.8*(V124+Observaciones!$F124-T125-U125-Constantes!$D$14))</f>
        <v>0.93013595455298304</v>
      </c>
      <c r="T125" s="121">
        <f>IF(Observaciones!$F124&gt;0.05*Constantes!$E$18,((Observaciones!$F124-0.05*Constantes!$E$18)^2)/(Observaciones!$F124+0.95*Constantes!$E$18),0)</f>
        <v>0</v>
      </c>
      <c r="U125" s="121">
        <f>MAX(0,V124+Observaciones!$F124-T125-Constantes!$D$13)</f>
        <v>0</v>
      </c>
      <c r="V125" s="121">
        <f>V124+Observaciones!$F124-T125-S125-U125-W124</f>
        <v>37.729466060355442</v>
      </c>
      <c r="W125" s="121">
        <f>MAX(0,(V125-Constantes!$D$14)*(1-EXP(-Constantes!$D$22)))</f>
        <v>0.16836667314134757</v>
      </c>
      <c r="X125" s="119">
        <f>X124+(Entradas!$E$19*U125-Y124)/(800*Entradas!$D$44)</f>
        <v>0</v>
      </c>
      <c r="Y125" s="119">
        <f>8000*Entradas!$D$45*X125/Constantes!$E$32</f>
        <v>0</v>
      </c>
      <c r="Z125" s="119">
        <f>10*Escenarios!$E$11*T125</f>
        <v>0</v>
      </c>
      <c r="AA125" s="119">
        <f>10*Escenarios!$E$11*Y125</f>
        <v>0</v>
      </c>
      <c r="AB125" s="119">
        <f>0.001*Observaciones!$F124*Escenarios!$E$9</f>
        <v>0</v>
      </c>
      <c r="AC125" s="119">
        <f>Observaciones!$I124</f>
        <v>0</v>
      </c>
      <c r="AD125" s="119">
        <f>MIN(0.0005*ETo!$M124*Escenarios!$E$9*(AH124/Constantes!$E$27)^(2/3),AH124+Z125+AA125+AB125+AC125)</f>
        <v>4.2976355211921371</v>
      </c>
      <c r="AE125" s="119">
        <f>MIN(Constantes!$E$26*(AH124/Constantes!$E$27)^(2/3),AH124+Z125+AA125+AB125+AC125-AD125)</f>
        <v>19.032872525607093</v>
      </c>
      <c r="AF125" s="119">
        <f>MIN(Entradas!$E$20,AH124+Z125+AA125+AB125+AC125-AD125-AE125)</f>
        <v>1</v>
      </c>
      <c r="AG125" s="119">
        <f>MAX(0,AH124+Z125+AA125+AB125+AC125-AD125-AE125-AF125-Constantes!$E$27)</f>
        <v>0</v>
      </c>
      <c r="AH125" s="119">
        <f t="shared" si="12"/>
        <v>6164.6662582232484</v>
      </c>
      <c r="AI125" s="119">
        <f>(Escenarios!$E$11*S125+0.1*AD125)/(Escenarios!$E$12)</f>
        <v>0.92912725669134655</v>
      </c>
      <c r="AJ125" s="119">
        <f>AG125/10/Escenarios!$E$12</f>
        <v>0</v>
      </c>
      <c r="AK125" s="119">
        <f>(Escenarios!$E$11*U125+0.1*AE125)/(Escenarios!$E$12)</f>
        <v>5.4379635787448838E-2</v>
      </c>
      <c r="AL125" s="121">
        <f t="shared" si="13"/>
        <v>191.48923416290845</v>
      </c>
      <c r="AM125" s="121">
        <f>MAX(0,(AL125-Constantes!$D$13)*(1-EXP(-Constantes!$D$23)))</f>
        <v>1.0429588239387411</v>
      </c>
      <c r="AN125" s="121">
        <f>AJ125+W125*Escenarios!$E$11/Escenarios!$E$12+AM125</f>
        <v>1.2089202588923551</v>
      </c>
      <c r="AO125" s="121">
        <f>0.0526*AJ125*Observaciones!$F124^1.218</f>
        <v>0</v>
      </c>
      <c r="AP125" s="121">
        <f>AO125*Constantes!$E$38</f>
        <v>0</v>
      </c>
      <c r="AQ125" s="121">
        <f t="shared" si="14"/>
        <v>0</v>
      </c>
      <c r="AR125" s="15"/>
      <c r="AS125" s="74">
        <v>119</v>
      </c>
      <c r="AT125" s="146">
        <f>ETo!$I124*((1-Constantes!$F$19)*ETo!$K124+ETo!$L124)</f>
        <v>1.4950426463600457</v>
      </c>
      <c r="AU125" s="121">
        <f>MIN(AT125*Constantes!$F$17,0.8*(AX124+Observaciones!$F124-AV125-AW125-Constantes!$D$14))</f>
        <v>0.93273225725053177</v>
      </c>
      <c r="AV125" s="121">
        <f>IF(Observaciones!$F124&gt;0.05*Constantes!$F$18,((Observaciones!$F124-0.05*Constantes!$F$18)^2)/(Observaciones!$F124+0.95*Constantes!$F$18),0)</f>
        <v>0</v>
      </c>
      <c r="AW125" s="121">
        <f>MAX(0,AX124+Observaciones!$F124-AV125-Constantes!$D$13)</f>
        <v>0</v>
      </c>
      <c r="AX125" s="121">
        <f>AX124+Observaciones!$F124-AV125-AU125-AW125-AY124</f>
        <v>37.730916898418336</v>
      </c>
      <c r="AY125" s="121">
        <f>MAX(0,(AX125-Constantes!$D$14)*(1-EXP(-Constantes!$D$22)))</f>
        <v>0.1683866472576917</v>
      </c>
      <c r="AZ125" s="119">
        <f>AZ124+(Entradas!$F$19*AW125-BA124)/(800*Entradas!$D$44)</f>
        <v>0</v>
      </c>
      <c r="BA125" s="119">
        <f>8000*Entradas!$D$45*AZ125/Constantes!$F$32</f>
        <v>0</v>
      </c>
      <c r="BB125" s="119">
        <f>10*Escenarios!$F$11*AV125</f>
        <v>0</v>
      </c>
      <c r="BC125" s="119">
        <f>10*Escenarios!$F$11*BA125</f>
        <v>0</v>
      </c>
      <c r="BD125" s="119">
        <f>0.001*Observaciones!$F124*Escenarios!$F$9</f>
        <v>0</v>
      </c>
      <c r="BE125" s="119">
        <f>Observaciones!$I124</f>
        <v>0</v>
      </c>
      <c r="BF125" s="119">
        <f>MIN(0.0005*ETo!$M124*Escenarios!$F$9*(BJ124/Constantes!$F$27)^(2/3),BJ124+BB125+BE125+BC125+BD125)</f>
        <v>13.647225796212705</v>
      </c>
      <c r="BG125" s="119">
        <f>MIN(Constantes!$F$26*(BJ124/Constantes!$F$27)^(2/3),BJ124+BB125+BC125+BD125+BE125-BF125)</f>
        <v>60.439259594410956</v>
      </c>
      <c r="BH125" s="119">
        <f>MIN(Entradas!$F$20,BJ124+BB125+BC125+BD125+BE125-BF125-BG125)</f>
        <v>1</v>
      </c>
      <c r="BI125" s="119">
        <f>MAX(0,BJ124+BB125+BC125+BD125+BE125-BF125-BG125-BH125-Constantes!$F$27)</f>
        <v>0</v>
      </c>
      <c r="BJ125" s="119">
        <f t="shared" si="15"/>
        <v>4302.6787041698553</v>
      </c>
      <c r="BK125" s="119">
        <f>(Escenarios!$F$11*AU125+0.1*BF125)/(Escenarios!$F$12)</f>
        <v>0.91842534482539484</v>
      </c>
      <c r="BL125" s="119">
        <f>BI125/10/Escenarios!$F$12</f>
        <v>0</v>
      </c>
      <c r="BM125" s="119">
        <f>(Escenarios!$F$11*AW125+0.1*BG125)/(Escenarios!$F$12)</f>
        <v>0.17268359884117418</v>
      </c>
      <c r="BN125" s="121">
        <f t="shared" si="16"/>
        <v>196.55771559070388</v>
      </c>
      <c r="BO125" s="121">
        <f>MAX(0,(BN125-Constantes!$D$13)*(1-EXP(-Constantes!$D$23)))</f>
        <v>1.0779693825285366</v>
      </c>
      <c r="BP125" s="121">
        <f>BL125+AY125*Escenarios!$F$11/Escenarios!$F$12+BO125</f>
        <v>1.2367339356572173</v>
      </c>
      <c r="BQ125" s="121">
        <f>0.0526*BL125*Observaciones!$F124^1.218</f>
        <v>0</v>
      </c>
      <c r="BR125" s="121">
        <f>BQ125*Constantes!$F$38</f>
        <v>0</v>
      </c>
      <c r="BS125" s="121">
        <f t="shared" si="17"/>
        <v>0</v>
      </c>
      <c r="BT125" s="15"/>
      <c r="BU125" s="74">
        <v>119</v>
      </c>
      <c r="BV125" s="75">
        <f>0.0526*Observaciones!$F124^2.218</f>
        <v>0</v>
      </c>
      <c r="BW125" s="75">
        <f>IF(Observaciones!$F124&gt;0.05*$CA$7,((Observaciones!$F124-0.05*$CA$7)^2)/(Observaciones!$F124+0.95*$CA$7),0)</f>
        <v>0</v>
      </c>
      <c r="BX125" s="75">
        <f>0.0526*BW125*Observaciones!$F124^1.218</f>
        <v>0</v>
      </c>
      <c r="BY125" s="27"/>
      <c r="BZ125" s="27"/>
      <c r="CA125" s="103"/>
      <c r="CB125" s="37"/>
    </row>
    <row r="126" spans="2:80" s="2" customFormat="1" ht="14.5" x14ac:dyDescent="0.35">
      <c r="B126" s="36"/>
      <c r="C126" s="74">
        <v>120</v>
      </c>
      <c r="D126" s="146">
        <f>ETo!$I125*((1-Constantes!$D$19)*ETo!$K125+ETo!$L125)</f>
        <v>1.5050393843049981</v>
      </c>
      <c r="E126" s="75">
        <f>MIN(D126*Constantes!$D$17,0.8*(H125+Observaciones!$F125-F126-G126-Constantes!$D$14))</f>
        <v>0.93612800191971235</v>
      </c>
      <c r="F126" s="75">
        <f>IF(Observaciones!$F125&gt;0.05*Constantes!$D$18,((Observaciones!$F125-0.05*Constantes!$D$18)^2)/(Observaciones!$F125+0.95*Constantes!$D$18),0)</f>
        <v>0</v>
      </c>
      <c r="G126" s="75">
        <f>MAX(0,H125+Observaciones!$F125-F126-Constantes!$D$13)</f>
        <v>0</v>
      </c>
      <c r="H126" s="75">
        <f>H125+Observaciones!$F125-F126-E126-G126-I125</f>
        <v>37.224446678294932</v>
      </c>
      <c r="I126" s="75">
        <f>MAX(0,(H126-Constantes!$D$14)*(1-EXP(-Constantes!$D$22)))</f>
        <v>0.16141392207193939</v>
      </c>
      <c r="J126" s="75">
        <f t="shared" si="9"/>
        <v>188.55810212384455</v>
      </c>
      <c r="K126" s="75">
        <f>MAX(0,(J126-Constantes!$D$13)*(1-EXP(-Constantes!$D$23)))</f>
        <v>1.0227120160042569</v>
      </c>
      <c r="L126" s="75">
        <f t="shared" si="10"/>
        <v>1.1841259380761961</v>
      </c>
      <c r="M126" s="75">
        <f>0.0526*F126*Observaciones!$F125^1.218</f>
        <v>0</v>
      </c>
      <c r="N126" s="75">
        <f>M126*Constantes!$D$38</f>
        <v>0</v>
      </c>
      <c r="O126" s="75">
        <f t="shared" si="11"/>
        <v>0</v>
      </c>
      <c r="P126" s="15"/>
      <c r="Q126" s="120">
        <v>120</v>
      </c>
      <c r="R126" s="146">
        <f>ETo!$I125*((1-Constantes!$E$19)*ETo!$K125+ETo!$L125)</f>
        <v>1.5052678848311769</v>
      </c>
      <c r="S126" s="121">
        <f>MIN(R126*Constantes!$E$17,0.8*(V125+Observaciones!$F125-T126-U126-Constantes!$D$14))</f>
        <v>0.93694883075256596</v>
      </c>
      <c r="T126" s="121">
        <f>IF(Observaciones!$F125&gt;0.05*Constantes!$E$18,((Observaciones!$F125-0.05*Constantes!$E$18)^2)/(Observaciones!$F125+0.95*Constantes!$E$18),0)</f>
        <v>0</v>
      </c>
      <c r="U126" s="121">
        <f>MAX(0,V125+Observaciones!$F125-T126-Constantes!$D$13)</f>
        <v>0</v>
      </c>
      <c r="V126" s="121">
        <f>V125+Observaciones!$F125-T126-S126-U126-W125</f>
        <v>37.224150556461531</v>
      </c>
      <c r="W126" s="121">
        <f>MAX(0,(V126-Constantes!$D$14)*(1-EXP(-Constantes!$D$22)))</f>
        <v>0.16140984527515298</v>
      </c>
      <c r="X126" s="119">
        <f>X125+(Entradas!$E$19*U126-Y125)/(800*Entradas!$D$44)</f>
        <v>0</v>
      </c>
      <c r="Y126" s="119">
        <f>8000*Entradas!$D$45*X126/Constantes!$E$32</f>
        <v>0</v>
      </c>
      <c r="Z126" s="119">
        <f>10*Escenarios!$E$11*T126</f>
        <v>0</v>
      </c>
      <c r="AA126" s="119">
        <f>10*Escenarios!$E$11*Y126</f>
        <v>0</v>
      </c>
      <c r="AB126" s="119">
        <f>0.001*Observaciones!$F125*Escenarios!$E$9</f>
        <v>2.9999999999999996</v>
      </c>
      <c r="AC126" s="119">
        <f>Observaciones!$I125</f>
        <v>0</v>
      </c>
      <c r="AD126" s="119">
        <f>MIN(0.0005*ETo!$M125*Escenarios!$E$9*(AH125/Constantes!$E$27)^(2/3),AH125+Z126+AA126+AB126+AC126)</f>
        <v>4.3195011162279284</v>
      </c>
      <c r="AE126" s="119">
        <f>MIN(Constantes!$E$26*(AH125/Constantes!$E$27)^(2/3),AH125+Z126+AA126+AB126+AC126-AD126)</f>
        <v>18.982957768747553</v>
      </c>
      <c r="AF126" s="119">
        <f>MIN(Entradas!$E$20,AH125+Z126+AA126+AB126+AC126-AD126-AE126)</f>
        <v>1</v>
      </c>
      <c r="AG126" s="119">
        <f>MAX(0,AH125+Z126+AA126+AB126+AC126-AD126-AE126-AF126-Constantes!$E$27)</f>
        <v>0</v>
      </c>
      <c r="AH126" s="119">
        <f t="shared" si="12"/>
        <v>6143.3637993382727</v>
      </c>
      <c r="AI126" s="119">
        <f>(Escenarios!$E$11*S126+0.1*AD126)/(Escenarios!$E$12)</f>
        <v>0.93590527921675193</v>
      </c>
      <c r="AJ126" s="119">
        <f>AG126/10/Escenarios!$E$12</f>
        <v>0</v>
      </c>
      <c r="AK126" s="119">
        <f>(Escenarios!$E$11*U126+0.1*AE126)/(Escenarios!$E$12)</f>
        <v>5.4237022196421583E-2</v>
      </c>
      <c r="AL126" s="121">
        <f t="shared" si="13"/>
        <v>190.50051236116613</v>
      </c>
      <c r="AM126" s="121">
        <f>MAX(0,(AL126-Constantes!$D$13)*(1-EXP(-Constantes!$D$23)))</f>
        <v>1.0361292235817039</v>
      </c>
      <c r="AN126" s="121">
        <f>AJ126+W126*Escenarios!$E$11/Escenarios!$E$12+AM126</f>
        <v>1.1952332139243547</v>
      </c>
      <c r="AO126" s="121">
        <f>0.0526*AJ126*Observaciones!$F125^1.218</f>
        <v>0</v>
      </c>
      <c r="AP126" s="121">
        <f>AO126*Constantes!$E$38</f>
        <v>0</v>
      </c>
      <c r="AQ126" s="121">
        <f t="shared" si="14"/>
        <v>0</v>
      </c>
      <c r="AR126" s="15"/>
      <c r="AS126" s="74">
        <v>120</v>
      </c>
      <c r="AT126" s="146">
        <f>ETo!$I125*((1-Constantes!$F$19)*ETo!$K125+ETo!$L125)</f>
        <v>1.5059949319599284</v>
      </c>
      <c r="AU126" s="121">
        <f>MIN(AT126*Constantes!$F$17,0.8*(AX125+Observaciones!$F125-AV126-AW126-Constantes!$D$14))</f>
        <v>0.93956520619316075</v>
      </c>
      <c r="AV126" s="121">
        <f>IF(Observaciones!$F125&gt;0.05*Constantes!$F$18,((Observaciones!$F125-0.05*Constantes!$F$18)^2)/(Observaciones!$F125+0.95*Constantes!$F$18),0)</f>
        <v>0</v>
      </c>
      <c r="AW126" s="121">
        <f>MAX(0,AX125+Observaciones!$F125-AV126-Constantes!$D$13)</f>
        <v>0</v>
      </c>
      <c r="AX126" s="121">
        <f>AX125+Observaciones!$F125-AV126-AU126-AW126-AY125</f>
        <v>37.222965044967488</v>
      </c>
      <c r="AY126" s="121">
        <f>MAX(0,(AX126-Constantes!$D$14)*(1-EXP(-Constantes!$D$22)))</f>
        <v>0.16139352398808798</v>
      </c>
      <c r="AZ126" s="119">
        <f>AZ125+(Entradas!$F$19*AW126-BA125)/(800*Entradas!$D$44)</f>
        <v>0</v>
      </c>
      <c r="BA126" s="119">
        <f>8000*Entradas!$D$45*AZ126/Constantes!$F$32</f>
        <v>0</v>
      </c>
      <c r="BB126" s="119">
        <f>10*Escenarios!$F$11*AV126</f>
        <v>0</v>
      </c>
      <c r="BC126" s="119">
        <f>10*Escenarios!$F$11*BA126</f>
        <v>0</v>
      </c>
      <c r="BD126" s="119">
        <f>0.001*Observaciones!$F125*Escenarios!$F$9</f>
        <v>11.999999999999998</v>
      </c>
      <c r="BE126" s="119">
        <f>Observaciones!$I125</f>
        <v>0</v>
      </c>
      <c r="BF126" s="119">
        <f>MIN(0.0005*ETo!$M125*Escenarios!$F$9*(BJ125/Constantes!$F$27)^(2/3),BJ125+BB126+BE126+BC126+BD126)</f>
        <v>13.595018827933412</v>
      </c>
      <c r="BG126" s="119">
        <f>MIN(Constantes!$F$26*(BJ125/Constantes!$F$27)^(2/3),BJ125+BB126+BC126+BD126+BE126-BF126)</f>
        <v>59.746174692820695</v>
      </c>
      <c r="BH126" s="119">
        <f>MIN(Entradas!$F$20,BJ125+BB126+BC126+BD126+BE126-BF126-BG126)</f>
        <v>1</v>
      </c>
      <c r="BI126" s="119">
        <f>MAX(0,BJ125+BB126+BC126+BD126+BE126-BF126-BG126-BH126-Constantes!$F$27)</f>
        <v>0</v>
      </c>
      <c r="BJ126" s="119">
        <f t="shared" si="15"/>
        <v>4240.3375106491012</v>
      </c>
      <c r="BK126" s="119">
        <f>(Escenarios!$F$11*AU126+0.1*BF126)/(Escenarios!$F$12)</f>
        <v>0.92471867677621855</v>
      </c>
      <c r="BL126" s="119">
        <f>BI126/10/Escenarios!$F$12</f>
        <v>0</v>
      </c>
      <c r="BM126" s="119">
        <f>(Escenarios!$F$11*AW126+0.1*BG126)/(Escenarios!$F$12)</f>
        <v>0.17070335626520197</v>
      </c>
      <c r="BN126" s="121">
        <f t="shared" si="16"/>
        <v>195.65044956444052</v>
      </c>
      <c r="BO126" s="121">
        <f>MAX(0,(BN126-Constantes!$D$13)*(1-EXP(-Constantes!$D$23)))</f>
        <v>1.0717024383123002</v>
      </c>
      <c r="BP126" s="121">
        <f>BL126+AY126*Escenarios!$F$11/Escenarios!$F$12+BO126</f>
        <v>1.2238734752153546</v>
      </c>
      <c r="BQ126" s="121">
        <f>0.0526*BL126*Observaciones!$F125^1.218</f>
        <v>0</v>
      </c>
      <c r="BR126" s="121">
        <f>BQ126*Constantes!$F$38</f>
        <v>0</v>
      </c>
      <c r="BS126" s="121">
        <f t="shared" si="17"/>
        <v>0</v>
      </c>
      <c r="BT126" s="15"/>
      <c r="BU126" s="74">
        <v>120</v>
      </c>
      <c r="BV126" s="75">
        <f>0.0526*Observaciones!$F125^2.218</f>
        <v>1.6940460723560119E-2</v>
      </c>
      <c r="BW126" s="75">
        <f>IF(Observaciones!$F125&gt;0.05*$CA$7,((Observaciones!$F125-0.05*$CA$7)^2)/(Observaciones!$F125+0.95*$CA$7),0)</f>
        <v>0</v>
      </c>
      <c r="BX126" s="75">
        <f>0.0526*BW126*Observaciones!$F125^1.218</f>
        <v>0</v>
      </c>
      <c r="BY126" s="27"/>
      <c r="BZ126" s="27"/>
      <c r="CA126" s="103"/>
      <c r="CB126" s="37"/>
    </row>
    <row r="127" spans="2:80" s="2" customFormat="1" ht="14.5" x14ac:dyDescent="0.35">
      <c r="B127" s="36"/>
      <c r="C127" s="74">
        <v>121</v>
      </c>
      <c r="D127" s="146">
        <f>ETo!$I126*((1-Constantes!$D$19)*ETo!$K126+ETo!$L126)</f>
        <v>1.4569131295215183</v>
      </c>
      <c r="E127" s="75">
        <f>MIN(D127*Constantes!$D$17,0.8*(H126+Observaciones!$F126-F127-G127-Constantes!$D$14))</f>
        <v>0.9061936791370947</v>
      </c>
      <c r="F127" s="75">
        <f>IF(Observaciones!$F126&gt;0.05*Constantes!$D$18,((Observaciones!$F126-0.05*Constantes!$D$18)^2)/(Observaciones!$F126+0.95*Constantes!$D$18),0)</f>
        <v>0</v>
      </c>
      <c r="G127" s="75">
        <f>MAX(0,H126+Observaciones!$F126-F127-Constantes!$D$13)</f>
        <v>0</v>
      </c>
      <c r="H127" s="75">
        <f>H126+Observaciones!$F126-F127-E127-G127-I126</f>
        <v>36.156839077085898</v>
      </c>
      <c r="I127" s="75">
        <f>MAX(0,(H127-Constantes!$D$14)*(1-EXP(-Constantes!$D$22)))</f>
        <v>0.14671585274095869</v>
      </c>
      <c r="J127" s="75">
        <f t="shared" si="9"/>
        <v>187.5353901078403</v>
      </c>
      <c r="K127" s="75">
        <f>MAX(0,(J127-Constantes!$D$13)*(1-EXP(-Constantes!$D$23)))</f>
        <v>1.0156476280871094</v>
      </c>
      <c r="L127" s="75">
        <f t="shared" si="10"/>
        <v>1.1623634808280681</v>
      </c>
      <c r="M127" s="75">
        <f>0.0526*F127*Observaciones!$F126^1.218</f>
        <v>0</v>
      </c>
      <c r="N127" s="75">
        <f>M127*Constantes!$D$38</f>
        <v>0</v>
      </c>
      <c r="O127" s="75">
        <f t="shared" si="11"/>
        <v>0</v>
      </c>
      <c r="P127" s="15"/>
      <c r="Q127" s="120">
        <v>121</v>
      </c>
      <c r="R127" s="146">
        <f>ETo!$I126*((1-Constantes!$E$19)*ETo!$K126+ETo!$L126)</f>
        <v>1.4571345933443234</v>
      </c>
      <c r="S127" s="121">
        <f>MIN(R127*Constantes!$E$17,0.8*(V126+Observaciones!$F126-T127-U127-Constantes!$D$14))</f>
        <v>0.90698842859867435</v>
      </c>
      <c r="T127" s="121">
        <f>IF(Observaciones!$F126&gt;0.05*Constantes!$E$18,((Observaciones!$F126-0.05*Constantes!$E$18)^2)/(Observaciones!$F126+0.95*Constantes!$E$18),0)</f>
        <v>0</v>
      </c>
      <c r="U127" s="121">
        <f>MAX(0,V126+Observaciones!$F126-T127-Constantes!$D$13)</f>
        <v>0</v>
      </c>
      <c r="V127" s="121">
        <f>V126+Observaciones!$F126-T127-S127-U127-W126</f>
        <v>36.155752282587706</v>
      </c>
      <c r="W127" s="121">
        <f>MAX(0,(V127-Constantes!$D$14)*(1-EXP(-Constantes!$D$22)))</f>
        <v>0.14670089051994709</v>
      </c>
      <c r="X127" s="119">
        <f>X126+(Entradas!$E$19*U127-Y126)/(800*Entradas!$D$44)</f>
        <v>0</v>
      </c>
      <c r="Y127" s="119">
        <f>8000*Entradas!$D$45*X127/Constantes!$E$32</f>
        <v>0</v>
      </c>
      <c r="Z127" s="119">
        <f>10*Escenarios!$E$11*T127</f>
        <v>0</v>
      </c>
      <c r="AA127" s="119">
        <f>10*Escenarios!$E$11*Y127</f>
        <v>0</v>
      </c>
      <c r="AB127" s="119">
        <f>0.001*Observaciones!$F126*Escenarios!$E$9</f>
        <v>0</v>
      </c>
      <c r="AC127" s="119">
        <f>Observaciones!$I126</f>
        <v>0</v>
      </c>
      <c r="AD127" s="119">
        <f>MIN(0.0005*ETo!$M126*Escenarios!$E$9*(AH126/Constantes!$E$27)^(2/3),AH126+Z127+AA127+AB127+AC127)</f>
        <v>4.1726213746488527</v>
      </c>
      <c r="AE127" s="119">
        <f>MIN(Constantes!$E$26*(AH126/Constantes!$E$27)^(2/3),AH126+Z127+AA127+AB127+AC127-AD127)</f>
        <v>18.939201203497284</v>
      </c>
      <c r="AF127" s="119">
        <f>MIN(Entradas!$E$20,AH126+Z127+AA127+AB127+AC127-AD127-AE127)</f>
        <v>1</v>
      </c>
      <c r="AG127" s="119">
        <f>MAX(0,AH126+Z127+AA127+AB127+AC127-AD127-AE127-AF127-Constantes!$E$27)</f>
        <v>0</v>
      </c>
      <c r="AH127" s="119">
        <f t="shared" si="12"/>
        <v>6119.251976760127</v>
      </c>
      <c r="AI127" s="119">
        <f>(Escenarios!$E$11*S127+0.1*AD127)/(Escenarios!$E$12)</f>
        <v>0.90595322640340425</v>
      </c>
      <c r="AJ127" s="119">
        <f>AG127/10/Escenarios!$E$12</f>
        <v>0</v>
      </c>
      <c r="AK127" s="119">
        <f>(Escenarios!$E$11*U127+0.1*AE127)/(Escenarios!$E$12)</f>
        <v>5.411200343856367E-2</v>
      </c>
      <c r="AL127" s="121">
        <f t="shared" si="13"/>
        <v>189.51849514102301</v>
      </c>
      <c r="AM127" s="121">
        <f>MAX(0,(AL127-Constantes!$D$13)*(1-EXP(-Constantes!$D$23)))</f>
        <v>1.0293459351526559</v>
      </c>
      <c r="AN127" s="121">
        <f>AJ127+W127*Escenarios!$E$11/Escenarios!$E$12+AM127</f>
        <v>1.1739510986651751</v>
      </c>
      <c r="AO127" s="121">
        <f>0.0526*AJ127*Observaciones!$F126^1.218</f>
        <v>0</v>
      </c>
      <c r="AP127" s="121">
        <f>AO127*Constantes!$E$38</f>
        <v>0</v>
      </c>
      <c r="AQ127" s="121">
        <f t="shared" si="14"/>
        <v>0</v>
      </c>
      <c r="AR127" s="15"/>
      <c r="AS127" s="74">
        <v>121</v>
      </c>
      <c r="AT127" s="146">
        <f>ETo!$I126*((1-Constantes!$F$19)*ETo!$K126+ETo!$L126)</f>
        <v>1.4578392509623386</v>
      </c>
      <c r="AU127" s="121">
        <f>MIN(AT127*Constantes!$F$17,0.8*(AX126+Observaciones!$F126-AV127-AW127-Constantes!$D$14))</f>
        <v>0.90952167723719712</v>
      </c>
      <c r="AV127" s="121">
        <f>IF(Observaciones!$F126&gt;0.05*Constantes!$F$18,((Observaciones!$F126-0.05*Constantes!$F$18)^2)/(Observaciones!$F126+0.95*Constantes!$F$18),0)</f>
        <v>0</v>
      </c>
      <c r="AW127" s="121">
        <f>MAX(0,AX126+Observaciones!$F126-AV127-Constantes!$D$13)</f>
        <v>0</v>
      </c>
      <c r="AX127" s="121">
        <f>AX126+Observaciones!$F126-AV127-AU127-AW127-AY126</f>
        <v>36.152049843742205</v>
      </c>
      <c r="AY127" s="121">
        <f>MAX(0,(AX127-Constantes!$D$14)*(1-EXP(-Constantes!$D$22)))</f>
        <v>0.14664991795026583</v>
      </c>
      <c r="AZ127" s="119">
        <f>AZ126+(Entradas!$F$19*AW127-BA126)/(800*Entradas!$D$44)</f>
        <v>0</v>
      </c>
      <c r="BA127" s="119">
        <f>8000*Entradas!$D$45*AZ127/Constantes!$F$32</f>
        <v>0</v>
      </c>
      <c r="BB127" s="119">
        <f>10*Escenarios!$F$11*AV127</f>
        <v>0</v>
      </c>
      <c r="BC127" s="119">
        <f>10*Escenarios!$F$11*BA127</f>
        <v>0</v>
      </c>
      <c r="BD127" s="119">
        <f>0.001*Observaciones!$F126*Escenarios!$F$9</f>
        <v>0</v>
      </c>
      <c r="BE127" s="119">
        <f>Observaciones!$I126</f>
        <v>0</v>
      </c>
      <c r="BF127" s="119">
        <f>MIN(0.0005*ETo!$M126*Escenarios!$F$9*(BJ126/Constantes!$F$27)^(2/3),BJ126+BB127+BE127+BC127+BD127)</f>
        <v>13.035622166959737</v>
      </c>
      <c r="BG127" s="119">
        <f>MIN(Constantes!$F$26*(BJ126/Constantes!$F$27)^(2/3),BJ126+BB127+BC127+BD127+BE127-BF127)</f>
        <v>59.167666765258879</v>
      </c>
      <c r="BH127" s="119">
        <f>MIN(Entradas!$F$20,BJ126+BB127+BC127+BD127+BE127-BF127-BG127)</f>
        <v>1</v>
      </c>
      <c r="BI127" s="119">
        <f>MAX(0,BJ126+BB127+BC127+BD127+BE127-BF127-BG127-BH127-Constantes!$F$27)</f>
        <v>0</v>
      </c>
      <c r="BJ127" s="119">
        <f t="shared" si="15"/>
        <v>4167.1342217168822</v>
      </c>
      <c r="BK127" s="119">
        <f>(Escenarios!$F$11*AU127+0.1*BF127)/(Escenarios!$F$12)</f>
        <v>0.89479364472924228</v>
      </c>
      <c r="BL127" s="119">
        <f>BI127/10/Escenarios!$F$12</f>
        <v>0</v>
      </c>
      <c r="BM127" s="119">
        <f>(Escenarios!$F$11*AW127+0.1*BG127)/(Escenarios!$F$12)</f>
        <v>0.16905047647216825</v>
      </c>
      <c r="BN127" s="121">
        <f t="shared" si="16"/>
        <v>194.7477976026004</v>
      </c>
      <c r="BO127" s="121">
        <f>MAX(0,(BN127-Constantes!$D$13)*(1-EXP(-Constantes!$D$23)))</f>
        <v>1.065467365767121</v>
      </c>
      <c r="BP127" s="121">
        <f>BL127+AY127*Escenarios!$F$11/Escenarios!$F$12+BO127</f>
        <v>1.203737288405943</v>
      </c>
      <c r="BQ127" s="121">
        <f>0.0526*BL127*Observaciones!$F126^1.218</f>
        <v>0</v>
      </c>
      <c r="BR127" s="121">
        <f>BQ127*Constantes!$F$38</f>
        <v>0</v>
      </c>
      <c r="BS127" s="121">
        <f t="shared" si="17"/>
        <v>0</v>
      </c>
      <c r="BT127" s="15"/>
      <c r="BU127" s="74">
        <v>121</v>
      </c>
      <c r="BV127" s="75">
        <f>0.0526*Observaciones!$F126^2.218</f>
        <v>0</v>
      </c>
      <c r="BW127" s="75">
        <f>IF(Observaciones!$F126&gt;0.05*$CA$7,((Observaciones!$F126-0.05*$CA$7)^2)/(Observaciones!$F126+0.95*$CA$7),0)</f>
        <v>0</v>
      </c>
      <c r="BX127" s="75">
        <f>0.0526*BW127*Observaciones!$F126^1.218</f>
        <v>0</v>
      </c>
      <c r="BY127" s="27"/>
      <c r="BZ127" s="27"/>
      <c r="CA127" s="103"/>
      <c r="CB127" s="37"/>
    </row>
    <row r="128" spans="2:80" s="2" customFormat="1" ht="14.5" x14ac:dyDescent="0.35">
      <c r="B128" s="36"/>
      <c r="C128" s="74">
        <v>122</v>
      </c>
      <c r="D128" s="146">
        <f>ETo!$I127*((1-Constantes!$D$19)*ETo!$K127+ETo!$L127)</f>
        <v>1.483395548099548</v>
      </c>
      <c r="E128" s="75">
        <f>MIN(D128*Constantes!$D$17,0.8*(H127+Observaciones!$F127-F128-G128-Constantes!$D$14))</f>
        <v>0.92266562920563089</v>
      </c>
      <c r="F128" s="75">
        <f>IF(Observaciones!$F127&gt;0.05*Constantes!$D$18,((Observaciones!$F127-0.05*Constantes!$D$18)^2)/(Observaciones!$F127+0.95*Constantes!$D$18),0)</f>
        <v>0</v>
      </c>
      <c r="G128" s="75">
        <f>MAX(0,H127+Observaciones!$F127-F128-Constantes!$D$13)</f>
        <v>0</v>
      </c>
      <c r="H128" s="75">
        <f>H127+Observaciones!$F127-F128-E128-G128-I127</f>
        <v>35.087457595139306</v>
      </c>
      <c r="I128" s="75">
        <f>MAX(0,(H128-Constantes!$D$14)*(1-EXP(-Constantes!$D$22)))</f>
        <v>0.13199336186967051</v>
      </c>
      <c r="J128" s="75">
        <f t="shared" si="9"/>
        <v>186.51974247975318</v>
      </c>
      <c r="K128" s="75">
        <f>MAX(0,(J128-Constantes!$D$13)*(1-EXP(-Constantes!$D$23)))</f>
        <v>1.0086320374617339</v>
      </c>
      <c r="L128" s="75">
        <f t="shared" si="10"/>
        <v>1.1406253993314044</v>
      </c>
      <c r="M128" s="75">
        <f>0.0526*F128*Observaciones!$F127^1.218</f>
        <v>0</v>
      </c>
      <c r="N128" s="75">
        <f>M128*Constantes!$D$38</f>
        <v>0</v>
      </c>
      <c r="O128" s="75">
        <f t="shared" si="11"/>
        <v>0</v>
      </c>
      <c r="P128" s="15"/>
      <c r="Q128" s="120">
        <v>122</v>
      </c>
      <c r="R128" s="146">
        <f>ETo!$I127*((1-Constantes!$E$19)*ETo!$K127+ETo!$L127)</f>
        <v>1.4836216615694002</v>
      </c>
      <c r="S128" s="121">
        <f>MIN(R128*Constantes!$E$17,0.8*(V127+Observaciones!$F127-T128-U128-Constantes!$D$14))</f>
        <v>0.92347521334551863</v>
      </c>
      <c r="T128" s="121">
        <f>IF(Observaciones!$F127&gt;0.05*Constantes!$E$18,((Observaciones!$F127-0.05*Constantes!$E$18)^2)/(Observaciones!$F127+0.95*Constantes!$E$18),0)</f>
        <v>0</v>
      </c>
      <c r="U128" s="121">
        <f>MAX(0,V127+Observaciones!$F127-T128-Constantes!$D$13)</f>
        <v>0</v>
      </c>
      <c r="V128" s="121">
        <f>V127+Observaciones!$F127-T128-S128-U128-W127</f>
        <v>35.085576178722242</v>
      </c>
      <c r="W128" s="121">
        <f>MAX(0,(V128-Constantes!$D$14)*(1-EXP(-Constantes!$D$22)))</f>
        <v>0.13196745985388575</v>
      </c>
      <c r="X128" s="119">
        <f>X127+(Entradas!$E$19*U128-Y127)/(800*Entradas!$D$44)</f>
        <v>0</v>
      </c>
      <c r="Y128" s="119">
        <f>8000*Entradas!$D$45*X128/Constantes!$E$32</f>
        <v>0</v>
      </c>
      <c r="Z128" s="119">
        <f>10*Escenarios!$E$11*T128</f>
        <v>0</v>
      </c>
      <c r="AA128" s="119">
        <f>10*Escenarios!$E$11*Y128</f>
        <v>0</v>
      </c>
      <c r="AB128" s="119">
        <f>0.001*Observaciones!$F127*Escenarios!$E$9</f>
        <v>0</v>
      </c>
      <c r="AC128" s="119">
        <f>Observaciones!$I127</f>
        <v>0</v>
      </c>
      <c r="AD128" s="119">
        <f>MIN(0.0005*ETo!$M127*Escenarios!$E$9*(AH127/Constantes!$E$27)^(2/3),AH127+Z128+AA128+AB128+AC128)</f>
        <v>4.2393772699891796</v>
      </c>
      <c r="AE128" s="119">
        <f>MIN(Constantes!$E$26*(AH127/Constantes!$E$27)^(2/3),AH127+Z128+AA128+AB128+AC128-AD128)</f>
        <v>18.88961296309564</v>
      </c>
      <c r="AF128" s="119">
        <f>MIN(Entradas!$E$20,AH127+Z128+AA128+AB128+AC128-AD128-AE128)</f>
        <v>1</v>
      </c>
      <c r="AG128" s="119">
        <f>MAX(0,AH127+Z128+AA128+AB128+AC128-AD128-AE128-AF128-Constantes!$E$27)</f>
        <v>0</v>
      </c>
      <c r="AH128" s="119">
        <f t="shared" si="12"/>
        <v>6095.1229865270425</v>
      </c>
      <c r="AI128" s="119">
        <f>(Escenarios!$E$11*S128+0.1*AD128)/(Escenarios!$E$12)</f>
        <v>0.92239521678340886</v>
      </c>
      <c r="AJ128" s="119">
        <f>AG128/10/Escenarios!$E$12</f>
        <v>0</v>
      </c>
      <c r="AK128" s="119">
        <f>(Escenarios!$E$11*U128+0.1*AE128)/(Escenarios!$E$12)</f>
        <v>5.3970322751701834E-2</v>
      </c>
      <c r="AL128" s="121">
        <f t="shared" si="13"/>
        <v>188.54311952862204</v>
      </c>
      <c r="AM128" s="121">
        <f>MAX(0,(AL128-Constantes!$D$13)*(1-EXP(-Constantes!$D$23)))</f>
        <v>1.0226085236593925</v>
      </c>
      <c r="AN128" s="121">
        <f>AJ128+W128*Escenarios!$E$11/Escenarios!$E$12+AM128</f>
        <v>1.1526907340867942</v>
      </c>
      <c r="AO128" s="121">
        <f>0.0526*AJ128*Observaciones!$F127^1.218</f>
        <v>0</v>
      </c>
      <c r="AP128" s="121">
        <f>AO128*Constantes!$E$38</f>
        <v>0</v>
      </c>
      <c r="AQ128" s="121">
        <f t="shared" si="14"/>
        <v>0</v>
      </c>
      <c r="AR128" s="15"/>
      <c r="AS128" s="74">
        <v>122</v>
      </c>
      <c r="AT128" s="146">
        <f>ETo!$I127*((1-Constantes!$F$19)*ETo!$K127+ETo!$L127)</f>
        <v>1.4843411135189313</v>
      </c>
      <c r="AU128" s="121">
        <f>MIN(AT128*Constantes!$F$17,0.8*(AX127+Observaciones!$F127-AV128-AW128-Constantes!$D$14))</f>
        <v>0.92605574878621777</v>
      </c>
      <c r="AV128" s="121">
        <f>IF(Observaciones!$F127&gt;0.05*Constantes!$F$18,((Observaciones!$F127-0.05*Constantes!$F$18)^2)/(Observaciones!$F127+0.95*Constantes!$F$18),0)</f>
        <v>0</v>
      </c>
      <c r="AW128" s="121">
        <f>MAX(0,AX127+Observaciones!$F127-AV128-Constantes!$D$13)</f>
        <v>0</v>
      </c>
      <c r="AX128" s="121">
        <f>AX127+Observaciones!$F127-AV128-AU128-AW128-AY127</f>
        <v>35.079344177005723</v>
      </c>
      <c r="AY128" s="121">
        <f>MAX(0,(AX128-Constantes!$D$14)*(1-EXP(-Constantes!$D$22)))</f>
        <v>0.13188166204465654</v>
      </c>
      <c r="AZ128" s="119">
        <f>AZ127+(Entradas!$F$19*AW128-BA127)/(800*Entradas!$D$44)</f>
        <v>0</v>
      </c>
      <c r="BA128" s="119">
        <f>8000*Entradas!$D$45*AZ128/Constantes!$F$32</f>
        <v>0</v>
      </c>
      <c r="BB128" s="119">
        <f>10*Escenarios!$F$11*AV128</f>
        <v>0</v>
      </c>
      <c r="BC128" s="119">
        <f>10*Escenarios!$F$11*BA128</f>
        <v>0</v>
      </c>
      <c r="BD128" s="119">
        <f>0.001*Observaciones!$F127*Escenarios!$F$9</f>
        <v>0</v>
      </c>
      <c r="BE128" s="119">
        <f>Observaciones!$I127</f>
        <v>0</v>
      </c>
      <c r="BF128" s="119">
        <f>MIN(0.0005*ETo!$M127*Escenarios!$F$9*(BJ127/Constantes!$F$27)^(2/3),BJ127+BB128+BE128+BC128+BD128)</f>
        <v>13.12567036112295</v>
      </c>
      <c r="BG128" s="119">
        <f>MIN(Constantes!$F$26*(BJ127/Constantes!$F$27)^(2/3),BJ127+BB128+BC128+BD128+BE128-BF128)</f>
        <v>58.484729528075505</v>
      </c>
      <c r="BH128" s="119">
        <f>MIN(Entradas!$F$20,BJ127+BB128+BC128+BD128+BE128-BF128-BG128)</f>
        <v>1</v>
      </c>
      <c r="BI128" s="119">
        <f>MAX(0,BJ127+BB128+BC128+BD128+BE128-BF128-BG128-BH128-Constantes!$F$27)</f>
        <v>0</v>
      </c>
      <c r="BJ128" s="119">
        <f t="shared" si="15"/>
        <v>4094.5238218276841</v>
      </c>
      <c r="BK128" s="119">
        <f>(Escenarios!$F$11*AU128+0.1*BF128)/(Escenarios!$F$12)</f>
        <v>0.91064019274449948</v>
      </c>
      <c r="BL128" s="119">
        <f>BI128/10/Escenarios!$F$12</f>
        <v>0</v>
      </c>
      <c r="BM128" s="119">
        <f>(Escenarios!$F$11*AW128+0.1*BG128)/(Escenarios!$F$12)</f>
        <v>0.16709922722307288</v>
      </c>
      <c r="BN128" s="121">
        <f t="shared" si="16"/>
        <v>193.84942946405636</v>
      </c>
      <c r="BO128" s="121">
        <f>MAX(0,(BN128-Constantes!$D$13)*(1-EXP(-Constantes!$D$23)))</f>
        <v>1.0592618837509065</v>
      </c>
      <c r="BP128" s="121">
        <f>BL128+AY128*Escenarios!$F$11/Escenarios!$F$12+BO128</f>
        <v>1.1836074508215826</v>
      </c>
      <c r="BQ128" s="121">
        <f>0.0526*BL128*Observaciones!$F127^1.218</f>
        <v>0</v>
      </c>
      <c r="BR128" s="121">
        <f>BQ128*Constantes!$F$38</f>
        <v>0</v>
      </c>
      <c r="BS128" s="121">
        <f t="shared" si="17"/>
        <v>0</v>
      </c>
      <c r="BT128" s="15"/>
      <c r="BU128" s="74">
        <v>122</v>
      </c>
      <c r="BV128" s="75">
        <f>0.0526*Observaciones!$F127^2.218</f>
        <v>0</v>
      </c>
      <c r="BW128" s="75">
        <f>IF(Observaciones!$F127&gt;0.05*$CA$7,((Observaciones!$F127-0.05*$CA$7)^2)/(Observaciones!$F127+0.95*$CA$7),0)</f>
        <v>0</v>
      </c>
      <c r="BX128" s="75">
        <f>0.0526*BW128*Observaciones!$F127^1.218</f>
        <v>0</v>
      </c>
      <c r="BY128" s="27"/>
      <c r="BZ128" s="27"/>
      <c r="CA128" s="103"/>
      <c r="CB128" s="37"/>
    </row>
    <row r="129" spans="2:80" s="2" customFormat="1" ht="14.5" x14ac:dyDescent="0.35">
      <c r="B129" s="36"/>
      <c r="C129" s="74">
        <v>123</v>
      </c>
      <c r="D129" s="146">
        <f>ETo!$I128*((1-Constantes!$D$19)*ETo!$K128+ETo!$L128)</f>
        <v>1.4358891164688088</v>
      </c>
      <c r="E129" s="75">
        <f>MIN(D129*Constantes!$D$17,0.8*(H128+Observaciones!$F128-F129-G129-Constantes!$D$14))</f>
        <v>0.89311683374912143</v>
      </c>
      <c r="F129" s="75">
        <f>IF(Observaciones!$F128&gt;0.05*Constantes!$D$18,((Observaciones!$F128-0.05*Constantes!$D$18)^2)/(Observaciones!$F128+0.95*Constantes!$D$18),0)</f>
        <v>0</v>
      </c>
      <c r="G129" s="75">
        <f>MAX(0,H128+Observaciones!$F128-F129-Constantes!$D$13)</f>
        <v>0</v>
      </c>
      <c r="H129" s="75">
        <f>H128+Observaciones!$F128-F129-E129-G129-I128</f>
        <v>34.062347399520519</v>
      </c>
      <c r="I129" s="75">
        <f>MAX(0,(H129-Constantes!$D$14)*(1-EXP(-Constantes!$D$22)))</f>
        <v>0.11788036687971631</v>
      </c>
      <c r="J129" s="75">
        <f t="shared" si="9"/>
        <v>185.51111044229145</v>
      </c>
      <c r="K129" s="75">
        <f>MAX(0,(J129-Constantes!$D$13)*(1-EXP(-Constantes!$D$23)))</f>
        <v>1.0016649070606154</v>
      </c>
      <c r="L129" s="75">
        <f t="shared" si="10"/>
        <v>1.1195452739403318</v>
      </c>
      <c r="M129" s="75">
        <f>0.0526*F129*Observaciones!$F128^1.218</f>
        <v>0</v>
      </c>
      <c r="N129" s="75">
        <f>M129*Constantes!$D$38</f>
        <v>0</v>
      </c>
      <c r="O129" s="75">
        <f t="shared" si="11"/>
        <v>0</v>
      </c>
      <c r="P129" s="15"/>
      <c r="Q129" s="120">
        <v>123</v>
      </c>
      <c r="R129" s="146">
        <f>ETo!$I128*((1-Constantes!$E$19)*ETo!$K128+ETo!$L128)</f>
        <v>1.4361082451016152</v>
      </c>
      <c r="S129" s="121">
        <f>MIN(R129*Constantes!$E$17,0.8*(V128+Observaciones!$F128-T129-U129-Constantes!$D$14))</f>
        <v>0.89390065027062537</v>
      </c>
      <c r="T129" s="121">
        <f>IF(Observaciones!$F128&gt;0.05*Constantes!$E$18,((Observaciones!$F128-0.05*Constantes!$E$18)^2)/(Observaciones!$F128+0.95*Constantes!$E$18),0)</f>
        <v>0</v>
      </c>
      <c r="U129" s="121">
        <f>MAX(0,V128+Observaciones!$F128-T129-Constantes!$D$13)</f>
        <v>0</v>
      </c>
      <c r="V129" s="121">
        <f>V128+Observaciones!$F128-T129-S129-U129-W128</f>
        <v>34.059708068597736</v>
      </c>
      <c r="W129" s="121">
        <f>MAX(0,(V129-Constantes!$D$14)*(1-EXP(-Constantes!$D$22)))</f>
        <v>0.11784403043096255</v>
      </c>
      <c r="X129" s="119">
        <f>X128+(Entradas!$E$19*U129-Y128)/(800*Entradas!$D$44)</f>
        <v>0</v>
      </c>
      <c r="Y129" s="119">
        <f>8000*Entradas!$D$45*X129/Constantes!$E$32</f>
        <v>0</v>
      </c>
      <c r="Z129" s="119">
        <f>10*Escenarios!$E$11*T129</f>
        <v>0</v>
      </c>
      <c r="AA129" s="119">
        <f>10*Escenarios!$E$11*Y129</f>
        <v>0</v>
      </c>
      <c r="AB129" s="119">
        <f>0.001*Observaciones!$F128*Escenarios!$E$9</f>
        <v>0</v>
      </c>
      <c r="AC129" s="119">
        <f>Observaciones!$I128</f>
        <v>0</v>
      </c>
      <c r="AD129" s="119">
        <f>MIN(0.0005*ETo!$M128*Escenarios!$E$9*(AH128/Constantes!$E$27)^(2/3),AH128+Z129+AA129+AB129+AC129)</f>
        <v>4.0936485366665183</v>
      </c>
      <c r="AE129" s="119">
        <f>MIN(Constantes!$E$26*(AH128/Constantes!$E$27)^(2/3),AH128+Z129+AA129+AB129+AC129-AD129)</f>
        <v>18.839924171887443</v>
      </c>
      <c r="AF129" s="119">
        <f>MIN(Entradas!$E$20,AH128+Z129+AA129+AB129+AC129-AD129-AE129)</f>
        <v>1</v>
      </c>
      <c r="AG129" s="119">
        <f>MAX(0,AH128+Z129+AA129+AB129+AC129-AD129-AE129-AF129-Constantes!$E$27)</f>
        <v>0</v>
      </c>
      <c r="AH129" s="119">
        <f t="shared" si="12"/>
        <v>6071.1894138184889</v>
      </c>
      <c r="AI129" s="119">
        <f>(Escenarios!$E$11*S129+0.1*AD129)/(Escenarios!$E$12)</f>
        <v>0.892826779657235</v>
      </c>
      <c r="AJ129" s="119">
        <f>AG129/10/Escenarios!$E$12</f>
        <v>0</v>
      </c>
      <c r="AK129" s="119">
        <f>(Escenarios!$E$11*U129+0.1*AE129)/(Escenarios!$E$12)</f>
        <v>5.3828354776821269E-2</v>
      </c>
      <c r="AL129" s="121">
        <f t="shared" si="13"/>
        <v>187.57433935973947</v>
      </c>
      <c r="AM129" s="121">
        <f>MAX(0,(AL129-Constantes!$D$13)*(1-EXP(-Constantes!$D$23)))</f>
        <v>1.015916670222327</v>
      </c>
      <c r="AN129" s="121">
        <f>AJ129+W129*Escenarios!$E$11/Escenarios!$E$12+AM129</f>
        <v>1.1320772145042759</v>
      </c>
      <c r="AO129" s="121">
        <f>0.0526*AJ129*Observaciones!$F128^1.218</f>
        <v>0</v>
      </c>
      <c r="AP129" s="121">
        <f>AO129*Constantes!$E$38</f>
        <v>0</v>
      </c>
      <c r="AQ129" s="121">
        <f t="shared" si="14"/>
        <v>0</v>
      </c>
      <c r="AR129" s="15"/>
      <c r="AS129" s="74">
        <v>123</v>
      </c>
      <c r="AT129" s="146">
        <f>ETo!$I128*((1-Constantes!$F$19)*ETo!$K128+ETo!$L128)</f>
        <v>1.4368054725696349</v>
      </c>
      <c r="AU129" s="121">
        <f>MIN(AT129*Constantes!$F$17,0.8*(AX128+Observaciones!$F128-AV129-AW129-Constantes!$D$14))</f>
        <v>0.89639905251040441</v>
      </c>
      <c r="AV129" s="121">
        <f>IF(Observaciones!$F128&gt;0.05*Constantes!$F$18,((Observaciones!$F128-0.05*Constantes!$F$18)^2)/(Observaciones!$F128+0.95*Constantes!$F$18),0)</f>
        <v>0</v>
      </c>
      <c r="AW129" s="121">
        <f>MAX(0,AX128+Observaciones!$F128-AV129-Constantes!$D$13)</f>
        <v>0</v>
      </c>
      <c r="AX129" s="121">
        <f>AX128+Observaciones!$F128-AV129-AU129-AW129-AY128</f>
        <v>34.051063462450664</v>
      </c>
      <c r="AY129" s="121">
        <f>MAX(0,(AX129-Constantes!$D$14)*(1-EXP(-Constantes!$D$22)))</f>
        <v>0.11772501758359727</v>
      </c>
      <c r="AZ129" s="119">
        <f>AZ128+(Entradas!$F$19*AW129-BA128)/(800*Entradas!$D$44)</f>
        <v>0</v>
      </c>
      <c r="BA129" s="119">
        <f>8000*Entradas!$D$45*AZ129/Constantes!$F$32</f>
        <v>0</v>
      </c>
      <c r="BB129" s="119">
        <f>10*Escenarios!$F$11*AV129</f>
        <v>0</v>
      </c>
      <c r="BC129" s="119">
        <f>10*Escenarios!$F$11*BA129</f>
        <v>0</v>
      </c>
      <c r="BD129" s="119">
        <f>0.001*Observaciones!$F128*Escenarios!$F$9</f>
        <v>0</v>
      </c>
      <c r="BE129" s="119">
        <f>Observaciones!$I128</f>
        <v>0</v>
      </c>
      <c r="BF129" s="119">
        <f>MIN(0.0005*ETo!$M128*Escenarios!$F$9*(BJ128/Constantes!$F$27)^(2/3),BJ128+BB129+BE129+BC129+BD129)</f>
        <v>12.559851286957477</v>
      </c>
      <c r="BG129" s="119">
        <f>MIN(Constantes!$F$26*(BJ128/Constantes!$F$27)^(2/3),BJ128+BB129+BC129+BD129+BE129-BF129)</f>
        <v>57.803361411467975</v>
      </c>
      <c r="BH129" s="119">
        <f>MIN(Entradas!$F$20,BJ128+BB129+BC129+BD129+BE129-BF129-BG129)</f>
        <v>1</v>
      </c>
      <c r="BI129" s="119">
        <f>MAX(0,BJ128+BB129+BC129+BD129+BE129-BF129-BG129-BH129-Constantes!$F$27)</f>
        <v>0</v>
      </c>
      <c r="BJ129" s="119">
        <f t="shared" si="15"/>
        <v>4023.1606091292588</v>
      </c>
      <c r="BK129" s="119">
        <f>(Escenarios!$F$11*AU129+0.1*BF129)/(Escenarios!$F$12)</f>
        <v>0.88106153890111694</v>
      </c>
      <c r="BL129" s="119">
        <f>BI129/10/Escenarios!$F$12</f>
        <v>0</v>
      </c>
      <c r="BM129" s="119">
        <f>(Escenarios!$F$11*AW129+0.1*BG129)/(Escenarios!$F$12)</f>
        <v>0.16515246117562279</v>
      </c>
      <c r="BN129" s="121">
        <f t="shared" si="16"/>
        <v>192.95532004148106</v>
      </c>
      <c r="BO129" s="121">
        <f>MAX(0,(BN129-Constantes!$D$13)*(1-EXP(-Constantes!$D$23)))</f>
        <v>1.0530858188346786</v>
      </c>
      <c r="BP129" s="121">
        <f>BL129+AY129*Escenarios!$F$11/Escenarios!$F$12+BO129</f>
        <v>1.164083692556356</v>
      </c>
      <c r="BQ129" s="121">
        <f>0.0526*BL129*Observaciones!$F128^1.218</f>
        <v>0</v>
      </c>
      <c r="BR129" s="121">
        <f>BQ129*Constantes!$F$38</f>
        <v>0</v>
      </c>
      <c r="BS129" s="121">
        <f t="shared" si="17"/>
        <v>0</v>
      </c>
      <c r="BT129" s="15"/>
      <c r="BU129" s="74">
        <v>123</v>
      </c>
      <c r="BV129" s="75">
        <f>0.0526*Observaciones!$F128^2.218</f>
        <v>0</v>
      </c>
      <c r="BW129" s="75">
        <f>IF(Observaciones!$F128&gt;0.05*$CA$7,((Observaciones!$F128-0.05*$CA$7)^2)/(Observaciones!$F128+0.95*$CA$7),0)</f>
        <v>0</v>
      </c>
      <c r="BX129" s="75">
        <f>0.0526*BW129*Observaciones!$F128^1.218</f>
        <v>0</v>
      </c>
      <c r="BY129" s="27"/>
      <c r="BZ129" s="27"/>
      <c r="CA129" s="103"/>
      <c r="CB129" s="37"/>
    </row>
    <row r="130" spans="2:80" s="2" customFormat="1" ht="14.5" x14ac:dyDescent="0.35">
      <c r="B130" s="36"/>
      <c r="C130" s="74">
        <v>124</v>
      </c>
      <c r="D130" s="146">
        <f>ETo!$I129*((1-Constantes!$D$19)*ETo!$K129+ETo!$L129)</f>
        <v>1.3967421855149666</v>
      </c>
      <c r="E130" s="75">
        <f>MIN(D130*Constantes!$D$17,0.8*(H129+Observaciones!$F129-F130-G130-Constantes!$D$14))</f>
        <v>0.86876761163754734</v>
      </c>
      <c r="F130" s="75">
        <f>IF(Observaciones!$F129&gt;0.05*Constantes!$D$18,((Observaciones!$F129-0.05*Constantes!$D$18)^2)/(Observaciones!$F129+0.95*Constantes!$D$18),0)</f>
        <v>0</v>
      </c>
      <c r="G130" s="75">
        <f>MAX(0,H129+Observaciones!$F129-F130-Constantes!$D$13)</f>
        <v>0</v>
      </c>
      <c r="H130" s="75">
        <f>H129+Observaciones!$F129-F130-E130-G130-I129</f>
        <v>33.075699421003257</v>
      </c>
      <c r="I130" s="75">
        <f>MAX(0,(H130-Constantes!$D$14)*(1-EXP(-Constantes!$D$22)))</f>
        <v>0.10429689259843938</v>
      </c>
      <c r="J130" s="75">
        <f t="shared" si="9"/>
        <v>184.50944553523084</v>
      </c>
      <c r="K130" s="75">
        <f>MAX(0,(J130-Constantes!$D$13)*(1-EXP(-Constantes!$D$23)))</f>
        <v>0.99474590214453318</v>
      </c>
      <c r="L130" s="75">
        <f t="shared" si="10"/>
        <v>1.0990427947429726</v>
      </c>
      <c r="M130" s="75">
        <f>0.0526*F130*Observaciones!$F129^1.218</f>
        <v>0</v>
      </c>
      <c r="N130" s="75">
        <f>M130*Constantes!$D$38</f>
        <v>0</v>
      </c>
      <c r="O130" s="75">
        <f t="shared" si="11"/>
        <v>0</v>
      </c>
      <c r="P130" s="15"/>
      <c r="Q130" s="120">
        <v>124</v>
      </c>
      <c r="R130" s="146">
        <f>ETo!$I129*((1-Constantes!$E$19)*ETo!$K129+ETo!$L129)</f>
        <v>1.396955541035487</v>
      </c>
      <c r="S130" s="121">
        <f>MIN(R130*Constantes!$E$17,0.8*(V129+Observaciones!$F129-T130-U130-Constantes!$D$14))</f>
        <v>0.8695301839468359</v>
      </c>
      <c r="T130" s="121">
        <f>IF(Observaciones!$F129&gt;0.05*Constantes!$E$18,((Observaciones!$F129-0.05*Constantes!$E$18)^2)/(Observaciones!$F129+0.95*Constantes!$E$18),0)</f>
        <v>0</v>
      </c>
      <c r="U130" s="121">
        <f>MAX(0,V129+Observaciones!$F129-T130-Constantes!$D$13)</f>
        <v>0</v>
      </c>
      <c r="V130" s="121">
        <f>V129+Observaciones!$F129-T130-S130-U130-W129</f>
        <v>33.072333854219934</v>
      </c>
      <c r="W130" s="121">
        <f>MAX(0,(V130-Constantes!$D$14)*(1-EXP(-Constantes!$D$22)))</f>
        <v>0.10425055784598604</v>
      </c>
      <c r="X130" s="119">
        <f>X129+(Entradas!$E$19*U130-Y129)/(800*Entradas!$D$44)</f>
        <v>0</v>
      </c>
      <c r="Y130" s="119">
        <f>8000*Entradas!$D$45*X130/Constantes!$E$32</f>
        <v>0</v>
      </c>
      <c r="Z130" s="119">
        <f>10*Escenarios!$E$11*T130</f>
        <v>0</v>
      </c>
      <c r="AA130" s="119">
        <f>10*Escenarios!$E$11*Y130</f>
        <v>0</v>
      </c>
      <c r="AB130" s="119">
        <f>0.001*Observaciones!$F129*Escenarios!$E$9</f>
        <v>0</v>
      </c>
      <c r="AC130" s="119">
        <f>Observaciones!$I129</f>
        <v>0</v>
      </c>
      <c r="AD130" s="119">
        <f>MIN(0.0005*ETo!$M129*Escenarios!$E$9*(AH129/Constantes!$E$27)^(2/3),AH129+Z130+AA130+AB130+AC130)</f>
        <v>3.9722632506656934</v>
      </c>
      <c r="AE130" s="119">
        <f>MIN(Constantes!$E$26*(AH129/Constantes!$E$27)^(2/3),AH129+Z130+AA130+AB130+AC130-AD130)</f>
        <v>18.790572987752839</v>
      </c>
      <c r="AF130" s="119">
        <f>MIN(Entradas!$E$20,AH129+Z130+AA130+AB130+AC130-AD130-AE130)</f>
        <v>1</v>
      </c>
      <c r="AG130" s="119">
        <f>MAX(0,AH129+Z130+AA130+AB130+AC130-AD130-AE130-AF130-Constantes!$E$27)</f>
        <v>0</v>
      </c>
      <c r="AH130" s="119">
        <f t="shared" si="12"/>
        <v>6047.4265775800704</v>
      </c>
      <c r="AI130" s="119">
        <f>(Escenarios!$E$11*S130+0.1*AD130)/(Escenarios!$E$12)</f>
        <v>0.8684576477494973</v>
      </c>
      <c r="AJ130" s="119">
        <f>AG130/10/Escenarios!$E$12</f>
        <v>0</v>
      </c>
      <c r="AK130" s="119">
        <f>(Escenarios!$E$11*U130+0.1*AE130)/(Escenarios!$E$12)</f>
        <v>5.3687351393579545E-2</v>
      </c>
      <c r="AL130" s="121">
        <f t="shared" si="13"/>
        <v>186.61211004091072</v>
      </c>
      <c r="AM130" s="121">
        <f>MAX(0,(AL130-Constantes!$D$13)*(1-EXP(-Constantes!$D$23)))</f>
        <v>1.0092700668118995</v>
      </c>
      <c r="AN130" s="121">
        <f>AJ130+W130*Escenarios!$E$11/Escenarios!$E$12+AM130</f>
        <v>1.1120313309743715</v>
      </c>
      <c r="AO130" s="121">
        <f>0.0526*AJ130*Observaciones!$F129^1.218</f>
        <v>0</v>
      </c>
      <c r="AP130" s="121">
        <f>AO130*Constantes!$E$38</f>
        <v>0</v>
      </c>
      <c r="AQ130" s="121">
        <f t="shared" si="14"/>
        <v>0</v>
      </c>
      <c r="AR130" s="15"/>
      <c r="AS130" s="74">
        <v>124</v>
      </c>
      <c r="AT130" s="146">
        <f>ETo!$I129*((1-Constantes!$F$19)*ETo!$K129+ETo!$L129)</f>
        <v>1.3976343995098692</v>
      </c>
      <c r="AU130" s="121">
        <f>MIN(AT130*Constantes!$F$17,0.8*(AX129+Observaciones!$F129-AV130-AW130-Constantes!$D$14))</f>
        <v>0.87196087110941589</v>
      </c>
      <c r="AV130" s="121">
        <f>IF(Observaciones!$F129&gt;0.05*Constantes!$F$18,((Observaciones!$F129-0.05*Constantes!$F$18)^2)/(Observaciones!$F129+0.95*Constantes!$F$18),0)</f>
        <v>0</v>
      </c>
      <c r="AW130" s="121">
        <f>MAX(0,AX129+Observaciones!$F129-AV130-Constantes!$D$13)</f>
        <v>0</v>
      </c>
      <c r="AX130" s="121">
        <f>AX129+Observaciones!$F129-AV130-AU130-AW130-AY129</f>
        <v>33.061377573757653</v>
      </c>
      <c r="AY130" s="121">
        <f>MAX(0,(AX130-Constantes!$D$14)*(1-EXP(-Constantes!$D$22)))</f>
        <v>0.10409971949520819</v>
      </c>
      <c r="AZ130" s="119">
        <f>AZ129+(Entradas!$F$19*AW130-BA129)/(800*Entradas!$D$44)</f>
        <v>0</v>
      </c>
      <c r="BA130" s="119">
        <f>8000*Entradas!$D$45*AZ130/Constantes!$F$32</f>
        <v>0</v>
      </c>
      <c r="BB130" s="119">
        <f>10*Escenarios!$F$11*AV130</f>
        <v>0</v>
      </c>
      <c r="BC130" s="119">
        <f>10*Escenarios!$F$11*BA130</f>
        <v>0</v>
      </c>
      <c r="BD130" s="119">
        <f>0.001*Observaciones!$F129*Escenarios!$F$9</f>
        <v>0</v>
      </c>
      <c r="BE130" s="119">
        <f>Observaciones!$I129</f>
        <v>0</v>
      </c>
      <c r="BF130" s="119">
        <f>MIN(0.0005*ETo!$M129*Escenarios!$F$9*(BJ129/Constantes!$F$27)^(2/3),BJ129+BB130+BE130+BC130+BD130)</f>
        <v>12.077037246229095</v>
      </c>
      <c r="BG130" s="119">
        <f>MIN(Constantes!$F$26*(BJ129/Constantes!$F$27)^(2/3),BJ129+BB130+BC130+BD130+BE130-BF130)</f>
        <v>57.129760927362121</v>
      </c>
      <c r="BH130" s="119">
        <f>MIN(Entradas!$F$20,BJ129+BB130+BC130+BD130+BE130-BF130-BG130)</f>
        <v>1</v>
      </c>
      <c r="BI130" s="119">
        <f>MAX(0,BJ129+BB130+BC130+BD130+BE130-BF130-BG130-BH130-Constantes!$F$27)</f>
        <v>0</v>
      </c>
      <c r="BJ130" s="119">
        <f t="shared" si="15"/>
        <v>3952.9538109556679</v>
      </c>
      <c r="BK130" s="119">
        <f>(Escenarios!$F$11*AU130+0.1*BF130)/(Escenarios!$F$12)</f>
        <v>0.85664035632096092</v>
      </c>
      <c r="BL130" s="119">
        <f>BI130/10/Escenarios!$F$12</f>
        <v>0</v>
      </c>
      <c r="BM130" s="119">
        <f>(Escenarios!$F$11*AW130+0.1*BG130)/(Escenarios!$F$12)</f>
        <v>0.16322788836389179</v>
      </c>
      <c r="BN130" s="121">
        <f t="shared" si="16"/>
        <v>192.06546211101028</v>
      </c>
      <c r="BO130" s="121">
        <f>MAX(0,(BN130-Constantes!$D$13)*(1-EXP(-Constantes!$D$23)))</f>
        <v>1.0469391211195618</v>
      </c>
      <c r="BP130" s="121">
        <f>BL130+AY130*Escenarios!$F$11/Escenarios!$F$12+BO130</f>
        <v>1.1450902852150437</v>
      </c>
      <c r="BQ130" s="121">
        <f>0.0526*BL130*Observaciones!$F129^1.218</f>
        <v>0</v>
      </c>
      <c r="BR130" s="121">
        <f>BQ130*Constantes!$F$38</f>
        <v>0</v>
      </c>
      <c r="BS130" s="121">
        <f t="shared" si="17"/>
        <v>0</v>
      </c>
      <c r="BT130" s="15"/>
      <c r="BU130" s="74">
        <v>124</v>
      </c>
      <c r="BV130" s="75">
        <f>0.0526*Observaciones!$F129^2.218</f>
        <v>0</v>
      </c>
      <c r="BW130" s="75">
        <f>IF(Observaciones!$F129&gt;0.05*$CA$7,((Observaciones!$F129-0.05*$CA$7)^2)/(Observaciones!$F129+0.95*$CA$7),0)</f>
        <v>0</v>
      </c>
      <c r="BX130" s="75">
        <f>0.0526*BW130*Observaciones!$F129^1.218</f>
        <v>0</v>
      </c>
      <c r="BY130" s="27"/>
      <c r="BZ130" s="27"/>
      <c r="CA130" s="103"/>
      <c r="CB130" s="37"/>
    </row>
    <row r="131" spans="2:80" s="2" customFormat="1" ht="14.5" x14ac:dyDescent="0.35">
      <c r="B131" s="36"/>
      <c r="C131" s="74">
        <v>125</v>
      </c>
      <c r="D131" s="146">
        <f>ETo!$I130*((1-Constantes!$D$19)*ETo!$K130+ETo!$L130)</f>
        <v>1.3733226550255506</v>
      </c>
      <c r="E131" s="75">
        <f>MIN(D131*Constantes!$D$17,0.8*(H130+Observaciones!$F130-F131-G131-Constantes!$D$14))</f>
        <v>0.85420076474198992</v>
      </c>
      <c r="F131" s="75">
        <f>IF(Observaciones!$F130&gt;0.05*Constantes!$D$18,((Observaciones!$F130-0.05*Constantes!$D$18)^2)/(Observaciones!$F130+0.95*Constantes!$D$18),0)</f>
        <v>0</v>
      </c>
      <c r="G131" s="75">
        <f>MAX(0,H130+Observaciones!$F130-F131-Constantes!$D$13)</f>
        <v>0</v>
      </c>
      <c r="H131" s="75">
        <f>H130+Observaciones!$F130-F131-E131-G131-I130</f>
        <v>34.117201763662827</v>
      </c>
      <c r="I131" s="75">
        <f>MAX(0,(H131-Constantes!$D$14)*(1-EXP(-Constantes!$D$22)))</f>
        <v>0.11863556312069234</v>
      </c>
      <c r="J131" s="75">
        <f t="shared" si="9"/>
        <v>183.51469963308631</v>
      </c>
      <c r="K131" s="75">
        <f>MAX(0,(J131-Constantes!$D$13)*(1-EXP(-Constantes!$D$23)))</f>
        <v>0.98787469028648001</v>
      </c>
      <c r="L131" s="75">
        <f t="shared" si="10"/>
        <v>1.1065102534071722</v>
      </c>
      <c r="M131" s="75">
        <f>0.0526*F131*Observaciones!$F130^1.218</f>
        <v>0</v>
      </c>
      <c r="N131" s="75">
        <f>M131*Constantes!$D$38</f>
        <v>0</v>
      </c>
      <c r="O131" s="75">
        <f t="shared" si="11"/>
        <v>0</v>
      </c>
      <c r="P131" s="15"/>
      <c r="Q131" s="120">
        <v>125</v>
      </c>
      <c r="R131" s="146">
        <f>ETo!$I130*((1-Constantes!$E$19)*ETo!$K130+ETo!$L130)</f>
        <v>1.3735327164410205</v>
      </c>
      <c r="S131" s="121">
        <f>MIN(R131*Constantes!$E$17,0.8*(V130+Observaciones!$F130-T131-U131-Constantes!$D$14))</f>
        <v>0.85495072713528686</v>
      </c>
      <c r="T131" s="121">
        <f>IF(Observaciones!$F130&gt;0.05*Constantes!$E$18,((Observaciones!$F130-0.05*Constantes!$E$18)^2)/(Observaciones!$F130+0.95*Constantes!$E$18),0)</f>
        <v>0</v>
      </c>
      <c r="U131" s="121">
        <f>MAX(0,V130+Observaciones!$F130-T131-Constantes!$D$13)</f>
        <v>0</v>
      </c>
      <c r="V131" s="121">
        <f>V130+Observaciones!$F130-T131-S131-U131-W130</f>
        <v>34.113132569238658</v>
      </c>
      <c r="W131" s="121">
        <f>MAX(0,(V131-Constantes!$D$14)*(1-EXP(-Constantes!$D$22)))</f>
        <v>0.11857954131858084</v>
      </c>
      <c r="X131" s="119">
        <f>X130+(Entradas!$E$19*U131-Y130)/(800*Entradas!$D$44)</f>
        <v>0</v>
      </c>
      <c r="Y131" s="119">
        <f>8000*Entradas!$D$45*X131/Constantes!$E$32</f>
        <v>0</v>
      </c>
      <c r="Z131" s="119">
        <f>10*Escenarios!$E$11*T131</f>
        <v>0</v>
      </c>
      <c r="AA131" s="119">
        <f>10*Escenarios!$E$11*Y131</f>
        <v>0</v>
      </c>
      <c r="AB131" s="119">
        <f>0.001*Observaciones!$F130*Escenarios!$E$9</f>
        <v>10</v>
      </c>
      <c r="AC131" s="119">
        <f>Observaciones!$I130</f>
        <v>0</v>
      </c>
      <c r="AD131" s="119">
        <f>MIN(0.0005*ETo!$M130*Escenarios!$E$9*(AH130/Constantes!$E$27)^(2/3),AH130+Z131+AA131+AB131+AC131)</f>
        <v>3.8963772146718285</v>
      </c>
      <c r="AE131" s="119">
        <f>MIN(Constantes!$E$26*(AH130/Constantes!$E$27)^(2/3),AH130+Z131+AA131+AB131+AC131-AD131)</f>
        <v>18.741509664052579</v>
      </c>
      <c r="AF131" s="119">
        <f>MIN(Entradas!$E$20,AH130+Z131+AA131+AB131+AC131-AD131-AE131)</f>
        <v>1</v>
      </c>
      <c r="AG131" s="119">
        <f>MAX(0,AH130+Z131+AA131+AB131+AC131-AD131-AE131-AF131-Constantes!$E$27)</f>
        <v>0</v>
      </c>
      <c r="AH131" s="119">
        <f t="shared" si="12"/>
        <v>6033.7886907013462</v>
      </c>
      <c r="AI131" s="119">
        <f>(Escenarios!$E$11*S131+0.1*AD131)/(Escenarios!$E$12)</f>
        <v>0.85386965164670225</v>
      </c>
      <c r="AJ131" s="119">
        <f>AG131/10/Escenarios!$E$12</f>
        <v>0</v>
      </c>
      <c r="AK131" s="119">
        <f>(Escenarios!$E$11*U131+0.1*AE131)/(Escenarios!$E$12)</f>
        <v>5.3547170468721657E-2</v>
      </c>
      <c r="AL131" s="121">
        <f t="shared" si="13"/>
        <v>185.65638714456756</v>
      </c>
      <c r="AM131" s="121">
        <f>MAX(0,(AL131-Constantes!$D$13)*(1-EXP(-Constantes!$D$23)))</f>
        <v>1.00266840654448</v>
      </c>
      <c r="AN131" s="121">
        <f>AJ131+W131*Escenarios!$E$11/Escenarios!$E$12+AM131</f>
        <v>1.1195539544156525</v>
      </c>
      <c r="AO131" s="121">
        <f>0.0526*AJ131*Observaciones!$F130^1.218</f>
        <v>0</v>
      </c>
      <c r="AP131" s="121">
        <f>AO131*Constantes!$E$38</f>
        <v>0</v>
      </c>
      <c r="AQ131" s="121">
        <f t="shared" si="14"/>
        <v>0</v>
      </c>
      <c r="AR131" s="15"/>
      <c r="AS131" s="74">
        <v>125</v>
      </c>
      <c r="AT131" s="146">
        <f>ETo!$I130*((1-Constantes!$F$19)*ETo!$K130+ETo!$L130)</f>
        <v>1.3742010936720623</v>
      </c>
      <c r="AU131" s="121">
        <f>MIN(AT131*Constantes!$F$17,0.8*(AX130+Observaciones!$F130-AV131-AW131-Constantes!$D$14))</f>
        <v>0.85734122109330801</v>
      </c>
      <c r="AV131" s="121">
        <f>IF(Observaciones!$F130&gt;0.05*Constantes!$F$18,((Observaciones!$F130-0.05*Constantes!$F$18)^2)/(Observaciones!$F130+0.95*Constantes!$F$18),0)</f>
        <v>0</v>
      </c>
      <c r="AW131" s="121">
        <f>MAX(0,AX130+Observaciones!$F130-AV131-Constantes!$D$13)</f>
        <v>0</v>
      </c>
      <c r="AX131" s="121">
        <f>AX130+Observaciones!$F130-AV131-AU131-AW131-AY130</f>
        <v>34.099936633169136</v>
      </c>
      <c r="AY131" s="121">
        <f>MAX(0,(AX131-Constantes!$D$14)*(1-EXP(-Constantes!$D$22)))</f>
        <v>0.11839786896722498</v>
      </c>
      <c r="AZ131" s="119">
        <f>AZ130+(Entradas!$F$19*AW131-BA130)/(800*Entradas!$D$44)</f>
        <v>0</v>
      </c>
      <c r="BA131" s="119">
        <f>8000*Entradas!$D$45*AZ131/Constantes!$F$32</f>
        <v>0</v>
      </c>
      <c r="BB131" s="119">
        <f>10*Escenarios!$F$11*AV131</f>
        <v>0</v>
      </c>
      <c r="BC131" s="119">
        <f>10*Escenarios!$F$11*BA131</f>
        <v>0</v>
      </c>
      <c r="BD131" s="119">
        <f>0.001*Observaciones!$F130*Escenarios!$F$9</f>
        <v>40</v>
      </c>
      <c r="BE131" s="119">
        <f>Observaciones!$I130</f>
        <v>0</v>
      </c>
      <c r="BF131" s="119">
        <f>MIN(0.0005*ETo!$M130*Escenarios!$F$9*(BJ130/Constantes!$F$27)^(2/3),BJ130+BB131+BE131+BC131+BD131)</f>
        <v>11.738747021127429</v>
      </c>
      <c r="BG131" s="119">
        <f>MIN(Constantes!$F$26*(BJ130/Constantes!$F$27)^(2/3),BJ130+BB131+BC131+BD131+BE131-BF131)</f>
        <v>56.463178131703998</v>
      </c>
      <c r="BH131" s="119">
        <f>MIN(Entradas!$F$20,BJ130+BB131+BC131+BD131+BE131-BF131-BG131)</f>
        <v>1</v>
      </c>
      <c r="BI131" s="119">
        <f>MAX(0,BJ130+BB131+BC131+BD131+BE131-BF131-BG131-BH131-Constantes!$F$27)</f>
        <v>0</v>
      </c>
      <c r="BJ131" s="119">
        <f t="shared" si="15"/>
        <v>3923.7518858028366</v>
      </c>
      <c r="BK131" s="119">
        <f>(Escenarios!$F$11*AU131+0.1*BF131)/(Escenarios!$F$12)</f>
        <v>0.84188957137691167</v>
      </c>
      <c r="BL131" s="119">
        <f>BI131/10/Escenarios!$F$12</f>
        <v>0</v>
      </c>
      <c r="BM131" s="119">
        <f>(Escenarios!$F$11*AW131+0.1*BG131)/(Escenarios!$F$12)</f>
        <v>0.16132336609058287</v>
      </c>
      <c r="BN131" s="121">
        <f t="shared" si="16"/>
        <v>191.17984635598131</v>
      </c>
      <c r="BO131" s="121">
        <f>MAX(0,(BN131-Constantes!$D$13)*(1-EXP(-Constantes!$D$23)))</f>
        <v>1.0408217262506663</v>
      </c>
      <c r="BP131" s="121">
        <f>BL131+AY131*Escenarios!$F$11/Escenarios!$F$12+BO131</f>
        <v>1.1524540027054784</v>
      </c>
      <c r="BQ131" s="121">
        <f>0.0526*BL131*Observaciones!$F130^1.218</f>
        <v>0</v>
      </c>
      <c r="BR131" s="121">
        <f>BQ131*Constantes!$F$38</f>
        <v>0</v>
      </c>
      <c r="BS131" s="121">
        <f t="shared" si="17"/>
        <v>0</v>
      </c>
      <c r="BT131" s="15"/>
      <c r="BU131" s="74">
        <v>125</v>
      </c>
      <c r="BV131" s="75">
        <f>0.0526*Observaciones!$F130^2.218</f>
        <v>0.24472045674166781</v>
      </c>
      <c r="BW131" s="75">
        <f>IF(Observaciones!$F130&gt;0.05*$CA$7,((Observaciones!$F130-0.05*$CA$7)^2)/(Observaciones!$F130+0.95*$CA$7),0)</f>
        <v>2.0605192437462322E-3</v>
      </c>
      <c r="BX131" s="75">
        <f>0.0526*BW131*Observaciones!$F130^1.218</f>
        <v>2.5212560522728692E-4</v>
      </c>
      <c r="BY131" s="27"/>
      <c r="BZ131" s="27"/>
      <c r="CA131" s="103"/>
      <c r="CB131" s="37"/>
    </row>
    <row r="132" spans="2:80" s="2" customFormat="1" ht="14.5" x14ac:dyDescent="0.35">
      <c r="B132" s="36"/>
      <c r="C132" s="74">
        <v>126</v>
      </c>
      <c r="D132" s="146">
        <f>ETo!$I131*((1-Constantes!$D$19)*ETo!$K131+ETo!$L131)</f>
        <v>1.365266580866741</v>
      </c>
      <c r="E132" s="75">
        <f>MIN(D132*Constantes!$D$17,0.8*(H131+Observaciones!$F131-F132-G132-Constantes!$D$14))</f>
        <v>0.84918992138184357</v>
      </c>
      <c r="F132" s="75">
        <f>IF(Observaciones!$F131&gt;0.05*Constantes!$D$18,((Observaciones!$F131-0.05*Constantes!$D$18)^2)/(Observaciones!$F131+0.95*Constantes!$D$18),0)</f>
        <v>0</v>
      </c>
      <c r="G132" s="75">
        <f>MAX(0,H131+Observaciones!$F131-F132-Constantes!$D$13)</f>
        <v>0</v>
      </c>
      <c r="H132" s="75">
        <f>H131+Observaciones!$F131-F132-E132-G132-I131</f>
        <v>33.149376279160293</v>
      </c>
      <c r="I132" s="75">
        <f>MAX(0,(H132-Constantes!$D$14)*(1-EXP(-Constantes!$D$22)))</f>
        <v>0.10531122367668816</v>
      </c>
      <c r="J132" s="75">
        <f t="shared" si="9"/>
        <v>182.52682494279983</v>
      </c>
      <c r="K132" s="75">
        <f>MAX(0,(J132-Constantes!$D$13)*(1-EXP(-Constantes!$D$23)))</f>
        <v>0.98105094135568949</v>
      </c>
      <c r="L132" s="75">
        <f t="shared" si="10"/>
        <v>1.0863621650323776</v>
      </c>
      <c r="M132" s="75">
        <f>0.0526*F132*Observaciones!$F131^1.218</f>
        <v>0</v>
      </c>
      <c r="N132" s="75">
        <f>M132*Constantes!$D$38</f>
        <v>0</v>
      </c>
      <c r="O132" s="75">
        <f t="shared" si="11"/>
        <v>0</v>
      </c>
      <c r="P132" s="15"/>
      <c r="Q132" s="120">
        <v>126</v>
      </c>
      <c r="R132" s="146">
        <f>ETo!$I131*((1-Constantes!$E$19)*ETo!$K131+ETo!$L131)</f>
        <v>1.3654758342912219</v>
      </c>
      <c r="S132" s="121">
        <f>MIN(R132*Constantes!$E$17,0.8*(V131+Observaciones!$F131-T132-U132-Constantes!$D$14))</f>
        <v>0.84993574848209408</v>
      </c>
      <c r="T132" s="121">
        <f>IF(Observaciones!$F131&gt;0.05*Constantes!$E$18,((Observaciones!$F131-0.05*Constantes!$E$18)^2)/(Observaciones!$F131+0.95*Constantes!$E$18),0)</f>
        <v>0</v>
      </c>
      <c r="U132" s="121">
        <f>MAX(0,V131+Observaciones!$F131-T132-Constantes!$D$13)</f>
        <v>0</v>
      </c>
      <c r="V132" s="121">
        <f>V131+Observaciones!$F131-T132-S132-U132-W131</f>
        <v>33.144617279437981</v>
      </c>
      <c r="W132" s="121">
        <f>MAX(0,(V132-Constantes!$D$14)*(1-EXP(-Constantes!$D$22)))</f>
        <v>0.10524570512119506</v>
      </c>
      <c r="X132" s="119">
        <f>X131+(Entradas!$E$19*U132-Y131)/(800*Entradas!$D$44)</f>
        <v>0</v>
      </c>
      <c r="Y132" s="119">
        <f>8000*Entradas!$D$45*X132/Constantes!$E$32</f>
        <v>0</v>
      </c>
      <c r="Z132" s="119">
        <f>10*Escenarios!$E$11*T132</f>
        <v>0</v>
      </c>
      <c r="AA132" s="119">
        <f>10*Escenarios!$E$11*Y132</f>
        <v>0</v>
      </c>
      <c r="AB132" s="119">
        <f>0.001*Observaciones!$F131*Escenarios!$E$9</f>
        <v>0</v>
      </c>
      <c r="AC132" s="119">
        <f>Observaciones!$I131</f>
        <v>0</v>
      </c>
      <c r="AD132" s="119">
        <f>MIN(0.0005*ETo!$M131*Escenarios!$E$9*(AH131/Constantes!$E$27)^(2/3),AH131+Z132+AA132+AB132+AC132)</f>
        <v>3.8690643303100511</v>
      </c>
      <c r="AE132" s="119">
        <f>MIN(Constantes!$E$26*(AH131/Constantes!$E$27)^(2/3),AH131+Z132+AA132+AB132+AC132-AD132)</f>
        <v>18.713322384779683</v>
      </c>
      <c r="AF132" s="119">
        <f>MIN(Entradas!$E$20,AH131+Z132+AA132+AB132+AC132-AD132-AE132)</f>
        <v>1</v>
      </c>
      <c r="AG132" s="119">
        <f>MAX(0,AH131+Z132+AA132+AB132+AC132-AD132-AE132-AF132-Constantes!$E$27)</f>
        <v>0</v>
      </c>
      <c r="AH132" s="119">
        <f t="shared" si="12"/>
        <v>6010.2063039862569</v>
      </c>
      <c r="AI132" s="119">
        <f>(Escenarios!$E$11*S132+0.1*AD132)/(Escenarios!$E$12)</f>
        <v>0.84884827873323576</v>
      </c>
      <c r="AJ132" s="119">
        <f>AG132/10/Escenarios!$E$12</f>
        <v>0</v>
      </c>
      <c r="AK132" s="119">
        <f>(Escenarios!$E$11*U132+0.1*AE132)/(Escenarios!$E$12)</f>
        <v>5.3466635385084817E-2</v>
      </c>
      <c r="AL132" s="121">
        <f t="shared" si="13"/>
        <v>184.70718537340818</v>
      </c>
      <c r="AM132" s="121">
        <f>MAX(0,(AL132-Constantes!$D$13)*(1-EXP(-Constantes!$D$23)))</f>
        <v>0.99611179097902292</v>
      </c>
      <c r="AN132" s="121">
        <f>AJ132+W132*Escenarios!$E$11/Escenarios!$E$12+AM132</f>
        <v>1.099853986027058</v>
      </c>
      <c r="AO132" s="121">
        <f>0.0526*AJ132*Observaciones!$F131^1.218</f>
        <v>0</v>
      </c>
      <c r="AP132" s="121">
        <f>AO132*Constantes!$E$38</f>
        <v>0</v>
      </c>
      <c r="AQ132" s="121">
        <f t="shared" si="14"/>
        <v>0</v>
      </c>
      <c r="AR132" s="15"/>
      <c r="AS132" s="74">
        <v>126</v>
      </c>
      <c r="AT132" s="146">
        <f>ETo!$I131*((1-Constantes!$F$19)*ETo!$K131+ETo!$L131)</f>
        <v>1.366141640641843</v>
      </c>
      <c r="AU132" s="121">
        <f>MIN(AT132*Constantes!$F$17,0.8*(AX131+Observaciones!$F131-AV132-AW132-Constantes!$D$14))</f>
        <v>0.85231306230774861</v>
      </c>
      <c r="AV132" s="121">
        <f>IF(Observaciones!$F131&gt;0.05*Constantes!$F$18,((Observaciones!$F131-0.05*Constantes!$F$18)^2)/(Observaciones!$F131+0.95*Constantes!$F$18),0)</f>
        <v>0</v>
      </c>
      <c r="AW132" s="121">
        <f>MAX(0,AX131+Observaciones!$F131-AV132-Constantes!$D$13)</f>
        <v>0</v>
      </c>
      <c r="AX132" s="121">
        <f>AX131+Observaciones!$F131-AV132-AU132-AW132-AY131</f>
        <v>33.129225701894164</v>
      </c>
      <c r="AY132" s="121">
        <f>MAX(0,(AX132-Constantes!$D$14)*(1-EXP(-Constantes!$D$22)))</f>
        <v>0.10503380472483596</v>
      </c>
      <c r="AZ132" s="119">
        <f>AZ131+(Entradas!$F$19*AW132-BA131)/(800*Entradas!$D$44)</f>
        <v>0</v>
      </c>
      <c r="BA132" s="119">
        <f>8000*Entradas!$D$45*AZ132/Constantes!$F$32</f>
        <v>0</v>
      </c>
      <c r="BB132" s="119">
        <f>10*Escenarios!$F$11*AV132</f>
        <v>0</v>
      </c>
      <c r="BC132" s="119">
        <f>10*Escenarios!$F$11*BA132</f>
        <v>0</v>
      </c>
      <c r="BD132" s="119">
        <f>0.001*Observaciones!$F131*Escenarios!$F$9</f>
        <v>0</v>
      </c>
      <c r="BE132" s="119">
        <f>Observaciones!$I131</f>
        <v>0</v>
      </c>
      <c r="BF132" s="119">
        <f>MIN(0.0005*ETo!$M131*Escenarios!$F$9*(BJ131/Constantes!$F$27)^(2/3),BJ131+BB132+BE132+BC132+BD132)</f>
        <v>11.61645379203452</v>
      </c>
      <c r="BG132" s="119">
        <f>MIN(Constantes!$F$26*(BJ131/Constantes!$F$27)^(2/3),BJ131+BB132+BC132+BD132+BE132-BF132)</f>
        <v>56.184758437660378</v>
      </c>
      <c r="BH132" s="119">
        <f>MIN(Entradas!$F$20,BJ131+BB132+BC132+BD132+BE132-BF132-BG132)</f>
        <v>1</v>
      </c>
      <c r="BI132" s="119">
        <f>MAX(0,BJ131+BB132+BC132+BD132+BE132-BF132-BG132-BH132-Constantes!$F$27)</f>
        <v>0</v>
      </c>
      <c r="BJ132" s="119">
        <f t="shared" si="15"/>
        <v>3854.9506735731416</v>
      </c>
      <c r="BK132" s="119">
        <f>(Escenarios!$F$11*AU132+0.1*BF132)/(Escenarios!$F$12)</f>
        <v>0.83679932672454727</v>
      </c>
      <c r="BL132" s="119">
        <f>BI132/10/Escenarios!$F$12</f>
        <v>0</v>
      </c>
      <c r="BM132" s="119">
        <f>(Escenarios!$F$11*AW132+0.1*BG132)/(Escenarios!$F$12)</f>
        <v>0.16052788125045825</v>
      </c>
      <c r="BN132" s="121">
        <f t="shared" si="16"/>
        <v>190.2995525109811</v>
      </c>
      <c r="BO132" s="121">
        <f>MAX(0,(BN132-Constantes!$D$13)*(1-EXP(-Constantes!$D$23)))</f>
        <v>1.0347410924995781</v>
      </c>
      <c r="BP132" s="121">
        <f>BL132+AY132*Escenarios!$F$11/Escenarios!$F$12+BO132</f>
        <v>1.1337729655258519</v>
      </c>
      <c r="BQ132" s="121">
        <f>0.0526*BL132*Observaciones!$F131^1.218</f>
        <v>0</v>
      </c>
      <c r="BR132" s="121">
        <f>BQ132*Constantes!$F$38</f>
        <v>0</v>
      </c>
      <c r="BS132" s="121">
        <f t="shared" si="17"/>
        <v>0</v>
      </c>
      <c r="BT132" s="15"/>
      <c r="BU132" s="74">
        <v>126</v>
      </c>
      <c r="BV132" s="75">
        <f>0.0526*Observaciones!$F131^2.218</f>
        <v>0</v>
      </c>
      <c r="BW132" s="75">
        <f>IF(Observaciones!$F131&gt;0.05*$CA$7,((Observaciones!$F131-0.05*$CA$7)^2)/(Observaciones!$F131+0.95*$CA$7),0)</f>
        <v>0</v>
      </c>
      <c r="BX132" s="75">
        <f>0.0526*BW132*Observaciones!$F131^1.218</f>
        <v>0</v>
      </c>
      <c r="BY132" s="27"/>
      <c r="BZ132" s="27"/>
      <c r="CA132" s="103"/>
      <c r="CB132" s="37"/>
    </row>
    <row r="133" spans="2:80" s="2" customFormat="1" ht="14.5" x14ac:dyDescent="0.35">
      <c r="B133" s="36"/>
      <c r="C133" s="74">
        <v>127</v>
      </c>
      <c r="D133" s="146">
        <f>ETo!$I132*((1-Constantes!$D$19)*ETo!$K132+ETo!$L132)</f>
        <v>1.3572821918951663</v>
      </c>
      <c r="E133" s="75">
        <f>MIN(D133*Constantes!$D$17,0.8*(H132+Observaciones!$F132-F133-G133-Constantes!$D$14))</f>
        <v>0.84422366589879416</v>
      </c>
      <c r="F133" s="75">
        <f>IF(Observaciones!$F132&gt;0.05*Constantes!$D$18,((Observaciones!$F132-0.05*Constantes!$D$18)^2)/(Observaciones!$F132+0.95*Constantes!$D$18),0)</f>
        <v>0</v>
      </c>
      <c r="G133" s="75">
        <f>MAX(0,H132+Observaciones!$F132-F133-Constantes!$D$13)</f>
        <v>0</v>
      </c>
      <c r="H133" s="75">
        <f>H132+Observaciones!$F132-F133-E133-G133-I132</f>
        <v>32.199841389584812</v>
      </c>
      <c r="I133" s="75">
        <f>MAX(0,(H133-Constantes!$D$14)*(1-EXP(-Constantes!$D$22)))</f>
        <v>9.2238696258036962E-2</v>
      </c>
      <c r="J133" s="75">
        <f t="shared" si="9"/>
        <v>181.54577400144416</v>
      </c>
      <c r="K133" s="75">
        <f>MAX(0,(J133-Constantes!$D$13)*(1-EXP(-Constantes!$D$23)))</f>
        <v>0.97427432750177489</v>
      </c>
      <c r="L133" s="75">
        <f t="shared" si="10"/>
        <v>1.0665130237598119</v>
      </c>
      <c r="M133" s="75">
        <f>0.0526*F133*Observaciones!$F132^1.218</f>
        <v>0</v>
      </c>
      <c r="N133" s="75">
        <f>M133*Constantes!$D$38</f>
        <v>0</v>
      </c>
      <c r="O133" s="75">
        <f t="shared" si="11"/>
        <v>0</v>
      </c>
      <c r="P133" s="15"/>
      <c r="Q133" s="120">
        <v>127</v>
      </c>
      <c r="R133" s="146">
        <f>ETo!$I132*((1-Constantes!$E$19)*ETo!$K132+ETo!$L132)</f>
        <v>1.3574906445183861</v>
      </c>
      <c r="S133" s="121">
        <f>MIN(R133*Constantes!$E$17,0.8*(V132+Observaciones!$F132-T133-U133-Constantes!$D$14))</f>
        <v>0.84496539450298491</v>
      </c>
      <c r="T133" s="121">
        <f>IF(Observaciones!$F132&gt;0.05*Constantes!$E$18,((Observaciones!$F132-0.05*Constantes!$E$18)^2)/(Observaciones!$F132+0.95*Constantes!$E$18),0)</f>
        <v>0</v>
      </c>
      <c r="U133" s="121">
        <f>MAX(0,V132+Observaciones!$F132-T133-Constantes!$D$13)</f>
        <v>0</v>
      </c>
      <c r="V133" s="121">
        <f>V132+Observaciones!$F132-T133-S133-U133-W132</f>
        <v>32.194406179813804</v>
      </c>
      <c r="W133" s="121">
        <f>MAX(0,(V133-Constantes!$D$14)*(1-EXP(-Constantes!$D$22)))</f>
        <v>9.216386811897892E-2</v>
      </c>
      <c r="X133" s="119">
        <f>X132+(Entradas!$E$19*U133-Y132)/(800*Entradas!$D$44)</f>
        <v>0</v>
      </c>
      <c r="Y133" s="119">
        <f>8000*Entradas!$D$45*X133/Constantes!$E$32</f>
        <v>0</v>
      </c>
      <c r="Z133" s="119">
        <f>10*Escenarios!$E$11*T133</f>
        <v>0</v>
      </c>
      <c r="AA133" s="119">
        <f>10*Escenarios!$E$11*Y133</f>
        <v>0</v>
      </c>
      <c r="AB133" s="119">
        <f>0.001*Observaciones!$F132*Escenarios!$E$9</f>
        <v>0</v>
      </c>
      <c r="AC133" s="119">
        <f>Observaciones!$I132</f>
        <v>0</v>
      </c>
      <c r="AD133" s="119">
        <f>MIN(0.0005*ETo!$M132*Escenarios!$E$9*(AH132/Constantes!$E$27)^(2/3),AH132+Z133+AA133+AB133+AC133)</f>
        <v>3.8377701543887062</v>
      </c>
      <c r="AE133" s="119">
        <f>MIN(Constantes!$E$26*(AH132/Constantes!$E$27)^(2/3),AH132+Z133+AA133+AB133+AC133-AD133)</f>
        <v>18.664531285921285</v>
      </c>
      <c r="AF133" s="119">
        <f>MIN(Entradas!$E$20,AH132+Z133+AA133+AB133+AC133-AD133-AE133)</f>
        <v>1</v>
      </c>
      <c r="AG133" s="119">
        <f>MAX(0,AH132+Z133+AA133+AB133+AC133-AD133-AE133-AF133-Constantes!$E$27)</f>
        <v>0</v>
      </c>
      <c r="AH133" s="119">
        <f t="shared" si="12"/>
        <v>5986.7040025459473</v>
      </c>
      <c r="AI133" s="119">
        <f>(Escenarios!$E$11*S133+0.1*AD133)/(Escenarios!$E$12)</f>
        <v>0.8438595178797671</v>
      </c>
      <c r="AJ133" s="119">
        <f>AG133/10/Escenarios!$E$12</f>
        <v>0</v>
      </c>
      <c r="AK133" s="119">
        <f>(Escenarios!$E$11*U133+0.1*AE133)/(Escenarios!$E$12)</f>
        <v>5.3327232245489388E-2</v>
      </c>
      <c r="AL133" s="121">
        <f t="shared" si="13"/>
        <v>183.76440081467464</v>
      </c>
      <c r="AM133" s="121">
        <f>MAX(0,(AL133-Constantes!$D$13)*(1-EXP(-Constantes!$D$23)))</f>
        <v>0.98959950233767902</v>
      </c>
      <c r="AN133" s="121">
        <f>AJ133+W133*Escenarios!$E$11/Escenarios!$E$12+AM133</f>
        <v>1.080446743769244</v>
      </c>
      <c r="AO133" s="121">
        <f>0.0526*AJ133*Observaciones!$F132^1.218</f>
        <v>0</v>
      </c>
      <c r="AP133" s="121">
        <f>AO133*Constantes!$E$38</f>
        <v>0</v>
      </c>
      <c r="AQ133" s="121">
        <f t="shared" si="14"/>
        <v>0</v>
      </c>
      <c r="AR133" s="15"/>
      <c r="AS133" s="74">
        <v>127</v>
      </c>
      <c r="AT133" s="146">
        <f>ETo!$I132*((1-Constantes!$F$19)*ETo!$K132+ETo!$L132)</f>
        <v>1.3581539028649956</v>
      </c>
      <c r="AU133" s="121">
        <f>MIN(AT133*Constantes!$F$17,0.8*(AX132+Observaciones!$F132-AV133-AW133-Constantes!$D$14))</f>
        <v>0.84732964547675482</v>
      </c>
      <c r="AV133" s="121">
        <f>IF(Observaciones!$F132&gt;0.05*Constantes!$F$18,((Observaciones!$F132-0.05*Constantes!$F$18)^2)/(Observaciones!$F132+0.95*Constantes!$F$18),0)</f>
        <v>0</v>
      </c>
      <c r="AW133" s="121">
        <f>MAX(0,AX132+Observaciones!$F132-AV133-Constantes!$D$13)</f>
        <v>0</v>
      </c>
      <c r="AX133" s="121">
        <f>AX132+Observaciones!$F132-AV133-AU133-AW133-AY132</f>
        <v>32.176862251692576</v>
      </c>
      <c r="AY133" s="121">
        <f>MAX(0,(AX133-Constantes!$D$14)*(1-EXP(-Constantes!$D$22)))</f>
        <v>9.1922335676186712E-2</v>
      </c>
      <c r="AZ133" s="119">
        <f>AZ132+(Entradas!$F$19*AW133-BA132)/(800*Entradas!$D$44)</f>
        <v>0</v>
      </c>
      <c r="BA133" s="119">
        <f>8000*Entradas!$D$45*AZ133/Constantes!$F$32</f>
        <v>0</v>
      </c>
      <c r="BB133" s="119">
        <f>10*Escenarios!$F$11*AV133</f>
        <v>0</v>
      </c>
      <c r="BC133" s="119">
        <f>10*Escenarios!$F$11*BA133</f>
        <v>0</v>
      </c>
      <c r="BD133" s="119">
        <f>0.001*Observaciones!$F132*Escenarios!$F$9</f>
        <v>0</v>
      </c>
      <c r="BE133" s="119">
        <f>Observaciones!$I132</f>
        <v>0</v>
      </c>
      <c r="BF133" s="119">
        <f>MIN(0.0005*ETo!$M132*Escenarios!$F$9*(BJ132/Constantes!$F$27)^(2/3),BJ132+BB133+BE133+BC133+BD133)</f>
        <v>11.417173028579597</v>
      </c>
      <c r="BG133" s="119">
        <f>MIN(Constantes!$F$26*(BJ132/Constantes!$F$27)^(2/3),BJ132+BB133+BC133+BD133+BE133-BF133)</f>
        <v>55.526041064500198</v>
      </c>
      <c r="BH133" s="119">
        <f>MIN(Entradas!$F$20,BJ132+BB133+BC133+BD133+BE133-BF133-BG133)</f>
        <v>1</v>
      </c>
      <c r="BI133" s="119">
        <f>MAX(0,BJ132+BB133+BC133+BD133+BE133-BF133-BG133-BH133-Constantes!$F$27)</f>
        <v>0</v>
      </c>
      <c r="BJ133" s="119">
        <f t="shared" si="15"/>
        <v>3787.0074594800617</v>
      </c>
      <c r="BK133" s="119">
        <f>(Escenarios!$F$11*AU133+0.1*BF133)/(Escenarios!$F$12)</f>
        <v>0.83153130295973909</v>
      </c>
      <c r="BL133" s="119">
        <f>BI133/10/Escenarios!$F$12</f>
        <v>0</v>
      </c>
      <c r="BM133" s="119">
        <f>(Escenarios!$F$11*AW133+0.1*BG133)/(Escenarios!$F$12)</f>
        <v>0.15864583161285772</v>
      </c>
      <c r="BN133" s="121">
        <f t="shared" si="16"/>
        <v>189.42345725009437</v>
      </c>
      <c r="BO133" s="121">
        <f>MAX(0,(BN133-Constantes!$D$13)*(1-EXP(-Constantes!$D$23)))</f>
        <v>1.0286894604874119</v>
      </c>
      <c r="BP133" s="121">
        <f>BL133+AY133*Escenarios!$F$11/Escenarios!$F$12+BO133</f>
        <v>1.1153590912678166</v>
      </c>
      <c r="BQ133" s="121">
        <f>0.0526*BL133*Observaciones!$F132^1.218</f>
        <v>0</v>
      </c>
      <c r="BR133" s="121">
        <f>BQ133*Constantes!$F$38</f>
        <v>0</v>
      </c>
      <c r="BS133" s="121">
        <f t="shared" si="17"/>
        <v>0</v>
      </c>
      <c r="BT133" s="15"/>
      <c r="BU133" s="74">
        <v>127</v>
      </c>
      <c r="BV133" s="75">
        <f>0.0526*Observaciones!$F132^2.218</f>
        <v>0</v>
      </c>
      <c r="BW133" s="75">
        <f>IF(Observaciones!$F132&gt;0.05*$CA$7,((Observaciones!$F132-0.05*$CA$7)^2)/(Observaciones!$F132+0.95*$CA$7),0)</f>
        <v>0</v>
      </c>
      <c r="BX133" s="75">
        <f>0.0526*BW133*Observaciones!$F132^1.218</f>
        <v>0</v>
      </c>
      <c r="BY133" s="27"/>
      <c r="BZ133" s="27"/>
      <c r="CA133" s="103"/>
      <c r="CB133" s="37"/>
    </row>
    <row r="134" spans="2:80" s="2" customFormat="1" ht="14.5" x14ac:dyDescent="0.35">
      <c r="B134" s="36"/>
      <c r="C134" s="74">
        <v>128</v>
      </c>
      <c r="D134" s="146">
        <f>ETo!$I133*((1-Constantes!$D$19)*ETo!$K133+ETo!$L133)</f>
        <v>1.345649208623543</v>
      </c>
      <c r="E134" s="75">
        <f>MIN(D134*Constantes!$D$17,0.8*(H133+Observaciones!$F133-F134-G134-Constantes!$D$14))</f>
        <v>0.83698800050691546</v>
      </c>
      <c r="F134" s="75">
        <f>IF(Observaciones!$F133&gt;0.05*Constantes!$D$18,((Observaciones!$F133-0.05*Constantes!$D$18)^2)/(Observaciones!$F133+0.95*Constantes!$D$18),0)</f>
        <v>0</v>
      </c>
      <c r="G134" s="75">
        <f>MAX(0,H133+Observaciones!$F133-F134-Constantes!$D$13)</f>
        <v>0</v>
      </c>
      <c r="H134" s="75">
        <f>H133+Observaciones!$F133-F134-E134-G134-I133</f>
        <v>31.270614692819859</v>
      </c>
      <c r="I134" s="75">
        <f>MAX(0,(H134-Constantes!$D$14)*(1-EXP(-Constantes!$D$22)))</f>
        <v>7.9445757731014158E-2</v>
      </c>
      <c r="J134" s="75">
        <f t="shared" si="9"/>
        <v>180.57149967394238</v>
      </c>
      <c r="K134" s="75">
        <f>MAX(0,(J134-Constantes!$D$13)*(1-EXP(-Constantes!$D$23)))</f>
        <v>0.96754452313897765</v>
      </c>
      <c r="L134" s="75">
        <f t="shared" si="10"/>
        <v>1.0469902808699918</v>
      </c>
      <c r="M134" s="75">
        <f>0.0526*F134*Observaciones!$F133^1.218</f>
        <v>0</v>
      </c>
      <c r="N134" s="75">
        <f>M134*Constantes!$D$38</f>
        <v>0</v>
      </c>
      <c r="O134" s="75">
        <f t="shared" si="11"/>
        <v>0</v>
      </c>
      <c r="P134" s="15"/>
      <c r="Q134" s="120">
        <v>128</v>
      </c>
      <c r="R134" s="146">
        <f>ETo!$I133*((1-Constantes!$E$19)*ETo!$K133+ETo!$L133)</f>
        <v>1.3458562560409977</v>
      </c>
      <c r="S134" s="121">
        <f>MIN(R134*Constantes!$E$17,0.8*(V133+Observaciones!$F133-T134-U134-Constantes!$D$14))</f>
        <v>0.83772360930962531</v>
      </c>
      <c r="T134" s="121">
        <f>IF(Observaciones!$F133&gt;0.05*Constantes!$E$18,((Observaciones!$F133-0.05*Constantes!$E$18)^2)/(Observaciones!$F133+0.95*Constantes!$E$18),0)</f>
        <v>0</v>
      </c>
      <c r="U134" s="121">
        <f>MAX(0,V133+Observaciones!$F133-T134-Constantes!$D$13)</f>
        <v>0</v>
      </c>
      <c r="V134" s="121">
        <f>V133+Observaciones!$F133-T134-S134-U134-W133</f>
        <v>31.2645187023852</v>
      </c>
      <c r="W134" s="121">
        <f>MAX(0,(V134-Constantes!$D$14)*(1-EXP(-Constantes!$D$22)))</f>
        <v>7.9361832429294552E-2</v>
      </c>
      <c r="X134" s="119">
        <f>X133+(Entradas!$E$19*U134-Y133)/(800*Entradas!$D$44)</f>
        <v>0</v>
      </c>
      <c r="Y134" s="119">
        <f>8000*Entradas!$D$45*X134/Constantes!$E$32</f>
        <v>0</v>
      </c>
      <c r="Z134" s="119">
        <f>10*Escenarios!$E$11*T134</f>
        <v>0</v>
      </c>
      <c r="AA134" s="119">
        <f>10*Escenarios!$E$11*Y134</f>
        <v>0</v>
      </c>
      <c r="AB134" s="119">
        <f>0.001*Observaciones!$F133*Escenarios!$E$9</f>
        <v>0</v>
      </c>
      <c r="AC134" s="119">
        <f>Observaciones!$I133</f>
        <v>0</v>
      </c>
      <c r="AD134" s="119">
        <f>MIN(0.0005*ETo!$M133*Escenarios!$E$9*(AH133/Constantes!$E$27)^(2/3),AH133+Z134+AA134+AB134+AC134)</f>
        <v>3.7961766498999783</v>
      </c>
      <c r="AE134" s="119">
        <f>MIN(Constantes!$E$26*(AH133/Constantes!$E$27)^(2/3),AH133+Z134+AA134+AB134+AC134-AD134)</f>
        <v>18.615842349669926</v>
      </c>
      <c r="AF134" s="119">
        <f>MIN(Entradas!$E$20,AH133+Z134+AA134+AB134+AC134-AD134-AE134)</f>
        <v>1</v>
      </c>
      <c r="AG134" s="119">
        <f>MAX(0,AH133+Z134+AA134+AB134+AC134-AD134-AE134-AF134-Constantes!$E$27)</f>
        <v>0</v>
      </c>
      <c r="AH134" s="119">
        <f t="shared" si="12"/>
        <v>5963.2919835463772</v>
      </c>
      <c r="AI134" s="119">
        <f>(Escenarios!$E$11*S134+0.1*AD134)/(Escenarios!$E$12)</f>
        <v>0.83660234817634493</v>
      </c>
      <c r="AJ134" s="119">
        <f>AG134/10/Escenarios!$E$12</f>
        <v>0</v>
      </c>
      <c r="AK134" s="119">
        <f>(Escenarios!$E$11*U134+0.1*AE134)/(Escenarios!$E$12)</f>
        <v>5.3188120999056933E-2</v>
      </c>
      <c r="AL134" s="121">
        <f t="shared" si="13"/>
        <v>182.82798943333603</v>
      </c>
      <c r="AM134" s="121">
        <f>MAX(0,(AL134-Constantes!$D$13)*(1-EXP(-Constantes!$D$23)))</f>
        <v>0.98313123644827094</v>
      </c>
      <c r="AN134" s="121">
        <f>AJ134+W134*Escenarios!$E$11/Escenarios!$E$12+AM134</f>
        <v>1.0613593284142899</v>
      </c>
      <c r="AO134" s="121">
        <f>0.0526*AJ134*Observaciones!$F133^1.218</f>
        <v>0</v>
      </c>
      <c r="AP134" s="121">
        <f>AO134*Constantes!$E$38</f>
        <v>0</v>
      </c>
      <c r="AQ134" s="121">
        <f t="shared" si="14"/>
        <v>0</v>
      </c>
      <c r="AR134" s="15"/>
      <c r="AS134" s="74">
        <v>128</v>
      </c>
      <c r="AT134" s="146">
        <f>ETo!$I133*((1-Constantes!$F$19)*ETo!$K133+ETo!$L133)</f>
        <v>1.346515043278355</v>
      </c>
      <c r="AU134" s="121">
        <f>MIN(AT134*Constantes!$F$17,0.8*(AX133+Observaciones!$F133-AV134-AW134-Constantes!$D$14))</f>
        <v>0.84006835443565975</v>
      </c>
      <c r="AV134" s="121">
        <f>IF(Observaciones!$F133&gt;0.05*Constantes!$F$18,((Observaciones!$F133-0.05*Constantes!$F$18)^2)/(Observaciones!$F133+0.95*Constantes!$F$18),0)</f>
        <v>0</v>
      </c>
      <c r="AW134" s="121">
        <f>MAX(0,AX133+Observaciones!$F133-AV134-Constantes!$D$13)</f>
        <v>0</v>
      </c>
      <c r="AX134" s="121">
        <f>AX133+Observaciones!$F133-AV134-AU134-AW134-AY133</f>
        <v>31.24487156158073</v>
      </c>
      <c r="AY134" s="121">
        <f>MAX(0,(AX134-Constantes!$D$14)*(1-EXP(-Constantes!$D$22)))</f>
        <v>7.9091344435978844E-2</v>
      </c>
      <c r="AZ134" s="119">
        <f>AZ133+(Entradas!$F$19*AW134-BA133)/(800*Entradas!$D$44)</f>
        <v>0</v>
      </c>
      <c r="BA134" s="119">
        <f>8000*Entradas!$D$45*AZ134/Constantes!$F$32</f>
        <v>0</v>
      </c>
      <c r="BB134" s="119">
        <f>10*Escenarios!$F$11*AV134</f>
        <v>0</v>
      </c>
      <c r="BC134" s="119">
        <f>10*Escenarios!$F$11*BA134</f>
        <v>0</v>
      </c>
      <c r="BD134" s="119">
        <f>0.001*Observaciones!$F133*Escenarios!$F$9</f>
        <v>0</v>
      </c>
      <c r="BE134" s="119">
        <f>Observaciones!$I133</f>
        <v>0</v>
      </c>
      <c r="BF134" s="119">
        <f>MIN(0.0005*ETo!$M133*Escenarios!$F$9*(BJ133/Constantes!$F$27)^(2/3),BJ133+BB134+BE134+BC134+BD134)</f>
        <v>11.189533680478243</v>
      </c>
      <c r="BG134" s="119">
        <f>MIN(Constantes!$F$26*(BJ133/Constantes!$F$27)^(2/3),BJ133+BB134+BC134+BD134+BE134-BF134)</f>
        <v>54.871681213147241</v>
      </c>
      <c r="BH134" s="119">
        <f>MIN(Entradas!$F$20,BJ133+BB134+BC134+BD134+BE134-BF134-BG134)</f>
        <v>1</v>
      </c>
      <c r="BI134" s="119">
        <f>MAX(0,BJ133+BB134+BC134+BD134+BE134-BF134-BG134-BH134-Constantes!$F$27)</f>
        <v>0</v>
      </c>
      <c r="BJ134" s="119">
        <f t="shared" si="15"/>
        <v>3719.946244586436</v>
      </c>
      <c r="BK134" s="119">
        <f>(Escenarios!$F$11*AU134+0.1*BF134)/(Escenarios!$F$12)</f>
        <v>0.82403454469784554</v>
      </c>
      <c r="BL134" s="119">
        <f>BI134/10/Escenarios!$F$12</f>
        <v>0</v>
      </c>
      <c r="BM134" s="119">
        <f>(Escenarios!$F$11*AW134+0.1*BG134)/(Escenarios!$F$12)</f>
        <v>0.15677623203756355</v>
      </c>
      <c r="BN134" s="121">
        <f t="shared" si="16"/>
        <v>188.55154402164453</v>
      </c>
      <c r="BO134" s="121">
        <f>MAX(0,(BN134-Constantes!$D$13)*(1-EXP(-Constantes!$D$23)))</f>
        <v>1.022666715883386</v>
      </c>
      <c r="BP134" s="121">
        <f>BL134+AY134*Escenarios!$F$11/Escenarios!$F$12+BO134</f>
        <v>1.0972385549230232</v>
      </c>
      <c r="BQ134" s="121">
        <f>0.0526*BL134*Observaciones!$F133^1.218</f>
        <v>0</v>
      </c>
      <c r="BR134" s="121">
        <f>BQ134*Constantes!$F$38</f>
        <v>0</v>
      </c>
      <c r="BS134" s="121">
        <f t="shared" si="17"/>
        <v>0</v>
      </c>
      <c r="BT134" s="15"/>
      <c r="BU134" s="74">
        <v>128</v>
      </c>
      <c r="BV134" s="75">
        <f>0.0526*Observaciones!$F133^2.218</f>
        <v>0</v>
      </c>
      <c r="BW134" s="75">
        <f>IF(Observaciones!$F133&gt;0.05*$CA$7,((Observaciones!$F133-0.05*$CA$7)^2)/(Observaciones!$F133+0.95*$CA$7),0)</f>
        <v>0</v>
      </c>
      <c r="BX134" s="75">
        <f>0.0526*BW134*Observaciones!$F133^1.218</f>
        <v>0</v>
      </c>
      <c r="BY134" s="27"/>
      <c r="BZ134" s="27"/>
      <c r="CA134" s="103"/>
      <c r="CB134" s="37"/>
    </row>
    <row r="135" spans="2:80" s="2" customFormat="1" ht="14.5" x14ac:dyDescent="0.35">
      <c r="B135" s="36"/>
      <c r="C135" s="74">
        <v>129</v>
      </c>
      <c r="D135" s="146">
        <f>ETo!$I134*((1-Constantes!$D$19)*ETo!$K134+ETo!$L134)</f>
        <v>1.3786744792612819</v>
      </c>
      <c r="E135" s="75">
        <f>MIN(D135*Constantes!$D$17,0.8*(H134+Observaciones!$F134-F135-G135-Constantes!$D$14))</f>
        <v>0.85752957632038873</v>
      </c>
      <c r="F135" s="75">
        <f>IF(Observaciones!$F134&gt;0.05*Constantes!$D$18,((Observaciones!$F134-0.05*Constantes!$D$18)^2)/(Observaciones!$F134+0.95*Constantes!$D$18),0)</f>
        <v>0</v>
      </c>
      <c r="G135" s="75">
        <f>MAX(0,H134+Observaciones!$F134-F135-Constantes!$D$13)</f>
        <v>0</v>
      </c>
      <c r="H135" s="75">
        <f>H134+Observaciones!$F134-F135-E135-G135-I134</f>
        <v>30.333639358768455</v>
      </c>
      <c r="I135" s="75">
        <f>MAX(0,(H135-Constantes!$D$14)*(1-EXP(-Constantes!$D$22)))</f>
        <v>6.6546141424695004E-2</v>
      </c>
      <c r="J135" s="75">
        <f t="shared" si="9"/>
        <v>179.60395515080342</v>
      </c>
      <c r="K135" s="75">
        <f>MAX(0,(J135-Constantes!$D$13)*(1-EXP(-Constantes!$D$23)))</f>
        <v>0.9608612049305244</v>
      </c>
      <c r="L135" s="75">
        <f t="shared" si="10"/>
        <v>1.0274073463552194</v>
      </c>
      <c r="M135" s="75">
        <f>0.0526*F135*Observaciones!$F134^1.218</f>
        <v>0</v>
      </c>
      <c r="N135" s="75">
        <f>M135*Constantes!$D$38</f>
        <v>0</v>
      </c>
      <c r="O135" s="75">
        <f t="shared" si="11"/>
        <v>0</v>
      </c>
      <c r="P135" s="15"/>
      <c r="Q135" s="120">
        <v>129</v>
      </c>
      <c r="R135" s="146">
        <f>ETo!$I134*((1-Constantes!$E$19)*ETo!$K134+ETo!$L134)</f>
        <v>1.378887413447712</v>
      </c>
      <c r="S135" s="121">
        <f>MIN(R135*Constantes!$E$17,0.8*(V134+Observaciones!$F134-T135-U135-Constantes!$D$14))</f>
        <v>0.85828373991660756</v>
      </c>
      <c r="T135" s="121">
        <f>IF(Observaciones!$F134&gt;0.05*Constantes!$E$18,((Observaciones!$F134-0.05*Constantes!$E$18)^2)/(Observaciones!$F134+0.95*Constantes!$E$18),0)</f>
        <v>0</v>
      </c>
      <c r="U135" s="121">
        <f>MAX(0,V134+Observaciones!$F134-T135-Constantes!$D$13)</f>
        <v>0</v>
      </c>
      <c r="V135" s="121">
        <f>V134+Observaciones!$F134-T135-S135-U135-W134</f>
        <v>30.326873130039296</v>
      </c>
      <c r="W135" s="121">
        <f>MAX(0,(V135-Constantes!$D$14)*(1-EXP(-Constantes!$D$22)))</f>
        <v>6.6452988754315157E-2</v>
      </c>
      <c r="X135" s="119">
        <f>X134+(Entradas!$E$19*U135-Y134)/(800*Entradas!$D$44)</f>
        <v>0</v>
      </c>
      <c r="Y135" s="119">
        <f>8000*Entradas!$D$45*X135/Constantes!$E$32</f>
        <v>0</v>
      </c>
      <c r="Z135" s="119">
        <f>10*Escenarios!$E$11*T135</f>
        <v>0</v>
      </c>
      <c r="AA135" s="119">
        <f>10*Escenarios!$E$11*Y135</f>
        <v>0</v>
      </c>
      <c r="AB135" s="119">
        <f>0.001*Observaciones!$F134*Escenarios!$E$9</f>
        <v>0</v>
      </c>
      <c r="AC135" s="119">
        <f>Observaciones!$I134</f>
        <v>0</v>
      </c>
      <c r="AD135" s="119">
        <f>MIN(0.0005*ETo!$M134*Escenarios!$E$9*(AH134/Constantes!$E$27)^(2/3),AH134+Z135+AA135+AB135+AC135)</f>
        <v>3.8817762651307945</v>
      </c>
      <c r="AE135" s="119">
        <f>MIN(Constantes!$E$26*(AH134/Constantes!$E$27)^(2/3),AH134+Z135+AA135+AB135+AC135-AD135)</f>
        <v>18.567277060449598</v>
      </c>
      <c r="AF135" s="119">
        <f>MIN(Entradas!$E$20,AH134+Z135+AA135+AB135+AC135-AD135-AE135)</f>
        <v>1</v>
      </c>
      <c r="AG135" s="119">
        <f>MAX(0,AH134+Z135+AA135+AB135+AC135-AD135-AE135-AF135-Constantes!$E$27)</f>
        <v>0</v>
      </c>
      <c r="AH135" s="119">
        <f t="shared" si="12"/>
        <v>5939.8429302207969</v>
      </c>
      <c r="AI135" s="119">
        <f>(Escenarios!$E$11*S135+0.1*AD135)/(Escenarios!$E$12)</f>
        <v>0.85711333296102976</v>
      </c>
      <c r="AJ135" s="119">
        <f>AG135/10/Escenarios!$E$12</f>
        <v>0</v>
      </c>
      <c r="AK135" s="119">
        <f>(Escenarios!$E$11*U135+0.1*AE135)/(Escenarios!$E$12)</f>
        <v>5.3049363029855995E-2</v>
      </c>
      <c r="AL135" s="121">
        <f t="shared" si="13"/>
        <v>181.89790755991763</v>
      </c>
      <c r="AM135" s="121">
        <f>MAX(0,(AL135-Constantes!$D$13)*(1-EXP(-Constantes!$D$23)))</f>
        <v>0.97670669166370316</v>
      </c>
      <c r="AN135" s="121">
        <f>AJ135+W135*Escenarios!$E$11/Escenarios!$E$12+AM135</f>
        <v>1.0422103520072423</v>
      </c>
      <c r="AO135" s="121">
        <f>0.0526*AJ135*Observaciones!$F134^1.218</f>
        <v>0</v>
      </c>
      <c r="AP135" s="121">
        <f>AO135*Constantes!$E$38</f>
        <v>0</v>
      </c>
      <c r="AQ135" s="121">
        <f t="shared" si="14"/>
        <v>0</v>
      </c>
      <c r="AR135" s="15"/>
      <c r="AS135" s="74">
        <v>129</v>
      </c>
      <c r="AT135" s="146">
        <f>ETo!$I134*((1-Constantes!$F$19)*ETo!$K134+ETo!$L134)</f>
        <v>1.3795649313136273</v>
      </c>
      <c r="AU135" s="121">
        <f>MIN(AT135*Constantes!$F$17,0.8*(AX134+Observaciones!$F134-AV135-AW135-Constantes!$D$14))</f>
        <v>0.86068763024298878</v>
      </c>
      <c r="AV135" s="121">
        <f>IF(Observaciones!$F134&gt;0.05*Constantes!$F$18,((Observaciones!$F134-0.05*Constantes!$F$18)^2)/(Observaciones!$F134+0.95*Constantes!$F$18),0)</f>
        <v>0</v>
      </c>
      <c r="AW135" s="121">
        <f>MAX(0,AX134+Observaciones!$F134-AV135-Constantes!$D$13)</f>
        <v>0</v>
      </c>
      <c r="AX135" s="121">
        <f>AX134+Observaciones!$F134-AV135-AU135-AW135-AY134</f>
        <v>30.305092586901761</v>
      </c>
      <c r="AY135" s="121">
        <f>MAX(0,(AX135-Constantes!$D$14)*(1-EXP(-Constantes!$D$22)))</f>
        <v>6.6153129580645578E-2</v>
      </c>
      <c r="AZ135" s="119">
        <f>AZ134+(Entradas!$F$19*AW135-BA134)/(800*Entradas!$D$44)</f>
        <v>0</v>
      </c>
      <c r="BA135" s="119">
        <f>8000*Entradas!$D$45*AZ135/Constantes!$F$32</f>
        <v>0</v>
      </c>
      <c r="BB135" s="119">
        <f>10*Escenarios!$F$11*AV135</f>
        <v>0</v>
      </c>
      <c r="BC135" s="119">
        <f>10*Escenarios!$F$11*BA135</f>
        <v>0</v>
      </c>
      <c r="BD135" s="119">
        <f>0.001*Observaciones!$F134*Escenarios!$F$9</f>
        <v>0</v>
      </c>
      <c r="BE135" s="119">
        <f>Observaciones!$I134</f>
        <v>0</v>
      </c>
      <c r="BF135" s="119">
        <f>MIN(0.0005*ETo!$M134*Escenarios!$F$9*(BJ134/Constantes!$F$27)^(2/3),BJ134+BB135+BE135+BC135+BD135)</f>
        <v>11.335940333704052</v>
      </c>
      <c r="BG135" s="119">
        <f>MIN(Constantes!$F$26*(BJ134/Constantes!$F$27)^(2/3),BJ134+BB135+BC135+BD135+BE135-BF135)</f>
        <v>54.221967094622499</v>
      </c>
      <c r="BH135" s="119">
        <f>MIN(Entradas!$F$20,BJ134+BB135+BC135+BD135+BE135-BF135-BG135)</f>
        <v>1</v>
      </c>
      <c r="BI135" s="119">
        <f>MAX(0,BJ134+BB135+BC135+BD135+BE135-BF135-BG135-BH135-Constantes!$F$27)</f>
        <v>0</v>
      </c>
      <c r="BJ135" s="119">
        <f t="shared" si="15"/>
        <v>3653.3883371581096</v>
      </c>
      <c r="BK135" s="119">
        <f>(Escenarios!$F$11*AU135+0.1*BF135)/(Escenarios!$F$12)</f>
        <v>0.84389388089682948</v>
      </c>
      <c r="BL135" s="119">
        <f>BI135/10/Escenarios!$F$12</f>
        <v>0</v>
      </c>
      <c r="BM135" s="119">
        <f>(Escenarios!$F$11*AW135+0.1*BG135)/(Escenarios!$F$12)</f>
        <v>0.15491990598463573</v>
      </c>
      <c r="BN135" s="121">
        <f t="shared" si="16"/>
        <v>187.68379721174577</v>
      </c>
      <c r="BO135" s="121">
        <f>MAX(0,(BN135-Constantes!$D$13)*(1-EXP(-Constantes!$D$23)))</f>
        <v>1.0166727508345128</v>
      </c>
      <c r="BP135" s="121">
        <f>BL135+AY135*Escenarios!$F$11/Escenarios!$F$12+BO135</f>
        <v>1.0790457015819785</v>
      </c>
      <c r="BQ135" s="121">
        <f>0.0526*BL135*Observaciones!$F134^1.218</f>
        <v>0</v>
      </c>
      <c r="BR135" s="121">
        <f>BQ135*Constantes!$F$38</f>
        <v>0</v>
      </c>
      <c r="BS135" s="121">
        <f t="shared" si="17"/>
        <v>0</v>
      </c>
      <c r="BT135" s="15"/>
      <c r="BU135" s="74">
        <v>129</v>
      </c>
      <c r="BV135" s="75">
        <f>0.0526*Observaciones!$F134^2.218</f>
        <v>0</v>
      </c>
      <c r="BW135" s="75">
        <f>IF(Observaciones!$F134&gt;0.05*$CA$7,((Observaciones!$F134-0.05*$CA$7)^2)/(Observaciones!$F134+0.95*$CA$7),0)</f>
        <v>0</v>
      </c>
      <c r="BX135" s="75">
        <f>0.0526*BW135*Observaciones!$F134^1.218</f>
        <v>0</v>
      </c>
      <c r="BY135" s="27"/>
      <c r="BZ135" s="27"/>
      <c r="CA135" s="103"/>
      <c r="CB135" s="37"/>
    </row>
    <row r="136" spans="2:80" s="2" customFormat="1" ht="14.5" x14ac:dyDescent="0.35">
      <c r="B136" s="36"/>
      <c r="C136" s="74">
        <v>130</v>
      </c>
      <c r="D136" s="146">
        <f>ETo!$I135*((1-Constantes!$D$19)*ETo!$K135+ETo!$L135)</f>
        <v>1.3892303886853585</v>
      </c>
      <c r="E136" s="75">
        <f>MIN(D136*Constantes!$D$17,0.8*(H135+Observaciones!$F135-F136-G136-Constantes!$D$14))</f>
        <v>0.86409530642729182</v>
      </c>
      <c r="F136" s="75">
        <f>IF(Observaciones!$F135&gt;0.05*Constantes!$D$18,((Observaciones!$F135-0.05*Constantes!$D$18)^2)/(Observaciones!$F135+0.95*Constantes!$D$18),0)</f>
        <v>0</v>
      </c>
      <c r="G136" s="75">
        <f>MAX(0,H135+Observaciones!$F135-F136-Constantes!$D$13)</f>
        <v>0</v>
      </c>
      <c r="H136" s="75">
        <f>H135+Observaciones!$F135-F136-E136-G136-I135</f>
        <v>29.402997910916469</v>
      </c>
      <c r="I136" s="75">
        <f>MAX(0,(H136-Constantes!$D$14)*(1-EXP(-Constantes!$D$22)))</f>
        <v>5.3733725601388671E-2</v>
      </c>
      <c r="J136" s="75">
        <f t="shared" ref="J136:J199" si="18">J135+G136-K135</f>
        <v>178.64309394587289</v>
      </c>
      <c r="K136" s="75">
        <f>MAX(0,(J136-Constantes!$D$13)*(1-EXP(-Constantes!$D$23)))</f>
        <v>0.95422405177309155</v>
      </c>
      <c r="L136" s="75">
        <f t="shared" ref="L136:L199" si="19">F136+I136+K136</f>
        <v>1.0079577773744801</v>
      </c>
      <c r="M136" s="75">
        <f>0.0526*F136*Observaciones!$F135^1.218</f>
        <v>0</v>
      </c>
      <c r="N136" s="75">
        <f>M136*Constantes!$D$38</f>
        <v>0</v>
      </c>
      <c r="O136" s="75">
        <f t="shared" ref="O136:O199" si="20">N136*1000000/(L136/1000*10000)</f>
        <v>0</v>
      </c>
      <c r="P136" s="15"/>
      <c r="Q136" s="120">
        <v>130</v>
      </c>
      <c r="R136" s="146">
        <f>ETo!$I135*((1-Constantes!$E$19)*ETo!$K135+ETo!$L135)</f>
        <v>1.3894455143775195</v>
      </c>
      <c r="S136" s="121">
        <f>MIN(R136*Constantes!$E$17,0.8*(V135+Observaciones!$F135-T136-U136-Constantes!$D$14))</f>
        <v>0.86485559361842235</v>
      </c>
      <c r="T136" s="121">
        <f>IF(Observaciones!$F135&gt;0.05*Constantes!$E$18,((Observaciones!$F135-0.05*Constantes!$E$18)^2)/(Observaciones!$F135+0.95*Constantes!$E$18),0)</f>
        <v>0</v>
      </c>
      <c r="U136" s="121">
        <f>MAX(0,V135+Observaciones!$F135-T136-Constantes!$D$13)</f>
        <v>0</v>
      </c>
      <c r="V136" s="121">
        <f>V135+Observaciones!$F135-T136-S136-U136-W135</f>
        <v>29.395564547666559</v>
      </c>
      <c r="W136" s="121">
        <f>MAX(0,(V136-Constantes!$D$14)*(1-EXP(-Constantes!$D$22)))</f>
        <v>5.3631388292918969E-2</v>
      </c>
      <c r="X136" s="119">
        <f>X135+(Entradas!$E$19*U136-Y135)/(800*Entradas!$D$44)</f>
        <v>0</v>
      </c>
      <c r="Y136" s="119">
        <f>8000*Entradas!$D$45*X136/Constantes!$E$32</f>
        <v>0</v>
      </c>
      <c r="Z136" s="119">
        <f>10*Escenarios!$E$11*T136</f>
        <v>0</v>
      </c>
      <c r="AA136" s="119">
        <f>10*Escenarios!$E$11*Y136</f>
        <v>0</v>
      </c>
      <c r="AB136" s="119">
        <f>0.001*Observaciones!$F135*Escenarios!$E$9</f>
        <v>0</v>
      </c>
      <c r="AC136" s="119">
        <f>Observaciones!$I135</f>
        <v>0</v>
      </c>
      <c r="AD136" s="119">
        <f>MIN(0.0005*ETo!$M135*Escenarios!$E$9*(AH135/Constantes!$E$27)^(2/3),AH135+Z136+AA136+AB136+AC136)</f>
        <v>3.9030292602139274</v>
      </c>
      <c r="AE136" s="119">
        <f>MIN(Constantes!$E$26*(AH135/Constantes!$E$27)^(2/3),AH135+Z136+AA136+AB136+AC136-AD136)</f>
        <v>18.518571199080831</v>
      </c>
      <c r="AF136" s="119">
        <f>MIN(Entradas!$E$20,AH135+Z136+AA136+AB136+AC136-AD136-AE136)</f>
        <v>1</v>
      </c>
      <c r="AG136" s="119">
        <f>MAX(0,AH135+Z136+AA136+AB136+AC136-AD136-AE136-AF136-Constantes!$E$27)</f>
        <v>0</v>
      </c>
      <c r="AH136" s="119">
        <f t="shared" ref="AH136:AH199" si="21">AH135+Z136+AA136+AB136+AC136-AG136-AD136-AE136-AF136</f>
        <v>5916.4213297615024</v>
      </c>
      <c r="AI136" s="119">
        <f>(Escenarios!$E$11*S136+0.1*AD136)/(Escenarios!$E$12)</f>
        <v>0.86365202588162748</v>
      </c>
      <c r="AJ136" s="119">
        <f>AG136/10/Escenarios!$E$12</f>
        <v>0</v>
      </c>
      <c r="AK136" s="119">
        <f>(Escenarios!$E$11*U136+0.1*AE136)/(Escenarios!$E$12)</f>
        <v>5.291020342594524E-2</v>
      </c>
      <c r="AL136" s="121">
        <f t="shared" ref="AL136:AL199" si="22">AL135+AK136-AM135</f>
        <v>180.97411107167986</v>
      </c>
      <c r="AM136" s="121">
        <f>MAX(0,(AL136-Constantes!$D$13)*(1-EXP(-Constantes!$D$23)))</f>
        <v>0.97032556320595065</v>
      </c>
      <c r="AN136" s="121">
        <f>AJ136+W136*Escenarios!$E$11/Escenarios!$E$12+AM136</f>
        <v>1.0231907888089709</v>
      </c>
      <c r="AO136" s="121">
        <f>0.0526*AJ136*Observaciones!$F135^1.218</f>
        <v>0</v>
      </c>
      <c r="AP136" s="121">
        <f>AO136*Constantes!$E$38</f>
        <v>0</v>
      </c>
      <c r="AQ136" s="121">
        <f t="shared" ref="AQ136:AQ199" si="23">AP136*1000000/(AN136/1000*10000)</f>
        <v>0</v>
      </c>
      <c r="AR136" s="15"/>
      <c r="AS136" s="74">
        <v>130</v>
      </c>
      <c r="AT136" s="146">
        <f>ETo!$I135*((1-Constantes!$F$19)*ETo!$K135+ETo!$L135)</f>
        <v>1.3901300052162144</v>
      </c>
      <c r="AU136" s="121">
        <f>MIN(AT136*Constantes!$F$17,0.8*(AX135+Observaciones!$F135-AV136-AW136-Constantes!$D$14))</f>
        <v>0.86727900424370452</v>
      </c>
      <c r="AV136" s="121">
        <f>IF(Observaciones!$F135&gt;0.05*Constantes!$F$18,((Observaciones!$F135-0.05*Constantes!$F$18)^2)/(Observaciones!$F135+0.95*Constantes!$F$18),0)</f>
        <v>0</v>
      </c>
      <c r="AW136" s="121">
        <f>MAX(0,AX135+Observaciones!$F135-AV136-Constantes!$D$13)</f>
        <v>0</v>
      </c>
      <c r="AX136" s="121">
        <f>AX135+Observaciones!$F135-AV136-AU136-AW136-AY135</f>
        <v>29.371660453077411</v>
      </c>
      <c r="AY136" s="121">
        <f>MAX(0,(AX136-Constantes!$D$14)*(1-EXP(-Constantes!$D$22)))</f>
        <v>5.3302293558891461E-2</v>
      </c>
      <c r="AZ136" s="119">
        <f>AZ135+(Entradas!$F$19*AW136-BA135)/(800*Entradas!$D$44)</f>
        <v>0</v>
      </c>
      <c r="BA136" s="119">
        <f>8000*Entradas!$D$45*AZ136/Constantes!$F$32</f>
        <v>0</v>
      </c>
      <c r="BB136" s="119">
        <f>10*Escenarios!$F$11*AV136</f>
        <v>0</v>
      </c>
      <c r="BC136" s="119">
        <f>10*Escenarios!$F$11*BA136</f>
        <v>0</v>
      </c>
      <c r="BD136" s="119">
        <f>0.001*Observaciones!$F135*Escenarios!$F$9</f>
        <v>0</v>
      </c>
      <c r="BE136" s="119">
        <f>Observaciones!$I135</f>
        <v>0</v>
      </c>
      <c r="BF136" s="119">
        <f>MIN(0.0005*ETo!$M135*Escenarios!$F$9*(BJ135/Constantes!$F$27)^(2/3),BJ135+BB136+BE136+BC136+BD136)</f>
        <v>11.291259358338326</v>
      </c>
      <c r="BG136" s="119">
        <f>MIN(Constantes!$F$26*(BJ135/Constantes!$F$27)^(2/3),BJ135+BB136+BC136+BD136+BE136-BF136)</f>
        <v>53.573257184142982</v>
      </c>
      <c r="BH136" s="119">
        <f>MIN(Entradas!$F$20,BJ135+BB136+BC136+BD136+BE136-BF136-BG136)</f>
        <v>1</v>
      </c>
      <c r="BI136" s="119">
        <f>MAX(0,BJ135+BB136+BC136+BD136+BE136-BF136-BG136-BH136-Constantes!$F$27)</f>
        <v>0</v>
      </c>
      <c r="BJ136" s="119">
        <f t="shared" ref="BJ136:BJ199" si="24">BJ135+BB136+BC136+BD136+BE136-BI136-BF136-BG136-BH136</f>
        <v>3587.5238206156282</v>
      </c>
      <c r="BK136" s="119">
        <f>(Escenarios!$F$11*AU136+0.1*BF136)/(Escenarios!$F$12)</f>
        <v>0.84998094502503097</v>
      </c>
      <c r="BL136" s="119">
        <f>BI136/10/Escenarios!$F$12</f>
        <v>0</v>
      </c>
      <c r="BM136" s="119">
        <f>(Escenarios!$F$11*AW136+0.1*BG136)/(Escenarios!$F$12)</f>
        <v>0.15306644909755138</v>
      </c>
      <c r="BN136" s="121">
        <f t="shared" ref="BN136:BN199" si="25">BN135+BM136-BO135</f>
        <v>186.82019091000882</v>
      </c>
      <c r="BO136" s="121">
        <f>MAX(0,(BN136-Constantes!$D$13)*(1-EXP(-Constantes!$D$23)))</f>
        <v>1.0107073863646603</v>
      </c>
      <c r="BP136" s="121">
        <f>BL136+AY136*Escenarios!$F$11/Escenarios!$F$12+BO136</f>
        <v>1.0609638345773293</v>
      </c>
      <c r="BQ136" s="121">
        <f>0.0526*BL136*Observaciones!$F135^1.218</f>
        <v>0</v>
      </c>
      <c r="BR136" s="121">
        <f>BQ136*Constantes!$F$38</f>
        <v>0</v>
      </c>
      <c r="BS136" s="121">
        <f t="shared" ref="BS136:BS199" si="26">BR136*1000000/(BP136/1000*10000)</f>
        <v>0</v>
      </c>
      <c r="BT136" s="15"/>
      <c r="BU136" s="74">
        <v>130</v>
      </c>
      <c r="BV136" s="75">
        <f>0.0526*Observaciones!$F135^2.218</f>
        <v>0</v>
      </c>
      <c r="BW136" s="75">
        <f>IF(Observaciones!$F135&gt;0.05*$CA$7,((Observaciones!$F135-0.05*$CA$7)^2)/(Observaciones!$F135+0.95*$CA$7),0)</f>
        <v>0</v>
      </c>
      <c r="BX136" s="75">
        <f>0.0526*BW136*Observaciones!$F135^1.218</f>
        <v>0</v>
      </c>
      <c r="BY136" s="27"/>
      <c r="BZ136" s="27"/>
      <c r="CA136" s="103"/>
      <c r="CB136" s="37"/>
    </row>
    <row r="137" spans="2:80" s="2" customFormat="1" ht="14.5" x14ac:dyDescent="0.35">
      <c r="B137" s="36"/>
      <c r="C137" s="74">
        <v>131</v>
      </c>
      <c r="D137" s="146">
        <f>ETo!$I136*((1-Constantes!$D$19)*ETo!$K136+ETo!$L136)</f>
        <v>1.3188536306780125</v>
      </c>
      <c r="E137" s="75">
        <f>MIN(D137*Constantes!$D$17,0.8*(H136+Observaciones!$F136-F137-G137-Constantes!$D$14))</f>
        <v>0.82032126666325811</v>
      </c>
      <c r="F137" s="75">
        <f>IF(Observaciones!$F136&gt;0.05*Constantes!$D$18,((Observaciones!$F136-0.05*Constantes!$D$18)^2)/(Observaciones!$F136+0.95*Constantes!$D$18),0)</f>
        <v>0</v>
      </c>
      <c r="G137" s="75">
        <f>MAX(0,H136+Observaciones!$F136-F137-Constantes!$D$13)</f>
        <v>0</v>
      </c>
      <c r="H137" s="75">
        <f>H136+Observaciones!$F136-F137-E137-G137-I136</f>
        <v>28.528942918651822</v>
      </c>
      <c r="I137" s="75">
        <f>MAX(0,(H137-Constantes!$D$14)*(1-EXP(-Constantes!$D$22)))</f>
        <v>4.1700352233826642E-2</v>
      </c>
      <c r="J137" s="75">
        <f t="shared" si="18"/>
        <v>177.68886989409981</v>
      </c>
      <c r="K137" s="75">
        <f>MAX(0,(J137-Constantes!$D$13)*(1-EXP(-Constantes!$D$23)))</f>
        <v>0.94763274478137893</v>
      </c>
      <c r="L137" s="75">
        <f t="shared" si="19"/>
        <v>0.98933309701520555</v>
      </c>
      <c r="M137" s="75">
        <f>0.0526*F137*Observaciones!$F136^1.218</f>
        <v>0</v>
      </c>
      <c r="N137" s="75">
        <f>M137*Constantes!$D$38</f>
        <v>0</v>
      </c>
      <c r="O137" s="75">
        <f t="shared" si="20"/>
        <v>0</v>
      </c>
      <c r="P137" s="15"/>
      <c r="Q137" s="120">
        <v>131</v>
      </c>
      <c r="R137" s="146">
        <f>ETo!$I136*((1-Constantes!$E$19)*ETo!$K136+ETo!$L136)</f>
        <v>1.3190577513009245</v>
      </c>
      <c r="S137" s="121">
        <f>MIN(R137*Constantes!$E$17,0.8*(V136+Observaciones!$F136-T137-U137-Constantes!$D$14))</f>
        <v>0.82104297197247467</v>
      </c>
      <c r="T137" s="121">
        <f>IF(Observaciones!$F136&gt;0.05*Constantes!$E$18,((Observaciones!$F136-0.05*Constantes!$E$18)^2)/(Observaciones!$F136+0.95*Constantes!$E$18),0)</f>
        <v>0</v>
      </c>
      <c r="U137" s="121">
        <f>MAX(0,V136+Observaciones!$F136-T137-Constantes!$D$13)</f>
        <v>0</v>
      </c>
      <c r="V137" s="121">
        <f>V136+Observaciones!$F136-T137-S137-U137-W136</f>
        <v>28.520890187401164</v>
      </c>
      <c r="W137" s="121">
        <f>MAX(0,(V137-Constantes!$D$14)*(1-EXP(-Constantes!$D$22)))</f>
        <v>4.1589487903063278E-2</v>
      </c>
      <c r="X137" s="119">
        <f>X136+(Entradas!$E$19*U137-Y136)/(800*Entradas!$D$44)</f>
        <v>0</v>
      </c>
      <c r="Y137" s="119">
        <f>8000*Entradas!$D$45*X137/Constantes!$E$32</f>
        <v>0</v>
      </c>
      <c r="Z137" s="119">
        <f>10*Escenarios!$E$11*T137</f>
        <v>0</v>
      </c>
      <c r="AA137" s="119">
        <f>10*Escenarios!$E$11*Y137</f>
        <v>0</v>
      </c>
      <c r="AB137" s="119">
        <f>0.001*Observaciones!$F136*Escenarios!$E$9</f>
        <v>0</v>
      </c>
      <c r="AC137" s="119">
        <f>Observaciones!$I136</f>
        <v>0</v>
      </c>
      <c r="AD137" s="119">
        <f>MIN(0.0005*ETo!$M136*Escenarios!$E$9*(AH136/Constantes!$E$27)^(2/3),AH136+Z137+AA137+AB137+AC137)</f>
        <v>3.6952185913562912</v>
      </c>
      <c r="AE137" s="119">
        <f>MIN(Constantes!$E$26*(AH136/Constantes!$E$27)^(2/3),AH136+Z137+AA137+AB137+AC137-AD137)</f>
        <v>18.469858337238612</v>
      </c>
      <c r="AF137" s="119">
        <f>MIN(Entradas!$E$20,AH136+Z137+AA137+AB137+AC137-AD137-AE137)</f>
        <v>1</v>
      </c>
      <c r="AG137" s="119">
        <f>MAX(0,AH136+Z137+AA137+AB137+AC137-AD137-AE137-AF137-Constantes!$E$27)</f>
        <v>0</v>
      </c>
      <c r="AH137" s="119">
        <f t="shared" si="21"/>
        <v>5893.2562528329081</v>
      </c>
      <c r="AI137" s="119">
        <f>(Escenarios!$E$11*S137+0.1*AD137)/(Escenarios!$E$12)</f>
        <v>0.81987155406245726</v>
      </c>
      <c r="AJ137" s="119">
        <f>AG137/10/Escenarios!$E$12</f>
        <v>0</v>
      </c>
      <c r="AK137" s="119">
        <f>(Escenarios!$E$11*U137+0.1*AE137)/(Escenarios!$E$12)</f>
        <v>5.2771023820681752E-2</v>
      </c>
      <c r="AL137" s="121">
        <f t="shared" si="22"/>
        <v>180.05655653229456</v>
      </c>
      <c r="AM137" s="121">
        <f>MAX(0,(AL137-Constantes!$D$13)*(1-EXP(-Constantes!$D$23)))</f>
        <v>0.9639875510383783</v>
      </c>
      <c r="AN137" s="121">
        <f>AJ137+W137*Escenarios!$E$11/Escenarios!$E$12+AM137</f>
        <v>1.0049829033999693</v>
      </c>
      <c r="AO137" s="121">
        <f>0.0526*AJ137*Observaciones!$F136^1.218</f>
        <v>0</v>
      </c>
      <c r="AP137" s="121">
        <f>AO137*Constantes!$E$38</f>
        <v>0</v>
      </c>
      <c r="AQ137" s="121">
        <f t="shared" si="23"/>
        <v>0</v>
      </c>
      <c r="AR137" s="15"/>
      <c r="AS137" s="74">
        <v>131</v>
      </c>
      <c r="AT137" s="146">
        <f>ETo!$I136*((1-Constantes!$F$19)*ETo!$K136+ETo!$L136)</f>
        <v>1.3197072260101901</v>
      </c>
      <c r="AU137" s="121">
        <f>MIN(AT137*Constantes!$F$17,0.8*(AX136+Observaciones!$F136-AV137-AW137-Constantes!$D$14))</f>
        <v>0.82334340282750773</v>
      </c>
      <c r="AV137" s="121">
        <f>IF(Observaciones!$F136&gt;0.05*Constantes!$F$18,((Observaciones!$F136-0.05*Constantes!$F$18)^2)/(Observaciones!$F136+0.95*Constantes!$F$18),0)</f>
        <v>0</v>
      </c>
      <c r="AW137" s="121">
        <f>MAX(0,AX136+Observaciones!$F136-AV137-Constantes!$D$13)</f>
        <v>0</v>
      </c>
      <c r="AX137" s="121">
        <f>AX136+Observaciones!$F136-AV137-AU137-AW137-AY136</f>
        <v>28.49501475669101</v>
      </c>
      <c r="AY137" s="121">
        <f>MAX(0,(AX137-Constantes!$D$14)*(1-EXP(-Constantes!$D$22)))</f>
        <v>4.1233253202114968E-2</v>
      </c>
      <c r="AZ137" s="119">
        <f>AZ136+(Entradas!$F$19*AW137-BA136)/(800*Entradas!$D$44)</f>
        <v>0</v>
      </c>
      <c r="BA137" s="119">
        <f>8000*Entradas!$D$45*AZ137/Constantes!$F$32</f>
        <v>0</v>
      </c>
      <c r="BB137" s="119">
        <f>10*Escenarios!$F$11*AV137</f>
        <v>0</v>
      </c>
      <c r="BC137" s="119">
        <f>10*Escenarios!$F$11*BA137</f>
        <v>0</v>
      </c>
      <c r="BD137" s="119">
        <f>0.001*Observaciones!$F136*Escenarios!$F$9</f>
        <v>0</v>
      </c>
      <c r="BE137" s="119">
        <f>Observaciones!$I136</f>
        <v>0</v>
      </c>
      <c r="BF137" s="119">
        <f>MIN(0.0005*ETo!$M136*Escenarios!$F$9*(BJ136/Constantes!$F$27)^(2/3),BJ136+BB137+BE137+BC137+BD137)</f>
        <v>10.589056326372452</v>
      </c>
      <c r="BG137" s="119">
        <f>MIN(Constantes!$F$26*(BJ136/Constantes!$F$27)^(2/3),BJ136+BB137+BC137+BD137+BE137-BF137)</f>
        <v>52.927415642102666</v>
      </c>
      <c r="BH137" s="119">
        <f>MIN(Entradas!$F$20,BJ136+BB137+BC137+BD137+BE137-BF137-BG137)</f>
        <v>1</v>
      </c>
      <c r="BI137" s="119">
        <f>MAX(0,BJ136+BB137+BC137+BD137+BE137-BF137-BG137-BH137-Constantes!$F$27)</f>
        <v>0</v>
      </c>
      <c r="BJ137" s="119">
        <f t="shared" si="24"/>
        <v>3523.0073486471533</v>
      </c>
      <c r="BK137" s="119">
        <f>(Escenarios!$F$11*AU137+0.1*BF137)/(Escenarios!$F$12)</f>
        <v>0.80654965502700005</v>
      </c>
      <c r="BL137" s="119">
        <f>BI137/10/Escenarios!$F$12</f>
        <v>0</v>
      </c>
      <c r="BM137" s="119">
        <f>(Escenarios!$F$11*AW137+0.1*BG137)/(Escenarios!$F$12)</f>
        <v>0.15122118754886479</v>
      </c>
      <c r="BN137" s="121">
        <f t="shared" si="25"/>
        <v>185.96070471119302</v>
      </c>
      <c r="BO137" s="121">
        <f>MAX(0,(BN137-Constantes!$D$13)*(1-EXP(-Constantes!$D$23)))</f>
        <v>1.0047704815245353</v>
      </c>
      <c r="BP137" s="121">
        <f>BL137+AY137*Escenarios!$F$11/Escenarios!$F$12+BO137</f>
        <v>1.0436475488293866</v>
      </c>
      <c r="BQ137" s="121">
        <f>0.0526*BL137*Observaciones!$F136^1.218</f>
        <v>0</v>
      </c>
      <c r="BR137" s="121">
        <f>BQ137*Constantes!$F$38</f>
        <v>0</v>
      </c>
      <c r="BS137" s="121">
        <f t="shared" si="26"/>
        <v>0</v>
      </c>
      <c r="BT137" s="15"/>
      <c r="BU137" s="74">
        <v>131</v>
      </c>
      <c r="BV137" s="75">
        <f>0.0526*Observaciones!$F136^2.218</f>
        <v>0</v>
      </c>
      <c r="BW137" s="75">
        <f>IF(Observaciones!$F136&gt;0.05*$CA$7,((Observaciones!$F136-0.05*$CA$7)^2)/(Observaciones!$F136+0.95*$CA$7),0)</f>
        <v>0</v>
      </c>
      <c r="BX137" s="75">
        <f>0.0526*BW137*Observaciones!$F136^1.218</f>
        <v>0</v>
      </c>
      <c r="BY137" s="27"/>
      <c r="BZ137" s="27"/>
      <c r="CA137" s="103"/>
      <c r="CB137" s="37"/>
    </row>
    <row r="138" spans="2:80" s="2" customFormat="1" ht="14.5" x14ac:dyDescent="0.35">
      <c r="B138" s="36"/>
      <c r="C138" s="74">
        <v>132</v>
      </c>
      <c r="D138" s="146">
        <f>ETo!$I137*((1-Constantes!$D$19)*ETo!$K137+ETo!$L137)</f>
        <v>1.3004625392523348</v>
      </c>
      <c r="E138" s="75">
        <f>MIN(D138*Constantes!$D$17,0.8*(H137+Observaciones!$F137-F138-G138-Constantes!$D$14))</f>
        <v>0.80888208716471444</v>
      </c>
      <c r="F138" s="75">
        <f>IF(Observaciones!$F137&gt;0.05*Constantes!$D$18,((Observaciones!$F137-0.05*Constantes!$D$18)^2)/(Observaciones!$F137+0.95*Constantes!$D$18),0)</f>
        <v>0</v>
      </c>
      <c r="G138" s="75">
        <f>MAX(0,H137+Observaciones!$F137-F138-Constantes!$D$13)</f>
        <v>0</v>
      </c>
      <c r="H138" s="75">
        <f>H137+Observaciones!$F137-F138-E138-G138-I137</f>
        <v>27.678360479253278</v>
      </c>
      <c r="I138" s="75">
        <f>MAX(0,(H138-Constantes!$D$14)*(1-EXP(-Constantes!$D$22)))</f>
        <v>2.9990132437867505E-2</v>
      </c>
      <c r="J138" s="75">
        <f t="shared" si="18"/>
        <v>176.74123714931844</v>
      </c>
      <c r="K138" s="75">
        <f>MAX(0,(J138-Constantes!$D$13)*(1-EXP(-Constantes!$D$23)))</f>
        <v>0.94108696727278751</v>
      </c>
      <c r="L138" s="75">
        <f t="shared" si="19"/>
        <v>0.97107709971065503</v>
      </c>
      <c r="M138" s="75">
        <f>0.0526*F138*Observaciones!$F137^1.218</f>
        <v>0</v>
      </c>
      <c r="N138" s="75">
        <f>M138*Constantes!$D$38</f>
        <v>0</v>
      </c>
      <c r="O138" s="75">
        <f t="shared" si="20"/>
        <v>0</v>
      </c>
      <c r="P138" s="15"/>
      <c r="Q138" s="120">
        <v>132</v>
      </c>
      <c r="R138" s="146">
        <f>ETo!$I137*((1-Constantes!$E$19)*ETo!$K137+ETo!$L137)</f>
        <v>1.3006640924449564</v>
      </c>
      <c r="S138" s="121">
        <f>MIN(R138*Constantes!$E$17,0.8*(V137+Observaciones!$F137-T138-U138-Constantes!$D$14))</f>
        <v>0.80959390212116789</v>
      </c>
      <c r="T138" s="121">
        <f>IF(Observaciones!$F137&gt;0.05*Constantes!$E$18,((Observaciones!$F137-0.05*Constantes!$E$18)^2)/(Observaciones!$F137+0.95*Constantes!$E$18),0)</f>
        <v>0</v>
      </c>
      <c r="U138" s="121">
        <f>MAX(0,V137+Observaciones!$F137-T138-Constantes!$D$13)</f>
        <v>0</v>
      </c>
      <c r="V138" s="121">
        <f>V137+Observaciones!$F137-T138-S138-U138-W137</f>
        <v>27.669706797376932</v>
      </c>
      <c r="W138" s="121">
        <f>MAX(0,(V138-Constantes!$D$14)*(1-EXP(-Constantes!$D$22)))</f>
        <v>2.9870994642255386E-2</v>
      </c>
      <c r="X138" s="119">
        <f>X137+(Entradas!$E$19*U138-Y137)/(800*Entradas!$D$44)</f>
        <v>0</v>
      </c>
      <c r="Y138" s="119">
        <f>8000*Entradas!$D$45*X138/Constantes!$E$32</f>
        <v>0</v>
      </c>
      <c r="Z138" s="119">
        <f>10*Escenarios!$E$11*T138</f>
        <v>0</v>
      </c>
      <c r="AA138" s="119">
        <f>10*Escenarios!$E$11*Y138</f>
        <v>0</v>
      </c>
      <c r="AB138" s="119">
        <f>0.001*Observaciones!$F137*Escenarios!$E$9</f>
        <v>0</v>
      </c>
      <c r="AC138" s="119">
        <f>Observaciones!$I137</f>
        <v>0</v>
      </c>
      <c r="AD138" s="119">
        <f>MIN(0.0005*ETo!$M137*Escenarios!$E$9*(AH137/Constantes!$E$27)^(2/3),AH137+Z138+AA138+AB138+AC138)</f>
        <v>3.6350590137839669</v>
      </c>
      <c r="AE138" s="119">
        <f>MIN(Constantes!$E$26*(AH137/Constantes!$E$27)^(2/3),AH137+Z138+AA138+AB138+AC138-AD138)</f>
        <v>18.421615730685193</v>
      </c>
      <c r="AF138" s="119">
        <f>MIN(Entradas!$E$20,AH137+Z138+AA138+AB138+AC138-AD138-AE138)</f>
        <v>1</v>
      </c>
      <c r="AG138" s="119">
        <f>MAX(0,AH137+Z138+AA138+AB138+AC138-AD138-AE138-AF138-Constantes!$E$27)</f>
        <v>0</v>
      </c>
      <c r="AH138" s="119">
        <f t="shared" si="21"/>
        <v>5870.199578088439</v>
      </c>
      <c r="AI138" s="119">
        <f>(Escenarios!$E$11*S138+0.1*AD138)/(Escenarios!$E$12)</f>
        <v>0.80841415784453396</v>
      </c>
      <c r="AJ138" s="119">
        <f>AG138/10/Escenarios!$E$12</f>
        <v>0</v>
      </c>
      <c r="AK138" s="119">
        <f>(Escenarios!$E$11*U138+0.1*AE138)/(Escenarios!$E$12)</f>
        <v>5.26331878019577E-2</v>
      </c>
      <c r="AL138" s="121">
        <f t="shared" si="22"/>
        <v>179.14520216905814</v>
      </c>
      <c r="AM138" s="121">
        <f>MAX(0,(AL138-Constantes!$D$13)*(1-EXP(-Constantes!$D$23)))</f>
        <v>0.95769236661584545</v>
      </c>
      <c r="AN138" s="121">
        <f>AJ138+W138*Escenarios!$E$11/Escenarios!$E$12+AM138</f>
        <v>0.98713663276321151</v>
      </c>
      <c r="AO138" s="121">
        <f>0.0526*AJ138*Observaciones!$F137^1.218</f>
        <v>0</v>
      </c>
      <c r="AP138" s="121">
        <f>AO138*Constantes!$E$38</f>
        <v>0</v>
      </c>
      <c r="AQ138" s="121">
        <f t="shared" si="23"/>
        <v>0</v>
      </c>
      <c r="AR138" s="15"/>
      <c r="AS138" s="74">
        <v>132</v>
      </c>
      <c r="AT138" s="146">
        <f>ETo!$I137*((1-Constantes!$F$19)*ETo!$K137+ETo!$L137)</f>
        <v>1.3013053980578455</v>
      </c>
      <c r="AU138" s="121">
        <f>MIN(AT138*Constantes!$F$17,0.8*(AX137+Observaciones!$F137-AV138-AW138-Constantes!$D$14))</f>
        <v>0.8118628082335575</v>
      </c>
      <c r="AV138" s="121">
        <f>IF(Observaciones!$F137&gt;0.05*Constantes!$F$18,((Observaciones!$F137-0.05*Constantes!$F$18)^2)/(Observaciones!$F137+0.95*Constantes!$F$18),0)</f>
        <v>0</v>
      </c>
      <c r="AW138" s="121">
        <f>MAX(0,AX137+Observaciones!$F137-AV138-Constantes!$D$13)</f>
        <v>0</v>
      </c>
      <c r="AX138" s="121">
        <f>AX137+Observaciones!$F137-AV138-AU138-AW138-AY137</f>
        <v>27.641918695255338</v>
      </c>
      <c r="AY138" s="121">
        <f>MAX(0,(AX138-Constantes!$D$14)*(1-EXP(-Constantes!$D$22)))</f>
        <v>2.948842762877869E-2</v>
      </c>
      <c r="AZ138" s="119">
        <f>AZ137+(Entradas!$F$19*AW138-BA137)/(800*Entradas!$D$44)</f>
        <v>0</v>
      </c>
      <c r="BA138" s="119">
        <f>8000*Entradas!$D$45*AZ138/Constantes!$F$32</f>
        <v>0</v>
      </c>
      <c r="BB138" s="119">
        <f>10*Escenarios!$F$11*AV138</f>
        <v>0</v>
      </c>
      <c r="BC138" s="119">
        <f>10*Escenarios!$F$11*BA138</f>
        <v>0</v>
      </c>
      <c r="BD138" s="119">
        <f>0.001*Observaciones!$F137*Escenarios!$F$9</f>
        <v>0</v>
      </c>
      <c r="BE138" s="119">
        <f>Observaciones!$I137</f>
        <v>0</v>
      </c>
      <c r="BF138" s="119">
        <f>MIN(0.0005*ETo!$M137*Escenarios!$F$9*(BJ137/Constantes!$F$27)^(2/3),BJ137+BB138+BE138+BC138+BD138)</f>
        <v>10.318350419828921</v>
      </c>
      <c r="BG138" s="119">
        <f>MIN(Constantes!$F$26*(BJ137/Constantes!$F$27)^(2/3),BJ137+BB138+BC138+BD138+BE138-BF138)</f>
        <v>52.290949249480107</v>
      </c>
      <c r="BH138" s="119">
        <f>MIN(Entradas!$F$20,BJ137+BB138+BC138+BD138+BE138-BF138-BG138)</f>
        <v>1</v>
      </c>
      <c r="BI138" s="119">
        <f>MAX(0,BJ137+BB138+BC138+BD138+BE138-BF138-BG138-BH138-Constantes!$F$27)</f>
        <v>0</v>
      </c>
      <c r="BJ138" s="119">
        <f t="shared" si="24"/>
        <v>3459.3980489778442</v>
      </c>
      <c r="BK138" s="119">
        <f>(Escenarios!$F$11*AU138+0.1*BF138)/(Escenarios!$F$12)</f>
        <v>0.79495164896257964</v>
      </c>
      <c r="BL138" s="119">
        <f>BI138/10/Escenarios!$F$12</f>
        <v>0</v>
      </c>
      <c r="BM138" s="119">
        <f>(Escenarios!$F$11*AW138+0.1*BG138)/(Escenarios!$F$12)</f>
        <v>0.14940271214137177</v>
      </c>
      <c r="BN138" s="121">
        <f t="shared" si="25"/>
        <v>185.10533694180987</v>
      </c>
      <c r="BO138" s="121">
        <f>MAX(0,(BN138-Constantes!$D$13)*(1-EXP(-Constantes!$D$23)))</f>
        <v>0.99886202475450891</v>
      </c>
      <c r="BP138" s="121">
        <f>BL138+AY138*Escenarios!$F$11/Escenarios!$F$12+BO138</f>
        <v>1.0266653993759287</v>
      </c>
      <c r="BQ138" s="121">
        <f>0.0526*BL138*Observaciones!$F137^1.218</f>
        <v>0</v>
      </c>
      <c r="BR138" s="121">
        <f>BQ138*Constantes!$F$38</f>
        <v>0</v>
      </c>
      <c r="BS138" s="121">
        <f t="shared" si="26"/>
        <v>0</v>
      </c>
      <c r="BT138" s="15"/>
      <c r="BU138" s="74">
        <v>132</v>
      </c>
      <c r="BV138" s="75">
        <f>0.0526*Observaciones!$F137^2.218</f>
        <v>0</v>
      </c>
      <c r="BW138" s="75">
        <f>IF(Observaciones!$F137&gt;0.05*$CA$7,((Observaciones!$F137-0.05*$CA$7)^2)/(Observaciones!$F137+0.95*$CA$7),0)</f>
        <v>0</v>
      </c>
      <c r="BX138" s="75">
        <f>0.0526*BW138*Observaciones!$F137^1.218</f>
        <v>0</v>
      </c>
      <c r="BY138" s="27"/>
      <c r="BZ138" s="27"/>
      <c r="CA138" s="103"/>
      <c r="CB138" s="37"/>
    </row>
    <row r="139" spans="2:80" s="2" customFormat="1" ht="14.5" x14ac:dyDescent="0.35">
      <c r="B139" s="36"/>
      <c r="C139" s="74">
        <v>133</v>
      </c>
      <c r="D139" s="146">
        <f>ETo!$I138*((1-Constantes!$D$19)*ETo!$K138+ETo!$L138)</f>
        <v>1.2751284626432637</v>
      </c>
      <c r="E139" s="75">
        <f>MIN(D139*Constantes!$D$17,0.8*(H138+Observaciones!$F138-F139-G139-Constantes!$D$14))</f>
        <v>0.79312440084510882</v>
      </c>
      <c r="F139" s="75">
        <f>IF(Observaciones!$F138&gt;0.05*Constantes!$D$18,((Observaciones!$F138-0.05*Constantes!$D$18)^2)/(Observaciones!$F138+0.95*Constantes!$D$18),0)</f>
        <v>0</v>
      </c>
      <c r="G139" s="75">
        <f>MAX(0,H138+Observaciones!$F138-F139-Constantes!$D$13)</f>
        <v>0</v>
      </c>
      <c r="H139" s="75">
        <f>H138+Observaciones!$F138-F139-E139-G139-I138</f>
        <v>26.855245945970303</v>
      </c>
      <c r="I139" s="75">
        <f>MAX(0,(H139-Constantes!$D$14)*(1-EXP(-Constantes!$D$22)))</f>
        <v>1.8658071422350059E-2</v>
      </c>
      <c r="J139" s="75">
        <f t="shared" si="18"/>
        <v>175.80015018204566</v>
      </c>
      <c r="K139" s="75">
        <f>MAX(0,(J139-Constantes!$D$13)*(1-EXP(-Constantes!$D$23)))</f>
        <v>0.93458640475220467</v>
      </c>
      <c r="L139" s="75">
        <f t="shared" si="19"/>
        <v>0.95324447617455477</v>
      </c>
      <c r="M139" s="75">
        <f>0.0526*F139*Observaciones!$F138^1.218</f>
        <v>0</v>
      </c>
      <c r="N139" s="75">
        <f>M139*Constantes!$D$38</f>
        <v>0</v>
      </c>
      <c r="O139" s="75">
        <f t="shared" si="20"/>
        <v>0</v>
      </c>
      <c r="P139" s="15"/>
      <c r="Q139" s="120">
        <v>133</v>
      </c>
      <c r="R139" s="146">
        <f>ETo!$I138*((1-Constantes!$E$19)*ETo!$K138+ETo!$L138)</f>
        <v>1.2753262542552117</v>
      </c>
      <c r="S139" s="121">
        <f>MIN(R139*Constantes!$E$17,0.8*(V138+Observaciones!$F138-T139-U139-Constantes!$D$14))</f>
        <v>0.79382245166712362</v>
      </c>
      <c r="T139" s="121">
        <f>IF(Observaciones!$F138&gt;0.05*Constantes!$E$18,((Observaciones!$F138-0.05*Constantes!$E$18)^2)/(Observaciones!$F138+0.95*Constantes!$E$18),0)</f>
        <v>0</v>
      </c>
      <c r="U139" s="121">
        <f>MAX(0,V138+Observaciones!$F138-T139-Constantes!$D$13)</f>
        <v>0</v>
      </c>
      <c r="V139" s="121">
        <f>V138+Observaciones!$F138-T139-S139-U139-W138</f>
        <v>26.846013351067555</v>
      </c>
      <c r="W139" s="121">
        <f>MAX(0,(V139-Constantes!$D$14)*(1-EXP(-Constantes!$D$22)))</f>
        <v>1.8530963560030818E-2</v>
      </c>
      <c r="X139" s="119">
        <f>X138+(Entradas!$E$19*U139-Y138)/(800*Entradas!$D$44)</f>
        <v>0</v>
      </c>
      <c r="Y139" s="119">
        <f>8000*Entradas!$D$45*X139/Constantes!$E$32</f>
        <v>0</v>
      </c>
      <c r="Z139" s="119">
        <f>10*Escenarios!$E$11*T139</f>
        <v>0</v>
      </c>
      <c r="AA139" s="119">
        <f>10*Escenarios!$E$11*Y139</f>
        <v>0</v>
      </c>
      <c r="AB139" s="119">
        <f>0.001*Observaciones!$F138*Escenarios!$E$9</f>
        <v>0</v>
      </c>
      <c r="AC139" s="119">
        <f>Observaciones!$I138</f>
        <v>0</v>
      </c>
      <c r="AD139" s="119">
        <f>MIN(0.0005*ETo!$M138*Escenarios!$E$9*(AH138/Constantes!$E$27)^(2/3),AH138+Z139+AA139+AB139+AC139)</f>
        <v>3.5554650023353269</v>
      </c>
      <c r="AE139" s="119">
        <f>MIN(Constantes!$E$26*(AH138/Constantes!$E$27)^(2/3),AH138+Z139+AA139+AB139+AC139-AD139)</f>
        <v>18.373536069799417</v>
      </c>
      <c r="AF139" s="119">
        <f>MIN(Entradas!$E$20,AH138+Z139+AA139+AB139+AC139-AD139-AE139)</f>
        <v>1</v>
      </c>
      <c r="AG139" s="119">
        <f>MAX(0,AH138+Z139+AA139+AB139+AC139-AD139-AE139-AF139-Constantes!$E$27)</f>
        <v>0</v>
      </c>
      <c r="AH139" s="119">
        <f t="shared" si="21"/>
        <v>5847.2705770163047</v>
      </c>
      <c r="AI139" s="119">
        <f>(Escenarios!$E$11*S139+0.1*AD139)/(Escenarios!$E$12)</f>
        <v>0.7926406023642657</v>
      </c>
      <c r="AJ139" s="119">
        <f>AG139/10/Escenarios!$E$12</f>
        <v>0</v>
      </c>
      <c r="AK139" s="119">
        <f>(Escenarios!$E$11*U139+0.1*AE139)/(Escenarios!$E$12)</f>
        <v>5.2495817342284055E-2</v>
      </c>
      <c r="AL139" s="121">
        <f t="shared" si="22"/>
        <v>178.24000561978457</v>
      </c>
      <c r="AM139" s="121">
        <f>MAX(0,(AL139-Constantes!$D$13)*(1-EXP(-Constantes!$D$23)))</f>
        <v>0.95143971732135901</v>
      </c>
      <c r="AN139" s="121">
        <f>AJ139+W139*Escenarios!$E$11/Escenarios!$E$12+AM139</f>
        <v>0.96970595283053229</v>
      </c>
      <c r="AO139" s="121">
        <f>0.0526*AJ139*Observaciones!$F138^1.218</f>
        <v>0</v>
      </c>
      <c r="AP139" s="121">
        <f>AO139*Constantes!$E$38</f>
        <v>0</v>
      </c>
      <c r="AQ139" s="121">
        <f t="shared" si="23"/>
        <v>0</v>
      </c>
      <c r="AR139" s="15"/>
      <c r="AS139" s="74">
        <v>133</v>
      </c>
      <c r="AT139" s="146">
        <f>ETo!$I138*((1-Constantes!$F$19)*ETo!$K138+ETo!$L138)</f>
        <v>1.2759555912023197</v>
      </c>
      <c r="AU139" s="121">
        <f>MIN(AT139*Constantes!$F$17,0.8*(AX138+Observaciones!$F138-AV139-AW139-Constantes!$D$14))</f>
        <v>0.79604748508756784</v>
      </c>
      <c r="AV139" s="121">
        <f>IF(Observaciones!$F138&gt;0.05*Constantes!$F$18,((Observaciones!$F138-0.05*Constantes!$F$18)^2)/(Observaciones!$F138+0.95*Constantes!$F$18),0)</f>
        <v>0</v>
      </c>
      <c r="AW139" s="121">
        <f>MAX(0,AX138+Observaciones!$F138-AV139-Constantes!$D$13)</f>
        <v>0</v>
      </c>
      <c r="AX139" s="121">
        <f>AX138+Observaciones!$F138-AV139-AU139-AW139-AY138</f>
        <v>26.816382782538994</v>
      </c>
      <c r="AY139" s="121">
        <f>MAX(0,(AX139-Constantes!$D$14)*(1-EXP(-Constantes!$D$22)))</f>
        <v>1.8123030767068359E-2</v>
      </c>
      <c r="AZ139" s="119">
        <f>AZ138+(Entradas!$F$19*AW139-BA138)/(800*Entradas!$D$44)</f>
        <v>0</v>
      </c>
      <c r="BA139" s="119">
        <f>8000*Entradas!$D$45*AZ139/Constantes!$F$32</f>
        <v>0</v>
      </c>
      <c r="BB139" s="119">
        <f>10*Escenarios!$F$11*AV139</f>
        <v>0</v>
      </c>
      <c r="BC139" s="119">
        <f>10*Escenarios!$F$11*BA139</f>
        <v>0</v>
      </c>
      <c r="BD139" s="119">
        <f>0.001*Observaciones!$F138*Escenarios!$F$9</f>
        <v>0</v>
      </c>
      <c r="BE139" s="119">
        <f>Observaciones!$I138</f>
        <v>0</v>
      </c>
      <c r="BF139" s="119">
        <f>MIN(0.0005*ETo!$M138*Escenarios!$F$9*(BJ138/Constantes!$F$27)^(2/3),BJ138+BB139+BE139+BC139+BD139)</f>
        <v>9.996658254966615</v>
      </c>
      <c r="BG139" s="119">
        <f>MIN(Constantes!$F$26*(BJ138/Constantes!$F$27)^(2/3),BJ138+BB139+BC139+BD139+BE139-BF139)</f>
        <v>51.659617210251014</v>
      </c>
      <c r="BH139" s="119">
        <f>MIN(Entradas!$F$20,BJ138+BB139+BC139+BD139+BE139-BF139-BG139)</f>
        <v>1</v>
      </c>
      <c r="BI139" s="119">
        <f>MAX(0,BJ138+BB139+BC139+BD139+BE139-BF139-BG139-BH139-Constantes!$F$27)</f>
        <v>0</v>
      </c>
      <c r="BJ139" s="119">
        <f t="shared" si="24"/>
        <v>3396.7417735126269</v>
      </c>
      <c r="BK139" s="119">
        <f>(Escenarios!$F$11*AU139+0.1*BF139)/(Escenarios!$F$12)</f>
        <v>0.7791209380967542</v>
      </c>
      <c r="BL139" s="119">
        <f>BI139/10/Escenarios!$F$12</f>
        <v>0</v>
      </c>
      <c r="BM139" s="119">
        <f>(Escenarios!$F$11*AW139+0.1*BG139)/(Escenarios!$F$12)</f>
        <v>0.14759890631500291</v>
      </c>
      <c r="BN139" s="121">
        <f t="shared" si="25"/>
        <v>184.25407382337036</v>
      </c>
      <c r="BO139" s="121">
        <f>MAX(0,(BN139-Constantes!$D$13)*(1-EXP(-Constantes!$D$23)))</f>
        <v>0.99298192087960502</v>
      </c>
      <c r="BP139" s="121">
        <f>BL139+AY139*Escenarios!$F$11/Escenarios!$F$12+BO139</f>
        <v>1.0100693498885551</v>
      </c>
      <c r="BQ139" s="121">
        <f>0.0526*BL139*Observaciones!$F138^1.218</f>
        <v>0</v>
      </c>
      <c r="BR139" s="121">
        <f>BQ139*Constantes!$F$38</f>
        <v>0</v>
      </c>
      <c r="BS139" s="121">
        <f t="shared" si="26"/>
        <v>0</v>
      </c>
      <c r="BT139" s="15"/>
      <c r="BU139" s="74">
        <v>133</v>
      </c>
      <c r="BV139" s="75">
        <f>0.0526*Observaciones!$F138^2.218</f>
        <v>0</v>
      </c>
      <c r="BW139" s="75">
        <f>IF(Observaciones!$F138&gt;0.05*$CA$7,((Observaciones!$F138-0.05*$CA$7)^2)/(Observaciones!$F138+0.95*$CA$7),0)</f>
        <v>0</v>
      </c>
      <c r="BX139" s="75">
        <f>0.0526*BW139*Observaciones!$F138^1.218</f>
        <v>0</v>
      </c>
      <c r="BY139" s="27"/>
      <c r="BZ139" s="27"/>
      <c r="CA139" s="103"/>
      <c r="CB139" s="37"/>
    </row>
    <row r="140" spans="2:80" s="2" customFormat="1" ht="14.5" x14ac:dyDescent="0.35">
      <c r="B140" s="36"/>
      <c r="C140" s="74">
        <v>134</v>
      </c>
      <c r="D140" s="146">
        <f>ETo!$I139*((1-Constantes!$D$19)*ETo!$K139+ETo!$L139)</f>
        <v>0</v>
      </c>
      <c r="E140" s="75">
        <f>MIN(D140*Constantes!$D$17,0.8*(H139+Observaciones!$F139-F140-G140-Constantes!$D$14))</f>
        <v>0</v>
      </c>
      <c r="F140" s="75">
        <f>IF(Observaciones!$F139&gt;0.05*Constantes!$D$18,((Observaciones!$F139-0.05*Constantes!$D$18)^2)/(Observaciones!$F139+0.95*Constantes!$D$18),0)</f>
        <v>0</v>
      </c>
      <c r="G140" s="75">
        <f>MAX(0,H139+Observaciones!$F139-F140-Constantes!$D$13)</f>
        <v>0</v>
      </c>
      <c r="H140" s="75">
        <f>H139+Observaciones!$F139-F140-E140-G140-I139</f>
        <v>26.836587874547952</v>
      </c>
      <c r="I140" s="75">
        <f>MAX(0,(H140-Constantes!$D$14)*(1-EXP(-Constantes!$D$22)))</f>
        <v>1.8401200239494545E-2</v>
      </c>
      <c r="J140" s="75">
        <f t="shared" si="18"/>
        <v>174.86556377729346</v>
      </c>
      <c r="K140" s="75">
        <f>MAX(0,(J140-Constantes!$D$13)*(1-EXP(-Constantes!$D$23)))</f>
        <v>0.92813074489689473</v>
      </c>
      <c r="L140" s="75">
        <f t="shared" si="19"/>
        <v>0.94653194513638927</v>
      </c>
      <c r="M140" s="75">
        <f>0.0526*F140*Observaciones!$F139^1.218</f>
        <v>0</v>
      </c>
      <c r="N140" s="75">
        <f>M140*Constantes!$D$38</f>
        <v>0</v>
      </c>
      <c r="O140" s="75">
        <f t="shared" si="20"/>
        <v>0</v>
      </c>
      <c r="P140" s="15"/>
      <c r="Q140" s="120">
        <v>134</v>
      </c>
      <c r="R140" s="146">
        <f>ETo!$I139*((1-Constantes!$E$19)*ETo!$K139+ETo!$L139)</f>
        <v>0</v>
      </c>
      <c r="S140" s="121">
        <f>MIN(R140*Constantes!$E$17,0.8*(V139+Observaciones!$F139-T140-U140-Constantes!$D$14))</f>
        <v>0</v>
      </c>
      <c r="T140" s="121">
        <f>IF(Observaciones!$F139&gt;0.05*Constantes!$E$18,((Observaciones!$F139-0.05*Constantes!$E$18)^2)/(Observaciones!$F139+0.95*Constantes!$E$18),0)</f>
        <v>0</v>
      </c>
      <c r="U140" s="121">
        <f>MAX(0,V139+Observaciones!$F139-T140-Constantes!$D$13)</f>
        <v>0</v>
      </c>
      <c r="V140" s="121">
        <f>V139+Observaciones!$F139-T140-S140-U140-W139</f>
        <v>26.827482387507523</v>
      </c>
      <c r="W140" s="121">
        <f>MAX(0,(V140-Constantes!$D$14)*(1-EXP(-Constantes!$D$22)))</f>
        <v>1.8275842308677067E-2</v>
      </c>
      <c r="X140" s="119">
        <f>X139+(Entradas!$E$19*U140-Y139)/(800*Entradas!$D$44)</f>
        <v>0</v>
      </c>
      <c r="Y140" s="119">
        <f>8000*Entradas!$D$45*X140/Constantes!$E$32</f>
        <v>0</v>
      </c>
      <c r="Z140" s="119">
        <f>10*Escenarios!$E$11*T140</f>
        <v>0</v>
      </c>
      <c r="AA140" s="119">
        <f>10*Escenarios!$E$11*Y140</f>
        <v>0</v>
      </c>
      <c r="AB140" s="119">
        <f>0.001*Observaciones!$F139*Escenarios!$E$9</f>
        <v>0</v>
      </c>
      <c r="AC140" s="119">
        <f>Observaciones!$I139</f>
        <v>0</v>
      </c>
      <c r="AD140" s="119">
        <f>MIN(0.0005*ETo!$M139*Escenarios!$E$9*(AH139/Constantes!$E$27)^(2/3),AH139+Z140+AA140+AB140+AC140)</f>
        <v>0</v>
      </c>
      <c r="AE140" s="119">
        <f>MIN(Constantes!$E$26*(AH139/Constantes!$E$27)^(2/3),AH139+Z140+AA140+AB140+AC140-AD140)</f>
        <v>18.325660177611198</v>
      </c>
      <c r="AF140" s="119">
        <f>MIN(Entradas!$E$20,AH139+Z140+AA140+AB140+AC140-AD140-AE140)</f>
        <v>1</v>
      </c>
      <c r="AG140" s="119">
        <f>MAX(0,AH139+Z140+AA140+AB140+AC140-AD140-AE140-AF140-Constantes!$E$27)</f>
        <v>0</v>
      </c>
      <c r="AH140" s="119">
        <f t="shared" si="21"/>
        <v>5827.9449168386936</v>
      </c>
      <c r="AI140" s="119">
        <f>(Escenarios!$E$11*S140+0.1*AD140)/(Escenarios!$E$12)</f>
        <v>0</v>
      </c>
      <c r="AJ140" s="119">
        <f>AG140/10/Escenarios!$E$12</f>
        <v>0</v>
      </c>
      <c r="AK140" s="119">
        <f>(Escenarios!$E$11*U140+0.1*AE140)/(Escenarios!$E$12)</f>
        <v>5.235902907888914E-2</v>
      </c>
      <c r="AL140" s="121">
        <f t="shared" si="22"/>
        <v>177.34092493154211</v>
      </c>
      <c r="AM140" s="121">
        <f>MAX(0,(AL140-Constantes!$D$13)*(1-EXP(-Constantes!$D$23)))</f>
        <v>0.94522931336485128</v>
      </c>
      <c r="AN140" s="121">
        <f>AJ140+W140*Escenarios!$E$11/Escenarios!$E$12+AM140</f>
        <v>0.96324407221197583</v>
      </c>
      <c r="AO140" s="121">
        <f>0.0526*AJ140*Observaciones!$F139^1.218</f>
        <v>0</v>
      </c>
      <c r="AP140" s="121">
        <f>AO140*Constantes!$E$38</f>
        <v>0</v>
      </c>
      <c r="AQ140" s="121">
        <f t="shared" si="23"/>
        <v>0</v>
      </c>
      <c r="AR140" s="15"/>
      <c r="AS140" s="74">
        <v>134</v>
      </c>
      <c r="AT140" s="146">
        <f>ETo!$I139*((1-Constantes!$F$19)*ETo!$K139+ETo!$L139)</f>
        <v>0</v>
      </c>
      <c r="AU140" s="121">
        <f>MIN(AT140*Constantes!$F$17,0.8*(AX139+Observaciones!$F139-AV140-AW140-Constantes!$D$14))</f>
        <v>0</v>
      </c>
      <c r="AV140" s="121">
        <f>IF(Observaciones!$F139&gt;0.05*Constantes!$F$18,((Observaciones!$F139-0.05*Constantes!$F$18)^2)/(Observaciones!$F139+0.95*Constantes!$F$18),0)</f>
        <v>0</v>
      </c>
      <c r="AW140" s="121">
        <f>MAX(0,AX139+Observaciones!$F139-AV140-Constantes!$D$13)</f>
        <v>0</v>
      </c>
      <c r="AX140" s="121">
        <f>AX139+Observaciones!$F139-AV140-AU140-AW140-AY139</f>
        <v>26.798259751771926</v>
      </c>
      <c r="AY140" s="121">
        <f>MAX(0,(AX140-Constantes!$D$14)*(1-EXP(-Constantes!$D$22)))</f>
        <v>1.7873525647022191E-2</v>
      </c>
      <c r="AZ140" s="119">
        <f>AZ139+(Entradas!$F$19*AW140-BA139)/(800*Entradas!$D$44)</f>
        <v>0</v>
      </c>
      <c r="BA140" s="119">
        <f>8000*Entradas!$D$45*AZ140/Constantes!$F$32</f>
        <v>0</v>
      </c>
      <c r="BB140" s="119">
        <f>10*Escenarios!$F$11*AV140</f>
        <v>0</v>
      </c>
      <c r="BC140" s="119">
        <f>10*Escenarios!$F$11*BA140</f>
        <v>0</v>
      </c>
      <c r="BD140" s="119">
        <f>0.001*Observaciones!$F139*Escenarios!$F$9</f>
        <v>0</v>
      </c>
      <c r="BE140" s="119">
        <f>Observaciones!$I139</f>
        <v>0</v>
      </c>
      <c r="BF140" s="119">
        <f>MIN(0.0005*ETo!$M139*Escenarios!$F$9*(BJ139/Constantes!$F$27)^(2/3),BJ139+BB140+BE140+BC140+BD140)</f>
        <v>0</v>
      </c>
      <c r="BG140" s="119">
        <f>MIN(Constantes!$F$26*(BJ139/Constantes!$F$27)^(2/3),BJ139+BB140+BC140+BD140+BE140-BF140)</f>
        <v>51.033949696591549</v>
      </c>
      <c r="BH140" s="119">
        <f>MIN(Entradas!$F$20,BJ139+BB140+BC140+BD140+BE140-BF140-BG140)</f>
        <v>1</v>
      </c>
      <c r="BI140" s="119">
        <f>MAX(0,BJ139+BB140+BC140+BD140+BE140-BF140-BG140-BH140-Constantes!$F$27)</f>
        <v>0</v>
      </c>
      <c r="BJ140" s="119">
        <f t="shared" si="24"/>
        <v>3344.7078238160352</v>
      </c>
      <c r="BK140" s="119">
        <f>(Escenarios!$F$11*AU140+0.1*BF140)/(Escenarios!$F$12)</f>
        <v>0</v>
      </c>
      <c r="BL140" s="119">
        <f>BI140/10/Escenarios!$F$12</f>
        <v>0</v>
      </c>
      <c r="BM140" s="119">
        <f>(Escenarios!$F$11*AW140+0.1*BG140)/(Escenarios!$F$12)</f>
        <v>0.14581128484740444</v>
      </c>
      <c r="BN140" s="121">
        <f t="shared" si="25"/>
        <v>183.40690318733817</v>
      </c>
      <c r="BO140" s="121">
        <f>MAX(0,(BN140-Constantes!$D$13)*(1-EXP(-Constantes!$D$23)))</f>
        <v>0.98713008584560347</v>
      </c>
      <c r="BP140" s="121">
        <f>BL140+AY140*Escenarios!$F$11/Escenarios!$F$12+BO140</f>
        <v>1.0039822671699388</v>
      </c>
      <c r="BQ140" s="121">
        <f>0.0526*BL140*Observaciones!$F139^1.218</f>
        <v>0</v>
      </c>
      <c r="BR140" s="121">
        <f>BQ140*Constantes!$F$38</f>
        <v>0</v>
      </c>
      <c r="BS140" s="121">
        <f t="shared" si="26"/>
        <v>0</v>
      </c>
      <c r="BT140" s="15"/>
      <c r="BU140" s="74">
        <v>134</v>
      </c>
      <c r="BV140" s="75">
        <f>0.0526*Observaciones!$F139^2.218</f>
        <v>0</v>
      </c>
      <c r="BW140" s="75">
        <f>IF(Observaciones!$F139&gt;0.05*$CA$7,((Observaciones!$F139-0.05*$CA$7)^2)/(Observaciones!$F139+0.95*$CA$7),0)</f>
        <v>0</v>
      </c>
      <c r="BX140" s="75">
        <f>0.0526*BW140*Observaciones!$F139^1.218</f>
        <v>0</v>
      </c>
      <c r="BY140" s="27"/>
      <c r="BZ140" s="27"/>
      <c r="CA140" s="103"/>
      <c r="CB140" s="37"/>
    </row>
    <row r="141" spans="2:80" s="2" customFormat="1" ht="14.5" x14ac:dyDescent="0.35">
      <c r="B141" s="36"/>
      <c r="C141" s="74">
        <v>135</v>
      </c>
      <c r="D141" s="146">
        <f>ETo!$I140*((1-Constantes!$D$19)*ETo!$K140+ETo!$L140)</f>
        <v>1.218510267160174</v>
      </c>
      <c r="E141" s="75">
        <f>MIN(D141*Constantes!$D$17,0.8*(H140+Observaciones!$F140-F141-G141-Constantes!$D$14))</f>
        <v>0.75790812759498394</v>
      </c>
      <c r="F141" s="75">
        <f>IF(Observaciones!$F140&gt;0.05*Constantes!$D$18,((Observaciones!$F140-0.05*Constantes!$D$18)^2)/(Observaciones!$F140+0.95*Constantes!$D$18),0)</f>
        <v>0</v>
      </c>
      <c r="G141" s="75">
        <f>MAX(0,H140+Observaciones!$F140-F141-Constantes!$D$13)</f>
        <v>0</v>
      </c>
      <c r="H141" s="75">
        <f>H140+Observaciones!$F140-F141-E141-G141-I140</f>
        <v>26.060278546713473</v>
      </c>
      <c r="I141" s="75">
        <f>MAX(0,(H141-Constantes!$D$14)*(1-EXP(-Constantes!$D$22)))</f>
        <v>7.7135203186355838E-3</v>
      </c>
      <c r="J141" s="75">
        <f t="shared" si="18"/>
        <v>173.93743303239657</v>
      </c>
      <c r="K141" s="75">
        <f>MAX(0,(J141-Constantes!$D$13)*(1-EXP(-Constantes!$D$23)))</f>
        <v>0.9217196775414922</v>
      </c>
      <c r="L141" s="75">
        <f t="shared" si="19"/>
        <v>0.92943319786012779</v>
      </c>
      <c r="M141" s="75">
        <f>0.0526*F141*Observaciones!$F140^1.218</f>
        <v>0</v>
      </c>
      <c r="N141" s="75">
        <f>M141*Constantes!$D$38</f>
        <v>0</v>
      </c>
      <c r="O141" s="75">
        <f t="shared" si="20"/>
        <v>0</v>
      </c>
      <c r="P141" s="15"/>
      <c r="Q141" s="120">
        <v>135</v>
      </c>
      <c r="R141" s="146">
        <f>ETo!$I140*((1-Constantes!$E$19)*ETo!$K140+ETo!$L140)</f>
        <v>1.2186993768998999</v>
      </c>
      <c r="S141" s="121">
        <f>MIN(R141*Constantes!$E$17,0.8*(V140+Observaciones!$F140-T141-U141-Constantes!$D$14))</f>
        <v>0.75857524612856997</v>
      </c>
      <c r="T141" s="121">
        <f>IF(Observaciones!$F140&gt;0.05*Constantes!$E$18,((Observaciones!$F140-0.05*Constantes!$E$18)^2)/(Observaciones!$F140+0.95*Constantes!$E$18),0)</f>
        <v>0</v>
      </c>
      <c r="U141" s="121">
        <f>MAX(0,V140+Observaciones!$F140-T141-Constantes!$D$13)</f>
        <v>0</v>
      </c>
      <c r="V141" s="121">
        <f>V140+Observaciones!$F140-T141-S141-U141-W140</f>
        <v>26.050631299070279</v>
      </c>
      <c r="W141" s="121">
        <f>MAX(0,(V141-Constantes!$D$14)*(1-EXP(-Constantes!$D$22)))</f>
        <v>7.5807038095059868E-3</v>
      </c>
      <c r="X141" s="119">
        <f>X140+(Entradas!$E$19*U141-Y140)/(800*Entradas!$D$44)</f>
        <v>0</v>
      </c>
      <c r="Y141" s="119">
        <f>8000*Entradas!$D$45*X141/Constantes!$E$32</f>
        <v>0</v>
      </c>
      <c r="Z141" s="119">
        <f>10*Escenarios!$E$11*T141</f>
        <v>0</v>
      </c>
      <c r="AA141" s="119">
        <f>10*Escenarios!$E$11*Y141</f>
        <v>0</v>
      </c>
      <c r="AB141" s="119">
        <f>0.001*Observaciones!$F140*Escenarios!$E$9</f>
        <v>0</v>
      </c>
      <c r="AC141" s="119">
        <f>Observaciones!$I140</f>
        <v>0</v>
      </c>
      <c r="AD141" s="119">
        <f>MIN(0.0005*ETo!$M140*Escenarios!$E$9*(AH140/Constantes!$E$27)^(2/3),AH140+Z141+AA141+AB141+AC141)</f>
        <v>3.3815883628937433</v>
      </c>
      <c r="AE141" s="119">
        <f>MIN(Constantes!$E$26*(AH140/Constantes!$E$27)^(2/3),AH140+Z141+AA141+AB141+AC141-AD141)</f>
        <v>18.285259464313366</v>
      </c>
      <c r="AF141" s="119">
        <f>MIN(Entradas!$E$20,AH140+Z141+AA141+AB141+AC141-AD141-AE141)</f>
        <v>1</v>
      </c>
      <c r="AG141" s="119">
        <f>MAX(0,AH140+Z141+AA141+AB141+AC141-AD141-AE141-AF141-Constantes!$E$27)</f>
        <v>0</v>
      </c>
      <c r="AH141" s="119">
        <f t="shared" si="21"/>
        <v>5805.278069011486</v>
      </c>
      <c r="AI141" s="119">
        <f>(Escenarios!$E$11*S141+0.1*AD141)/(Escenarios!$E$12)</f>
        <v>0.75740013793500105</v>
      </c>
      <c r="AJ141" s="119">
        <f>AG141/10/Escenarios!$E$12</f>
        <v>0</v>
      </c>
      <c r="AK141" s="119">
        <f>(Escenarios!$E$11*U141+0.1*AE141)/(Escenarios!$E$12)</f>
        <v>5.2243598469466766E-2</v>
      </c>
      <c r="AL141" s="121">
        <f t="shared" si="22"/>
        <v>176.44793921664672</v>
      </c>
      <c r="AM141" s="121">
        <f>MAX(0,(AL141-Constantes!$D$13)*(1-EXP(-Constantes!$D$23)))</f>
        <v>0.93906101046454959</v>
      </c>
      <c r="AN141" s="121">
        <f>AJ141+W141*Escenarios!$E$11/Escenarios!$E$12+AM141</f>
        <v>0.94653341850534833</v>
      </c>
      <c r="AO141" s="121">
        <f>0.0526*AJ141*Observaciones!$F140^1.218</f>
        <v>0</v>
      </c>
      <c r="AP141" s="121">
        <f>AO141*Constantes!$E$38</f>
        <v>0</v>
      </c>
      <c r="AQ141" s="121">
        <f t="shared" si="23"/>
        <v>0</v>
      </c>
      <c r="AR141" s="15"/>
      <c r="AS141" s="74">
        <v>135</v>
      </c>
      <c r="AT141" s="146">
        <f>ETo!$I140*((1-Constantes!$F$19)*ETo!$K140+ETo!$L140)</f>
        <v>1.2193010897081182</v>
      </c>
      <c r="AU141" s="121">
        <f>MIN(AT141*Constantes!$F$17,0.8*(AX140+Observaciones!$F140-AV141-AW141-Constantes!$D$14))</f>
        <v>0.76070168328669796</v>
      </c>
      <c r="AV141" s="121">
        <f>IF(Observaciones!$F140&gt;0.05*Constantes!$F$18,((Observaciones!$F140-0.05*Constantes!$F$18)^2)/(Observaciones!$F140+0.95*Constantes!$F$18),0)</f>
        <v>0</v>
      </c>
      <c r="AW141" s="121">
        <f>MAX(0,AX140+Observaciones!$F140-AV141-Constantes!$D$13)</f>
        <v>0</v>
      </c>
      <c r="AX141" s="121">
        <f>AX140+Observaciones!$F140-AV141-AU141-AW141-AY140</f>
        <v>26.019684542838206</v>
      </c>
      <c r="AY141" s="121">
        <f>MAX(0,(AX141-Constantes!$D$14)*(1-EXP(-Constantes!$D$22)))</f>
        <v>7.1546506714870641E-3</v>
      </c>
      <c r="AZ141" s="119">
        <f>AZ140+(Entradas!$F$19*AW141-BA140)/(800*Entradas!$D$44)</f>
        <v>0</v>
      </c>
      <c r="BA141" s="119">
        <f>8000*Entradas!$D$45*AZ141/Constantes!$F$32</f>
        <v>0</v>
      </c>
      <c r="BB141" s="119">
        <f>10*Escenarios!$F$11*AV141</f>
        <v>0</v>
      </c>
      <c r="BC141" s="119">
        <f>10*Escenarios!$F$11*BA141</f>
        <v>0</v>
      </c>
      <c r="BD141" s="119">
        <f>0.001*Observaciones!$F140*Escenarios!$F$9</f>
        <v>0</v>
      </c>
      <c r="BE141" s="119">
        <f>Observaciones!$I140</f>
        <v>0</v>
      </c>
      <c r="BF141" s="119">
        <f>MIN(0.0005*ETo!$M140*Escenarios!$F$9*(BJ140/Constantes!$F$27)^(2/3),BJ140+BB141+BE141+BC141+BD141)</f>
        <v>9.3413410871973248</v>
      </c>
      <c r="BG141" s="119">
        <f>MIN(Constantes!$F$26*(BJ140/Constantes!$F$27)^(2/3),BJ140+BB141+BC141+BD141+BE141-BF141)</f>
        <v>50.511424571465902</v>
      </c>
      <c r="BH141" s="119">
        <f>MIN(Entradas!$F$20,BJ140+BB141+BC141+BD141+BE141-BF141-BG141)</f>
        <v>1</v>
      </c>
      <c r="BI141" s="119">
        <f>MAX(0,BJ140+BB141+BC141+BD141+BE141-BF141-BG141-BH141-Constantes!$F$27)</f>
        <v>0</v>
      </c>
      <c r="BJ141" s="119">
        <f t="shared" si="24"/>
        <v>3283.8550581573722</v>
      </c>
      <c r="BK141" s="119">
        <f>(Escenarios!$F$11*AU141+0.1*BF141)/(Escenarios!$F$12)</f>
        <v>0.74392256163373616</v>
      </c>
      <c r="BL141" s="119">
        <f>BI141/10/Escenarios!$F$12</f>
        <v>0</v>
      </c>
      <c r="BM141" s="119">
        <f>(Escenarios!$F$11*AW141+0.1*BG141)/(Escenarios!$F$12)</f>
        <v>0.144318355918474</v>
      </c>
      <c r="BN141" s="121">
        <f t="shared" si="25"/>
        <v>182.56409145741105</v>
      </c>
      <c r="BO141" s="121">
        <f>MAX(0,(BN141-Constantes!$D$13)*(1-EXP(-Constantes!$D$23)))</f>
        <v>0.98130835997541221</v>
      </c>
      <c r="BP141" s="121">
        <f>BL141+AY141*Escenarios!$F$11/Escenarios!$F$12+BO141</f>
        <v>0.98805417346567148</v>
      </c>
      <c r="BQ141" s="121">
        <f>0.0526*BL141*Observaciones!$F140^1.218</f>
        <v>0</v>
      </c>
      <c r="BR141" s="121">
        <f>BQ141*Constantes!$F$38</f>
        <v>0</v>
      </c>
      <c r="BS141" s="121">
        <f t="shared" si="26"/>
        <v>0</v>
      </c>
      <c r="BT141" s="15"/>
      <c r="BU141" s="74">
        <v>135</v>
      </c>
      <c r="BV141" s="75">
        <f>0.0526*Observaciones!$F140^2.218</f>
        <v>0</v>
      </c>
      <c r="BW141" s="75">
        <f>IF(Observaciones!$F140&gt;0.05*$CA$7,((Observaciones!$F140-0.05*$CA$7)^2)/(Observaciones!$F140+0.95*$CA$7),0)</f>
        <v>0</v>
      </c>
      <c r="BX141" s="75">
        <f>0.0526*BW141*Observaciones!$F140^1.218</f>
        <v>0</v>
      </c>
      <c r="BY141" s="27"/>
      <c r="BZ141" s="27"/>
      <c r="CA141" s="103"/>
      <c r="CB141" s="37"/>
    </row>
    <row r="142" spans="2:80" s="2" customFormat="1" ht="14.5" x14ac:dyDescent="0.35">
      <c r="B142" s="36"/>
      <c r="C142" s="74">
        <v>136</v>
      </c>
      <c r="D142" s="146">
        <f>ETo!$I141*((1-Constantes!$D$19)*ETo!$K141+ETo!$L141)</f>
        <v>1.2118690419122795</v>
      </c>
      <c r="E142" s="75">
        <f>MIN(D142*Constantes!$D$17,0.8*(H141+Observaciones!$F141-F142-G142-Constantes!$D$14))</f>
        <v>0.44822283737077556</v>
      </c>
      <c r="F142" s="75">
        <f>IF(Observaciones!$F141&gt;0.05*Constantes!$D$18,((Observaciones!$F141-0.05*Constantes!$D$18)^2)/(Observaciones!$F141+0.95*Constantes!$D$18),0)</f>
        <v>0</v>
      </c>
      <c r="G142" s="75">
        <f>MAX(0,H141+Observaciones!$F141-F142-Constantes!$D$13)</f>
        <v>0</v>
      </c>
      <c r="H142" s="75">
        <f>H141+Observaciones!$F141-F142-E142-G142-I141</f>
        <v>25.604342189024063</v>
      </c>
      <c r="I142" s="75">
        <f>MAX(0,(H142-Constantes!$D$14)*(1-EXP(-Constantes!$D$22)))</f>
        <v>1.4365097501039983E-3</v>
      </c>
      <c r="J142" s="75">
        <f t="shared" si="18"/>
        <v>173.01571335485508</v>
      </c>
      <c r="K142" s="75">
        <f>MAX(0,(J142-Constantes!$D$13)*(1-EXP(-Constantes!$D$23)))</f>
        <v>0.91535289466310066</v>
      </c>
      <c r="L142" s="75">
        <f t="shared" si="19"/>
        <v>0.91678940441320467</v>
      </c>
      <c r="M142" s="75">
        <f>0.0526*F142*Observaciones!$F141^1.218</f>
        <v>0</v>
      </c>
      <c r="N142" s="75">
        <f>M142*Constantes!$D$38</f>
        <v>0</v>
      </c>
      <c r="O142" s="75">
        <f t="shared" si="20"/>
        <v>0</v>
      </c>
      <c r="P142" s="15"/>
      <c r="Q142" s="120">
        <v>136</v>
      </c>
      <c r="R142" s="146">
        <f>ETo!$I141*((1-Constantes!$E$19)*ETo!$K141+ETo!$L141)</f>
        <v>1.2120574855645223</v>
      </c>
      <c r="S142" s="121">
        <f>MIN(R142*Constantes!$E$17,0.8*(V141+Observaciones!$F141-T142-U142-Constantes!$D$14))</f>
        <v>0.44050503925622025</v>
      </c>
      <c r="T142" s="121">
        <f>IF(Observaciones!$F141&gt;0.05*Constantes!$E$18,((Observaciones!$F141-0.05*Constantes!$E$18)^2)/(Observaciones!$F141+0.95*Constantes!$E$18),0)</f>
        <v>0</v>
      </c>
      <c r="U142" s="121">
        <f>MAX(0,V141+Observaciones!$F141-T142-Constantes!$D$13)</f>
        <v>0</v>
      </c>
      <c r="V142" s="121">
        <f>V141+Observaciones!$F141-T142-S142-U142-W141</f>
        <v>25.602545556004554</v>
      </c>
      <c r="W142" s="121">
        <f>MAX(0,(V142-Constantes!$D$14)*(1-EXP(-Constantes!$D$22)))</f>
        <v>1.4117749724074243E-3</v>
      </c>
      <c r="X142" s="119">
        <f>X141+(Entradas!$E$19*U142-Y141)/(800*Entradas!$D$44)</f>
        <v>0</v>
      </c>
      <c r="Y142" s="119">
        <f>8000*Entradas!$D$45*X142/Constantes!$E$32</f>
        <v>0</v>
      </c>
      <c r="Z142" s="119">
        <f>10*Escenarios!$E$11*T142</f>
        <v>0</v>
      </c>
      <c r="AA142" s="119">
        <f>10*Escenarios!$E$11*Y142</f>
        <v>0</v>
      </c>
      <c r="AB142" s="119">
        <f>0.001*Observaciones!$F141*Escenarios!$E$9</f>
        <v>0</v>
      </c>
      <c r="AC142" s="119">
        <f>Observaciones!$I141</f>
        <v>0</v>
      </c>
      <c r="AD142" s="119">
        <f>MIN(0.0005*ETo!$M141*Escenarios!$E$9*(AH141/Constantes!$E$27)^(2/3),AH141+Z142+AA142+AB142+AC142)</f>
        <v>3.3555788677300358</v>
      </c>
      <c r="AE142" s="119">
        <f>MIN(Constantes!$E$26*(AH141/Constantes!$E$27)^(2/3),AH141+Z142+AA142+AB142+AC142-AD142)</f>
        <v>18.237816974308338</v>
      </c>
      <c r="AF142" s="119">
        <f>MIN(Entradas!$E$20,AH141+Z142+AA142+AB142+AC142-AD142-AE142)</f>
        <v>1</v>
      </c>
      <c r="AG142" s="119">
        <f>MAX(0,AH141+Z142+AA142+AB142+AC142-AD142-AE142-AF142-Constantes!$E$27)</f>
        <v>0</v>
      </c>
      <c r="AH142" s="119">
        <f t="shared" si="21"/>
        <v>5782.6846731694468</v>
      </c>
      <c r="AI142" s="119">
        <f>(Escenarios!$E$11*S142+0.1*AD142)/(Escenarios!$E$12)</f>
        <v>0.44379947831750294</v>
      </c>
      <c r="AJ142" s="119">
        <f>AG142/10/Escenarios!$E$12</f>
        <v>0</v>
      </c>
      <c r="AK142" s="119">
        <f>(Escenarios!$E$11*U142+0.1*AE142)/(Escenarios!$E$12)</f>
        <v>5.2108048498023828E-2</v>
      </c>
      <c r="AL142" s="121">
        <f t="shared" si="22"/>
        <v>175.56098625468019</v>
      </c>
      <c r="AM142" s="121">
        <f>MAX(0,(AL142-Constantes!$D$13)*(1-EXP(-Constantes!$D$23)))</f>
        <v>0.93293437883263131</v>
      </c>
      <c r="AN142" s="121">
        <f>AJ142+W142*Escenarios!$E$11/Escenarios!$E$12+AM142</f>
        <v>0.93432598559114721</v>
      </c>
      <c r="AO142" s="121">
        <f>0.0526*AJ142*Observaciones!$F141^1.218</f>
        <v>0</v>
      </c>
      <c r="AP142" s="121">
        <f>AO142*Constantes!$E$38</f>
        <v>0</v>
      </c>
      <c r="AQ142" s="121">
        <f t="shared" si="23"/>
        <v>0</v>
      </c>
      <c r="AR142" s="15"/>
      <c r="AS142" s="74">
        <v>136</v>
      </c>
      <c r="AT142" s="146">
        <f>ETo!$I141*((1-Constantes!$F$19)*ETo!$K141+ETo!$L141)</f>
        <v>1.212657079003477</v>
      </c>
      <c r="AU142" s="121">
        <f>MIN(AT142*Constantes!$F$17,0.8*(AX141+Observaciones!$F141-AV142-AW142-Constantes!$D$14))</f>
        <v>0.41574763427056216</v>
      </c>
      <c r="AV142" s="121">
        <f>IF(Observaciones!$F141&gt;0.05*Constantes!$F$18,((Observaciones!$F141-0.05*Constantes!$F$18)^2)/(Observaciones!$F141+0.95*Constantes!$F$18),0)</f>
        <v>0</v>
      </c>
      <c r="AW142" s="121">
        <f>MAX(0,AX141+Observaciones!$F141-AV142-Constantes!$D$13)</f>
        <v>0</v>
      </c>
      <c r="AX142" s="121">
        <f>AX141+Observaciones!$F141-AV142-AU142-AW142-AY141</f>
        <v>25.596782257896155</v>
      </c>
      <c r="AY142" s="121">
        <f>MAX(0,(AX142-Constantes!$D$14)*(1-EXP(-Constantes!$D$22)))</f>
        <v>1.33242994425624E-3</v>
      </c>
      <c r="AZ142" s="119">
        <f>AZ141+(Entradas!$F$19*AW142-BA141)/(800*Entradas!$D$44)</f>
        <v>0</v>
      </c>
      <c r="BA142" s="119">
        <f>8000*Entradas!$D$45*AZ142/Constantes!$F$32</f>
        <v>0</v>
      </c>
      <c r="BB142" s="119">
        <f>10*Escenarios!$F$11*AV142</f>
        <v>0</v>
      </c>
      <c r="BC142" s="119">
        <f>10*Escenarios!$F$11*BA142</f>
        <v>0</v>
      </c>
      <c r="BD142" s="119">
        <f>0.001*Observaciones!$F141*Escenarios!$F$9</f>
        <v>0</v>
      </c>
      <c r="BE142" s="119">
        <f>Observaciones!$I141</f>
        <v>0</v>
      </c>
      <c r="BF142" s="119">
        <f>MIN(0.0005*ETo!$M141*Escenarios!$F$9*(BJ141/Constantes!$F$27)^(2/3),BJ141+BB142+BE142+BC142+BD142)</f>
        <v>9.1805368344342302</v>
      </c>
      <c r="BG142" s="119">
        <f>MIN(Constantes!$F$26*(BJ141/Constantes!$F$27)^(2/3),BJ141+BB142+BC142+BD142+BE142-BF142)</f>
        <v>49.896890257141145</v>
      </c>
      <c r="BH142" s="119">
        <f>MIN(Entradas!$F$20,BJ141+BB142+BC142+BD142+BE142-BF142-BG142)</f>
        <v>1</v>
      </c>
      <c r="BI142" s="119">
        <f>MAX(0,BJ141+BB142+BC142+BD142+BE142-BF142-BG142-BH142-Constantes!$F$27)</f>
        <v>0</v>
      </c>
      <c r="BJ142" s="119">
        <f t="shared" si="24"/>
        <v>3223.7776310657969</v>
      </c>
      <c r="BK142" s="119">
        <f>(Escenarios!$F$11*AU142+0.1*BF142)/(Escenarios!$F$12)</f>
        <v>0.41822073183919928</v>
      </c>
      <c r="BL142" s="119">
        <f>BI142/10/Escenarios!$F$12</f>
        <v>0</v>
      </c>
      <c r="BM142" s="119">
        <f>(Escenarios!$F$11*AW142+0.1*BG142)/(Escenarios!$F$12)</f>
        <v>0.14256254359183185</v>
      </c>
      <c r="BN142" s="121">
        <f t="shared" si="25"/>
        <v>181.72534564102747</v>
      </c>
      <c r="BO142" s="121">
        <f>MAX(0,(BN142-Constantes!$D$13)*(1-EXP(-Constantes!$D$23)))</f>
        <v>0.97551471942157564</v>
      </c>
      <c r="BP142" s="121">
        <f>BL142+AY142*Escenarios!$F$11/Escenarios!$F$12+BO142</f>
        <v>0.97677101051187443</v>
      </c>
      <c r="BQ142" s="121">
        <f>0.0526*BL142*Observaciones!$F141^1.218</f>
        <v>0</v>
      </c>
      <c r="BR142" s="121">
        <f>BQ142*Constantes!$F$38</f>
        <v>0</v>
      </c>
      <c r="BS142" s="121">
        <f t="shared" si="26"/>
        <v>0</v>
      </c>
      <c r="BT142" s="15"/>
      <c r="BU142" s="74">
        <v>136</v>
      </c>
      <c r="BV142" s="75">
        <f>0.0526*Observaciones!$F141^2.218</f>
        <v>0</v>
      </c>
      <c r="BW142" s="75">
        <f>IF(Observaciones!$F141&gt;0.05*$CA$7,((Observaciones!$F141-0.05*$CA$7)^2)/(Observaciones!$F141+0.95*$CA$7),0)</f>
        <v>0</v>
      </c>
      <c r="BX142" s="75">
        <f>0.0526*BW142*Observaciones!$F141^1.218</f>
        <v>0</v>
      </c>
      <c r="BY142" s="27"/>
      <c r="BZ142" s="27"/>
      <c r="CA142" s="103"/>
      <c r="CB142" s="37"/>
    </row>
    <row r="143" spans="2:80" s="2" customFormat="1" ht="14.5" x14ac:dyDescent="0.35">
      <c r="B143" s="36"/>
      <c r="C143" s="74">
        <v>137</v>
      </c>
      <c r="D143" s="146">
        <f>ETo!$I142*((1-Constantes!$D$19)*ETo!$K142+ETo!$L142)</f>
        <v>1.2193060460396816</v>
      </c>
      <c r="E143" s="75">
        <f>MIN(D143*Constantes!$D$17,0.8*(H142+Observaciones!$F142-F143-G143-Constantes!$D$14))</f>
        <v>8.3473751219247563E-2</v>
      </c>
      <c r="F143" s="75">
        <f>IF(Observaciones!$F142&gt;0.05*Constantes!$D$18,((Observaciones!$F142-0.05*Constantes!$D$18)^2)/(Observaciones!$F142+0.95*Constantes!$D$18),0)</f>
        <v>0</v>
      </c>
      <c r="G143" s="75">
        <f>MAX(0,H142+Observaciones!$F142-F143-Constantes!$D$13)</f>
        <v>0</v>
      </c>
      <c r="H143" s="75">
        <f>H142+Observaciones!$F142-F143-E143-G143-I142</f>
        <v>25.519431928054711</v>
      </c>
      <c r="I143" s="75">
        <f>MAX(0,(H143-Constantes!$D$14)*(1-EXP(-Constantes!$D$22)))</f>
        <v>2.6752509579294493E-4</v>
      </c>
      <c r="J143" s="75">
        <f t="shared" si="18"/>
        <v>172.10036046019198</v>
      </c>
      <c r="K143" s="75">
        <f>MAX(0,(J143-Constantes!$D$13)*(1-EXP(-Constantes!$D$23)))</f>
        <v>0.90903009036649285</v>
      </c>
      <c r="L143" s="75">
        <f t="shared" si="19"/>
        <v>0.90929761546228582</v>
      </c>
      <c r="M143" s="75">
        <f>0.0526*F143*Observaciones!$F142^1.218</f>
        <v>0</v>
      </c>
      <c r="N143" s="75">
        <f>M143*Constantes!$D$38</f>
        <v>0</v>
      </c>
      <c r="O143" s="75">
        <f t="shared" si="20"/>
        <v>0</v>
      </c>
      <c r="P143" s="15"/>
      <c r="Q143" s="120">
        <v>137</v>
      </c>
      <c r="R143" s="146">
        <f>ETo!$I142*((1-Constantes!$E$19)*ETo!$K142+ETo!$L142)</f>
        <v>1.2194962474975675</v>
      </c>
      <c r="S143" s="121">
        <f>MIN(R143*Constantes!$E$17,0.8*(V142+Observaciones!$F142-T143-U143-Constantes!$D$14))</f>
        <v>8.2036444803640057E-2</v>
      </c>
      <c r="T143" s="121">
        <f>IF(Observaciones!$F142&gt;0.05*Constantes!$E$18,((Observaciones!$F142-0.05*Constantes!$E$18)^2)/(Observaciones!$F142+0.95*Constantes!$E$18),0)</f>
        <v>0</v>
      </c>
      <c r="U143" s="121">
        <f>MAX(0,V142+Observaciones!$F142-T143-Constantes!$D$13)</f>
        <v>0</v>
      </c>
      <c r="V143" s="121">
        <f>V142+Observaciones!$F142-T143-S143-U143-W142</f>
        <v>25.519097336228505</v>
      </c>
      <c r="W143" s="121">
        <f>MAX(0,(V143-Constantes!$D$14)*(1-EXP(-Constantes!$D$22)))</f>
        <v>2.629186712474559E-4</v>
      </c>
      <c r="X143" s="119">
        <f>X142+(Entradas!$E$19*U143-Y142)/(800*Entradas!$D$44)</f>
        <v>0</v>
      </c>
      <c r="Y143" s="119">
        <f>8000*Entradas!$D$45*X143/Constantes!$E$32</f>
        <v>0</v>
      </c>
      <c r="Z143" s="119">
        <f>10*Escenarios!$E$11*T143</f>
        <v>0</v>
      </c>
      <c r="AA143" s="119">
        <f>10*Escenarios!$E$11*Y143</f>
        <v>0</v>
      </c>
      <c r="AB143" s="119">
        <f>0.001*Observaciones!$F142*Escenarios!$E$9</f>
        <v>0</v>
      </c>
      <c r="AC143" s="119">
        <f>Observaciones!$I142</f>
        <v>0</v>
      </c>
      <c r="AD143" s="119">
        <f>MIN(0.0005*ETo!$M142*Escenarios!$E$9*(AH142/Constantes!$E$27)^(2/3),AH142+Z143+AA143+AB143+AC143)</f>
        <v>3.3692929517644279</v>
      </c>
      <c r="AE143" s="119">
        <f>MIN(Constantes!$E$26*(AH142/Constantes!$E$27)^(2/3),AH142+Z143+AA143+AB143+AC143-AD143)</f>
        <v>18.190466735018408</v>
      </c>
      <c r="AF143" s="119">
        <f>MIN(Entradas!$E$20,AH142+Z143+AA143+AB143+AC143-AD143-AE143)</f>
        <v>1</v>
      </c>
      <c r="AG143" s="119">
        <f>MAX(0,AH142+Z143+AA143+AB143+AC143-AD143-AE143-AF143-Constantes!$E$27)</f>
        <v>0</v>
      </c>
      <c r="AH143" s="119">
        <f t="shared" si="21"/>
        <v>5760.1249134826639</v>
      </c>
      <c r="AI143" s="119">
        <f>(Escenarios!$E$11*S143+0.1*AD143)/(Escenarios!$E$12)</f>
        <v>9.0491046882914997E-2</v>
      </c>
      <c r="AJ143" s="119">
        <f>AG143/10/Escenarios!$E$12</f>
        <v>0</v>
      </c>
      <c r="AK143" s="119">
        <f>(Escenarios!$E$11*U143+0.1*AE143)/(Escenarios!$E$12)</f>
        <v>5.1972762100052597E-2</v>
      </c>
      <c r="AL143" s="121">
        <f t="shared" si="22"/>
        <v>174.68002463794761</v>
      </c>
      <c r="AM143" s="121">
        <f>MAX(0,(AL143-Constantes!$D$13)*(1-EXP(-Constantes!$D$23)))</f>
        <v>0.92684913244525491</v>
      </c>
      <c r="AN143" s="121">
        <f>AJ143+W143*Escenarios!$E$11/Escenarios!$E$12+AM143</f>
        <v>0.92710829513548454</v>
      </c>
      <c r="AO143" s="121">
        <f>0.0526*AJ143*Observaciones!$F142^1.218</f>
        <v>0</v>
      </c>
      <c r="AP143" s="121">
        <f>AO143*Constantes!$E$38</f>
        <v>0</v>
      </c>
      <c r="AQ143" s="121">
        <f t="shared" si="23"/>
        <v>0</v>
      </c>
      <c r="AR143" s="15"/>
      <c r="AS143" s="74">
        <v>137</v>
      </c>
      <c r="AT143" s="146">
        <f>ETo!$I142*((1-Constantes!$F$19)*ETo!$K142+ETo!$L142)</f>
        <v>1.2201014339544773</v>
      </c>
      <c r="AU143" s="121">
        <f>MIN(AT143*Constantes!$F$17,0.8*(AX142+Observaciones!$F142-AV143-AW143-Constantes!$D$14))</f>
        <v>7.7425806316921364E-2</v>
      </c>
      <c r="AV143" s="121">
        <f>IF(Observaciones!$F142&gt;0.05*Constantes!$F$18,((Observaciones!$F142-0.05*Constantes!$F$18)^2)/(Observaciones!$F142+0.95*Constantes!$F$18),0)</f>
        <v>0</v>
      </c>
      <c r="AW143" s="121">
        <f>MAX(0,AX142+Observaciones!$F142-AV143-Constantes!$D$13)</f>
        <v>0</v>
      </c>
      <c r="AX143" s="121">
        <f>AX142+Observaciones!$F142-AV143-AU143-AW143-AY142</f>
        <v>25.518024021634979</v>
      </c>
      <c r="AY143" s="121">
        <f>MAX(0,(AX143-Constantes!$D$14)*(1-EXP(-Constantes!$D$22)))</f>
        <v>2.4814203206679038E-4</v>
      </c>
      <c r="AZ143" s="119">
        <f>AZ142+(Entradas!$F$19*AW143-BA142)/(800*Entradas!$D$44)</f>
        <v>0</v>
      </c>
      <c r="BA143" s="119">
        <f>8000*Entradas!$D$45*AZ143/Constantes!$F$32</f>
        <v>0</v>
      </c>
      <c r="BB143" s="119">
        <f>10*Escenarios!$F$11*AV143</f>
        <v>0</v>
      </c>
      <c r="BC143" s="119">
        <f>10*Escenarios!$F$11*BA143</f>
        <v>0</v>
      </c>
      <c r="BD143" s="119">
        <f>0.001*Observaciones!$F142*Escenarios!$F$9</f>
        <v>0</v>
      </c>
      <c r="BE143" s="119">
        <f>Observaciones!$I142</f>
        <v>0</v>
      </c>
      <c r="BF143" s="119">
        <f>MIN(0.0005*ETo!$M142*Escenarios!$F$9*(BJ142/Constantes!$F$27)^(2/3),BJ142+BB143+BE143+BC143+BD143)</f>
        <v>9.1289846269697268</v>
      </c>
      <c r="BG143" s="119">
        <f>MIN(Constantes!$F$26*(BJ142/Constantes!$F$27)^(2/3),BJ142+BB143+BC143+BD143+BE143-BF143)</f>
        <v>49.286450765412027</v>
      </c>
      <c r="BH143" s="119">
        <f>MIN(Entradas!$F$20,BJ142+BB143+BC143+BD143+BE143-BF143-BG143)</f>
        <v>1</v>
      </c>
      <c r="BI143" s="119">
        <f>MAX(0,BJ142+BB143+BC143+BD143+BE143-BF143-BG143-BH143-Constantes!$F$27)</f>
        <v>0</v>
      </c>
      <c r="BJ143" s="119">
        <f t="shared" si="24"/>
        <v>3164.362195673415</v>
      </c>
      <c r="BK143" s="119">
        <f>(Escenarios!$F$11*AU143+0.1*BF143)/(Escenarios!$F$12)</f>
        <v>9.9084287747296509E-2</v>
      </c>
      <c r="BL143" s="119">
        <f>BI143/10/Escenarios!$F$12</f>
        <v>0</v>
      </c>
      <c r="BM143" s="119">
        <f>(Escenarios!$F$11*AW143+0.1*BG143)/(Escenarios!$F$12)</f>
        <v>0.1408184307583201</v>
      </c>
      <c r="BN143" s="121">
        <f t="shared" si="25"/>
        <v>180.89064935236422</v>
      </c>
      <c r="BO143" s="121">
        <f>MAX(0,(BN143-Constantes!$D$13)*(1-EXP(-Constantes!$D$23)))</f>
        <v>0.96974905099894504</v>
      </c>
      <c r="BP143" s="121">
        <f>BL143+AY143*Escenarios!$F$11/Escenarios!$F$12+BO143</f>
        <v>0.96998301348632232</v>
      </c>
      <c r="BQ143" s="121">
        <f>0.0526*BL143*Observaciones!$F142^1.218</f>
        <v>0</v>
      </c>
      <c r="BR143" s="121">
        <f>BQ143*Constantes!$F$38</f>
        <v>0</v>
      </c>
      <c r="BS143" s="121">
        <f t="shared" si="26"/>
        <v>0</v>
      </c>
      <c r="BT143" s="15"/>
      <c r="BU143" s="74">
        <v>137</v>
      </c>
      <c r="BV143" s="75">
        <f>0.0526*Observaciones!$F142^2.218</f>
        <v>0</v>
      </c>
      <c r="BW143" s="75">
        <f>IF(Observaciones!$F142&gt;0.05*$CA$7,((Observaciones!$F142-0.05*$CA$7)^2)/(Observaciones!$F142+0.95*$CA$7),0)</f>
        <v>0</v>
      </c>
      <c r="BX143" s="75">
        <f>0.0526*BW143*Observaciones!$F142^1.218</f>
        <v>0</v>
      </c>
      <c r="BY143" s="27"/>
      <c r="BZ143" s="27"/>
      <c r="CA143" s="103"/>
      <c r="CB143" s="37"/>
    </row>
    <row r="144" spans="2:80" s="2" customFormat="1" ht="14.5" x14ac:dyDescent="0.35">
      <c r="B144" s="36"/>
      <c r="C144" s="74">
        <v>138</v>
      </c>
      <c r="D144" s="146">
        <f>ETo!$I143*((1-Constantes!$D$19)*ETo!$K143+ETo!$L143)</f>
        <v>1.1643636589889164</v>
      </c>
      <c r="E144" s="75">
        <f>MIN(D144*Constantes!$D$17,0.8*(H143+Observaciones!$F143-F144-G144-Constantes!$D$14))</f>
        <v>1.5545542443766181E-2</v>
      </c>
      <c r="F144" s="75">
        <f>IF(Observaciones!$F143&gt;0.05*Constantes!$D$18,((Observaciones!$F143-0.05*Constantes!$D$18)^2)/(Observaciones!$F143+0.95*Constantes!$D$18),0)</f>
        <v>0</v>
      </c>
      <c r="G144" s="75">
        <f>MAX(0,H143+Observaciones!$F143-F144-Constantes!$D$13)</f>
        <v>0</v>
      </c>
      <c r="H144" s="75">
        <f>H143+Observaciones!$F143-F144-E144-G144-I143</f>
        <v>25.50361886051515</v>
      </c>
      <c r="I144" s="75">
        <f>MAX(0,(H144-Constantes!$D$14)*(1-EXP(-Constantes!$D$22)))</f>
        <v>4.9821922109337498E-5</v>
      </c>
      <c r="J144" s="75">
        <f t="shared" si="18"/>
        <v>171.19133036982549</v>
      </c>
      <c r="K144" s="75">
        <f>MAX(0,(J144-Constantes!$D$13)*(1-EXP(-Constantes!$D$23)))</f>
        <v>0.90275096086941475</v>
      </c>
      <c r="L144" s="75">
        <f t="shared" si="19"/>
        <v>0.90280078279152409</v>
      </c>
      <c r="M144" s="75">
        <f>0.0526*F144*Observaciones!$F143^1.218</f>
        <v>0</v>
      </c>
      <c r="N144" s="75">
        <f>M144*Constantes!$D$38</f>
        <v>0</v>
      </c>
      <c r="O144" s="75">
        <f t="shared" si="20"/>
        <v>0</v>
      </c>
      <c r="P144" s="15"/>
      <c r="Q144" s="120">
        <v>138</v>
      </c>
      <c r="R144" s="146">
        <f>ETo!$I143*((1-Constantes!$E$19)*ETo!$K143+ETo!$L143)</f>
        <v>1.1645447666709565</v>
      </c>
      <c r="S144" s="121">
        <f>MIN(R144*Constantes!$E$17,0.8*(V143+Observaciones!$F143-T144-U144-Constantes!$D$14))</f>
        <v>1.5277868982801125E-2</v>
      </c>
      <c r="T144" s="121">
        <f>IF(Observaciones!$F143&gt;0.05*Constantes!$E$18,((Observaciones!$F143-0.05*Constantes!$E$18)^2)/(Observaciones!$F143+0.95*Constantes!$E$18),0)</f>
        <v>0</v>
      </c>
      <c r="U144" s="121">
        <f>MAX(0,V143+Observaciones!$F143-T144-Constantes!$D$13)</f>
        <v>0</v>
      </c>
      <c r="V144" s="121">
        <f>V143+Observaciones!$F143-T144-S144-U144-W143</f>
        <v>25.503556548574458</v>
      </c>
      <c r="W144" s="121">
        <f>MAX(0,(V144-Constantes!$D$14)*(1-EXP(-Constantes!$D$22)))</f>
        <v>4.8964055208242201E-5</v>
      </c>
      <c r="X144" s="119">
        <f>X143+(Entradas!$E$19*U144-Y143)/(800*Entradas!$D$44)</f>
        <v>0</v>
      </c>
      <c r="Y144" s="119">
        <f>8000*Entradas!$D$45*X144/Constantes!$E$32</f>
        <v>0</v>
      </c>
      <c r="Z144" s="119">
        <f>10*Escenarios!$E$11*T144</f>
        <v>0</v>
      </c>
      <c r="AA144" s="119">
        <f>10*Escenarios!$E$11*Y144</f>
        <v>0</v>
      </c>
      <c r="AB144" s="119">
        <f>0.001*Observaciones!$F143*Escenarios!$E$9</f>
        <v>0</v>
      </c>
      <c r="AC144" s="119">
        <f>Observaciones!$I143</f>
        <v>0</v>
      </c>
      <c r="AD144" s="119">
        <f>MIN(0.0005*ETo!$M143*Escenarios!$E$9*(AH143/Constantes!$E$27)^(2/3),AH143+Z144+AA144+AB144+AC144)</f>
        <v>3.2074602320746473</v>
      </c>
      <c r="AE144" s="119">
        <f>MIN(Constantes!$E$26*(AH143/Constantes!$E$27)^(2/3),AH143+Z144+AA144+AB144+AC144-AD144)</f>
        <v>18.143125419415156</v>
      </c>
      <c r="AF144" s="119">
        <f>MIN(Entradas!$E$20,AH143+Z144+AA144+AB144+AC144-AD144-AE144)</f>
        <v>1</v>
      </c>
      <c r="AG144" s="119">
        <f>MAX(0,AH143+Z144+AA144+AB144+AC144-AD144-AE144-AF144-Constantes!$E$27)</f>
        <v>0</v>
      </c>
      <c r="AH144" s="119">
        <f t="shared" si="21"/>
        <v>5737.7743278311746</v>
      </c>
      <c r="AI144" s="119">
        <f>(Escenarios!$E$11*S144+0.1*AD144)/(Escenarios!$E$12)</f>
        <v>2.4223785803260105E-2</v>
      </c>
      <c r="AJ144" s="119">
        <f>AG144/10/Escenarios!$E$12</f>
        <v>0</v>
      </c>
      <c r="AK144" s="119">
        <f>(Escenarios!$E$11*U144+0.1*AE144)/(Escenarios!$E$12)</f>
        <v>5.1837501198329021E-2</v>
      </c>
      <c r="AL144" s="121">
        <f t="shared" si="22"/>
        <v>173.80501300670068</v>
      </c>
      <c r="AM144" s="121">
        <f>MAX(0,(AL144-Constantes!$D$13)*(1-EXP(-Constantes!$D$23)))</f>
        <v>0.92080498560976998</v>
      </c>
      <c r="AN144" s="121">
        <f>AJ144+W144*Escenarios!$E$11/Escenarios!$E$12+AM144</f>
        <v>0.92085325017847519</v>
      </c>
      <c r="AO144" s="121">
        <f>0.0526*AJ144*Observaciones!$F143^1.218</f>
        <v>0</v>
      </c>
      <c r="AP144" s="121">
        <f>AO144*Constantes!$E$38</f>
        <v>0</v>
      </c>
      <c r="AQ144" s="121">
        <f t="shared" si="23"/>
        <v>0</v>
      </c>
      <c r="AR144" s="15"/>
      <c r="AS144" s="74">
        <v>138</v>
      </c>
      <c r="AT144" s="146">
        <f>ETo!$I143*((1-Constantes!$F$19)*ETo!$K143+ETo!$L143)</f>
        <v>1.1651210183865393</v>
      </c>
      <c r="AU144" s="121">
        <f>MIN(AT144*Constantes!$F$17,0.8*(AX143+Observaciones!$F143-AV144-AW144-Constantes!$D$14))</f>
        <v>1.4419217307980148E-2</v>
      </c>
      <c r="AV144" s="121">
        <f>IF(Observaciones!$F143&gt;0.05*Constantes!$F$18,((Observaciones!$F143-0.05*Constantes!$F$18)^2)/(Observaciones!$F143+0.95*Constantes!$F$18),0)</f>
        <v>0</v>
      </c>
      <c r="AW144" s="121">
        <f>MAX(0,AX143+Observaciones!$F143-AV144-Constantes!$D$13)</f>
        <v>0</v>
      </c>
      <c r="AX144" s="121">
        <f>AX143+Observaciones!$F143-AV144-AU144-AW144-AY143</f>
        <v>25.50335666229493</v>
      </c>
      <c r="AY144" s="121">
        <f>MAX(0,(AX144-Constantes!$D$14)*(1-EXP(-Constantes!$D$22)))</f>
        <v>4.6212161730253475E-5</v>
      </c>
      <c r="AZ144" s="119">
        <f>AZ143+(Entradas!$F$19*AW144-BA143)/(800*Entradas!$D$44)</f>
        <v>0</v>
      </c>
      <c r="BA144" s="119">
        <f>8000*Entradas!$D$45*AZ144/Constantes!$F$32</f>
        <v>0</v>
      </c>
      <c r="BB144" s="119">
        <f>10*Escenarios!$F$11*AV144</f>
        <v>0</v>
      </c>
      <c r="BC144" s="119">
        <f>10*Escenarios!$F$11*BA144</f>
        <v>0</v>
      </c>
      <c r="BD144" s="119">
        <f>0.001*Observaciones!$F143*Escenarios!$F$9</f>
        <v>0</v>
      </c>
      <c r="BE144" s="119">
        <f>Observaciones!$I143</f>
        <v>0</v>
      </c>
      <c r="BF144" s="119">
        <f>MIN(0.0005*ETo!$M143*Escenarios!$F$9*(BJ143/Constantes!$F$27)^(2/3),BJ143+BB144+BE144+BC144+BD144)</f>
        <v>8.6057910205574064</v>
      </c>
      <c r="BG144" s="119">
        <f>MIN(Constantes!$F$26*(BJ143/Constantes!$F$27)^(2/3),BJ143+BB144+BC144+BD144+BE144-BF144)</f>
        <v>48.678996627265441</v>
      </c>
      <c r="BH144" s="119">
        <f>MIN(Entradas!$F$20,BJ143+BB144+BC144+BD144+BE144-BF144-BG144)</f>
        <v>1</v>
      </c>
      <c r="BI144" s="119">
        <f>MAX(0,BJ143+BB144+BC144+BD144+BE144-BF144-BG144-BH144-Constantes!$F$27)</f>
        <v>0</v>
      </c>
      <c r="BJ144" s="119">
        <f t="shared" si="24"/>
        <v>3106.0774080255924</v>
      </c>
      <c r="BK144" s="119">
        <f>(Escenarios!$F$11*AU144+0.1*BF144)/(Escenarios!$F$12)</f>
        <v>3.8183236377688161E-2</v>
      </c>
      <c r="BL144" s="119">
        <f>BI144/10/Escenarios!$F$12</f>
        <v>0</v>
      </c>
      <c r="BM144" s="119">
        <f>(Escenarios!$F$11*AW144+0.1*BG144)/(Escenarios!$F$12)</f>
        <v>0.13908284750647271</v>
      </c>
      <c r="BN144" s="121">
        <f t="shared" si="25"/>
        <v>180.05998314887174</v>
      </c>
      <c r="BO144" s="121">
        <f>MAX(0,(BN144-Constantes!$D$13)*(1-EXP(-Constantes!$D$23)))</f>
        <v>0.96401122040802067</v>
      </c>
      <c r="BP144" s="121">
        <f>BL144+AY144*Escenarios!$F$11/Escenarios!$F$12+BO144</f>
        <v>0.96405479187479493</v>
      </c>
      <c r="BQ144" s="121">
        <f>0.0526*BL144*Observaciones!$F143^1.218</f>
        <v>0</v>
      </c>
      <c r="BR144" s="121">
        <f>BQ144*Constantes!$F$38</f>
        <v>0</v>
      </c>
      <c r="BS144" s="121">
        <f t="shared" si="26"/>
        <v>0</v>
      </c>
      <c r="BT144" s="15"/>
      <c r="BU144" s="74">
        <v>138</v>
      </c>
      <c r="BV144" s="75">
        <f>0.0526*Observaciones!$F143^2.218</f>
        <v>0</v>
      </c>
      <c r="BW144" s="75">
        <f>IF(Observaciones!$F143&gt;0.05*$CA$7,((Observaciones!$F143-0.05*$CA$7)^2)/(Observaciones!$F143+0.95*$CA$7),0)</f>
        <v>0</v>
      </c>
      <c r="BX144" s="75">
        <f>0.0526*BW144*Observaciones!$F143^1.218</f>
        <v>0</v>
      </c>
      <c r="BY144" s="27"/>
      <c r="BZ144" s="27"/>
      <c r="CA144" s="103"/>
      <c r="CB144" s="37"/>
    </row>
    <row r="145" spans="2:80" s="2" customFormat="1" ht="14.5" x14ac:dyDescent="0.35">
      <c r="B145" s="36"/>
      <c r="C145" s="74">
        <v>139</v>
      </c>
      <c r="D145" s="146">
        <f>ETo!$I144*((1-Constantes!$D$19)*ETo!$K144+ETo!$L144)</f>
        <v>0</v>
      </c>
      <c r="E145" s="75">
        <f>MIN(D145*Constantes!$D$17,0.8*(H144+Observaciones!$F144-F145-G145-Constantes!$D$14))</f>
        <v>0</v>
      </c>
      <c r="F145" s="75">
        <f>IF(Observaciones!$F144&gt;0.05*Constantes!$D$18,((Observaciones!$F144-0.05*Constantes!$D$18)^2)/(Observaciones!$F144+0.95*Constantes!$D$18),0)</f>
        <v>0</v>
      </c>
      <c r="G145" s="75">
        <f>MAX(0,H144+Observaciones!$F144-F145-Constantes!$D$13)</f>
        <v>0</v>
      </c>
      <c r="H145" s="75">
        <f>H144+Observaciones!$F144-F145-E145-G145-I144</f>
        <v>25.503569038593042</v>
      </c>
      <c r="I145" s="75">
        <f>MAX(0,(H145-Constantes!$D$14)*(1-EXP(-Constantes!$D$22)))</f>
        <v>4.9136008984969261E-5</v>
      </c>
      <c r="J145" s="75">
        <f t="shared" si="18"/>
        <v>170.28857940895608</v>
      </c>
      <c r="K145" s="75">
        <f>MAX(0,(J145-Constantes!$D$13)*(1-EXP(-Constantes!$D$23)))</f>
        <v>0.89651520448798905</v>
      </c>
      <c r="L145" s="75">
        <f t="shared" si="19"/>
        <v>0.89656434049697398</v>
      </c>
      <c r="M145" s="75">
        <f>0.0526*F145*Observaciones!$F144^1.218</f>
        <v>0</v>
      </c>
      <c r="N145" s="75">
        <f>M145*Constantes!$D$38</f>
        <v>0</v>
      </c>
      <c r="O145" s="75">
        <f t="shared" si="20"/>
        <v>0</v>
      </c>
      <c r="P145" s="15"/>
      <c r="Q145" s="120">
        <v>139</v>
      </c>
      <c r="R145" s="146">
        <f>ETo!$I144*((1-Constantes!$E$19)*ETo!$K144+ETo!$L144)</f>
        <v>0</v>
      </c>
      <c r="S145" s="121">
        <f>MIN(R145*Constantes!$E$17,0.8*(V144+Observaciones!$F144-T145-U145-Constantes!$D$14))</f>
        <v>0</v>
      </c>
      <c r="T145" s="121">
        <f>IF(Observaciones!$F144&gt;0.05*Constantes!$E$18,((Observaciones!$F144-0.05*Constantes!$E$18)^2)/(Observaciones!$F144+0.95*Constantes!$E$18),0)</f>
        <v>0</v>
      </c>
      <c r="U145" s="121">
        <f>MAX(0,V144+Observaciones!$F144-T145-Constantes!$D$13)</f>
        <v>0</v>
      </c>
      <c r="V145" s="121">
        <f>V144+Observaciones!$F144-T145-S145-U145-W144</f>
        <v>25.503507584519252</v>
      </c>
      <c r="W145" s="121">
        <f>MAX(0,(V145-Constantes!$D$14)*(1-EXP(-Constantes!$D$22)))</f>
        <v>4.8289952591006386E-5</v>
      </c>
      <c r="X145" s="119">
        <f>X144+(Entradas!$E$19*U145-Y144)/(800*Entradas!$D$44)</f>
        <v>0</v>
      </c>
      <c r="Y145" s="119">
        <f>8000*Entradas!$D$45*X145/Constantes!$E$32</f>
        <v>0</v>
      </c>
      <c r="Z145" s="119">
        <f>10*Escenarios!$E$11*T145</f>
        <v>0</v>
      </c>
      <c r="AA145" s="119">
        <f>10*Escenarios!$E$11*Y145</f>
        <v>0</v>
      </c>
      <c r="AB145" s="119">
        <f>0.001*Observaciones!$F144*Escenarios!$E$9</f>
        <v>0</v>
      </c>
      <c r="AC145" s="119">
        <f>Observaciones!$I144</f>
        <v>0</v>
      </c>
      <c r="AD145" s="119">
        <f>MIN(0.0005*ETo!$M144*Escenarios!$E$9*(AH144/Constantes!$E$27)^(2/3),AH144+Z145+AA145+AB145+AC145)</f>
        <v>0</v>
      </c>
      <c r="AE145" s="119">
        <f>MIN(Constantes!$E$26*(AH144/Constantes!$E$27)^(2/3),AH144+Z145+AA145+AB145+AC145-AD145)</f>
        <v>18.096162065578934</v>
      </c>
      <c r="AF145" s="119">
        <f>MIN(Entradas!$E$20,AH144+Z145+AA145+AB145+AC145-AD145-AE145)</f>
        <v>1</v>
      </c>
      <c r="AG145" s="119">
        <f>MAX(0,AH144+Z145+AA145+AB145+AC145-AD145-AE145-AF145-Constantes!$E$27)</f>
        <v>0</v>
      </c>
      <c r="AH145" s="119">
        <f t="shared" si="21"/>
        <v>5718.6781657655956</v>
      </c>
      <c r="AI145" s="119">
        <f>(Escenarios!$E$11*S145+0.1*AD145)/(Escenarios!$E$12)</f>
        <v>0</v>
      </c>
      <c r="AJ145" s="119">
        <f>AG145/10/Escenarios!$E$12</f>
        <v>0</v>
      </c>
      <c r="AK145" s="119">
        <f>(Escenarios!$E$11*U145+0.1*AE145)/(Escenarios!$E$12)</f>
        <v>5.1703320187368389E-2</v>
      </c>
      <c r="AL145" s="121">
        <f t="shared" si="22"/>
        <v>172.93591134127826</v>
      </c>
      <c r="AM145" s="121">
        <f>MAX(0,(AL145-Constantes!$D$13)*(1-EXP(-Constantes!$D$23)))</f>
        <v>0.91480166189018497</v>
      </c>
      <c r="AN145" s="121">
        <f>AJ145+W145*Escenarios!$E$11/Escenarios!$E$12+AM145</f>
        <v>0.91484926198631034</v>
      </c>
      <c r="AO145" s="121">
        <f>0.0526*AJ145*Observaciones!$F144^1.218</f>
        <v>0</v>
      </c>
      <c r="AP145" s="121">
        <f>AO145*Constantes!$E$38</f>
        <v>0</v>
      </c>
      <c r="AQ145" s="121">
        <f t="shared" si="23"/>
        <v>0</v>
      </c>
      <c r="AR145" s="15"/>
      <c r="AS145" s="74">
        <v>139</v>
      </c>
      <c r="AT145" s="146">
        <f>ETo!$I144*((1-Constantes!$F$19)*ETo!$K144+ETo!$L144)</f>
        <v>0</v>
      </c>
      <c r="AU145" s="121">
        <f>MIN(AT145*Constantes!$F$17,0.8*(AX144+Observaciones!$F144-AV145-AW145-Constantes!$D$14))</f>
        <v>0</v>
      </c>
      <c r="AV145" s="121">
        <f>IF(Observaciones!$F144&gt;0.05*Constantes!$F$18,((Observaciones!$F144-0.05*Constantes!$F$18)^2)/(Observaciones!$F144+0.95*Constantes!$F$18),0)</f>
        <v>0</v>
      </c>
      <c r="AW145" s="121">
        <f>MAX(0,AX144+Observaciones!$F144-AV145-Constantes!$D$13)</f>
        <v>0</v>
      </c>
      <c r="AX145" s="121">
        <f>AX144+Observaciones!$F144-AV145-AU145-AW145-AY144</f>
        <v>25.503310450133199</v>
      </c>
      <c r="AY145" s="121">
        <f>MAX(0,(AX145-Constantes!$D$14)*(1-EXP(-Constantes!$D$22)))</f>
        <v>4.557594524370126E-5</v>
      </c>
      <c r="AZ145" s="119">
        <f>AZ144+(Entradas!$F$19*AW145-BA144)/(800*Entradas!$D$44)</f>
        <v>0</v>
      </c>
      <c r="BA145" s="119">
        <f>8000*Entradas!$D$45*AZ145/Constantes!$F$32</f>
        <v>0</v>
      </c>
      <c r="BB145" s="119">
        <f>10*Escenarios!$F$11*AV145</f>
        <v>0</v>
      </c>
      <c r="BC145" s="119">
        <f>10*Escenarios!$F$11*BA145</f>
        <v>0</v>
      </c>
      <c r="BD145" s="119">
        <f>0.001*Observaciones!$F144*Escenarios!$F$9</f>
        <v>0</v>
      </c>
      <c r="BE145" s="119">
        <f>Observaciones!$I144</f>
        <v>0</v>
      </c>
      <c r="BF145" s="119">
        <f>MIN(0.0005*ETo!$M144*Escenarios!$F$9*(BJ144/Constantes!$F$27)^(2/3),BJ144+BB145+BE145+BC145+BD145)</f>
        <v>0</v>
      </c>
      <c r="BG145" s="119">
        <f>MIN(Constantes!$F$26*(BJ144/Constantes!$F$27)^(2/3),BJ144+BB145+BC145+BD145+BE145-BF145)</f>
        <v>48.079396705400185</v>
      </c>
      <c r="BH145" s="119">
        <f>MIN(Entradas!$F$20,BJ144+BB145+BC145+BD145+BE145-BF145-BG145)</f>
        <v>1</v>
      </c>
      <c r="BI145" s="119">
        <f>MAX(0,BJ144+BB145+BC145+BD145+BE145-BF145-BG145-BH145-Constantes!$F$27)</f>
        <v>0</v>
      </c>
      <c r="BJ145" s="119">
        <f t="shared" si="24"/>
        <v>3056.9980113201923</v>
      </c>
      <c r="BK145" s="119">
        <f>(Escenarios!$F$11*AU145+0.1*BF145)/(Escenarios!$F$12)</f>
        <v>0</v>
      </c>
      <c r="BL145" s="119">
        <f>BI145/10/Escenarios!$F$12</f>
        <v>0</v>
      </c>
      <c r="BM145" s="119">
        <f>(Escenarios!$F$11*AW145+0.1*BG145)/(Escenarios!$F$12)</f>
        <v>0.13736970487257197</v>
      </c>
      <c r="BN145" s="121">
        <f t="shared" si="25"/>
        <v>179.23334163333629</v>
      </c>
      <c r="BO145" s="121">
        <f>MAX(0,(BN145-Constantes!$D$13)*(1-EXP(-Constantes!$D$23)))</f>
        <v>0.95830119036752404</v>
      </c>
      <c r="BP145" s="121">
        <f>BL145+AY145*Escenarios!$F$11/Escenarios!$F$12+BO145</f>
        <v>0.95834416197303951</v>
      </c>
      <c r="BQ145" s="121">
        <f>0.0526*BL145*Observaciones!$F144^1.218</f>
        <v>0</v>
      </c>
      <c r="BR145" s="121">
        <f>BQ145*Constantes!$F$38</f>
        <v>0</v>
      </c>
      <c r="BS145" s="121">
        <f t="shared" si="26"/>
        <v>0</v>
      </c>
      <c r="BT145" s="15"/>
      <c r="BU145" s="74">
        <v>139</v>
      </c>
      <c r="BV145" s="75">
        <f>0.0526*Observaciones!$F144^2.218</f>
        <v>0</v>
      </c>
      <c r="BW145" s="75">
        <f>IF(Observaciones!$F144&gt;0.05*$CA$7,((Observaciones!$F144-0.05*$CA$7)^2)/(Observaciones!$F144+0.95*$CA$7),0)</f>
        <v>0</v>
      </c>
      <c r="BX145" s="75">
        <f>0.0526*BW145*Observaciones!$F144^1.218</f>
        <v>0</v>
      </c>
      <c r="BY145" s="27"/>
      <c r="BZ145" s="27"/>
      <c r="CA145" s="103"/>
      <c r="CB145" s="37"/>
    </row>
    <row r="146" spans="2:80" s="2" customFormat="1" ht="14.5" x14ac:dyDescent="0.35">
      <c r="B146" s="36"/>
      <c r="C146" s="74">
        <v>140</v>
      </c>
      <c r="D146" s="146">
        <f>ETo!$I145*((1-Constantes!$D$19)*ETo!$K145+ETo!$L145)</f>
        <v>1.2036511518474302</v>
      </c>
      <c r="E146" s="75">
        <f>MIN(D146*Constantes!$D$17,0.8*(H145+Observaciones!$F145-F146-G146-Constantes!$D$14))</f>
        <v>2.8552308744309585E-3</v>
      </c>
      <c r="F146" s="75">
        <f>IF(Observaciones!$F145&gt;0.05*Constantes!$D$18,((Observaciones!$F145-0.05*Constantes!$D$18)^2)/(Observaciones!$F145+0.95*Constantes!$D$18),0)</f>
        <v>0</v>
      </c>
      <c r="G146" s="75">
        <f>MAX(0,H145+Observaciones!$F145-F146-Constantes!$D$13)</f>
        <v>0</v>
      </c>
      <c r="H146" s="75">
        <f>H145+Observaciones!$F145-F146-E146-G146-I145</f>
        <v>25.500664671709625</v>
      </c>
      <c r="I146" s="75">
        <f>MAX(0,(H146-Constantes!$D$14)*(1-EXP(-Constantes!$D$22)))</f>
        <v>9.1507318412660913E-6</v>
      </c>
      <c r="J146" s="75">
        <f t="shared" si="18"/>
        <v>169.39206420446808</v>
      </c>
      <c r="K146" s="75">
        <f>MAX(0,(J146-Constantes!$D$13)*(1-EXP(-Constantes!$D$23)))</f>
        <v>0.89032252162222159</v>
      </c>
      <c r="L146" s="75">
        <f t="shared" si="19"/>
        <v>0.89033167235406285</v>
      </c>
      <c r="M146" s="75">
        <f>0.0526*F146*Observaciones!$F145^1.218</f>
        <v>0</v>
      </c>
      <c r="N146" s="75">
        <f>M146*Constantes!$D$38</f>
        <v>0</v>
      </c>
      <c r="O146" s="75">
        <f t="shared" si="20"/>
        <v>0</v>
      </c>
      <c r="P146" s="15"/>
      <c r="Q146" s="120">
        <v>140</v>
      </c>
      <c r="R146" s="146">
        <f>ETo!$I145*((1-Constantes!$E$19)*ETo!$K145+ETo!$L145)</f>
        <v>1.2038400345358033</v>
      </c>
      <c r="S146" s="121">
        <f>MIN(R146*Constantes!$E$17,0.8*(V145+Observaciones!$F145-T146-U146-Constantes!$D$14))</f>
        <v>2.8060676153984334E-3</v>
      </c>
      <c r="T146" s="121">
        <f>IF(Observaciones!$F145&gt;0.05*Constantes!$E$18,((Observaciones!$F145-0.05*Constantes!$E$18)^2)/(Observaciones!$F145+0.95*Constantes!$E$18),0)</f>
        <v>0</v>
      </c>
      <c r="U146" s="121">
        <f>MAX(0,V145+Observaciones!$F145-T146-Constantes!$D$13)</f>
        <v>0</v>
      </c>
      <c r="V146" s="121">
        <f>V145+Observaciones!$F145-T146-S146-U146-W145</f>
        <v>25.500653226951261</v>
      </c>
      <c r="W146" s="121">
        <f>MAX(0,(V146-Constantes!$D$14)*(1-EXP(-Constantes!$D$22)))</f>
        <v>8.9931684708651407E-6</v>
      </c>
      <c r="X146" s="119">
        <f>X145+(Entradas!$E$19*U146-Y145)/(800*Entradas!$D$44)</f>
        <v>0</v>
      </c>
      <c r="Y146" s="119">
        <f>8000*Entradas!$D$45*X146/Constantes!$E$32</f>
        <v>0</v>
      </c>
      <c r="Z146" s="119">
        <f>10*Escenarios!$E$11*T146</f>
        <v>0</v>
      </c>
      <c r="AA146" s="119">
        <f>10*Escenarios!$E$11*Y146</f>
        <v>0</v>
      </c>
      <c r="AB146" s="119">
        <f>0.001*Observaciones!$F145*Escenarios!$E$9</f>
        <v>0</v>
      </c>
      <c r="AC146" s="119">
        <f>Observaciones!$I145</f>
        <v>0</v>
      </c>
      <c r="AD146" s="119">
        <f>MIN(0.0005*ETo!$M145*Escenarios!$E$9*(AH145/Constantes!$E$27)^(2/3),AH145+Z146+AA146+AB146+AC146)</f>
        <v>3.3049439216788197</v>
      </c>
      <c r="AE146" s="119">
        <f>MIN(Constantes!$E$26*(AH145/Constantes!$E$27)^(2/3),AH145+Z146+AA146+AB146+AC146-AD146)</f>
        <v>18.055988624211452</v>
      </c>
      <c r="AF146" s="119">
        <f>MIN(Entradas!$E$20,AH145+Z146+AA146+AB146+AC146-AD146-AE146)</f>
        <v>1</v>
      </c>
      <c r="AG146" s="119">
        <f>MAX(0,AH145+Z146+AA146+AB146+AC146-AD146-AE146-AF146-Constantes!$E$27)</f>
        <v>0</v>
      </c>
      <c r="AH146" s="119">
        <f t="shared" si="21"/>
        <v>5696.3172332197055</v>
      </c>
      <c r="AI146" s="119">
        <f>(Escenarios!$E$11*S146+0.1*AD146)/(Escenarios!$E$12)</f>
        <v>1.2208677854260799E-2</v>
      </c>
      <c r="AJ146" s="119">
        <f>AG146/10/Escenarios!$E$12</f>
        <v>0</v>
      </c>
      <c r="AK146" s="119">
        <f>(Escenarios!$E$11*U146+0.1*AE146)/(Escenarios!$E$12)</f>
        <v>5.1588538926318435E-2</v>
      </c>
      <c r="AL146" s="121">
        <f t="shared" si="22"/>
        <v>172.0726982183144</v>
      </c>
      <c r="AM146" s="121">
        <f>MAX(0,(AL146-Constantes!$D$13)*(1-EXP(-Constantes!$D$23)))</f>
        <v>0.90883901330450167</v>
      </c>
      <c r="AN146" s="121">
        <f>AJ146+W146*Escenarios!$E$11/Escenarios!$E$12+AM146</f>
        <v>0.90884787799913724</v>
      </c>
      <c r="AO146" s="121">
        <f>0.0526*AJ146*Observaciones!$F145^1.218</f>
        <v>0</v>
      </c>
      <c r="AP146" s="121">
        <f>AO146*Constantes!$E$38</f>
        <v>0</v>
      </c>
      <c r="AQ146" s="121">
        <f t="shared" si="23"/>
        <v>0</v>
      </c>
      <c r="AR146" s="15"/>
      <c r="AS146" s="74">
        <v>140</v>
      </c>
      <c r="AT146" s="146">
        <f>ETo!$I145*((1-Constantes!$F$19)*ETo!$K145+ETo!$L145)</f>
        <v>1.2044410249078996</v>
      </c>
      <c r="AU146" s="121">
        <f>MIN(AT146*Constantes!$F$17,0.8*(AX145+Observaciones!$F145-AV146-AW146-Constantes!$D$14))</f>
        <v>2.6483601065564245E-3</v>
      </c>
      <c r="AV146" s="121">
        <f>IF(Observaciones!$F145&gt;0.05*Constantes!$F$18,((Observaciones!$F145-0.05*Constantes!$F$18)^2)/(Observaciones!$F145+0.95*Constantes!$F$18),0)</f>
        <v>0</v>
      </c>
      <c r="AW146" s="121">
        <f>MAX(0,AX145+Observaciones!$F145-AV146-Constantes!$D$13)</f>
        <v>0</v>
      </c>
      <c r="AX146" s="121">
        <f>AX145+Observaciones!$F145-AV146-AU146-AW146-AY145</f>
        <v>25.500616514081401</v>
      </c>
      <c r="AY146" s="121">
        <f>MAX(0,(AX146-Constantes!$D$14)*(1-EXP(-Constantes!$D$22)))</f>
        <v>8.4877315425971069E-6</v>
      </c>
      <c r="AZ146" s="119">
        <f>AZ145+(Entradas!$F$19*AW146-BA145)/(800*Entradas!$D$44)</f>
        <v>0</v>
      </c>
      <c r="BA146" s="119">
        <f>8000*Entradas!$D$45*AZ146/Constantes!$F$32</f>
        <v>0</v>
      </c>
      <c r="BB146" s="119">
        <f>10*Escenarios!$F$11*AV146</f>
        <v>0</v>
      </c>
      <c r="BC146" s="119">
        <f>10*Escenarios!$F$11*BA146</f>
        <v>0</v>
      </c>
      <c r="BD146" s="119">
        <f>0.001*Observaciones!$F145*Escenarios!$F$9</f>
        <v>0</v>
      </c>
      <c r="BE146" s="119">
        <f>Observaciones!$I145</f>
        <v>0</v>
      </c>
      <c r="BF146" s="119">
        <f>MIN(0.0005*ETo!$M145*Escenarios!$F$9*(BJ145/Constantes!$F$27)^(2/3),BJ145+BB146+BE146+BC146+BD146)</f>
        <v>8.707438574838509</v>
      </c>
      <c r="BG146" s="119">
        <f>MIN(Constantes!$F$26*(BJ145/Constantes!$F$27)^(2/3),BJ145+BB146+BC146+BD146+BE146-BF146)</f>
        <v>47.571582326104945</v>
      </c>
      <c r="BH146" s="119">
        <f>MIN(Entradas!$F$20,BJ145+BB146+BC146+BD146+BE146-BF146-BG146)</f>
        <v>1</v>
      </c>
      <c r="BI146" s="119">
        <f>MAX(0,BJ145+BB146+BC146+BD146+BE146-BF146-BG146-BH146-Constantes!$F$27)</f>
        <v>0</v>
      </c>
      <c r="BJ146" s="119">
        <f t="shared" si="24"/>
        <v>2999.7189904192492</v>
      </c>
      <c r="BK146" s="119">
        <f>(Escenarios!$F$11*AU146+0.1*BF146)/(Escenarios!$F$12)</f>
        <v>2.7375421171434655E-2</v>
      </c>
      <c r="BL146" s="119">
        <f>BI146/10/Escenarios!$F$12</f>
        <v>0</v>
      </c>
      <c r="BM146" s="119">
        <f>(Escenarios!$F$11*AW146+0.1*BG146)/(Escenarios!$F$12)</f>
        <v>0.13591880664601413</v>
      </c>
      <c r="BN146" s="121">
        <f t="shared" si="25"/>
        <v>178.41095924961476</v>
      </c>
      <c r="BO146" s="121">
        <f>MAX(0,(BN146-Constantes!$D$13)*(1-EXP(-Constantes!$D$23)))</f>
        <v>0.95262058029946628</v>
      </c>
      <c r="BP146" s="121">
        <f>BL146+AY146*Escenarios!$F$11/Escenarios!$F$12+BO146</f>
        <v>0.95262858301777786</v>
      </c>
      <c r="BQ146" s="121">
        <f>0.0526*BL146*Observaciones!$F145^1.218</f>
        <v>0</v>
      </c>
      <c r="BR146" s="121">
        <f>BQ146*Constantes!$F$38</f>
        <v>0</v>
      </c>
      <c r="BS146" s="121">
        <f t="shared" si="26"/>
        <v>0</v>
      </c>
      <c r="BT146" s="15"/>
      <c r="BU146" s="74">
        <v>140</v>
      </c>
      <c r="BV146" s="75">
        <f>0.0526*Observaciones!$F145^2.218</f>
        <v>0</v>
      </c>
      <c r="BW146" s="75">
        <f>IF(Observaciones!$F145&gt;0.05*$CA$7,((Observaciones!$F145-0.05*$CA$7)^2)/(Observaciones!$F145+0.95*$CA$7),0)</f>
        <v>0</v>
      </c>
      <c r="BX146" s="75">
        <f>0.0526*BW146*Observaciones!$F145^1.218</f>
        <v>0</v>
      </c>
      <c r="BY146" s="27"/>
      <c r="BZ146" s="27"/>
      <c r="CA146" s="103"/>
      <c r="CB146" s="37"/>
    </row>
    <row r="147" spans="2:80" s="2" customFormat="1" ht="14.5" x14ac:dyDescent="0.35">
      <c r="B147" s="36"/>
      <c r="C147" s="74">
        <v>141</v>
      </c>
      <c r="D147" s="146">
        <f>ETo!$I146*((1-Constantes!$D$19)*ETo!$K146+ETo!$L146)</f>
        <v>1.1702574969783108</v>
      </c>
      <c r="E147" s="75">
        <f>MIN(D147*Constantes!$D$17,0.8*(H146+Observaciones!$F146-F147-G147-Constantes!$D$14))</f>
        <v>5.3173736769736031E-4</v>
      </c>
      <c r="F147" s="75">
        <f>IF(Observaciones!$F146&gt;0.05*Constantes!$D$18,((Observaciones!$F146-0.05*Constantes!$D$18)^2)/(Observaciones!$F146+0.95*Constantes!$D$18),0)</f>
        <v>0</v>
      </c>
      <c r="G147" s="75">
        <f>MAX(0,H146+Observaciones!$F146-F147-Constantes!$D$13)</f>
        <v>0</v>
      </c>
      <c r="H147" s="75">
        <f>H146+Observaciones!$F146-F147-E147-G147-I146</f>
        <v>25.500123783610086</v>
      </c>
      <c r="I147" s="75">
        <f>MAX(0,(H147-Constantes!$D$14)*(1-EXP(-Constantes!$D$22)))</f>
        <v>1.7041655388780926E-6</v>
      </c>
      <c r="J147" s="75">
        <f t="shared" si="18"/>
        <v>168.50174168284587</v>
      </c>
      <c r="K147" s="75">
        <f>MAX(0,(J147-Constantes!$D$13)*(1-EXP(-Constantes!$D$23)))</f>
        <v>0.88417261474160647</v>
      </c>
      <c r="L147" s="75">
        <f t="shared" si="19"/>
        <v>0.88417431890714537</v>
      </c>
      <c r="M147" s="75">
        <f>0.0526*F147*Observaciones!$F146^1.218</f>
        <v>0</v>
      </c>
      <c r="N147" s="75">
        <f>M147*Constantes!$D$38</f>
        <v>0</v>
      </c>
      <c r="O147" s="75">
        <f t="shared" si="20"/>
        <v>0</v>
      </c>
      <c r="P147" s="15"/>
      <c r="Q147" s="120">
        <v>141</v>
      </c>
      <c r="R147" s="146">
        <f>ETo!$I146*((1-Constantes!$E$19)*ETo!$K146+ETo!$L146)</f>
        <v>1.1704410017216478</v>
      </c>
      <c r="S147" s="121">
        <f>MIN(R147*Constantes!$E$17,0.8*(V146+Observaciones!$F146-T147-U147-Constantes!$D$14))</f>
        <v>5.2258156100606359E-4</v>
      </c>
      <c r="T147" s="121">
        <f>IF(Observaciones!$F146&gt;0.05*Constantes!$E$18,((Observaciones!$F146-0.05*Constantes!$E$18)^2)/(Observaciones!$F146+0.95*Constantes!$E$18),0)</f>
        <v>0</v>
      </c>
      <c r="U147" s="121">
        <f>MAX(0,V146+Observaciones!$F146-T147-Constantes!$D$13)</f>
        <v>0</v>
      </c>
      <c r="V147" s="121">
        <f>V146+Observaciones!$F146-T147-S147-U147-W146</f>
        <v>25.500121652221782</v>
      </c>
      <c r="W147" s="121">
        <f>MAX(0,(V147-Constantes!$D$14)*(1-EXP(-Constantes!$D$22)))</f>
        <v>1.6748220862687647E-6</v>
      </c>
      <c r="X147" s="119">
        <f>X146+(Entradas!$E$19*U147-Y146)/(800*Entradas!$D$44)</f>
        <v>0</v>
      </c>
      <c r="Y147" s="119">
        <f>8000*Entradas!$D$45*X147/Constantes!$E$32</f>
        <v>0</v>
      </c>
      <c r="Z147" s="119">
        <f>10*Escenarios!$E$11*T147</f>
        <v>0</v>
      </c>
      <c r="AA147" s="119">
        <f>10*Escenarios!$E$11*Y147</f>
        <v>0</v>
      </c>
      <c r="AB147" s="119">
        <f>0.001*Observaciones!$F146*Escenarios!$E$9</f>
        <v>0</v>
      </c>
      <c r="AC147" s="119">
        <f>Observaciones!$I146</f>
        <v>0</v>
      </c>
      <c r="AD147" s="119">
        <f>MIN(0.0005*ETo!$M146*Escenarios!$E$9*(AH146/Constantes!$E$27)^(2/3),AH146+Z147+AA147+AB147+AC147)</f>
        <v>3.2044434641547088</v>
      </c>
      <c r="AE147" s="119">
        <f>MIN(Constantes!$E$26*(AH146/Constantes!$E$27)^(2/3),AH146+Z147+AA147+AB147+AC147-AD147)</f>
        <v>18.008890056970099</v>
      </c>
      <c r="AF147" s="119">
        <f>MIN(Entradas!$E$20,AH146+Z147+AA147+AB147+AC147-AD147-AE147)</f>
        <v>1</v>
      </c>
      <c r="AG147" s="119">
        <f>MAX(0,AH146+Z147+AA147+AB147+AC147-AD147-AE147-AF147-Constantes!$E$27)</f>
        <v>0</v>
      </c>
      <c r="AH147" s="119">
        <f t="shared" si="21"/>
        <v>5674.1038996985808</v>
      </c>
      <c r="AI147" s="119">
        <f>(Escenarios!$E$11*S147+0.1*AD147)/(Escenarios!$E$12)</f>
        <v>9.6706688648622897E-3</v>
      </c>
      <c r="AJ147" s="119">
        <f>AG147/10/Escenarios!$E$12</f>
        <v>0</v>
      </c>
      <c r="AK147" s="119">
        <f>(Escenarios!$E$11*U147+0.1*AE147)/(Escenarios!$E$12)</f>
        <v>5.1453971591343142E-2</v>
      </c>
      <c r="AL147" s="121">
        <f t="shared" si="22"/>
        <v>171.21531317660123</v>
      </c>
      <c r="AM147" s="121">
        <f>MAX(0,(AL147-Constantes!$D$13)*(1-EXP(-Constantes!$D$23)))</f>
        <v>0.90291662221665081</v>
      </c>
      <c r="AN147" s="121">
        <f>AJ147+W147*Escenarios!$E$11/Escenarios!$E$12+AM147</f>
        <v>0.90291827311270723</v>
      </c>
      <c r="AO147" s="121">
        <f>0.0526*AJ147*Observaciones!$F146^1.218</f>
        <v>0</v>
      </c>
      <c r="AP147" s="121">
        <f>AO147*Constantes!$E$38</f>
        <v>0</v>
      </c>
      <c r="AQ147" s="121">
        <f t="shared" si="23"/>
        <v>0</v>
      </c>
      <c r="AR147" s="15"/>
      <c r="AS147" s="74">
        <v>141</v>
      </c>
      <c r="AT147" s="146">
        <f>ETo!$I146*((1-Constantes!$F$19)*ETo!$K146+ETo!$L146)</f>
        <v>1.1710248804504475</v>
      </c>
      <c r="AU147" s="121">
        <f>MIN(AT147*Constantes!$F$17,0.8*(AX146+Observaciones!$F146-AV147-AW147-Constantes!$D$14))</f>
        <v>4.9321126511756572E-4</v>
      </c>
      <c r="AV147" s="121">
        <f>IF(Observaciones!$F146&gt;0.05*Constantes!$F$18,((Observaciones!$F146-0.05*Constantes!$F$18)^2)/(Observaciones!$F146+0.95*Constantes!$F$18),0)</f>
        <v>0</v>
      </c>
      <c r="AW147" s="121">
        <f>MAX(0,AX146+Observaciones!$F146-AV147-Constantes!$D$13)</f>
        <v>0</v>
      </c>
      <c r="AX147" s="121">
        <f>AX146+Observaciones!$F146-AV147-AU147-AW147-AY146</f>
        <v>25.500114815084743</v>
      </c>
      <c r="AY147" s="121">
        <f>MAX(0,(AX147-Constantes!$D$14)*(1-EXP(-Constantes!$D$22)))</f>
        <v>1.5806932002246529E-6</v>
      </c>
      <c r="AZ147" s="119">
        <f>AZ146+(Entradas!$F$19*AW147-BA146)/(800*Entradas!$D$44)</f>
        <v>0</v>
      </c>
      <c r="BA147" s="119">
        <f>8000*Entradas!$D$45*AZ147/Constantes!$F$32</f>
        <v>0</v>
      </c>
      <c r="BB147" s="119">
        <f>10*Escenarios!$F$11*AV147</f>
        <v>0</v>
      </c>
      <c r="BC147" s="119">
        <f>10*Escenarios!$F$11*BA147</f>
        <v>0</v>
      </c>
      <c r="BD147" s="119">
        <f>0.001*Observaciones!$F146*Escenarios!$F$9</f>
        <v>0</v>
      </c>
      <c r="BE147" s="119">
        <f>Observaciones!$I146</f>
        <v>0</v>
      </c>
      <c r="BF147" s="119">
        <f>MIN(0.0005*ETo!$M146*Escenarios!$F$9*(BJ146/Constantes!$F$27)^(2/3),BJ146+BB147+BE147+BC147+BD147)</f>
        <v>8.3586641375520507</v>
      </c>
      <c r="BG147" s="119">
        <f>MIN(Constantes!$F$26*(BJ146/Constantes!$F$27)^(2/3),BJ146+BB147+BC147+BD147+BE147-BF147)</f>
        <v>46.975478007386727</v>
      </c>
      <c r="BH147" s="119">
        <f>MIN(Entradas!$F$20,BJ146+BB147+BC147+BD147+BE147-BF147-BG147)</f>
        <v>1</v>
      </c>
      <c r="BI147" s="119">
        <f>MAX(0,BJ146+BB147+BC147+BD147+BE147-BF147-BG147-BH147-Constantes!$F$27)</f>
        <v>0</v>
      </c>
      <c r="BJ147" s="119">
        <f t="shared" si="24"/>
        <v>2943.3848482743106</v>
      </c>
      <c r="BK147" s="119">
        <f>(Escenarios!$F$11*AU147+0.1*BF147)/(Escenarios!$F$12)</f>
        <v>2.4346925300116708E-2</v>
      </c>
      <c r="BL147" s="119">
        <f>BI147/10/Escenarios!$F$12</f>
        <v>0</v>
      </c>
      <c r="BM147" s="119">
        <f>(Escenarios!$F$11*AW147+0.1*BG147)/(Escenarios!$F$12)</f>
        <v>0.13421565144967637</v>
      </c>
      <c r="BN147" s="121">
        <f t="shared" si="25"/>
        <v>177.59255432076498</v>
      </c>
      <c r="BO147" s="121">
        <f>MAX(0,(BN147-Constantes!$D$13)*(1-EXP(-Constantes!$D$23)))</f>
        <v>0.9469674445190841</v>
      </c>
      <c r="BP147" s="121">
        <f>BL147+AY147*Escenarios!$F$11/Escenarios!$F$12+BO147</f>
        <v>0.94696893488695855</v>
      </c>
      <c r="BQ147" s="121">
        <f>0.0526*BL147*Observaciones!$F146^1.218</f>
        <v>0</v>
      </c>
      <c r="BR147" s="121">
        <f>BQ147*Constantes!$F$38</f>
        <v>0</v>
      </c>
      <c r="BS147" s="121">
        <f t="shared" si="26"/>
        <v>0</v>
      </c>
      <c r="BT147" s="15"/>
      <c r="BU147" s="74">
        <v>141</v>
      </c>
      <c r="BV147" s="75">
        <f>0.0526*Observaciones!$F146^2.218</f>
        <v>0</v>
      </c>
      <c r="BW147" s="75">
        <f>IF(Observaciones!$F146&gt;0.05*$CA$7,((Observaciones!$F146-0.05*$CA$7)^2)/(Observaciones!$F146+0.95*$CA$7),0)</f>
        <v>0</v>
      </c>
      <c r="BX147" s="75">
        <f>0.0526*BW147*Observaciones!$F146^1.218</f>
        <v>0</v>
      </c>
      <c r="BY147" s="27"/>
      <c r="BZ147" s="27"/>
      <c r="CA147" s="103"/>
      <c r="CB147" s="37"/>
    </row>
    <row r="148" spans="2:80" s="2" customFormat="1" ht="14.5" x14ac:dyDescent="0.35">
      <c r="B148" s="36"/>
      <c r="C148" s="74">
        <v>142</v>
      </c>
      <c r="D148" s="146">
        <f>ETo!$I147*((1-Constantes!$D$19)*ETo!$K147+ETo!$L147)</f>
        <v>1.184756021421161</v>
      </c>
      <c r="E148" s="75">
        <f>MIN(D148*Constantes!$D$17,0.8*(H147+Observaciones!$F147-F148-G148-Constantes!$D$14))</f>
        <v>9.9026888065623098E-5</v>
      </c>
      <c r="F148" s="75">
        <f>IF(Observaciones!$F147&gt;0.05*Constantes!$D$18,((Observaciones!$F147-0.05*Constantes!$D$18)^2)/(Observaciones!$F147+0.95*Constantes!$D$18),0)</f>
        <v>0</v>
      </c>
      <c r="G148" s="75">
        <f>MAX(0,H147+Observaciones!$F147-F148-Constantes!$D$13)</f>
        <v>0</v>
      </c>
      <c r="H148" s="75">
        <f>H147+Observaciones!$F147-F148-E148-G148-I147</f>
        <v>25.500023052556482</v>
      </c>
      <c r="I148" s="75">
        <f>MAX(0,(H148-Constantes!$D$14)*(1-EXP(-Constantes!$D$22)))</f>
        <v>3.1737135722759139E-7</v>
      </c>
      <c r="J148" s="75">
        <f t="shared" si="18"/>
        <v>167.61756906810427</v>
      </c>
      <c r="K148" s="75">
        <f>MAX(0,(J148-Constantes!$D$13)*(1-EXP(-Constantes!$D$23)))</f>
        <v>0.87806518837083103</v>
      </c>
      <c r="L148" s="75">
        <f t="shared" si="19"/>
        <v>0.87806550574218822</v>
      </c>
      <c r="M148" s="75">
        <f>0.0526*F148*Observaciones!$F147^1.218</f>
        <v>0</v>
      </c>
      <c r="N148" s="75">
        <f>M148*Constantes!$D$38</f>
        <v>0</v>
      </c>
      <c r="O148" s="75">
        <f t="shared" si="20"/>
        <v>0</v>
      </c>
      <c r="P148" s="15"/>
      <c r="Q148" s="120">
        <v>142</v>
      </c>
      <c r="R148" s="146">
        <f>ETo!$I147*((1-Constantes!$E$19)*ETo!$K147+ETo!$L147)</f>
        <v>1.1849425056416441</v>
      </c>
      <c r="S148" s="121">
        <f>MIN(R148*Constantes!$E$17,0.8*(V147+Observaciones!$F147-T148-U148-Constantes!$D$14))</f>
        <v>9.7321777423076136E-5</v>
      </c>
      <c r="T148" s="121">
        <f>IF(Observaciones!$F147&gt;0.05*Constantes!$E$18,((Observaciones!$F147-0.05*Constantes!$E$18)^2)/(Observaciones!$F147+0.95*Constantes!$E$18),0)</f>
        <v>0</v>
      </c>
      <c r="U148" s="121">
        <f>MAX(0,V147+Observaciones!$F147-T148-Constantes!$D$13)</f>
        <v>0</v>
      </c>
      <c r="V148" s="121">
        <f>V147+Observaciones!$F147-T148-S148-U148-W147</f>
        <v>25.500022655622271</v>
      </c>
      <c r="W148" s="121">
        <f>MAX(0,(V148-Constantes!$D$14)*(1-EXP(-Constantes!$D$22)))</f>
        <v>3.1190664663812461E-7</v>
      </c>
      <c r="X148" s="119">
        <f>X147+(Entradas!$E$19*U148-Y147)/(800*Entradas!$D$44)</f>
        <v>0</v>
      </c>
      <c r="Y148" s="119">
        <f>8000*Entradas!$D$45*X148/Constantes!$E$32</f>
        <v>0</v>
      </c>
      <c r="Z148" s="119">
        <f>10*Escenarios!$E$11*T148</f>
        <v>0</v>
      </c>
      <c r="AA148" s="119">
        <f>10*Escenarios!$E$11*Y148</f>
        <v>0</v>
      </c>
      <c r="AB148" s="119">
        <f>0.001*Observaciones!$F147*Escenarios!$E$9</f>
        <v>0</v>
      </c>
      <c r="AC148" s="119">
        <f>Observaciones!$I147</f>
        <v>0</v>
      </c>
      <c r="AD148" s="119">
        <f>MIN(0.0005*ETo!$M147*Escenarios!$E$9*(AH147/Constantes!$E$27)^(2/3),AH147+Z148+AA148+AB148+AC148)</f>
        <v>3.237892005495647</v>
      </c>
      <c r="AE148" s="119">
        <f>MIN(Constantes!$E$26*(AH147/Constantes!$E$27)^(2/3),AH147+Z148+AA148+AB148+AC148-AD148)</f>
        <v>17.962041316654336</v>
      </c>
      <c r="AF148" s="119">
        <f>MIN(Entradas!$E$20,AH147+Z148+AA148+AB148+AC148-AD148-AE148)</f>
        <v>1</v>
      </c>
      <c r="AG148" s="119">
        <f>MAX(0,AH147+Z148+AA148+AB148+AC148-AD148-AE148-AF148-Constantes!$E$27)</f>
        <v>0</v>
      </c>
      <c r="AH148" s="119">
        <f t="shared" si="21"/>
        <v>5651.9039663764315</v>
      </c>
      <c r="AI148" s="119">
        <f>(Escenarios!$E$11*S148+0.1*AD148)/(Escenarios!$E$12)</f>
        <v>9.3470514820188817E-3</v>
      </c>
      <c r="AJ148" s="119">
        <f>AG148/10/Escenarios!$E$12</f>
        <v>0</v>
      </c>
      <c r="AK148" s="119">
        <f>(Escenarios!$E$11*U148+0.1*AE148)/(Escenarios!$E$12)</f>
        <v>5.1320118047583817E-2</v>
      </c>
      <c r="AL148" s="121">
        <f t="shared" si="22"/>
        <v>170.36371667243216</v>
      </c>
      <c r="AM148" s="121">
        <f>MAX(0,(AL148-Constantes!$D$13)*(1-EXP(-Constantes!$D$23)))</f>
        <v>0.89703421547829876</v>
      </c>
      <c r="AN148" s="121">
        <f>AJ148+W148*Escenarios!$E$11/Escenarios!$E$12+AM148</f>
        <v>0.89703452292913621</v>
      </c>
      <c r="AO148" s="121">
        <f>0.0526*AJ148*Observaciones!$F147^1.218</f>
        <v>0</v>
      </c>
      <c r="AP148" s="121">
        <f>AO148*Constantes!$E$38</f>
        <v>0</v>
      </c>
      <c r="AQ148" s="121">
        <f t="shared" si="23"/>
        <v>0</v>
      </c>
      <c r="AR148" s="15"/>
      <c r="AS148" s="74">
        <v>142</v>
      </c>
      <c r="AT148" s="146">
        <f>ETo!$I147*((1-Constantes!$F$19)*ETo!$K147+ETo!$L147)</f>
        <v>1.1855358645249989</v>
      </c>
      <c r="AU148" s="121">
        <f>MIN(AT148*Constantes!$F$17,0.8*(AX147+Observaciones!$F147-AV148-AW148-Constantes!$D$14))</f>
        <v>9.1852067791364794E-5</v>
      </c>
      <c r="AV148" s="121">
        <f>IF(Observaciones!$F147&gt;0.05*Constantes!$F$18,((Observaciones!$F147-0.05*Constantes!$F$18)^2)/(Observaciones!$F147+0.95*Constantes!$F$18),0)</f>
        <v>0</v>
      </c>
      <c r="AW148" s="121">
        <f>MAX(0,AX147+Observaciones!$F147-AV148-Constantes!$D$13)</f>
        <v>0</v>
      </c>
      <c r="AX148" s="121">
        <f>AX147+Observaciones!$F147-AV148-AU148-AW148-AY147</f>
        <v>25.500021382323752</v>
      </c>
      <c r="AY148" s="121">
        <f>MAX(0,(AX148-Constantes!$D$14)*(1-EXP(-Constantes!$D$22)))</f>
        <v>2.9437676965796582E-7</v>
      </c>
      <c r="AZ148" s="119">
        <f>AZ147+(Entradas!$F$19*AW148-BA147)/(800*Entradas!$D$44)</f>
        <v>0</v>
      </c>
      <c r="BA148" s="119">
        <f>8000*Entradas!$D$45*AZ148/Constantes!$F$32</f>
        <v>0</v>
      </c>
      <c r="BB148" s="119">
        <f>10*Escenarios!$F$11*AV148</f>
        <v>0</v>
      </c>
      <c r="BC148" s="119">
        <f>10*Escenarios!$F$11*BA148</f>
        <v>0</v>
      </c>
      <c r="BD148" s="119">
        <f>0.001*Observaciones!$F147*Escenarios!$F$9</f>
        <v>0</v>
      </c>
      <c r="BE148" s="119">
        <f>Observaciones!$I147</f>
        <v>0</v>
      </c>
      <c r="BF148" s="119">
        <f>MIN(0.0005*ETo!$M147*Escenarios!$F$9*(BJ147/Constantes!$F$27)^(2/3),BJ147+BB148+BE148+BC148+BD148)</f>
        <v>8.3615898610196915</v>
      </c>
      <c r="BG148" s="119">
        <f>MIN(Constantes!$F$26*(BJ147/Constantes!$F$27)^(2/3),BJ147+BB148+BC148+BD148+BE148-BF148)</f>
        <v>46.385494729791915</v>
      </c>
      <c r="BH148" s="119">
        <f>MIN(Entradas!$F$20,BJ147+BB148+BC148+BD148+BE148-BF148-BG148)</f>
        <v>1</v>
      </c>
      <c r="BI148" s="119">
        <f>MAX(0,BJ147+BB148+BC148+BD148+BE148-BF148-BG148-BH148-Constantes!$F$27)</f>
        <v>0</v>
      </c>
      <c r="BJ148" s="119">
        <f t="shared" si="24"/>
        <v>2887.6377636834991</v>
      </c>
      <c r="BK148" s="119">
        <f>(Escenarios!$F$11*AU148+0.1*BF148)/(Escenarios!$F$12)</f>
        <v>2.3976860123973834E-2</v>
      </c>
      <c r="BL148" s="119">
        <f>BI148/10/Escenarios!$F$12</f>
        <v>0</v>
      </c>
      <c r="BM148" s="119">
        <f>(Escenarios!$F$11*AW148+0.1*BG148)/(Escenarios!$F$12)</f>
        <v>0.13252998494226262</v>
      </c>
      <c r="BN148" s="121">
        <f t="shared" si="25"/>
        <v>176.77811686118815</v>
      </c>
      <c r="BO148" s="121">
        <f>MAX(0,(BN148-Constantes!$D$13)*(1-EXP(-Constantes!$D$23)))</f>
        <v>0.94134171405080835</v>
      </c>
      <c r="BP148" s="121">
        <f>BL148+AY148*Escenarios!$F$11/Escenarios!$F$12+BO148</f>
        <v>0.94134199160604837</v>
      </c>
      <c r="BQ148" s="121">
        <f>0.0526*BL148*Observaciones!$F147^1.218</f>
        <v>0</v>
      </c>
      <c r="BR148" s="121">
        <f>BQ148*Constantes!$F$38</f>
        <v>0</v>
      </c>
      <c r="BS148" s="121">
        <f t="shared" si="26"/>
        <v>0</v>
      </c>
      <c r="BT148" s="15"/>
      <c r="BU148" s="74">
        <v>142</v>
      </c>
      <c r="BV148" s="75">
        <f>0.0526*Observaciones!$F147^2.218</f>
        <v>0</v>
      </c>
      <c r="BW148" s="75">
        <f>IF(Observaciones!$F147&gt;0.05*$CA$7,((Observaciones!$F147-0.05*$CA$7)^2)/(Observaciones!$F147+0.95*$CA$7),0)</f>
        <v>0</v>
      </c>
      <c r="BX148" s="75">
        <f>0.0526*BW148*Observaciones!$F147^1.218</f>
        <v>0</v>
      </c>
      <c r="BY148" s="27"/>
      <c r="BZ148" s="27"/>
      <c r="CA148" s="103"/>
      <c r="CB148" s="37"/>
    </row>
    <row r="149" spans="2:80" s="2" customFormat="1" ht="14.5" x14ac:dyDescent="0.35">
      <c r="B149" s="36"/>
      <c r="C149" s="74">
        <v>143</v>
      </c>
      <c r="D149" s="146">
        <f>ETo!$I148*((1-Constantes!$D$19)*ETo!$K148+ETo!$L148)</f>
        <v>1.1789533955594944</v>
      </c>
      <c r="E149" s="75">
        <f>MIN(D149*Constantes!$D$17,0.8*(H148+Observaciones!$F148-F149-G149-Constantes!$D$14))</f>
        <v>1.8442045183064695E-5</v>
      </c>
      <c r="F149" s="75">
        <f>IF(Observaciones!$F148&gt;0.05*Constantes!$D$18,((Observaciones!$F148-0.05*Constantes!$D$18)^2)/(Observaciones!$F148+0.95*Constantes!$D$18),0)</f>
        <v>0</v>
      </c>
      <c r="G149" s="75">
        <f>MAX(0,H148+Observaciones!$F148-F149-Constantes!$D$13)</f>
        <v>0</v>
      </c>
      <c r="H149" s="75">
        <f>H148+Observaciones!$F148-F149-E149-G149-I148</f>
        <v>25.500004293139945</v>
      </c>
      <c r="I149" s="75">
        <f>MAX(0,(H149-Constantes!$D$14)*(1-EXP(-Constantes!$D$22)))</f>
        <v>5.9104926223581786E-8</v>
      </c>
      <c r="J149" s="75">
        <f t="shared" si="18"/>
        <v>166.73950387973343</v>
      </c>
      <c r="K149" s="75">
        <f>MAX(0,(J149-Constantes!$D$13)*(1-EXP(-Constantes!$D$23)))</f>
        <v>0.87199994907557954</v>
      </c>
      <c r="L149" s="75">
        <f t="shared" si="19"/>
        <v>0.87200000818050571</v>
      </c>
      <c r="M149" s="75">
        <f>0.0526*F149*Observaciones!$F148^1.218</f>
        <v>0</v>
      </c>
      <c r="N149" s="75">
        <f>M149*Constantes!$D$38</f>
        <v>0</v>
      </c>
      <c r="O149" s="75">
        <f t="shared" si="20"/>
        <v>0</v>
      </c>
      <c r="P149" s="15"/>
      <c r="Q149" s="120">
        <v>143</v>
      </c>
      <c r="R149" s="146">
        <f>ETo!$I148*((1-Constantes!$E$19)*ETo!$K148+ETo!$L148)</f>
        <v>1.1791392978005517</v>
      </c>
      <c r="S149" s="121">
        <f>MIN(R149*Constantes!$E$17,0.8*(V148+Observaciones!$F148-T149-U149-Constantes!$D$14))</f>
        <v>1.8124497813687412E-5</v>
      </c>
      <c r="T149" s="121">
        <f>IF(Observaciones!$F148&gt;0.05*Constantes!$E$18,((Observaciones!$F148-0.05*Constantes!$E$18)^2)/(Observaciones!$F148+0.95*Constantes!$E$18),0)</f>
        <v>0</v>
      </c>
      <c r="U149" s="121">
        <f>MAX(0,V148+Observaciones!$F148-T149-Constantes!$D$13)</f>
        <v>0</v>
      </c>
      <c r="V149" s="121">
        <f>V148+Observaciones!$F148-T149-S149-U149-W148</f>
        <v>25.500004219217811</v>
      </c>
      <c r="W149" s="121">
        <f>MAX(0,(V149-Constantes!$D$14)*(1-EXP(-Constantes!$D$22)))</f>
        <v>5.8087218357683616E-8</v>
      </c>
      <c r="X149" s="119">
        <f>X148+(Entradas!$E$19*U149-Y148)/(800*Entradas!$D$44)</f>
        <v>0</v>
      </c>
      <c r="Y149" s="119">
        <f>8000*Entradas!$D$45*X149/Constantes!$E$32</f>
        <v>0</v>
      </c>
      <c r="Z149" s="119">
        <f>10*Escenarios!$E$11*T149</f>
        <v>0</v>
      </c>
      <c r="AA149" s="119">
        <f>10*Escenarios!$E$11*Y149</f>
        <v>0</v>
      </c>
      <c r="AB149" s="119">
        <f>0.001*Observaciones!$F148*Escenarios!$E$9</f>
        <v>0</v>
      </c>
      <c r="AC149" s="119">
        <f>Observaciones!$I148</f>
        <v>0</v>
      </c>
      <c r="AD149" s="119">
        <f>MIN(0.0005*ETo!$M148*Escenarios!$E$9*(AH148/Constantes!$E$27)^(2/3),AH148+Z149+AA149+AB149+AC149)</f>
        <v>3.2146480863738196</v>
      </c>
      <c r="AE149" s="119">
        <f>MIN(Constantes!$E$26*(AH148/Constantes!$E$27)^(2/3),AH148+Z149+AA149+AB149+AC149-AD149)</f>
        <v>17.91515971772251</v>
      </c>
      <c r="AF149" s="119">
        <f>MIN(Entradas!$E$20,AH148+Z149+AA149+AB149+AC149-AD149-AE149)</f>
        <v>1</v>
      </c>
      <c r="AG149" s="119">
        <f>MAX(0,AH148+Z149+AA149+AB149+AC149-AD149-AE149-AF149-Constantes!$E$27)</f>
        <v>0</v>
      </c>
      <c r="AH149" s="119">
        <f t="shared" si="21"/>
        <v>5629.7741585723352</v>
      </c>
      <c r="AI149" s="119">
        <f>(Escenarios!$E$11*S149+0.1*AD149)/(Escenarios!$E$12)</f>
        <v>9.202574394627263E-3</v>
      </c>
      <c r="AJ149" s="119">
        <f>AG149/10/Escenarios!$E$12</f>
        <v>0</v>
      </c>
      <c r="AK149" s="119">
        <f>(Escenarios!$E$11*U149+0.1*AE149)/(Escenarios!$E$12)</f>
        <v>5.118617062206432E-2</v>
      </c>
      <c r="AL149" s="121">
        <f t="shared" si="22"/>
        <v>169.51786862757592</v>
      </c>
      <c r="AM149" s="121">
        <f>MAX(0,(AL149-Constantes!$D$13)*(1-EXP(-Constantes!$D$23)))</f>
        <v>0.89119151624888004</v>
      </c>
      <c r="AN149" s="121">
        <f>AJ149+W149*Escenarios!$E$11/Escenarios!$E$12+AM149</f>
        <v>0.89119157350628098</v>
      </c>
      <c r="AO149" s="121">
        <f>0.0526*AJ149*Observaciones!$F148^1.218</f>
        <v>0</v>
      </c>
      <c r="AP149" s="121">
        <f>AO149*Constantes!$E$38</f>
        <v>0</v>
      </c>
      <c r="AQ149" s="121">
        <f t="shared" si="23"/>
        <v>0</v>
      </c>
      <c r="AR149" s="15"/>
      <c r="AS149" s="74">
        <v>143</v>
      </c>
      <c r="AT149" s="146">
        <f>ETo!$I148*((1-Constantes!$F$19)*ETo!$K148+ETo!$L148)</f>
        <v>1.1797308049311892</v>
      </c>
      <c r="AU149" s="121">
        <f>MIN(AT149*Constantes!$F$17,0.8*(AX148+Observaciones!$F148-AV149-AW149-Constantes!$D$14))</f>
        <v>1.7105858998434086E-5</v>
      </c>
      <c r="AV149" s="121">
        <f>IF(Observaciones!$F148&gt;0.05*Constantes!$F$18,((Observaciones!$F148-0.05*Constantes!$F$18)^2)/(Observaciones!$F148+0.95*Constantes!$F$18),0)</f>
        <v>0</v>
      </c>
      <c r="AW149" s="121">
        <f>MAX(0,AX148+Observaciones!$F148-AV149-Constantes!$D$13)</f>
        <v>0</v>
      </c>
      <c r="AX149" s="121">
        <f>AX148+Observaciones!$F148-AV149-AU149-AW149-AY148</f>
        <v>25.500003982087986</v>
      </c>
      <c r="AY149" s="121">
        <f>MAX(0,(AX149-Constantes!$D$14)*(1-EXP(-Constantes!$D$22)))</f>
        <v>5.4822581981967899E-8</v>
      </c>
      <c r="AZ149" s="119">
        <f>AZ148+(Entradas!$F$19*AW149-BA148)/(800*Entradas!$D$44)</f>
        <v>0</v>
      </c>
      <c r="BA149" s="119">
        <f>8000*Entradas!$D$45*AZ149/Constantes!$F$32</f>
        <v>0</v>
      </c>
      <c r="BB149" s="119">
        <f>10*Escenarios!$F$11*AV149</f>
        <v>0</v>
      </c>
      <c r="BC149" s="119">
        <f>10*Escenarios!$F$11*BA149</f>
        <v>0</v>
      </c>
      <c r="BD149" s="119">
        <f>0.001*Observaciones!$F148*Escenarios!$F$9</f>
        <v>0</v>
      </c>
      <c r="BE149" s="119">
        <f>Observaciones!$I148</f>
        <v>0</v>
      </c>
      <c r="BF149" s="119">
        <f>MIN(0.0005*ETo!$M148*Escenarios!$F$9*(BJ148/Constantes!$F$27)^(2/3),BJ148+BB149+BE149+BC149+BD149)</f>
        <v>8.2178596659668095</v>
      </c>
      <c r="BG149" s="119">
        <f>MIN(Constantes!$F$26*(BJ148/Constantes!$F$27)^(2/3),BJ148+BB149+BC149+BD149+BE149-BF149)</f>
        <v>45.797942573458101</v>
      </c>
      <c r="BH149" s="119">
        <f>MIN(Entradas!$F$20,BJ148+BB149+BC149+BD149+BE149-BF149-BG149)</f>
        <v>1</v>
      </c>
      <c r="BI149" s="119">
        <f>MAX(0,BJ148+BB149+BC149+BD149+BE149-BF149-BG149-BH149-Constantes!$F$27)</f>
        <v>0</v>
      </c>
      <c r="BJ149" s="119">
        <f t="shared" si="24"/>
        <v>2832.6219614440743</v>
      </c>
      <c r="BK149" s="119">
        <f>(Escenarios!$F$11*AU149+0.1*BF149)/(Escenarios!$F$12)</f>
        <v>2.3495727426960839E-2</v>
      </c>
      <c r="BL149" s="119">
        <f>BI149/10/Escenarios!$F$12</f>
        <v>0</v>
      </c>
      <c r="BM149" s="119">
        <f>(Escenarios!$F$11*AW149+0.1*BG149)/(Escenarios!$F$12)</f>
        <v>0.13085126449559459</v>
      </c>
      <c r="BN149" s="121">
        <f t="shared" si="25"/>
        <v>175.96762641163292</v>
      </c>
      <c r="BO149" s="121">
        <f>MAX(0,(BN149-Constantes!$D$13)*(1-EXP(-Constantes!$D$23)))</f>
        <v>0.93574324757226679</v>
      </c>
      <c r="BP149" s="121">
        <f>BL149+AY149*Escenarios!$F$11/Escenarios!$F$12+BO149</f>
        <v>0.93574329926212985</v>
      </c>
      <c r="BQ149" s="121">
        <f>0.0526*BL149*Observaciones!$F148^1.218</f>
        <v>0</v>
      </c>
      <c r="BR149" s="121">
        <f>BQ149*Constantes!$F$38</f>
        <v>0</v>
      </c>
      <c r="BS149" s="121">
        <f t="shared" si="26"/>
        <v>0</v>
      </c>
      <c r="BT149" s="15"/>
      <c r="BU149" s="74">
        <v>143</v>
      </c>
      <c r="BV149" s="75">
        <f>0.0526*Observaciones!$F148^2.218</f>
        <v>0</v>
      </c>
      <c r="BW149" s="75">
        <f>IF(Observaciones!$F148&gt;0.05*$CA$7,((Observaciones!$F148-0.05*$CA$7)^2)/(Observaciones!$F148+0.95*$CA$7),0)</f>
        <v>0</v>
      </c>
      <c r="BX149" s="75">
        <f>0.0526*BW149*Observaciones!$F148^1.218</f>
        <v>0</v>
      </c>
      <c r="BY149" s="27"/>
      <c r="BZ149" s="27"/>
      <c r="CA149" s="103"/>
      <c r="CB149" s="37"/>
    </row>
    <row r="150" spans="2:80" s="2" customFormat="1" ht="14.5" x14ac:dyDescent="0.35">
      <c r="B150" s="36"/>
      <c r="C150" s="74">
        <v>144</v>
      </c>
      <c r="D150" s="146">
        <f>ETo!$I149*((1-Constantes!$D$19)*ETo!$K149+ETo!$L149)</f>
        <v>1.1632326516163156</v>
      </c>
      <c r="E150" s="75">
        <f>MIN(D150*Constantes!$D$17,0.8*(H149+Observaciones!$F149-F150-G150-Constantes!$D$14))</f>
        <v>3.4345119530598822E-6</v>
      </c>
      <c r="F150" s="75">
        <f>IF(Observaciones!$F149&gt;0.05*Constantes!$D$18,((Observaciones!$F149-0.05*Constantes!$D$18)^2)/(Observaciones!$F149+0.95*Constantes!$D$18),0)</f>
        <v>0</v>
      </c>
      <c r="G150" s="75">
        <f>MAX(0,H149+Observaciones!$F149-F150-Constantes!$D$13)</f>
        <v>0</v>
      </c>
      <c r="H150" s="75">
        <f>H149+Observaciones!$F149-F150-E150-G150-I149</f>
        <v>25.500000799523065</v>
      </c>
      <c r="I150" s="75">
        <f>MAX(0,(H150-Constantes!$D$14)*(1-EXP(-Constantes!$D$22)))</f>
        <v>1.100727024640298E-8</v>
      </c>
      <c r="J150" s="75">
        <f t="shared" si="18"/>
        <v>165.86750393065785</v>
      </c>
      <c r="K150" s="75">
        <f>MAX(0,(J150-Constantes!$D$13)*(1-EXP(-Constantes!$D$23)))</f>
        <v>0.86597660544843547</v>
      </c>
      <c r="L150" s="75">
        <f t="shared" si="19"/>
        <v>0.86597661645570567</v>
      </c>
      <c r="M150" s="75">
        <f>0.0526*F150*Observaciones!$F149^1.218</f>
        <v>0</v>
      </c>
      <c r="N150" s="75">
        <f>M150*Constantes!$D$38</f>
        <v>0</v>
      </c>
      <c r="O150" s="75">
        <f t="shared" si="20"/>
        <v>0</v>
      </c>
      <c r="P150" s="15"/>
      <c r="Q150" s="120">
        <v>144</v>
      </c>
      <c r="R150" s="146">
        <f>ETo!$I149*((1-Constantes!$E$19)*ETo!$K149+ETo!$L149)</f>
        <v>1.1634162172393425</v>
      </c>
      <c r="S150" s="121">
        <f>MIN(R150*Constantes!$E$17,0.8*(V149+Observaciones!$F149-T150-U150-Constantes!$D$14))</f>
        <v>3.3753742457065529E-6</v>
      </c>
      <c r="T150" s="121">
        <f>IF(Observaciones!$F149&gt;0.05*Constantes!$E$18,((Observaciones!$F149-0.05*Constantes!$E$18)^2)/(Observaciones!$F149+0.95*Constantes!$E$18),0)</f>
        <v>0</v>
      </c>
      <c r="U150" s="121">
        <f>MAX(0,V149+Observaciones!$F149-T150-Constantes!$D$13)</f>
        <v>0</v>
      </c>
      <c r="V150" s="121">
        <f>V149+Observaciones!$F149-T150-S150-U150-W149</f>
        <v>25.500000785756349</v>
      </c>
      <c r="W150" s="121">
        <f>MAX(0,(V150-Constantes!$D$14)*(1-EXP(-Constantes!$D$22)))</f>
        <v>1.0817739802277798E-8</v>
      </c>
      <c r="X150" s="119">
        <f>X149+(Entradas!$E$19*U150-Y149)/(800*Entradas!$D$44)</f>
        <v>0</v>
      </c>
      <c r="Y150" s="119">
        <f>8000*Entradas!$D$45*X150/Constantes!$E$32</f>
        <v>0</v>
      </c>
      <c r="Z150" s="119">
        <f>10*Escenarios!$E$11*T150</f>
        <v>0</v>
      </c>
      <c r="AA150" s="119">
        <f>10*Escenarios!$E$11*Y150</f>
        <v>0</v>
      </c>
      <c r="AB150" s="119">
        <f>0.001*Observaciones!$F149*Escenarios!$E$9</f>
        <v>0</v>
      </c>
      <c r="AC150" s="119">
        <f>Observaciones!$I149</f>
        <v>0</v>
      </c>
      <c r="AD150" s="119">
        <f>MIN(0.0005*ETo!$M149*Escenarios!$E$9*(AH149/Constantes!$E$27)^(2/3),AH149+Z150+AA150+AB150+AC150)</f>
        <v>3.163936241745855</v>
      </c>
      <c r="AE150" s="119">
        <f>MIN(Constantes!$E$26*(AH149/Constantes!$E$27)^(2/3),AH149+Z150+AA150+AB150+AC150-AD150)</f>
        <v>17.868365078262372</v>
      </c>
      <c r="AF150" s="119">
        <f>MIN(Entradas!$E$20,AH149+Z150+AA150+AB150+AC150-AD150-AE150)</f>
        <v>1</v>
      </c>
      <c r="AG150" s="119">
        <f>MAX(0,AH149+Z150+AA150+AB150+AC150-AD150-AE150-AF150-Constantes!$E$27)</f>
        <v>0</v>
      </c>
      <c r="AH150" s="119">
        <f t="shared" si="21"/>
        <v>5607.7418572523275</v>
      </c>
      <c r="AI150" s="119">
        <f>(Escenarios!$E$11*S150+0.1*AD150)/(Escenarios!$E$12)</f>
        <v>9.0431449881732111E-3</v>
      </c>
      <c r="AJ150" s="119">
        <f>AG150/10/Escenarios!$E$12</f>
        <v>0</v>
      </c>
      <c r="AK150" s="119">
        <f>(Escenarios!$E$11*U150+0.1*AE150)/(Escenarios!$E$12)</f>
        <v>5.1052471652178202E-2</v>
      </c>
      <c r="AL150" s="121">
        <f t="shared" si="22"/>
        <v>168.67772958297923</v>
      </c>
      <c r="AM150" s="121">
        <f>MAX(0,(AL150-Constantes!$D$13)*(1-EXP(-Constantes!$D$23)))</f>
        <v>0.88538825196480408</v>
      </c>
      <c r="AN150" s="121">
        <f>AJ150+W150*Escenarios!$E$11/Escenarios!$E$12+AM150</f>
        <v>0.88538826262800474</v>
      </c>
      <c r="AO150" s="121">
        <f>0.0526*AJ150*Observaciones!$F149^1.218</f>
        <v>0</v>
      </c>
      <c r="AP150" s="121">
        <f>AO150*Constantes!$E$38</f>
        <v>0</v>
      </c>
      <c r="AQ150" s="121">
        <f t="shared" si="23"/>
        <v>0</v>
      </c>
      <c r="AR150" s="15"/>
      <c r="AS150" s="74">
        <v>144</v>
      </c>
      <c r="AT150" s="146">
        <f>ETo!$I149*((1-Constantes!$F$19)*ETo!$K149+ETo!$L149)</f>
        <v>1.1640002896762469</v>
      </c>
      <c r="AU150" s="121">
        <f>MIN(AT150*Constantes!$F$17,0.8*(AX149+Observaciones!$F149-AV150-AW150-Constantes!$D$14))</f>
        <v>3.1856703856192326E-6</v>
      </c>
      <c r="AV150" s="121">
        <f>IF(Observaciones!$F149&gt;0.05*Constantes!$F$18,((Observaciones!$F149-0.05*Constantes!$F$18)^2)/(Observaciones!$F149+0.95*Constantes!$F$18),0)</f>
        <v>0</v>
      </c>
      <c r="AW150" s="121">
        <f>MAX(0,AX149+Observaciones!$F149-AV150-Constantes!$D$13)</f>
        <v>0</v>
      </c>
      <c r="AX150" s="121">
        <f>AX149+Observaciones!$F149-AV150-AU150-AW150-AY149</f>
        <v>25.500000741595017</v>
      </c>
      <c r="AY150" s="121">
        <f>MAX(0,(AX150-Constantes!$D$14)*(1-EXP(-Constantes!$D$22)))</f>
        <v>1.0209757689590502E-8</v>
      </c>
      <c r="AZ150" s="119">
        <f>AZ149+(Entradas!$F$19*AW150-BA149)/(800*Entradas!$D$44)</f>
        <v>0</v>
      </c>
      <c r="BA150" s="119">
        <f>8000*Entradas!$D$45*AZ150/Constantes!$F$32</f>
        <v>0</v>
      </c>
      <c r="BB150" s="119">
        <f>10*Escenarios!$F$11*AV150</f>
        <v>0</v>
      </c>
      <c r="BC150" s="119">
        <f>10*Escenarios!$F$11*BA150</f>
        <v>0</v>
      </c>
      <c r="BD150" s="119">
        <f>0.001*Observaciones!$F149*Escenarios!$F$9</f>
        <v>0</v>
      </c>
      <c r="BE150" s="119">
        <f>Observaciones!$I149</f>
        <v>0</v>
      </c>
      <c r="BF150" s="119">
        <f>MIN(0.0005*ETo!$M149*Escenarios!$F$9*(BJ149/Constantes!$F$27)^(2/3),BJ149+BB150+BE150+BC150+BD150)</f>
        <v>8.0060717452975911</v>
      </c>
      <c r="BG150" s="119">
        <f>MIN(Constantes!$F$26*(BJ149/Constantes!$F$27)^(2/3),BJ149+BB150+BC150+BD150+BE150-BF150)</f>
        <v>45.21437913325358</v>
      </c>
      <c r="BH150" s="119">
        <f>MIN(Entradas!$F$20,BJ149+BB150+BC150+BD150+BE150-BF150-BG150)</f>
        <v>1</v>
      </c>
      <c r="BI150" s="119">
        <f>MAX(0,BJ149+BB150+BC150+BD150+BE150-BF150-BG150-BH150-Constantes!$F$27)</f>
        <v>0</v>
      </c>
      <c r="BJ150" s="119">
        <f t="shared" si="24"/>
        <v>2778.401510565523</v>
      </c>
      <c r="BK150" s="119">
        <f>(Escenarios!$F$11*AU150+0.1*BF150)/(Escenarios!$F$12)</f>
        <v>2.2877494332928131E-2</v>
      </c>
      <c r="BL150" s="119">
        <f>BI150/10/Escenarios!$F$12</f>
        <v>0</v>
      </c>
      <c r="BM150" s="119">
        <f>(Escenarios!$F$11*AW150+0.1*BG150)/(Escenarios!$F$12)</f>
        <v>0.12918394038072453</v>
      </c>
      <c r="BN150" s="121">
        <f t="shared" si="25"/>
        <v>175.16106710444137</v>
      </c>
      <c r="BO150" s="121">
        <f>MAX(0,(BN150-Constantes!$D$13)*(1-EXP(-Constantes!$D$23)))</f>
        <v>0.93017193547753996</v>
      </c>
      <c r="BP150" s="121">
        <f>BL150+AY150*Escenarios!$F$11/Escenarios!$F$12+BO150</f>
        <v>0.9301719451038829</v>
      </c>
      <c r="BQ150" s="121">
        <f>0.0526*BL150*Observaciones!$F149^1.218</f>
        <v>0</v>
      </c>
      <c r="BR150" s="121">
        <f>BQ150*Constantes!$F$38</f>
        <v>0</v>
      </c>
      <c r="BS150" s="121">
        <f t="shared" si="26"/>
        <v>0</v>
      </c>
      <c r="BT150" s="15"/>
      <c r="BU150" s="74">
        <v>144</v>
      </c>
      <c r="BV150" s="75">
        <f>0.0526*Observaciones!$F149^2.218</f>
        <v>0</v>
      </c>
      <c r="BW150" s="75">
        <f>IF(Observaciones!$F149&gt;0.05*$CA$7,((Observaciones!$F149-0.05*$CA$7)^2)/(Observaciones!$F149+0.95*$CA$7),0)</f>
        <v>0</v>
      </c>
      <c r="BX150" s="75">
        <f>0.0526*BW150*Observaciones!$F149^1.218</f>
        <v>0</v>
      </c>
      <c r="BY150" s="27"/>
      <c r="BZ150" s="27"/>
      <c r="CA150" s="103"/>
      <c r="CB150" s="37"/>
    </row>
    <row r="151" spans="2:80" s="2" customFormat="1" ht="14.5" x14ac:dyDescent="0.35">
      <c r="B151" s="36"/>
      <c r="C151" s="74">
        <v>145</v>
      </c>
      <c r="D151" s="146">
        <f>ETo!$I150*((1-Constantes!$D$19)*ETo!$K150+ETo!$L150)</f>
        <v>1.1544452905205347</v>
      </c>
      <c r="E151" s="75">
        <f>MIN(D151*Constantes!$D$17,0.8*(H150+Observaciones!$F150-F151-G151-Constantes!$D$14))</f>
        <v>6.3961844887217012E-7</v>
      </c>
      <c r="F151" s="75">
        <f>IF(Observaciones!$F150&gt;0.05*Constantes!$D$18,((Observaciones!$F150-0.05*Constantes!$D$18)^2)/(Observaciones!$F150+0.95*Constantes!$D$18),0)</f>
        <v>0</v>
      </c>
      <c r="G151" s="75">
        <f>MAX(0,H150+Observaciones!$F150-F151-Constantes!$D$13)</f>
        <v>0</v>
      </c>
      <c r="H151" s="75">
        <f>H150+Observaciones!$F150-F151-E151-G151-I150</f>
        <v>25.500000148897346</v>
      </c>
      <c r="I151" s="75">
        <f>MAX(0,(H151-Constantes!$D$14)*(1-EXP(-Constantes!$D$22)))</f>
        <v>2.0499137137412748E-9</v>
      </c>
      <c r="J151" s="75">
        <f t="shared" si="18"/>
        <v>165.00152732520942</v>
      </c>
      <c r="K151" s="75">
        <f>MAX(0,(J151-Constantes!$D$13)*(1-EXP(-Constantes!$D$23)))</f>
        <v>0.85999486809488035</v>
      </c>
      <c r="L151" s="75">
        <f t="shared" si="19"/>
        <v>0.85999487014479403</v>
      </c>
      <c r="M151" s="75">
        <f>0.0526*F151*Observaciones!$F150^1.218</f>
        <v>0</v>
      </c>
      <c r="N151" s="75">
        <f>M151*Constantes!$D$38</f>
        <v>0</v>
      </c>
      <c r="O151" s="75">
        <f t="shared" si="20"/>
        <v>0</v>
      </c>
      <c r="P151" s="15"/>
      <c r="Q151" s="120">
        <v>145</v>
      </c>
      <c r="R151" s="146">
        <f>ETo!$I150*((1-Constantes!$E$19)*ETo!$K150+ETo!$L150)</f>
        <v>1.1546277202619122</v>
      </c>
      <c r="S151" s="121">
        <f>MIN(R151*Constantes!$E$17,0.8*(V150+Observaciones!$F150-T151-U151-Constantes!$D$14))</f>
        <v>6.2860507625828183E-7</v>
      </c>
      <c r="T151" s="121">
        <f>IF(Observaciones!$F150&gt;0.05*Constantes!$E$18,((Observaciones!$F150-0.05*Constantes!$E$18)^2)/(Observaciones!$F150+0.95*Constantes!$E$18),0)</f>
        <v>0</v>
      </c>
      <c r="U151" s="121">
        <f>MAX(0,V150+Observaciones!$F150-T151-Constantes!$D$13)</f>
        <v>0</v>
      </c>
      <c r="V151" s="121">
        <f>V150+Observaciones!$F150-T151-S151-U151-W150</f>
        <v>25.500000146333534</v>
      </c>
      <c r="W151" s="121">
        <f>MAX(0,(V151-Constantes!$D$14)*(1-EXP(-Constantes!$D$22)))</f>
        <v>2.0146169525471713E-9</v>
      </c>
      <c r="X151" s="119">
        <f>X150+(Entradas!$E$19*U151-Y150)/(800*Entradas!$D$44)</f>
        <v>0</v>
      </c>
      <c r="Y151" s="119">
        <f>8000*Entradas!$D$45*X151/Constantes!$E$32</f>
        <v>0</v>
      </c>
      <c r="Z151" s="119">
        <f>10*Escenarios!$E$11*T151</f>
        <v>0</v>
      </c>
      <c r="AA151" s="119">
        <f>10*Escenarios!$E$11*Y151</f>
        <v>0</v>
      </c>
      <c r="AB151" s="119">
        <f>0.001*Observaciones!$F150*Escenarios!$E$9</f>
        <v>0</v>
      </c>
      <c r="AC151" s="119">
        <f>Observaciones!$I150</f>
        <v>0</v>
      </c>
      <c r="AD151" s="119">
        <f>MIN(0.0005*ETo!$M150*Escenarios!$E$9*(AH150/Constantes!$E$27)^(2/3),AH150+Z151+AA151+AB151+AC151)</f>
        <v>3.1326083600529011</v>
      </c>
      <c r="AE151" s="119">
        <f>MIN(Constantes!$E$26*(AH150/Constantes!$E$27)^(2/3),AH150+Z151+AA151+AB151+AC151-AD151)</f>
        <v>17.821715672120206</v>
      </c>
      <c r="AF151" s="119">
        <f>MIN(Entradas!$E$20,AH150+Z151+AA151+AB151+AC151-AD151-AE151)</f>
        <v>1</v>
      </c>
      <c r="AG151" s="119">
        <f>MAX(0,AH150+Z151+AA151+AB151+AC151-AD151-AE151-AF151-Constantes!$E$27)</f>
        <v>0</v>
      </c>
      <c r="AH151" s="119">
        <f t="shared" si="21"/>
        <v>5585.7875332201547</v>
      </c>
      <c r="AI151" s="119">
        <f>(Escenarios!$E$11*S151+0.1*AD151)/(Escenarios!$E$12)</f>
        <v>8.9509292251548876E-3</v>
      </c>
      <c r="AJ151" s="119">
        <f>AG151/10/Escenarios!$E$12</f>
        <v>0</v>
      </c>
      <c r="AK151" s="119">
        <f>(Escenarios!$E$11*U151+0.1*AE151)/(Escenarios!$E$12)</f>
        <v>5.0919187634629159E-2</v>
      </c>
      <c r="AL151" s="121">
        <f t="shared" si="22"/>
        <v>167.84326051864906</v>
      </c>
      <c r="AM151" s="121">
        <f>MAX(0,(AL151-Constantes!$D$13)*(1-EXP(-Constantes!$D$23)))</f>
        <v>0.87962415309529107</v>
      </c>
      <c r="AN151" s="121">
        <f>AJ151+W151*Escenarios!$E$11/Escenarios!$E$12+AM151</f>
        <v>0.87962415508112779</v>
      </c>
      <c r="AO151" s="121">
        <f>0.0526*AJ151*Observaciones!$F150^1.218</f>
        <v>0</v>
      </c>
      <c r="AP151" s="121">
        <f>AO151*Constantes!$E$38</f>
        <v>0</v>
      </c>
      <c r="AQ151" s="121">
        <f t="shared" si="23"/>
        <v>0</v>
      </c>
      <c r="AR151" s="15"/>
      <c r="AS151" s="74">
        <v>145</v>
      </c>
      <c r="AT151" s="146">
        <f>ETo!$I150*((1-Constantes!$F$19)*ETo!$K150+ETo!$L150)</f>
        <v>1.1552081785299331</v>
      </c>
      <c r="AU151" s="121">
        <f>MIN(AT151*Constantes!$F$17,0.8*(AX150+Observaciones!$F150-AV151-AW151-Constantes!$D$14))</f>
        <v>5.9327601036329731E-7</v>
      </c>
      <c r="AV151" s="121">
        <f>IF(Observaciones!$F150&gt;0.05*Constantes!$F$18,((Observaciones!$F150-0.05*Constantes!$F$18)^2)/(Observaciones!$F150+0.95*Constantes!$F$18),0)</f>
        <v>0</v>
      </c>
      <c r="AW151" s="121">
        <f>MAX(0,AX150+Observaciones!$F150-AV151-Constantes!$D$13)</f>
        <v>0</v>
      </c>
      <c r="AX151" s="121">
        <f>AX150+Observaciones!$F150-AV151-AU151-AW151-AY150</f>
        <v>25.50000013810925</v>
      </c>
      <c r="AY151" s="121">
        <f>MAX(0,(AX151-Constantes!$D$14)*(1-EXP(-Constantes!$D$22)))</f>
        <v>1.9013908115962856E-9</v>
      </c>
      <c r="AZ151" s="119">
        <f>AZ150+(Entradas!$F$19*AW151-BA150)/(800*Entradas!$D$44)</f>
        <v>0</v>
      </c>
      <c r="BA151" s="119">
        <f>8000*Entradas!$D$45*AZ151/Constantes!$F$32</f>
        <v>0</v>
      </c>
      <c r="BB151" s="119">
        <f>10*Escenarios!$F$11*AV151</f>
        <v>0</v>
      </c>
      <c r="BC151" s="119">
        <f>10*Escenarios!$F$11*BA151</f>
        <v>0</v>
      </c>
      <c r="BD151" s="119">
        <f>0.001*Observaciones!$F150*Escenarios!$F$9</f>
        <v>0</v>
      </c>
      <c r="BE151" s="119">
        <f>Observaciones!$I150</f>
        <v>0</v>
      </c>
      <c r="BF151" s="119">
        <f>MIN(0.0005*ETo!$M150*Escenarios!$F$9*(BJ150/Constantes!$F$27)^(2/3),BJ150+BB151+BE151+BC151+BD151)</f>
        <v>7.8458034219471449</v>
      </c>
      <c r="BG151" s="119">
        <f>MIN(Constantes!$F$26*(BJ150/Constantes!$F$27)^(2/3),BJ150+BB151+BC151+BD151+BE151-BF151)</f>
        <v>44.635543845298457</v>
      </c>
      <c r="BH151" s="119">
        <f>MIN(Entradas!$F$20,BJ150+BB151+BC151+BD151+BE151-BF151-BG151)</f>
        <v>1</v>
      </c>
      <c r="BI151" s="119">
        <f>MAX(0,BJ150+BB151+BC151+BD151+BE151-BF151-BG151-BH151-Constantes!$F$27)</f>
        <v>0</v>
      </c>
      <c r="BJ151" s="119">
        <f t="shared" si="24"/>
        <v>2724.9201632982777</v>
      </c>
      <c r="BK151" s="119">
        <f>(Escenarios!$F$11*AU151+0.1*BF151)/(Escenarios!$F$12)</f>
        <v>2.2417140580087327E-2</v>
      </c>
      <c r="BL151" s="119">
        <f>BI151/10/Escenarios!$F$12</f>
        <v>0</v>
      </c>
      <c r="BM151" s="119">
        <f>(Escenarios!$F$11*AW151+0.1*BG151)/(Escenarios!$F$12)</f>
        <v>0.1275301252722813</v>
      </c>
      <c r="BN151" s="121">
        <f t="shared" si="25"/>
        <v>174.3584252942361</v>
      </c>
      <c r="BO151" s="121">
        <f>MAX(0,(BN151-Constantes!$D$13)*(1-EXP(-Constantes!$D$23)))</f>
        <v>0.92462768351112135</v>
      </c>
      <c r="BP151" s="121">
        <f>BL151+AY151*Escenarios!$F$11/Escenarios!$F$12+BO151</f>
        <v>0.9246276853038613</v>
      </c>
      <c r="BQ151" s="121">
        <f>0.0526*BL151*Observaciones!$F150^1.218</f>
        <v>0</v>
      </c>
      <c r="BR151" s="121">
        <f>BQ151*Constantes!$F$38</f>
        <v>0</v>
      </c>
      <c r="BS151" s="121">
        <f t="shared" si="26"/>
        <v>0</v>
      </c>
      <c r="BT151" s="15"/>
      <c r="BU151" s="74">
        <v>145</v>
      </c>
      <c r="BV151" s="75">
        <f>0.0526*Observaciones!$F150^2.218</f>
        <v>0</v>
      </c>
      <c r="BW151" s="75">
        <f>IF(Observaciones!$F150&gt;0.05*$CA$7,((Observaciones!$F150-0.05*$CA$7)^2)/(Observaciones!$F150+0.95*$CA$7),0)</f>
        <v>0</v>
      </c>
      <c r="BX151" s="75">
        <f>0.0526*BW151*Observaciones!$F150^1.218</f>
        <v>0</v>
      </c>
      <c r="BY151" s="27"/>
      <c r="BZ151" s="27"/>
      <c r="CA151" s="103"/>
      <c r="CB151" s="37"/>
    </row>
    <row r="152" spans="2:80" s="2" customFormat="1" ht="14.5" x14ac:dyDescent="0.35">
      <c r="B152" s="36"/>
      <c r="C152" s="74">
        <v>146</v>
      </c>
      <c r="D152" s="146">
        <f>ETo!$I151*((1-Constantes!$D$19)*ETo!$K151+ETo!$L151)</f>
        <v>1.1757457972379588</v>
      </c>
      <c r="E152" s="75">
        <f>MIN(D152*Constantes!$D$17,0.8*(H151+Observaciones!$F151-F152-G152-Constantes!$D$14))</f>
        <v>1.191178739645693E-7</v>
      </c>
      <c r="F152" s="75">
        <f>IF(Observaciones!$F151&gt;0.05*Constantes!$D$18,((Observaciones!$F151-0.05*Constantes!$D$18)^2)/(Observaciones!$F151+0.95*Constantes!$D$18),0)</f>
        <v>0</v>
      </c>
      <c r="G152" s="75">
        <f>MAX(0,H151+Observaciones!$F151-F152-Constantes!$D$13)</f>
        <v>0</v>
      </c>
      <c r="H152" s="75">
        <f>H151+Observaciones!$F151-F152-E152-G152-I151</f>
        <v>25.500000027729559</v>
      </c>
      <c r="I152" s="75">
        <f>MAX(0,(H152-Constantes!$D$14)*(1-EXP(-Constantes!$D$22)))</f>
        <v>3.8176098539587357E-10</v>
      </c>
      <c r="J152" s="75">
        <f t="shared" si="18"/>
        <v>164.14153245711455</v>
      </c>
      <c r="K152" s="75">
        <f>MAX(0,(J152-Constantes!$D$13)*(1-EXP(-Constantes!$D$23)))</f>
        <v>0.85405444961938926</v>
      </c>
      <c r="L152" s="75">
        <f t="shared" si="19"/>
        <v>0.85405445000115021</v>
      </c>
      <c r="M152" s="75">
        <f>0.0526*F152*Observaciones!$F151^1.218</f>
        <v>0</v>
      </c>
      <c r="N152" s="75">
        <f>M152*Constantes!$D$38</f>
        <v>0</v>
      </c>
      <c r="O152" s="75">
        <f t="shared" si="20"/>
        <v>0</v>
      </c>
      <c r="P152" s="15"/>
      <c r="Q152" s="120">
        <v>146</v>
      </c>
      <c r="R152" s="146">
        <f>ETo!$I151*((1-Constantes!$E$19)*ETo!$K151+ETo!$L151)</f>
        <v>1.1759323818118932</v>
      </c>
      <c r="S152" s="121">
        <f>MIN(R152*Constantes!$E$17,0.8*(V151+Observaciones!$F151-T152-U152-Constantes!$D$14))</f>
        <v>1.1706682414569514E-7</v>
      </c>
      <c r="T152" s="121">
        <f>IF(Observaciones!$F151&gt;0.05*Constantes!$E$18,((Observaciones!$F151-0.05*Constantes!$E$18)^2)/(Observaciones!$F151+0.95*Constantes!$E$18),0)</f>
        <v>0</v>
      </c>
      <c r="U152" s="121">
        <f>MAX(0,V151+Observaciones!$F151-T152-Constantes!$D$13)</f>
        <v>0</v>
      </c>
      <c r="V152" s="121">
        <f>V151+Observaciones!$F151-T152-S152-U152-W151</f>
        <v>25.500000027252092</v>
      </c>
      <c r="W152" s="121">
        <f>MAX(0,(V152-Constantes!$D$14)*(1-EXP(-Constantes!$D$22)))</f>
        <v>3.7518755673362704E-10</v>
      </c>
      <c r="X152" s="119">
        <f>X151+(Entradas!$E$19*U152-Y151)/(800*Entradas!$D$44)</f>
        <v>0</v>
      </c>
      <c r="Y152" s="119">
        <f>8000*Entradas!$D$45*X152/Constantes!$E$32</f>
        <v>0</v>
      </c>
      <c r="Z152" s="119">
        <f>10*Escenarios!$E$11*T152</f>
        <v>0</v>
      </c>
      <c r="AA152" s="119">
        <f>10*Escenarios!$E$11*Y152</f>
        <v>0</v>
      </c>
      <c r="AB152" s="119">
        <f>0.001*Observaciones!$F151*Escenarios!$E$9</f>
        <v>0</v>
      </c>
      <c r="AC152" s="119">
        <f>Observaciones!$I151</f>
        <v>0</v>
      </c>
      <c r="AD152" s="119">
        <f>MIN(0.0005*ETo!$M151*Escenarios!$E$9*(AH151/Constantes!$E$27)^(2/3),AH151+Z152+AA152+AB152+AC152)</f>
        <v>3.1844940379310471</v>
      </c>
      <c r="AE152" s="119">
        <f>MIN(Constantes!$E$26*(AH151/Constantes!$E$27)^(2/3),AH151+Z152+AA152+AB152+AC152-AD152)</f>
        <v>17.775170559354258</v>
      </c>
      <c r="AF152" s="119">
        <f>MIN(Entradas!$E$20,AH151+Z152+AA152+AB152+AC152-AD152-AE152)</f>
        <v>1</v>
      </c>
      <c r="AG152" s="119">
        <f>MAX(0,AH151+Z152+AA152+AB152+AC152-AD152-AE152-AF152-Constantes!$E$27)</f>
        <v>0</v>
      </c>
      <c r="AH152" s="119">
        <f t="shared" si="21"/>
        <v>5563.8278686228687</v>
      </c>
      <c r="AI152" s="119">
        <f>(Escenarios!$E$11*S152+0.1*AD152)/(Escenarios!$E$12)</f>
        <v>9.0986697885296498E-3</v>
      </c>
      <c r="AJ152" s="119">
        <f>AG152/10/Escenarios!$E$12</f>
        <v>0</v>
      </c>
      <c r="AK152" s="119">
        <f>(Escenarios!$E$11*U152+0.1*AE152)/(Escenarios!$E$12)</f>
        <v>5.0786201598155022E-2</v>
      </c>
      <c r="AL152" s="121">
        <f t="shared" si="22"/>
        <v>167.01442256715194</v>
      </c>
      <c r="AM152" s="121">
        <f>MAX(0,(AL152-Constantes!$D$13)*(1-EXP(-Constantes!$D$23)))</f>
        <v>0.87389895116336691</v>
      </c>
      <c r="AN152" s="121">
        <f>AJ152+W152*Escenarios!$E$11/Escenarios!$E$12+AM152</f>
        <v>0.87389895153319463</v>
      </c>
      <c r="AO152" s="121">
        <f>0.0526*AJ152*Observaciones!$F151^1.218</f>
        <v>0</v>
      </c>
      <c r="AP152" s="121">
        <f>AO152*Constantes!$E$38</f>
        <v>0</v>
      </c>
      <c r="AQ152" s="121">
        <f t="shared" si="23"/>
        <v>0</v>
      </c>
      <c r="AR152" s="15"/>
      <c r="AS152" s="74">
        <v>146</v>
      </c>
      <c r="AT152" s="146">
        <f>ETo!$I151*((1-Constantes!$F$19)*ETo!$K151+ETo!$L151)</f>
        <v>1.1765260600016858</v>
      </c>
      <c r="AU152" s="121">
        <f>MIN(AT152*Constantes!$F$17,0.8*(AX151+Observaciones!$F151-AV152-AW152-Constantes!$D$14))</f>
        <v>1.1048739736452263E-7</v>
      </c>
      <c r="AV152" s="121">
        <f>IF(Observaciones!$F151&gt;0.05*Constantes!$F$18,((Observaciones!$F151-0.05*Constantes!$F$18)^2)/(Observaciones!$F151+0.95*Constantes!$F$18),0)</f>
        <v>0</v>
      </c>
      <c r="AW152" s="121">
        <f>MAX(0,AX151+Observaciones!$F151-AV152-Constantes!$D$13)</f>
        <v>0</v>
      </c>
      <c r="AX152" s="121">
        <f>AX151+Observaciones!$F151-AV152-AU152-AW152-AY151</f>
        <v>25.50000002572046</v>
      </c>
      <c r="AY152" s="121">
        <f>MAX(0,(AX152-Constantes!$D$14)*(1-EXP(-Constantes!$D$22)))</f>
        <v>3.541011303699003E-10</v>
      </c>
      <c r="AZ152" s="119">
        <f>AZ151+(Entradas!$F$19*AW152-BA151)/(800*Entradas!$D$44)</f>
        <v>0</v>
      </c>
      <c r="BA152" s="119">
        <f>8000*Entradas!$D$45*AZ152/Constantes!$F$32</f>
        <v>0</v>
      </c>
      <c r="BB152" s="119">
        <f>10*Escenarios!$F$11*AV152</f>
        <v>0</v>
      </c>
      <c r="BC152" s="119">
        <f>10*Escenarios!$F$11*BA152</f>
        <v>0</v>
      </c>
      <c r="BD152" s="119">
        <f>0.001*Observaciones!$F151*Escenarios!$F$9</f>
        <v>0</v>
      </c>
      <c r="BE152" s="119">
        <f>Observaciones!$I151</f>
        <v>0</v>
      </c>
      <c r="BF152" s="119">
        <f>MIN(0.0005*ETo!$M151*Escenarios!$F$9*(BJ151/Constantes!$F$27)^(2/3),BJ151+BB152+BE152+BC152+BD152)</f>
        <v>7.8936889948259257</v>
      </c>
      <c r="BG152" s="119">
        <f>MIN(Constantes!$F$26*(BJ151/Constantes!$F$27)^(2/3),BJ151+BB152+BC152+BD152+BE152-BF152)</f>
        <v>44.060898388959899</v>
      </c>
      <c r="BH152" s="119">
        <f>MIN(Entradas!$F$20,BJ151+BB152+BC152+BD152+BE152-BF152-BG152)</f>
        <v>1</v>
      </c>
      <c r="BI152" s="119">
        <f>MAX(0,BJ151+BB152+BC152+BD152+BE152-BF152-BG152-BH152-Constantes!$F$27)</f>
        <v>0</v>
      </c>
      <c r="BJ152" s="119">
        <f t="shared" si="24"/>
        <v>2671.9655759144921</v>
      </c>
      <c r="BK152" s="119">
        <f>(Escenarios!$F$11*AU152+0.1*BF152)/(Escenarios!$F$12)</f>
        <v>2.2553501301905875E-2</v>
      </c>
      <c r="BL152" s="119">
        <f>BI152/10/Escenarios!$F$12</f>
        <v>0</v>
      </c>
      <c r="BM152" s="119">
        <f>(Escenarios!$F$11*AW152+0.1*BG152)/(Escenarios!$F$12)</f>
        <v>0.125888281111314</v>
      </c>
      <c r="BN152" s="121">
        <f t="shared" si="25"/>
        <v>173.5596858918363</v>
      </c>
      <c r="BO152" s="121">
        <f>MAX(0,(BN152-Constantes!$D$13)*(1-EXP(-Constantes!$D$23)))</f>
        <v>0.91911038744442553</v>
      </c>
      <c r="BP152" s="121">
        <f>BL152+AY152*Escenarios!$F$11/Escenarios!$F$12+BO152</f>
        <v>0.91911038777829235</v>
      </c>
      <c r="BQ152" s="121">
        <f>0.0526*BL152*Observaciones!$F151^1.218</f>
        <v>0</v>
      </c>
      <c r="BR152" s="121">
        <f>BQ152*Constantes!$F$38</f>
        <v>0</v>
      </c>
      <c r="BS152" s="121">
        <f t="shared" si="26"/>
        <v>0</v>
      </c>
      <c r="BT152" s="15"/>
      <c r="BU152" s="74">
        <v>146</v>
      </c>
      <c r="BV152" s="75">
        <f>0.0526*Observaciones!$F151^2.218</f>
        <v>0</v>
      </c>
      <c r="BW152" s="75">
        <f>IF(Observaciones!$F151&gt;0.05*$CA$7,((Observaciones!$F151-0.05*$CA$7)^2)/(Observaciones!$F151+0.95*$CA$7),0)</f>
        <v>0</v>
      </c>
      <c r="BX152" s="75">
        <f>0.0526*BW152*Observaciones!$F151^1.218</f>
        <v>0</v>
      </c>
      <c r="BY152" s="27"/>
      <c r="BZ152" s="27"/>
      <c r="CA152" s="103"/>
      <c r="CB152" s="37"/>
    </row>
    <row r="153" spans="2:80" s="2" customFormat="1" ht="14.5" x14ac:dyDescent="0.35">
      <c r="B153" s="36"/>
      <c r="C153" s="74">
        <v>147</v>
      </c>
      <c r="D153" s="146">
        <f>ETo!$I152*((1-Constantes!$D$19)*ETo!$K152+ETo!$L152)</f>
        <v>1.1572418146587655</v>
      </c>
      <c r="E153" s="75">
        <f>MIN(D153*Constantes!$D$17,0.8*(H152+Observaciones!$F152-F153-G153-Constantes!$D$14))</f>
        <v>2.2183644432516306E-8</v>
      </c>
      <c r="F153" s="75">
        <f>IF(Observaciones!$F152&gt;0.05*Constantes!$D$18,((Observaciones!$F152-0.05*Constantes!$D$18)^2)/(Observaciones!$F152+0.95*Constantes!$D$18),0)</f>
        <v>0</v>
      </c>
      <c r="G153" s="75">
        <f>MAX(0,H152+Observaciones!$F152-F153-Constantes!$D$13)</f>
        <v>0</v>
      </c>
      <c r="H153" s="75">
        <f>H152+Observaciones!$F152-F153-E153-G153-I152</f>
        <v>25.500000005164154</v>
      </c>
      <c r="I153" s="75">
        <f>MAX(0,(H153-Constantes!$D$14)*(1-EXP(-Constantes!$D$22)))</f>
        <v>7.1096379042669701E-11</v>
      </c>
      <c r="J153" s="75">
        <f t="shared" si="18"/>
        <v>163.28747800749517</v>
      </c>
      <c r="K153" s="75">
        <f>MAX(0,(J153-Constantes!$D$13)*(1-EXP(-Constantes!$D$23)))</f>
        <v>0.8481550646116236</v>
      </c>
      <c r="L153" s="75">
        <f t="shared" si="19"/>
        <v>0.84815506468271995</v>
      </c>
      <c r="M153" s="75">
        <f>0.0526*F153*Observaciones!$F152^1.218</f>
        <v>0</v>
      </c>
      <c r="N153" s="75">
        <f>M153*Constantes!$D$38</f>
        <v>0</v>
      </c>
      <c r="O153" s="75">
        <f t="shared" si="20"/>
        <v>0</v>
      </c>
      <c r="P153" s="15"/>
      <c r="Q153" s="120">
        <v>147</v>
      </c>
      <c r="R153" s="146">
        <f>ETo!$I152*((1-Constantes!$E$19)*ETo!$K152+ETo!$L152)</f>
        <v>1.1574255393178661</v>
      </c>
      <c r="S153" s="121">
        <f>MIN(R153*Constantes!$E$17,0.8*(V152+Observaciones!$F152-T153-U153-Constantes!$D$14))</f>
        <v>2.1801670868626391E-8</v>
      </c>
      <c r="T153" s="121">
        <f>IF(Observaciones!$F152&gt;0.05*Constantes!$E$18,((Observaciones!$F152-0.05*Constantes!$E$18)^2)/(Observaciones!$F152+0.95*Constantes!$E$18),0)</f>
        <v>0</v>
      </c>
      <c r="U153" s="121">
        <f>MAX(0,V152+Observaciones!$F152-T153-Constantes!$D$13)</f>
        <v>0</v>
      </c>
      <c r="V153" s="121">
        <f>V152+Observaciones!$F152-T153-S153-U153-W152</f>
        <v>25.500000005075233</v>
      </c>
      <c r="W153" s="121">
        <f>MAX(0,(V153-Constantes!$D$14)*(1-EXP(-Constantes!$D$22)))</f>
        <v>6.9872179139493475E-11</v>
      </c>
      <c r="X153" s="119">
        <f>X152+(Entradas!$E$19*U153-Y152)/(800*Entradas!$D$44)</f>
        <v>0</v>
      </c>
      <c r="Y153" s="119">
        <f>8000*Entradas!$D$45*X153/Constantes!$E$32</f>
        <v>0</v>
      </c>
      <c r="Z153" s="119">
        <f>10*Escenarios!$E$11*T153</f>
        <v>0</v>
      </c>
      <c r="AA153" s="119">
        <f>10*Escenarios!$E$11*Y153</f>
        <v>0</v>
      </c>
      <c r="AB153" s="119">
        <f>0.001*Observaciones!$F152*Escenarios!$E$9</f>
        <v>0</v>
      </c>
      <c r="AC153" s="119">
        <f>Observaciones!$I152</f>
        <v>0</v>
      </c>
      <c r="AD153" s="119">
        <f>MIN(0.0005*ETo!$M152*Escenarios!$E$9*(AH152/Constantes!$E$27)^(2/3),AH152+Z153+AA153+AB153+AC153)</f>
        <v>3.1263901014584627</v>
      </c>
      <c r="AE153" s="119">
        <f>MIN(Constantes!$E$26*(AH152/Constantes!$E$27)^(2/3),AH152+Z153+AA153+AB153+AC153-AD153)</f>
        <v>17.728553081526616</v>
      </c>
      <c r="AF153" s="119">
        <f>MIN(Entradas!$E$20,AH152+Z153+AA153+AB153+AC153-AD153-AE153)</f>
        <v>1</v>
      </c>
      <c r="AG153" s="119">
        <f>MAX(0,AH152+Z153+AA153+AB153+AC153-AD153-AE153-AF153-Constantes!$E$27)</f>
        <v>0</v>
      </c>
      <c r="AH153" s="119">
        <f t="shared" si="21"/>
        <v>5541.9729254398835</v>
      </c>
      <c r="AI153" s="119">
        <f>(Escenarios!$E$11*S153+0.1*AD153)/(Escenarios!$E$12)</f>
        <v>8.9325646372426064E-3</v>
      </c>
      <c r="AJ153" s="119">
        <f>AG153/10/Escenarios!$E$12</f>
        <v>0</v>
      </c>
      <c r="AK153" s="119">
        <f>(Escenarios!$E$11*U153+0.1*AE153)/(Escenarios!$E$12)</f>
        <v>5.0653008804361764E-2</v>
      </c>
      <c r="AL153" s="121">
        <f t="shared" si="22"/>
        <v>166.19117662479294</v>
      </c>
      <c r="AM153" s="121">
        <f>MAX(0,(AL153-Constantes!$D$13)*(1-EXP(-Constantes!$D$23)))</f>
        <v>0.8682123760600805</v>
      </c>
      <c r="AN153" s="121">
        <f>AJ153+W153*Escenarios!$E$11/Escenarios!$E$12+AM153</f>
        <v>0.86821237612895452</v>
      </c>
      <c r="AO153" s="121">
        <f>0.0526*AJ153*Observaciones!$F152^1.218</f>
        <v>0</v>
      </c>
      <c r="AP153" s="121">
        <f>AO153*Constantes!$E$38</f>
        <v>0</v>
      </c>
      <c r="AQ153" s="121">
        <f t="shared" si="23"/>
        <v>0</v>
      </c>
      <c r="AR153" s="15"/>
      <c r="AS153" s="74">
        <v>147</v>
      </c>
      <c r="AT153" s="146">
        <f>ETo!$I152*((1-Constantes!$F$19)*ETo!$K152+ETo!$L152)</f>
        <v>1.1580101177786413</v>
      </c>
      <c r="AU153" s="121">
        <f>MIN(AT153*Constantes!$F$17,0.8*(AX152+Observaciones!$F152-AV153-AW153-Constantes!$D$14))</f>
        <v>2.0576365500346583E-8</v>
      </c>
      <c r="AV153" s="121">
        <f>IF(Observaciones!$F152&gt;0.05*Constantes!$F$18,((Observaciones!$F152-0.05*Constantes!$F$18)^2)/(Observaciones!$F152+0.95*Constantes!$F$18),0)</f>
        <v>0</v>
      </c>
      <c r="AW153" s="121">
        <f>MAX(0,AX152+Observaciones!$F152-AV153-Constantes!$D$13)</f>
        <v>0</v>
      </c>
      <c r="AX153" s="121">
        <f>AX152+Observaciones!$F152-AV153-AU153-AW153-AY152</f>
        <v>25.500000004789992</v>
      </c>
      <c r="AY153" s="121">
        <f>MAX(0,(AX153-Constantes!$D$14)*(1-EXP(-Constantes!$D$22)))</f>
        <v>6.5945191971559804E-11</v>
      </c>
      <c r="AZ153" s="119">
        <f>AZ152+(Entradas!$F$19*AW153-BA152)/(800*Entradas!$D$44)</f>
        <v>0</v>
      </c>
      <c r="BA153" s="119">
        <f>8000*Entradas!$D$45*AZ153/Constantes!$F$32</f>
        <v>0</v>
      </c>
      <c r="BB153" s="119">
        <f>10*Escenarios!$F$11*AV153</f>
        <v>0</v>
      </c>
      <c r="BC153" s="119">
        <f>10*Escenarios!$F$11*BA153</f>
        <v>0</v>
      </c>
      <c r="BD153" s="119">
        <f>0.001*Observaciones!$F152*Escenarios!$F$9</f>
        <v>0</v>
      </c>
      <c r="BE153" s="119">
        <f>Observaciones!$I152</f>
        <v>0</v>
      </c>
      <c r="BF153" s="119">
        <f>MIN(0.0005*ETo!$M152*Escenarios!$F$9*(BJ152/Constantes!$F$27)^(2/3),BJ152+BB153+BE153+BC153+BD153)</f>
        <v>7.6690447819415573</v>
      </c>
      <c r="BG153" s="119">
        <f>MIN(Constantes!$F$26*(BJ152/Constantes!$F$27)^(2/3),BJ152+BB153+BC153+BD153+BE153-BF153)</f>
        <v>43.488196638618355</v>
      </c>
      <c r="BH153" s="119">
        <f>MIN(Entradas!$F$20,BJ152+BB153+BC153+BD153+BE153-BF153-BG153)</f>
        <v>1</v>
      </c>
      <c r="BI153" s="119">
        <f>MAX(0,BJ152+BB153+BC153+BD153+BE153-BF153-BG153-BH153-Constantes!$F$27)</f>
        <v>0</v>
      </c>
      <c r="BJ153" s="119">
        <f t="shared" si="24"/>
        <v>2619.8083344939323</v>
      </c>
      <c r="BK153" s="119">
        <f>(Escenarios!$F$11*AU153+0.1*BF153)/(Escenarios!$F$12)</f>
        <v>2.1911575920406209E-2</v>
      </c>
      <c r="BL153" s="119">
        <f>BI153/10/Escenarios!$F$12</f>
        <v>0</v>
      </c>
      <c r="BM153" s="119">
        <f>(Escenarios!$F$11*AW153+0.1*BG153)/(Escenarios!$F$12)</f>
        <v>0.12425199039605245</v>
      </c>
      <c r="BN153" s="121">
        <f t="shared" si="25"/>
        <v>172.76482749478794</v>
      </c>
      <c r="BO153" s="121">
        <f>MAX(0,(BN153-Constantes!$D$13)*(1-EXP(-Constantes!$D$23)))</f>
        <v>0.91361989943990363</v>
      </c>
      <c r="BP153" s="121">
        <f>BL153+AY153*Escenarios!$F$11/Escenarios!$F$12+BO153</f>
        <v>0.91361989950208056</v>
      </c>
      <c r="BQ153" s="121">
        <f>0.0526*BL153*Observaciones!$F152^1.218</f>
        <v>0</v>
      </c>
      <c r="BR153" s="121">
        <f>BQ153*Constantes!$F$38</f>
        <v>0</v>
      </c>
      <c r="BS153" s="121">
        <f t="shared" si="26"/>
        <v>0</v>
      </c>
      <c r="BT153" s="15"/>
      <c r="BU153" s="74">
        <v>147</v>
      </c>
      <c r="BV153" s="75">
        <f>0.0526*Observaciones!$F152^2.218</f>
        <v>0</v>
      </c>
      <c r="BW153" s="75">
        <f>IF(Observaciones!$F152&gt;0.05*$CA$7,((Observaciones!$F152-0.05*$CA$7)^2)/(Observaciones!$F152+0.95*$CA$7),0)</f>
        <v>0</v>
      </c>
      <c r="BX153" s="75">
        <f>0.0526*BW153*Observaciones!$F152^1.218</f>
        <v>0</v>
      </c>
      <c r="BY153" s="27"/>
      <c r="BZ153" s="27"/>
      <c r="CA153" s="103"/>
      <c r="CB153" s="37"/>
    </row>
    <row r="154" spans="2:80" s="2" customFormat="1" ht="14.5" x14ac:dyDescent="0.35">
      <c r="B154" s="36"/>
      <c r="C154" s="74">
        <v>148</v>
      </c>
      <c r="D154" s="146">
        <f>ETo!$I153*((1-Constantes!$D$19)*ETo!$K153+ETo!$L153)</f>
        <v>1.15220790847484</v>
      </c>
      <c r="E154" s="75">
        <f>MIN(D154*Constantes!$D$17,0.8*(H153+Observaciones!$F153-F154-G154-Constantes!$D$14))</f>
        <v>4.1313199972137225E-9</v>
      </c>
      <c r="F154" s="75">
        <f>IF(Observaciones!$F153&gt;0.05*Constantes!$D$18,((Observaciones!$F153-0.05*Constantes!$D$18)^2)/(Observaciones!$F153+0.95*Constantes!$D$18),0)</f>
        <v>0</v>
      </c>
      <c r="G154" s="75">
        <f>MAX(0,H153+Observaciones!$F153-F154-Constantes!$D$13)</f>
        <v>0</v>
      </c>
      <c r="H154" s="75">
        <f>H153+Observaciones!$F153-F154-E154-G154-I153</f>
        <v>25.500000000961737</v>
      </c>
      <c r="I154" s="75">
        <f>MAX(0,(H154-Constantes!$D$14)*(1-EXP(-Constantes!$D$22)))</f>
        <v>1.3240473474346326E-11</v>
      </c>
      <c r="J154" s="75">
        <f t="shared" si="18"/>
        <v>162.43932294288354</v>
      </c>
      <c r="K154" s="75">
        <f>MAX(0,(J154-Constantes!$D$13)*(1-EXP(-Constantes!$D$23)))</f>
        <v>0.84229642963271767</v>
      </c>
      <c r="L154" s="75">
        <f t="shared" si="19"/>
        <v>0.84229642964595819</v>
      </c>
      <c r="M154" s="75">
        <f>0.0526*F154*Observaciones!$F153^1.218</f>
        <v>0</v>
      </c>
      <c r="N154" s="75">
        <f>M154*Constantes!$D$38</f>
        <v>0</v>
      </c>
      <c r="O154" s="75">
        <f t="shared" si="20"/>
        <v>0</v>
      </c>
      <c r="P154" s="15"/>
      <c r="Q154" s="120">
        <v>148</v>
      </c>
      <c r="R154" s="146">
        <f>ETo!$I153*((1-Constantes!$E$19)*ETo!$K153+ETo!$L153)</f>
        <v>1.1523911282539261</v>
      </c>
      <c r="S154" s="121">
        <f>MIN(R154*Constantes!$E$17,0.8*(V153+Observaciones!$F153-T154-U154-Constantes!$D$14))</f>
        <v>4.0601833006803645E-9</v>
      </c>
      <c r="T154" s="121">
        <f>IF(Observaciones!$F153&gt;0.05*Constantes!$E$18,((Observaciones!$F153-0.05*Constantes!$E$18)^2)/(Observaciones!$F153+0.95*Constantes!$E$18),0)</f>
        <v>0</v>
      </c>
      <c r="U154" s="121">
        <f>MAX(0,V153+Observaciones!$F153-T154-Constantes!$D$13)</f>
        <v>0</v>
      </c>
      <c r="V154" s="121">
        <f>V153+Observaciones!$F153-T154-S154-U154-W153</f>
        <v>25.500000000945178</v>
      </c>
      <c r="W154" s="121">
        <f>MAX(0,(V154-Constantes!$D$14)*(1-EXP(-Constantes!$D$22)))</f>
        <v>1.3012498095837223E-11</v>
      </c>
      <c r="X154" s="119">
        <f>X153+(Entradas!$E$19*U154-Y153)/(800*Entradas!$D$44)</f>
        <v>0</v>
      </c>
      <c r="Y154" s="119">
        <f>8000*Entradas!$D$45*X154/Constantes!$E$32</f>
        <v>0</v>
      </c>
      <c r="Z154" s="119">
        <f>10*Escenarios!$E$11*T154</f>
        <v>0</v>
      </c>
      <c r="AA154" s="119">
        <f>10*Escenarios!$E$11*Y154</f>
        <v>0</v>
      </c>
      <c r="AB154" s="119">
        <f>0.001*Observaciones!$F153*Escenarios!$E$9</f>
        <v>0</v>
      </c>
      <c r="AC154" s="119">
        <f>Observaciones!$I153</f>
        <v>0</v>
      </c>
      <c r="AD154" s="119">
        <f>MIN(0.0005*ETo!$M153*Escenarios!$E$9*(AH153/Constantes!$E$27)^(2/3),AH153+Z154+AA154+AB154+AC154)</f>
        <v>3.10553145566471</v>
      </c>
      <c r="AE154" s="119">
        <f>MIN(Constantes!$E$26*(AH153/Constantes!$E$27)^(2/3),AH153+Z154+AA154+AB154+AC154-AD154)</f>
        <v>17.682096980819605</v>
      </c>
      <c r="AF154" s="119">
        <f>MIN(Entradas!$E$20,AH153+Z154+AA154+AB154+AC154-AD154-AE154)</f>
        <v>1</v>
      </c>
      <c r="AG154" s="119">
        <f>MAX(0,AH153+Z154+AA154+AB154+AC154-AD154-AE154-AF154-Constantes!$E$27)</f>
        <v>0</v>
      </c>
      <c r="AH154" s="119">
        <f t="shared" si="21"/>
        <v>5520.1852970033997</v>
      </c>
      <c r="AI154" s="119">
        <f>(Escenarios!$E$11*S154+0.1*AD154)/(Escenarios!$E$12)</f>
        <v>8.8729510183655682E-3</v>
      </c>
      <c r="AJ154" s="119">
        <f>AG154/10/Escenarios!$E$12</f>
        <v>0</v>
      </c>
      <c r="AK154" s="119">
        <f>(Escenarios!$E$11*U154+0.1*AE154)/(Escenarios!$E$12)</f>
        <v>5.0520277088056016E-2</v>
      </c>
      <c r="AL154" s="121">
        <f t="shared" si="22"/>
        <v>165.37348452582091</v>
      </c>
      <c r="AM154" s="121">
        <f>MAX(0,(AL154-Constantes!$D$13)*(1-EXP(-Constantes!$D$23)))</f>
        <v>0.86256416415533155</v>
      </c>
      <c r="AN154" s="121">
        <f>AJ154+W154*Escenarios!$E$11/Escenarios!$E$12+AM154</f>
        <v>0.86256416416815818</v>
      </c>
      <c r="AO154" s="121">
        <f>0.0526*AJ154*Observaciones!$F153^1.218</f>
        <v>0</v>
      </c>
      <c r="AP154" s="121">
        <f>AO154*Constantes!$E$38</f>
        <v>0</v>
      </c>
      <c r="AQ154" s="121">
        <f t="shared" si="23"/>
        <v>0</v>
      </c>
      <c r="AR154" s="15"/>
      <c r="AS154" s="74">
        <v>148</v>
      </c>
      <c r="AT154" s="146">
        <f>ETo!$I153*((1-Constantes!$F$19)*ETo!$K153+ETo!$L153)</f>
        <v>1.1529741002782918</v>
      </c>
      <c r="AU154" s="121">
        <f>MIN(AT154*Constantes!$F$17,0.8*(AX153+Observaciones!$F153-AV154-AW154-Constantes!$D$14))</f>
        <v>3.8319910800055371E-9</v>
      </c>
      <c r="AV154" s="121">
        <f>IF(Observaciones!$F153&gt;0.05*Constantes!$F$18,((Observaciones!$F153-0.05*Constantes!$F$18)^2)/(Observaciones!$F153+0.95*Constantes!$F$18),0)</f>
        <v>0</v>
      </c>
      <c r="AW154" s="121">
        <f>MAX(0,AX153+Observaciones!$F153-AV154-Constantes!$D$13)</f>
        <v>0</v>
      </c>
      <c r="AX154" s="121">
        <f>AX153+Observaciones!$F153-AV154-AU154-AW154-AY153</f>
        <v>25.500000000892054</v>
      </c>
      <c r="AY154" s="121">
        <f>MAX(0,(AX154-Constantes!$D$14)*(1-EXP(-Constantes!$D$22)))</f>
        <v>1.2281128039015378E-11</v>
      </c>
      <c r="AZ154" s="119">
        <f>AZ153+(Entradas!$F$19*AW154-BA153)/(800*Entradas!$D$44)</f>
        <v>0</v>
      </c>
      <c r="BA154" s="119">
        <f>8000*Entradas!$D$45*AZ154/Constantes!$F$32</f>
        <v>0</v>
      </c>
      <c r="BB154" s="119">
        <f>10*Escenarios!$F$11*AV154</f>
        <v>0</v>
      </c>
      <c r="BC154" s="119">
        <f>10*Escenarios!$F$11*BA154</f>
        <v>0</v>
      </c>
      <c r="BD154" s="119">
        <f>0.001*Observaciones!$F153*Escenarios!$F$9</f>
        <v>0</v>
      </c>
      <c r="BE154" s="119">
        <f>Observaciones!$I153</f>
        <v>0</v>
      </c>
      <c r="BF154" s="119">
        <f>MIN(0.0005*ETo!$M153*Escenarios!$F$9*(BJ153/Constantes!$F$27)^(2/3),BJ153+BB154+BE154+BC154+BD154)</f>
        <v>7.5381713237210031</v>
      </c>
      <c r="BG154" s="119">
        <f>MIN(Constantes!$F$26*(BJ153/Constantes!$F$27)^(2/3),BJ153+BB154+BC154+BD154+BE154-BF154)</f>
        <v>42.920407764969319</v>
      </c>
      <c r="BH154" s="119">
        <f>MIN(Entradas!$F$20,BJ153+BB154+BC154+BD154+BE154-BF154-BG154)</f>
        <v>1</v>
      </c>
      <c r="BI154" s="119">
        <f>MAX(0,BJ153+BB154+BC154+BD154+BE154-BF154-BG154-BH154-Constantes!$F$27)</f>
        <v>0</v>
      </c>
      <c r="BJ154" s="119">
        <f t="shared" si="24"/>
        <v>2568.3497554052419</v>
      </c>
      <c r="BK154" s="119">
        <f>(Escenarios!$F$11*AU154+0.1*BF154)/(Escenarios!$F$12)</f>
        <v>2.1537635966508744E-2</v>
      </c>
      <c r="BL154" s="119">
        <f>BI154/10/Escenarios!$F$12</f>
        <v>0</v>
      </c>
      <c r="BM154" s="119">
        <f>(Escenarios!$F$11*AW154+0.1*BG154)/(Escenarios!$F$12)</f>
        <v>0.1226297364713409</v>
      </c>
      <c r="BN154" s="121">
        <f t="shared" si="25"/>
        <v>171.97383733181937</v>
      </c>
      <c r="BO154" s="121">
        <f>MAX(0,(BN154-Constantes!$D$13)*(1-EXP(-Constantes!$D$23)))</f>
        <v>0.90815613127993855</v>
      </c>
      <c r="BP154" s="121">
        <f>BL154+AY154*Escenarios!$F$11/Escenarios!$F$12+BO154</f>
        <v>0.90815613129151795</v>
      </c>
      <c r="BQ154" s="121">
        <f>0.0526*BL154*Observaciones!$F153^1.218</f>
        <v>0</v>
      </c>
      <c r="BR154" s="121">
        <f>BQ154*Constantes!$F$38</f>
        <v>0</v>
      </c>
      <c r="BS154" s="121">
        <f t="shared" si="26"/>
        <v>0</v>
      </c>
      <c r="BT154" s="15"/>
      <c r="BU154" s="74">
        <v>148</v>
      </c>
      <c r="BV154" s="75">
        <f>0.0526*Observaciones!$F153^2.218</f>
        <v>0</v>
      </c>
      <c r="BW154" s="75">
        <f>IF(Observaciones!$F153&gt;0.05*$CA$7,((Observaciones!$F153-0.05*$CA$7)^2)/(Observaciones!$F153+0.95*$CA$7),0)</f>
        <v>0</v>
      </c>
      <c r="BX154" s="75">
        <f>0.0526*BW154*Observaciones!$F153^1.218</f>
        <v>0</v>
      </c>
      <c r="BY154" s="27"/>
      <c r="BZ154" s="27"/>
      <c r="CA154" s="103"/>
      <c r="CB154" s="37"/>
    </row>
    <row r="155" spans="2:80" s="2" customFormat="1" ht="14.5" x14ac:dyDescent="0.35">
      <c r="B155" s="36"/>
      <c r="C155" s="74">
        <v>149</v>
      </c>
      <c r="D155" s="146">
        <f>ETo!$I154*((1-Constantes!$D$19)*ETo!$K154+ETo!$L154)</f>
        <v>0</v>
      </c>
      <c r="E155" s="75">
        <f>MIN(D155*Constantes!$D$17,0.8*(H154+Observaciones!$F154-F155-G155-Constantes!$D$14))</f>
        <v>0</v>
      </c>
      <c r="F155" s="75">
        <f>IF(Observaciones!$F154&gt;0.05*Constantes!$D$18,((Observaciones!$F154-0.05*Constantes!$D$18)^2)/(Observaciones!$F154+0.95*Constantes!$D$18),0)</f>
        <v>0</v>
      </c>
      <c r="G155" s="75">
        <f>MAX(0,H154+Observaciones!$F154-F155-Constantes!$D$13)</f>
        <v>0</v>
      </c>
      <c r="H155" s="75">
        <f>H154+Observaciones!$F154-F155-E155-G155-I154</f>
        <v>25.500000000948496</v>
      </c>
      <c r="I155" s="75">
        <f>MAX(0,(H155-Constantes!$D$14)*(1-EXP(-Constantes!$D$22)))</f>
        <v>1.3058181211805363E-11</v>
      </c>
      <c r="J155" s="75">
        <f t="shared" si="18"/>
        <v>161.59702651325082</v>
      </c>
      <c r="K155" s="75">
        <f>MAX(0,(J155-Constantes!$D$13)*(1-EXP(-Constantes!$D$23)))</f>
        <v>0.83647826320166141</v>
      </c>
      <c r="L155" s="75">
        <f t="shared" si="19"/>
        <v>0.83647826321471963</v>
      </c>
      <c r="M155" s="75">
        <f>0.0526*F155*Observaciones!$F154^1.218</f>
        <v>0</v>
      </c>
      <c r="N155" s="75">
        <f>M155*Constantes!$D$38</f>
        <v>0</v>
      </c>
      <c r="O155" s="75">
        <f t="shared" si="20"/>
        <v>0</v>
      </c>
      <c r="P155" s="15"/>
      <c r="Q155" s="120">
        <v>149</v>
      </c>
      <c r="R155" s="146">
        <f>ETo!$I154*((1-Constantes!$E$19)*ETo!$K154+ETo!$L154)</f>
        <v>0</v>
      </c>
      <c r="S155" s="121">
        <f>MIN(R155*Constantes!$E$17,0.8*(V154+Observaciones!$F154-T155-U155-Constantes!$D$14))</f>
        <v>0</v>
      </c>
      <c r="T155" s="121">
        <f>IF(Observaciones!$F154&gt;0.05*Constantes!$E$18,((Observaciones!$F154-0.05*Constantes!$E$18)^2)/(Observaciones!$F154+0.95*Constantes!$E$18),0)</f>
        <v>0</v>
      </c>
      <c r="U155" s="121">
        <f>MAX(0,V154+Observaciones!$F154-T155-Constantes!$D$13)</f>
        <v>0</v>
      </c>
      <c r="V155" s="121">
        <f>V154+Observaciones!$F154-T155-S155-U155-W154</f>
        <v>25.500000000932165</v>
      </c>
      <c r="W155" s="121">
        <f>MAX(0,(V155-Constantes!$D$14)*(1-EXP(-Constantes!$D$22)))</f>
        <v>1.2833336153876518E-11</v>
      </c>
      <c r="X155" s="119">
        <f>X154+(Entradas!$E$19*U155-Y154)/(800*Entradas!$D$44)</f>
        <v>0</v>
      </c>
      <c r="Y155" s="119">
        <f>8000*Entradas!$D$45*X155/Constantes!$E$32</f>
        <v>0</v>
      </c>
      <c r="Z155" s="119">
        <f>10*Escenarios!$E$11*T155</f>
        <v>0</v>
      </c>
      <c r="AA155" s="119">
        <f>10*Escenarios!$E$11*Y155</f>
        <v>0</v>
      </c>
      <c r="AB155" s="119">
        <f>0.001*Observaciones!$F154*Escenarios!$E$9</f>
        <v>0</v>
      </c>
      <c r="AC155" s="119">
        <f>Observaciones!$I154</f>
        <v>0</v>
      </c>
      <c r="AD155" s="119">
        <f>MIN(0.0005*ETo!$M154*Escenarios!$E$9*(AH154/Constantes!$E$27)^(2/3),AH154+Z155+AA155+AB155+AC155)</f>
        <v>0</v>
      </c>
      <c r="AE155" s="119">
        <f>MIN(Constantes!$E$26*(AH154/Constantes!$E$27)^(2/3),AH154+Z155+AA155+AB155+AC155-AD155)</f>
        <v>17.635723143131862</v>
      </c>
      <c r="AF155" s="119">
        <f>MIN(Entradas!$E$20,AH154+Z155+AA155+AB155+AC155-AD155-AE155)</f>
        <v>1</v>
      </c>
      <c r="AG155" s="119">
        <f>MAX(0,AH154+Z155+AA155+AB155+AC155-AD155-AE155-AF155-Constantes!$E$27)</f>
        <v>0</v>
      </c>
      <c r="AH155" s="119">
        <f t="shared" si="21"/>
        <v>5501.5495738602676</v>
      </c>
      <c r="AI155" s="119">
        <f>(Escenarios!$E$11*S155+0.1*AD155)/(Escenarios!$E$12)</f>
        <v>0</v>
      </c>
      <c r="AJ155" s="119">
        <f>AG155/10/Escenarios!$E$12</f>
        <v>0</v>
      </c>
      <c r="AK155" s="119">
        <f>(Escenarios!$E$11*U155+0.1*AE155)/(Escenarios!$E$12)</f>
        <v>5.0387780408948181E-2</v>
      </c>
      <c r="AL155" s="121">
        <f t="shared" si="22"/>
        <v>164.56130814207452</v>
      </c>
      <c r="AM155" s="121">
        <f>MAX(0,(AL155-Constantes!$D$13)*(1-EXP(-Constantes!$D$23)))</f>
        <v>0.8569540520786717</v>
      </c>
      <c r="AN155" s="121">
        <f>AJ155+W155*Escenarios!$E$11/Escenarios!$E$12+AM155</f>
        <v>0.85695405209132169</v>
      </c>
      <c r="AO155" s="121">
        <f>0.0526*AJ155*Observaciones!$F154^1.218</f>
        <v>0</v>
      </c>
      <c r="AP155" s="121">
        <f>AO155*Constantes!$E$38</f>
        <v>0</v>
      </c>
      <c r="AQ155" s="121">
        <f t="shared" si="23"/>
        <v>0</v>
      </c>
      <c r="AR155" s="15"/>
      <c r="AS155" s="74">
        <v>149</v>
      </c>
      <c r="AT155" s="146">
        <f>ETo!$I154*((1-Constantes!$F$19)*ETo!$K154+ETo!$L154)</f>
        <v>0</v>
      </c>
      <c r="AU155" s="121">
        <f>MIN(AT155*Constantes!$F$17,0.8*(AX154+Observaciones!$F154-AV155-AW155-Constantes!$D$14))</f>
        <v>0</v>
      </c>
      <c r="AV155" s="121">
        <f>IF(Observaciones!$F154&gt;0.05*Constantes!$F$18,((Observaciones!$F154-0.05*Constantes!$F$18)^2)/(Observaciones!$F154+0.95*Constantes!$F$18),0)</f>
        <v>0</v>
      </c>
      <c r="AW155" s="121">
        <f>MAX(0,AX154+Observaciones!$F154-AV155-Constantes!$D$13)</f>
        <v>0</v>
      </c>
      <c r="AX155" s="121">
        <f>AX154+Observaciones!$F154-AV155-AU155-AW155-AY154</f>
        <v>25.500000000879773</v>
      </c>
      <c r="AY155" s="121">
        <f>MAX(0,(AX155-Constantes!$D$14)*(1-EXP(-Constantes!$D$22)))</f>
        <v>1.2112041816422379E-11</v>
      </c>
      <c r="AZ155" s="119">
        <f>AZ154+(Entradas!$F$19*AW155-BA154)/(800*Entradas!$D$44)</f>
        <v>0</v>
      </c>
      <c r="BA155" s="119">
        <f>8000*Entradas!$D$45*AZ155/Constantes!$F$32</f>
        <v>0</v>
      </c>
      <c r="BB155" s="119">
        <f>10*Escenarios!$F$11*AV155</f>
        <v>0</v>
      </c>
      <c r="BC155" s="119">
        <f>10*Escenarios!$F$11*BA155</f>
        <v>0</v>
      </c>
      <c r="BD155" s="119">
        <f>0.001*Observaciones!$F154*Escenarios!$F$9</f>
        <v>0</v>
      </c>
      <c r="BE155" s="119">
        <f>Observaciones!$I154</f>
        <v>0</v>
      </c>
      <c r="BF155" s="119">
        <f>MIN(0.0005*ETo!$M154*Escenarios!$F$9*(BJ154/Constantes!$F$27)^(2/3),BJ154+BB155+BE155+BC155+BD155)</f>
        <v>0</v>
      </c>
      <c r="BG155" s="119">
        <f>MIN(Constantes!$F$26*(BJ154/Constantes!$F$27)^(2/3),BJ154+BB155+BC155+BD155+BE155-BF155)</f>
        <v>42.356519850068537</v>
      </c>
      <c r="BH155" s="119">
        <f>MIN(Entradas!$F$20,BJ154+BB155+BC155+BD155+BE155-BF155-BG155)</f>
        <v>1</v>
      </c>
      <c r="BI155" s="119">
        <f>MAX(0,BJ154+BB155+BC155+BD155+BE155-BF155-BG155-BH155-Constantes!$F$27)</f>
        <v>0</v>
      </c>
      <c r="BJ155" s="119">
        <f t="shared" si="24"/>
        <v>2524.9932355551732</v>
      </c>
      <c r="BK155" s="119">
        <f>(Escenarios!$F$11*AU155+0.1*BF155)/(Escenarios!$F$12)</f>
        <v>0</v>
      </c>
      <c r="BL155" s="119">
        <f>BI155/10/Escenarios!$F$12</f>
        <v>0</v>
      </c>
      <c r="BM155" s="119">
        <f>(Escenarios!$F$11*AW155+0.1*BG155)/(Escenarios!$F$12)</f>
        <v>0.12101862814305296</v>
      </c>
      <c r="BN155" s="121">
        <f t="shared" si="25"/>
        <v>171.18669982868246</v>
      </c>
      <c r="BO155" s="121">
        <f>MAX(0,(BN155-Constantes!$D$13)*(1-EXP(-Constantes!$D$23)))</f>
        <v>0.90271897538534029</v>
      </c>
      <c r="BP155" s="121">
        <f>BL155+AY155*Escenarios!$F$11/Escenarios!$F$12+BO155</f>
        <v>0.90271897539676027</v>
      </c>
      <c r="BQ155" s="121">
        <f>0.0526*BL155*Observaciones!$F154^1.218</f>
        <v>0</v>
      </c>
      <c r="BR155" s="121">
        <f>BQ155*Constantes!$F$38</f>
        <v>0</v>
      </c>
      <c r="BS155" s="121">
        <f t="shared" si="26"/>
        <v>0</v>
      </c>
      <c r="BT155" s="15"/>
      <c r="BU155" s="74">
        <v>149</v>
      </c>
      <c r="BV155" s="75">
        <f>0.0526*Observaciones!$F154^2.218</f>
        <v>0</v>
      </c>
      <c r="BW155" s="75">
        <f>IF(Observaciones!$F154&gt;0.05*$CA$7,((Observaciones!$F154-0.05*$CA$7)^2)/(Observaciones!$F154+0.95*$CA$7),0)</f>
        <v>0</v>
      </c>
      <c r="BX155" s="75">
        <f>0.0526*BW155*Observaciones!$F154^1.218</f>
        <v>0</v>
      </c>
      <c r="BY155" s="27"/>
      <c r="BZ155" s="27"/>
      <c r="CA155" s="103"/>
      <c r="CB155" s="37"/>
    </row>
    <row r="156" spans="2:80" s="2" customFormat="1" ht="14.5" x14ac:dyDescent="0.35">
      <c r="B156" s="36"/>
      <c r="C156" s="74">
        <v>150</v>
      </c>
      <c r="D156" s="146">
        <f>ETo!$I155*((1-Constantes!$D$19)*ETo!$K155+ETo!$L155)</f>
        <v>0</v>
      </c>
      <c r="E156" s="75">
        <f>MIN(D156*Constantes!$D$17,0.8*(H155+Observaciones!$F155-F156-G156-Constantes!$D$14))</f>
        <v>0</v>
      </c>
      <c r="F156" s="75">
        <f>IF(Observaciones!$F155&gt;0.05*Constantes!$D$18,((Observaciones!$F155-0.05*Constantes!$D$18)^2)/(Observaciones!$F155+0.95*Constantes!$D$18),0)</f>
        <v>0</v>
      </c>
      <c r="G156" s="75">
        <f>MAX(0,H155+Observaciones!$F155-F156-Constantes!$D$13)</f>
        <v>0</v>
      </c>
      <c r="H156" s="75">
        <f>H155+Observaciones!$F155-F156-E156-G156-I155</f>
        <v>25.500000000935437</v>
      </c>
      <c r="I156" s="75">
        <f>MAX(0,(H156-Constantes!$D$14)*(1-EXP(-Constantes!$D$22)))</f>
        <v>1.2878383423476794E-11</v>
      </c>
      <c r="J156" s="75">
        <f t="shared" si="18"/>
        <v>160.76054825004917</v>
      </c>
      <c r="K156" s="75">
        <f>MAX(0,(J156-Constantes!$D$13)*(1-EXP(-Constantes!$D$23)))</f>
        <v>0.83070028578177568</v>
      </c>
      <c r="L156" s="75">
        <f t="shared" si="19"/>
        <v>0.83070028579465405</v>
      </c>
      <c r="M156" s="75">
        <f>0.0526*F156*Observaciones!$F155^1.218</f>
        <v>0</v>
      </c>
      <c r="N156" s="75">
        <f>M156*Constantes!$D$38</f>
        <v>0</v>
      </c>
      <c r="O156" s="75">
        <f t="shared" si="20"/>
        <v>0</v>
      </c>
      <c r="P156" s="15"/>
      <c r="Q156" s="120">
        <v>150</v>
      </c>
      <c r="R156" s="146">
        <f>ETo!$I155*((1-Constantes!$E$19)*ETo!$K155+ETo!$L155)</f>
        <v>0</v>
      </c>
      <c r="S156" s="121">
        <f>MIN(R156*Constantes!$E$17,0.8*(V155+Observaciones!$F155-T156-U156-Constantes!$D$14))</f>
        <v>0</v>
      </c>
      <c r="T156" s="121">
        <f>IF(Observaciones!$F155&gt;0.05*Constantes!$E$18,((Observaciones!$F155-0.05*Constantes!$E$18)^2)/(Observaciones!$F155+0.95*Constantes!$E$18),0)</f>
        <v>0</v>
      </c>
      <c r="U156" s="121">
        <f>MAX(0,V155+Observaciones!$F155-T156-Constantes!$D$13)</f>
        <v>0</v>
      </c>
      <c r="V156" s="121">
        <f>V155+Observaciones!$F155-T156-S156-U156-W155</f>
        <v>25.500000000919332</v>
      </c>
      <c r="W156" s="121">
        <f>MAX(0,(V156-Constantes!$D$14)*(1-EXP(-Constantes!$D$22)))</f>
        <v>1.2656668686128206E-11</v>
      </c>
      <c r="X156" s="119">
        <f>X155+(Entradas!$E$19*U156-Y155)/(800*Entradas!$D$44)</f>
        <v>0</v>
      </c>
      <c r="Y156" s="119">
        <f>8000*Entradas!$D$45*X156/Constantes!$E$32</f>
        <v>0</v>
      </c>
      <c r="Z156" s="119">
        <f>10*Escenarios!$E$11*T156</f>
        <v>0</v>
      </c>
      <c r="AA156" s="119">
        <f>10*Escenarios!$E$11*Y156</f>
        <v>0</v>
      </c>
      <c r="AB156" s="119">
        <f>0.001*Observaciones!$F155*Escenarios!$E$9</f>
        <v>0</v>
      </c>
      <c r="AC156" s="119">
        <f>Observaciones!$I155</f>
        <v>0</v>
      </c>
      <c r="AD156" s="119">
        <f>MIN(0.0005*ETo!$M155*Escenarios!$E$9*(AH155/Constantes!$E$27)^(2/3),AH155+Z156+AA156+AB156+AC156)</f>
        <v>0</v>
      </c>
      <c r="AE156" s="119">
        <f>MIN(Constantes!$E$26*(AH155/Constantes!$E$27)^(2/3),AH155+Z156+AA156+AB156+AC156-AD156)</f>
        <v>17.596009542597606</v>
      </c>
      <c r="AF156" s="119">
        <f>MIN(Entradas!$E$20,AH155+Z156+AA156+AB156+AC156-AD156-AE156)</f>
        <v>1</v>
      </c>
      <c r="AG156" s="119">
        <f>MAX(0,AH155+Z156+AA156+AB156+AC156-AD156-AE156-AF156-Constantes!$E$27)</f>
        <v>0</v>
      </c>
      <c r="AH156" s="119">
        <f t="shared" si="21"/>
        <v>5482.9535643176696</v>
      </c>
      <c r="AI156" s="119">
        <f>(Escenarios!$E$11*S156+0.1*AD156)/(Escenarios!$E$12)</f>
        <v>0</v>
      </c>
      <c r="AJ156" s="119">
        <f>AG156/10/Escenarios!$E$12</f>
        <v>0</v>
      </c>
      <c r="AK156" s="119">
        <f>(Escenarios!$E$11*U156+0.1*AE156)/(Escenarios!$E$12)</f>
        <v>5.0274312978850308E-2</v>
      </c>
      <c r="AL156" s="121">
        <f t="shared" si="22"/>
        <v>163.7546284029747</v>
      </c>
      <c r="AM156" s="121">
        <f>MAX(0,(AL156-Constantes!$D$13)*(1-EXP(-Constantes!$D$23)))</f>
        <v>0.85138190809998904</v>
      </c>
      <c r="AN156" s="121">
        <f>AJ156+W156*Escenarios!$E$11/Escenarios!$E$12+AM156</f>
        <v>0.85138190811246495</v>
      </c>
      <c r="AO156" s="121">
        <f>0.0526*AJ156*Observaciones!$F155^1.218</f>
        <v>0</v>
      </c>
      <c r="AP156" s="121">
        <f>AO156*Constantes!$E$38</f>
        <v>0</v>
      </c>
      <c r="AQ156" s="121">
        <f t="shared" si="23"/>
        <v>0</v>
      </c>
      <c r="AR156" s="15"/>
      <c r="AS156" s="74">
        <v>150</v>
      </c>
      <c r="AT156" s="146">
        <f>ETo!$I155*((1-Constantes!$F$19)*ETo!$K155+ETo!$L155)</f>
        <v>0</v>
      </c>
      <c r="AU156" s="121">
        <f>MIN(AT156*Constantes!$F$17,0.8*(AX155+Observaciones!$F155-AV156-AW156-Constantes!$D$14))</f>
        <v>0</v>
      </c>
      <c r="AV156" s="121">
        <f>IF(Observaciones!$F155&gt;0.05*Constantes!$F$18,((Observaciones!$F155-0.05*Constantes!$F$18)^2)/(Observaciones!$F155+0.95*Constantes!$F$18),0)</f>
        <v>0</v>
      </c>
      <c r="AW156" s="121">
        <f>MAX(0,AX155+Observaciones!$F155-AV156-Constantes!$D$13)</f>
        <v>0</v>
      </c>
      <c r="AX156" s="121">
        <f>AX155+Observaciones!$F155-AV156-AU156-AW156-AY155</f>
        <v>25.500000000867661</v>
      </c>
      <c r="AY156" s="121">
        <f>MAX(0,(AX156-Constantes!$D$14)*(1-EXP(-Constantes!$D$22)))</f>
        <v>1.1945303334264573E-11</v>
      </c>
      <c r="AZ156" s="119">
        <f>AZ155+(Entradas!$F$19*AW156-BA155)/(800*Entradas!$D$44)</f>
        <v>0</v>
      </c>
      <c r="BA156" s="119">
        <f>8000*Entradas!$D$45*AZ156/Constantes!$F$32</f>
        <v>0</v>
      </c>
      <c r="BB156" s="119">
        <f>10*Escenarios!$F$11*AV156</f>
        <v>0</v>
      </c>
      <c r="BC156" s="119">
        <f>10*Escenarios!$F$11*BA156</f>
        <v>0</v>
      </c>
      <c r="BD156" s="119">
        <f>0.001*Observaciones!$F155*Escenarios!$F$9</f>
        <v>0</v>
      </c>
      <c r="BE156" s="119">
        <f>Observaciones!$I155</f>
        <v>0</v>
      </c>
      <c r="BF156" s="119">
        <f>MIN(0.0005*ETo!$M155*Escenarios!$F$9*(BJ155/Constantes!$F$27)^(2/3),BJ155+BB156+BE156+BC156+BD156)</f>
        <v>0</v>
      </c>
      <c r="BG156" s="119">
        <f>MIN(Constantes!$F$26*(BJ155/Constantes!$F$27)^(2/3),BJ155+BB156+BC156+BD156+BE156-BF156)</f>
        <v>41.878485977618531</v>
      </c>
      <c r="BH156" s="119">
        <f>MIN(Entradas!$F$20,BJ155+BB156+BC156+BD156+BE156-BF156-BG156)</f>
        <v>1</v>
      </c>
      <c r="BI156" s="119">
        <f>MAX(0,BJ155+BB156+BC156+BD156+BE156-BF156-BG156-BH156-Constantes!$F$27)</f>
        <v>0</v>
      </c>
      <c r="BJ156" s="119">
        <f t="shared" si="24"/>
        <v>2482.1147495775549</v>
      </c>
      <c r="BK156" s="119">
        <f>(Escenarios!$F$11*AU156+0.1*BF156)/(Escenarios!$F$12)</f>
        <v>0</v>
      </c>
      <c r="BL156" s="119">
        <f>BI156/10/Escenarios!$F$12</f>
        <v>0</v>
      </c>
      <c r="BM156" s="119">
        <f>(Escenarios!$F$11*AW156+0.1*BG156)/(Escenarios!$F$12)</f>
        <v>0.1196528170789101</v>
      </c>
      <c r="BN156" s="121">
        <f t="shared" si="25"/>
        <v>170.40363367037602</v>
      </c>
      <c r="BO156" s="121">
        <f>MAX(0,(BN156-Constantes!$D$13)*(1-EXP(-Constantes!$D$23)))</f>
        <v>0.89730994232373573</v>
      </c>
      <c r="BP156" s="121">
        <f>BL156+AY156*Escenarios!$F$11/Escenarios!$F$12+BO156</f>
        <v>0.8973099423349985</v>
      </c>
      <c r="BQ156" s="121">
        <f>0.0526*BL156*Observaciones!$F155^1.218</f>
        <v>0</v>
      </c>
      <c r="BR156" s="121">
        <f>BQ156*Constantes!$F$38</f>
        <v>0</v>
      </c>
      <c r="BS156" s="121">
        <f t="shared" si="26"/>
        <v>0</v>
      </c>
      <c r="BT156" s="15"/>
      <c r="BU156" s="74">
        <v>150</v>
      </c>
      <c r="BV156" s="75">
        <f>0.0526*Observaciones!$F155^2.218</f>
        <v>0</v>
      </c>
      <c r="BW156" s="75">
        <f>IF(Observaciones!$F155&gt;0.05*$CA$7,((Observaciones!$F155-0.05*$CA$7)^2)/(Observaciones!$F155+0.95*$CA$7),0)</f>
        <v>0</v>
      </c>
      <c r="BX156" s="75">
        <f>0.0526*BW156*Observaciones!$F155^1.218</f>
        <v>0</v>
      </c>
      <c r="BY156" s="27"/>
      <c r="BZ156" s="27"/>
      <c r="CA156" s="103"/>
      <c r="CB156" s="37"/>
    </row>
    <row r="157" spans="2:80" s="2" customFormat="1" ht="14.5" x14ac:dyDescent="0.35">
      <c r="B157" s="36"/>
      <c r="C157" s="74">
        <v>151</v>
      </c>
      <c r="D157" s="146">
        <f>ETo!$I156*((1-Constantes!$D$19)*ETo!$K156+ETo!$L156)</f>
        <v>0</v>
      </c>
      <c r="E157" s="75">
        <f>MIN(D157*Constantes!$D$17,0.8*(H156+Observaciones!$F156-F157-G157-Constantes!$D$14))</f>
        <v>0</v>
      </c>
      <c r="F157" s="75">
        <f>IF(Observaciones!$F156&gt;0.05*Constantes!$D$18,((Observaciones!$F156-0.05*Constantes!$D$18)^2)/(Observaciones!$F156+0.95*Constantes!$D$18),0)</f>
        <v>0</v>
      </c>
      <c r="G157" s="75">
        <f>MAX(0,H156+Observaciones!$F156-F157-Constantes!$D$13)</f>
        <v>0</v>
      </c>
      <c r="H157" s="75">
        <f>H156+Observaciones!$F156-F157-E157-G157-I156</f>
        <v>25.500000000922558</v>
      </c>
      <c r="I157" s="75">
        <f>MAX(0,(H157-Constantes!$D$14)*(1-EXP(-Constantes!$D$22)))</f>
        <v>1.2701080109360617E-11</v>
      </c>
      <c r="J157" s="75">
        <f t="shared" si="18"/>
        <v>159.9298479642674</v>
      </c>
      <c r="K157" s="75">
        <f>MAX(0,(J157-Constantes!$D$13)*(1-EXP(-Constantes!$D$23)))</f>
        <v>0.82496221976728257</v>
      </c>
      <c r="L157" s="75">
        <f t="shared" si="19"/>
        <v>0.82496221977998363</v>
      </c>
      <c r="M157" s="75">
        <f>0.0526*F157*Observaciones!$F156^1.218</f>
        <v>0</v>
      </c>
      <c r="N157" s="75">
        <f>M157*Constantes!$D$38</f>
        <v>0</v>
      </c>
      <c r="O157" s="75">
        <f t="shared" si="20"/>
        <v>0</v>
      </c>
      <c r="P157" s="15"/>
      <c r="Q157" s="120">
        <v>151</v>
      </c>
      <c r="R157" s="146">
        <f>ETo!$I156*((1-Constantes!$E$19)*ETo!$K156+ETo!$L156)</f>
        <v>0</v>
      </c>
      <c r="S157" s="121">
        <f>MIN(R157*Constantes!$E$17,0.8*(V156+Observaciones!$F156-T157-U157-Constantes!$D$14))</f>
        <v>0</v>
      </c>
      <c r="T157" s="121">
        <f>IF(Observaciones!$F156&gt;0.05*Constantes!$E$18,((Observaciones!$F156-0.05*Constantes!$E$18)^2)/(Observaciones!$F156+0.95*Constantes!$E$18),0)</f>
        <v>0</v>
      </c>
      <c r="U157" s="121">
        <f>MAX(0,V156+Observaciones!$F156-T157-Constantes!$D$13)</f>
        <v>0</v>
      </c>
      <c r="V157" s="121">
        <f>V156+Observaciones!$F156-T157-S157-U157-W156</f>
        <v>25.500000000906674</v>
      </c>
      <c r="W157" s="121">
        <f>MAX(0,(V157-Constantes!$D$14)*(1-EXP(-Constantes!$D$22)))</f>
        <v>1.2482397870074155E-11</v>
      </c>
      <c r="X157" s="119">
        <f>X156+(Entradas!$E$19*U157-Y156)/(800*Entradas!$D$44)</f>
        <v>0</v>
      </c>
      <c r="Y157" s="119">
        <f>8000*Entradas!$D$45*X157/Constantes!$E$32</f>
        <v>0</v>
      </c>
      <c r="Z157" s="119">
        <f>10*Escenarios!$E$11*T157</f>
        <v>0</v>
      </c>
      <c r="AA157" s="119">
        <f>10*Escenarios!$E$11*Y157</f>
        <v>0</v>
      </c>
      <c r="AB157" s="119">
        <f>0.001*Observaciones!$F156*Escenarios!$E$9</f>
        <v>0</v>
      </c>
      <c r="AC157" s="119">
        <f>Observaciones!$I156</f>
        <v>0</v>
      </c>
      <c r="AD157" s="119">
        <f>MIN(0.0005*ETo!$M156*Escenarios!$E$9*(AH156/Constantes!$E$27)^(2/3),AH156+Z157+AA157+AB157+AC157)</f>
        <v>0</v>
      </c>
      <c r="AE157" s="119">
        <f>MIN(Constantes!$E$26*(AH156/Constantes!$E$27)^(2/3),AH156+Z157+AA157+AB157+AC157-AD157)</f>
        <v>17.556335850239627</v>
      </c>
      <c r="AF157" s="119">
        <f>MIN(Entradas!$E$20,AH156+Z157+AA157+AB157+AC157-AD157-AE157)</f>
        <v>1</v>
      </c>
      <c r="AG157" s="119">
        <f>MAX(0,AH156+Z157+AA157+AB157+AC157-AD157-AE157-AF157-Constantes!$E$27)</f>
        <v>0</v>
      </c>
      <c r="AH157" s="119">
        <f t="shared" si="21"/>
        <v>5464.3972284674301</v>
      </c>
      <c r="AI157" s="119">
        <f>(Escenarios!$E$11*S157+0.1*AD157)/(Escenarios!$E$12)</f>
        <v>0</v>
      </c>
      <c r="AJ157" s="119">
        <f>AG157/10/Escenarios!$E$12</f>
        <v>0</v>
      </c>
      <c r="AK157" s="119">
        <f>(Escenarios!$E$11*U157+0.1*AE157)/(Escenarios!$E$12)</f>
        <v>5.0160959572113223E-2</v>
      </c>
      <c r="AL157" s="121">
        <f t="shared" si="22"/>
        <v>162.95340745444682</v>
      </c>
      <c r="AM157" s="121">
        <f>MAX(0,(AL157-Constantes!$D$13)*(1-EXP(-Constantes!$D$23)))</f>
        <v>0.84584747074209021</v>
      </c>
      <c r="AN157" s="121">
        <f>AJ157+W157*Escenarios!$E$11/Escenarios!$E$12+AM157</f>
        <v>0.84584747075439426</v>
      </c>
      <c r="AO157" s="121">
        <f>0.0526*AJ157*Observaciones!$F156^1.218</f>
        <v>0</v>
      </c>
      <c r="AP157" s="121">
        <f>AO157*Constantes!$E$38</f>
        <v>0</v>
      </c>
      <c r="AQ157" s="121">
        <f t="shared" si="23"/>
        <v>0</v>
      </c>
      <c r="AR157" s="15"/>
      <c r="AS157" s="74">
        <v>151</v>
      </c>
      <c r="AT157" s="146">
        <f>ETo!$I156*((1-Constantes!$F$19)*ETo!$K156+ETo!$L156)</f>
        <v>0</v>
      </c>
      <c r="AU157" s="121">
        <f>MIN(AT157*Constantes!$F$17,0.8*(AX156+Observaciones!$F156-AV157-AW157-Constantes!$D$14))</f>
        <v>0</v>
      </c>
      <c r="AV157" s="121">
        <f>IF(Observaciones!$F156&gt;0.05*Constantes!$F$18,((Observaciones!$F156-0.05*Constantes!$F$18)^2)/(Observaciones!$F156+0.95*Constantes!$F$18),0)</f>
        <v>0</v>
      </c>
      <c r="AW157" s="121">
        <f>MAX(0,AX156+Observaciones!$F156-AV157-Constantes!$D$13)</f>
        <v>0</v>
      </c>
      <c r="AX157" s="121">
        <f>AX156+Observaciones!$F156-AV157-AU157-AW157-AY156</f>
        <v>25.500000000855717</v>
      </c>
      <c r="AY157" s="121">
        <f>MAX(0,(AX157-Constantes!$D$14)*(1-EXP(-Constantes!$D$22)))</f>
        <v>1.1780863681282894E-11</v>
      </c>
      <c r="AZ157" s="119">
        <f>AZ156+(Entradas!$F$19*AW157-BA156)/(800*Entradas!$D$44)</f>
        <v>0</v>
      </c>
      <c r="BA157" s="119">
        <f>8000*Entradas!$D$45*AZ157/Constantes!$F$32</f>
        <v>0</v>
      </c>
      <c r="BB157" s="119">
        <f>10*Escenarios!$F$11*AV157</f>
        <v>0</v>
      </c>
      <c r="BC157" s="119">
        <f>10*Escenarios!$F$11*BA157</f>
        <v>0</v>
      </c>
      <c r="BD157" s="119">
        <f>0.001*Observaciones!$F156*Escenarios!$F$9</f>
        <v>0</v>
      </c>
      <c r="BE157" s="119">
        <f>Observaciones!$I156</f>
        <v>0</v>
      </c>
      <c r="BF157" s="119">
        <f>MIN(0.0005*ETo!$M156*Escenarios!$F$9*(BJ156/Constantes!$F$27)^(2/3),BJ156+BB157+BE157+BC157+BD157)</f>
        <v>0</v>
      </c>
      <c r="BG157" s="119">
        <f>MIN(Constantes!$F$26*(BJ156/Constantes!$F$27)^(2/3),BJ156+BB157+BC157+BD157+BE157-BF157)</f>
        <v>41.403024085074655</v>
      </c>
      <c r="BH157" s="119">
        <f>MIN(Entradas!$F$20,BJ156+BB157+BC157+BD157+BE157-BF157-BG157)</f>
        <v>1</v>
      </c>
      <c r="BI157" s="119">
        <f>MAX(0,BJ156+BB157+BC157+BD157+BE157-BF157-BG157-BH157-Constantes!$F$27)</f>
        <v>0</v>
      </c>
      <c r="BJ157" s="119">
        <f t="shared" si="24"/>
        <v>2439.7117254924801</v>
      </c>
      <c r="BK157" s="119">
        <f>(Escenarios!$F$11*AU157+0.1*BF157)/(Escenarios!$F$12)</f>
        <v>0</v>
      </c>
      <c r="BL157" s="119">
        <f>BI157/10/Escenarios!$F$12</f>
        <v>0</v>
      </c>
      <c r="BM157" s="119">
        <f>(Escenarios!$F$11*AW157+0.1*BG157)/(Escenarios!$F$12)</f>
        <v>0.11829435452878473</v>
      </c>
      <c r="BN157" s="121">
        <f t="shared" si="25"/>
        <v>169.62461808258107</v>
      </c>
      <c r="BO157" s="121">
        <f>MAX(0,(BN157-Constantes!$D$13)*(1-EXP(-Constantes!$D$23)))</f>
        <v>0.89192888859642194</v>
      </c>
      <c r="BP157" s="121">
        <f>BL157+AY157*Escenarios!$F$11/Escenarios!$F$12+BO157</f>
        <v>0.89192888860752961</v>
      </c>
      <c r="BQ157" s="121">
        <f>0.0526*BL157*Observaciones!$F156^1.218</f>
        <v>0</v>
      </c>
      <c r="BR157" s="121">
        <f>BQ157*Constantes!$F$38</f>
        <v>0</v>
      </c>
      <c r="BS157" s="121">
        <f t="shared" si="26"/>
        <v>0</v>
      </c>
      <c r="BT157" s="15"/>
      <c r="BU157" s="74">
        <v>151</v>
      </c>
      <c r="BV157" s="75">
        <f>0.0526*Observaciones!$F156^2.218</f>
        <v>0</v>
      </c>
      <c r="BW157" s="75">
        <f>IF(Observaciones!$F156&gt;0.05*$CA$7,((Observaciones!$F156-0.05*$CA$7)^2)/(Observaciones!$F156+0.95*$CA$7),0)</f>
        <v>0</v>
      </c>
      <c r="BX157" s="75">
        <f>0.0526*BW157*Observaciones!$F156^1.218</f>
        <v>0</v>
      </c>
      <c r="BY157" s="27"/>
      <c r="BZ157" s="27"/>
      <c r="CA157" s="103"/>
      <c r="CB157" s="37"/>
    </row>
    <row r="158" spans="2:80" s="2" customFormat="1" ht="14.5" x14ac:dyDescent="0.35">
      <c r="B158" s="36"/>
      <c r="C158" s="74">
        <v>152</v>
      </c>
      <c r="D158" s="146">
        <f>ETo!$I157*((1-Constantes!$D$19)*ETo!$K157+ETo!$L157)</f>
        <v>0</v>
      </c>
      <c r="E158" s="75">
        <f>MIN(D158*Constantes!$D$17,0.8*(H157+Observaciones!$F157-F158-G158-Constantes!$D$14))</f>
        <v>0</v>
      </c>
      <c r="F158" s="75">
        <f>IF(Observaciones!$F157&gt;0.05*Constantes!$D$18,((Observaciones!$F157-0.05*Constantes!$D$18)^2)/(Observaciones!$F157+0.95*Constantes!$D$18),0)</f>
        <v>0</v>
      </c>
      <c r="G158" s="75">
        <f>MAX(0,H157+Observaciones!$F157-F158-Constantes!$D$13)</f>
        <v>0</v>
      </c>
      <c r="H158" s="75">
        <f>H157+Observaciones!$F157-F158-E158-G158-I157</f>
        <v>25.500000000909857</v>
      </c>
      <c r="I158" s="75">
        <f>MAX(0,(H158-Constantes!$D$14)*(1-EXP(-Constantes!$D$22)))</f>
        <v>1.2526222358197767E-11</v>
      </c>
      <c r="J158" s="75">
        <f t="shared" si="18"/>
        <v>159.10488574450011</v>
      </c>
      <c r="K158" s="75">
        <f>MAX(0,(J158-Constantes!$D$13)*(1-EXP(-Constantes!$D$23)))</f>
        <v>0.81926378946996703</v>
      </c>
      <c r="L158" s="75">
        <f t="shared" si="19"/>
        <v>0.81926378948249323</v>
      </c>
      <c r="M158" s="75">
        <f>0.0526*F158*Observaciones!$F157^1.218</f>
        <v>0</v>
      </c>
      <c r="N158" s="75">
        <f>M158*Constantes!$D$38</f>
        <v>0</v>
      </c>
      <c r="O158" s="75">
        <f t="shared" si="20"/>
        <v>0</v>
      </c>
      <c r="P158" s="15"/>
      <c r="Q158" s="120">
        <v>152</v>
      </c>
      <c r="R158" s="146">
        <f>ETo!$I157*((1-Constantes!$E$19)*ETo!$K157+ETo!$L157)</f>
        <v>0</v>
      </c>
      <c r="S158" s="121">
        <f>MIN(R158*Constantes!$E$17,0.8*(V157+Observaciones!$F157-T158-U158-Constantes!$D$14))</f>
        <v>0</v>
      </c>
      <c r="T158" s="121">
        <f>IF(Observaciones!$F157&gt;0.05*Constantes!$E$18,((Observaciones!$F157-0.05*Constantes!$E$18)^2)/(Observaciones!$F157+0.95*Constantes!$E$18),0)</f>
        <v>0</v>
      </c>
      <c r="U158" s="121">
        <f>MAX(0,V157+Observaciones!$F157-T158-Constantes!$D$13)</f>
        <v>0</v>
      </c>
      <c r="V158" s="121">
        <f>V157+Observaciones!$F157-T158-S158-U158-W157</f>
        <v>25.500000000894193</v>
      </c>
      <c r="W158" s="121">
        <f>MAX(0,(V158-Constantes!$D$14)*(1-EXP(-Constantes!$D$22)))</f>
        <v>1.231057261697343E-11</v>
      </c>
      <c r="X158" s="119">
        <f>X157+(Entradas!$E$19*U158-Y157)/(800*Entradas!$D$44)</f>
        <v>0</v>
      </c>
      <c r="Y158" s="119">
        <f>8000*Entradas!$D$45*X158/Constantes!$E$32</f>
        <v>0</v>
      </c>
      <c r="Z158" s="119">
        <f>10*Escenarios!$E$11*T158</f>
        <v>0</v>
      </c>
      <c r="AA158" s="119">
        <f>10*Escenarios!$E$11*Y158</f>
        <v>0</v>
      </c>
      <c r="AB158" s="119">
        <f>0.001*Observaciones!$F157*Escenarios!$E$9</f>
        <v>0</v>
      </c>
      <c r="AC158" s="119">
        <f>Observaciones!$I157</f>
        <v>0</v>
      </c>
      <c r="AD158" s="119">
        <f>MIN(0.0005*ETo!$M157*Escenarios!$E$9*(AH157/Constantes!$E$27)^(2/3),AH157+Z158+AA158+AB158+AC158)</f>
        <v>0</v>
      </c>
      <c r="AE158" s="119">
        <f>MIN(Constantes!$E$26*(AH157/Constantes!$E$27)^(2/3),AH157+Z158+AA158+AB158+AC158-AD158)</f>
        <v>17.51670206550267</v>
      </c>
      <c r="AF158" s="119">
        <f>MIN(Entradas!$E$20,AH157+Z158+AA158+AB158+AC158-AD158-AE158)</f>
        <v>1</v>
      </c>
      <c r="AG158" s="119">
        <f>MAX(0,AH157+Z158+AA158+AB158+AC158-AD158-AE158-AF158-Constantes!$E$27)</f>
        <v>0</v>
      </c>
      <c r="AH158" s="119">
        <f t="shared" si="21"/>
        <v>5445.8805264019275</v>
      </c>
      <c r="AI158" s="119">
        <f>(Escenarios!$E$11*S158+0.1*AD158)/(Escenarios!$E$12)</f>
        <v>0</v>
      </c>
      <c r="AJ158" s="119">
        <f>AG158/10/Escenarios!$E$12</f>
        <v>0</v>
      </c>
      <c r="AK158" s="119">
        <f>(Escenarios!$E$11*U158+0.1*AE158)/(Escenarios!$E$12)</f>
        <v>5.0047720187150493E-2</v>
      </c>
      <c r="AL158" s="121">
        <f t="shared" si="22"/>
        <v>162.15760770389187</v>
      </c>
      <c r="AM158" s="121">
        <f>MAX(0,(AL158-Constantes!$D$13)*(1-EXP(-Constantes!$D$23)))</f>
        <v>0.84035048033392623</v>
      </c>
      <c r="AN158" s="121">
        <f>AJ158+W158*Escenarios!$E$11/Escenarios!$E$12+AM158</f>
        <v>0.84035048034606097</v>
      </c>
      <c r="AO158" s="121">
        <f>0.0526*AJ158*Observaciones!$F157^1.218</f>
        <v>0</v>
      </c>
      <c r="AP158" s="121">
        <f>AO158*Constantes!$E$38</f>
        <v>0</v>
      </c>
      <c r="AQ158" s="121">
        <f t="shared" si="23"/>
        <v>0</v>
      </c>
      <c r="AR158" s="15"/>
      <c r="AS158" s="74">
        <v>152</v>
      </c>
      <c r="AT158" s="146">
        <f>ETo!$I157*((1-Constantes!$F$19)*ETo!$K157+ETo!$L157)</f>
        <v>0</v>
      </c>
      <c r="AU158" s="121">
        <f>MIN(AT158*Constantes!$F$17,0.8*(AX157+Observaciones!$F157-AV158-AW158-Constantes!$D$14))</f>
        <v>0</v>
      </c>
      <c r="AV158" s="121">
        <f>IF(Observaciones!$F157&gt;0.05*Constantes!$F$18,((Observaciones!$F157-0.05*Constantes!$F$18)^2)/(Observaciones!$F157+0.95*Constantes!$F$18),0)</f>
        <v>0</v>
      </c>
      <c r="AW158" s="121">
        <f>MAX(0,AX157+Observaciones!$F157-AV158-Constantes!$D$13)</f>
        <v>0</v>
      </c>
      <c r="AX158" s="121">
        <f>AX157+Observaciones!$F157-AV158-AU158-AW158-AY157</f>
        <v>25.500000000843936</v>
      </c>
      <c r="AY158" s="121">
        <f>MAX(0,(AX158-Constantes!$D$14)*(1-EXP(-Constantes!$D$22)))</f>
        <v>1.1618673946218275E-11</v>
      </c>
      <c r="AZ158" s="119">
        <f>AZ157+(Entradas!$F$19*AW158-BA157)/(800*Entradas!$D$44)</f>
        <v>0</v>
      </c>
      <c r="BA158" s="119">
        <f>8000*Entradas!$D$45*AZ158/Constantes!$F$32</f>
        <v>0</v>
      </c>
      <c r="BB158" s="119">
        <f>10*Escenarios!$F$11*AV158</f>
        <v>0</v>
      </c>
      <c r="BC158" s="119">
        <f>10*Escenarios!$F$11*BA158</f>
        <v>0</v>
      </c>
      <c r="BD158" s="119">
        <f>0.001*Observaciones!$F157*Escenarios!$F$9</f>
        <v>0</v>
      </c>
      <c r="BE158" s="119">
        <f>Observaciones!$I157</f>
        <v>0</v>
      </c>
      <c r="BF158" s="119">
        <f>MIN(0.0005*ETo!$M157*Escenarios!$F$9*(BJ157/Constantes!$F$27)^(2/3),BJ157+BB158+BE158+BC158+BD158)</f>
        <v>0</v>
      </c>
      <c r="BG158" s="119">
        <f>MIN(Constantes!$F$26*(BJ157/Constantes!$F$27)^(2/3),BJ157+BB158+BC158+BD158+BE158-BF158)</f>
        <v>40.930134207068114</v>
      </c>
      <c r="BH158" s="119">
        <f>MIN(Entradas!$F$20,BJ157+BB158+BC158+BD158+BE158-BF158-BG158)</f>
        <v>1</v>
      </c>
      <c r="BI158" s="119">
        <f>MAX(0,BJ157+BB158+BC158+BD158+BE158-BF158-BG158-BH158-Constantes!$F$27)</f>
        <v>0</v>
      </c>
      <c r="BJ158" s="119">
        <f t="shared" si="24"/>
        <v>2397.7815912854121</v>
      </c>
      <c r="BK158" s="119">
        <f>(Escenarios!$F$11*AU158+0.1*BF158)/(Escenarios!$F$12)</f>
        <v>0</v>
      </c>
      <c r="BL158" s="119">
        <f>BI158/10/Escenarios!$F$12</f>
        <v>0</v>
      </c>
      <c r="BM158" s="119">
        <f>(Escenarios!$F$11*AW158+0.1*BG158)/(Escenarios!$F$12)</f>
        <v>0.11694324059162318</v>
      </c>
      <c r="BN158" s="121">
        <f t="shared" si="25"/>
        <v>168.84963243457625</v>
      </c>
      <c r="BO158" s="121">
        <f>MAX(0,(BN158-Constantes!$D$13)*(1-EXP(-Constantes!$D$23)))</f>
        <v>0.88657567169659701</v>
      </c>
      <c r="BP158" s="121">
        <f>BL158+AY158*Escenarios!$F$11/Escenarios!$F$12+BO158</f>
        <v>0.8865756717075518</v>
      </c>
      <c r="BQ158" s="121">
        <f>0.0526*BL158*Observaciones!$F157^1.218</f>
        <v>0</v>
      </c>
      <c r="BR158" s="121">
        <f>BQ158*Constantes!$F$38</f>
        <v>0</v>
      </c>
      <c r="BS158" s="121">
        <f t="shared" si="26"/>
        <v>0</v>
      </c>
      <c r="BT158" s="15"/>
      <c r="BU158" s="74">
        <v>152</v>
      </c>
      <c r="BV158" s="75">
        <f>0.0526*Observaciones!$F157^2.218</f>
        <v>0</v>
      </c>
      <c r="BW158" s="75">
        <f>IF(Observaciones!$F157&gt;0.05*$CA$7,((Observaciones!$F157-0.05*$CA$7)^2)/(Observaciones!$F157+0.95*$CA$7),0)</f>
        <v>0</v>
      </c>
      <c r="BX158" s="75">
        <f>0.0526*BW158*Observaciones!$F157^1.218</f>
        <v>0</v>
      </c>
      <c r="BY158" s="27"/>
      <c r="BZ158" s="27"/>
      <c r="CA158" s="103"/>
      <c r="CB158" s="37"/>
    </row>
    <row r="159" spans="2:80" s="2" customFormat="1" ht="14.5" x14ac:dyDescent="0.35">
      <c r="B159" s="36"/>
      <c r="C159" s="74">
        <v>153</v>
      </c>
      <c r="D159" s="146">
        <f>ETo!$I158*((1-Constantes!$D$19)*ETo!$K158+ETo!$L158)</f>
        <v>1.100696165277862</v>
      </c>
      <c r="E159" s="75">
        <f>MIN(D159*Constantes!$D$17,0.8*(H158+Observaciones!$F158-F159-G159-Constantes!$D$14))</f>
        <v>7.2788282068358973E-10</v>
      </c>
      <c r="F159" s="75">
        <f>IF(Observaciones!$F158&gt;0.05*Constantes!$D$18,((Observaciones!$F158-0.05*Constantes!$D$18)^2)/(Observaciones!$F158+0.95*Constantes!$D$18),0)</f>
        <v>0</v>
      </c>
      <c r="G159" s="75">
        <f>MAX(0,H158+Observaciones!$F158-F159-Constantes!$D$13)</f>
        <v>0</v>
      </c>
      <c r="H159" s="75">
        <f>H158+Observaciones!$F158-F159-E159-G159-I158</f>
        <v>25.500000000169447</v>
      </c>
      <c r="I159" s="75">
        <f>MAX(0,(H159-Constantes!$D$14)*(1-EXP(-Constantes!$D$22)))</f>
        <v>2.3327735899191503E-12</v>
      </c>
      <c r="J159" s="75">
        <f t="shared" si="18"/>
        <v>158.28562195503014</v>
      </c>
      <c r="K159" s="75">
        <f>MAX(0,(J159-Constantes!$D$13)*(1-EXP(-Constantes!$D$23)))</f>
        <v>0.81360472110593196</v>
      </c>
      <c r="L159" s="75">
        <f t="shared" si="19"/>
        <v>0.81360472110826476</v>
      </c>
      <c r="M159" s="75">
        <f>0.0526*F159*Observaciones!$F158^1.218</f>
        <v>0</v>
      </c>
      <c r="N159" s="75">
        <f>M159*Constantes!$D$38</f>
        <v>0</v>
      </c>
      <c r="O159" s="75">
        <f t="shared" si="20"/>
        <v>0</v>
      </c>
      <c r="P159" s="15"/>
      <c r="Q159" s="120">
        <v>153</v>
      </c>
      <c r="R159" s="146">
        <f>ETo!$I158*((1-Constantes!$E$19)*ETo!$K158+ETo!$L158)</f>
        <v>1.1008719226129371</v>
      </c>
      <c r="S159" s="121">
        <f>MIN(R159*Constantes!$E$17,0.8*(V158+Observaciones!$F158-T159-U159-Constantes!$D$14))</f>
        <v>7.1535168899572456E-10</v>
      </c>
      <c r="T159" s="121">
        <f>IF(Observaciones!$F158&gt;0.05*Constantes!$E$18,((Observaciones!$F158-0.05*Constantes!$E$18)^2)/(Observaciones!$F158+0.95*Constantes!$E$18),0)</f>
        <v>0</v>
      </c>
      <c r="U159" s="121">
        <f>MAX(0,V158+Observaciones!$F158-T159-Constantes!$D$13)</f>
        <v>0</v>
      </c>
      <c r="V159" s="121">
        <f>V158+Observaciones!$F158-T159-S159-U159-W158</f>
        <v>25.50000000016653</v>
      </c>
      <c r="W159" s="121">
        <f>MAX(0,(V159-Constantes!$D$14)*(1-EXP(-Constantes!$D$22)))</f>
        <v>2.2926174462255277E-12</v>
      </c>
      <c r="X159" s="119">
        <f>X158+(Entradas!$E$19*U159-Y158)/(800*Entradas!$D$44)</f>
        <v>0</v>
      </c>
      <c r="Y159" s="119">
        <f>8000*Entradas!$D$45*X159/Constantes!$E$32</f>
        <v>0</v>
      </c>
      <c r="Z159" s="119">
        <f>10*Escenarios!$E$11*T159</f>
        <v>0</v>
      </c>
      <c r="AA159" s="119">
        <f>10*Escenarios!$E$11*Y159</f>
        <v>0</v>
      </c>
      <c r="AB159" s="119">
        <f>0.001*Observaciones!$F158*Escenarios!$E$9</f>
        <v>0</v>
      </c>
      <c r="AC159" s="119">
        <f>Observaciones!$I158</f>
        <v>0</v>
      </c>
      <c r="AD159" s="119">
        <f>MIN(0.0005*ETo!$M158*Escenarios!$E$9*(AH158/Constantes!$E$27)^(2/3),AH158+Z159+AA159+AB159+AC159)</f>
        <v>2.9344966633965104</v>
      </c>
      <c r="AE159" s="119">
        <f>MIN(Constantes!$E$26*(AH158/Constantes!$E$27)^(2/3),AH158+Z159+AA159+AB159+AC159-AD159)</f>
        <v>17.477108187828133</v>
      </c>
      <c r="AF159" s="119">
        <f>MIN(Entradas!$E$20,AH158+Z159+AA159+AB159+AC159-AD159-AE159)</f>
        <v>1</v>
      </c>
      <c r="AG159" s="119">
        <f>MAX(0,AH158+Z159+AA159+AB159+AC159-AD159-AE159-AF159-Constantes!$E$27)</f>
        <v>0</v>
      </c>
      <c r="AH159" s="119">
        <f t="shared" si="21"/>
        <v>5424.4689215507033</v>
      </c>
      <c r="AI159" s="119">
        <f>(Escenarios!$E$11*S159+0.1*AD159)/(Escenarios!$E$12)</f>
        <v>8.3842768862652656E-3</v>
      </c>
      <c r="AJ159" s="119">
        <f>AG159/10/Escenarios!$E$12</f>
        <v>0</v>
      </c>
      <c r="AK159" s="119">
        <f>(Escenarios!$E$11*U159+0.1*AE159)/(Escenarios!$E$12)</f>
        <v>4.9934594822366098E-2</v>
      </c>
      <c r="AL159" s="121">
        <f t="shared" si="22"/>
        <v>161.36719181838029</v>
      </c>
      <c r="AM159" s="121">
        <f>MAX(0,(AL159-Constantes!$D$13)*(1-EXP(-Constantes!$D$23)))</f>
        <v>0.83489067899811575</v>
      </c>
      <c r="AN159" s="121">
        <f>AJ159+W159*Escenarios!$E$11/Escenarios!$E$12+AM159</f>
        <v>0.83489067900037561</v>
      </c>
      <c r="AO159" s="121">
        <f>0.0526*AJ159*Observaciones!$F158^1.218</f>
        <v>0</v>
      </c>
      <c r="AP159" s="121">
        <f>AO159*Constantes!$E$38</f>
        <v>0</v>
      </c>
      <c r="AQ159" s="121">
        <f t="shared" si="23"/>
        <v>0</v>
      </c>
      <c r="AR159" s="15"/>
      <c r="AS159" s="74">
        <v>153</v>
      </c>
      <c r="AT159" s="146">
        <f>ETo!$I158*((1-Constantes!$F$19)*ETo!$K158+ETo!$L158)</f>
        <v>1.1014311504972678</v>
      </c>
      <c r="AU159" s="121">
        <f>MIN(AT159*Constantes!$F$17,0.8*(AX158+Observaciones!$F158-AV159-AW159-Constantes!$D$14))</f>
        <v>6.751463388354751E-10</v>
      </c>
      <c r="AV159" s="121">
        <f>IF(Observaciones!$F158&gt;0.05*Constantes!$F$18,((Observaciones!$F158-0.05*Constantes!$F$18)^2)/(Observaciones!$F158+0.95*Constantes!$F$18),0)</f>
        <v>0</v>
      </c>
      <c r="AW159" s="121">
        <f>MAX(0,AX158+Observaciones!$F158-AV159-Constantes!$D$13)</f>
        <v>0</v>
      </c>
      <c r="AX159" s="121">
        <f>AX158+Observaciones!$F158-AV159-AU159-AW159-AY158</f>
        <v>25.500000000157172</v>
      </c>
      <c r="AY159" s="121">
        <f>MAX(0,(AX159-Constantes!$D$14)*(1-EXP(-Constantes!$D$22)))</f>
        <v>2.163785189844284E-12</v>
      </c>
      <c r="AZ159" s="119">
        <f>AZ158+(Entradas!$F$19*AW159-BA158)/(800*Entradas!$D$44)</f>
        <v>0</v>
      </c>
      <c r="BA159" s="119">
        <f>8000*Entradas!$D$45*AZ159/Constantes!$F$32</f>
        <v>0</v>
      </c>
      <c r="BB159" s="119">
        <f>10*Escenarios!$F$11*AV159</f>
        <v>0</v>
      </c>
      <c r="BC159" s="119">
        <f>10*Escenarios!$F$11*BA159</f>
        <v>0</v>
      </c>
      <c r="BD159" s="119">
        <f>0.001*Observaciones!$F158*Escenarios!$F$9</f>
        <v>0</v>
      </c>
      <c r="BE159" s="119">
        <f>Observaciones!$I158</f>
        <v>0</v>
      </c>
      <c r="BF159" s="119">
        <f>MIN(0.0005*ETo!$M158*Escenarios!$F$9*(BJ158/Constantes!$F$27)^(2/3),BJ158+BB159+BE159+BC159+BD159)</f>
        <v>6.7934119813507703</v>
      </c>
      <c r="BG159" s="119">
        <f>MIN(Constantes!$F$26*(BJ158/Constantes!$F$27)^(2/3),BJ158+BB159+BC159+BD159+BE159-BF159)</f>
        <v>40.45981637789054</v>
      </c>
      <c r="BH159" s="119">
        <f>MIN(Entradas!$F$20,BJ158+BB159+BC159+BD159+BE159-BF159-BG159)</f>
        <v>1</v>
      </c>
      <c r="BI159" s="119">
        <f>MAX(0,BJ158+BB159+BC159+BD159+BE159-BF159-BG159-BH159-Constantes!$F$27)</f>
        <v>0</v>
      </c>
      <c r="BJ159" s="119">
        <f t="shared" si="24"/>
        <v>2349.5283629261708</v>
      </c>
      <c r="BK159" s="119">
        <f>(Escenarios!$F$11*AU159+0.1*BF159)/(Escenarios!$F$12)</f>
        <v>1.9409749154711609E-2</v>
      </c>
      <c r="BL159" s="119">
        <f>BI159/10/Escenarios!$F$12</f>
        <v>0</v>
      </c>
      <c r="BM159" s="119">
        <f>(Escenarios!$F$11*AW159+0.1*BG159)/(Escenarios!$F$12)</f>
        <v>0.11559947536540154</v>
      </c>
      <c r="BN159" s="121">
        <f t="shared" si="25"/>
        <v>168.07865623824506</v>
      </c>
      <c r="BO159" s="121">
        <f>MAX(0,(BN159-Constantes!$D$13)*(1-EXP(-Constantes!$D$23)))</f>
        <v>0.88125015010250263</v>
      </c>
      <c r="BP159" s="121">
        <f>BL159+AY159*Escenarios!$F$11/Escenarios!$F$12+BO159</f>
        <v>0.88125015010454277</v>
      </c>
      <c r="BQ159" s="121">
        <f>0.0526*BL159*Observaciones!$F158^1.218</f>
        <v>0</v>
      </c>
      <c r="BR159" s="121">
        <f>BQ159*Constantes!$F$38</f>
        <v>0</v>
      </c>
      <c r="BS159" s="121">
        <f t="shared" si="26"/>
        <v>0</v>
      </c>
      <c r="BT159" s="15"/>
      <c r="BU159" s="74">
        <v>153</v>
      </c>
      <c r="BV159" s="75">
        <f>0.0526*Observaciones!$F158^2.218</f>
        <v>0</v>
      </c>
      <c r="BW159" s="75">
        <f>IF(Observaciones!$F158&gt;0.05*$CA$7,((Observaciones!$F158-0.05*$CA$7)^2)/(Observaciones!$F158+0.95*$CA$7),0)</f>
        <v>0</v>
      </c>
      <c r="BX159" s="75">
        <f>0.0526*BW159*Observaciones!$F158^1.218</f>
        <v>0</v>
      </c>
      <c r="BY159" s="27"/>
      <c r="BZ159" s="27"/>
      <c r="CA159" s="103"/>
      <c r="CB159" s="37"/>
    </row>
    <row r="160" spans="2:80" s="2" customFormat="1" ht="14.5" x14ac:dyDescent="0.35">
      <c r="B160" s="36"/>
      <c r="C160" s="74">
        <v>154</v>
      </c>
      <c r="D160" s="146">
        <f>ETo!$I159*((1-Constantes!$D$19)*ETo!$K159+ETo!$L159)</f>
        <v>0</v>
      </c>
      <c r="E160" s="75">
        <f>MIN(D160*Constantes!$D$17,0.8*(H159+Observaciones!$F159-F160-G160-Constantes!$D$14))</f>
        <v>0</v>
      </c>
      <c r="F160" s="75">
        <f>IF(Observaciones!$F159&gt;0.05*Constantes!$D$18,((Observaciones!$F159-0.05*Constantes!$D$18)^2)/(Observaciones!$F159+0.95*Constantes!$D$18),0)</f>
        <v>1.5526870256886238</v>
      </c>
      <c r="G160" s="75">
        <f>MAX(0,H159+Observaciones!$F159-F160-Constantes!$D$13)</f>
        <v>0</v>
      </c>
      <c r="H160" s="75">
        <f>H159+Observaciones!$F159-F160-E160-G160-I159</f>
        <v>39.547312974478487</v>
      </c>
      <c r="I160" s="75">
        <f>MAX(0,(H160-Constantes!$D$14)*(1-EXP(-Constantes!$D$22)))</f>
        <v>0.19339350879391459</v>
      </c>
      <c r="J160" s="75">
        <f t="shared" si="18"/>
        <v>157.47201723392422</v>
      </c>
      <c r="K160" s="75">
        <f>MAX(0,(J160-Constantes!$D$13)*(1-EXP(-Constantes!$D$23)))</f>
        <v>0.8079847427824437</v>
      </c>
      <c r="L160" s="75">
        <f t="shared" si="19"/>
        <v>2.5540652772649821</v>
      </c>
      <c r="M160" s="75">
        <f>0.0526*F160*Observaciones!$F159^1.218</f>
        <v>2.3189715948669991</v>
      </c>
      <c r="N160" s="75">
        <f>M160*Constantes!$D$38</f>
        <v>1.0454141449904612E-2</v>
      </c>
      <c r="O160" s="75">
        <f t="shared" si="20"/>
        <v>409.31379252371408</v>
      </c>
      <c r="P160" s="15"/>
      <c r="Q160" s="120">
        <v>154</v>
      </c>
      <c r="R160" s="146">
        <f>ETo!$I159*((1-Constantes!$E$19)*ETo!$K159+ETo!$L159)</f>
        <v>0</v>
      </c>
      <c r="S160" s="121">
        <f>MIN(R160*Constantes!$E$17,0.8*(V159+Observaciones!$F159-T160-U160-Constantes!$D$14))</f>
        <v>0</v>
      </c>
      <c r="T160" s="121">
        <f>IF(Observaciones!$F159&gt;0.05*Constantes!$E$18,((Observaciones!$F159-0.05*Constantes!$E$18)^2)/(Observaciones!$F159+0.95*Constantes!$E$18),0)</f>
        <v>1.5447107579803345</v>
      </c>
      <c r="U160" s="121">
        <f>MAX(0,V159+Observaciones!$F159-T160-Constantes!$D$13)</f>
        <v>0</v>
      </c>
      <c r="V160" s="121">
        <f>V159+Observaciones!$F159-T160-S160-U160-W159</f>
        <v>39.555289242183903</v>
      </c>
      <c r="W160" s="121">
        <f>MAX(0,(V160-Constantes!$D$14)*(1-EXP(-Constantes!$D$22)))</f>
        <v>0.19350332042845514</v>
      </c>
      <c r="X160" s="119">
        <f>X159+(Entradas!$E$19*U160-Y159)/(800*Entradas!$D$44)</f>
        <v>0</v>
      </c>
      <c r="Y160" s="119">
        <f>8000*Entradas!$D$45*X160/Constantes!$E$32</f>
        <v>0</v>
      </c>
      <c r="Z160" s="119">
        <f>10*Escenarios!$E$11*T160</f>
        <v>532.92521150321545</v>
      </c>
      <c r="AA160" s="119">
        <f>10*Escenarios!$E$11*Y160</f>
        <v>0</v>
      </c>
      <c r="AB160" s="119">
        <f>0.001*Observaciones!$F159*Escenarios!$E$9</f>
        <v>78</v>
      </c>
      <c r="AC160" s="119">
        <f>Observaciones!$I159</f>
        <v>214.33512376174872</v>
      </c>
      <c r="AD160" s="119">
        <f>MIN(0.0005*ETo!$M159*Escenarios!$E$9*(AH159/Constantes!$E$27)^(2/3),AH159+Z160+AA160+AB160+AC160)</f>
        <v>0</v>
      </c>
      <c r="AE160" s="119">
        <f>MIN(Constantes!$E$26*(AH159/Constantes!$E$27)^(2/3),AH159+Z160+AA160+AB160+AC160-AD160)</f>
        <v>17.431268208043772</v>
      </c>
      <c r="AF160" s="119">
        <f>MIN(Entradas!$E$20,AH159+Z160+AA160+AB160+AC160-AD160-AE160)</f>
        <v>1</v>
      </c>
      <c r="AG160" s="119">
        <f>MAX(0,AH159+Z160+AA160+AB160+AC160-AD160-AE160-AF160-Constantes!$E$27)</f>
        <v>0</v>
      </c>
      <c r="AH160" s="119">
        <f t="shared" si="21"/>
        <v>6231.2979886076237</v>
      </c>
      <c r="AI160" s="119">
        <f>(Escenarios!$E$11*S160+0.1*AD160)/(Escenarios!$E$12)</f>
        <v>0</v>
      </c>
      <c r="AJ160" s="119">
        <f>AG160/10/Escenarios!$E$12</f>
        <v>0</v>
      </c>
      <c r="AK160" s="119">
        <f>(Escenarios!$E$11*U160+0.1*AE160)/(Escenarios!$E$12)</f>
        <v>4.980362345155364E-2</v>
      </c>
      <c r="AL160" s="121">
        <f t="shared" si="22"/>
        <v>160.58210476283375</v>
      </c>
      <c r="AM160" s="121">
        <f>MAX(0,(AL160-Constantes!$D$13)*(1-EXP(-Constantes!$D$23)))</f>
        <v>0.82946768657960401</v>
      </c>
      <c r="AN160" s="121">
        <f>AJ160+W160*Escenarios!$E$11/Escenarios!$E$12+AM160</f>
        <v>1.0202066738590811</v>
      </c>
      <c r="AO160" s="121">
        <f>0.0526*AJ160*Observaciones!$F159^1.218</f>
        <v>0</v>
      </c>
      <c r="AP160" s="121">
        <f>AO160*Constantes!$E$38</f>
        <v>0</v>
      </c>
      <c r="AQ160" s="121">
        <f t="shared" si="23"/>
        <v>0</v>
      </c>
      <c r="AR160" s="15"/>
      <c r="AS160" s="74">
        <v>154</v>
      </c>
      <c r="AT160" s="146">
        <f>ETo!$I159*((1-Constantes!$F$19)*ETo!$K159+ETo!$L159)</f>
        <v>0</v>
      </c>
      <c r="AU160" s="121">
        <f>MIN(AT160*Constantes!$F$17,0.8*(AX159+Observaciones!$F159-AV160-AW160-Constantes!$D$14))</f>
        <v>0</v>
      </c>
      <c r="AV160" s="121">
        <f>IF(Observaciones!$F159&gt;0.05*Constantes!$F$18,((Observaciones!$F159-0.05*Constantes!$F$18)^2)/(Observaciones!$F159+0.95*Constantes!$F$18),0)</f>
        <v>1.5195749470074356</v>
      </c>
      <c r="AW160" s="121">
        <f>MAX(0,AX159+Observaciones!$F159-AV160-Constantes!$D$13)</f>
        <v>0</v>
      </c>
      <c r="AX160" s="121">
        <f>AX159+Observaciones!$F159-AV160-AU160-AW160-AY159</f>
        <v>39.580425053147572</v>
      </c>
      <c r="AY160" s="121">
        <f>MAX(0,(AX160-Constantes!$D$14)*(1-EXP(-Constantes!$D$22)))</f>
        <v>0.19384937256579102</v>
      </c>
      <c r="AZ160" s="119">
        <f>AZ159+(Entradas!$F$19*AW160-BA159)/(800*Entradas!$D$44)</f>
        <v>0</v>
      </c>
      <c r="BA160" s="119">
        <f>8000*Entradas!$D$45*AZ160/Constantes!$F$32</f>
        <v>0</v>
      </c>
      <c r="BB160" s="119">
        <f>10*Escenarios!$F$11*AV160</f>
        <v>501.45973251245374</v>
      </c>
      <c r="BC160" s="119">
        <f>10*Escenarios!$F$11*BA160</f>
        <v>0</v>
      </c>
      <c r="BD160" s="119">
        <f>0.001*Observaciones!$F159*Escenarios!$F$9</f>
        <v>312</v>
      </c>
      <c r="BE160" s="119">
        <f>Observaciones!$I159</f>
        <v>214.33512376174872</v>
      </c>
      <c r="BF160" s="119">
        <f>MIN(0.0005*ETo!$M159*Escenarios!$F$9*(BJ159/Constantes!$F$27)^(2/3),BJ159+BB160+BE160+BC160+BD160)</f>
        <v>0</v>
      </c>
      <c r="BG160" s="119">
        <f>MIN(Constantes!$F$26*(BJ159/Constantes!$F$27)^(2/3),BJ159+BB160+BC160+BD160+BE160-BF160)</f>
        <v>39.915167347046889</v>
      </c>
      <c r="BH160" s="119">
        <f>MIN(Entradas!$F$20,BJ159+BB160+BC160+BD160+BE160-BF160-BG160)</f>
        <v>1</v>
      </c>
      <c r="BI160" s="119">
        <f>MAX(0,BJ159+BB160+BC160+BD160+BE160-BF160-BG160-BH160-Constantes!$F$27)</f>
        <v>0</v>
      </c>
      <c r="BJ160" s="119">
        <f t="shared" si="24"/>
        <v>3336.4080518533265</v>
      </c>
      <c r="BK160" s="119">
        <f>(Escenarios!$F$11*AU160+0.1*BF160)/(Escenarios!$F$12)</f>
        <v>0</v>
      </c>
      <c r="BL160" s="119">
        <f>BI160/10/Escenarios!$F$12</f>
        <v>0</v>
      </c>
      <c r="BM160" s="119">
        <f>(Escenarios!$F$11*AW160+0.1*BG160)/(Escenarios!$F$12)</f>
        <v>0.11404333527727682</v>
      </c>
      <c r="BN160" s="121">
        <f t="shared" si="25"/>
        <v>167.31144942341982</v>
      </c>
      <c r="BO160" s="121">
        <f>MAX(0,(BN160-Constantes!$D$13)*(1-EXP(-Constantes!$D$23)))</f>
        <v>0.8759506655283601</v>
      </c>
      <c r="BP160" s="121">
        <f>BL160+AY160*Escenarios!$F$11/Escenarios!$F$12+BO160</f>
        <v>1.0587229310903916</v>
      </c>
      <c r="BQ160" s="121">
        <f>0.0526*BL160*Observaciones!$F159^1.218</f>
        <v>0</v>
      </c>
      <c r="BR160" s="121">
        <f>BQ160*Constantes!$F$38</f>
        <v>0</v>
      </c>
      <c r="BS160" s="121">
        <f t="shared" si="26"/>
        <v>0</v>
      </c>
      <c r="BT160" s="15"/>
      <c r="BU160" s="74">
        <v>154</v>
      </c>
      <c r="BV160" s="75">
        <f>0.0526*Observaciones!$F159^2.218</f>
        <v>23.298936798857426</v>
      </c>
      <c r="BW160" s="75">
        <f>IF(Observaciones!$F159&gt;0.05*$CA$7,((Observaciones!$F159-0.05*$CA$7)^2)/(Observaciones!$F159+0.95*$CA$7),0)</f>
        <v>3.9651225496460247</v>
      </c>
      <c r="BX160" s="75">
        <f>0.0526*BW160*Observaciones!$F159^1.218</f>
        <v>5.9219961335850764</v>
      </c>
      <c r="BY160" s="27"/>
      <c r="BZ160" s="27"/>
      <c r="CA160" s="103"/>
      <c r="CB160" s="37"/>
    </row>
    <row r="161" spans="2:80" s="2" customFormat="1" ht="14.5" x14ac:dyDescent="0.35">
      <c r="B161" s="36"/>
      <c r="C161" s="74">
        <v>155</v>
      </c>
      <c r="D161" s="146">
        <f>ETo!$I160*((1-Constantes!$D$19)*ETo!$K160+ETo!$L160)</f>
        <v>1.1345687993403688</v>
      </c>
      <c r="E161" s="75">
        <f>MIN(D161*Constantes!$D$17,0.8*(H160+Observaciones!$F160-F161-G161-Constantes!$D$14))</f>
        <v>0.70569689686719206</v>
      </c>
      <c r="F161" s="75">
        <f>IF(Observaciones!$F160&gt;0.05*Constantes!$D$18,((Observaciones!$F160-0.05*Constantes!$D$18)^2)/(Observaciones!$F160+0.95*Constantes!$D$18),0)</f>
        <v>0</v>
      </c>
      <c r="G161" s="75">
        <f>MAX(0,H160+Observaciones!$F160-F161-Constantes!$D$13)</f>
        <v>0</v>
      </c>
      <c r="H161" s="75">
        <f>H160+Observaciones!$F160-F161-E161-G161-I160</f>
        <v>38.648222568817374</v>
      </c>
      <c r="I161" s="75">
        <f>MAX(0,(H161-Constantes!$D$14)*(1-EXP(-Constantes!$D$22)))</f>
        <v>0.18101546549199252</v>
      </c>
      <c r="J161" s="75">
        <f t="shared" si="18"/>
        <v>156.66403249114177</v>
      </c>
      <c r="K161" s="75">
        <f>MAX(0,(J161-Constantes!$D$13)*(1-EXP(-Constantes!$D$23)))</f>
        <v>0.80240358448486859</v>
      </c>
      <c r="L161" s="75">
        <f t="shared" si="19"/>
        <v>0.98341904997686114</v>
      </c>
      <c r="M161" s="75">
        <f>0.0526*F161*Observaciones!$F160^1.218</f>
        <v>0</v>
      </c>
      <c r="N161" s="75">
        <f>M161*Constantes!$D$38</f>
        <v>0</v>
      </c>
      <c r="O161" s="75">
        <f t="shared" si="20"/>
        <v>0</v>
      </c>
      <c r="P161" s="15"/>
      <c r="Q161" s="120">
        <v>155</v>
      </c>
      <c r="R161" s="146">
        <f>ETo!$I160*((1-Constantes!$E$19)*ETo!$K160+ETo!$L160)</f>
        <v>1.1347512540313591</v>
      </c>
      <c r="S161" s="121">
        <f>MIN(R161*Constantes!$E$17,0.8*(V160+Observaciones!$F160-T161-U161-Constantes!$D$14))</f>
        <v>0.70632202505199493</v>
      </c>
      <c r="T161" s="121">
        <f>IF(Observaciones!$F160&gt;0.05*Constantes!$E$18,((Observaciones!$F160-0.05*Constantes!$E$18)^2)/(Observaciones!$F160+0.95*Constantes!$E$18),0)</f>
        <v>0</v>
      </c>
      <c r="U161" s="121">
        <f>MAX(0,V160+Observaciones!$F160-T161-Constantes!$D$13)</f>
        <v>0</v>
      </c>
      <c r="V161" s="121">
        <f>V160+Observaciones!$F160-T161-S161-U161-W160</f>
        <v>38.655463896703452</v>
      </c>
      <c r="W161" s="121">
        <f>MAX(0,(V161-Constantes!$D$14)*(1-EXP(-Constantes!$D$22)))</f>
        <v>0.18111515899286063</v>
      </c>
      <c r="X161" s="119">
        <f>X160+(Entradas!$E$19*U161-Y160)/(800*Entradas!$D$44)</f>
        <v>0</v>
      </c>
      <c r="Y161" s="119">
        <f>8000*Entradas!$D$45*X161/Constantes!$E$32</f>
        <v>0</v>
      </c>
      <c r="Z161" s="119">
        <f>10*Escenarios!$E$11*T161</f>
        <v>0</v>
      </c>
      <c r="AA161" s="119">
        <f>10*Escenarios!$E$11*Y161</f>
        <v>0</v>
      </c>
      <c r="AB161" s="119">
        <f>0.001*Observaciones!$F160*Escenarios!$E$9</f>
        <v>0</v>
      </c>
      <c r="AC161" s="119">
        <f>Observaciones!$I160</f>
        <v>0</v>
      </c>
      <c r="AD161" s="119">
        <f>MIN(0.0005*ETo!$M160*Escenarios!$E$9*(AH160/Constantes!$E$27)^(2/3),AH160+Z161+AA161+AB161+AC161)</f>
        <v>3.3133047266823281</v>
      </c>
      <c r="AE161" s="119">
        <f>MIN(Constantes!$E$26*(AH160/Constantes!$E$27)^(2/3),AH160+Z161+AA161+AB161+AC161-AD161)</f>
        <v>19.11949931735694</v>
      </c>
      <c r="AF161" s="119">
        <f>MIN(Entradas!$E$20,AH160+Z161+AA161+AB161+AC161-AD161-AE161)</f>
        <v>1</v>
      </c>
      <c r="AG161" s="119">
        <f>MAX(0,AH160+Z161+AA161+AB161+AC161-AD161-AE161-AF161-Constantes!$E$27)</f>
        <v>0</v>
      </c>
      <c r="AH161" s="119">
        <f t="shared" si="21"/>
        <v>6207.865184563585</v>
      </c>
      <c r="AI161" s="119">
        <f>(Escenarios!$E$11*S161+0.1*AD161)/(Escenarios!$E$12)</f>
        <v>0.70569829534177297</v>
      </c>
      <c r="AJ161" s="119">
        <f>AG161/10/Escenarios!$E$12</f>
        <v>0</v>
      </c>
      <c r="AK161" s="119">
        <f>(Escenarios!$E$11*U161+0.1*AE161)/(Escenarios!$E$12)</f>
        <v>5.4627140906734116E-2</v>
      </c>
      <c r="AL161" s="121">
        <f t="shared" si="22"/>
        <v>159.80726421716091</v>
      </c>
      <c r="AM161" s="121">
        <f>MAX(0,(AL161-Constantes!$D$13)*(1-EXP(-Constantes!$D$23)))</f>
        <v>0.82411547197479929</v>
      </c>
      <c r="AN161" s="121">
        <f>AJ161+W161*Escenarios!$E$11/Escenarios!$E$12+AM161</f>
        <v>1.0026432715534761</v>
      </c>
      <c r="AO161" s="121">
        <f>0.0526*AJ161*Observaciones!$F160^1.218</f>
        <v>0</v>
      </c>
      <c r="AP161" s="121">
        <f>AO161*Constantes!$E$38</f>
        <v>0</v>
      </c>
      <c r="AQ161" s="121">
        <f t="shared" si="23"/>
        <v>0</v>
      </c>
      <c r="AR161" s="15"/>
      <c r="AS161" s="74">
        <v>155</v>
      </c>
      <c r="AT161" s="146">
        <f>ETo!$I160*((1-Constantes!$F$19)*ETo!$K160+ETo!$L160)</f>
        <v>1.13533179168451</v>
      </c>
      <c r="AU161" s="121">
        <f>MIN(AT161*Constantes!$F$17,0.8*(AX160+Observaciones!$F160-AV161-AW161-Constantes!$D$14))</f>
        <v>0.70831463394333027</v>
      </c>
      <c r="AV161" s="121">
        <f>IF(Observaciones!$F160&gt;0.05*Constantes!$F$18,((Observaciones!$F160-0.05*Constantes!$F$18)^2)/(Observaciones!$F160+0.95*Constantes!$F$18),0)</f>
        <v>0</v>
      </c>
      <c r="AW161" s="121">
        <f>MAX(0,AX160+Observaciones!$F160-AV161-Constantes!$D$13)</f>
        <v>0</v>
      </c>
      <c r="AX161" s="121">
        <f>AX160+Observaciones!$F160-AV161-AU161-AW161-AY160</f>
        <v>38.678261046638447</v>
      </c>
      <c r="AY161" s="121">
        <f>MAX(0,(AX161-Constantes!$D$14)*(1-EXP(-Constantes!$D$22)))</f>
        <v>0.18142901409272488</v>
      </c>
      <c r="AZ161" s="119">
        <f>AZ160+(Entradas!$F$19*AW161-BA160)/(800*Entradas!$D$44)</f>
        <v>0</v>
      </c>
      <c r="BA161" s="119">
        <f>8000*Entradas!$D$45*AZ161/Constantes!$F$32</f>
        <v>0</v>
      </c>
      <c r="BB161" s="119">
        <f>10*Escenarios!$F$11*AV161</f>
        <v>0</v>
      </c>
      <c r="BC161" s="119">
        <f>10*Escenarios!$F$11*BA161</f>
        <v>0</v>
      </c>
      <c r="BD161" s="119">
        <f>0.001*Observaciones!$F160*Escenarios!$F$9</f>
        <v>0</v>
      </c>
      <c r="BE161" s="119">
        <f>Observaciones!$I160</f>
        <v>0</v>
      </c>
      <c r="BF161" s="119">
        <f>MIN(0.0005*ETo!$M160*Escenarios!$F$9*(BJ160/Constantes!$F$27)^(2/3),BJ160+BB161+BE161+BC161+BD161)</f>
        <v>8.7388670382798104</v>
      </c>
      <c r="BG161" s="119">
        <f>MIN(Constantes!$F$26*(BJ160/Constantes!$F$27)^(2/3),BJ160+BB161+BC161+BD161+BE161-BF161)</f>
        <v>50.427828453969845</v>
      </c>
      <c r="BH161" s="119">
        <f>MIN(Entradas!$F$20,BJ160+BB161+BC161+BD161+BE161-BF161-BG161)</f>
        <v>1</v>
      </c>
      <c r="BI161" s="119">
        <f>MAX(0,BJ160+BB161+BC161+BD161+BE161-BF161-BG161-BH161-Constantes!$F$27)</f>
        <v>0</v>
      </c>
      <c r="BJ161" s="119">
        <f t="shared" si="24"/>
        <v>3276.2413563610767</v>
      </c>
      <c r="BK161" s="119">
        <f>(Escenarios!$F$11*AU161+0.1*BF161)/(Escenarios!$F$12)</f>
        <v>0.69280770354165377</v>
      </c>
      <c r="BL161" s="119">
        <f>BI161/10/Escenarios!$F$12</f>
        <v>0</v>
      </c>
      <c r="BM161" s="119">
        <f>(Escenarios!$F$11*AW161+0.1*BG161)/(Escenarios!$F$12)</f>
        <v>0.14407950986848528</v>
      </c>
      <c r="BN161" s="121">
        <f t="shared" si="25"/>
        <v>166.57957826775993</v>
      </c>
      <c r="BO161" s="121">
        <f>MAX(0,(BN161-Constantes!$D$13)*(1-EXP(-Constantes!$D$23)))</f>
        <v>0.87089526218113766</v>
      </c>
      <c r="BP161" s="121">
        <f>BL161+AY161*Escenarios!$F$11/Escenarios!$F$12+BO161</f>
        <v>1.0419569040399925</v>
      </c>
      <c r="BQ161" s="121">
        <f>0.0526*BL161*Observaciones!$F160^1.218</f>
        <v>0</v>
      </c>
      <c r="BR161" s="121">
        <f>BQ161*Constantes!$F$38</f>
        <v>0</v>
      </c>
      <c r="BS161" s="121">
        <f t="shared" si="26"/>
        <v>0</v>
      </c>
      <c r="BT161" s="15"/>
      <c r="BU161" s="74">
        <v>155</v>
      </c>
      <c r="BV161" s="75">
        <f>0.0526*Observaciones!$F160^2.218</f>
        <v>0</v>
      </c>
      <c r="BW161" s="75">
        <f>IF(Observaciones!$F160&gt;0.05*$CA$7,((Observaciones!$F160-0.05*$CA$7)^2)/(Observaciones!$F160+0.95*$CA$7),0)</f>
        <v>0</v>
      </c>
      <c r="BX161" s="75">
        <f>0.0526*BW161*Observaciones!$F160^1.218</f>
        <v>0</v>
      </c>
      <c r="BY161" s="27"/>
      <c r="BZ161" s="27"/>
      <c r="CA161" s="103"/>
      <c r="CB161" s="37"/>
    </row>
    <row r="162" spans="2:80" s="2" customFormat="1" ht="14.5" x14ac:dyDescent="0.35">
      <c r="B162" s="36"/>
      <c r="C162" s="74">
        <v>156</v>
      </c>
      <c r="D162" s="146">
        <f>ETo!$I161*((1-Constantes!$D$19)*ETo!$K161+ETo!$L161)</f>
        <v>1.1951640045912872</v>
      </c>
      <c r="E162" s="75">
        <f>MIN(D162*Constantes!$D$17,0.8*(H161+Observaciones!$F161-F162-G162-Constantes!$D$14))</f>
        <v>0.74338685302980223</v>
      </c>
      <c r="F162" s="75">
        <f>IF(Observaciones!$F161&gt;0.05*Constantes!$D$18,((Observaciones!$F161-0.05*Constantes!$D$18)^2)/(Observaciones!$F161+0.95*Constantes!$D$18),0)</f>
        <v>0</v>
      </c>
      <c r="G162" s="75">
        <f>MAX(0,H161+Observaciones!$F161-F162-Constantes!$D$13)</f>
        <v>0</v>
      </c>
      <c r="H162" s="75">
        <f>H161+Observaciones!$F161-F162-E162-G162-I161</f>
        <v>37.823820250295576</v>
      </c>
      <c r="I162" s="75">
        <f>MAX(0,(H162-Constantes!$D$14)*(1-EXP(-Constantes!$D$22)))</f>
        <v>0.1696656751565431</v>
      </c>
      <c r="J162" s="75">
        <f t="shared" si="18"/>
        <v>155.8616289066569</v>
      </c>
      <c r="K162" s="75">
        <f>MAX(0,(J162-Constantes!$D$13)*(1-EXP(-Constantes!$D$23)))</f>
        <v>0.79686097806370071</v>
      </c>
      <c r="L162" s="75">
        <f t="shared" si="19"/>
        <v>0.96652665322024378</v>
      </c>
      <c r="M162" s="75">
        <f>0.0526*F162*Observaciones!$F161^1.218</f>
        <v>0</v>
      </c>
      <c r="N162" s="75">
        <f>M162*Constantes!$D$38</f>
        <v>0</v>
      </c>
      <c r="O162" s="75">
        <f t="shared" si="20"/>
        <v>0</v>
      </c>
      <c r="P162" s="15"/>
      <c r="Q162" s="120">
        <v>156</v>
      </c>
      <c r="R162" s="146">
        <f>ETo!$I161*((1-Constantes!$E$19)*ETo!$K161+ETo!$L161)</f>
        <v>1.1953573767462915</v>
      </c>
      <c r="S162" s="121">
        <f>MIN(R162*Constantes!$E$17,0.8*(V161+Observaciones!$F161-T162-U162-Constantes!$D$14))</f>
        <v>0.74404609821294665</v>
      </c>
      <c r="T162" s="121">
        <f>IF(Observaciones!$F161&gt;0.05*Constantes!$E$18,((Observaciones!$F161-0.05*Constantes!$E$18)^2)/(Observaciones!$F161+0.95*Constantes!$E$18),0)</f>
        <v>0</v>
      </c>
      <c r="U162" s="121">
        <f>MAX(0,V161+Observaciones!$F161-T162-Constantes!$D$13)</f>
        <v>0</v>
      </c>
      <c r="V162" s="121">
        <f>V161+Observaciones!$F161-T162-S162-U162-W161</f>
        <v>37.830302639497646</v>
      </c>
      <c r="W162" s="121">
        <f>MAX(0,(V162-Constantes!$D$14)*(1-EXP(-Constantes!$D$22)))</f>
        <v>0.16975492012427706</v>
      </c>
      <c r="X162" s="119">
        <f>X161+(Entradas!$E$19*U162-Y161)/(800*Entradas!$D$44)</f>
        <v>0</v>
      </c>
      <c r="Y162" s="119">
        <f>8000*Entradas!$D$45*X162/Constantes!$E$32</f>
        <v>0</v>
      </c>
      <c r="Z162" s="119">
        <f>10*Escenarios!$E$11*T162</f>
        <v>0</v>
      </c>
      <c r="AA162" s="119">
        <f>10*Escenarios!$E$11*Y162</f>
        <v>0</v>
      </c>
      <c r="AB162" s="119">
        <f>0.001*Observaciones!$F161*Escenarios!$E$9</f>
        <v>0.5</v>
      </c>
      <c r="AC162" s="119">
        <f>Observaciones!$I161</f>
        <v>0</v>
      </c>
      <c r="AD162" s="119">
        <f>MIN(0.0005*ETo!$M161*Escenarios!$E$9*(AH161/Constantes!$E$27)^(2/3),AH161+Z162+AA162+AB162+AC162)</f>
        <v>3.4853652241924622</v>
      </c>
      <c r="AE162" s="119">
        <f>MIN(Constantes!$E$26*(AH161/Constantes!$E$27)^(2/3),AH161+Z162+AA162+AB162+AC162-AD162)</f>
        <v>19.071536624202047</v>
      </c>
      <c r="AF162" s="119">
        <f>MIN(Entradas!$E$20,AH161+Z162+AA162+AB162+AC162-AD162-AE162)</f>
        <v>1</v>
      </c>
      <c r="AG162" s="119">
        <f>MAX(0,AH161+Z162+AA162+AB162+AC162-AD162-AE162-AF162-Constantes!$E$27)</f>
        <v>0</v>
      </c>
      <c r="AH162" s="119">
        <f t="shared" si="21"/>
        <v>6184.8082827151902</v>
      </c>
      <c r="AI162" s="119">
        <f>(Escenarios!$E$11*S162+0.1*AD162)/(Escenarios!$E$12)</f>
        <v>0.74337505459331155</v>
      </c>
      <c r="AJ162" s="119">
        <f>AG162/10/Escenarios!$E$12</f>
        <v>0</v>
      </c>
      <c r="AK162" s="119">
        <f>(Escenarios!$E$11*U162+0.1*AE162)/(Escenarios!$E$12)</f>
        <v>5.4490104640577276E-2</v>
      </c>
      <c r="AL162" s="121">
        <f t="shared" si="22"/>
        <v>159.03763884982666</v>
      </c>
      <c r="AM162" s="121">
        <f>MAX(0,(AL162-Constantes!$D$13)*(1-EXP(-Constantes!$D$23)))</f>
        <v>0.81879928123816503</v>
      </c>
      <c r="AN162" s="121">
        <f>AJ162+W162*Escenarios!$E$11/Escenarios!$E$12+AM162</f>
        <v>0.98612913107495248</v>
      </c>
      <c r="AO162" s="121">
        <f>0.0526*AJ162*Observaciones!$F161^1.218</f>
        <v>0</v>
      </c>
      <c r="AP162" s="121">
        <f>AO162*Constantes!$E$38</f>
        <v>0</v>
      </c>
      <c r="AQ162" s="121">
        <f t="shared" si="23"/>
        <v>0</v>
      </c>
      <c r="AR162" s="15"/>
      <c r="AS162" s="74">
        <v>156</v>
      </c>
      <c r="AT162" s="146">
        <f>ETo!$I161*((1-Constantes!$F$19)*ETo!$K161+ETo!$L161)</f>
        <v>1.1959726517849423</v>
      </c>
      <c r="AU162" s="121">
        <f>MIN(AT162*Constantes!$F$17,0.8*(AX161+Observaciones!$F161-AV162-AW162-Constantes!$D$14))</f>
        <v>0.74614745861946885</v>
      </c>
      <c r="AV162" s="121">
        <f>IF(Observaciones!$F161&gt;0.05*Constantes!$F$18,((Observaciones!$F161-0.05*Constantes!$F$18)^2)/(Observaciones!$F161+0.95*Constantes!$F$18),0)</f>
        <v>0</v>
      </c>
      <c r="AW162" s="121">
        <f>MAX(0,AX161+Observaciones!$F161-AV162-Constantes!$D$13)</f>
        <v>0</v>
      </c>
      <c r="AX162" s="121">
        <f>AX161+Observaciones!$F161-AV162-AU162-AW162-AY161</f>
        <v>37.850684573926252</v>
      </c>
      <c r="AY162" s="121">
        <f>MAX(0,(AX162-Constantes!$D$14)*(1-EXP(-Constantes!$D$22)))</f>
        <v>0.17003552423855264</v>
      </c>
      <c r="AZ162" s="119">
        <f>AZ161+(Entradas!$F$19*AW162-BA161)/(800*Entradas!$D$44)</f>
        <v>0</v>
      </c>
      <c r="BA162" s="119">
        <f>8000*Entradas!$D$45*AZ162/Constantes!$F$32</f>
        <v>0</v>
      </c>
      <c r="BB162" s="119">
        <f>10*Escenarios!$F$11*AV162</f>
        <v>0</v>
      </c>
      <c r="BC162" s="119">
        <f>10*Escenarios!$F$11*BA162</f>
        <v>0</v>
      </c>
      <c r="BD162" s="119">
        <f>0.001*Observaciones!$F161*Escenarios!$F$9</f>
        <v>2</v>
      </c>
      <c r="BE162" s="119">
        <f>Observaciones!$I161</f>
        <v>0</v>
      </c>
      <c r="BF162" s="119">
        <f>MIN(0.0005*ETo!$M161*Escenarios!$F$9*(BJ161/Constantes!$F$27)^(2/3),BJ161+BB162+BE162+BC162+BD162)</f>
        <v>9.1046661530413857</v>
      </c>
      <c r="BG162" s="119">
        <f>MIN(Constantes!$F$26*(BJ161/Constantes!$F$27)^(2/3),BJ161+BB162+BC162+BD162+BE162-BF162)</f>
        <v>49.819735614391128</v>
      </c>
      <c r="BH162" s="119">
        <f>MIN(Entradas!$F$20,BJ161+BB162+BC162+BD162+BE162-BF162-BG162)</f>
        <v>1</v>
      </c>
      <c r="BI162" s="119">
        <f>MAX(0,BJ161+BB162+BC162+BD162+BE162-BF162-BG162-BH162-Constantes!$F$27)</f>
        <v>0</v>
      </c>
      <c r="BJ162" s="119">
        <f t="shared" si="24"/>
        <v>3218.3169545936444</v>
      </c>
      <c r="BK162" s="119">
        <f>(Escenarios!$F$11*AU162+0.1*BF162)/(Escenarios!$F$12)</f>
        <v>0.7295237928499031</v>
      </c>
      <c r="BL162" s="119">
        <f>BI162/10/Escenarios!$F$12</f>
        <v>0</v>
      </c>
      <c r="BM162" s="119">
        <f>(Escenarios!$F$11*AW162+0.1*BG162)/(Escenarios!$F$12)</f>
        <v>0.14234210175540324</v>
      </c>
      <c r="BN162" s="121">
        <f t="shared" si="25"/>
        <v>165.85102510733418</v>
      </c>
      <c r="BO162" s="121">
        <f>MAX(0,(BN162-Constantes!$D$13)*(1-EXP(-Constantes!$D$23)))</f>
        <v>0.86586277790113497</v>
      </c>
      <c r="BP162" s="121">
        <f>BL162+AY162*Escenarios!$F$11/Escenarios!$F$12+BO162</f>
        <v>1.0261819864689132</v>
      </c>
      <c r="BQ162" s="121">
        <f>0.0526*BL162*Observaciones!$F161^1.218</f>
        <v>0</v>
      </c>
      <c r="BR162" s="121">
        <f>BQ162*Constantes!$F$38</f>
        <v>0</v>
      </c>
      <c r="BS162" s="121">
        <f t="shared" si="26"/>
        <v>0</v>
      </c>
      <c r="BT162" s="15"/>
      <c r="BU162" s="74">
        <v>156</v>
      </c>
      <c r="BV162" s="75">
        <f>0.0526*Observaciones!$F161^2.218</f>
        <v>3.1840930012055863E-4</v>
      </c>
      <c r="BW162" s="75">
        <f>IF(Observaciones!$F161&gt;0.05*$CA$7,((Observaciones!$F161-0.05*$CA$7)^2)/(Observaciones!$F161+0.95*$CA$7),0)</f>
        <v>0</v>
      </c>
      <c r="BX162" s="75">
        <f>0.0526*BW162*Observaciones!$F161^1.218</f>
        <v>0</v>
      </c>
      <c r="BY162" s="27"/>
      <c r="BZ162" s="27"/>
      <c r="CA162" s="103"/>
      <c r="CB162" s="37"/>
    </row>
    <row r="163" spans="2:80" s="2" customFormat="1" ht="14.5" x14ac:dyDescent="0.35">
      <c r="B163" s="36"/>
      <c r="C163" s="74">
        <v>157</v>
      </c>
      <c r="D163" s="146">
        <f>ETo!$I162*((1-Constantes!$D$19)*ETo!$K162+ETo!$L162)</f>
        <v>1.1210664477067585</v>
      </c>
      <c r="E163" s="75">
        <f>MIN(D163*Constantes!$D$17,0.8*(H162+Observaciones!$F162-F163-G163-Constantes!$D$14))</f>
        <v>0.69729849242156627</v>
      </c>
      <c r="F163" s="75">
        <f>IF(Observaciones!$F162&gt;0.05*Constantes!$D$18,((Observaciones!$F162-0.05*Constantes!$D$18)^2)/(Observaciones!$F162+0.95*Constantes!$D$18),0)</f>
        <v>0</v>
      </c>
      <c r="G163" s="75">
        <f>MAX(0,H162+Observaciones!$F162-F163-Constantes!$D$13)</f>
        <v>0</v>
      </c>
      <c r="H163" s="75">
        <f>H162+Observaciones!$F162-F163-E163-G163-I162</f>
        <v>36.956856082717465</v>
      </c>
      <c r="I163" s="75">
        <f>MAX(0,(H163-Constantes!$D$14)*(1-EXP(-Constantes!$D$22)))</f>
        <v>0.15772992326782639</v>
      </c>
      <c r="J163" s="75">
        <f t="shared" si="18"/>
        <v>155.0647679285932</v>
      </c>
      <c r="K163" s="75">
        <f>MAX(0,(J163-Constantes!$D$13)*(1-EXP(-Constantes!$D$23)))</f>
        <v>0.79135665722167758</v>
      </c>
      <c r="L163" s="75">
        <f t="shared" si="19"/>
        <v>0.94908658048950401</v>
      </c>
      <c r="M163" s="75">
        <f>0.0526*F163*Observaciones!$F162^1.218</f>
        <v>0</v>
      </c>
      <c r="N163" s="75">
        <f>M163*Constantes!$D$38</f>
        <v>0</v>
      </c>
      <c r="O163" s="75">
        <f t="shared" si="20"/>
        <v>0</v>
      </c>
      <c r="P163" s="15"/>
      <c r="Q163" s="120">
        <v>157</v>
      </c>
      <c r="R163" s="146">
        <f>ETo!$I162*((1-Constantes!$E$19)*ETo!$K162+ETo!$L162)</f>
        <v>1.1212470474901477</v>
      </c>
      <c r="S163" s="121">
        <f>MIN(R163*Constantes!$E$17,0.8*(V162+Observaciones!$F162-T163-U163-Constantes!$D$14))</f>
        <v>0.69791637801964079</v>
      </c>
      <c r="T163" s="121">
        <f>IF(Observaciones!$F162&gt;0.05*Constantes!$E$18,((Observaciones!$F162-0.05*Constantes!$E$18)^2)/(Observaciones!$F162+0.95*Constantes!$E$18),0)</f>
        <v>0</v>
      </c>
      <c r="U163" s="121">
        <f>MAX(0,V162+Observaciones!$F162-T163-Constantes!$D$13)</f>
        <v>0</v>
      </c>
      <c r="V163" s="121">
        <f>V162+Observaciones!$F162-T163-S163-U163-W162</f>
        <v>36.962631341353728</v>
      </c>
      <c r="W163" s="121">
        <f>MAX(0,(V163-Constantes!$D$14)*(1-EXP(-Constantes!$D$22)))</f>
        <v>0.15780943296009911</v>
      </c>
      <c r="X163" s="119">
        <f>X162+(Entradas!$E$19*U163-Y162)/(800*Entradas!$D$44)</f>
        <v>0</v>
      </c>
      <c r="Y163" s="119">
        <f>8000*Entradas!$D$45*X163/Constantes!$E$32</f>
        <v>0</v>
      </c>
      <c r="Z163" s="119">
        <f>10*Escenarios!$E$11*T163</f>
        <v>0</v>
      </c>
      <c r="AA163" s="119">
        <f>10*Escenarios!$E$11*Y163</f>
        <v>0</v>
      </c>
      <c r="AB163" s="119">
        <f>0.001*Observaciones!$F162*Escenarios!$E$9</f>
        <v>0</v>
      </c>
      <c r="AC163" s="119">
        <f>Observaciones!$I162</f>
        <v>0</v>
      </c>
      <c r="AD163" s="119">
        <f>MIN(0.0005*ETo!$M162*Escenarios!$E$9*(AH162/Constantes!$E$27)^(2/3),AH162+Z163+AA163+AB163+AC163)</f>
        <v>3.258608198923024</v>
      </c>
      <c r="AE163" s="119">
        <f>MIN(Constantes!$E$26*(AH162/Constantes!$E$27)^(2/3),AH162+Z163+AA163+AB163+AC163-AD163)</f>
        <v>19.024284395081459</v>
      </c>
      <c r="AF163" s="119">
        <f>MIN(Entradas!$E$20,AH162+Z163+AA163+AB163+AC163-AD163-AE163)</f>
        <v>1</v>
      </c>
      <c r="AG163" s="119">
        <f>MAX(0,AH162+Z163+AA163+AB163+AC163-AD163-AE163-AF163-Constantes!$E$27)</f>
        <v>0</v>
      </c>
      <c r="AH163" s="119">
        <f t="shared" si="21"/>
        <v>6161.5253901211854</v>
      </c>
      <c r="AI163" s="119">
        <f>(Escenarios!$E$11*S163+0.1*AD163)/(Escenarios!$E$12)</f>
        <v>0.69725645318771168</v>
      </c>
      <c r="AJ163" s="119">
        <f>AG163/10/Escenarios!$E$12</f>
        <v>0</v>
      </c>
      <c r="AK163" s="119">
        <f>(Escenarios!$E$11*U163+0.1*AE163)/(Escenarios!$E$12)</f>
        <v>5.4355098271661309E-2</v>
      </c>
      <c r="AL163" s="121">
        <f t="shared" si="22"/>
        <v>158.27319466686015</v>
      </c>
      <c r="AM163" s="121">
        <f>MAX(0,(AL163-Constantes!$D$13)*(1-EXP(-Constantes!$D$23)))</f>
        <v>0.81351887955619251</v>
      </c>
      <c r="AN163" s="121">
        <f>AJ163+W163*Escenarios!$E$11/Escenarios!$E$12+AM163</f>
        <v>0.96907389204543304</v>
      </c>
      <c r="AO163" s="121">
        <f>0.0526*AJ163*Observaciones!$F162^1.218</f>
        <v>0</v>
      </c>
      <c r="AP163" s="121">
        <f>AO163*Constantes!$E$38</f>
        <v>0</v>
      </c>
      <c r="AQ163" s="121">
        <f t="shared" si="23"/>
        <v>0</v>
      </c>
      <c r="AR163" s="15"/>
      <c r="AS163" s="74">
        <v>157</v>
      </c>
      <c r="AT163" s="146">
        <f>ETo!$I162*((1-Constantes!$F$19)*ETo!$K162+ETo!$L162)</f>
        <v>1.1218216831645687</v>
      </c>
      <c r="AU163" s="121">
        <f>MIN(AT163*Constantes!$F$17,0.8*(AX162+Observaciones!$F162-AV163-AW163-Constantes!$D$14))</f>
        <v>0.69988590179566568</v>
      </c>
      <c r="AV163" s="121">
        <f>IF(Observaciones!$F162&gt;0.05*Constantes!$F$18,((Observaciones!$F162-0.05*Constantes!$F$18)^2)/(Observaciones!$F162+0.95*Constantes!$F$18),0)</f>
        <v>0</v>
      </c>
      <c r="AW163" s="121">
        <f>MAX(0,AX162+Observaciones!$F162-AV163-Constantes!$D$13)</f>
        <v>0</v>
      </c>
      <c r="AX163" s="121">
        <f>AX162+Observaciones!$F162-AV163-AU163-AW163-AY162</f>
        <v>36.980763147892034</v>
      </c>
      <c r="AY163" s="121">
        <f>MAX(0,(AX163-Constantes!$D$14)*(1-EXP(-Constantes!$D$22)))</f>
        <v>0.15805905889878122</v>
      </c>
      <c r="AZ163" s="119">
        <f>AZ162+(Entradas!$F$19*AW163-BA162)/(800*Entradas!$D$44)</f>
        <v>0</v>
      </c>
      <c r="BA163" s="119">
        <f>8000*Entradas!$D$45*AZ163/Constantes!$F$32</f>
        <v>0</v>
      </c>
      <c r="BB163" s="119">
        <f>10*Escenarios!$F$11*AV163</f>
        <v>0</v>
      </c>
      <c r="BC163" s="119">
        <f>10*Escenarios!$F$11*BA163</f>
        <v>0</v>
      </c>
      <c r="BD163" s="119">
        <f>0.001*Observaciones!$F162*Escenarios!$F$9</f>
        <v>0</v>
      </c>
      <c r="BE163" s="119">
        <f>Observaciones!$I162</f>
        <v>0</v>
      </c>
      <c r="BF163" s="119">
        <f>MIN(0.0005*ETo!$M162*Escenarios!$F$9*(BJ162/Constantes!$F$27)^(2/3),BJ162+BB163+BE163+BC163+BD163)</f>
        <v>8.4325809331506818</v>
      </c>
      <c r="BG163" s="119">
        <f>MIN(Constantes!$F$26*(BJ162/Constantes!$F$27)^(2/3),BJ162+BB163+BC163+BD163+BE163-BF163)</f>
        <v>49.230778315054984</v>
      </c>
      <c r="BH163" s="119">
        <f>MIN(Entradas!$F$20,BJ162+BB163+BC163+BD163+BE163-BF163-BG163)</f>
        <v>1</v>
      </c>
      <c r="BI163" s="119">
        <f>MAX(0,BJ162+BB163+BC163+BD163+BE163-BF163-BG163-BH163-Constantes!$F$27)</f>
        <v>0</v>
      </c>
      <c r="BJ163" s="119">
        <f t="shared" si="24"/>
        <v>3159.6535953454386</v>
      </c>
      <c r="BK163" s="119">
        <f>(Escenarios!$F$11*AU163+0.1*BF163)/(Escenarios!$F$12)</f>
        <v>0.68398551007348674</v>
      </c>
      <c r="BL163" s="119">
        <f>BI163/10/Escenarios!$F$12</f>
        <v>0</v>
      </c>
      <c r="BM163" s="119">
        <f>(Escenarios!$F$11*AW163+0.1*BG163)/(Escenarios!$F$12)</f>
        <v>0.14065936661444281</v>
      </c>
      <c r="BN163" s="121">
        <f t="shared" si="25"/>
        <v>165.1258216960475</v>
      </c>
      <c r="BO163" s="121">
        <f>MAX(0,(BN163-Constantes!$D$13)*(1-EXP(-Constantes!$D$23)))</f>
        <v>0.86085343202859499</v>
      </c>
      <c r="BP163" s="121">
        <f>BL163+AY163*Escenarios!$F$11/Escenarios!$F$12+BO163</f>
        <v>1.0098805447045887</v>
      </c>
      <c r="BQ163" s="121">
        <f>0.0526*BL163*Observaciones!$F162^1.218</f>
        <v>0</v>
      </c>
      <c r="BR163" s="121">
        <f>BQ163*Constantes!$F$38</f>
        <v>0</v>
      </c>
      <c r="BS163" s="121">
        <f t="shared" si="26"/>
        <v>0</v>
      </c>
      <c r="BT163" s="15"/>
      <c r="BU163" s="74">
        <v>157</v>
      </c>
      <c r="BV163" s="75">
        <f>0.0526*Observaciones!$F162^2.218</f>
        <v>0</v>
      </c>
      <c r="BW163" s="75">
        <f>IF(Observaciones!$F162&gt;0.05*$CA$7,((Observaciones!$F162-0.05*$CA$7)^2)/(Observaciones!$F162+0.95*$CA$7),0)</f>
        <v>0</v>
      </c>
      <c r="BX163" s="75">
        <f>0.0526*BW163*Observaciones!$F162^1.218</f>
        <v>0</v>
      </c>
      <c r="BY163" s="27"/>
      <c r="BZ163" s="27"/>
      <c r="CA163" s="103"/>
      <c r="CB163" s="37"/>
    </row>
    <row r="164" spans="2:80" s="2" customFormat="1" ht="14.5" x14ac:dyDescent="0.35">
      <c r="B164" s="36"/>
      <c r="C164" s="74">
        <v>158</v>
      </c>
      <c r="D164" s="146">
        <f>ETo!$I163*((1-Constantes!$D$19)*ETo!$K163+ETo!$L163)</f>
        <v>1.1368359648193849</v>
      </c>
      <c r="E164" s="75">
        <f>MIN(D164*Constantes!$D$17,0.8*(H163+Observaciones!$F163-F164-G164-Constantes!$D$14))</f>
        <v>0.70710706401100587</v>
      </c>
      <c r="F164" s="75">
        <f>IF(Observaciones!$F163&gt;0.05*Constantes!$D$18,((Observaciones!$F163-0.05*Constantes!$D$18)^2)/(Observaciones!$F163+0.95*Constantes!$D$18),0)</f>
        <v>0</v>
      </c>
      <c r="G164" s="75">
        <f>MAX(0,H163+Observaciones!$F163-F164-Constantes!$D$13)</f>
        <v>0</v>
      </c>
      <c r="H164" s="75">
        <f>H163+Observaciones!$F163-F164-E164-G164-I163</f>
        <v>36.092019095438637</v>
      </c>
      <c r="I164" s="75">
        <f>MAX(0,(H164-Constantes!$D$14)*(1-EXP(-Constantes!$D$22)))</f>
        <v>0.14582345689888582</v>
      </c>
      <c r="J164" s="75">
        <f t="shared" si="18"/>
        <v>154.27341127137151</v>
      </c>
      <c r="K164" s="75">
        <f>MAX(0,(J164-Constantes!$D$13)*(1-EXP(-Constantes!$D$23)))</f>
        <v>0.78589035750098679</v>
      </c>
      <c r="L164" s="75">
        <f t="shared" si="19"/>
        <v>0.93171381439987266</v>
      </c>
      <c r="M164" s="75">
        <f>0.0526*F164*Observaciones!$F163^1.218</f>
        <v>0</v>
      </c>
      <c r="N164" s="75">
        <f>M164*Constantes!$D$38</f>
        <v>0</v>
      </c>
      <c r="O164" s="75">
        <f t="shared" si="20"/>
        <v>0</v>
      </c>
      <c r="P164" s="15"/>
      <c r="Q164" s="120">
        <v>158</v>
      </c>
      <c r="R164" s="146">
        <f>ETo!$I163*((1-Constantes!$E$19)*ETo!$K163+ETo!$L163)</f>
        <v>1.1370196398433288</v>
      </c>
      <c r="S164" s="121">
        <f>MIN(R164*Constantes!$E$17,0.8*(V163+Observaciones!$F163-T164-U164-Constantes!$D$14))</f>
        <v>0.70773397401844684</v>
      </c>
      <c r="T164" s="121">
        <f>IF(Observaciones!$F163&gt;0.05*Constantes!$E$18,((Observaciones!$F163-0.05*Constantes!$E$18)^2)/(Observaciones!$F163+0.95*Constantes!$E$18),0)</f>
        <v>0</v>
      </c>
      <c r="U164" s="121">
        <f>MAX(0,V163+Observaciones!$F163-T164-Constantes!$D$13)</f>
        <v>0</v>
      </c>
      <c r="V164" s="121">
        <f>V163+Observaciones!$F163-T164-S164-U164-W163</f>
        <v>36.097087934375182</v>
      </c>
      <c r="W164" s="121">
        <f>MAX(0,(V164-Constantes!$D$14)*(1-EXP(-Constantes!$D$22)))</f>
        <v>0.14589324110240082</v>
      </c>
      <c r="X164" s="119">
        <f>X163+(Entradas!$E$19*U164-Y163)/(800*Entradas!$D$44)</f>
        <v>0</v>
      </c>
      <c r="Y164" s="119">
        <f>8000*Entradas!$D$45*X164/Constantes!$E$32</f>
        <v>0</v>
      </c>
      <c r="Z164" s="119">
        <f>10*Escenarios!$E$11*T164</f>
        <v>0</v>
      </c>
      <c r="AA164" s="119">
        <f>10*Escenarios!$E$11*Y164</f>
        <v>0</v>
      </c>
      <c r="AB164" s="119">
        <f>0.001*Observaciones!$F163*Escenarios!$E$9</f>
        <v>0</v>
      </c>
      <c r="AC164" s="119">
        <f>Observaciones!$I163</f>
        <v>0</v>
      </c>
      <c r="AD164" s="119">
        <f>MIN(0.0005*ETo!$M163*Escenarios!$E$9*(AH163/Constantes!$E$27)^(2/3),AH163+Z164+AA164+AB164+AC164)</f>
        <v>3.2978979133462811</v>
      </c>
      <c r="AE164" s="119">
        <f>MIN(Constantes!$E$26*(AH163/Constantes!$E$27)^(2/3),AH163+Z164+AA164+AB164+AC164-AD164)</f>
        <v>18.976509403377982</v>
      </c>
      <c r="AF164" s="119">
        <f>MIN(Entradas!$E$20,AH163+Z164+AA164+AB164+AC164-AD164-AE164)</f>
        <v>1</v>
      </c>
      <c r="AG164" s="119">
        <f>MAX(0,AH163+Z164+AA164+AB164+AC164-AD164-AE164-AF164-Constantes!$E$27)</f>
        <v>0</v>
      </c>
      <c r="AH164" s="119">
        <f t="shared" si="21"/>
        <v>6138.2509828044613</v>
      </c>
      <c r="AI164" s="119">
        <f>(Escenarios!$E$11*S164+0.1*AD164)/(Escenarios!$E$12)</f>
        <v>0.70704605414202992</v>
      </c>
      <c r="AJ164" s="119">
        <f>AG164/10/Escenarios!$E$12</f>
        <v>0</v>
      </c>
      <c r="AK164" s="119">
        <f>(Escenarios!$E$11*U164+0.1*AE164)/(Escenarios!$E$12)</f>
        <v>5.4218598295365669E-2</v>
      </c>
      <c r="AL164" s="121">
        <f t="shared" si="22"/>
        <v>157.51389438559931</v>
      </c>
      <c r="AM164" s="121">
        <f>MAX(0,(AL164-Constantes!$D$13)*(1-EXP(-Constantes!$D$23)))</f>
        <v>0.8082740093987234</v>
      </c>
      <c r="AN164" s="121">
        <f>AJ164+W164*Escenarios!$E$11/Escenarios!$E$12+AM164</f>
        <v>0.95208306134251852</v>
      </c>
      <c r="AO164" s="121">
        <f>0.0526*AJ164*Observaciones!$F163^1.218</f>
        <v>0</v>
      </c>
      <c r="AP164" s="121">
        <f>AO164*Constantes!$E$38</f>
        <v>0</v>
      </c>
      <c r="AQ164" s="121">
        <f t="shared" si="23"/>
        <v>0</v>
      </c>
      <c r="AR164" s="15"/>
      <c r="AS164" s="74">
        <v>158</v>
      </c>
      <c r="AT164" s="146">
        <f>ETo!$I163*((1-Constantes!$F$19)*ETo!$K163+ETo!$L163)</f>
        <v>1.13760406037406</v>
      </c>
      <c r="AU164" s="121">
        <f>MIN(AT164*Constantes!$F$17,0.8*(AX163+Observaciones!$F163-AV164-AW164-Constantes!$D$14))</f>
        <v>0.70973226461028405</v>
      </c>
      <c r="AV164" s="121">
        <f>IF(Observaciones!$F163&gt;0.05*Constantes!$F$18,((Observaciones!$F163-0.05*Constantes!$F$18)^2)/(Observaciones!$F163+0.95*Constantes!$F$18),0)</f>
        <v>0</v>
      </c>
      <c r="AW164" s="121">
        <f>MAX(0,AX163+Observaciones!$F163-AV164-Constantes!$D$13)</f>
        <v>0</v>
      </c>
      <c r="AX164" s="121">
        <f>AX163+Observaciones!$F163-AV164-AU164-AW164-AY163</f>
        <v>36.112971824382974</v>
      </c>
      <c r="AY164" s="121">
        <f>MAX(0,(AX164-Constantes!$D$14)*(1-EXP(-Constantes!$D$22)))</f>
        <v>0.14611191930993306</v>
      </c>
      <c r="AZ164" s="119">
        <f>AZ163+(Entradas!$F$19*AW164-BA163)/(800*Entradas!$D$44)</f>
        <v>0</v>
      </c>
      <c r="BA164" s="119">
        <f>8000*Entradas!$D$45*AZ164/Constantes!$F$32</f>
        <v>0</v>
      </c>
      <c r="BB164" s="119">
        <f>10*Escenarios!$F$11*AV164</f>
        <v>0</v>
      </c>
      <c r="BC164" s="119">
        <f>10*Escenarios!$F$11*BA164</f>
        <v>0</v>
      </c>
      <c r="BD164" s="119">
        <f>0.001*Observaciones!$F163*Escenarios!$F$9</f>
        <v>0</v>
      </c>
      <c r="BE164" s="119">
        <f>Observaciones!$I163</f>
        <v>0</v>
      </c>
      <c r="BF164" s="119">
        <f>MIN(0.0005*ETo!$M163*Escenarios!$F$9*(BJ163/Constantes!$F$27)^(2/3),BJ163+BB164+BE164+BC164+BD164)</f>
        <v>8.4514524469092933</v>
      </c>
      <c r="BG164" s="119">
        <f>MIN(Constantes!$F$26*(BJ163/Constantes!$F$27)^(2/3),BJ163+BB164+BC164+BD164+BE164-BF164)</f>
        <v>48.630694777402645</v>
      </c>
      <c r="BH164" s="119">
        <f>MIN(Entradas!$F$20,BJ163+BB164+BC164+BD164+BE164-BF164-BG164)</f>
        <v>1</v>
      </c>
      <c r="BI164" s="119">
        <f>MAX(0,BJ163+BB164+BC164+BD164+BE164-BF164-BG164-BH164-Constantes!$F$27)</f>
        <v>0</v>
      </c>
      <c r="BJ164" s="119">
        <f t="shared" si="24"/>
        <v>3101.5714481211267</v>
      </c>
      <c r="BK164" s="119">
        <f>(Escenarios!$F$11*AU164+0.1*BF164)/(Escenarios!$F$12)</f>
        <v>0.69332314219515156</v>
      </c>
      <c r="BL164" s="119">
        <f>BI164/10/Escenarios!$F$12</f>
        <v>0</v>
      </c>
      <c r="BM164" s="119">
        <f>(Escenarios!$F$11*AW164+0.1*BG164)/(Escenarios!$F$12)</f>
        <v>0.13894484222115042</v>
      </c>
      <c r="BN164" s="121">
        <f t="shared" si="25"/>
        <v>164.40391310624005</v>
      </c>
      <c r="BO164" s="121">
        <f>MAX(0,(BN164-Constantes!$D$13)*(1-EXP(-Constantes!$D$23)))</f>
        <v>0.85586684515045719</v>
      </c>
      <c r="BP164" s="121">
        <f>BL164+AY164*Escenarios!$F$11/Escenarios!$F$12+BO164</f>
        <v>0.9936295119283941</v>
      </c>
      <c r="BQ164" s="121">
        <f>0.0526*BL164*Observaciones!$F163^1.218</f>
        <v>0</v>
      </c>
      <c r="BR164" s="121">
        <f>BQ164*Constantes!$F$38</f>
        <v>0</v>
      </c>
      <c r="BS164" s="121">
        <f t="shared" si="26"/>
        <v>0</v>
      </c>
      <c r="BT164" s="15"/>
      <c r="BU164" s="74">
        <v>158</v>
      </c>
      <c r="BV164" s="75">
        <f>0.0526*Observaciones!$F163^2.218</f>
        <v>0</v>
      </c>
      <c r="BW164" s="75">
        <f>IF(Observaciones!$F163&gt;0.05*$CA$7,((Observaciones!$F163-0.05*$CA$7)^2)/(Observaciones!$F163+0.95*$CA$7),0)</f>
        <v>0</v>
      </c>
      <c r="BX164" s="75">
        <f>0.0526*BW164*Observaciones!$F163^1.218</f>
        <v>0</v>
      </c>
      <c r="BY164" s="27"/>
      <c r="BZ164" s="27"/>
      <c r="CA164" s="103"/>
      <c r="CB164" s="37"/>
    </row>
    <row r="165" spans="2:80" s="2" customFormat="1" ht="14.5" x14ac:dyDescent="0.35">
      <c r="B165" s="36"/>
      <c r="C165" s="74">
        <v>159</v>
      </c>
      <c r="D165" s="146">
        <f>ETo!$I164*((1-Constantes!$D$19)*ETo!$K164+ETo!$L164)</f>
        <v>1.1337113637114005</v>
      </c>
      <c r="E165" s="75">
        <f>MIN(D165*Constantes!$D$17,0.8*(H164+Observaciones!$F164-F165-G165-Constantes!$D$14))</f>
        <v>0.70516357560630583</v>
      </c>
      <c r="F165" s="75">
        <f>IF(Observaciones!$F164&gt;0.05*Constantes!$D$18,((Observaciones!$F164-0.05*Constantes!$D$18)^2)/(Observaciones!$F164+0.95*Constantes!$D$18),0)</f>
        <v>0</v>
      </c>
      <c r="G165" s="75">
        <f>MAX(0,H164+Observaciones!$F164-F165-Constantes!$D$13)</f>
        <v>0</v>
      </c>
      <c r="H165" s="75">
        <f>H164+Observaciones!$F164-F165-E165-G165-I164</f>
        <v>38.241032062933442</v>
      </c>
      <c r="I165" s="75">
        <f>MAX(0,(H165-Constantes!$D$14)*(1-EXP(-Constantes!$D$22)))</f>
        <v>0.17540955346998985</v>
      </c>
      <c r="J165" s="75">
        <f t="shared" si="18"/>
        <v>153.48752091387053</v>
      </c>
      <c r="K165" s="75">
        <f>MAX(0,(J165-Constantes!$D$13)*(1-EXP(-Constantes!$D$23)))</f>
        <v>0.78046181627055933</v>
      </c>
      <c r="L165" s="75">
        <f t="shared" si="19"/>
        <v>0.9558713697405492</v>
      </c>
      <c r="M165" s="75">
        <f>0.0526*F165*Observaciones!$F164^1.218</f>
        <v>0</v>
      </c>
      <c r="N165" s="75">
        <f>M165*Constantes!$D$38</f>
        <v>0</v>
      </c>
      <c r="O165" s="75">
        <f t="shared" si="20"/>
        <v>0</v>
      </c>
      <c r="P165" s="15"/>
      <c r="Q165" s="120">
        <v>159</v>
      </c>
      <c r="R165" s="146">
        <f>ETo!$I164*((1-Constantes!$E$19)*ETo!$K164+ETo!$L164)</f>
        <v>1.1338947253507496</v>
      </c>
      <c r="S165" s="121">
        <f>MIN(R165*Constantes!$E$17,0.8*(V164+Observaciones!$F164-T165-U165-Constantes!$D$14))</f>
        <v>0.70578888171326415</v>
      </c>
      <c r="T165" s="121">
        <f>IF(Observaciones!$F164&gt;0.05*Constantes!$E$18,((Observaciones!$F164-0.05*Constantes!$E$18)^2)/(Observaciones!$F164+0.95*Constantes!$E$18),0)</f>
        <v>0</v>
      </c>
      <c r="U165" s="121">
        <f>MAX(0,V164+Observaciones!$F164-T165-Constantes!$D$13)</f>
        <v>0</v>
      </c>
      <c r="V165" s="121">
        <f>V164+Observaciones!$F164-T165-S165-U165-W164</f>
        <v>38.245405811559522</v>
      </c>
      <c r="W165" s="121">
        <f>MAX(0,(V165-Constantes!$D$14)*(1-EXP(-Constantes!$D$22)))</f>
        <v>0.17546976815979687</v>
      </c>
      <c r="X165" s="119">
        <f>X164+(Entradas!$E$19*U165-Y164)/(800*Entradas!$D$44)</f>
        <v>0</v>
      </c>
      <c r="Y165" s="119">
        <f>8000*Entradas!$D$45*X165/Constantes!$E$32</f>
        <v>0</v>
      </c>
      <c r="Z165" s="119">
        <f>10*Escenarios!$E$11*T165</f>
        <v>0</v>
      </c>
      <c r="AA165" s="119">
        <f>10*Escenarios!$E$11*Y165</f>
        <v>0</v>
      </c>
      <c r="AB165" s="119">
        <f>0.001*Observaciones!$F164*Escenarios!$E$9</f>
        <v>15</v>
      </c>
      <c r="AC165" s="119">
        <f>Observaciones!$I164</f>
        <v>0</v>
      </c>
      <c r="AD165" s="119">
        <f>MIN(0.0005*ETo!$M164*Escenarios!$E$9*(AH164/Constantes!$E$27)^(2/3),AH164+Z165+AA165+AB165+AC165)</f>
        <v>3.2811713996493896</v>
      </c>
      <c r="AE165" s="119">
        <f>MIN(Constantes!$E$26*(AH164/Constantes!$E$27)^(2/3),AH164+Z165+AA165+AB165+AC165-AD165)</f>
        <v>18.928691641126502</v>
      </c>
      <c r="AF165" s="119">
        <f>MIN(Entradas!$E$20,AH164+Z165+AA165+AB165+AC165-AD165-AE165)</f>
        <v>1</v>
      </c>
      <c r="AG165" s="119">
        <f>MAX(0,AH164+Z165+AA165+AB165+AC165-AD165-AE165-AF165-Constantes!$E$27)</f>
        <v>0</v>
      </c>
      <c r="AH165" s="119">
        <f t="shared" si="21"/>
        <v>6130.0411197636849</v>
      </c>
      <c r="AI165" s="119">
        <f>(Escenarios!$E$11*S165+0.1*AD165)/(Escenarios!$E$12)</f>
        <v>0.70508095883064426</v>
      </c>
      <c r="AJ165" s="119">
        <f>AG165/10/Escenarios!$E$12</f>
        <v>0</v>
      </c>
      <c r="AK165" s="119">
        <f>(Escenarios!$E$11*U165+0.1*AE165)/(Escenarios!$E$12)</f>
        <v>5.4081976117504295E-2</v>
      </c>
      <c r="AL165" s="121">
        <f t="shared" si="22"/>
        <v>156.7597023523181</v>
      </c>
      <c r="AM165" s="121">
        <f>MAX(0,(AL165-Constantes!$D$13)*(1-EXP(-Constantes!$D$23)))</f>
        <v>0.80306442448748228</v>
      </c>
      <c r="AN165" s="121">
        <f>AJ165+W165*Escenarios!$E$11/Escenarios!$E$12+AM165</f>
        <v>0.97602748167356779</v>
      </c>
      <c r="AO165" s="121">
        <f>0.0526*AJ165*Observaciones!$F164^1.218</f>
        <v>0</v>
      </c>
      <c r="AP165" s="121">
        <f>AO165*Constantes!$E$38</f>
        <v>0</v>
      </c>
      <c r="AQ165" s="121">
        <f t="shared" si="23"/>
        <v>0</v>
      </c>
      <c r="AR165" s="15"/>
      <c r="AS165" s="74">
        <v>159</v>
      </c>
      <c r="AT165" s="146">
        <f>ETo!$I164*((1-Constantes!$F$19)*ETo!$K164+ETo!$L164)</f>
        <v>1.1344781487486775</v>
      </c>
      <c r="AU165" s="121">
        <f>MIN(AT165*Constantes!$F$17,0.8*(AX164+Observaciones!$F164-AV165-AW165-Constantes!$D$14))</f>
        <v>0.70778206030446877</v>
      </c>
      <c r="AV165" s="121">
        <f>IF(Observaciones!$F164&gt;0.05*Constantes!$F$18,((Observaciones!$F164-0.05*Constantes!$F$18)^2)/(Observaciones!$F164+0.95*Constantes!$F$18),0)</f>
        <v>0</v>
      </c>
      <c r="AW165" s="121">
        <f>MAX(0,AX164+Observaciones!$F164-AV165-Constantes!$D$13)</f>
        <v>0</v>
      </c>
      <c r="AX165" s="121">
        <f>AX164+Observaciones!$F164-AV165-AU165-AW165-AY164</f>
        <v>38.259077844768576</v>
      </c>
      <c r="AY165" s="121">
        <f>MAX(0,(AX165-Constantes!$D$14)*(1-EXP(-Constantes!$D$22)))</f>
        <v>0.17565799508116253</v>
      </c>
      <c r="AZ165" s="119">
        <f>AZ164+(Entradas!$F$19*AW165-BA164)/(800*Entradas!$D$44)</f>
        <v>0</v>
      </c>
      <c r="BA165" s="119">
        <f>8000*Entradas!$D$45*AZ165/Constantes!$F$32</f>
        <v>0</v>
      </c>
      <c r="BB165" s="119">
        <f>10*Escenarios!$F$11*AV165</f>
        <v>0</v>
      </c>
      <c r="BC165" s="119">
        <f>10*Escenarios!$F$11*BA165</f>
        <v>0</v>
      </c>
      <c r="BD165" s="119">
        <f>0.001*Observaciones!$F164*Escenarios!$F$9</f>
        <v>60</v>
      </c>
      <c r="BE165" s="119">
        <f>Observaciones!$I164</f>
        <v>0</v>
      </c>
      <c r="BF165" s="119">
        <f>MIN(0.0005*ETo!$M164*Escenarios!$F$9*(BJ164/Constantes!$F$27)^(2/3),BJ164+BB165+BE165+BC165+BD165)</f>
        <v>8.3262032344734163</v>
      </c>
      <c r="BG165" s="119">
        <f>MIN(Constantes!$F$26*(BJ164/Constantes!$F$27)^(2/3),BJ164+BB165+BC165+BD165+BE165-BF165)</f>
        <v>48.032886542756721</v>
      </c>
      <c r="BH165" s="119">
        <f>MIN(Entradas!$F$20,BJ164+BB165+BC165+BD165+BE165-BF165-BG165)</f>
        <v>1</v>
      </c>
      <c r="BI165" s="119">
        <f>MAX(0,BJ164+BB165+BC165+BD165+BE165-BF165-BG165-BH165-Constantes!$F$27)</f>
        <v>0</v>
      </c>
      <c r="BJ165" s="119">
        <f t="shared" si="24"/>
        <v>3104.2123583438965</v>
      </c>
      <c r="BK165" s="119">
        <f>(Escenarios!$F$11*AU165+0.1*BF165)/(Escenarios!$F$12)</f>
        <v>0.69112652324270885</v>
      </c>
      <c r="BL165" s="119">
        <f>BI165/10/Escenarios!$F$12</f>
        <v>0</v>
      </c>
      <c r="BM165" s="119">
        <f>(Escenarios!$F$11*AW165+0.1*BG165)/(Escenarios!$F$12)</f>
        <v>0.13723681869359064</v>
      </c>
      <c r="BN165" s="121">
        <f t="shared" si="25"/>
        <v>163.6852830797832</v>
      </c>
      <c r="BO165" s="121">
        <f>MAX(0,(BN165-Constantes!$D$13)*(1-EXP(-Constantes!$D$23)))</f>
        <v>0.85090290496362353</v>
      </c>
      <c r="BP165" s="121">
        <f>BL165+AY165*Escenarios!$F$11/Escenarios!$F$12+BO165</f>
        <v>1.0165233003258625</v>
      </c>
      <c r="BQ165" s="121">
        <f>0.0526*BL165*Observaciones!$F164^1.218</f>
        <v>0</v>
      </c>
      <c r="BR165" s="121">
        <f>BQ165*Constantes!$F$38</f>
        <v>0</v>
      </c>
      <c r="BS165" s="121">
        <f t="shared" si="26"/>
        <v>0</v>
      </c>
      <c r="BT165" s="15"/>
      <c r="BU165" s="74">
        <v>159</v>
      </c>
      <c r="BV165" s="75">
        <f>0.0526*Observaciones!$F164^2.218</f>
        <v>0.6015070018585239</v>
      </c>
      <c r="BW165" s="75">
        <f>IF(Observaciones!$F164&gt;0.05*$CA$7,((Observaciones!$F164-0.05*$CA$7)^2)/(Observaciones!$F164+0.95*$CA$7),0)</f>
        <v>4.4793357041742955E-2</v>
      </c>
      <c r="BX165" s="75">
        <f>0.0526*BW165*Observaciones!$F164^1.218</f>
        <v>8.981172632452402E-3</v>
      </c>
      <c r="BY165" s="27"/>
      <c r="BZ165" s="27"/>
      <c r="CA165" s="103"/>
      <c r="CB165" s="37"/>
    </row>
    <row r="166" spans="2:80" s="2" customFormat="1" ht="14.5" x14ac:dyDescent="0.35">
      <c r="B166" s="36"/>
      <c r="C166" s="74">
        <v>160</v>
      </c>
      <c r="D166" s="146">
        <f>ETo!$I165*((1-Constantes!$D$19)*ETo!$K165+ETo!$L165)</f>
        <v>1.0898940127629844</v>
      </c>
      <c r="E166" s="75">
        <f>MIN(D166*Constantes!$D$17,0.8*(H165+Observaciones!$F165-F166-G166-Constantes!$D$14))</f>
        <v>0.67790937241367821</v>
      </c>
      <c r="F166" s="75">
        <f>IF(Observaciones!$F165&gt;0.05*Constantes!$D$18,((Observaciones!$F165-0.05*Constantes!$D$18)^2)/(Observaciones!$F165+0.95*Constantes!$D$18),0)</f>
        <v>0</v>
      </c>
      <c r="G166" s="75">
        <f>MAX(0,H165+Observaciones!$F165-F166-Constantes!$D$13)</f>
        <v>0</v>
      </c>
      <c r="H166" s="75">
        <f>H165+Observaciones!$F165-F166-E166-G166-I165</f>
        <v>37.387713137049772</v>
      </c>
      <c r="I166" s="75">
        <f>MAX(0,(H166-Constantes!$D$14)*(1-EXP(-Constantes!$D$22)))</f>
        <v>0.16366165965594007</v>
      </c>
      <c r="J166" s="75">
        <f t="shared" si="18"/>
        <v>152.70705909759997</v>
      </c>
      <c r="K166" s="75">
        <f>MAX(0,(J166-Constantes!$D$13)*(1-EXP(-Constantes!$D$23)))</f>
        <v>0.77507077271345115</v>
      </c>
      <c r="L166" s="75">
        <f t="shared" si="19"/>
        <v>0.93873243236939119</v>
      </c>
      <c r="M166" s="75">
        <f>0.0526*F166*Observaciones!$F165^1.218</f>
        <v>0</v>
      </c>
      <c r="N166" s="75">
        <f>M166*Constantes!$D$38</f>
        <v>0</v>
      </c>
      <c r="O166" s="75">
        <f t="shared" si="20"/>
        <v>0</v>
      </c>
      <c r="P166" s="15"/>
      <c r="Q166" s="120">
        <v>160</v>
      </c>
      <c r="R166" s="146">
        <f>ETo!$I165*((1-Constantes!$E$19)*ETo!$K165+ETo!$L165)</f>
        <v>1.0900697131263604</v>
      </c>
      <c r="S166" s="121">
        <f>MIN(R166*Constantes!$E$17,0.8*(V165+Observaciones!$F165-T166-U166-Constantes!$D$14))</f>
        <v>0.67851015320577079</v>
      </c>
      <c r="T166" s="121">
        <f>IF(Observaciones!$F165&gt;0.05*Constantes!$E$18,((Observaciones!$F165-0.05*Constantes!$E$18)^2)/(Observaciones!$F165+0.95*Constantes!$E$18),0)</f>
        <v>0</v>
      </c>
      <c r="U166" s="121">
        <f>MAX(0,V165+Observaciones!$F165-T166-Constantes!$D$13)</f>
        <v>0</v>
      </c>
      <c r="V166" s="121">
        <f>V165+Observaciones!$F165-T166-S166-U166-W165</f>
        <v>37.39142589019395</v>
      </c>
      <c r="W166" s="121">
        <f>MAX(0,(V166-Constantes!$D$14)*(1-EXP(-Constantes!$D$22)))</f>
        <v>0.16371277422561917</v>
      </c>
      <c r="X166" s="119">
        <f>X165+(Entradas!$E$19*U166-Y165)/(800*Entradas!$D$44)</f>
        <v>0</v>
      </c>
      <c r="Y166" s="119">
        <f>8000*Entradas!$D$45*X166/Constantes!$E$32</f>
        <v>0</v>
      </c>
      <c r="Z166" s="119">
        <f>10*Escenarios!$E$11*T166</f>
        <v>0</v>
      </c>
      <c r="AA166" s="119">
        <f>10*Escenarios!$E$11*Y166</f>
        <v>0</v>
      </c>
      <c r="AB166" s="119">
        <f>0.001*Observaciones!$F165*Escenarios!$E$9</f>
        <v>0</v>
      </c>
      <c r="AC166" s="119">
        <f>Observaciones!$I165</f>
        <v>0</v>
      </c>
      <c r="AD166" s="119">
        <f>MIN(0.0005*ETo!$M165*Escenarios!$E$9*(AH165/Constantes!$E$27)^(2/3),AH165+Z166+AA166+AB166+AC166)</f>
        <v>3.1496685939211146</v>
      </c>
      <c r="AE166" s="119">
        <f>MIN(Constantes!$E$26*(AH165/Constantes!$E$27)^(2/3),AH165+Z166+AA166+AB166+AC166-AD166)</f>
        <v>18.911809891102948</v>
      </c>
      <c r="AF166" s="119">
        <f>MIN(Entradas!$E$20,AH165+Z166+AA166+AB166+AC166-AD166-AE166)</f>
        <v>1</v>
      </c>
      <c r="AG166" s="119">
        <f>MAX(0,AH165+Z166+AA166+AB166+AC166-AD166-AE166-AF166-Constantes!$E$27)</f>
        <v>0</v>
      </c>
      <c r="AH166" s="119">
        <f t="shared" si="21"/>
        <v>6106.9796412786609</v>
      </c>
      <c r="AI166" s="119">
        <f>(Escenarios!$E$11*S166+0.1*AD166)/(Escenarios!$E$12)</f>
        <v>0.67781620414260579</v>
      </c>
      <c r="AJ166" s="119">
        <f>AG166/10/Escenarios!$E$12</f>
        <v>0</v>
      </c>
      <c r="AK166" s="119">
        <f>(Escenarios!$E$11*U166+0.1*AE166)/(Escenarios!$E$12)</f>
        <v>5.4033742546008422E-2</v>
      </c>
      <c r="AL166" s="121">
        <f t="shared" si="22"/>
        <v>156.01067167037664</v>
      </c>
      <c r="AM166" s="121">
        <f>MAX(0,(AL166-Constantes!$D$13)*(1-EXP(-Constantes!$D$23)))</f>
        <v>0.79789049163417147</v>
      </c>
      <c r="AN166" s="121">
        <f>AJ166+W166*Escenarios!$E$11/Escenarios!$E$12+AM166</f>
        <v>0.95926451194228179</v>
      </c>
      <c r="AO166" s="121">
        <f>0.0526*AJ166*Observaciones!$F165^1.218</f>
        <v>0</v>
      </c>
      <c r="AP166" s="121">
        <f>AO166*Constantes!$E$38</f>
        <v>0</v>
      </c>
      <c r="AQ166" s="121">
        <f t="shared" si="23"/>
        <v>0</v>
      </c>
      <c r="AR166" s="15"/>
      <c r="AS166" s="74">
        <v>160</v>
      </c>
      <c r="AT166" s="146">
        <f>ETo!$I165*((1-Constantes!$F$19)*ETo!$K165+ETo!$L165)</f>
        <v>1.0906287597371012</v>
      </c>
      <c r="AU166" s="121">
        <f>MIN(AT166*Constantes!$F$17,0.8*(AX165+Observaciones!$F165-AV166-AW166-Constantes!$D$14))</f>
        <v>0.68042515534165582</v>
      </c>
      <c r="AV166" s="121">
        <f>IF(Observaciones!$F165&gt;0.05*Constantes!$F$18,((Observaciones!$F165-0.05*Constantes!$F$18)^2)/(Observaciones!$F165+0.95*Constantes!$F$18),0)</f>
        <v>0</v>
      </c>
      <c r="AW166" s="121">
        <f>MAX(0,AX165+Observaciones!$F165-AV166-Constantes!$D$13)</f>
        <v>0</v>
      </c>
      <c r="AX166" s="121">
        <f>AX165+Observaciones!$F165-AV166-AU166-AW166-AY165</f>
        <v>37.402994694345757</v>
      </c>
      <c r="AY166" s="121">
        <f>MAX(0,(AX166-Constantes!$D$14)*(1-EXP(-Constantes!$D$22)))</f>
        <v>0.16387204537103556</v>
      </c>
      <c r="AZ166" s="119">
        <f>AZ165+(Entradas!$F$19*AW166-BA165)/(800*Entradas!$D$44)</f>
        <v>0</v>
      </c>
      <c r="BA166" s="119">
        <f>8000*Entradas!$D$45*AZ166/Constantes!$F$32</f>
        <v>0</v>
      </c>
      <c r="BB166" s="119">
        <f>10*Escenarios!$F$11*AV166</f>
        <v>0</v>
      </c>
      <c r="BC166" s="119">
        <f>10*Escenarios!$F$11*BA166</f>
        <v>0</v>
      </c>
      <c r="BD166" s="119">
        <f>0.001*Observaciones!$F165*Escenarios!$F$9</f>
        <v>0</v>
      </c>
      <c r="BE166" s="119">
        <f>Observaciones!$I165</f>
        <v>0</v>
      </c>
      <c r="BF166" s="119">
        <f>MIN(0.0005*ETo!$M165*Escenarios!$F$9*(BJ165/Constantes!$F$27)^(2/3),BJ165+BB166+BE166+BC166+BD166)</f>
        <v>8.0041805277117835</v>
      </c>
      <c r="BG166" s="119">
        <f>MIN(Constantes!$F$26*(BJ165/Constantes!$F$27)^(2/3),BJ165+BB166+BC166+BD166+BE166-BF166)</f>
        <v>48.060148539533792</v>
      </c>
      <c r="BH166" s="119">
        <f>MIN(Entradas!$F$20,BJ165+BB166+BC166+BD166+BE166-BF166-BG166)</f>
        <v>1</v>
      </c>
      <c r="BI166" s="119">
        <f>MAX(0,BJ165+BB166+BC166+BD166+BE166-BF166-BG166-BH166-Constantes!$F$27)</f>
        <v>0</v>
      </c>
      <c r="BJ166" s="119">
        <f t="shared" si="24"/>
        <v>3047.148029276651</v>
      </c>
      <c r="BK166" s="119">
        <f>(Escenarios!$F$11*AU166+0.1*BF166)/(Escenarios!$F$12)</f>
        <v>0.66441280511559486</v>
      </c>
      <c r="BL166" s="119">
        <f>BI166/10/Escenarios!$F$12</f>
        <v>0</v>
      </c>
      <c r="BM166" s="119">
        <f>(Escenarios!$F$11*AW166+0.1*BG166)/(Escenarios!$F$12)</f>
        <v>0.13731471011295371</v>
      </c>
      <c r="BN166" s="121">
        <f t="shared" si="25"/>
        <v>162.97169488493253</v>
      </c>
      <c r="BO166" s="121">
        <f>MAX(0,(BN166-Constantes!$D$13)*(1-EXP(-Constantes!$D$23)))</f>
        <v>0.8459737912516152</v>
      </c>
      <c r="BP166" s="121">
        <f>BL166+AY166*Escenarios!$F$11/Escenarios!$F$12+BO166</f>
        <v>1.0004817197443059</v>
      </c>
      <c r="BQ166" s="121">
        <f>0.0526*BL166*Observaciones!$F165^1.218</f>
        <v>0</v>
      </c>
      <c r="BR166" s="121">
        <f>BQ166*Constantes!$F$38</f>
        <v>0</v>
      </c>
      <c r="BS166" s="121">
        <f t="shared" si="26"/>
        <v>0</v>
      </c>
      <c r="BT166" s="15"/>
      <c r="BU166" s="74">
        <v>160</v>
      </c>
      <c r="BV166" s="75">
        <f>0.0526*Observaciones!$F165^2.218</f>
        <v>0</v>
      </c>
      <c r="BW166" s="75">
        <f>IF(Observaciones!$F165&gt;0.05*$CA$7,((Observaciones!$F165-0.05*$CA$7)^2)/(Observaciones!$F165+0.95*$CA$7),0)</f>
        <v>0</v>
      </c>
      <c r="BX166" s="75">
        <f>0.0526*BW166*Observaciones!$F165^1.218</f>
        <v>0</v>
      </c>
      <c r="BY166" s="27"/>
      <c r="BZ166" s="27"/>
      <c r="CA166" s="103"/>
      <c r="CB166" s="37"/>
    </row>
    <row r="167" spans="2:80" s="2" customFormat="1" ht="14.5" x14ac:dyDescent="0.35">
      <c r="B167" s="36"/>
      <c r="C167" s="74">
        <v>161</v>
      </c>
      <c r="D167" s="146">
        <f>ETo!$I166*((1-Constantes!$D$19)*ETo!$K166+ETo!$L166)</f>
        <v>1.0904085087987234</v>
      </c>
      <c r="E167" s="75">
        <f>MIN(D167*Constantes!$D$17,0.8*(H166+Observaciones!$F166-F167-G167-Constantes!$D$14))</f>
        <v>0.67822938672755906</v>
      </c>
      <c r="F167" s="75">
        <f>IF(Observaciones!$F166&gt;0.05*Constantes!$D$18,((Observaciones!$F166-0.05*Constantes!$D$18)^2)/(Observaciones!$F166+0.95*Constantes!$D$18),0)</f>
        <v>0</v>
      </c>
      <c r="G167" s="75">
        <f>MAX(0,H166+Observaciones!$F166-F167-Constantes!$D$13)</f>
        <v>0</v>
      </c>
      <c r="H167" s="75">
        <f>H166+Observaciones!$F166-F167-E167-G167-I166</f>
        <v>36.54582209066627</v>
      </c>
      <c r="I167" s="75">
        <f>MAX(0,(H167-Constantes!$D$14)*(1-EXP(-Constantes!$D$22)))</f>
        <v>0.15207109683598335</v>
      </c>
      <c r="J167" s="75">
        <f t="shared" si="18"/>
        <v>151.9319883248865</v>
      </c>
      <c r="K167" s="75">
        <f>MAX(0,(J167-Constantes!$D$13)*(1-EXP(-Constantes!$D$23)))</f>
        <v>0.76971696781431287</v>
      </c>
      <c r="L167" s="75">
        <f t="shared" si="19"/>
        <v>0.92178806465029628</v>
      </c>
      <c r="M167" s="75">
        <f>0.0526*F167*Observaciones!$F166^1.218</f>
        <v>0</v>
      </c>
      <c r="N167" s="75">
        <f>M167*Constantes!$D$38</f>
        <v>0</v>
      </c>
      <c r="O167" s="75">
        <f t="shared" si="20"/>
        <v>0</v>
      </c>
      <c r="P167" s="15"/>
      <c r="Q167" s="120">
        <v>161</v>
      </c>
      <c r="R167" s="146">
        <f>ETo!$I166*((1-Constantes!$E$19)*ETo!$K166+ETo!$L166)</f>
        <v>1.0905845159151852</v>
      </c>
      <c r="S167" s="121">
        <f>MIN(R167*Constantes!$E$17,0.8*(V166+Observaciones!$F166-T167-U167-Constantes!$D$14))</f>
        <v>0.67883059043552785</v>
      </c>
      <c r="T167" s="121">
        <f>IF(Observaciones!$F166&gt;0.05*Constantes!$E$18,((Observaciones!$F166-0.05*Constantes!$E$18)^2)/(Observaciones!$F166+0.95*Constantes!$E$18),0)</f>
        <v>0</v>
      </c>
      <c r="U167" s="121">
        <f>MAX(0,V166+Observaciones!$F166-T167-Constantes!$D$13)</f>
        <v>0</v>
      </c>
      <c r="V167" s="121">
        <f>V166+Observaciones!$F166-T167-S167-U167-W166</f>
        <v>36.548882525532797</v>
      </c>
      <c r="W167" s="121">
        <f>MAX(0,(V167-Constantes!$D$14)*(1-EXP(-Constantes!$D$22)))</f>
        <v>0.15211323074716965</v>
      </c>
      <c r="X167" s="119">
        <f>X166+(Entradas!$E$19*U167-Y166)/(800*Entradas!$D$44)</f>
        <v>0</v>
      </c>
      <c r="Y167" s="119">
        <f>8000*Entradas!$D$45*X167/Constantes!$E$32</f>
        <v>0</v>
      </c>
      <c r="Z167" s="119">
        <f>10*Escenarios!$E$11*T167</f>
        <v>0</v>
      </c>
      <c r="AA167" s="119">
        <f>10*Escenarios!$E$11*Y167</f>
        <v>0</v>
      </c>
      <c r="AB167" s="119">
        <f>0.001*Observaciones!$F166*Escenarios!$E$9</f>
        <v>0</v>
      </c>
      <c r="AC167" s="119">
        <f>Observaciones!$I166</f>
        <v>0</v>
      </c>
      <c r="AD167" s="119">
        <f>MIN(0.0005*ETo!$M166*Escenarios!$E$9*(AH166/Constantes!$E$27)^(2/3),AH166+Z167+AA167+AB167+AC167)</f>
        <v>3.143975582758769</v>
      </c>
      <c r="AE167" s="119">
        <f>MIN(Constantes!$E$26*(AH166/Constantes!$E$27)^(2/3),AH166+Z167+AA167+AB167+AC167-AD167)</f>
        <v>18.86434873970579</v>
      </c>
      <c r="AF167" s="119">
        <f>MIN(Entradas!$E$20,AH166+Z167+AA167+AB167+AC167-AD167-AE167)</f>
        <v>1</v>
      </c>
      <c r="AG167" s="119">
        <f>MAX(0,AH166+Z167+AA167+AB167+AC167-AD167-AE167-AF167-Constantes!$E$27)</f>
        <v>0</v>
      </c>
      <c r="AH167" s="119">
        <f t="shared" si="21"/>
        <v>6083.9713169561965</v>
      </c>
      <c r="AI167" s="119">
        <f>(Escenarios!$E$11*S167+0.1*AD167)/(Escenarios!$E$12)</f>
        <v>0.67811579795147403</v>
      </c>
      <c r="AJ167" s="119">
        <f>AG167/10/Escenarios!$E$12</f>
        <v>0</v>
      </c>
      <c r="AK167" s="119">
        <f>(Escenarios!$E$11*U167+0.1*AE167)/(Escenarios!$E$12)</f>
        <v>5.3898139256302255E-2</v>
      </c>
      <c r="AL167" s="121">
        <f t="shared" si="22"/>
        <v>155.26667931799875</v>
      </c>
      <c r="AM167" s="121">
        <f>MAX(0,(AL167-Constantes!$D$13)*(1-EXP(-Constantes!$D$23)))</f>
        <v>0.79275136106531086</v>
      </c>
      <c r="AN167" s="121">
        <f>AJ167+W167*Escenarios!$E$11/Escenarios!$E$12+AM167</f>
        <v>0.94269154565894953</v>
      </c>
      <c r="AO167" s="121">
        <f>0.0526*AJ167*Observaciones!$F166^1.218</f>
        <v>0</v>
      </c>
      <c r="AP167" s="121">
        <f>AO167*Constantes!$E$38</f>
        <v>0</v>
      </c>
      <c r="AQ167" s="121">
        <f t="shared" si="23"/>
        <v>0</v>
      </c>
      <c r="AR167" s="15"/>
      <c r="AS167" s="74">
        <v>161</v>
      </c>
      <c r="AT167" s="146">
        <f>ETo!$I166*((1-Constantes!$F$19)*ETo!$K166+ETo!$L166)</f>
        <v>1.0911445385584746</v>
      </c>
      <c r="AU167" s="121">
        <f>MIN(AT167*Constantes!$F$17,0.8*(AX166+Observaciones!$F166-AV167-AW167-Constantes!$D$14))</f>
        <v>0.6807469411753061</v>
      </c>
      <c r="AV167" s="121">
        <f>IF(Observaciones!$F166&gt;0.05*Constantes!$F$18,((Observaciones!$F166-0.05*Constantes!$F$18)^2)/(Observaciones!$F166+0.95*Constantes!$F$18),0)</f>
        <v>0</v>
      </c>
      <c r="AW167" s="121">
        <f>MAX(0,AX166+Observaciones!$F166-AV167-Constantes!$D$13)</f>
        <v>0</v>
      </c>
      <c r="AX167" s="121">
        <f>AX166+Observaciones!$F166-AV167-AU167-AW167-AY166</f>
        <v>36.558375707799414</v>
      </c>
      <c r="AY167" s="121">
        <f>MAX(0,(AX167-Constantes!$D$14)*(1-EXP(-Constantes!$D$22)))</f>
        <v>0.15224392619273255</v>
      </c>
      <c r="AZ167" s="119">
        <f>AZ166+(Entradas!$F$19*AW167-BA166)/(800*Entradas!$D$44)</f>
        <v>0</v>
      </c>
      <c r="BA167" s="119">
        <f>8000*Entradas!$D$45*AZ167/Constantes!$F$32</f>
        <v>0</v>
      </c>
      <c r="BB167" s="119">
        <f>10*Escenarios!$F$11*AV167</f>
        <v>0</v>
      </c>
      <c r="BC167" s="119">
        <f>10*Escenarios!$F$11*BA167</f>
        <v>0</v>
      </c>
      <c r="BD167" s="119">
        <f>0.001*Observaciones!$F166*Escenarios!$F$9</f>
        <v>0</v>
      </c>
      <c r="BE167" s="119">
        <f>Observaciones!$I166</f>
        <v>0</v>
      </c>
      <c r="BF167" s="119">
        <f>MIN(0.0005*ETo!$M166*Escenarios!$F$9*(BJ166/Constantes!$F$27)^(2/3),BJ166+BB167+BE167+BC167+BD167)</f>
        <v>7.9113489893927333</v>
      </c>
      <c r="BG167" s="119">
        <f>MIN(Constantes!$F$26*(BJ166/Constantes!$F$27)^(2/3),BJ166+BB167+BC167+BD167+BE167-BF167)</f>
        <v>47.469340142415021</v>
      </c>
      <c r="BH167" s="119">
        <f>MIN(Entradas!$F$20,BJ166+BB167+BC167+BD167+BE167-BF167-BG167)</f>
        <v>1</v>
      </c>
      <c r="BI167" s="119">
        <f>MAX(0,BJ166+BB167+BC167+BD167+BE167-BF167-BG167-BH167-Constantes!$F$27)</f>
        <v>0</v>
      </c>
      <c r="BJ167" s="119">
        <f t="shared" si="24"/>
        <v>2990.7673401448433</v>
      </c>
      <c r="BK167" s="119">
        <f>(Escenarios!$F$11*AU167+0.1*BF167)/(Escenarios!$F$12)</f>
        <v>0.66445097022069644</v>
      </c>
      <c r="BL167" s="119">
        <f>BI167/10/Escenarios!$F$12</f>
        <v>0</v>
      </c>
      <c r="BM167" s="119">
        <f>(Escenarios!$F$11*AW167+0.1*BG167)/(Escenarios!$F$12)</f>
        <v>0.13562668612118578</v>
      </c>
      <c r="BN167" s="121">
        <f t="shared" si="25"/>
        <v>162.26134777980209</v>
      </c>
      <c r="BO167" s="121">
        <f>MAX(0,(BN167-Constantes!$D$13)*(1-EXP(-Constantes!$D$23)))</f>
        <v>0.84106706538163833</v>
      </c>
      <c r="BP167" s="121">
        <f>BL167+AY167*Escenarios!$F$11/Escenarios!$F$12+BO167</f>
        <v>0.98461133864907191</v>
      </c>
      <c r="BQ167" s="121">
        <f>0.0526*BL167*Observaciones!$F166^1.218</f>
        <v>0</v>
      </c>
      <c r="BR167" s="121">
        <f>BQ167*Constantes!$F$38</f>
        <v>0</v>
      </c>
      <c r="BS167" s="121">
        <f t="shared" si="26"/>
        <v>0</v>
      </c>
      <c r="BT167" s="15"/>
      <c r="BU167" s="74">
        <v>161</v>
      </c>
      <c r="BV167" s="75">
        <f>0.0526*Observaciones!$F166^2.218</f>
        <v>0</v>
      </c>
      <c r="BW167" s="75">
        <f>IF(Observaciones!$F166&gt;0.05*$CA$7,((Observaciones!$F166-0.05*$CA$7)^2)/(Observaciones!$F166+0.95*$CA$7),0)</f>
        <v>0</v>
      </c>
      <c r="BX167" s="75">
        <f>0.0526*BW167*Observaciones!$F166^1.218</f>
        <v>0</v>
      </c>
      <c r="BY167" s="27"/>
      <c r="BZ167" s="27"/>
      <c r="CA167" s="103"/>
      <c r="CB167" s="37"/>
    </row>
    <row r="168" spans="2:80" s="2" customFormat="1" ht="14.5" x14ac:dyDescent="0.35">
      <c r="B168" s="36"/>
      <c r="C168" s="74">
        <v>162</v>
      </c>
      <c r="D168" s="146">
        <f>ETo!$I167*((1-Constantes!$D$19)*ETo!$K167+ETo!$L167)</f>
        <v>1.0973506928659365</v>
      </c>
      <c r="E168" s="75">
        <f>MIN(D168*Constantes!$D$17,0.8*(H167+Observaciones!$F167-F168-G168-Constantes!$D$14))</f>
        <v>0.68254739525781427</v>
      </c>
      <c r="F168" s="75">
        <f>IF(Observaciones!$F167&gt;0.05*Constantes!$D$18,((Observaciones!$F167-0.05*Constantes!$D$18)^2)/(Observaciones!$F167+0.95*Constantes!$D$18),0)</f>
        <v>0</v>
      </c>
      <c r="G168" s="75">
        <f>MAX(0,H167+Observaciones!$F167-F168-Constantes!$D$13)</f>
        <v>0</v>
      </c>
      <c r="H168" s="75">
        <f>H167+Observaciones!$F167-F168-E168-G168-I167</f>
        <v>35.711203598572475</v>
      </c>
      <c r="I168" s="75">
        <f>MAX(0,(H168-Constantes!$D$14)*(1-EXP(-Constantes!$D$22)))</f>
        <v>0.14058065742002113</v>
      </c>
      <c r="J168" s="75">
        <f t="shared" si="18"/>
        <v>151.1622713570722</v>
      </c>
      <c r="K168" s="75">
        <f>MAX(0,(J168-Constantes!$D$13)*(1-EXP(-Constantes!$D$23)))</f>
        <v>0.7644001443469447</v>
      </c>
      <c r="L168" s="75">
        <f t="shared" si="19"/>
        <v>0.90498080176696583</v>
      </c>
      <c r="M168" s="75">
        <f>0.0526*F168*Observaciones!$F167^1.218</f>
        <v>0</v>
      </c>
      <c r="N168" s="75">
        <f>M168*Constantes!$D$38</f>
        <v>0</v>
      </c>
      <c r="O168" s="75">
        <f t="shared" si="20"/>
        <v>0</v>
      </c>
      <c r="P168" s="15"/>
      <c r="Q168" s="120">
        <v>162</v>
      </c>
      <c r="R168" s="146">
        <f>ETo!$I167*((1-Constantes!$E$19)*ETo!$K167+ETo!$L167)</f>
        <v>1.0975281580303862</v>
      </c>
      <c r="S168" s="121">
        <f>MIN(R168*Constantes!$E$17,0.8*(V167+Observaciones!$F167-T168-U168-Constantes!$D$14))</f>
        <v>0.68315263664840609</v>
      </c>
      <c r="T168" s="121">
        <f>IF(Observaciones!$F167&gt;0.05*Constantes!$E$18,((Observaciones!$F167-0.05*Constantes!$E$18)^2)/(Observaciones!$F167+0.95*Constantes!$E$18),0)</f>
        <v>0</v>
      </c>
      <c r="U168" s="121">
        <f>MAX(0,V167+Observaciones!$F167-T168-Constantes!$D$13)</f>
        <v>0</v>
      </c>
      <c r="V168" s="121">
        <f>V167+Observaciones!$F167-T168-S168-U168-W167</f>
        <v>35.713616658137219</v>
      </c>
      <c r="W168" s="121">
        <f>MAX(0,(V168-Constantes!$D$14)*(1-EXP(-Constantes!$D$22)))</f>
        <v>0.14061387872412409</v>
      </c>
      <c r="X168" s="119">
        <f>X167+(Entradas!$E$19*U168-Y167)/(800*Entradas!$D$44)</f>
        <v>0</v>
      </c>
      <c r="Y168" s="119">
        <f>8000*Entradas!$D$45*X168/Constantes!$E$32</f>
        <v>0</v>
      </c>
      <c r="Z168" s="119">
        <f>10*Escenarios!$E$11*T168</f>
        <v>0</v>
      </c>
      <c r="AA168" s="119">
        <f>10*Escenarios!$E$11*Y168</f>
        <v>0</v>
      </c>
      <c r="AB168" s="119">
        <f>0.001*Observaciones!$F167*Escenarios!$E$9</f>
        <v>0</v>
      </c>
      <c r="AC168" s="119">
        <f>Observaciones!$I167</f>
        <v>0</v>
      </c>
      <c r="AD168" s="119">
        <f>MIN(0.0005*ETo!$M167*Escenarios!$E$9*(AH167/Constantes!$E$27)^(2/3),AH167+Z168+AA168+AB168+AC168)</f>
        <v>3.1571354416254631</v>
      </c>
      <c r="AE168" s="119">
        <f>MIN(Constantes!$E$26*(AH167/Constantes!$E$27)^(2/3),AH167+Z168+AA168+AB168+AC168-AD168)</f>
        <v>18.816937408276956</v>
      </c>
      <c r="AF168" s="119">
        <f>MIN(Entradas!$E$20,AH167+Z168+AA168+AB168+AC168-AD168-AE168)</f>
        <v>1</v>
      </c>
      <c r="AG168" s="119">
        <f>MAX(0,AH167+Z168+AA168+AB168+AC168-AD168-AE168-AF168-Constantes!$E$27)</f>
        <v>0</v>
      </c>
      <c r="AH168" s="119">
        <f t="shared" si="21"/>
        <v>6060.9972441062937</v>
      </c>
      <c r="AI168" s="119">
        <f>(Escenarios!$E$11*S168+0.1*AD168)/(Escenarios!$E$12)</f>
        <v>0.68241370024378722</v>
      </c>
      <c r="AJ168" s="119">
        <f>AG168/10/Escenarios!$E$12</f>
        <v>0</v>
      </c>
      <c r="AK168" s="119">
        <f>(Escenarios!$E$11*U168+0.1*AE168)/(Escenarios!$E$12)</f>
        <v>5.3762678309362731E-2</v>
      </c>
      <c r="AL168" s="121">
        <f t="shared" si="22"/>
        <v>154.52769063524281</v>
      </c>
      <c r="AM168" s="121">
        <f>MAX(0,(AL168-Constantes!$D$13)*(1-EXP(-Constantes!$D$23)))</f>
        <v>0.78764679336719534</v>
      </c>
      <c r="AN168" s="121">
        <f>AJ168+W168*Escenarios!$E$11/Escenarios!$E$12+AM168</f>
        <v>0.92625190239526045</v>
      </c>
      <c r="AO168" s="121">
        <f>0.0526*AJ168*Observaciones!$F167^1.218</f>
        <v>0</v>
      </c>
      <c r="AP168" s="121">
        <f>AO168*Constantes!$E$38</f>
        <v>0</v>
      </c>
      <c r="AQ168" s="121">
        <f t="shared" si="23"/>
        <v>0</v>
      </c>
      <c r="AR168" s="15"/>
      <c r="AS168" s="74">
        <v>162</v>
      </c>
      <c r="AT168" s="146">
        <f>ETo!$I167*((1-Constantes!$F$19)*ETo!$K167+ETo!$L167)</f>
        <v>1.0980928199172728</v>
      </c>
      <c r="AU168" s="121">
        <f>MIN(AT168*Constantes!$F$17,0.8*(AX167+Observaciones!$F167-AV168-AW168-Constantes!$D$14))</f>
        <v>0.68508185842437752</v>
      </c>
      <c r="AV168" s="121">
        <f>IF(Observaciones!$F167&gt;0.05*Constantes!$F$18,((Observaciones!$F167-0.05*Constantes!$F$18)^2)/(Observaciones!$F167+0.95*Constantes!$F$18),0)</f>
        <v>0</v>
      </c>
      <c r="AW168" s="121">
        <f>MAX(0,AX167+Observaciones!$F167-AV168-Constantes!$D$13)</f>
        <v>0</v>
      </c>
      <c r="AX168" s="121">
        <f>AX167+Observaciones!$F167-AV168-AU168-AW168-AY167</f>
        <v>35.721049923182306</v>
      </c>
      <c r="AY168" s="121">
        <f>MAX(0,(AX168-Constantes!$D$14)*(1-EXP(-Constantes!$D$22)))</f>
        <v>0.14071621468057899</v>
      </c>
      <c r="AZ168" s="119">
        <f>AZ167+(Entradas!$F$19*AW168-BA167)/(800*Entradas!$D$44)</f>
        <v>0</v>
      </c>
      <c r="BA168" s="119">
        <f>8000*Entradas!$D$45*AZ168/Constantes!$F$32</f>
        <v>0</v>
      </c>
      <c r="BB168" s="119">
        <f>10*Escenarios!$F$11*AV168</f>
        <v>0</v>
      </c>
      <c r="BC168" s="119">
        <f>10*Escenarios!$F$11*BA168</f>
        <v>0</v>
      </c>
      <c r="BD168" s="119">
        <f>0.001*Observaciones!$F167*Escenarios!$F$9</f>
        <v>0</v>
      </c>
      <c r="BE168" s="119">
        <f>Observaciones!$I167</f>
        <v>0</v>
      </c>
      <c r="BF168" s="119">
        <f>MIN(0.0005*ETo!$M167*Escenarios!$F$9*(BJ167/Constantes!$F$27)^(2/3),BJ167+BB168+BE168+BC168+BD168)</f>
        <v>7.8659319685703304</v>
      </c>
      <c r="BG168" s="119">
        <f>MIN(Constantes!$F$26*(BJ167/Constantes!$F$27)^(2/3),BJ167+BB168+BC168+BD168+BE168-BF168)</f>
        <v>46.881976477432246</v>
      </c>
      <c r="BH168" s="119">
        <f>MIN(Entradas!$F$20,BJ167+BB168+BC168+BD168+BE168-BF168-BG168)</f>
        <v>1</v>
      </c>
      <c r="BI168" s="119">
        <f>MAX(0,BJ167+BB168+BC168+BD168+BE168-BF168-BG168-BH168-Constantes!$F$27)</f>
        <v>0</v>
      </c>
      <c r="BJ168" s="119">
        <f t="shared" si="24"/>
        <v>2935.0194316988409</v>
      </c>
      <c r="BK168" s="119">
        <f>(Escenarios!$F$11*AU168+0.1*BF168)/(Escenarios!$F$12)</f>
        <v>0.66840841499604264</v>
      </c>
      <c r="BL168" s="119">
        <f>BI168/10/Escenarios!$F$12</f>
        <v>0</v>
      </c>
      <c r="BM168" s="119">
        <f>(Escenarios!$F$11*AW168+0.1*BG168)/(Escenarios!$F$12)</f>
        <v>0.133948504221235</v>
      </c>
      <c r="BN168" s="121">
        <f t="shared" si="25"/>
        <v>161.55422921864167</v>
      </c>
      <c r="BO168" s="121">
        <f>MAX(0,(BN168-Constantes!$D$13)*(1-EXP(-Constantes!$D$23)))</f>
        <v>0.83618264069386616</v>
      </c>
      <c r="BP168" s="121">
        <f>BL168+AY168*Escenarios!$F$11/Escenarios!$F$12+BO168</f>
        <v>0.9688579288212692</v>
      </c>
      <c r="BQ168" s="121">
        <f>0.0526*BL168*Observaciones!$F167^1.218</f>
        <v>0</v>
      </c>
      <c r="BR168" s="121">
        <f>BQ168*Constantes!$F$38</f>
        <v>0</v>
      </c>
      <c r="BS168" s="121">
        <f t="shared" si="26"/>
        <v>0</v>
      </c>
      <c r="BT168" s="15"/>
      <c r="BU168" s="74">
        <v>162</v>
      </c>
      <c r="BV168" s="75">
        <f>0.0526*Observaciones!$F167^2.218</f>
        <v>0</v>
      </c>
      <c r="BW168" s="75">
        <f>IF(Observaciones!$F167&gt;0.05*$CA$7,((Observaciones!$F167-0.05*$CA$7)^2)/(Observaciones!$F167+0.95*$CA$7),0)</f>
        <v>0</v>
      </c>
      <c r="BX168" s="75">
        <f>0.0526*BW168*Observaciones!$F167^1.218</f>
        <v>0</v>
      </c>
      <c r="BY168" s="27"/>
      <c r="BZ168" s="27"/>
      <c r="CA168" s="103"/>
      <c r="CB168" s="37"/>
    </row>
    <row r="169" spans="2:80" s="2" customFormat="1" ht="14.5" x14ac:dyDescent="0.35">
      <c r="B169" s="36"/>
      <c r="C169" s="74">
        <v>163</v>
      </c>
      <c r="D169" s="146">
        <f>ETo!$I168*((1-Constantes!$D$19)*ETo!$K168+ETo!$L168)</f>
        <v>1.0795511905600665</v>
      </c>
      <c r="E169" s="75">
        <f>MIN(D169*Constantes!$D$17,0.8*(H168+Observaciones!$F168-F169-G169-Constantes!$D$14))</f>
        <v>0.6714761816387409</v>
      </c>
      <c r="F169" s="75">
        <f>IF(Observaciones!$F168&gt;0.05*Constantes!$D$18,((Observaciones!$F168-0.05*Constantes!$D$18)^2)/(Observaciones!$F168+0.95*Constantes!$D$18),0)</f>
        <v>0</v>
      </c>
      <c r="G169" s="75">
        <f>MAX(0,H168+Observaciones!$F168-F169-Constantes!$D$13)</f>
        <v>0</v>
      </c>
      <c r="H169" s="75">
        <f>H168+Observaciones!$F168-F169-E169-G169-I168</f>
        <v>35.099146759513715</v>
      </c>
      <c r="I169" s="75">
        <f>MAX(0,(H169-Constantes!$D$14)*(1-EXP(-Constantes!$D$22)))</f>
        <v>0.1321542900498387</v>
      </c>
      <c r="J169" s="75">
        <f t="shared" si="18"/>
        <v>150.39787121272525</v>
      </c>
      <c r="K169" s="75">
        <f>MAX(0,(J169-Constantes!$D$13)*(1-EXP(-Constantes!$D$23)))</f>
        <v>0.75912004686193768</v>
      </c>
      <c r="L169" s="75">
        <f t="shared" si="19"/>
        <v>0.89127433691177638</v>
      </c>
      <c r="M169" s="75">
        <f>0.0526*F169*Observaciones!$F168^1.218</f>
        <v>0</v>
      </c>
      <c r="N169" s="75">
        <f>M169*Constantes!$D$38</f>
        <v>0</v>
      </c>
      <c r="O169" s="75">
        <f t="shared" si="20"/>
        <v>0</v>
      </c>
      <c r="P169" s="15"/>
      <c r="Q169" s="120">
        <v>163</v>
      </c>
      <c r="R169" s="146">
        <f>ETo!$I168*((1-Constantes!$E$19)*ETo!$K168+ETo!$L168)</f>
        <v>1.0797255978352305</v>
      </c>
      <c r="S169" s="121">
        <f>MIN(R169*Constantes!$E$17,0.8*(V168+Observaciones!$F168-T169-U169-Constantes!$D$14))</f>
        <v>0.67207149413062495</v>
      </c>
      <c r="T169" s="121">
        <f>IF(Observaciones!$F168&gt;0.05*Constantes!$E$18,((Observaciones!$F168-0.05*Constantes!$E$18)^2)/(Observaciones!$F168+0.95*Constantes!$E$18),0)</f>
        <v>0</v>
      </c>
      <c r="U169" s="121">
        <f>MAX(0,V168+Observaciones!$F168-T169-Constantes!$D$13)</f>
        <v>0</v>
      </c>
      <c r="V169" s="121">
        <f>V168+Observaciones!$F168-T169-S169-U169-W168</f>
        <v>35.100931285282471</v>
      </c>
      <c r="W169" s="121">
        <f>MAX(0,(V169-Constantes!$D$14)*(1-EXP(-Constantes!$D$22)))</f>
        <v>0.13217885814343636</v>
      </c>
      <c r="X169" s="119">
        <f>X168+(Entradas!$E$19*U169-Y168)/(800*Entradas!$D$44)</f>
        <v>0</v>
      </c>
      <c r="Y169" s="119">
        <f>8000*Entradas!$D$45*X169/Constantes!$E$32</f>
        <v>0</v>
      </c>
      <c r="Z169" s="119">
        <f>10*Escenarios!$E$11*T169</f>
        <v>0</v>
      </c>
      <c r="AA169" s="119">
        <f>10*Escenarios!$E$11*Y169</f>
        <v>0</v>
      </c>
      <c r="AB169" s="119">
        <f>0.001*Observaciones!$F168*Escenarios!$E$9</f>
        <v>1</v>
      </c>
      <c r="AC169" s="119">
        <f>Observaciones!$I168</f>
        <v>0</v>
      </c>
      <c r="AD169" s="119">
        <f>MIN(0.0005*ETo!$M168*Escenarios!$E$9*(AH168/Constantes!$E$27)^(2/3),AH168+Z169+AA169+AB169+AC169)</f>
        <v>3.0975208056097339</v>
      </c>
      <c r="AE169" s="119">
        <f>MIN(Constantes!$E$26*(AH168/Constantes!$E$27)^(2/3),AH168+Z169+AA169+AB169+AC169-AD169)</f>
        <v>18.769536985143738</v>
      </c>
      <c r="AF169" s="119">
        <f>MIN(Entradas!$E$20,AH168+Z169+AA169+AB169+AC169-AD169-AE169)</f>
        <v>1</v>
      </c>
      <c r="AG169" s="119">
        <f>MAX(0,AH168+Z169+AA169+AB169+AC169-AD169-AE169-AF169-Constantes!$E$27)</f>
        <v>0</v>
      </c>
      <c r="AH169" s="119">
        <f t="shared" si="21"/>
        <v>6039.1301863155404</v>
      </c>
      <c r="AI169" s="119">
        <f>(Escenarios!$E$11*S169+0.1*AD169)/(Escenarios!$E$12)</f>
        <v>0.67132053223050103</v>
      </c>
      <c r="AJ169" s="119">
        <f>AG169/10/Escenarios!$E$12</f>
        <v>0</v>
      </c>
      <c r="AK169" s="119">
        <f>(Escenarios!$E$11*U169+0.1*AE169)/(Escenarios!$E$12)</f>
        <v>5.362724852898211E-2</v>
      </c>
      <c r="AL169" s="121">
        <f t="shared" si="22"/>
        <v>153.79367109040459</v>
      </c>
      <c r="AM169" s="121">
        <f>MAX(0,(AL169-Constantes!$D$13)*(1-EXP(-Constantes!$D$23)))</f>
        <v>0.78257655001192061</v>
      </c>
      <c r="AN169" s="121">
        <f>AJ169+W169*Escenarios!$E$11/Escenarios!$E$12+AM169</f>
        <v>0.91286713875330783</v>
      </c>
      <c r="AO169" s="121">
        <f>0.0526*AJ169*Observaciones!$F168^1.218</f>
        <v>0</v>
      </c>
      <c r="AP169" s="121">
        <f>AO169*Constantes!$E$38</f>
        <v>0</v>
      </c>
      <c r="AQ169" s="121">
        <f t="shared" si="23"/>
        <v>0</v>
      </c>
      <c r="AR169" s="15"/>
      <c r="AS169" s="74">
        <v>163</v>
      </c>
      <c r="AT169" s="146">
        <f>ETo!$I168*((1-Constantes!$F$19)*ETo!$K168+ETo!$L168)</f>
        <v>1.080280530074389</v>
      </c>
      <c r="AU169" s="121">
        <f>MIN(AT169*Constantes!$F$17,0.8*(AX168+Observaciones!$F168-AV169-AW169-Constantes!$D$14))</f>
        <v>0.67396906685792701</v>
      </c>
      <c r="AV169" s="121">
        <f>IF(Observaciones!$F168&gt;0.05*Constantes!$F$18,((Observaciones!$F168-0.05*Constantes!$F$18)^2)/(Observaciones!$F168+0.95*Constantes!$F$18),0)</f>
        <v>0</v>
      </c>
      <c r="AW169" s="121">
        <f>MAX(0,AX168+Observaciones!$F168-AV169-Constantes!$D$13)</f>
        <v>0</v>
      </c>
      <c r="AX169" s="121">
        <f>AX168+Observaciones!$F168-AV169-AU169-AW169-AY168</f>
        <v>35.1063646416438</v>
      </c>
      <c r="AY169" s="121">
        <f>MAX(0,(AX169-Constantes!$D$14)*(1-EXP(-Constantes!$D$22)))</f>
        <v>0.13225366076605569</v>
      </c>
      <c r="AZ169" s="119">
        <f>AZ168+(Entradas!$F$19*AW169-BA168)/(800*Entradas!$D$44)</f>
        <v>0</v>
      </c>
      <c r="BA169" s="119">
        <f>8000*Entradas!$D$45*AZ169/Constantes!$F$32</f>
        <v>0</v>
      </c>
      <c r="BB169" s="119">
        <f>10*Escenarios!$F$11*AV169</f>
        <v>0</v>
      </c>
      <c r="BC169" s="119">
        <f>10*Escenarios!$F$11*BA169</f>
        <v>0</v>
      </c>
      <c r="BD169" s="119">
        <f>0.001*Observaciones!$F168*Escenarios!$F$9</f>
        <v>4</v>
      </c>
      <c r="BE169" s="119">
        <f>Observaciones!$I168</f>
        <v>0</v>
      </c>
      <c r="BF169" s="119">
        <f>MIN(0.0005*ETo!$M168*Escenarios!$F$9*(BJ168/Constantes!$F$27)^(2/3),BJ168+BB169+BE169+BC169+BD169)</f>
        <v>7.6404479192278973</v>
      </c>
      <c r="BG169" s="119">
        <f>MIN(Constantes!$F$26*(BJ168/Constantes!$F$27)^(2/3),BJ168+BB169+BC169+BD169+BE169-BF169)</f>
        <v>46.297564666327837</v>
      </c>
      <c r="BH169" s="119">
        <f>MIN(Entradas!$F$20,BJ168+BB169+BC169+BD169+BE169-BF169-BG169)</f>
        <v>1</v>
      </c>
      <c r="BI169" s="119">
        <f>MAX(0,BJ168+BB169+BC169+BD169+BE169-BF169-BG169-BH169-Constantes!$F$27)</f>
        <v>0</v>
      </c>
      <c r="BJ169" s="119">
        <f t="shared" si="24"/>
        <v>2884.0814191132854</v>
      </c>
      <c r="BK169" s="119">
        <f>(Escenarios!$F$11*AU169+0.1*BF169)/(Escenarios!$F$12)</f>
        <v>0.65728639994955373</v>
      </c>
      <c r="BL169" s="119">
        <f>BI169/10/Escenarios!$F$12</f>
        <v>0</v>
      </c>
      <c r="BM169" s="119">
        <f>(Escenarios!$F$11*AW169+0.1*BG169)/(Escenarios!$F$12)</f>
        <v>0.1322787561895081</v>
      </c>
      <c r="BN169" s="121">
        <f t="shared" si="25"/>
        <v>160.85032533413732</v>
      </c>
      <c r="BO169" s="121">
        <f>MAX(0,(BN169-Constantes!$D$13)*(1-EXP(-Constantes!$D$23)))</f>
        <v>0.83132042139976425</v>
      </c>
      <c r="BP169" s="121">
        <f>BL169+AY169*Escenarios!$F$11/Escenarios!$F$12+BO169</f>
        <v>0.95601673012204536</v>
      </c>
      <c r="BQ169" s="121">
        <f>0.0526*BL169*Observaciones!$F168^1.218</f>
        <v>0</v>
      </c>
      <c r="BR169" s="121">
        <f>BQ169*Constantes!$F$38</f>
        <v>0</v>
      </c>
      <c r="BS169" s="121">
        <f t="shared" si="26"/>
        <v>0</v>
      </c>
      <c r="BT169" s="15"/>
      <c r="BU169" s="74">
        <v>163</v>
      </c>
      <c r="BV169" s="75">
        <f>0.0526*Observaciones!$F168^2.218</f>
        <v>1.4813929535417848E-3</v>
      </c>
      <c r="BW169" s="75">
        <f>IF(Observaciones!$F168&gt;0.05*$CA$7,((Observaciones!$F168-0.05*$CA$7)^2)/(Observaciones!$F168+0.95*$CA$7),0)</f>
        <v>0</v>
      </c>
      <c r="BX169" s="75">
        <f>0.0526*BW169*Observaciones!$F168^1.218</f>
        <v>0</v>
      </c>
      <c r="BY169" s="27"/>
      <c r="BZ169" s="27"/>
      <c r="CA169" s="103"/>
      <c r="CB169" s="37"/>
    </row>
    <row r="170" spans="2:80" s="2" customFormat="1" ht="14.5" x14ac:dyDescent="0.35">
      <c r="B170" s="36"/>
      <c r="C170" s="74">
        <v>164</v>
      </c>
      <c r="D170" s="146">
        <f>ETo!$I169*((1-Constantes!$D$19)*ETo!$K169+ETo!$L169)</f>
        <v>1.105529187110603</v>
      </c>
      <c r="E170" s="75">
        <f>MIN(D170*Constantes!$D$17,0.8*(H169+Observaciones!$F169-F170-G170-Constantes!$D$14))</f>
        <v>0.68763438338304994</v>
      </c>
      <c r="F170" s="75">
        <f>IF(Observaciones!$F169&gt;0.05*Constantes!$D$18,((Observaciones!$F169-0.05*Constantes!$D$18)^2)/(Observaciones!$F169+0.95*Constantes!$D$18),0)</f>
        <v>0</v>
      </c>
      <c r="G170" s="75">
        <f>MAX(0,H169+Observaciones!$F169-F170-Constantes!$D$13)</f>
        <v>0</v>
      </c>
      <c r="H170" s="75">
        <f>H169+Observaciones!$F169-F170-E170-G170-I169</f>
        <v>34.979358086080829</v>
      </c>
      <c r="I170" s="75">
        <f>MAX(0,(H170-Constantes!$D$14)*(1-EXP(-Constantes!$D$22)))</f>
        <v>0.13050512398433967</v>
      </c>
      <c r="J170" s="75">
        <f t="shared" si="18"/>
        <v>149.63875116586331</v>
      </c>
      <c r="K170" s="75">
        <f>MAX(0,(J170-Constantes!$D$13)*(1-EXP(-Constantes!$D$23)))</f>
        <v>0.75387642167440139</v>
      </c>
      <c r="L170" s="75">
        <f t="shared" si="19"/>
        <v>0.88438154565874105</v>
      </c>
      <c r="M170" s="75">
        <f>0.0526*F170*Observaciones!$F169^1.218</f>
        <v>0</v>
      </c>
      <c r="N170" s="75">
        <f>M170*Constantes!$D$38</f>
        <v>0</v>
      </c>
      <c r="O170" s="75">
        <f t="shared" si="20"/>
        <v>0</v>
      </c>
      <c r="P170" s="15"/>
      <c r="Q170" s="120">
        <v>164</v>
      </c>
      <c r="R170" s="146">
        <f>ETo!$I169*((1-Constantes!$E$19)*ETo!$K169+ETo!$L169)</f>
        <v>1.1057084792509293</v>
      </c>
      <c r="S170" s="121">
        <f>MIN(R170*Constantes!$E$17,0.8*(V169+Observaciones!$F169-T170-U170-Constantes!$D$14))</f>
        <v>0.68824444952769825</v>
      </c>
      <c r="T170" s="121">
        <f>IF(Observaciones!$F169&gt;0.05*Constantes!$E$18,((Observaciones!$F169-0.05*Constantes!$E$18)^2)/(Observaciones!$F169+0.95*Constantes!$E$18),0)</f>
        <v>0</v>
      </c>
      <c r="U170" s="121">
        <f>MAX(0,V169+Observaciones!$F169-T170-Constantes!$D$13)</f>
        <v>0</v>
      </c>
      <c r="V170" s="121">
        <f>V169+Observaciones!$F169-T170-S170-U170-W169</f>
        <v>34.980507977611339</v>
      </c>
      <c r="W170" s="121">
        <f>MAX(0,(V170-Constantes!$D$14)*(1-EXP(-Constantes!$D$22)))</f>
        <v>0.13052095488084078</v>
      </c>
      <c r="X170" s="119">
        <f>X169+(Entradas!$E$19*U170-Y169)/(800*Entradas!$D$44)</f>
        <v>0</v>
      </c>
      <c r="Y170" s="119">
        <f>8000*Entradas!$D$45*X170/Constantes!$E$32</f>
        <v>0</v>
      </c>
      <c r="Z170" s="119">
        <f>10*Escenarios!$E$11*T170</f>
        <v>0</v>
      </c>
      <c r="AA170" s="119">
        <f>10*Escenarios!$E$11*Y170</f>
        <v>0</v>
      </c>
      <c r="AB170" s="119">
        <f>0.001*Observaciones!$F169*Escenarios!$E$9</f>
        <v>3.5</v>
      </c>
      <c r="AC170" s="119">
        <f>Observaciones!$I169</f>
        <v>0</v>
      </c>
      <c r="AD170" s="119">
        <f>MIN(0.0005*ETo!$M169*Escenarios!$E$9*(AH169/Constantes!$E$27)^(2/3),AH169+Z170+AA170+AB170+AC170)</f>
        <v>3.166646666621368</v>
      </c>
      <c r="AE170" s="119">
        <f>MIN(Constantes!$E$26*(AH169/Constantes!$E$27)^(2/3),AH169+Z170+AA170+AB170+AC170-AD170)</f>
        <v>18.724364909059119</v>
      </c>
      <c r="AF170" s="119">
        <f>MIN(Entradas!$E$20,AH169+Z170+AA170+AB170+AC170-AD170-AE170)</f>
        <v>1</v>
      </c>
      <c r="AG170" s="119">
        <f>MAX(0,AH169+Z170+AA170+AB170+AC170-AD170-AE170-AF170-Constantes!$E$27)</f>
        <v>0</v>
      </c>
      <c r="AH170" s="119">
        <f t="shared" si="21"/>
        <v>6019.7391747398606</v>
      </c>
      <c r="AI170" s="119">
        <f>(Escenarios!$E$11*S170+0.1*AD170)/(Escenarios!$E$12)</f>
        <v>0.68745994786764941</v>
      </c>
      <c r="AJ170" s="119">
        <f>AG170/10/Escenarios!$E$12</f>
        <v>0</v>
      </c>
      <c r="AK170" s="119">
        <f>(Escenarios!$E$11*U170+0.1*AE170)/(Escenarios!$E$12)</f>
        <v>5.3498185454454623E-2</v>
      </c>
      <c r="AL170" s="121">
        <f t="shared" si="22"/>
        <v>153.06459272584712</v>
      </c>
      <c r="AM170" s="121">
        <f>MAX(0,(AL170-Constantes!$D$13)*(1-EXP(-Constantes!$D$23)))</f>
        <v>0.77754043788198146</v>
      </c>
      <c r="AN170" s="121">
        <f>AJ170+W170*Escenarios!$E$11/Escenarios!$E$12+AM170</f>
        <v>0.90619680769309596</v>
      </c>
      <c r="AO170" s="121">
        <f>0.0526*AJ170*Observaciones!$F169^1.218</f>
        <v>0</v>
      </c>
      <c r="AP170" s="121">
        <f>AO170*Constantes!$E$38</f>
        <v>0</v>
      </c>
      <c r="AQ170" s="121">
        <f t="shared" si="23"/>
        <v>0</v>
      </c>
      <c r="AR170" s="15"/>
      <c r="AS170" s="74">
        <v>164</v>
      </c>
      <c r="AT170" s="146">
        <f>ETo!$I169*((1-Constantes!$F$19)*ETo!$K169+ETo!$L169)</f>
        <v>1.1062789542428764</v>
      </c>
      <c r="AU170" s="121">
        <f>MIN(AT170*Constantes!$F$17,0.8*(AX169+Observaciones!$F169-AV170-AW170-Constantes!$D$14))</f>
        <v>0.69018905156449717</v>
      </c>
      <c r="AV170" s="121">
        <f>IF(Observaciones!$F169&gt;0.05*Constantes!$F$18,((Observaciones!$F169-0.05*Constantes!$F$18)^2)/(Observaciones!$F169+0.95*Constantes!$F$18),0)</f>
        <v>0</v>
      </c>
      <c r="AW170" s="121">
        <f>MAX(0,AX169+Observaciones!$F169-AV170-Constantes!$D$13)</f>
        <v>0</v>
      </c>
      <c r="AX170" s="121">
        <f>AX169+Observaciones!$F169-AV170-AU170-AW170-AY169</f>
        <v>34.983921929313254</v>
      </c>
      <c r="AY170" s="121">
        <f>MAX(0,(AX170-Constantes!$D$14)*(1-EXP(-Constantes!$D$22)))</f>
        <v>0.13056795576276645</v>
      </c>
      <c r="AZ170" s="119">
        <f>AZ169+(Entradas!$F$19*AW170-BA169)/(800*Entradas!$D$44)</f>
        <v>0</v>
      </c>
      <c r="BA170" s="119">
        <f>8000*Entradas!$D$45*AZ170/Constantes!$F$32</f>
        <v>0</v>
      </c>
      <c r="BB170" s="119">
        <f>10*Escenarios!$F$11*AV170</f>
        <v>0</v>
      </c>
      <c r="BC170" s="119">
        <f>10*Escenarios!$F$11*BA170</f>
        <v>0</v>
      </c>
      <c r="BD170" s="119">
        <f>0.001*Observaciones!$F169*Escenarios!$F$9</f>
        <v>14</v>
      </c>
      <c r="BE170" s="119">
        <f>Observaciones!$I169</f>
        <v>0</v>
      </c>
      <c r="BF170" s="119">
        <f>MIN(0.0005*ETo!$M169*Escenarios!$F$9*(BJ169/Constantes!$F$27)^(2/3),BJ169+BB170+BE170+BC170+BD170)</f>
        <v>7.7389436090560899</v>
      </c>
      <c r="BG170" s="119">
        <f>MIN(Constantes!$F$26*(BJ169/Constantes!$F$27)^(2/3),BJ169+BB170+BC170+BD170+BE170-BF170)</f>
        <v>45.760332427995358</v>
      </c>
      <c r="BH170" s="119">
        <f>MIN(Entradas!$F$20,BJ169+BB170+BC170+BD170+BE170-BF170-BG170)</f>
        <v>1</v>
      </c>
      <c r="BI170" s="119">
        <f>MAX(0,BJ169+BB170+BC170+BD170+BE170-BF170-BG170-BH170-Constantes!$F$27)</f>
        <v>0</v>
      </c>
      <c r="BJ170" s="119">
        <f t="shared" si="24"/>
        <v>2843.5821430762339</v>
      </c>
      <c r="BK170" s="119">
        <f>(Escenarios!$F$11*AU170+0.1*BF170)/(Escenarios!$F$12)</f>
        <v>0.67286094464382906</v>
      </c>
      <c r="BL170" s="119">
        <f>BI170/10/Escenarios!$F$12</f>
        <v>0</v>
      </c>
      <c r="BM170" s="119">
        <f>(Escenarios!$F$11*AW170+0.1*BG170)/(Escenarios!$F$12)</f>
        <v>0.13074380693712959</v>
      </c>
      <c r="BN170" s="121">
        <f t="shared" si="25"/>
        <v>160.14974871967468</v>
      </c>
      <c r="BO170" s="121">
        <f>MAX(0,(BN170-Constantes!$D$13)*(1-EXP(-Constantes!$D$23)))</f>
        <v>0.82648118523865755</v>
      </c>
      <c r="BP170" s="121">
        <f>BL170+AY170*Escenarios!$F$11/Escenarios!$F$12+BO170</f>
        <v>0.94958811495783735</v>
      </c>
      <c r="BQ170" s="121">
        <f>0.0526*BL170*Observaciones!$F169^1.218</f>
        <v>0</v>
      </c>
      <c r="BR170" s="121">
        <f>BQ170*Constantes!$F$38</f>
        <v>0</v>
      </c>
      <c r="BS170" s="121">
        <f t="shared" si="26"/>
        <v>0</v>
      </c>
      <c r="BT170" s="15"/>
      <c r="BU170" s="74">
        <v>164</v>
      </c>
      <c r="BV170" s="75">
        <f>0.0526*Observaciones!$F169^2.218</f>
        <v>2.3845871367955355E-2</v>
      </c>
      <c r="BW170" s="75">
        <f>IF(Observaciones!$F169&gt;0.05*$CA$7,((Observaciones!$F169-0.05*$CA$7)^2)/(Observaciones!$F169+0.95*$CA$7),0)</f>
        <v>0</v>
      </c>
      <c r="BX170" s="75">
        <f>0.0526*BW170*Observaciones!$F169^1.218</f>
        <v>0</v>
      </c>
      <c r="BY170" s="27"/>
      <c r="BZ170" s="27"/>
      <c r="CA170" s="103"/>
      <c r="CB170" s="37"/>
    </row>
    <row r="171" spans="2:80" s="2" customFormat="1" ht="14.5" x14ac:dyDescent="0.35">
      <c r="B171" s="36"/>
      <c r="C171" s="74">
        <v>165</v>
      </c>
      <c r="D171" s="146">
        <f>ETo!$I170*((1-Constantes!$D$19)*ETo!$K170+ETo!$L170)</f>
        <v>1.1790551675604966</v>
      </c>
      <c r="E171" s="75">
        <f>MIN(D171*Constantes!$D$17,0.8*(H170+Observaciones!$F170-F171-G171-Constantes!$D$14))</f>
        <v>0.73336722591562675</v>
      </c>
      <c r="F171" s="75">
        <f>IF(Observaciones!$F170&gt;0.05*Constantes!$D$18,((Observaciones!$F170-0.05*Constantes!$D$18)^2)/(Observaciones!$F170+0.95*Constantes!$D$18),0)</f>
        <v>0</v>
      </c>
      <c r="G171" s="75">
        <f>MAX(0,H170+Observaciones!$F170-F171-Constantes!$D$13)</f>
        <v>0</v>
      </c>
      <c r="H171" s="75">
        <f>H170+Observaciones!$F170-F171-E171-G171-I170</f>
        <v>34.115485736180858</v>
      </c>
      <c r="I171" s="75">
        <f>MAX(0,(H171-Constantes!$D$14)*(1-EXP(-Constantes!$D$22)))</f>
        <v>0.11861193806325056</v>
      </c>
      <c r="J171" s="75">
        <f t="shared" si="18"/>
        <v>148.88487474418892</v>
      </c>
      <c r="K171" s="75">
        <f>MAX(0,(J171-Constantes!$D$13)*(1-EXP(-Constantes!$D$23)))</f>
        <v>0.74866901685177445</v>
      </c>
      <c r="L171" s="75">
        <f t="shared" si="19"/>
        <v>0.86728095491502499</v>
      </c>
      <c r="M171" s="75">
        <f>0.0526*F171*Observaciones!$F170^1.218</f>
        <v>0</v>
      </c>
      <c r="N171" s="75">
        <f>M171*Constantes!$D$38</f>
        <v>0</v>
      </c>
      <c r="O171" s="75">
        <f t="shared" si="20"/>
        <v>0</v>
      </c>
      <c r="P171" s="15"/>
      <c r="Q171" s="120">
        <v>165</v>
      </c>
      <c r="R171" s="146">
        <f>ETo!$I170*((1-Constantes!$E$19)*ETo!$K170+ETo!$L170)</f>
        <v>1.1792476208756875</v>
      </c>
      <c r="S171" s="121">
        <f>MIN(R171*Constantes!$E$17,0.8*(V170+Observaciones!$F170-T171-U171-Constantes!$D$14))</f>
        <v>0.73401863593943606</v>
      </c>
      <c r="T171" s="121">
        <f>IF(Observaciones!$F170&gt;0.05*Constantes!$E$18,((Observaciones!$F170-0.05*Constantes!$E$18)^2)/(Observaciones!$F170+0.95*Constantes!$E$18),0)</f>
        <v>0</v>
      </c>
      <c r="U171" s="121">
        <f>MAX(0,V170+Observaciones!$F170-T171-Constantes!$D$13)</f>
        <v>0</v>
      </c>
      <c r="V171" s="121">
        <f>V170+Observaciones!$F170-T171-S171-U171-W170</f>
        <v>34.11596838679106</v>
      </c>
      <c r="W171" s="121">
        <f>MAX(0,(V171-Constantes!$D$14)*(1-EXP(-Constantes!$D$22)))</f>
        <v>0.11861858285682768</v>
      </c>
      <c r="X171" s="119">
        <f>X170+(Entradas!$E$19*U171-Y170)/(800*Entradas!$D$44)</f>
        <v>0</v>
      </c>
      <c r="Y171" s="119">
        <f>8000*Entradas!$D$45*X171/Constantes!$E$32</f>
        <v>0</v>
      </c>
      <c r="Z171" s="119">
        <f>10*Escenarios!$E$11*T171</f>
        <v>0</v>
      </c>
      <c r="AA171" s="119">
        <f>10*Escenarios!$E$11*Y171</f>
        <v>0</v>
      </c>
      <c r="AB171" s="119">
        <f>0.001*Observaciones!$F170*Escenarios!$E$9</f>
        <v>0</v>
      </c>
      <c r="AC171" s="119">
        <f>Observaciones!$I170</f>
        <v>0</v>
      </c>
      <c r="AD171" s="119">
        <f>MIN(0.0005*ETo!$M170*Escenarios!$E$9*(AH170/Constantes!$E$27)^(2/3),AH170+Z171+AA171+AB171+AC171)</f>
        <v>3.3740057875625635</v>
      </c>
      <c r="AE171" s="119">
        <f>MIN(Constantes!$E$26*(AH170/Constantes!$E$27)^(2/3),AH170+Z171+AA171+AB171+AC171-AD171)</f>
        <v>18.684262118581628</v>
      </c>
      <c r="AF171" s="119">
        <f>MIN(Entradas!$E$20,AH170+Z171+AA171+AB171+AC171-AD171-AE171)</f>
        <v>1</v>
      </c>
      <c r="AG171" s="119">
        <f>MAX(0,AH170+Z171+AA171+AB171+AC171-AD171-AE171-AF171-Constantes!$E$27)</f>
        <v>0</v>
      </c>
      <c r="AH171" s="119">
        <f t="shared" si="21"/>
        <v>5996.6809068337161</v>
      </c>
      <c r="AI171" s="119">
        <f>(Escenarios!$E$11*S171+0.1*AD171)/(Escenarios!$E$12)</f>
        <v>0.73317267196190861</v>
      </c>
      <c r="AJ171" s="119">
        <f>AG171/10/Escenarios!$E$12</f>
        <v>0</v>
      </c>
      <c r="AK171" s="119">
        <f>(Escenarios!$E$11*U171+0.1*AE171)/(Escenarios!$E$12)</f>
        <v>5.3383606053090372E-2</v>
      </c>
      <c r="AL171" s="121">
        <f t="shared" si="22"/>
        <v>152.34043589401824</v>
      </c>
      <c r="AM171" s="121">
        <f>MAX(0,(AL171-Constantes!$D$13)*(1-EXP(-Constantes!$D$23)))</f>
        <v>0.77253832126182187</v>
      </c>
      <c r="AN171" s="121">
        <f>AJ171+W171*Escenarios!$E$11/Escenarios!$E$12+AM171</f>
        <v>0.88946235293498055</v>
      </c>
      <c r="AO171" s="121">
        <f>0.0526*AJ171*Observaciones!$F170^1.218</f>
        <v>0</v>
      </c>
      <c r="AP171" s="121">
        <f>AO171*Constantes!$E$38</f>
        <v>0</v>
      </c>
      <c r="AQ171" s="121">
        <f t="shared" si="23"/>
        <v>0</v>
      </c>
      <c r="AR171" s="15"/>
      <c r="AS171" s="74">
        <v>165</v>
      </c>
      <c r="AT171" s="146">
        <f>ETo!$I170*((1-Constantes!$F$19)*ETo!$K170+ETo!$L170)</f>
        <v>1.1798599723331129</v>
      </c>
      <c r="AU171" s="121">
        <f>MIN(AT171*Constantes!$F$17,0.8*(AX170+Observaciones!$F170-AV171-AW171-Constantes!$D$14))</f>
        <v>0.73609502572596619</v>
      </c>
      <c r="AV171" s="121">
        <f>IF(Observaciones!$F170&gt;0.05*Constantes!$F$18,((Observaciones!$F170-0.05*Constantes!$F$18)^2)/(Observaciones!$F170+0.95*Constantes!$F$18),0)</f>
        <v>0</v>
      </c>
      <c r="AW171" s="121">
        <f>MAX(0,AX170+Observaciones!$F170-AV171-Constantes!$D$13)</f>
        <v>0</v>
      </c>
      <c r="AX171" s="121">
        <f>AX170+Observaciones!$F170-AV171-AU171-AW171-AY170</f>
        <v>34.117258947824524</v>
      </c>
      <c r="AY171" s="121">
        <f>MAX(0,(AX171-Constantes!$D$14)*(1-EXP(-Constantes!$D$22)))</f>
        <v>0.11863635039194473</v>
      </c>
      <c r="AZ171" s="119">
        <f>AZ170+(Entradas!$F$19*AW171-BA170)/(800*Entradas!$D$44)</f>
        <v>0</v>
      </c>
      <c r="BA171" s="119">
        <f>8000*Entradas!$D$45*AZ171/Constantes!$F$32</f>
        <v>0</v>
      </c>
      <c r="BB171" s="119">
        <f>10*Escenarios!$F$11*AV171</f>
        <v>0</v>
      </c>
      <c r="BC171" s="119">
        <f>10*Escenarios!$F$11*BA171</f>
        <v>0</v>
      </c>
      <c r="BD171" s="119">
        <f>0.001*Observaciones!$F170*Escenarios!$F$9</f>
        <v>0</v>
      </c>
      <c r="BE171" s="119">
        <f>Observaciones!$I170</f>
        <v>0</v>
      </c>
      <c r="BF171" s="119">
        <f>MIN(0.0005*ETo!$M170*Escenarios!$F$9*(BJ170/Constantes!$F$27)^(2/3),BJ170+BB171+BE171+BC171+BD171)</f>
        <v>8.1858644802975284</v>
      </c>
      <c r="BG171" s="119">
        <f>MIN(Constantes!$F$26*(BJ170/Constantes!$F$27)^(2/3),BJ170+BB171+BC171+BD171+BE171-BF171)</f>
        <v>45.330935169366519</v>
      </c>
      <c r="BH171" s="119">
        <f>MIN(Entradas!$F$20,BJ170+BB171+BC171+BD171+BE171-BF171-BG171)</f>
        <v>1</v>
      </c>
      <c r="BI171" s="119">
        <f>MAX(0,BJ170+BB171+BC171+BD171+BE171-BF171-BG171-BH171-Constantes!$F$27)</f>
        <v>0</v>
      </c>
      <c r="BJ171" s="119">
        <f t="shared" si="24"/>
        <v>2789.0653434265701</v>
      </c>
      <c r="BK171" s="119">
        <f>(Escenarios!$F$11*AU171+0.1*BF171)/(Escenarios!$F$12)</f>
        <v>0.71742063705676107</v>
      </c>
      <c r="BL171" s="119">
        <f>BI171/10/Escenarios!$F$12</f>
        <v>0</v>
      </c>
      <c r="BM171" s="119">
        <f>(Escenarios!$F$11*AW171+0.1*BG171)/(Escenarios!$F$12)</f>
        <v>0.12951695762676149</v>
      </c>
      <c r="BN171" s="121">
        <f t="shared" si="25"/>
        <v>159.45278449206276</v>
      </c>
      <c r="BO171" s="121">
        <f>MAX(0,(BN171-Constantes!$D$13)*(1-EXP(-Constantes!$D$23)))</f>
        <v>0.82166690165620559</v>
      </c>
      <c r="BP171" s="121">
        <f>BL171+AY171*Escenarios!$F$11/Escenarios!$F$12+BO171</f>
        <v>0.93352403202575351</v>
      </c>
      <c r="BQ171" s="121">
        <f>0.0526*BL171*Observaciones!$F170^1.218</f>
        <v>0</v>
      </c>
      <c r="BR171" s="121">
        <f>BQ171*Constantes!$F$38</f>
        <v>0</v>
      </c>
      <c r="BS171" s="121">
        <f t="shared" si="26"/>
        <v>0</v>
      </c>
      <c r="BT171" s="15"/>
      <c r="BU171" s="74">
        <v>165</v>
      </c>
      <c r="BV171" s="75">
        <f>0.0526*Observaciones!$F170^2.218</f>
        <v>0</v>
      </c>
      <c r="BW171" s="75">
        <f>IF(Observaciones!$F170&gt;0.05*$CA$7,((Observaciones!$F170-0.05*$CA$7)^2)/(Observaciones!$F170+0.95*$CA$7),0)</f>
        <v>0</v>
      </c>
      <c r="BX171" s="75">
        <f>0.0526*BW171*Observaciones!$F170^1.218</f>
        <v>0</v>
      </c>
      <c r="BY171" s="27"/>
      <c r="BZ171" s="27"/>
      <c r="CA171" s="103"/>
      <c r="CB171" s="37"/>
    </row>
    <row r="172" spans="2:80" s="2" customFormat="1" ht="14.5" x14ac:dyDescent="0.35">
      <c r="B172" s="36"/>
      <c r="C172" s="74">
        <v>166</v>
      </c>
      <c r="D172" s="146">
        <f>ETo!$I171*((1-Constantes!$D$19)*ETo!$K171+ETo!$L171)</f>
        <v>1.1020241355668756</v>
      </c>
      <c r="E172" s="75">
        <f>MIN(D172*Constantes!$D$17,0.8*(H171+Observaciones!$F171-F172-G172-Constantes!$D$14))</f>
        <v>0.68545425644918223</v>
      </c>
      <c r="F172" s="75">
        <f>IF(Observaciones!$F171&gt;0.05*Constantes!$D$18,((Observaciones!$F171-0.05*Constantes!$D$18)^2)/(Observaciones!$F171+0.95*Constantes!$D$18),0)</f>
        <v>0</v>
      </c>
      <c r="G172" s="75">
        <f>MAX(0,H171+Observaciones!$F171-F172-Constantes!$D$13)</f>
        <v>0</v>
      </c>
      <c r="H172" s="75">
        <f>H171+Observaciones!$F171-F172-E172-G172-I171</f>
        <v>33.311419541668421</v>
      </c>
      <c r="I172" s="75">
        <f>MAX(0,(H172-Constantes!$D$14)*(1-EXP(-Constantes!$D$22)))</f>
        <v>0.10754212115649772</v>
      </c>
      <c r="J172" s="75">
        <f t="shared" si="18"/>
        <v>148.13620572733714</v>
      </c>
      <c r="K172" s="75">
        <f>MAX(0,(J172-Constantes!$D$13)*(1-EXP(-Constantes!$D$23)))</f>
        <v>0.74349758220172102</v>
      </c>
      <c r="L172" s="75">
        <f t="shared" si="19"/>
        <v>0.85103970335821877</v>
      </c>
      <c r="M172" s="75">
        <f>0.0526*F172*Observaciones!$F171^1.218</f>
        <v>0</v>
      </c>
      <c r="N172" s="75">
        <f>M172*Constantes!$D$38</f>
        <v>0</v>
      </c>
      <c r="O172" s="75">
        <f t="shared" si="20"/>
        <v>0</v>
      </c>
      <c r="P172" s="15"/>
      <c r="Q172" s="120">
        <v>166</v>
      </c>
      <c r="R172" s="146">
        <f>ETo!$I171*((1-Constantes!$E$19)*ETo!$K171+ETo!$L171)</f>
        <v>1.1022030761649977</v>
      </c>
      <c r="S172" s="121">
        <f>MIN(R172*Constantes!$E$17,0.8*(V171+Observaciones!$F171-T172-U172-Constantes!$D$14))</f>
        <v>0.68606252340293516</v>
      </c>
      <c r="T172" s="121">
        <f>IF(Observaciones!$F171&gt;0.05*Constantes!$E$18,((Observaciones!$F171-0.05*Constantes!$E$18)^2)/(Observaciones!$F171+0.95*Constantes!$E$18),0)</f>
        <v>0</v>
      </c>
      <c r="U172" s="121">
        <f>MAX(0,V171+Observaciones!$F171-T172-Constantes!$D$13)</f>
        <v>0</v>
      </c>
      <c r="V172" s="121">
        <f>V171+Observaciones!$F171-T172-S172-U172-W171</f>
        <v>33.311287280531296</v>
      </c>
      <c r="W172" s="121">
        <f>MAX(0,(V172-Constantes!$D$14)*(1-EXP(-Constantes!$D$22)))</f>
        <v>0.10754030027833889</v>
      </c>
      <c r="X172" s="119">
        <f>X171+(Entradas!$E$19*U172-Y171)/(800*Entradas!$D$44)</f>
        <v>0</v>
      </c>
      <c r="Y172" s="119">
        <f>8000*Entradas!$D$45*X172/Constantes!$E$32</f>
        <v>0</v>
      </c>
      <c r="Z172" s="119">
        <f>10*Escenarios!$E$11*T172</f>
        <v>0</v>
      </c>
      <c r="AA172" s="119">
        <f>10*Escenarios!$E$11*Y172</f>
        <v>0</v>
      </c>
      <c r="AB172" s="119">
        <f>0.001*Observaciones!$F171*Escenarios!$E$9</f>
        <v>0</v>
      </c>
      <c r="AC172" s="119">
        <f>Observaciones!$I171</f>
        <v>0</v>
      </c>
      <c r="AD172" s="119">
        <f>MIN(0.0005*ETo!$M171*Escenarios!$E$9*(AH171/Constantes!$E$27)^(2/3),AH171+Z172+AA172+AB172+AC172)</f>
        <v>3.142494857608026</v>
      </c>
      <c r="AE172" s="119">
        <f>MIN(Constantes!$E$26*(AH171/Constantes!$E$27)^(2/3),AH171+Z172+AA172+AB172+AC172-AD172)</f>
        <v>18.636518938885612</v>
      </c>
      <c r="AF172" s="119">
        <f>MIN(Entradas!$E$20,AH171+Z172+AA172+AB172+AC172-AD172-AE172)</f>
        <v>1</v>
      </c>
      <c r="AG172" s="119">
        <f>MAX(0,AH171+Z172+AA172+AB172+AC172-AD172-AE172-AF172-Constantes!$E$27)</f>
        <v>0</v>
      </c>
      <c r="AH172" s="119">
        <f t="shared" si="21"/>
        <v>5973.9018930372231</v>
      </c>
      <c r="AI172" s="119">
        <f>(Escenarios!$E$11*S172+0.1*AD172)/(Escenarios!$E$12)</f>
        <v>0.68524018694748767</v>
      </c>
      <c r="AJ172" s="119">
        <f>AG172/10/Escenarios!$E$12</f>
        <v>0</v>
      </c>
      <c r="AK172" s="119">
        <f>(Escenarios!$E$11*U172+0.1*AE172)/(Escenarios!$E$12)</f>
        <v>5.3247196968244613E-2</v>
      </c>
      <c r="AL172" s="121">
        <f t="shared" si="22"/>
        <v>151.62114476972465</v>
      </c>
      <c r="AM172" s="121">
        <f>MAX(0,(AL172-Constantes!$D$13)*(1-EXP(-Constantes!$D$23)))</f>
        <v>0.76756981453866435</v>
      </c>
      <c r="AN172" s="121">
        <f>AJ172+W172*Escenarios!$E$11/Escenarios!$E$12+AM172</f>
        <v>0.87357382481302692</v>
      </c>
      <c r="AO172" s="121">
        <f>0.0526*AJ172*Observaciones!$F171^1.218</f>
        <v>0</v>
      </c>
      <c r="AP172" s="121">
        <f>AO172*Constantes!$E$38</f>
        <v>0</v>
      </c>
      <c r="AQ172" s="121">
        <f t="shared" si="23"/>
        <v>0</v>
      </c>
      <c r="AR172" s="15"/>
      <c r="AS172" s="74">
        <v>166</v>
      </c>
      <c r="AT172" s="146">
        <f>ETo!$I171*((1-Constantes!$F$19)*ETo!$K171+ETo!$L171)</f>
        <v>1.1027724326135688</v>
      </c>
      <c r="AU172" s="121">
        <f>MIN(AT172*Constantes!$F$17,0.8*(AX171+Observaciones!$F171-AV172-AW172-Constantes!$D$14))</f>
        <v>0.68800139100353264</v>
      </c>
      <c r="AV172" s="121">
        <f>IF(Observaciones!$F171&gt;0.05*Constantes!$F$18,((Observaciones!$F171-0.05*Constantes!$F$18)^2)/(Observaciones!$F171+0.95*Constantes!$F$18),0)</f>
        <v>0</v>
      </c>
      <c r="AW172" s="121">
        <f>MAX(0,AX171+Observaciones!$F171-AV172-Constantes!$D$13)</f>
        <v>0</v>
      </c>
      <c r="AX172" s="121">
        <f>AX171+Observaciones!$F171-AV172-AU172-AW172-AY171</f>
        <v>33.310621206429047</v>
      </c>
      <c r="AY172" s="121">
        <f>MAX(0,(AX172-Constantes!$D$14)*(1-EXP(-Constantes!$D$22)))</f>
        <v>0.10753113023934391</v>
      </c>
      <c r="AZ172" s="119">
        <f>AZ171+(Entradas!$F$19*AW172-BA171)/(800*Entradas!$D$44)</f>
        <v>0</v>
      </c>
      <c r="BA172" s="119">
        <f>8000*Entradas!$D$45*AZ172/Constantes!$F$32</f>
        <v>0</v>
      </c>
      <c r="BB172" s="119">
        <f>10*Escenarios!$F$11*AV172</f>
        <v>0</v>
      </c>
      <c r="BC172" s="119">
        <f>10*Escenarios!$F$11*BA172</f>
        <v>0</v>
      </c>
      <c r="BD172" s="119">
        <f>0.001*Observaciones!$F171*Escenarios!$F$9</f>
        <v>0</v>
      </c>
      <c r="BE172" s="119">
        <f>Observaciones!$I171</f>
        <v>0</v>
      </c>
      <c r="BF172" s="119">
        <f>MIN(0.0005*ETo!$M171*Escenarios!$F$9*(BJ171/Constantes!$F$27)^(2/3),BJ171+BB172+BE172+BC172+BD172)</f>
        <v>7.5457034498639128</v>
      </c>
      <c r="BG172" s="119">
        <f>MIN(Constantes!$F$26*(BJ171/Constantes!$F$27)^(2/3),BJ171+BB172+BC172+BD172+BE172-BF172)</f>
        <v>44.749681900082209</v>
      </c>
      <c r="BH172" s="119">
        <f>MIN(Entradas!$F$20,BJ171+BB172+BC172+BD172+BE172-BF172-BG172)</f>
        <v>1</v>
      </c>
      <c r="BI172" s="119">
        <f>MAX(0,BJ171+BB172+BC172+BD172+BE172-BF172-BG172-BH172-Constantes!$F$27)</f>
        <v>0</v>
      </c>
      <c r="BJ172" s="119">
        <f t="shared" si="24"/>
        <v>2735.7699580766239</v>
      </c>
      <c r="BK172" s="119">
        <f>(Escenarios!$F$11*AU172+0.1*BF172)/(Escenarios!$F$12)</f>
        <v>0.67024617851722768</v>
      </c>
      <c r="BL172" s="119">
        <f>BI172/10/Escenarios!$F$12</f>
        <v>0</v>
      </c>
      <c r="BM172" s="119">
        <f>(Escenarios!$F$11*AW172+0.1*BG172)/(Escenarios!$F$12)</f>
        <v>0.12785623400023488</v>
      </c>
      <c r="BN172" s="121">
        <f t="shared" si="25"/>
        <v>158.75897382440678</v>
      </c>
      <c r="BO172" s="121">
        <f>MAX(0,(BN172-Constantes!$D$13)*(1-EXP(-Constantes!$D$23)))</f>
        <v>0.81687440130353872</v>
      </c>
      <c r="BP172" s="121">
        <f>BL172+AY172*Escenarios!$F$11/Escenarios!$F$12+BO172</f>
        <v>0.91826089552920587</v>
      </c>
      <c r="BQ172" s="121">
        <f>0.0526*BL172*Observaciones!$F171^1.218</f>
        <v>0</v>
      </c>
      <c r="BR172" s="121">
        <f>BQ172*Constantes!$F$38</f>
        <v>0</v>
      </c>
      <c r="BS172" s="121">
        <f t="shared" si="26"/>
        <v>0</v>
      </c>
      <c r="BT172" s="15"/>
      <c r="BU172" s="74">
        <v>166</v>
      </c>
      <c r="BV172" s="75">
        <f>0.0526*Observaciones!$F171^2.218</f>
        <v>0</v>
      </c>
      <c r="BW172" s="75">
        <f>IF(Observaciones!$F171&gt;0.05*$CA$7,((Observaciones!$F171-0.05*$CA$7)^2)/(Observaciones!$F171+0.95*$CA$7),0)</f>
        <v>0</v>
      </c>
      <c r="BX172" s="75">
        <f>0.0526*BW172*Observaciones!$F171^1.218</f>
        <v>0</v>
      </c>
      <c r="BY172" s="27"/>
      <c r="BZ172" s="27"/>
      <c r="CA172" s="103"/>
      <c r="CB172" s="37"/>
    </row>
    <row r="173" spans="2:80" s="2" customFormat="1" ht="14.5" x14ac:dyDescent="0.35">
      <c r="B173" s="36"/>
      <c r="C173" s="74">
        <v>167</v>
      </c>
      <c r="D173" s="146">
        <f>ETo!$I172*((1-Constantes!$D$19)*ETo!$K172+ETo!$L172)</f>
        <v>1.1223661491029955</v>
      </c>
      <c r="E173" s="75">
        <f>MIN(D173*Constantes!$D$17,0.8*(H172+Observaciones!$F172-F173-G173-Constantes!$D$14))</f>
        <v>0.69810690108106022</v>
      </c>
      <c r="F173" s="75">
        <f>IF(Observaciones!$F172&gt;0.05*Constantes!$D$18,((Observaciones!$F172-0.05*Constantes!$D$18)^2)/(Observaciones!$F172+0.95*Constantes!$D$18),0)</f>
        <v>0</v>
      </c>
      <c r="G173" s="75">
        <f>MAX(0,H172+Observaciones!$F172-F173-Constantes!$D$13)</f>
        <v>0</v>
      </c>
      <c r="H173" s="75">
        <f>H172+Observaciones!$F172-F173-E173-G173-I172</f>
        <v>32.505770519430861</v>
      </c>
      <c r="I173" s="75">
        <f>MAX(0,(H173-Constantes!$D$14)*(1-EXP(-Constantes!$D$22)))</f>
        <v>9.6450512992717008E-2</v>
      </c>
      <c r="J173" s="75">
        <f t="shared" si="18"/>
        <v>147.39270814513543</v>
      </c>
      <c r="K173" s="75">
        <f>MAX(0,(J173-Constantes!$D$13)*(1-EXP(-Constantes!$D$23)))</f>
        <v>0.73836186926010994</v>
      </c>
      <c r="L173" s="75">
        <f t="shared" si="19"/>
        <v>0.83481238225282695</v>
      </c>
      <c r="M173" s="75">
        <f>0.0526*F173*Observaciones!$F172^1.218</f>
        <v>0</v>
      </c>
      <c r="N173" s="75">
        <f>M173*Constantes!$D$38</f>
        <v>0</v>
      </c>
      <c r="O173" s="75">
        <f t="shared" si="20"/>
        <v>0</v>
      </c>
      <c r="P173" s="15"/>
      <c r="Q173" s="120">
        <v>167</v>
      </c>
      <c r="R173" s="146">
        <f>ETo!$I172*((1-Constantes!$E$19)*ETo!$K172+ETo!$L172)</f>
        <v>1.1225488649589634</v>
      </c>
      <c r="S173" s="121">
        <f>MIN(R173*Constantes!$E$17,0.8*(V172+Observaciones!$F172-T173-U173-Constantes!$D$14))</f>
        <v>0.69872668983692698</v>
      </c>
      <c r="T173" s="121">
        <f>IF(Observaciones!$F172&gt;0.05*Constantes!$E$18,((Observaciones!$F172-0.05*Constantes!$E$18)^2)/(Observaciones!$F172+0.95*Constantes!$E$18),0)</f>
        <v>0</v>
      </c>
      <c r="U173" s="121">
        <f>MAX(0,V172+Observaciones!$F172-T173-Constantes!$D$13)</f>
        <v>0</v>
      </c>
      <c r="V173" s="121">
        <f>V172+Observaciones!$F172-T173-S173-U173-W172</f>
        <v>32.505020290416034</v>
      </c>
      <c r="W173" s="121">
        <f>MAX(0,(V173-Constantes!$D$14)*(1-EXP(-Constantes!$D$22)))</f>
        <v>9.6440184368172241E-2</v>
      </c>
      <c r="X173" s="119">
        <f>X172+(Entradas!$E$19*U173-Y172)/(800*Entradas!$D$44)</f>
        <v>0</v>
      </c>
      <c r="Y173" s="119">
        <f>8000*Entradas!$D$45*X173/Constantes!$E$32</f>
        <v>0</v>
      </c>
      <c r="Z173" s="119">
        <f>10*Escenarios!$E$11*T173</f>
        <v>0</v>
      </c>
      <c r="AA173" s="119">
        <f>10*Escenarios!$E$11*Y173</f>
        <v>0</v>
      </c>
      <c r="AB173" s="119">
        <f>0.001*Observaciones!$F172*Escenarios!$E$9</f>
        <v>0</v>
      </c>
      <c r="AC173" s="119">
        <f>Observaciones!$I172</f>
        <v>0</v>
      </c>
      <c r="AD173" s="119">
        <f>MIN(0.0005*ETo!$M172*Escenarios!$E$9*(AH172/Constantes!$E$27)^(2/3),AH172+Z173+AA173+AB173+AC173)</f>
        <v>3.1939056502501679</v>
      </c>
      <c r="AE173" s="119">
        <f>MIN(Constantes!$E$26*(AH172/Constantes!$E$27)^(2/3),AH172+Z173+AA173+AB173+AC173-AD173)</f>
        <v>18.589293843513246</v>
      </c>
      <c r="AF173" s="119">
        <f>MIN(Entradas!$E$20,AH172+Z173+AA173+AB173+AC173-AD173-AE173)</f>
        <v>1</v>
      </c>
      <c r="AG173" s="119">
        <f>MAX(0,AH172+Z173+AA173+AB173+AC173-AD173-AE173-AF173-Constantes!$E$27)</f>
        <v>0</v>
      </c>
      <c r="AH173" s="119">
        <f t="shared" si="21"/>
        <v>5951.1186935434589</v>
      </c>
      <c r="AI173" s="119">
        <f>(Escenarios!$E$11*S173+0.1*AD173)/(Escenarios!$E$12)</f>
        <v>0.69787032469711419</v>
      </c>
      <c r="AJ173" s="119">
        <f>AG173/10/Escenarios!$E$12</f>
        <v>0</v>
      </c>
      <c r="AK173" s="119">
        <f>(Escenarios!$E$11*U173+0.1*AE173)/(Escenarios!$E$12)</f>
        <v>5.3112268124323569E-2</v>
      </c>
      <c r="AL173" s="121">
        <f t="shared" si="22"/>
        <v>150.90668722331031</v>
      </c>
      <c r="AM173" s="121">
        <f>MAX(0,(AL173-Constantes!$D$13)*(1-EXP(-Constantes!$D$23)))</f>
        <v>0.76263469577676324</v>
      </c>
      <c r="AN173" s="121">
        <f>AJ173+W173*Escenarios!$E$11/Escenarios!$E$12+AM173</f>
        <v>0.85769716322539014</v>
      </c>
      <c r="AO173" s="121">
        <f>0.0526*AJ173*Observaciones!$F172^1.218</f>
        <v>0</v>
      </c>
      <c r="AP173" s="121">
        <f>AO173*Constantes!$E$38</f>
        <v>0</v>
      </c>
      <c r="AQ173" s="121">
        <f t="shared" si="23"/>
        <v>0</v>
      </c>
      <c r="AR173" s="15"/>
      <c r="AS173" s="74">
        <v>167</v>
      </c>
      <c r="AT173" s="146">
        <f>ETo!$I172*((1-Constantes!$F$19)*ETo!$K172+ETo!$L172)</f>
        <v>1.1231302335915891</v>
      </c>
      <c r="AU173" s="121">
        <f>MIN(AT173*Constantes!$F$17,0.8*(AX172+Observaciones!$F172-AV173-AW173-Constantes!$D$14))</f>
        <v>0.70070228465704598</v>
      </c>
      <c r="AV173" s="121">
        <f>IF(Observaciones!$F172&gt;0.05*Constantes!$F$18,((Observaciones!$F172-0.05*Constantes!$F$18)^2)/(Observaciones!$F172+0.95*Constantes!$F$18),0)</f>
        <v>0</v>
      </c>
      <c r="AW173" s="121">
        <f>MAX(0,AX172+Observaciones!$F172-AV173-Constantes!$D$13)</f>
        <v>0</v>
      </c>
      <c r="AX173" s="121">
        <f>AX172+Observaciones!$F172-AV173-AU173-AW173-AY172</f>
        <v>32.502387791532655</v>
      </c>
      <c r="AY173" s="121">
        <f>MAX(0,(AX173-Constantes!$D$14)*(1-EXP(-Constantes!$D$22)))</f>
        <v>9.6403941978123853E-2</v>
      </c>
      <c r="AZ173" s="119">
        <f>AZ172+(Entradas!$F$19*AW173-BA172)/(800*Entradas!$D$44)</f>
        <v>0</v>
      </c>
      <c r="BA173" s="119">
        <f>8000*Entradas!$D$45*AZ173/Constantes!$F$32</f>
        <v>0</v>
      </c>
      <c r="BB173" s="119">
        <f>10*Escenarios!$F$11*AV173</f>
        <v>0</v>
      </c>
      <c r="BC173" s="119">
        <f>10*Escenarios!$F$11*BA173</f>
        <v>0</v>
      </c>
      <c r="BD173" s="119">
        <f>0.001*Observaciones!$F172*Escenarios!$F$9</f>
        <v>0</v>
      </c>
      <c r="BE173" s="119">
        <f>Observaciones!$I172</f>
        <v>0</v>
      </c>
      <c r="BF173" s="119">
        <f>MIN(0.0005*ETo!$M172*Escenarios!$F$9*(BJ172/Constantes!$F$27)^(2/3),BJ172+BB173+BE173+BC173+BD173)</f>
        <v>7.5903721130082946</v>
      </c>
      <c r="BG173" s="119">
        <f>MIN(Constantes!$F$26*(BJ172/Constantes!$F$27)^(2/3),BJ172+BB173+BC173+BD173+BE173-BF173)</f>
        <v>44.177778883126322</v>
      </c>
      <c r="BH173" s="119">
        <f>MIN(Entradas!$F$20,BJ172+BB173+BC173+BD173+BE173-BF173-BG173)</f>
        <v>1</v>
      </c>
      <c r="BI173" s="119">
        <f>MAX(0,BJ172+BB173+BC173+BD173+BE173-BF173-BG173-BH173-Constantes!$F$27)</f>
        <v>0</v>
      </c>
      <c r="BJ173" s="119">
        <f t="shared" si="24"/>
        <v>2683.001807080489</v>
      </c>
      <c r="BK173" s="119">
        <f>(Escenarios!$F$11*AU173+0.1*BF173)/(Escenarios!$F$12)</f>
        <v>0.68234893157095267</v>
      </c>
      <c r="BL173" s="119">
        <f>BI173/10/Escenarios!$F$12</f>
        <v>0</v>
      </c>
      <c r="BM173" s="119">
        <f>(Escenarios!$F$11*AW173+0.1*BG173)/(Escenarios!$F$12)</f>
        <v>0.12622222538036093</v>
      </c>
      <c r="BN173" s="121">
        <f t="shared" si="25"/>
        <v>158.06832164848359</v>
      </c>
      <c r="BO173" s="121">
        <f>MAX(0,(BN173-Constantes!$D$13)*(1-EXP(-Constantes!$D$23)))</f>
        <v>0.81210371824692817</v>
      </c>
      <c r="BP173" s="121">
        <f>BL173+AY173*Escenarios!$F$11/Escenarios!$F$12+BO173</f>
        <v>0.90299886354058778</v>
      </c>
      <c r="BQ173" s="121">
        <f>0.0526*BL173*Observaciones!$F172^1.218</f>
        <v>0</v>
      </c>
      <c r="BR173" s="121">
        <f>BQ173*Constantes!$F$38</f>
        <v>0</v>
      </c>
      <c r="BS173" s="121">
        <f t="shared" si="26"/>
        <v>0</v>
      </c>
      <c r="BT173" s="15"/>
      <c r="BU173" s="74">
        <v>167</v>
      </c>
      <c r="BV173" s="75">
        <f>0.0526*Observaciones!$F172^2.218</f>
        <v>0</v>
      </c>
      <c r="BW173" s="75">
        <f>IF(Observaciones!$F172&gt;0.05*$CA$7,((Observaciones!$F172-0.05*$CA$7)^2)/(Observaciones!$F172+0.95*$CA$7),0)</f>
        <v>0</v>
      </c>
      <c r="BX173" s="75">
        <f>0.0526*BW173*Observaciones!$F172^1.218</f>
        <v>0</v>
      </c>
      <c r="BY173" s="27"/>
      <c r="BZ173" s="27"/>
      <c r="CA173" s="103"/>
      <c r="CB173" s="37"/>
    </row>
    <row r="174" spans="2:80" s="2" customFormat="1" ht="14.5" x14ac:dyDescent="0.35">
      <c r="B174" s="36"/>
      <c r="C174" s="74">
        <v>168</v>
      </c>
      <c r="D174" s="146">
        <f>ETo!$I173*((1-Constantes!$D$19)*ETo!$K173+ETo!$L173)</f>
        <v>1.1117760902672611</v>
      </c>
      <c r="E174" s="75">
        <f>MIN(D174*Constantes!$D$17,0.8*(H173+Observaciones!$F173-F174-G174-Constantes!$D$14))</f>
        <v>0.69151993018748048</v>
      </c>
      <c r="F174" s="75">
        <f>IF(Observaciones!$F173&gt;0.05*Constantes!$D$18,((Observaciones!$F173-0.05*Constantes!$D$18)^2)/(Observaciones!$F173+0.95*Constantes!$D$18),0)</f>
        <v>0</v>
      </c>
      <c r="G174" s="75">
        <f>MAX(0,H173+Observaciones!$F173-F174-Constantes!$D$13)</f>
        <v>0</v>
      </c>
      <c r="H174" s="75">
        <f>H173+Observaciones!$F173-F174-E174-G174-I173</f>
        <v>31.717800076250661</v>
      </c>
      <c r="I174" s="75">
        <f>MAX(0,(H174-Constantes!$D$14)*(1-EXP(-Constantes!$D$22)))</f>
        <v>8.5602291050956486E-2</v>
      </c>
      <c r="J174" s="75">
        <f t="shared" si="18"/>
        <v>146.65434627587533</v>
      </c>
      <c r="K174" s="75">
        <f>MAX(0,(J174-Constantes!$D$13)*(1-EXP(-Constantes!$D$23)))</f>
        <v>0.73326163127907706</v>
      </c>
      <c r="L174" s="75">
        <f t="shared" si="19"/>
        <v>0.81886392233003358</v>
      </c>
      <c r="M174" s="75">
        <f>0.0526*F174*Observaciones!$F173^1.218</f>
        <v>0</v>
      </c>
      <c r="N174" s="75">
        <f>M174*Constantes!$D$38</f>
        <v>0</v>
      </c>
      <c r="O174" s="75">
        <f t="shared" si="20"/>
        <v>0</v>
      </c>
      <c r="P174" s="15"/>
      <c r="Q174" s="120">
        <v>168</v>
      </c>
      <c r="R174" s="146">
        <f>ETo!$I173*((1-Constantes!$E$19)*ETo!$K173+ETo!$L173)</f>
        <v>1.1119570047311087</v>
      </c>
      <c r="S174" s="121">
        <f>MIN(R174*Constantes!$E$17,0.8*(V173+Observaciones!$F173-T174-U174-Constantes!$D$14))</f>
        <v>0.69213382277586155</v>
      </c>
      <c r="T174" s="121">
        <f>IF(Observaciones!$F173&gt;0.05*Constantes!$E$18,((Observaciones!$F173-0.05*Constantes!$E$18)^2)/(Observaciones!$F173+0.95*Constantes!$E$18),0)</f>
        <v>0</v>
      </c>
      <c r="U174" s="121">
        <f>MAX(0,V173+Observaciones!$F173-T174-Constantes!$D$13)</f>
        <v>0</v>
      </c>
      <c r="V174" s="121">
        <f>V173+Observaciones!$F173-T174-S174-U174-W173</f>
        <v>31.716446283271999</v>
      </c>
      <c r="W174" s="121">
        <f>MAX(0,(V174-Constantes!$D$14)*(1-EXP(-Constantes!$D$22)))</f>
        <v>8.5583652982964428E-2</v>
      </c>
      <c r="X174" s="119">
        <f>X173+(Entradas!$E$19*U174-Y173)/(800*Entradas!$D$44)</f>
        <v>0</v>
      </c>
      <c r="Y174" s="119">
        <f>8000*Entradas!$D$45*X174/Constantes!$E$32</f>
        <v>0</v>
      </c>
      <c r="Z174" s="119">
        <f>10*Escenarios!$E$11*T174</f>
        <v>0</v>
      </c>
      <c r="AA174" s="119">
        <f>10*Escenarios!$E$11*Y174</f>
        <v>0</v>
      </c>
      <c r="AB174" s="119">
        <f>0.001*Observaciones!$F173*Escenarios!$E$9</f>
        <v>0</v>
      </c>
      <c r="AC174" s="119">
        <f>Observaciones!$I173</f>
        <v>0</v>
      </c>
      <c r="AD174" s="119">
        <f>MIN(0.0005*ETo!$M173*Escenarios!$E$9*(AH173/Constantes!$E$27)^(2/3),AH173+Z174+AA174+AB174+AC174)</f>
        <v>3.1554730397356074</v>
      </c>
      <c r="AE174" s="119">
        <f>MIN(Constantes!$E$26*(AH173/Constantes!$E$27)^(2/3),AH173+Z174+AA174+AB174+AC174-AD174)</f>
        <v>18.541999991029464</v>
      </c>
      <c r="AF174" s="119">
        <f>MIN(Entradas!$E$20,AH173+Z174+AA174+AB174+AC174-AD174-AE174)</f>
        <v>1</v>
      </c>
      <c r="AG174" s="119">
        <f>MAX(0,AH173+Z174+AA174+AB174+AC174-AD174-AE174-AF174-Constantes!$E$27)</f>
        <v>0</v>
      </c>
      <c r="AH174" s="119">
        <f t="shared" si="21"/>
        <v>5928.4212205126942</v>
      </c>
      <c r="AI174" s="119">
        <f>(Escenarios!$E$11*S174+0.1*AD174)/(Escenarios!$E$12)</f>
        <v>0.69126183399259378</v>
      </c>
      <c r="AJ174" s="119">
        <f>AG174/10/Escenarios!$E$12</f>
        <v>0</v>
      </c>
      <c r="AK174" s="119">
        <f>(Escenarios!$E$11*U174+0.1*AE174)/(Escenarios!$E$12)</f>
        <v>5.2977142831512759E-2</v>
      </c>
      <c r="AL174" s="121">
        <f t="shared" si="22"/>
        <v>150.19702967036505</v>
      </c>
      <c r="AM174" s="121">
        <f>MAX(0,(AL174-Constantes!$D$13)*(1-EXP(-Constantes!$D$23)))</f>
        <v>0.75773273299165189</v>
      </c>
      <c r="AN174" s="121">
        <f>AJ174+W174*Escenarios!$E$11/Escenarios!$E$12+AM174</f>
        <v>0.84209376236057398</v>
      </c>
      <c r="AO174" s="121">
        <f>0.0526*AJ174*Observaciones!$F173^1.218</f>
        <v>0</v>
      </c>
      <c r="AP174" s="121">
        <f>AO174*Constantes!$E$38</f>
        <v>0</v>
      </c>
      <c r="AQ174" s="121">
        <f t="shared" si="23"/>
        <v>0</v>
      </c>
      <c r="AR174" s="15"/>
      <c r="AS174" s="74">
        <v>168</v>
      </c>
      <c r="AT174" s="146">
        <f>ETo!$I173*((1-Constantes!$F$19)*ETo!$K173+ETo!$L173)</f>
        <v>1.112532641661534</v>
      </c>
      <c r="AU174" s="121">
        <f>MIN(AT174*Constantes!$F$17,0.8*(AX173+Observaciones!$F173-AV174-AW174-Constantes!$D$14))</f>
        <v>0.69409062319949055</v>
      </c>
      <c r="AV174" s="121">
        <f>IF(Observaciones!$F173&gt;0.05*Constantes!$F$18,((Observaciones!$F173-0.05*Constantes!$F$18)^2)/(Observaciones!$F173+0.95*Constantes!$F$18),0)</f>
        <v>0</v>
      </c>
      <c r="AW174" s="121">
        <f>MAX(0,AX173+Observaciones!$F173-AV174-Constantes!$D$13)</f>
        <v>0</v>
      </c>
      <c r="AX174" s="121">
        <f>AX173+Observaciones!$F173-AV174-AU174-AW174-AY173</f>
        <v>31.711893226355041</v>
      </c>
      <c r="AY174" s="121">
        <f>MAX(0,(AX174-Constantes!$D$14)*(1-EXP(-Constantes!$D$22)))</f>
        <v>8.5520969702930119E-2</v>
      </c>
      <c r="AZ174" s="119">
        <f>AZ173+(Entradas!$F$19*AW174-BA173)/(800*Entradas!$D$44)</f>
        <v>0</v>
      </c>
      <c r="BA174" s="119">
        <f>8000*Entradas!$D$45*AZ174/Constantes!$F$32</f>
        <v>0</v>
      </c>
      <c r="BB174" s="119">
        <f>10*Escenarios!$F$11*AV174</f>
        <v>0</v>
      </c>
      <c r="BC174" s="119">
        <f>10*Escenarios!$F$11*BA174</f>
        <v>0</v>
      </c>
      <c r="BD174" s="119">
        <f>0.001*Observaciones!$F173*Escenarios!$F$9</f>
        <v>0</v>
      </c>
      <c r="BE174" s="119">
        <f>Observaciones!$I173</f>
        <v>0</v>
      </c>
      <c r="BF174" s="119">
        <f>MIN(0.0005*ETo!$M173*Escenarios!$F$9*(BJ173/Constantes!$F$27)^(2/3),BJ173+BB174+BE174+BC174+BD174)</f>
        <v>7.4211754727512123</v>
      </c>
      <c r="BG174" s="119">
        <f>MIN(Constantes!$F$26*(BJ173/Constantes!$F$27)^(2/3),BJ173+BB174+BC174+BD174+BE174-BF174)</f>
        <v>43.607862851748735</v>
      </c>
      <c r="BH174" s="119">
        <f>MIN(Entradas!$F$20,BJ173+BB174+BC174+BD174+BE174-BF174-BG174)</f>
        <v>1</v>
      </c>
      <c r="BI174" s="119">
        <f>MAX(0,BJ173+BB174+BC174+BD174+BE174-BF174-BG174-BH174-Constantes!$F$27)</f>
        <v>0</v>
      </c>
      <c r="BJ174" s="119">
        <f t="shared" si="24"/>
        <v>2630.9727687559889</v>
      </c>
      <c r="BK174" s="119">
        <f>(Escenarios!$F$11*AU174+0.1*BF174)/(Escenarios!$F$12)</f>
        <v>0.6756316603673802</v>
      </c>
      <c r="BL174" s="119">
        <f>BI174/10/Escenarios!$F$12</f>
        <v>0</v>
      </c>
      <c r="BM174" s="119">
        <f>(Escenarios!$F$11*AW174+0.1*BG174)/(Escenarios!$F$12)</f>
        <v>0.12459389386213926</v>
      </c>
      <c r="BN174" s="121">
        <f t="shared" si="25"/>
        <v>157.3808118240988</v>
      </c>
      <c r="BO174" s="121">
        <f>MAX(0,(BN174-Constantes!$D$13)*(1-EXP(-Constantes!$D$23)))</f>
        <v>0.80735474099790761</v>
      </c>
      <c r="BP174" s="121">
        <f>BL174+AY174*Escenarios!$F$11/Escenarios!$F$12+BO174</f>
        <v>0.88798879814638454</v>
      </c>
      <c r="BQ174" s="121">
        <f>0.0526*BL174*Observaciones!$F173^1.218</f>
        <v>0</v>
      </c>
      <c r="BR174" s="121">
        <f>BQ174*Constantes!$F$38</f>
        <v>0</v>
      </c>
      <c r="BS174" s="121">
        <f t="shared" si="26"/>
        <v>0</v>
      </c>
      <c r="BT174" s="15"/>
      <c r="BU174" s="74">
        <v>168</v>
      </c>
      <c r="BV174" s="75">
        <f>0.0526*Observaciones!$F173^2.218</f>
        <v>0</v>
      </c>
      <c r="BW174" s="75">
        <f>IF(Observaciones!$F173&gt;0.05*$CA$7,((Observaciones!$F173-0.05*$CA$7)^2)/(Observaciones!$F173+0.95*$CA$7),0)</f>
        <v>0</v>
      </c>
      <c r="BX174" s="75">
        <f>0.0526*BW174*Observaciones!$F173^1.218</f>
        <v>0</v>
      </c>
      <c r="BY174" s="27"/>
      <c r="BZ174" s="27"/>
      <c r="CA174" s="103"/>
      <c r="CB174" s="37"/>
    </row>
    <row r="175" spans="2:80" s="2" customFormat="1" ht="14.5" x14ac:dyDescent="0.35">
      <c r="B175" s="36"/>
      <c r="C175" s="74">
        <v>169</v>
      </c>
      <c r="D175" s="146">
        <f>ETo!$I174*((1-Constantes!$D$19)*ETo!$K174+ETo!$L174)</f>
        <v>1.1045420614830999</v>
      </c>
      <c r="E175" s="75">
        <f>MIN(D175*Constantes!$D$17,0.8*(H174+Observaciones!$F174-F175-G175-Constantes!$D$14))</f>
        <v>0.68702039550276273</v>
      </c>
      <c r="F175" s="75">
        <f>IF(Observaciones!$F174&gt;0.05*Constantes!$D$18,((Observaciones!$F174-0.05*Constantes!$D$18)^2)/(Observaciones!$F174+0.95*Constantes!$D$18),0)</f>
        <v>0</v>
      </c>
      <c r="G175" s="75">
        <f>MAX(0,H174+Observaciones!$F174-F175-Constantes!$D$13)</f>
        <v>0</v>
      </c>
      <c r="H175" s="75">
        <f>H174+Observaciones!$F174-F175-E175-G175-I174</f>
        <v>30.945177389696941</v>
      </c>
      <c r="I175" s="75">
        <f>MAX(0,(H175-Constantes!$D$14)*(1-EXP(-Constantes!$D$22)))</f>
        <v>7.4965366210036716E-2</v>
      </c>
      <c r="J175" s="75">
        <f t="shared" si="18"/>
        <v>145.92108464459625</v>
      </c>
      <c r="K175" s="75">
        <f>MAX(0,(J175-Constantes!$D$13)*(1-EXP(-Constantes!$D$23)))</f>
        <v>0.72819662321517031</v>
      </c>
      <c r="L175" s="75">
        <f t="shared" si="19"/>
        <v>0.803161989425207</v>
      </c>
      <c r="M175" s="75">
        <f>0.0526*F175*Observaciones!$F174^1.218</f>
        <v>0</v>
      </c>
      <c r="N175" s="75">
        <f>M175*Constantes!$D$38</f>
        <v>0</v>
      </c>
      <c r="O175" s="75">
        <f t="shared" si="20"/>
        <v>0</v>
      </c>
      <c r="P175" s="15"/>
      <c r="Q175" s="120">
        <v>169</v>
      </c>
      <c r="R175" s="146">
        <f>ETo!$I174*((1-Constantes!$E$19)*ETo!$K174+ETo!$L174)</f>
        <v>1.104721753920076</v>
      </c>
      <c r="S175" s="121">
        <f>MIN(R175*Constantes!$E$17,0.8*(V174+Observaciones!$F174-T175-U175-Constantes!$D$14))</f>
        <v>0.68763026573069219</v>
      </c>
      <c r="T175" s="121">
        <f>IF(Observaciones!$F174&gt;0.05*Constantes!$E$18,((Observaciones!$F174-0.05*Constantes!$E$18)^2)/(Observaciones!$F174+0.95*Constantes!$E$18),0)</f>
        <v>0</v>
      </c>
      <c r="U175" s="121">
        <f>MAX(0,V174+Observaciones!$F174-T175-Constantes!$D$13)</f>
        <v>0</v>
      </c>
      <c r="V175" s="121">
        <f>V174+Observaciones!$F174-T175-S175-U175-W174</f>
        <v>30.943232364558341</v>
      </c>
      <c r="W175" s="121">
        <f>MAX(0,(V175-Constantes!$D$14)*(1-EXP(-Constantes!$D$22)))</f>
        <v>7.4938588474185761E-2</v>
      </c>
      <c r="X175" s="119">
        <f>X174+(Entradas!$E$19*U175-Y174)/(800*Entradas!$D$44)</f>
        <v>0</v>
      </c>
      <c r="Y175" s="119">
        <f>8000*Entradas!$D$45*X175/Constantes!$E$32</f>
        <v>0</v>
      </c>
      <c r="Z175" s="119">
        <f>10*Escenarios!$E$11*T175</f>
        <v>0</v>
      </c>
      <c r="AA175" s="119">
        <f>10*Escenarios!$E$11*Y175</f>
        <v>0</v>
      </c>
      <c r="AB175" s="119">
        <f>0.001*Observaciones!$F174*Escenarios!$E$9</f>
        <v>0</v>
      </c>
      <c r="AC175" s="119">
        <f>Observaciones!$I174</f>
        <v>0</v>
      </c>
      <c r="AD175" s="119">
        <f>MIN(0.0005*ETo!$M174*Escenarios!$E$9*(AH174/Constantes!$E$27)^(2/3),AH174+Z175+AA175+AB175+AC175)</f>
        <v>3.1268219346065247</v>
      </c>
      <c r="AE175" s="119">
        <f>MIN(Constantes!$E$26*(AH174/Constantes!$E$27)^(2/3),AH174+Z175+AA175+AB175+AC175-AD175)</f>
        <v>18.494824040390792</v>
      </c>
      <c r="AF175" s="119">
        <f>MIN(Entradas!$E$20,AH174+Z175+AA175+AB175+AC175-AD175-AE175)</f>
        <v>1</v>
      </c>
      <c r="AG175" s="119">
        <f>MAX(0,AH174+Z175+AA175+AB175+AC175-AD175-AE175-AF175-Constantes!$E$27)</f>
        <v>0</v>
      </c>
      <c r="AH175" s="119">
        <f t="shared" si="21"/>
        <v>5905.7995745376966</v>
      </c>
      <c r="AI175" s="119">
        <f>(Escenarios!$E$11*S175+0.1*AD175)/(Escenarios!$E$12)</f>
        <v>0.68674075317627237</v>
      </c>
      <c r="AJ175" s="119">
        <f>AG175/10/Escenarios!$E$12</f>
        <v>0</v>
      </c>
      <c r="AK175" s="119">
        <f>(Escenarios!$E$11*U175+0.1*AE175)/(Escenarios!$E$12)</f>
        <v>5.2842354401116551E-2</v>
      </c>
      <c r="AL175" s="121">
        <f t="shared" si="22"/>
        <v>149.49213929177452</v>
      </c>
      <c r="AM175" s="121">
        <f>MAX(0,(AL175-Constantes!$D$13)*(1-EXP(-Constantes!$D$23)))</f>
        <v>0.75286369948514831</v>
      </c>
      <c r="AN175" s="121">
        <f>AJ175+W175*Escenarios!$E$11/Escenarios!$E$12+AM175</f>
        <v>0.82673173669541711</v>
      </c>
      <c r="AO175" s="121">
        <f>0.0526*AJ175*Observaciones!$F174^1.218</f>
        <v>0</v>
      </c>
      <c r="AP175" s="121">
        <f>AO175*Constantes!$E$38</f>
        <v>0</v>
      </c>
      <c r="AQ175" s="121">
        <f t="shared" si="23"/>
        <v>0</v>
      </c>
      <c r="AR175" s="15"/>
      <c r="AS175" s="74">
        <v>169</v>
      </c>
      <c r="AT175" s="146">
        <f>ETo!$I174*((1-Constantes!$F$19)*ETo!$K174+ETo!$L174)</f>
        <v>1.1052935025831832</v>
      </c>
      <c r="AU175" s="121">
        <f>MIN(AT175*Constantes!$F$17,0.8*(AX174+Observaciones!$F174-AV175-AW175-Constantes!$D$14))</f>
        <v>0.68957424465367434</v>
      </c>
      <c r="AV175" s="121">
        <f>IF(Observaciones!$F174&gt;0.05*Constantes!$F$18,((Observaciones!$F174-0.05*Constantes!$F$18)^2)/(Observaciones!$F174+0.95*Constantes!$F$18),0)</f>
        <v>0</v>
      </c>
      <c r="AW175" s="121">
        <f>MAX(0,AX174+Observaciones!$F174-AV175-Constantes!$D$13)</f>
        <v>0</v>
      </c>
      <c r="AX175" s="121">
        <f>AX174+Observaciones!$F174-AV175-AU175-AW175-AY174</f>
        <v>30.936798011998437</v>
      </c>
      <c r="AY175" s="121">
        <f>MAX(0,(AX175-Constantes!$D$14)*(1-EXP(-Constantes!$D$22)))</f>
        <v>7.485000484109966E-2</v>
      </c>
      <c r="AZ175" s="119">
        <f>AZ174+(Entradas!$F$19*AW175-BA174)/(800*Entradas!$D$44)</f>
        <v>0</v>
      </c>
      <c r="BA175" s="119">
        <f>8000*Entradas!$D$45*AZ175/Constantes!$F$32</f>
        <v>0</v>
      </c>
      <c r="BB175" s="119">
        <f>10*Escenarios!$F$11*AV175</f>
        <v>0</v>
      </c>
      <c r="BC175" s="119">
        <f>10*Escenarios!$F$11*BA175</f>
        <v>0</v>
      </c>
      <c r="BD175" s="119">
        <f>0.001*Observaciones!$F174*Escenarios!$F$9</f>
        <v>0</v>
      </c>
      <c r="BE175" s="119">
        <f>Observaciones!$I174</f>
        <v>0</v>
      </c>
      <c r="BF175" s="119">
        <f>MIN(0.0005*ETo!$M174*Escenarios!$F$9*(BJ174/Constantes!$F$27)^(2/3),BJ174+BB175+BE175+BC175+BD175)</f>
        <v>7.2769268252099408</v>
      </c>
      <c r="BG175" s="119">
        <f>MIN(Constantes!$F$26*(BJ174/Constantes!$F$27)^(2/3),BJ174+BB175+BC175+BD175+BE175-BF175)</f>
        <v>43.04225952156547</v>
      </c>
      <c r="BH175" s="119">
        <f>MIN(Entradas!$F$20,BJ174+BB175+BC175+BD175+BE175-BF175-BG175)</f>
        <v>1</v>
      </c>
      <c r="BI175" s="119">
        <f>MAX(0,BJ174+BB175+BC175+BD175+BE175-BF175-BG175-BH175-Constantes!$F$27)</f>
        <v>0</v>
      </c>
      <c r="BJ175" s="119">
        <f t="shared" si="24"/>
        <v>2579.6535824092134</v>
      </c>
      <c r="BK175" s="119">
        <f>(Escenarios!$F$11*AU175+0.1*BF175)/(Escenarios!$F$12)</f>
        <v>0.6709612216026356</v>
      </c>
      <c r="BL175" s="119">
        <f>BI175/10/Escenarios!$F$12</f>
        <v>0</v>
      </c>
      <c r="BM175" s="119">
        <f>(Escenarios!$F$11*AW175+0.1*BG175)/(Escenarios!$F$12)</f>
        <v>0.12297788434732992</v>
      </c>
      <c r="BN175" s="121">
        <f t="shared" si="25"/>
        <v>156.69643496744823</v>
      </c>
      <c r="BO175" s="121">
        <f>MAX(0,(BN175-Constantes!$D$13)*(1-EXP(-Constantes!$D$23)))</f>
        <v>0.8026274047378068</v>
      </c>
      <c r="BP175" s="121">
        <f>BL175+AY175*Escenarios!$F$11/Escenarios!$F$12+BO175</f>
        <v>0.87320026644512938</v>
      </c>
      <c r="BQ175" s="121">
        <f>0.0526*BL175*Observaciones!$F174^1.218</f>
        <v>0</v>
      </c>
      <c r="BR175" s="121">
        <f>BQ175*Constantes!$F$38</f>
        <v>0</v>
      </c>
      <c r="BS175" s="121">
        <f t="shared" si="26"/>
        <v>0</v>
      </c>
      <c r="BT175" s="15"/>
      <c r="BU175" s="74">
        <v>169</v>
      </c>
      <c r="BV175" s="75">
        <f>0.0526*Observaciones!$F174^2.218</f>
        <v>0</v>
      </c>
      <c r="BW175" s="75">
        <f>IF(Observaciones!$F174&gt;0.05*$CA$7,((Observaciones!$F174-0.05*$CA$7)^2)/(Observaciones!$F174+0.95*$CA$7),0)</f>
        <v>0</v>
      </c>
      <c r="BX175" s="75">
        <f>0.0526*BW175*Observaciones!$F174^1.218</f>
        <v>0</v>
      </c>
      <c r="BY175" s="27"/>
      <c r="BZ175" s="27"/>
      <c r="CA175" s="103"/>
      <c r="CB175" s="37"/>
    </row>
    <row r="176" spans="2:80" s="2" customFormat="1" ht="14.5" x14ac:dyDescent="0.35">
      <c r="B176" s="36"/>
      <c r="C176" s="74">
        <v>170</v>
      </c>
      <c r="D176" s="146">
        <f>ETo!$I175*((1-Constantes!$D$19)*ETo!$K175+ETo!$L175)</f>
        <v>1.1099365346414878</v>
      </c>
      <c r="E176" s="75">
        <f>MIN(D176*Constantes!$D$17,0.8*(H175+Observaciones!$F175-F176-G176-Constantes!$D$14))</f>
        <v>0.69037573452699907</v>
      </c>
      <c r="F176" s="75">
        <f>IF(Observaciones!$F175&gt;0.05*Constantes!$D$18,((Observaciones!$F175-0.05*Constantes!$D$18)^2)/(Observaciones!$F175+0.95*Constantes!$D$18),0)</f>
        <v>0</v>
      </c>
      <c r="G176" s="75">
        <f>MAX(0,H175+Observaciones!$F175-F176-Constantes!$D$13)</f>
        <v>0</v>
      </c>
      <c r="H176" s="75">
        <f>H175+Observaciones!$F175-F176-E176-G176-I175</f>
        <v>30.179836288959905</v>
      </c>
      <c r="I176" s="75">
        <f>MAX(0,(H176-Constantes!$D$14)*(1-EXP(-Constantes!$D$22)))</f>
        <v>6.4428689112812187E-2</v>
      </c>
      <c r="J176" s="75">
        <f t="shared" si="18"/>
        <v>145.19288802138107</v>
      </c>
      <c r="K176" s="75">
        <f>MAX(0,(J176-Constantes!$D$13)*(1-EXP(-Constantes!$D$23)))</f>
        <v>0.72316660171757641</v>
      </c>
      <c r="L176" s="75">
        <f t="shared" si="19"/>
        <v>0.78759529083038859</v>
      </c>
      <c r="M176" s="75">
        <f>0.0526*F176*Observaciones!$F175^1.218</f>
        <v>0</v>
      </c>
      <c r="N176" s="75">
        <f>M176*Constantes!$D$38</f>
        <v>0</v>
      </c>
      <c r="O176" s="75">
        <f t="shared" si="20"/>
        <v>0</v>
      </c>
      <c r="P176" s="15"/>
      <c r="Q176" s="120">
        <v>170</v>
      </c>
      <c r="R176" s="146">
        <f>ETo!$I175*((1-Constantes!$E$19)*ETo!$K175+ETo!$L175)</f>
        <v>1.1101172646054989</v>
      </c>
      <c r="S176" s="121">
        <f>MIN(R176*Constantes!$E$17,0.8*(V175+Observaciones!$F175-T176-U176-Constantes!$D$14))</f>
        <v>0.69098868284631865</v>
      </c>
      <c r="T176" s="121">
        <f>IF(Observaciones!$F175&gt;0.05*Constantes!$E$18,((Observaciones!$F175-0.05*Constantes!$E$18)^2)/(Observaciones!$F175+0.95*Constantes!$E$18),0)</f>
        <v>0</v>
      </c>
      <c r="U176" s="121">
        <f>MAX(0,V175+Observaciones!$F175-T176-Constantes!$D$13)</f>
        <v>0</v>
      </c>
      <c r="V176" s="121">
        <f>V175+Observaciones!$F175-T176-S176-U176-W175</f>
        <v>30.177305093237837</v>
      </c>
      <c r="W176" s="121">
        <f>MAX(0,(V176-Constantes!$D$14)*(1-EXP(-Constantes!$D$22)))</f>
        <v>6.4393841393321355E-2</v>
      </c>
      <c r="X176" s="119">
        <f>X175+(Entradas!$E$19*U176-Y175)/(800*Entradas!$D$44)</f>
        <v>0</v>
      </c>
      <c r="Y176" s="119">
        <f>8000*Entradas!$D$45*X176/Constantes!$E$32</f>
        <v>0</v>
      </c>
      <c r="Z176" s="119">
        <f>10*Escenarios!$E$11*T176</f>
        <v>0</v>
      </c>
      <c r="AA176" s="119">
        <f>10*Escenarios!$E$11*Y176</f>
        <v>0</v>
      </c>
      <c r="AB176" s="119">
        <f>0.001*Observaciones!$F175*Escenarios!$E$9</f>
        <v>0</v>
      </c>
      <c r="AC176" s="119">
        <f>Observaciones!$I175</f>
        <v>0</v>
      </c>
      <c r="AD176" s="119">
        <f>MIN(0.0005*ETo!$M175*Escenarios!$E$9*(AH175/Constantes!$E$27)^(2/3),AH175+Z176+AA176+AB176+AC176)</f>
        <v>3.1346037973373302</v>
      </c>
      <c r="AE176" s="119">
        <f>MIN(Constantes!$E$26*(AH175/Constantes!$E$27)^(2/3),AH175+Z176+AA176+AB176+AC176-AD176)</f>
        <v>18.447745751350809</v>
      </c>
      <c r="AF176" s="119">
        <f>MIN(Entradas!$E$20,AH175+Z176+AA176+AB176+AC176-AD176-AE176)</f>
        <v>1</v>
      </c>
      <c r="AG176" s="119">
        <f>MAX(0,AH175+Z176+AA176+AB176+AC176-AD176-AE176-AF176-Constantes!$E$27)</f>
        <v>0</v>
      </c>
      <c r="AH176" s="119">
        <f t="shared" si="21"/>
        <v>5883.2172249890082</v>
      </c>
      <c r="AI176" s="119">
        <f>(Escenarios!$E$11*S176+0.1*AD176)/(Escenarios!$E$12)</f>
        <v>0.69007342679804928</v>
      </c>
      <c r="AJ176" s="119">
        <f>AG176/10/Escenarios!$E$12</f>
        <v>0</v>
      </c>
      <c r="AK176" s="119">
        <f>(Escenarios!$E$11*U176+0.1*AE176)/(Escenarios!$E$12)</f>
        <v>5.2707845003859458E-2</v>
      </c>
      <c r="AL176" s="121">
        <f t="shared" si="22"/>
        <v>148.79198343729323</v>
      </c>
      <c r="AM176" s="121">
        <f>MAX(0,(AL176-Constantes!$D$13)*(1-EXP(-Constantes!$D$23)))</f>
        <v>0.74802736972553274</v>
      </c>
      <c r="AN176" s="121">
        <f>AJ176+W176*Escenarios!$E$11/Escenarios!$E$12+AM176</f>
        <v>0.81150129909894952</v>
      </c>
      <c r="AO176" s="121">
        <f>0.0526*AJ176*Observaciones!$F175^1.218</f>
        <v>0</v>
      </c>
      <c r="AP176" s="121">
        <f>AO176*Constantes!$E$38</f>
        <v>0</v>
      </c>
      <c r="AQ176" s="121">
        <f t="shared" si="23"/>
        <v>0</v>
      </c>
      <c r="AR176" s="15"/>
      <c r="AS176" s="74">
        <v>170</v>
      </c>
      <c r="AT176" s="146">
        <f>ETo!$I175*((1-Constantes!$F$19)*ETo!$K175+ETo!$L175)</f>
        <v>1.1106923144909879</v>
      </c>
      <c r="AU176" s="121">
        <f>MIN(AT176*Constantes!$F$17,0.8*(AX175+Observaciones!$F175-AV176-AW176-Constantes!$D$14))</f>
        <v>0.69294247366673833</v>
      </c>
      <c r="AV176" s="121">
        <f>IF(Observaciones!$F175&gt;0.05*Constantes!$F$18,((Observaciones!$F175-0.05*Constantes!$F$18)^2)/(Observaciones!$F175+0.95*Constantes!$F$18),0)</f>
        <v>0</v>
      </c>
      <c r="AW176" s="121">
        <f>MAX(0,AX175+Observaciones!$F175-AV176-Constantes!$D$13)</f>
        <v>0</v>
      </c>
      <c r="AX176" s="121">
        <f>AX175+Observaciones!$F175-AV176-AU176-AW176-AY175</f>
        <v>30.169005533490598</v>
      </c>
      <c r="AY176" s="121">
        <f>MAX(0,(AX176-Constantes!$D$14)*(1-EXP(-Constantes!$D$22)))</f>
        <v>6.4279578901706075E-2</v>
      </c>
      <c r="AZ176" s="119">
        <f>AZ175+(Entradas!$F$19*AW176-BA175)/(800*Entradas!$D$44)</f>
        <v>0</v>
      </c>
      <c r="BA176" s="119">
        <f>8000*Entradas!$D$45*AZ176/Constantes!$F$32</f>
        <v>0</v>
      </c>
      <c r="BB176" s="119">
        <f>10*Escenarios!$F$11*AV176</f>
        <v>0</v>
      </c>
      <c r="BC176" s="119">
        <f>10*Escenarios!$F$11*BA176</f>
        <v>0</v>
      </c>
      <c r="BD176" s="119">
        <f>0.001*Observaciones!$F175*Escenarios!$F$9</f>
        <v>0</v>
      </c>
      <c r="BE176" s="119">
        <f>Observaciones!$I175</f>
        <v>0</v>
      </c>
      <c r="BF176" s="119">
        <f>MIN(0.0005*ETo!$M175*Escenarios!$F$9*(BJ175/Constantes!$F$27)^(2/3),BJ175+BB176+BE176+BC176+BD176)</f>
        <v>7.2182364344620815</v>
      </c>
      <c r="BG176" s="119">
        <f>MIN(Constantes!$F$26*(BJ175/Constantes!$F$27)^(2/3),BJ175+BB176+BC176+BD176+BE176-BF176)</f>
        <v>42.480708607960466</v>
      </c>
      <c r="BH176" s="119">
        <f>MIN(Entradas!$F$20,BJ175+BB176+BC176+BD176+BE176-BF176-BG176)</f>
        <v>1</v>
      </c>
      <c r="BI176" s="119">
        <f>MAX(0,BJ175+BB176+BC176+BD176+BE176-BF176-BG176-BH176-Constantes!$F$27)</f>
        <v>0</v>
      </c>
      <c r="BJ176" s="119">
        <f t="shared" si="24"/>
        <v>2528.9546373667908</v>
      </c>
      <c r="BK176" s="119">
        <f>(Escenarios!$F$11*AU176+0.1*BF176)/(Escenarios!$F$12)</f>
        <v>0.67396929355567359</v>
      </c>
      <c r="BL176" s="119">
        <f>BI176/10/Escenarios!$F$12</f>
        <v>0</v>
      </c>
      <c r="BM176" s="119">
        <f>(Escenarios!$F$11*AW176+0.1*BG176)/(Escenarios!$F$12)</f>
        <v>0.12137345316560134</v>
      </c>
      <c r="BN176" s="121">
        <f t="shared" si="25"/>
        <v>156.01518101587601</v>
      </c>
      <c r="BO176" s="121">
        <f>MAX(0,(BN176-Constantes!$D$13)*(1-EXP(-Constantes!$D$23)))</f>
        <v>0.7979216399587844</v>
      </c>
      <c r="BP176" s="121">
        <f>BL176+AY176*Escenarios!$F$11/Escenarios!$F$12+BO176</f>
        <v>0.85852810006610725</v>
      </c>
      <c r="BQ176" s="121">
        <f>0.0526*BL176*Observaciones!$F175^1.218</f>
        <v>0</v>
      </c>
      <c r="BR176" s="121">
        <f>BQ176*Constantes!$F$38</f>
        <v>0</v>
      </c>
      <c r="BS176" s="121">
        <f t="shared" si="26"/>
        <v>0</v>
      </c>
      <c r="BT176" s="15"/>
      <c r="BU176" s="74">
        <v>170</v>
      </c>
      <c r="BV176" s="75">
        <f>0.0526*Observaciones!$F175^2.218</f>
        <v>0</v>
      </c>
      <c r="BW176" s="75">
        <f>IF(Observaciones!$F175&gt;0.05*$CA$7,((Observaciones!$F175-0.05*$CA$7)^2)/(Observaciones!$F175+0.95*$CA$7),0)</f>
        <v>0</v>
      </c>
      <c r="BX176" s="75">
        <f>0.0526*BW176*Observaciones!$F175^1.218</f>
        <v>0</v>
      </c>
      <c r="BY176" s="27"/>
      <c r="BZ176" s="27"/>
      <c r="CA176" s="103"/>
      <c r="CB176" s="37"/>
    </row>
    <row r="177" spans="2:80" s="2" customFormat="1" ht="14.5" x14ac:dyDescent="0.35">
      <c r="B177" s="36"/>
      <c r="C177" s="74">
        <v>171</v>
      </c>
      <c r="D177" s="146">
        <f>ETo!$I176*((1-Constantes!$D$19)*ETo!$K176+ETo!$L176)</f>
        <v>1.0938628855668691</v>
      </c>
      <c r="E177" s="75">
        <f>MIN(D177*Constantes!$D$17,0.8*(H176+Observaciones!$F176-F177-G177-Constantes!$D$14))</f>
        <v>0.68037799416970612</v>
      </c>
      <c r="F177" s="75">
        <f>IF(Observaciones!$F176&gt;0.05*Constantes!$D$18,((Observaciones!$F176-0.05*Constantes!$D$18)^2)/(Observaciones!$F176+0.95*Constantes!$D$18),0)</f>
        <v>0</v>
      </c>
      <c r="G177" s="75">
        <f>MAX(0,H176+Observaciones!$F176-F177-Constantes!$D$13)</f>
        <v>0</v>
      </c>
      <c r="H177" s="75">
        <f>H176+Observaciones!$F176-F177-E177-G177-I176</f>
        <v>29.435029605677386</v>
      </c>
      <c r="I177" s="75">
        <f>MAX(0,(H177-Constantes!$D$14)*(1-EXP(-Constantes!$D$22)))</f>
        <v>5.4174715408740734E-2</v>
      </c>
      <c r="J177" s="75">
        <f t="shared" si="18"/>
        <v>144.4697214196635</v>
      </c>
      <c r="K177" s="75">
        <f>MAX(0,(J177-Constantes!$D$13)*(1-EXP(-Constantes!$D$23)))</f>
        <v>0.71817132511642912</v>
      </c>
      <c r="L177" s="75">
        <f t="shared" si="19"/>
        <v>0.77234604052516986</v>
      </c>
      <c r="M177" s="75">
        <f>0.0526*F177*Observaciones!$F176^1.218</f>
        <v>0</v>
      </c>
      <c r="N177" s="75">
        <f>M177*Constantes!$D$38</f>
        <v>0</v>
      </c>
      <c r="O177" s="75">
        <f t="shared" si="20"/>
        <v>0</v>
      </c>
      <c r="P177" s="15"/>
      <c r="Q177" s="120">
        <v>171</v>
      </c>
      <c r="R177" s="146">
        <f>ETo!$I176*((1-Constantes!$E$19)*ETo!$K176+ETo!$L176)</f>
        <v>1.094040756945249</v>
      </c>
      <c r="S177" s="121">
        <f>MIN(R177*Constantes!$E$17,0.8*(V176+Observaciones!$F176-T177-U177-Constantes!$D$14))</f>
        <v>0.68098191580727763</v>
      </c>
      <c r="T177" s="121">
        <f>IF(Observaciones!$F176&gt;0.05*Constantes!$E$18,((Observaciones!$F176-0.05*Constantes!$E$18)^2)/(Observaciones!$F176+0.95*Constantes!$E$18),0)</f>
        <v>0</v>
      </c>
      <c r="U177" s="121">
        <f>MAX(0,V176+Observaciones!$F176-T177-Constantes!$D$13)</f>
        <v>0</v>
      </c>
      <c r="V177" s="121">
        <f>V176+Observaciones!$F176-T177-S177-U177-W176</f>
        <v>29.431929336037239</v>
      </c>
      <c r="W177" s="121">
        <f>MAX(0,(V177-Constantes!$D$14)*(1-EXP(-Constantes!$D$22)))</f>
        <v>5.413203308045457E-2</v>
      </c>
      <c r="X177" s="119">
        <f>X176+(Entradas!$E$19*U177-Y176)/(800*Entradas!$D$44)</f>
        <v>0</v>
      </c>
      <c r="Y177" s="119">
        <f>8000*Entradas!$D$45*X177/Constantes!$E$32</f>
        <v>0</v>
      </c>
      <c r="Z177" s="119">
        <f>10*Escenarios!$E$11*T177</f>
        <v>0</v>
      </c>
      <c r="AA177" s="119">
        <f>10*Escenarios!$E$11*Y177</f>
        <v>0</v>
      </c>
      <c r="AB177" s="119">
        <f>0.001*Observaciones!$F176*Escenarios!$E$9</f>
        <v>0</v>
      </c>
      <c r="AC177" s="119">
        <f>Observaciones!$I176</f>
        <v>0</v>
      </c>
      <c r="AD177" s="119">
        <f>MIN(0.0005*ETo!$M176*Escenarios!$E$9*(AH176/Constantes!$E$27)^(2/3),AH176+Z177+AA177+AB177+AC177)</f>
        <v>3.0805637832492425</v>
      </c>
      <c r="AE177" s="119">
        <f>MIN(Constantes!$E$26*(AH176/Constantes!$E$27)^(2/3),AH176+Z177+AA177+AB177+AC177-AD177)</f>
        <v>18.400689251269377</v>
      </c>
      <c r="AF177" s="119">
        <f>MIN(Entradas!$E$20,AH176+Z177+AA177+AB177+AC177-AD177-AE177)</f>
        <v>1</v>
      </c>
      <c r="AG177" s="119">
        <f>MAX(0,AH176+Z177+AA177+AB177+AC177-AD177-AE177-AF177-Constantes!$E$27)</f>
        <v>0</v>
      </c>
      <c r="AH177" s="119">
        <f t="shared" si="21"/>
        <v>5860.7359719544893</v>
      </c>
      <c r="AI177" s="119">
        <f>(Escenarios!$E$11*S177+0.1*AD177)/(Escenarios!$E$12)</f>
        <v>0.68005521353359999</v>
      </c>
      <c r="AJ177" s="119">
        <f>AG177/10/Escenarios!$E$12</f>
        <v>0</v>
      </c>
      <c r="AK177" s="119">
        <f>(Escenarios!$E$11*U177+0.1*AE177)/(Escenarios!$E$12)</f>
        <v>5.2573397860769651E-2</v>
      </c>
      <c r="AL177" s="121">
        <f t="shared" si="22"/>
        <v>148.09652946542849</v>
      </c>
      <c r="AM177" s="121">
        <f>MAX(0,(AL177-Constantes!$D$13)*(1-EXP(-Constantes!$D$23)))</f>
        <v>0.74322351824154564</v>
      </c>
      <c r="AN177" s="121">
        <f>AJ177+W177*Escenarios!$E$11/Escenarios!$E$12+AM177</f>
        <v>0.79658223656370797</v>
      </c>
      <c r="AO177" s="121">
        <f>0.0526*AJ177*Observaciones!$F176^1.218</f>
        <v>0</v>
      </c>
      <c r="AP177" s="121">
        <f>AO177*Constantes!$E$38</f>
        <v>0</v>
      </c>
      <c r="AQ177" s="121">
        <f t="shared" si="23"/>
        <v>0</v>
      </c>
      <c r="AR177" s="15"/>
      <c r="AS177" s="74">
        <v>171</v>
      </c>
      <c r="AT177" s="146">
        <f>ETo!$I176*((1-Constantes!$F$19)*ETo!$K176+ETo!$L176)</f>
        <v>1.0946067113310056</v>
      </c>
      <c r="AU177" s="121">
        <f>MIN(AT177*Constantes!$F$17,0.8*(AX176+Observaciones!$F176-AV177-AW177-Constantes!$D$14))</f>
        <v>0.68290693322167106</v>
      </c>
      <c r="AV177" s="121">
        <f>IF(Observaciones!$F176&gt;0.05*Constantes!$F$18,((Observaciones!$F176-0.05*Constantes!$F$18)^2)/(Observaciones!$F176+0.95*Constantes!$F$18),0)</f>
        <v>0</v>
      </c>
      <c r="AW177" s="121">
        <f>MAX(0,AX176+Observaciones!$F176-AV177-Constantes!$D$13)</f>
        <v>0</v>
      </c>
      <c r="AX177" s="121">
        <f>AX176+Observaciones!$F176-AV177-AU177-AW177-AY176</f>
        <v>29.421819021367224</v>
      </c>
      <c r="AY177" s="121">
        <f>MAX(0,(AX177-Constantes!$D$14)*(1-EXP(-Constantes!$D$22)))</f>
        <v>5.3992841390727339E-2</v>
      </c>
      <c r="AZ177" s="119">
        <f>AZ176+(Entradas!$F$19*AW177-BA176)/(800*Entradas!$D$44)</f>
        <v>0</v>
      </c>
      <c r="BA177" s="119">
        <f>8000*Entradas!$D$45*AZ177/Constantes!$F$32</f>
        <v>0</v>
      </c>
      <c r="BB177" s="119">
        <f>10*Escenarios!$F$11*AV177</f>
        <v>0</v>
      </c>
      <c r="BC177" s="119">
        <f>10*Escenarios!$F$11*BA177</f>
        <v>0</v>
      </c>
      <c r="BD177" s="119">
        <f>0.001*Observaciones!$F176*Escenarios!$F$9</f>
        <v>0</v>
      </c>
      <c r="BE177" s="119">
        <f>Observaciones!$I176</f>
        <v>0</v>
      </c>
      <c r="BF177" s="119">
        <f>MIN(0.0005*ETo!$M176*Escenarios!$F$9*(BJ176/Constantes!$F$27)^(2/3),BJ176+BB177+BE177+BC177+BD177)</f>
        <v>7.0184460652014309</v>
      </c>
      <c r="BG177" s="119">
        <f>MIN(Constantes!$F$26*(BJ176/Constantes!$F$27)^(2/3),BJ176+BB177+BC177+BD177+BE177-BF177)</f>
        <v>41.922275972598165</v>
      </c>
      <c r="BH177" s="119">
        <f>MIN(Entradas!$F$20,BJ176+BB177+BC177+BD177+BE177-BF177-BG177)</f>
        <v>1</v>
      </c>
      <c r="BI177" s="119">
        <f>MAX(0,BJ176+BB177+BC177+BD177+BE177-BF177-BG177-BH177-Constantes!$F$27)</f>
        <v>0</v>
      </c>
      <c r="BJ177" s="119">
        <f t="shared" si="24"/>
        <v>2479.0139153289915</v>
      </c>
      <c r="BK177" s="119">
        <f>(Escenarios!$F$11*AU177+0.1*BF177)/(Escenarios!$F$12)</f>
        <v>0.66393638293815105</v>
      </c>
      <c r="BL177" s="119">
        <f>BI177/10/Escenarios!$F$12</f>
        <v>0</v>
      </c>
      <c r="BM177" s="119">
        <f>(Escenarios!$F$11*AW177+0.1*BG177)/(Escenarios!$F$12)</f>
        <v>0.11977793135028048</v>
      </c>
      <c r="BN177" s="121">
        <f t="shared" si="25"/>
        <v>155.33703730726751</v>
      </c>
      <c r="BO177" s="121">
        <f>MAX(0,(BN177-Constantes!$D$13)*(1-EXP(-Constantes!$D$23)))</f>
        <v>0.79323735919722582</v>
      </c>
      <c r="BP177" s="121">
        <f>BL177+AY177*Escenarios!$F$11/Escenarios!$F$12+BO177</f>
        <v>0.84414489536562587</v>
      </c>
      <c r="BQ177" s="121">
        <f>0.0526*BL177*Observaciones!$F176^1.218</f>
        <v>0</v>
      </c>
      <c r="BR177" s="121">
        <f>BQ177*Constantes!$F$38</f>
        <v>0</v>
      </c>
      <c r="BS177" s="121">
        <f t="shared" si="26"/>
        <v>0</v>
      </c>
      <c r="BT177" s="15"/>
      <c r="BU177" s="74">
        <v>171</v>
      </c>
      <c r="BV177" s="75">
        <f>0.0526*Observaciones!$F176^2.218</f>
        <v>0</v>
      </c>
      <c r="BW177" s="75">
        <f>IF(Observaciones!$F176&gt;0.05*$CA$7,((Observaciones!$F176-0.05*$CA$7)^2)/(Observaciones!$F176+0.95*$CA$7),0)</f>
        <v>0</v>
      </c>
      <c r="BX177" s="75">
        <f>0.0526*BW177*Observaciones!$F176^1.218</f>
        <v>0</v>
      </c>
      <c r="BY177" s="27"/>
      <c r="BZ177" s="27"/>
      <c r="CA177" s="103"/>
      <c r="CB177" s="37"/>
    </row>
    <row r="178" spans="2:80" s="2" customFormat="1" ht="14.5" x14ac:dyDescent="0.35">
      <c r="B178" s="36"/>
      <c r="C178" s="74">
        <v>172</v>
      </c>
      <c r="D178" s="146">
        <f>ETo!$I177*((1-Constantes!$D$19)*ETo!$K177+ETo!$L177)</f>
        <v>1.0934892983279469</v>
      </c>
      <c r="E178" s="75">
        <f>MIN(D178*Constantes!$D$17,0.8*(H177+Observaciones!$F177-F178-G178-Constantes!$D$14))</f>
        <v>0.68014562451934224</v>
      </c>
      <c r="F178" s="75">
        <f>IF(Observaciones!$F177&gt;0.05*Constantes!$D$18,((Observaciones!$F177-0.05*Constantes!$D$18)^2)/(Observaciones!$F177+0.95*Constantes!$D$18),0)</f>
        <v>0</v>
      </c>
      <c r="G178" s="75">
        <f>MAX(0,H177+Observaciones!$F177-F178-Constantes!$D$13)</f>
        <v>0</v>
      </c>
      <c r="H178" s="75">
        <f>H177+Observaciones!$F177-F178-E178-G178-I177</f>
        <v>28.700709265749303</v>
      </c>
      <c r="I178" s="75">
        <f>MAX(0,(H178-Constantes!$D$14)*(1-EXP(-Constantes!$D$22)))</f>
        <v>4.4065110292413903E-2</v>
      </c>
      <c r="J178" s="75">
        <f t="shared" si="18"/>
        <v>143.75155009454707</v>
      </c>
      <c r="K178" s="75">
        <f>MAX(0,(J178-Constantes!$D$13)*(1-EXP(-Constantes!$D$23)))</f>
        <v>0.71321055341119743</v>
      </c>
      <c r="L178" s="75">
        <f t="shared" si="19"/>
        <v>0.75727566370361132</v>
      </c>
      <c r="M178" s="75">
        <f>0.0526*F178*Observaciones!$F177^1.218</f>
        <v>0</v>
      </c>
      <c r="N178" s="75">
        <f>M178*Constantes!$D$38</f>
        <v>0</v>
      </c>
      <c r="O178" s="75">
        <f t="shared" si="20"/>
        <v>0</v>
      </c>
      <c r="P178" s="15"/>
      <c r="Q178" s="120">
        <v>172</v>
      </c>
      <c r="R178" s="146">
        <f>ETo!$I177*((1-Constantes!$E$19)*ETo!$K177+ETo!$L177)</f>
        <v>1.093667132237069</v>
      </c>
      <c r="S178" s="121">
        <f>MIN(R178*Constantes!$E$17,0.8*(V177+Observaciones!$F177-T178-U178-Constantes!$D$14))</f>
        <v>0.6807493543894747</v>
      </c>
      <c r="T178" s="121">
        <f>IF(Observaciones!$F177&gt;0.05*Constantes!$E$18,((Observaciones!$F177-0.05*Constantes!$E$18)^2)/(Observaciones!$F177+0.95*Constantes!$E$18),0)</f>
        <v>0</v>
      </c>
      <c r="U178" s="121">
        <f>MAX(0,V177+Observaciones!$F177-T178-Constantes!$D$13)</f>
        <v>0</v>
      </c>
      <c r="V178" s="121">
        <f>V177+Observaciones!$F177-T178-S178-U178-W177</f>
        <v>28.697047948567313</v>
      </c>
      <c r="W178" s="121">
        <f>MAX(0,(V178-Constantes!$D$14)*(1-EXP(-Constantes!$D$22)))</f>
        <v>4.4014703856825904E-2</v>
      </c>
      <c r="X178" s="119">
        <f>X177+(Entradas!$E$19*U178-Y177)/(800*Entradas!$D$44)</f>
        <v>0</v>
      </c>
      <c r="Y178" s="119">
        <f>8000*Entradas!$D$45*X178/Constantes!$E$32</f>
        <v>0</v>
      </c>
      <c r="Z178" s="119">
        <f>10*Escenarios!$E$11*T178</f>
        <v>0</v>
      </c>
      <c r="AA178" s="119">
        <f>10*Escenarios!$E$11*Y178</f>
        <v>0</v>
      </c>
      <c r="AB178" s="119">
        <f>0.001*Observaciones!$F177*Escenarios!$E$9</f>
        <v>0</v>
      </c>
      <c r="AC178" s="119">
        <f>Observaciones!$I177</f>
        <v>0</v>
      </c>
      <c r="AD178" s="119">
        <f>MIN(0.0005*ETo!$M177*Escenarios!$E$9*(AH177/Constantes!$E$27)^(2/3),AH177+Z178+AA178+AB178+AC178)</f>
        <v>3.0717353161326302</v>
      </c>
      <c r="AE178" s="119">
        <f>MIN(Constantes!$E$26*(AH177/Constantes!$E$27)^(2/3),AH177+Z178+AA178+AB178+AC178-AD178)</f>
        <v>18.353783571353695</v>
      </c>
      <c r="AF178" s="119">
        <f>MIN(Entradas!$E$20,AH177+Z178+AA178+AB178+AC178-AD178-AE178)</f>
        <v>1</v>
      </c>
      <c r="AG178" s="119">
        <f>MAX(0,AH177+Z178+AA178+AB178+AC178-AD178-AE178-AF178-Constantes!$E$27)</f>
        <v>0</v>
      </c>
      <c r="AH178" s="119">
        <f t="shared" si="21"/>
        <v>5838.3104530670025</v>
      </c>
      <c r="AI178" s="119">
        <f>(Escenarios!$E$11*S178+0.1*AD178)/(Escenarios!$E$12)</f>
        <v>0.67980075023000397</v>
      </c>
      <c r="AJ178" s="119">
        <f>AG178/10/Escenarios!$E$12</f>
        <v>0</v>
      </c>
      <c r="AK178" s="119">
        <f>(Escenarios!$E$11*U178+0.1*AE178)/(Escenarios!$E$12)</f>
        <v>5.2439381632439136E-2</v>
      </c>
      <c r="AL178" s="121">
        <f t="shared" si="22"/>
        <v>147.40574532881939</v>
      </c>
      <c r="AM178" s="121">
        <f>MAX(0,(AL178-Constantes!$D$13)*(1-EXP(-Constantes!$D$23)))</f>
        <v>0.73845192366589507</v>
      </c>
      <c r="AN178" s="121">
        <f>AJ178+W178*Escenarios!$E$11/Escenarios!$E$12+AM178</f>
        <v>0.78183784603905204</v>
      </c>
      <c r="AO178" s="121">
        <f>0.0526*AJ178*Observaciones!$F177^1.218</f>
        <v>0</v>
      </c>
      <c r="AP178" s="121">
        <f>AO178*Constantes!$E$38</f>
        <v>0</v>
      </c>
      <c r="AQ178" s="121">
        <f t="shared" si="23"/>
        <v>0</v>
      </c>
      <c r="AR178" s="15"/>
      <c r="AS178" s="74">
        <v>172</v>
      </c>
      <c r="AT178" s="146">
        <f>ETo!$I177*((1-Constantes!$F$19)*ETo!$K177+ETo!$L177)</f>
        <v>1.0942329674024587</v>
      </c>
      <c r="AU178" s="121">
        <f>MIN(AT178*Constantes!$F$17,0.8*(AX177+Observaciones!$F177-AV178-AW178-Constantes!$D$14))</f>
        <v>0.68267376059682594</v>
      </c>
      <c r="AV178" s="121">
        <f>IF(Observaciones!$F177&gt;0.05*Constantes!$F$18,((Observaciones!$F177-0.05*Constantes!$F$18)^2)/(Observaciones!$F177+0.95*Constantes!$F$18),0)</f>
        <v>0</v>
      </c>
      <c r="AW178" s="121">
        <f>MAX(0,AX177+Observaciones!$F177-AV178-Constantes!$D$13)</f>
        <v>0</v>
      </c>
      <c r="AX178" s="121">
        <f>AX177+Observaciones!$F177-AV178-AU178-AW178-AY177</f>
        <v>28.685152419379669</v>
      </c>
      <c r="AY178" s="121">
        <f>MAX(0,(AX178-Constantes!$D$14)*(1-EXP(-Constantes!$D$22)))</f>
        <v>4.3850934591291739E-2</v>
      </c>
      <c r="AZ178" s="119">
        <f>AZ177+(Entradas!$F$19*AW178-BA177)/(800*Entradas!$D$44)</f>
        <v>0</v>
      </c>
      <c r="BA178" s="119">
        <f>8000*Entradas!$D$45*AZ178/Constantes!$F$32</f>
        <v>0</v>
      </c>
      <c r="BB178" s="119">
        <f>10*Escenarios!$F$11*AV178</f>
        <v>0</v>
      </c>
      <c r="BC178" s="119">
        <f>10*Escenarios!$F$11*BA178</f>
        <v>0</v>
      </c>
      <c r="BD178" s="119">
        <f>0.001*Observaciones!$F177*Escenarios!$F$9</f>
        <v>0</v>
      </c>
      <c r="BE178" s="119">
        <f>Observaciones!$I177</f>
        <v>0</v>
      </c>
      <c r="BF178" s="119">
        <f>MIN(0.0005*ETo!$M177*Escenarios!$F$9*(BJ177/Constantes!$F$27)^(2/3),BJ177+BB178+BE178+BC178+BD178)</f>
        <v>6.9235418357690808</v>
      </c>
      <c r="BG178" s="119">
        <f>MIN(Constantes!$F$26*(BJ177/Constantes!$F$27)^(2/3),BJ177+BB178+BC178+BD178+BE178-BF178)</f>
        <v>41.368534500201008</v>
      </c>
      <c r="BH178" s="119">
        <f>MIN(Entradas!$F$20,BJ177+BB178+BC178+BD178+BE178-BF178-BG178)</f>
        <v>1</v>
      </c>
      <c r="BI178" s="119">
        <f>MAX(0,BJ177+BB178+BC178+BD178+BE178-BF178-BG178-BH178-Constantes!$F$27)</f>
        <v>0</v>
      </c>
      <c r="BJ178" s="119">
        <f t="shared" si="24"/>
        <v>2429.7218389930217</v>
      </c>
      <c r="BK178" s="119">
        <f>(Escenarios!$F$11*AU178+0.1*BF178)/(Escenarios!$F$12)</f>
        <v>0.66344537952206184</v>
      </c>
      <c r="BL178" s="119">
        <f>BI178/10/Escenarios!$F$12</f>
        <v>0</v>
      </c>
      <c r="BM178" s="119">
        <f>(Escenarios!$F$11*AW178+0.1*BG178)/(Escenarios!$F$12)</f>
        <v>0.11819581285771716</v>
      </c>
      <c r="BN178" s="121">
        <f t="shared" si="25"/>
        <v>154.66199576092799</v>
      </c>
      <c r="BO178" s="121">
        <f>MAX(0,(BN178-Constantes!$D$13)*(1-EXP(-Constantes!$D$23)))</f>
        <v>0.78857450663569528</v>
      </c>
      <c r="BP178" s="121">
        <f>BL178+AY178*Escenarios!$F$11/Escenarios!$F$12+BO178</f>
        <v>0.82991967353605611</v>
      </c>
      <c r="BQ178" s="121">
        <f>0.0526*BL178*Observaciones!$F177^1.218</f>
        <v>0</v>
      </c>
      <c r="BR178" s="121">
        <f>BQ178*Constantes!$F$38</f>
        <v>0</v>
      </c>
      <c r="BS178" s="121">
        <f t="shared" si="26"/>
        <v>0</v>
      </c>
      <c r="BT178" s="15"/>
      <c r="BU178" s="74">
        <v>172</v>
      </c>
      <c r="BV178" s="75">
        <f>0.0526*Observaciones!$F177^2.218</f>
        <v>0</v>
      </c>
      <c r="BW178" s="75">
        <f>IF(Observaciones!$F177&gt;0.05*$CA$7,((Observaciones!$F177-0.05*$CA$7)^2)/(Observaciones!$F177+0.95*$CA$7),0)</f>
        <v>0</v>
      </c>
      <c r="BX178" s="75">
        <f>0.0526*BW178*Observaciones!$F177^1.218</f>
        <v>0</v>
      </c>
      <c r="BY178" s="27"/>
      <c r="BZ178" s="27"/>
      <c r="CA178" s="103"/>
      <c r="CB178" s="37"/>
    </row>
    <row r="179" spans="2:80" s="2" customFormat="1" ht="14.5" x14ac:dyDescent="0.35">
      <c r="B179" s="36"/>
      <c r="C179" s="74">
        <v>173</v>
      </c>
      <c r="D179" s="146">
        <f>ETo!$I178*((1-Constantes!$D$19)*ETo!$K178+ETo!$L178)</f>
        <v>1.0902419765939917</v>
      </c>
      <c r="E179" s="75">
        <f>MIN(D179*Constantes!$D$17,0.8*(H178+Observaciones!$F178-F179-G179-Constantes!$D$14))</f>
        <v>0.678125804414899</v>
      </c>
      <c r="F179" s="75">
        <f>IF(Observaciones!$F178&gt;0.05*Constantes!$D$18,((Observaciones!$F178-0.05*Constantes!$D$18)^2)/(Observaciones!$F178+0.95*Constantes!$D$18),0)</f>
        <v>0</v>
      </c>
      <c r="G179" s="75">
        <f>MAX(0,H178+Observaciones!$F178-F179-Constantes!$D$13)</f>
        <v>0</v>
      </c>
      <c r="H179" s="75">
        <f>H178+Observaciones!$F178-F179-E179-G179-I178</f>
        <v>27.978518351041988</v>
      </c>
      <c r="I179" s="75">
        <f>MAX(0,(H179-Constantes!$D$14)*(1-EXP(-Constantes!$D$22)))</f>
        <v>3.4122494557427066E-2</v>
      </c>
      <c r="J179" s="75">
        <f t="shared" si="18"/>
        <v>143.03833954113588</v>
      </c>
      <c r="K179" s="75">
        <f>MAX(0,(J179-Constantes!$D$13)*(1-EXP(-Constantes!$D$23)))</f>
        <v>0.70828404825915559</v>
      </c>
      <c r="L179" s="75">
        <f t="shared" si="19"/>
        <v>0.74240654281658269</v>
      </c>
      <c r="M179" s="75">
        <f>0.0526*F179*Observaciones!$F178^1.218</f>
        <v>0</v>
      </c>
      <c r="N179" s="75">
        <f>M179*Constantes!$D$38</f>
        <v>0</v>
      </c>
      <c r="O179" s="75">
        <f t="shared" si="20"/>
        <v>0</v>
      </c>
      <c r="P179" s="15"/>
      <c r="Q179" s="120">
        <v>173</v>
      </c>
      <c r="R179" s="146">
        <f>ETo!$I178*((1-Constantes!$E$19)*ETo!$K178+ETo!$L178)</f>
        <v>1.0904192334583824</v>
      </c>
      <c r="S179" s="121">
        <f>MIN(R179*Constantes!$E$17,0.8*(V178+Observaciones!$F178-T179-U179-Constantes!$D$14))</f>
        <v>0.67872771093732964</v>
      </c>
      <c r="T179" s="121">
        <f>IF(Observaciones!$F178&gt;0.05*Constantes!$E$18,((Observaciones!$F178-0.05*Constantes!$E$18)^2)/(Observaciones!$F178+0.95*Constantes!$E$18),0)</f>
        <v>0</v>
      </c>
      <c r="U179" s="121">
        <f>MAX(0,V178+Observaciones!$F178-T179-Constantes!$D$13)</f>
        <v>0</v>
      </c>
      <c r="V179" s="121">
        <f>V178+Observaciones!$F178-T179-S179-U179-W178</f>
        <v>27.974305533773158</v>
      </c>
      <c r="W179" s="121">
        <f>MAX(0,(V179-Constantes!$D$14)*(1-EXP(-Constantes!$D$22)))</f>
        <v>3.4064495457171613E-2</v>
      </c>
      <c r="X179" s="119">
        <f>X178+(Entradas!$E$19*U179-Y178)/(800*Entradas!$D$44)</f>
        <v>0</v>
      </c>
      <c r="Y179" s="119">
        <f>8000*Entradas!$D$45*X179/Constantes!$E$32</f>
        <v>0</v>
      </c>
      <c r="Z179" s="119">
        <f>10*Escenarios!$E$11*T179</f>
        <v>0</v>
      </c>
      <c r="AA179" s="119">
        <f>10*Escenarios!$E$11*Y179</f>
        <v>0</v>
      </c>
      <c r="AB179" s="119">
        <f>0.001*Observaciones!$F178*Escenarios!$E$9</f>
        <v>0</v>
      </c>
      <c r="AC179" s="119">
        <f>Observaciones!$I178</f>
        <v>0</v>
      </c>
      <c r="AD179" s="119">
        <f>MIN(0.0005*ETo!$M178*Escenarios!$E$9*(AH178/Constantes!$E$27)^(2/3),AH178+Z179+AA179+AB179+AC179)</f>
        <v>3.0546411794457775</v>
      </c>
      <c r="AE179" s="119">
        <f>MIN(Constantes!$E$26*(AH178/Constantes!$E$27)^(2/3),AH178+Z179+AA179+AB179+AC179-AD179)</f>
        <v>18.306934386526098</v>
      </c>
      <c r="AF179" s="119">
        <f>MIN(Entradas!$E$20,AH178+Z179+AA179+AB179+AC179-AD179-AE179)</f>
        <v>1</v>
      </c>
      <c r="AG179" s="119">
        <f>MAX(0,AH178+Z179+AA179+AB179+AC179-AD179-AE179-AF179-Constantes!$E$27)</f>
        <v>0</v>
      </c>
      <c r="AH179" s="119">
        <f t="shared" si="21"/>
        <v>5815.9488775010304</v>
      </c>
      <c r="AI179" s="119">
        <f>(Escenarios!$E$11*S179+0.1*AD179)/(Escenarios!$E$12)</f>
        <v>0.67775914700806994</v>
      </c>
      <c r="AJ179" s="119">
        <f>AG179/10/Escenarios!$E$12</f>
        <v>0</v>
      </c>
      <c r="AK179" s="119">
        <f>(Escenarios!$E$11*U179+0.1*AE179)/(Escenarios!$E$12)</f>
        <v>5.2305526818645996E-2</v>
      </c>
      <c r="AL179" s="121">
        <f t="shared" si="22"/>
        <v>146.71959893197214</v>
      </c>
      <c r="AM179" s="121">
        <f>MAX(0,(AL179-Constantes!$D$13)*(1-EXP(-Constantes!$D$23)))</f>
        <v>0.73371236429881137</v>
      </c>
      <c r="AN179" s="121">
        <f>AJ179+W179*Escenarios!$E$11/Escenarios!$E$12+AM179</f>
        <v>0.76729022410659486</v>
      </c>
      <c r="AO179" s="121">
        <f>0.0526*AJ179*Observaciones!$F178^1.218</f>
        <v>0</v>
      </c>
      <c r="AP179" s="121">
        <f>AO179*Constantes!$E$38</f>
        <v>0</v>
      </c>
      <c r="AQ179" s="121">
        <f t="shared" si="23"/>
        <v>0</v>
      </c>
      <c r="AR179" s="15"/>
      <c r="AS179" s="74">
        <v>173</v>
      </c>
      <c r="AT179" s="146">
        <f>ETo!$I178*((1-Constantes!$F$19)*ETo!$K178+ETo!$L178)</f>
        <v>1.0909832325723523</v>
      </c>
      <c r="AU179" s="121">
        <f>MIN(AT179*Constantes!$F$17,0.8*(AX178+Observaciones!$F178-AV179-AW179-Constantes!$D$14))</f>
        <v>0.68064630505170776</v>
      </c>
      <c r="AV179" s="121">
        <f>IF(Observaciones!$F178&gt;0.05*Constantes!$F$18,((Observaciones!$F178-0.05*Constantes!$F$18)^2)/(Observaciones!$F178+0.95*Constantes!$F$18),0)</f>
        <v>0</v>
      </c>
      <c r="AW179" s="121">
        <f>MAX(0,AX178+Observaciones!$F178-AV179-Constantes!$D$13)</f>
        <v>0</v>
      </c>
      <c r="AX179" s="121">
        <f>AX178+Observaciones!$F178-AV179-AU179-AW179-AY178</f>
        <v>27.960655179736669</v>
      </c>
      <c r="AY179" s="121">
        <f>MAX(0,(AX179-Constantes!$D$14)*(1-EXP(-Constantes!$D$22)))</f>
        <v>3.3876566999380998E-2</v>
      </c>
      <c r="AZ179" s="119">
        <f>AZ178+(Entradas!$F$19*AW179-BA178)/(800*Entradas!$D$44)</f>
        <v>0</v>
      </c>
      <c r="BA179" s="119">
        <f>8000*Entradas!$D$45*AZ179/Constantes!$F$32</f>
        <v>0</v>
      </c>
      <c r="BB179" s="119">
        <f>10*Escenarios!$F$11*AV179</f>
        <v>0</v>
      </c>
      <c r="BC179" s="119">
        <f>10*Escenarios!$F$11*BA179</f>
        <v>0</v>
      </c>
      <c r="BD179" s="119">
        <f>0.001*Observaciones!$F178*Escenarios!$F$9</f>
        <v>0</v>
      </c>
      <c r="BE179" s="119">
        <f>Observaciones!$I178</f>
        <v>0</v>
      </c>
      <c r="BF179" s="119">
        <f>MIN(0.0005*ETo!$M178*Escenarios!$F$9*(BJ178/Constantes!$F$27)^(2/3),BJ178+BB179+BE179+BC179+BD179)</f>
        <v>6.810825839612118</v>
      </c>
      <c r="BG179" s="119">
        <f>MIN(Constantes!$F$26*(BJ178/Constantes!$F$27)^(2/3),BJ178+BB179+BC179+BD179+BE179-BF179)</f>
        <v>40.818326749087433</v>
      </c>
      <c r="BH179" s="119">
        <f>MIN(Entradas!$F$20,BJ178+BB179+BC179+BD179+BE179-BF179-BG179)</f>
        <v>1</v>
      </c>
      <c r="BI179" s="119">
        <f>MAX(0,BJ178+BB179+BC179+BD179+BE179-BF179-BG179-BH179-Constantes!$F$27)</f>
        <v>0</v>
      </c>
      <c r="BJ179" s="119">
        <f t="shared" si="24"/>
        <v>2381.0926864043217</v>
      </c>
      <c r="BK179" s="119">
        <f>(Escenarios!$F$11*AU179+0.1*BF179)/(Escenarios!$F$12)</f>
        <v>0.66121173287621637</v>
      </c>
      <c r="BL179" s="119">
        <f>BI179/10/Escenarios!$F$12</f>
        <v>0</v>
      </c>
      <c r="BM179" s="119">
        <f>(Escenarios!$F$11*AW179+0.1*BG179)/(Escenarios!$F$12)</f>
        <v>0.11662379071167839</v>
      </c>
      <c r="BN179" s="121">
        <f t="shared" si="25"/>
        <v>153.990045045004</v>
      </c>
      <c r="BO179" s="121">
        <f>MAX(0,(BN179-Constantes!$D$13)*(1-EXP(-Constantes!$D$23)))</f>
        <v>0.78393300399936328</v>
      </c>
      <c r="BP179" s="121">
        <f>BL179+AY179*Escenarios!$F$11/Escenarios!$F$12+BO179</f>
        <v>0.81587376717020821</v>
      </c>
      <c r="BQ179" s="121">
        <f>0.0526*BL179*Observaciones!$F178^1.218</f>
        <v>0</v>
      </c>
      <c r="BR179" s="121">
        <f>BQ179*Constantes!$F$38</f>
        <v>0</v>
      </c>
      <c r="BS179" s="121">
        <f t="shared" si="26"/>
        <v>0</v>
      </c>
      <c r="BT179" s="15"/>
      <c r="BU179" s="74">
        <v>173</v>
      </c>
      <c r="BV179" s="75">
        <f>0.0526*Observaciones!$F178^2.218</f>
        <v>0</v>
      </c>
      <c r="BW179" s="75">
        <f>IF(Observaciones!$F178&gt;0.05*$CA$7,((Observaciones!$F178-0.05*$CA$7)^2)/(Observaciones!$F178+0.95*$CA$7),0)</f>
        <v>0</v>
      </c>
      <c r="BX179" s="75">
        <f>0.0526*BW179*Observaciones!$F178^1.218</f>
        <v>0</v>
      </c>
      <c r="BY179" s="27"/>
      <c r="BZ179" s="27"/>
      <c r="CA179" s="103"/>
      <c r="CB179" s="37"/>
    </row>
    <row r="180" spans="2:80" s="2" customFormat="1" ht="14.5" x14ac:dyDescent="0.35">
      <c r="B180" s="36"/>
      <c r="C180" s="74">
        <v>174</v>
      </c>
      <c r="D180" s="146">
        <f>ETo!$I179*((1-Constantes!$D$19)*ETo!$K179+ETo!$L179)</f>
        <v>1.0626073174437511</v>
      </c>
      <c r="E180" s="75">
        <f>MIN(D180*Constantes!$D$17,0.8*(H179+Observaciones!$F179-F180-G180-Constantes!$D$14))</f>
        <v>0.66093716568303418</v>
      </c>
      <c r="F180" s="75">
        <f>IF(Observaciones!$F179&gt;0.05*Constantes!$D$18,((Observaciones!$F179-0.05*Constantes!$D$18)^2)/(Observaciones!$F179+0.95*Constantes!$D$18),0)</f>
        <v>0</v>
      </c>
      <c r="G180" s="75">
        <f>MAX(0,H179+Observaciones!$F179-F180-Constantes!$D$13)</f>
        <v>0</v>
      </c>
      <c r="H180" s="75">
        <f>H179+Observaciones!$F179-F180-E180-G180-I179</f>
        <v>27.283458690801528</v>
      </c>
      <c r="I180" s="75">
        <f>MAX(0,(H180-Constantes!$D$14)*(1-EXP(-Constantes!$D$22)))</f>
        <v>2.45534028201513E-2</v>
      </c>
      <c r="J180" s="75">
        <f t="shared" si="18"/>
        <v>142.33005549287674</v>
      </c>
      <c r="K180" s="75">
        <f>MAX(0,(J180-Constantes!$D$13)*(1-EXP(-Constantes!$D$23)))</f>
        <v>0.70339157296393084</v>
      </c>
      <c r="L180" s="75">
        <f t="shared" si="19"/>
        <v>0.72794497578408213</v>
      </c>
      <c r="M180" s="75">
        <f>0.0526*F180*Observaciones!$F179^1.218</f>
        <v>0</v>
      </c>
      <c r="N180" s="75">
        <f>M180*Constantes!$D$38</f>
        <v>0</v>
      </c>
      <c r="O180" s="75">
        <f t="shared" si="20"/>
        <v>0</v>
      </c>
      <c r="P180" s="15"/>
      <c r="Q180" s="120">
        <v>174</v>
      </c>
      <c r="R180" s="146">
        <f>ETo!$I179*((1-Constantes!$E$19)*ETo!$K179+ETo!$L179)</f>
        <v>1.0627795120874297</v>
      </c>
      <c r="S180" s="121">
        <f>MIN(R180*Constantes!$E$17,0.8*(V179+Observaciones!$F179-T180-U180-Constantes!$D$14))</f>
        <v>0.6615234611942713</v>
      </c>
      <c r="T180" s="121">
        <f>IF(Observaciones!$F179&gt;0.05*Constantes!$E$18,((Observaciones!$F179-0.05*Constantes!$E$18)^2)/(Observaciones!$F179+0.95*Constantes!$E$18),0)</f>
        <v>0</v>
      </c>
      <c r="U180" s="121">
        <f>MAX(0,V179+Observaciones!$F179-T180-Constantes!$D$13)</f>
        <v>0</v>
      </c>
      <c r="V180" s="121">
        <f>V179+Observaciones!$F179-T180-S180-U180-W179</f>
        <v>27.278717577121714</v>
      </c>
      <c r="W180" s="121">
        <f>MAX(0,(V180-Constantes!$D$14)*(1-EXP(-Constantes!$D$22)))</f>
        <v>2.4488130507090734E-2</v>
      </c>
      <c r="X180" s="119">
        <f>X179+(Entradas!$E$19*U180-Y179)/(800*Entradas!$D$44)</f>
        <v>0</v>
      </c>
      <c r="Y180" s="119">
        <f>8000*Entradas!$D$45*X180/Constantes!$E$32</f>
        <v>0</v>
      </c>
      <c r="Z180" s="119">
        <f>10*Escenarios!$E$11*T180</f>
        <v>0</v>
      </c>
      <c r="AA180" s="119">
        <f>10*Escenarios!$E$11*Y180</f>
        <v>0</v>
      </c>
      <c r="AB180" s="119">
        <f>0.001*Observaciones!$F179*Escenarios!$E$9</f>
        <v>0</v>
      </c>
      <c r="AC180" s="119">
        <f>Observaciones!$I179</f>
        <v>0</v>
      </c>
      <c r="AD180" s="119">
        <f>MIN(0.0005*ETo!$M179*Escenarios!$E$9*(AH179/Constantes!$E$27)^(2/3),AH179+Z180+AA180+AB180+AC180)</f>
        <v>2.967814345876199</v>
      </c>
      <c r="AE180" s="119">
        <f>MIN(Constantes!$E$26*(AH179/Constantes!$E$27)^(2/3),AH179+Z180+AA180+AB180+AC180-AD180)</f>
        <v>18.260159019870926</v>
      </c>
      <c r="AF180" s="119">
        <f>MIN(Entradas!$E$20,AH179+Z180+AA180+AB180+AC180-AD180-AE180)</f>
        <v>1</v>
      </c>
      <c r="AG180" s="119">
        <f>MAX(0,AH179+Z180+AA180+AB180+AC180-AD180-AE180-AF180-Constantes!$E$27)</f>
        <v>0</v>
      </c>
      <c r="AH180" s="119">
        <f t="shared" si="21"/>
        <v>5793.7209041352835</v>
      </c>
      <c r="AI180" s="119">
        <f>(Escenarios!$E$11*S180+0.1*AD180)/(Escenarios!$E$12)</f>
        <v>0.66055259559399937</v>
      </c>
      <c r="AJ180" s="119">
        <f>AG180/10/Escenarios!$E$12</f>
        <v>0</v>
      </c>
      <c r="AK180" s="119">
        <f>(Escenarios!$E$11*U180+0.1*AE180)/(Escenarios!$E$12)</f>
        <v>5.2171882913916938E-2</v>
      </c>
      <c r="AL180" s="121">
        <f t="shared" si="22"/>
        <v>146.03805845058724</v>
      </c>
      <c r="AM180" s="121">
        <f>MAX(0,(AL180-Constantes!$D$13)*(1-EXP(-Constantes!$D$23)))</f>
        <v>0.72900462031380042</v>
      </c>
      <c r="AN180" s="121">
        <f>AJ180+W180*Escenarios!$E$11/Escenarios!$E$12+AM180</f>
        <v>0.75314292038507558</v>
      </c>
      <c r="AO180" s="121">
        <f>0.0526*AJ180*Observaciones!$F179^1.218</f>
        <v>0</v>
      </c>
      <c r="AP180" s="121">
        <f>AO180*Constantes!$E$38</f>
        <v>0</v>
      </c>
      <c r="AQ180" s="121">
        <f t="shared" si="23"/>
        <v>0</v>
      </c>
      <c r="AR180" s="15"/>
      <c r="AS180" s="74">
        <v>174</v>
      </c>
      <c r="AT180" s="146">
        <f>ETo!$I179*((1-Constantes!$F$19)*ETo!$K179+ETo!$L179)</f>
        <v>1.0633274041354996</v>
      </c>
      <c r="AU180" s="121">
        <f>MIN(AT180*Constantes!$F$17,0.8*(AX179+Observaciones!$F179-AV180-AW180-Constantes!$D$14))</f>
        <v>0.66339229337060768</v>
      </c>
      <c r="AV180" s="121">
        <f>IF(Observaciones!$F179&gt;0.05*Constantes!$F$18,((Observaciones!$F179-0.05*Constantes!$F$18)^2)/(Observaciones!$F179+0.95*Constantes!$F$18),0)</f>
        <v>0</v>
      </c>
      <c r="AW180" s="121">
        <f>MAX(0,AX179+Observaciones!$F179-AV180-Constantes!$D$13)</f>
        <v>0</v>
      </c>
      <c r="AX180" s="121">
        <f>AX179+Observaciones!$F179-AV180-AU180-AW180-AY179</f>
        <v>27.263386319366681</v>
      </c>
      <c r="AY180" s="121">
        <f>MAX(0,(AX180-Constantes!$D$14)*(1-EXP(-Constantes!$D$22)))</f>
        <v>2.4277060551088716E-2</v>
      </c>
      <c r="AZ180" s="119">
        <f>AZ179+(Entradas!$F$19*AW180-BA179)/(800*Entradas!$D$44)</f>
        <v>0</v>
      </c>
      <c r="BA180" s="119">
        <f>8000*Entradas!$D$45*AZ180/Constantes!$F$32</f>
        <v>0</v>
      </c>
      <c r="BB180" s="119">
        <f>10*Escenarios!$F$11*AV180</f>
        <v>0</v>
      </c>
      <c r="BC180" s="119">
        <f>10*Escenarios!$F$11*BA180</f>
        <v>0</v>
      </c>
      <c r="BD180" s="119">
        <f>0.001*Observaciones!$F179*Escenarios!$F$9</f>
        <v>0</v>
      </c>
      <c r="BE180" s="119">
        <f>Observaciones!$I179</f>
        <v>0</v>
      </c>
      <c r="BF180" s="119">
        <f>MIN(0.0005*ETo!$M179*Escenarios!$F$9*(BJ179/Constantes!$F$27)^(2/3),BJ179+BB180+BE180+BC180+BD180)</f>
        <v>6.5453649759949872</v>
      </c>
      <c r="BG180" s="119">
        <f>MIN(Constantes!$F$26*(BJ179/Constantes!$F$27)^(2/3),BJ179+BB180+BC180+BD180+BE180-BF180)</f>
        <v>40.271860492498547</v>
      </c>
      <c r="BH180" s="119">
        <f>MIN(Entradas!$F$20,BJ179+BB180+BC180+BD180+BE180-BF180-BG180)</f>
        <v>1</v>
      </c>
      <c r="BI180" s="119">
        <f>MAX(0,BJ179+BB180+BC180+BD180+BE180-BF180-BG180-BH180-Constantes!$F$27)</f>
        <v>0</v>
      </c>
      <c r="BJ180" s="119">
        <f t="shared" si="24"/>
        <v>2333.2754609358281</v>
      </c>
      <c r="BK180" s="119">
        <f>(Escenarios!$F$11*AU180+0.1*BF180)/(Escenarios!$F$12)</f>
        <v>0.64418520510941568</v>
      </c>
      <c r="BL180" s="119">
        <f>BI180/10/Escenarios!$F$12</f>
        <v>0</v>
      </c>
      <c r="BM180" s="119">
        <f>(Escenarios!$F$11*AW180+0.1*BG180)/(Escenarios!$F$12)</f>
        <v>0.11506245854999586</v>
      </c>
      <c r="BN180" s="121">
        <f t="shared" si="25"/>
        <v>153.32117449955464</v>
      </c>
      <c r="BO180" s="121">
        <f>MAX(0,(BN180-Constantes!$D$13)*(1-EXP(-Constantes!$D$23)))</f>
        <v>0.77931277765463958</v>
      </c>
      <c r="BP180" s="121">
        <f>BL180+AY180*Escenarios!$F$11/Escenarios!$F$12+BO180</f>
        <v>0.80220257760280889</v>
      </c>
      <c r="BQ180" s="121">
        <f>0.0526*BL180*Observaciones!$F179^1.218</f>
        <v>0</v>
      </c>
      <c r="BR180" s="121">
        <f>BQ180*Constantes!$F$38</f>
        <v>0</v>
      </c>
      <c r="BS180" s="121">
        <f t="shared" si="26"/>
        <v>0</v>
      </c>
      <c r="BT180" s="15"/>
      <c r="BU180" s="74">
        <v>174</v>
      </c>
      <c r="BV180" s="75">
        <f>0.0526*Observaciones!$F179^2.218</f>
        <v>0</v>
      </c>
      <c r="BW180" s="75">
        <f>IF(Observaciones!$F179&gt;0.05*$CA$7,((Observaciones!$F179-0.05*$CA$7)^2)/(Observaciones!$F179+0.95*$CA$7),0)</f>
        <v>0</v>
      </c>
      <c r="BX180" s="75">
        <f>0.0526*BW180*Observaciones!$F179^1.218</f>
        <v>0</v>
      </c>
      <c r="BY180" s="27"/>
      <c r="BZ180" s="27"/>
      <c r="CA180" s="103"/>
      <c r="CB180" s="37"/>
    </row>
    <row r="181" spans="2:80" s="2" customFormat="1" ht="14.5" x14ac:dyDescent="0.35">
      <c r="B181" s="36"/>
      <c r="C181" s="74">
        <v>175</v>
      </c>
      <c r="D181" s="146">
        <f>ETo!$I180*((1-Constantes!$D$19)*ETo!$K180+ETo!$L180)</f>
        <v>1.0874752832766312</v>
      </c>
      <c r="E181" s="75">
        <f>MIN(D181*Constantes!$D$17,0.8*(H180+Observaciones!$F180-F181-G181-Constantes!$D$14))</f>
        <v>0.67640493311138739</v>
      </c>
      <c r="F181" s="75">
        <f>IF(Observaciones!$F180&gt;0.05*Constantes!$D$18,((Observaciones!$F180-0.05*Constantes!$D$18)^2)/(Observaciones!$F180+0.95*Constantes!$D$18),0)</f>
        <v>0</v>
      </c>
      <c r="G181" s="75">
        <f>MAX(0,H180+Observaciones!$F180-F181-Constantes!$D$13)</f>
        <v>0</v>
      </c>
      <c r="H181" s="75">
        <f>H180+Observaciones!$F180-F181-E181-G181-I180</f>
        <v>26.582500354869989</v>
      </c>
      <c r="I181" s="75">
        <f>MAX(0,(H181-Constantes!$D$14)*(1-EXP(-Constantes!$D$22)))</f>
        <v>1.4903102271538619E-2</v>
      </c>
      <c r="J181" s="75">
        <f t="shared" si="18"/>
        <v>141.6266639199128</v>
      </c>
      <c r="K181" s="75">
        <f>MAX(0,(J181-Constantes!$D$13)*(1-EXP(-Constantes!$D$23)))</f>
        <v>0.69853289246413197</v>
      </c>
      <c r="L181" s="75">
        <f t="shared" si="19"/>
        <v>0.71343599473567054</v>
      </c>
      <c r="M181" s="75">
        <f>0.0526*F181*Observaciones!$F180^1.218</f>
        <v>0</v>
      </c>
      <c r="N181" s="75">
        <f>M181*Constantes!$D$38</f>
        <v>0</v>
      </c>
      <c r="O181" s="75">
        <f t="shared" si="20"/>
        <v>0</v>
      </c>
      <c r="P181" s="15"/>
      <c r="Q181" s="120">
        <v>175</v>
      </c>
      <c r="R181" s="146">
        <f>ETo!$I180*((1-Constantes!$E$19)*ETo!$K180+ETo!$L180)</f>
        <v>1.0876520106405727</v>
      </c>
      <c r="S181" s="121">
        <f>MIN(R181*Constantes!$E$17,0.8*(V180+Observaciones!$F180-T181-U181-Constantes!$D$14))</f>
        <v>0.67700526258796534</v>
      </c>
      <c r="T181" s="121">
        <f>IF(Observaciones!$F180&gt;0.05*Constantes!$E$18,((Observaciones!$F180-0.05*Constantes!$E$18)^2)/(Observaciones!$F180+0.95*Constantes!$E$18),0)</f>
        <v>0</v>
      </c>
      <c r="U181" s="121">
        <f>MAX(0,V180+Observaciones!$F180-T181-Constantes!$D$13)</f>
        <v>0</v>
      </c>
      <c r="V181" s="121">
        <f>V180+Observaciones!$F180-T181-S181-U181-W180</f>
        <v>26.577224184026658</v>
      </c>
      <c r="W181" s="121">
        <f>MAX(0,(V181-Constantes!$D$14)*(1-EXP(-Constantes!$D$22)))</f>
        <v>1.4830463668394961E-2</v>
      </c>
      <c r="X181" s="119">
        <f>X180+(Entradas!$E$19*U181-Y180)/(800*Entradas!$D$44)</f>
        <v>0</v>
      </c>
      <c r="Y181" s="119">
        <f>8000*Entradas!$D$45*X181/Constantes!$E$32</f>
        <v>0</v>
      </c>
      <c r="Z181" s="119">
        <f>10*Escenarios!$E$11*T181</f>
        <v>0</v>
      </c>
      <c r="AA181" s="119">
        <f>10*Escenarios!$E$11*Y181</f>
        <v>0</v>
      </c>
      <c r="AB181" s="119">
        <f>0.001*Observaciones!$F180*Escenarios!$E$9</f>
        <v>0</v>
      </c>
      <c r="AC181" s="119">
        <f>Observaciones!$I180</f>
        <v>0</v>
      </c>
      <c r="AD181" s="119">
        <f>MIN(0.0005*ETo!$M180*Escenarios!$E$9*(AH180/Constantes!$E$27)^(2/3),AH180+Z181+AA181+AB181+AC181)</f>
        <v>3.0311057495148228</v>
      </c>
      <c r="AE181" s="119">
        <f>MIN(Constantes!$E$26*(AH180/Constantes!$E$27)^(2/3),AH180+Z181+AA181+AB181+AC181-AD181)</f>
        <v>18.213603668960548</v>
      </c>
      <c r="AF181" s="119">
        <f>MIN(Entradas!$E$20,AH180+Z181+AA181+AB181+AC181-AD181-AE181)</f>
        <v>1</v>
      </c>
      <c r="AG181" s="119">
        <f>MAX(0,AH180+Z181+AA181+AB181+AC181-AD181-AE181-AF181-Constantes!$E$27)</f>
        <v>0</v>
      </c>
      <c r="AH181" s="119">
        <f t="shared" si="21"/>
        <v>5771.4761947168081</v>
      </c>
      <c r="AI181" s="119">
        <f>(Escenarios!$E$11*S181+0.1*AD181)/(Escenarios!$E$12)</f>
        <v>0.6759940609781796</v>
      </c>
      <c r="AJ181" s="119">
        <f>AG181/10/Escenarios!$E$12</f>
        <v>0</v>
      </c>
      <c r="AK181" s="119">
        <f>(Escenarios!$E$11*U181+0.1*AE181)/(Escenarios!$E$12)</f>
        <v>5.2038867625601573E-2</v>
      </c>
      <c r="AL181" s="121">
        <f t="shared" si="22"/>
        <v>145.36109269789907</v>
      </c>
      <c r="AM181" s="121">
        <f>MAX(0,(AL181-Constantes!$D$13)*(1-EXP(-Constantes!$D$23)))</f>
        <v>0.72432847628813646</v>
      </c>
      <c r="AN181" s="121">
        <f>AJ181+W181*Escenarios!$E$11/Escenarios!$E$12+AM181</f>
        <v>0.73894707618984001</v>
      </c>
      <c r="AO181" s="121">
        <f>0.0526*AJ181*Observaciones!$F180^1.218</f>
        <v>0</v>
      </c>
      <c r="AP181" s="121">
        <f>AO181*Constantes!$E$38</f>
        <v>0</v>
      </c>
      <c r="AQ181" s="121">
        <f t="shared" si="23"/>
        <v>0</v>
      </c>
      <c r="AR181" s="15"/>
      <c r="AS181" s="74">
        <v>175</v>
      </c>
      <c r="AT181" s="146">
        <f>ETo!$I180*((1-Constantes!$F$19)*ETo!$K180+ETo!$L180)</f>
        <v>1.0882143249803875</v>
      </c>
      <c r="AU181" s="121">
        <f>MIN(AT181*Constantes!$F$17,0.8*(AX180+Observaciones!$F180-AV181-AW181-Constantes!$D$14))</f>
        <v>0.67891882962840833</v>
      </c>
      <c r="AV181" s="121">
        <f>IF(Observaciones!$F180&gt;0.05*Constantes!$F$18,((Observaciones!$F180-0.05*Constantes!$F$18)^2)/(Observaciones!$F180+0.95*Constantes!$F$18),0)</f>
        <v>0</v>
      </c>
      <c r="AW181" s="121">
        <f>MAX(0,AX180+Observaciones!$F180-AV181-Constantes!$D$13)</f>
        <v>0</v>
      </c>
      <c r="AX181" s="121">
        <f>AX180+Observaciones!$F180-AV181-AU181-AW181-AY180</f>
        <v>26.560190429187184</v>
      </c>
      <c r="AY181" s="121">
        <f>MAX(0,(AX181-Constantes!$D$14)*(1-EXP(-Constantes!$D$22)))</f>
        <v>1.4595954931932248E-2</v>
      </c>
      <c r="AZ181" s="119">
        <f>AZ180+(Entradas!$F$19*AW181-BA180)/(800*Entradas!$D$44)</f>
        <v>0</v>
      </c>
      <c r="BA181" s="119">
        <f>8000*Entradas!$D$45*AZ181/Constantes!$F$32</f>
        <v>0</v>
      </c>
      <c r="BB181" s="119">
        <f>10*Escenarios!$F$11*AV181</f>
        <v>0</v>
      </c>
      <c r="BC181" s="119">
        <f>10*Escenarios!$F$11*BA181</f>
        <v>0</v>
      </c>
      <c r="BD181" s="119">
        <f>0.001*Observaciones!$F180*Escenarios!$F$9</f>
        <v>0</v>
      </c>
      <c r="BE181" s="119">
        <f>Observaciones!$I180</f>
        <v>0</v>
      </c>
      <c r="BF181" s="119">
        <f>MIN(0.0005*ETo!$M180*Escenarios!$F$9*(BJ180/Constantes!$F$27)^(2/3),BJ180+BB181+BE181+BC181+BD181)</f>
        <v>6.6120080717554002</v>
      </c>
      <c r="BG181" s="119">
        <f>MIN(Constantes!$F$26*(BJ180/Constantes!$F$27)^(2/3),BJ180+BB181+BC181+BD181+BE181-BF181)</f>
        <v>39.730878572678449</v>
      </c>
      <c r="BH181" s="119">
        <f>MIN(Entradas!$F$20,BJ180+BB181+BC181+BD181+BE181-BF181-BG181)</f>
        <v>1</v>
      </c>
      <c r="BI181" s="119">
        <f>MAX(0,BJ180+BB181+BC181+BD181+BE181-BF181-BG181-BH181-Constantes!$F$27)</f>
        <v>0</v>
      </c>
      <c r="BJ181" s="119">
        <f t="shared" si="24"/>
        <v>2285.9325742913938</v>
      </c>
      <c r="BK181" s="119">
        <f>(Escenarios!$F$11*AU181+0.1*BF181)/(Escenarios!$F$12)</f>
        <v>0.65901491956894331</v>
      </c>
      <c r="BL181" s="119">
        <f>BI181/10/Escenarios!$F$12</f>
        <v>0</v>
      </c>
      <c r="BM181" s="119">
        <f>(Escenarios!$F$11*AW181+0.1*BG181)/(Escenarios!$F$12)</f>
        <v>0.11351679592193843</v>
      </c>
      <c r="BN181" s="121">
        <f t="shared" si="25"/>
        <v>152.65537851782193</v>
      </c>
      <c r="BO181" s="121">
        <f>MAX(0,(BN181-Constantes!$D$13)*(1-EXP(-Constantes!$D$23)))</f>
        <v>0.77471378887281772</v>
      </c>
      <c r="BP181" s="121">
        <f>BL181+AY181*Escenarios!$F$11/Escenarios!$F$12+BO181</f>
        <v>0.78847568923721101</v>
      </c>
      <c r="BQ181" s="121">
        <f>0.0526*BL181*Observaciones!$F180^1.218</f>
        <v>0</v>
      </c>
      <c r="BR181" s="121">
        <f>BQ181*Constantes!$F$38</f>
        <v>0</v>
      </c>
      <c r="BS181" s="121">
        <f t="shared" si="26"/>
        <v>0</v>
      </c>
      <c r="BT181" s="15"/>
      <c r="BU181" s="74">
        <v>175</v>
      </c>
      <c r="BV181" s="75">
        <f>0.0526*Observaciones!$F180^2.218</f>
        <v>0</v>
      </c>
      <c r="BW181" s="75">
        <f>IF(Observaciones!$F180&gt;0.05*$CA$7,((Observaciones!$F180-0.05*$CA$7)^2)/(Observaciones!$F180+0.95*$CA$7),0)</f>
        <v>0</v>
      </c>
      <c r="BX181" s="75">
        <f>0.0526*BW181*Observaciones!$F180^1.218</f>
        <v>0</v>
      </c>
      <c r="BY181" s="27"/>
      <c r="BZ181" s="27"/>
      <c r="CA181" s="103"/>
      <c r="CB181" s="37"/>
    </row>
    <row r="182" spans="2:80" s="2" customFormat="1" ht="14.5" x14ac:dyDescent="0.35">
      <c r="B182" s="36"/>
      <c r="C182" s="74">
        <v>176</v>
      </c>
      <c r="D182" s="146">
        <f>ETo!$I181*((1-Constantes!$D$19)*ETo!$K181+ETo!$L181)</f>
        <v>1.054132931795154</v>
      </c>
      <c r="E182" s="75">
        <f>MIN(D182*Constantes!$D$17,0.8*(H181+Observaciones!$F181-F182-G182-Constantes!$D$14))</f>
        <v>0.65566613438149668</v>
      </c>
      <c r="F182" s="75">
        <f>IF(Observaciones!$F181&gt;0.05*Constantes!$D$18,((Observaciones!$F181-0.05*Constantes!$D$18)^2)/(Observaciones!$F181+0.95*Constantes!$D$18),0)</f>
        <v>0</v>
      </c>
      <c r="G182" s="75">
        <f>MAX(0,H181+Observaciones!$F181-F182-Constantes!$D$13)</f>
        <v>0</v>
      </c>
      <c r="H182" s="75">
        <f>H181+Observaciones!$F181-F182-E182-G182-I181</f>
        <v>25.911931118216952</v>
      </c>
      <c r="I182" s="75">
        <f>MAX(0,(H182-Constantes!$D$14)*(1-EXP(-Constantes!$D$22)))</f>
        <v>5.6711774328737112E-3</v>
      </c>
      <c r="J182" s="75">
        <f t="shared" si="18"/>
        <v>140.92813102744867</v>
      </c>
      <c r="K182" s="75">
        <f>MAX(0,(J182-Constantes!$D$13)*(1-EXP(-Constantes!$D$23)))</f>
        <v>0.69370777332205547</v>
      </c>
      <c r="L182" s="75">
        <f t="shared" si="19"/>
        <v>0.69937895075492917</v>
      </c>
      <c r="M182" s="75">
        <f>0.0526*F182*Observaciones!$F181^1.218</f>
        <v>0</v>
      </c>
      <c r="N182" s="75">
        <f>M182*Constantes!$D$38</f>
        <v>0</v>
      </c>
      <c r="O182" s="75">
        <f t="shared" si="20"/>
        <v>0</v>
      </c>
      <c r="P182" s="15"/>
      <c r="Q182" s="120">
        <v>176</v>
      </c>
      <c r="R182" s="146">
        <f>ETo!$I181*((1-Constantes!$E$19)*ETo!$K181+ETo!$L181)</f>
        <v>1.0543035024654648</v>
      </c>
      <c r="S182" s="121">
        <f>MIN(R182*Constantes!$E$17,0.8*(V181+Observaciones!$F181-T182-U182-Constantes!$D$14))</f>
        <v>0.65624759808393973</v>
      </c>
      <c r="T182" s="121">
        <f>IF(Observaciones!$F181&gt;0.05*Constantes!$E$18,((Observaciones!$F181-0.05*Constantes!$E$18)^2)/(Observaciones!$F181+0.95*Constantes!$E$18),0)</f>
        <v>0</v>
      </c>
      <c r="U182" s="121">
        <f>MAX(0,V181+Observaciones!$F181-T182-Constantes!$D$13)</f>
        <v>0</v>
      </c>
      <c r="V182" s="121">
        <f>V181+Observaciones!$F181-T182-S182-U182-W181</f>
        <v>25.906146122274322</v>
      </c>
      <c r="W182" s="121">
        <f>MAX(0,(V182-Constantes!$D$14)*(1-EXP(-Constantes!$D$22)))</f>
        <v>5.5915336842268073E-3</v>
      </c>
      <c r="X182" s="119">
        <f>X181+(Entradas!$E$19*U182-Y181)/(800*Entradas!$D$44)</f>
        <v>0</v>
      </c>
      <c r="Y182" s="119">
        <f>8000*Entradas!$D$45*X182/Constantes!$E$32</f>
        <v>0</v>
      </c>
      <c r="Z182" s="119">
        <f>10*Escenarios!$E$11*T182</f>
        <v>0</v>
      </c>
      <c r="AA182" s="119">
        <f>10*Escenarios!$E$11*Y182</f>
        <v>0</v>
      </c>
      <c r="AB182" s="119">
        <f>0.001*Observaciones!$F181*Escenarios!$E$9</f>
        <v>0</v>
      </c>
      <c r="AC182" s="119">
        <f>Observaciones!$I181</f>
        <v>0</v>
      </c>
      <c r="AD182" s="119">
        <f>MIN(0.0005*ETo!$M181*Escenarios!$E$9*(AH181/Constantes!$E$27)^(2/3),AH181+Z182+AA182+AB182+AC182)</f>
        <v>2.9283322917346259</v>
      </c>
      <c r="AE182" s="119">
        <f>MIN(Constantes!$E$26*(AH181/Constantes!$E$27)^(2/3),AH181+Z182+AA182+AB182+AC182-AD182)</f>
        <v>18.16695362210362</v>
      </c>
      <c r="AF182" s="119">
        <f>MIN(Entradas!$E$20,AH181+Z182+AA182+AB182+AC182-AD182-AE182)</f>
        <v>1</v>
      </c>
      <c r="AG182" s="119">
        <f>MAX(0,AH181+Z182+AA182+AB182+AC182-AD182-AE182-AF182-Constantes!$E$27)</f>
        <v>0</v>
      </c>
      <c r="AH182" s="119">
        <f t="shared" si="21"/>
        <v>5749.3809088029702</v>
      </c>
      <c r="AI182" s="119">
        <f>(Escenarios!$E$11*S182+0.1*AD182)/(Escenarios!$E$12)</f>
        <v>0.65523929608769671</v>
      </c>
      <c r="AJ182" s="119">
        <f>AG182/10/Escenarios!$E$12</f>
        <v>0</v>
      </c>
      <c r="AK182" s="119">
        <f>(Escenarios!$E$11*U182+0.1*AE182)/(Escenarios!$E$12)</f>
        <v>5.1905581777438918E-2</v>
      </c>
      <c r="AL182" s="121">
        <f t="shared" si="22"/>
        <v>144.68866980338836</v>
      </c>
      <c r="AM182" s="121">
        <f>MAX(0,(AL182-Constantes!$D$13)*(1-EXP(-Constantes!$D$23)))</f>
        <v>0.7196837120760623</v>
      </c>
      <c r="AN182" s="121">
        <f>AJ182+W182*Escenarios!$E$11/Escenarios!$E$12+AM182</f>
        <v>0.72519536670765727</v>
      </c>
      <c r="AO182" s="121">
        <f>0.0526*AJ182*Observaciones!$F181^1.218</f>
        <v>0</v>
      </c>
      <c r="AP182" s="121">
        <f>AO182*Constantes!$E$38</f>
        <v>0</v>
      </c>
      <c r="AQ182" s="121">
        <f t="shared" si="23"/>
        <v>0</v>
      </c>
      <c r="AR182" s="15"/>
      <c r="AS182" s="74">
        <v>176</v>
      </c>
      <c r="AT182" s="146">
        <f>ETo!$I181*((1-Constantes!$F$19)*ETo!$K181+ETo!$L181)</f>
        <v>1.0548462273255448</v>
      </c>
      <c r="AU182" s="121">
        <f>MIN(AT182*Constantes!$F$17,0.8*(AX181+Observaciones!$F181-AV182-AW182-Constantes!$D$14))</f>
        <v>0.65810102812854243</v>
      </c>
      <c r="AV182" s="121">
        <f>IF(Observaciones!$F181&gt;0.05*Constantes!$F$18,((Observaciones!$F181-0.05*Constantes!$F$18)^2)/(Observaciones!$F181+0.95*Constantes!$F$18),0)</f>
        <v>0</v>
      </c>
      <c r="AW182" s="121">
        <f>MAX(0,AX181+Observaciones!$F181-AV182-Constantes!$D$13)</f>
        <v>0</v>
      </c>
      <c r="AX182" s="121">
        <f>AX181+Observaciones!$F181-AV182-AU182-AW182-AY181</f>
        <v>25.887493446126712</v>
      </c>
      <c r="AY182" s="121">
        <f>MAX(0,(AX182-Constantes!$D$14)*(1-EXP(-Constantes!$D$22)))</f>
        <v>5.3347367797129865E-3</v>
      </c>
      <c r="AZ182" s="119">
        <f>AZ181+(Entradas!$F$19*AW182-BA181)/(800*Entradas!$D$44)</f>
        <v>0</v>
      </c>
      <c r="BA182" s="119">
        <f>8000*Entradas!$D$45*AZ182/Constantes!$F$32</f>
        <v>0</v>
      </c>
      <c r="BB182" s="119">
        <f>10*Escenarios!$F$11*AV182</f>
        <v>0</v>
      </c>
      <c r="BC182" s="119">
        <f>10*Escenarios!$F$11*BA182</f>
        <v>0</v>
      </c>
      <c r="BD182" s="119">
        <f>0.001*Observaciones!$F181*Escenarios!$F$9</f>
        <v>0</v>
      </c>
      <c r="BE182" s="119">
        <f>Observaciones!$I181</f>
        <v>0</v>
      </c>
      <c r="BF182" s="119">
        <f>MIN(0.0005*ETo!$M181*Escenarios!$F$9*(BJ181/Constantes!$F$27)^(2/3),BJ181+BB182+BE182+BC182+BD182)</f>
        <v>6.3172978415924614</v>
      </c>
      <c r="BG182" s="119">
        <f>MIN(Constantes!$F$26*(BJ181/Constantes!$F$27)^(2/3),BJ181+BB182+BC182+BD182+BE182-BF182)</f>
        <v>39.191609923900664</v>
      </c>
      <c r="BH182" s="119">
        <f>MIN(Entradas!$F$20,BJ181+BB182+BC182+BD182+BE182-BF182-BG182)</f>
        <v>1</v>
      </c>
      <c r="BI182" s="119">
        <f>MAX(0,BJ181+BB182+BC182+BD182+BE182-BF182-BG182-BH182-Constantes!$F$27)</f>
        <v>0</v>
      </c>
      <c r="BJ182" s="119">
        <f t="shared" si="24"/>
        <v>2239.4236665259009</v>
      </c>
      <c r="BK182" s="119">
        <f>(Escenarios!$F$11*AU182+0.1*BF182)/(Escenarios!$F$12)</f>
        <v>0.63854467749717558</v>
      </c>
      <c r="BL182" s="119">
        <f>BI182/10/Escenarios!$F$12</f>
        <v>0</v>
      </c>
      <c r="BM182" s="119">
        <f>(Escenarios!$F$11*AW182+0.1*BG182)/(Escenarios!$F$12)</f>
        <v>0.1119760283540019</v>
      </c>
      <c r="BN182" s="121">
        <f t="shared" si="25"/>
        <v>151.99264075730312</v>
      </c>
      <c r="BO182" s="121">
        <f>MAX(0,(BN182-Constantes!$D$13)*(1-EXP(-Constantes!$D$23)))</f>
        <v>0.77013592476798554</v>
      </c>
      <c r="BP182" s="121">
        <f>BL182+AY182*Escenarios!$F$11/Escenarios!$F$12+BO182</f>
        <v>0.7751658194460006</v>
      </c>
      <c r="BQ182" s="121">
        <f>0.0526*BL182*Observaciones!$F181^1.218</f>
        <v>0</v>
      </c>
      <c r="BR182" s="121">
        <f>BQ182*Constantes!$F$38</f>
        <v>0</v>
      </c>
      <c r="BS182" s="121">
        <f t="shared" si="26"/>
        <v>0</v>
      </c>
      <c r="BT182" s="15"/>
      <c r="BU182" s="74">
        <v>176</v>
      </c>
      <c r="BV182" s="75">
        <f>0.0526*Observaciones!$F181^2.218</f>
        <v>0</v>
      </c>
      <c r="BW182" s="75">
        <f>IF(Observaciones!$F181&gt;0.05*$CA$7,((Observaciones!$F181-0.05*$CA$7)^2)/(Observaciones!$F181+0.95*$CA$7),0)</f>
        <v>0</v>
      </c>
      <c r="BX182" s="75">
        <f>0.0526*BW182*Observaciones!$F181^1.218</f>
        <v>0</v>
      </c>
      <c r="BY182" s="27"/>
      <c r="BZ182" s="27"/>
      <c r="CA182" s="103"/>
      <c r="CB182" s="37"/>
    </row>
    <row r="183" spans="2:80" s="2" customFormat="1" ht="14.5" x14ac:dyDescent="0.35">
      <c r="B183" s="36"/>
      <c r="C183" s="74">
        <v>177</v>
      </c>
      <c r="D183" s="146">
        <f>ETo!$I182*((1-Constantes!$D$19)*ETo!$K182+ETo!$L182)</f>
        <v>1.0609317346457938</v>
      </c>
      <c r="E183" s="75">
        <f>MIN(D183*Constantes!$D$17,0.8*(H182+Observaciones!$F182-F183-G183-Constantes!$D$14))</f>
        <v>0.32954489457355862</v>
      </c>
      <c r="F183" s="75">
        <f>IF(Observaciones!$F182&gt;0.05*Constantes!$D$18,((Observaciones!$F182-0.05*Constantes!$D$18)^2)/(Observaciones!$F182+0.95*Constantes!$D$18),0)</f>
        <v>0</v>
      </c>
      <c r="G183" s="75">
        <f>MAX(0,H182+Observaciones!$F182-F183-Constantes!$D$13)</f>
        <v>0</v>
      </c>
      <c r="H183" s="75">
        <f>H182+Observaciones!$F182-F183-E183-G183-I182</f>
        <v>25.57671504621052</v>
      </c>
      <c r="I183" s="75">
        <f>MAX(0,(H183-Constantes!$D$14)*(1-EXP(-Constantes!$D$22)))</f>
        <v>1.0561587109857835E-3</v>
      </c>
      <c r="J183" s="75">
        <f t="shared" si="18"/>
        <v>140.23442325412663</v>
      </c>
      <c r="K183" s="75">
        <f>MAX(0,(J183-Constantes!$D$13)*(1-EXP(-Constantes!$D$23)))</f>
        <v>0.68891598371246976</v>
      </c>
      <c r="L183" s="75">
        <f t="shared" si="19"/>
        <v>0.6899721424234555</v>
      </c>
      <c r="M183" s="75">
        <f>0.0526*F183*Observaciones!$F182^1.218</f>
        <v>0</v>
      </c>
      <c r="N183" s="75">
        <f>M183*Constantes!$D$38</f>
        <v>0</v>
      </c>
      <c r="O183" s="75">
        <f t="shared" si="20"/>
        <v>0</v>
      </c>
      <c r="P183" s="15"/>
      <c r="Q183" s="120">
        <v>177</v>
      </c>
      <c r="R183" s="146">
        <f>ETo!$I182*((1-Constantes!$E$19)*ETo!$K182+ETo!$L182)</f>
        <v>1.0611035037725915</v>
      </c>
      <c r="S183" s="121">
        <f>MIN(R183*Constantes!$E$17,0.8*(V182+Observaciones!$F182-T183-U183-Constantes!$D$14))</f>
        <v>0.32491689781945471</v>
      </c>
      <c r="T183" s="121">
        <f>IF(Observaciones!$F182&gt;0.05*Constantes!$E$18,((Observaciones!$F182-0.05*Constantes!$E$18)^2)/(Observaciones!$F182+0.95*Constantes!$E$18),0)</f>
        <v>0</v>
      </c>
      <c r="U183" s="121">
        <f>MAX(0,V182+Observaciones!$F182-T183-Constantes!$D$13)</f>
        <v>0</v>
      </c>
      <c r="V183" s="121">
        <f>V182+Observaciones!$F182-T183-S183-U183-W182</f>
        <v>25.575637690770638</v>
      </c>
      <c r="W183" s="121">
        <f>MAX(0,(V183-Constantes!$D$14)*(1-EXP(-Constantes!$D$22)))</f>
        <v>1.0413264402792353E-3</v>
      </c>
      <c r="X183" s="119">
        <f>X182+(Entradas!$E$19*U183-Y182)/(800*Entradas!$D$44)</f>
        <v>0</v>
      </c>
      <c r="Y183" s="119">
        <f>8000*Entradas!$D$45*X183/Constantes!$E$32</f>
        <v>0</v>
      </c>
      <c r="Z183" s="119">
        <f>10*Escenarios!$E$11*T183</f>
        <v>0</v>
      </c>
      <c r="AA183" s="119">
        <f>10*Escenarios!$E$11*Y183</f>
        <v>0</v>
      </c>
      <c r="AB183" s="119">
        <f>0.001*Observaciones!$F182*Escenarios!$E$9</f>
        <v>0</v>
      </c>
      <c r="AC183" s="119">
        <f>Observaciones!$I182</f>
        <v>0</v>
      </c>
      <c r="AD183" s="119">
        <f>MIN(0.0005*ETo!$M182*Escenarios!$E$9*(AH182/Constantes!$E$27)^(2/3),AH182+Z183+AA183+AB183+AC183)</f>
        <v>2.9399996019825894</v>
      </c>
      <c r="AE183" s="119">
        <f>MIN(Constantes!$E$26*(AH182/Constantes!$E$27)^(2/3),AH182+Z183+AA183+AB183+AC183-AD183)</f>
        <v>18.120557567033067</v>
      </c>
      <c r="AF183" s="119">
        <f>MIN(Entradas!$E$20,AH182+Z183+AA183+AB183+AC183-AD183-AE183)</f>
        <v>1</v>
      </c>
      <c r="AG183" s="119">
        <f>MAX(0,AH182+Z183+AA183+AB183+AC183-AD183-AE183-AF183-Constantes!$E$27)</f>
        <v>0</v>
      </c>
      <c r="AH183" s="119">
        <f t="shared" si="21"/>
        <v>5727.3203516339545</v>
      </c>
      <c r="AI183" s="119">
        <f>(Escenarios!$E$11*S183+0.1*AD183)/(Escenarios!$E$12)</f>
        <v>0.3286752267134127</v>
      </c>
      <c r="AJ183" s="119">
        <f>AG183/10/Escenarios!$E$12</f>
        <v>0</v>
      </c>
      <c r="AK183" s="119">
        <f>(Escenarios!$E$11*U183+0.1*AE183)/(Escenarios!$E$12)</f>
        <v>5.1773021620094485E-2</v>
      </c>
      <c r="AL183" s="121">
        <f t="shared" si="22"/>
        <v>144.02075911293241</v>
      </c>
      <c r="AM183" s="121">
        <f>MAX(0,(AL183-Constantes!$D$13)*(1-EXP(-Constantes!$D$23)))</f>
        <v>0.71507011593408532</v>
      </c>
      <c r="AN183" s="121">
        <f>AJ183+W183*Escenarios!$E$11/Escenarios!$E$12+AM183</f>
        <v>0.71609656628236051</v>
      </c>
      <c r="AO183" s="121">
        <f>0.0526*AJ183*Observaciones!$F182^1.218</f>
        <v>0</v>
      </c>
      <c r="AP183" s="121">
        <f>AO183*Constantes!$E$38</f>
        <v>0</v>
      </c>
      <c r="AQ183" s="121">
        <f t="shared" si="23"/>
        <v>0</v>
      </c>
      <c r="AR183" s="15"/>
      <c r="AS183" s="74">
        <v>177</v>
      </c>
      <c r="AT183" s="146">
        <f>ETo!$I182*((1-Constantes!$F$19)*ETo!$K182+ETo!$L182)</f>
        <v>1.0616500419033115</v>
      </c>
      <c r="AU183" s="121">
        <f>MIN(AT183*Constantes!$F$17,0.8*(AX182+Observaciones!$F182-AV183-AW183-Constantes!$D$14))</f>
        <v>0.30999475690136652</v>
      </c>
      <c r="AV183" s="121">
        <f>IF(Observaciones!$F182&gt;0.05*Constantes!$F$18,((Observaciones!$F182-0.05*Constantes!$F$18)^2)/(Observaciones!$F182+0.95*Constantes!$F$18),0)</f>
        <v>0</v>
      </c>
      <c r="AW183" s="121">
        <f>MAX(0,AX182+Observaciones!$F182-AV183-Constantes!$D$13)</f>
        <v>0</v>
      </c>
      <c r="AX183" s="121">
        <f>AX182+Observaciones!$F182-AV183-AU183-AW183-AY182</f>
        <v>25.572163952445631</v>
      </c>
      <c r="AY183" s="121">
        <f>MAX(0,(AX183-Constantes!$D$14)*(1-EXP(-Constantes!$D$22)))</f>
        <v>9.9350245824613315E-4</v>
      </c>
      <c r="AZ183" s="119">
        <f>AZ182+(Entradas!$F$19*AW183-BA182)/(800*Entradas!$D$44)</f>
        <v>0</v>
      </c>
      <c r="BA183" s="119">
        <f>8000*Entradas!$D$45*AZ183/Constantes!$F$32</f>
        <v>0</v>
      </c>
      <c r="BB183" s="119">
        <f>10*Escenarios!$F$11*AV183</f>
        <v>0</v>
      </c>
      <c r="BC183" s="119">
        <f>10*Escenarios!$F$11*BA183</f>
        <v>0</v>
      </c>
      <c r="BD183" s="119">
        <f>0.001*Observaciones!$F182*Escenarios!$F$9</f>
        <v>0</v>
      </c>
      <c r="BE183" s="119">
        <f>Observaciones!$I182</f>
        <v>0</v>
      </c>
      <c r="BF183" s="119">
        <f>MIN(0.0005*ETo!$M182*Escenarios!$F$9*(BJ182/Constantes!$F$27)^(2/3),BJ182+BB183+BE183+BC183+BD183)</f>
        <v>6.2721636851010496</v>
      </c>
      <c r="BG183" s="119">
        <f>MIN(Constantes!$F$26*(BJ182/Constantes!$F$27)^(2/3),BJ182+BB183+BC183+BD183+BE183-BF183)</f>
        <v>38.658203575634666</v>
      </c>
      <c r="BH183" s="119">
        <f>MIN(Entradas!$F$20,BJ182+BB183+BC183+BD183+BE183-BF183-BG183)</f>
        <v>1</v>
      </c>
      <c r="BI183" s="119">
        <f>MAX(0,BJ182+BB183+BC183+BD183+BE183-BF183-BG183-BH183-Constantes!$F$27)</f>
        <v>0</v>
      </c>
      <c r="BJ183" s="119">
        <f t="shared" si="24"/>
        <v>2193.4932992651652</v>
      </c>
      <c r="BK183" s="119">
        <f>(Escenarios!$F$11*AU183+0.1*BF183)/(Escenarios!$F$12)</f>
        <v>0.31020123846443426</v>
      </c>
      <c r="BL183" s="119">
        <f>BI183/10/Escenarios!$F$12</f>
        <v>0</v>
      </c>
      <c r="BM183" s="119">
        <f>(Escenarios!$F$11*AW183+0.1*BG183)/(Escenarios!$F$12)</f>
        <v>0.11045201021609904</v>
      </c>
      <c r="BN183" s="121">
        <f t="shared" si="25"/>
        <v>151.33295684275123</v>
      </c>
      <c r="BO183" s="121">
        <f>MAX(0,(BN183-Constantes!$D$13)*(1-EXP(-Constantes!$D$23)))</f>
        <v>0.76557915511810426</v>
      </c>
      <c r="BP183" s="121">
        <f>BL183+AY183*Escenarios!$F$11/Escenarios!$F$12+BO183</f>
        <v>0.7665158860073078</v>
      </c>
      <c r="BQ183" s="121">
        <f>0.0526*BL183*Observaciones!$F182^1.218</f>
        <v>0</v>
      </c>
      <c r="BR183" s="121">
        <f>BQ183*Constantes!$F$38</f>
        <v>0</v>
      </c>
      <c r="BS183" s="121">
        <f t="shared" si="26"/>
        <v>0</v>
      </c>
      <c r="BT183" s="15"/>
      <c r="BU183" s="74">
        <v>177</v>
      </c>
      <c r="BV183" s="75">
        <f>0.0526*Observaciones!$F182^2.218</f>
        <v>0</v>
      </c>
      <c r="BW183" s="75">
        <f>IF(Observaciones!$F182&gt;0.05*$CA$7,((Observaciones!$F182-0.05*$CA$7)^2)/(Observaciones!$F182+0.95*$CA$7),0)</f>
        <v>0</v>
      </c>
      <c r="BX183" s="75">
        <f>0.0526*BW183*Observaciones!$F182^1.218</f>
        <v>0</v>
      </c>
      <c r="BY183" s="27"/>
      <c r="BZ183" s="27"/>
      <c r="CA183" s="103"/>
      <c r="CB183" s="37"/>
    </row>
    <row r="184" spans="2:80" s="2" customFormat="1" ht="14.5" x14ac:dyDescent="0.35">
      <c r="B184" s="36"/>
      <c r="C184" s="74">
        <v>178</v>
      </c>
      <c r="D184" s="146">
        <f>ETo!$I183*((1-Constantes!$D$19)*ETo!$K183+ETo!$L183)</f>
        <v>1.0495343205094916</v>
      </c>
      <c r="E184" s="75">
        <f>MIN(D184*Constantes!$D$17,0.8*(H183+Observaciones!$F183-F184-G184-Constantes!$D$14))</f>
        <v>6.1372036968413118E-2</v>
      </c>
      <c r="F184" s="75">
        <f>IF(Observaciones!$F183&gt;0.05*Constantes!$D$18,((Observaciones!$F183-0.05*Constantes!$D$18)^2)/(Observaciones!$F183+0.95*Constantes!$D$18),0)</f>
        <v>0</v>
      </c>
      <c r="G184" s="75">
        <f>MAX(0,H183+Observaciones!$F183-F184-Constantes!$D$13)</f>
        <v>0</v>
      </c>
      <c r="H184" s="75">
        <f>H183+Observaciones!$F183-F184-E184-G184-I183</f>
        <v>25.514286850531121</v>
      </c>
      <c r="I184" s="75">
        <f>MAX(0,(H184-Constantes!$D$14)*(1-EXP(-Constantes!$D$22)))</f>
        <v>1.9669129312110649E-4</v>
      </c>
      <c r="J184" s="75">
        <f t="shared" si="18"/>
        <v>139.54550727041416</v>
      </c>
      <c r="K184" s="75">
        <f>MAX(0,(J184-Constantes!$D$13)*(1-EXP(-Constantes!$D$23)))</f>
        <v>0.68415729341147713</v>
      </c>
      <c r="L184" s="75">
        <f t="shared" si="19"/>
        <v>0.68435398470459818</v>
      </c>
      <c r="M184" s="75">
        <f>0.0526*F184*Observaciones!$F183^1.218</f>
        <v>0</v>
      </c>
      <c r="N184" s="75">
        <f>M184*Constantes!$D$38</f>
        <v>0</v>
      </c>
      <c r="O184" s="75">
        <f t="shared" si="20"/>
        <v>0</v>
      </c>
      <c r="P184" s="15"/>
      <c r="Q184" s="120">
        <v>178</v>
      </c>
      <c r="R184" s="146">
        <f>ETo!$I183*((1-Constantes!$E$19)*ETo!$K183+ETo!$L183)</f>
        <v>1.049703911282803</v>
      </c>
      <c r="S184" s="121">
        <f>MIN(R184*Constantes!$E$17,0.8*(V183+Observaciones!$F183-T184-U184-Constantes!$D$14))</f>
        <v>6.051015261650719E-2</v>
      </c>
      <c r="T184" s="121">
        <f>IF(Observaciones!$F183&gt;0.05*Constantes!$E$18,((Observaciones!$F183-0.05*Constantes!$E$18)^2)/(Observaciones!$F183+0.95*Constantes!$E$18),0)</f>
        <v>0</v>
      </c>
      <c r="U184" s="121">
        <f>MAX(0,V183+Observaciones!$F183-T184-Constantes!$D$13)</f>
        <v>0</v>
      </c>
      <c r="V184" s="121">
        <f>V183+Observaciones!$F183-T184-S184-U184-W183</f>
        <v>25.514086211713849</v>
      </c>
      <c r="W184" s="121">
        <f>MAX(0,(V184-Constantes!$D$14)*(1-EXP(-Constantes!$D$22)))</f>
        <v>1.9392903923361456E-4</v>
      </c>
      <c r="X184" s="119">
        <f>X183+(Entradas!$E$19*U184-Y183)/(800*Entradas!$D$44)</f>
        <v>0</v>
      </c>
      <c r="Y184" s="119">
        <f>8000*Entradas!$D$45*X184/Constantes!$E$32</f>
        <v>0</v>
      </c>
      <c r="Z184" s="119">
        <f>10*Escenarios!$E$11*T184</f>
        <v>0</v>
      </c>
      <c r="AA184" s="119">
        <f>10*Escenarios!$E$11*Y184</f>
        <v>0</v>
      </c>
      <c r="AB184" s="119">
        <f>0.001*Observaciones!$F183*Escenarios!$E$9</f>
        <v>0</v>
      </c>
      <c r="AC184" s="119">
        <f>Observaciones!$I183</f>
        <v>0</v>
      </c>
      <c r="AD184" s="119">
        <f>MIN(0.0005*ETo!$M183*Escenarios!$E$9*(AH183/Constantes!$E$27)^(2/3),AH183+Z184+AA184+AB184+AC184)</f>
        <v>2.8999326856639764</v>
      </c>
      <c r="AE184" s="119">
        <f>MIN(Constantes!$E$26*(AH183/Constantes!$E$27)^(2/3),AH183+Z184+AA184+AB184+AC184-AD184)</f>
        <v>18.074175103552037</v>
      </c>
      <c r="AF184" s="119">
        <f>MIN(Entradas!$E$20,AH183+Z184+AA184+AB184+AC184-AD184-AE184)</f>
        <v>1</v>
      </c>
      <c r="AG184" s="119">
        <f>MAX(0,AH183+Z184+AA184+AB184+AC184-AD184-AE184-AF184-Constantes!$E$27)</f>
        <v>0</v>
      </c>
      <c r="AH184" s="119">
        <f t="shared" si="21"/>
        <v>5705.3462438447386</v>
      </c>
      <c r="AI184" s="119">
        <f>(Escenarios!$E$11*S184+0.1*AD184)/(Escenarios!$E$12)</f>
        <v>6.7931243823882728E-2</v>
      </c>
      <c r="AJ184" s="119">
        <f>AG184/10/Escenarios!$E$12</f>
        <v>0</v>
      </c>
      <c r="AK184" s="119">
        <f>(Escenarios!$E$11*U184+0.1*AE184)/(Escenarios!$E$12)</f>
        <v>5.1640500295862965E-2</v>
      </c>
      <c r="AL184" s="121">
        <f t="shared" si="22"/>
        <v>143.35732949729419</v>
      </c>
      <c r="AM184" s="121">
        <f>MAX(0,(AL184-Constantes!$D$13)*(1-EXP(-Constantes!$D$23)))</f>
        <v>0.71048747283685876</v>
      </c>
      <c r="AN184" s="121">
        <f>AJ184+W184*Escenarios!$E$11/Escenarios!$E$12+AM184</f>
        <v>0.71067863146124621</v>
      </c>
      <c r="AO184" s="121">
        <f>0.0526*AJ184*Observaciones!$F183^1.218</f>
        <v>0</v>
      </c>
      <c r="AP184" s="121">
        <f>AO184*Constantes!$E$38</f>
        <v>0</v>
      </c>
      <c r="AQ184" s="121">
        <f t="shared" si="23"/>
        <v>0</v>
      </c>
      <c r="AR184" s="15"/>
      <c r="AS184" s="74">
        <v>178</v>
      </c>
      <c r="AT184" s="146">
        <f>ETo!$I183*((1-Constantes!$F$19)*ETo!$K183+ETo!$L183)</f>
        <v>1.0502435182887944</v>
      </c>
      <c r="AU184" s="121">
        <f>MIN(AT184*Constantes!$F$17,0.8*(AX183+Observaciones!$F183-AV184-AW184-Constantes!$D$14))</f>
        <v>5.7731161956502325E-2</v>
      </c>
      <c r="AV184" s="121">
        <f>IF(Observaciones!$F183&gt;0.05*Constantes!$F$18,((Observaciones!$F183-0.05*Constantes!$F$18)^2)/(Observaciones!$F183+0.95*Constantes!$F$18),0)</f>
        <v>0</v>
      </c>
      <c r="AW184" s="121">
        <f>MAX(0,AX183+Observaciones!$F183-AV184-Constantes!$D$13)</f>
        <v>0</v>
      </c>
      <c r="AX184" s="121">
        <f>AX183+Observaciones!$F183-AV184-AU184-AW184-AY183</f>
        <v>25.513439288030881</v>
      </c>
      <c r="AY184" s="121">
        <f>MAX(0,(AX184-Constantes!$D$14)*(1-EXP(-Constantes!$D$22)))</f>
        <v>1.8502264971994919E-4</v>
      </c>
      <c r="AZ184" s="119">
        <f>AZ183+(Entradas!$F$19*AW184-BA183)/(800*Entradas!$D$44)</f>
        <v>0</v>
      </c>
      <c r="BA184" s="119">
        <f>8000*Entradas!$D$45*AZ184/Constantes!$F$32</f>
        <v>0</v>
      </c>
      <c r="BB184" s="119">
        <f>10*Escenarios!$F$11*AV184</f>
        <v>0</v>
      </c>
      <c r="BC184" s="119">
        <f>10*Escenarios!$F$11*BA184</f>
        <v>0</v>
      </c>
      <c r="BD184" s="119">
        <f>0.001*Observaciones!$F183*Escenarios!$F$9</f>
        <v>0</v>
      </c>
      <c r="BE184" s="119">
        <f>Observaciones!$I183</f>
        <v>0</v>
      </c>
      <c r="BF184" s="119">
        <f>MIN(0.0005*ETo!$M183*Escenarios!$F$9*(BJ183/Constantes!$F$27)^(2/3),BJ183+BB184+BE184+BC184+BD184)</f>
        <v>6.1174599198390176</v>
      </c>
      <c r="BG184" s="119">
        <f>MIN(Constantes!$F$26*(BJ183/Constantes!$F$27)^(2/3),BJ183+BB184+BC184+BD184+BE184-BF184)</f>
        <v>38.127795974966169</v>
      </c>
      <c r="BH184" s="119">
        <f>MIN(Entradas!$F$20,BJ183+BB184+BC184+BD184+BE184-BF184-BG184)</f>
        <v>1</v>
      </c>
      <c r="BI184" s="119">
        <f>MAX(0,BJ183+BB184+BC184+BD184+BE184-BF184-BG184-BH184-Constantes!$F$27)</f>
        <v>0</v>
      </c>
      <c r="BJ184" s="119">
        <f t="shared" si="24"/>
        <v>2148.2480433703599</v>
      </c>
      <c r="BK184" s="119">
        <f>(Escenarios!$F$11*AU184+0.1*BF184)/(Escenarios!$F$12)</f>
        <v>7.1910695329956531E-2</v>
      </c>
      <c r="BL184" s="119">
        <f>BI184/10/Escenarios!$F$12</f>
        <v>0</v>
      </c>
      <c r="BM184" s="119">
        <f>(Escenarios!$F$11*AW184+0.1*BG184)/(Escenarios!$F$12)</f>
        <v>0.10893655992847477</v>
      </c>
      <c r="BN184" s="121">
        <f t="shared" si="25"/>
        <v>150.67631424756161</v>
      </c>
      <c r="BO184" s="121">
        <f>MAX(0,(BN184-Constantes!$D$13)*(1-EXP(-Constantes!$D$23)))</f>
        <v>0.76104339339559546</v>
      </c>
      <c r="BP184" s="121">
        <f>BL184+AY184*Escenarios!$F$11/Escenarios!$F$12+BO184</f>
        <v>0.76121784332247422</v>
      </c>
      <c r="BQ184" s="121">
        <f>0.0526*BL184*Observaciones!$F183^1.218</f>
        <v>0</v>
      </c>
      <c r="BR184" s="121">
        <f>BQ184*Constantes!$F$38</f>
        <v>0</v>
      </c>
      <c r="BS184" s="121">
        <f t="shared" si="26"/>
        <v>0</v>
      </c>
      <c r="BT184" s="15"/>
      <c r="BU184" s="74">
        <v>178</v>
      </c>
      <c r="BV184" s="75">
        <f>0.0526*Observaciones!$F183^2.218</f>
        <v>0</v>
      </c>
      <c r="BW184" s="75">
        <f>IF(Observaciones!$F183&gt;0.05*$CA$7,((Observaciones!$F183-0.05*$CA$7)^2)/(Observaciones!$F183+0.95*$CA$7),0)</f>
        <v>0</v>
      </c>
      <c r="BX184" s="75">
        <f>0.0526*BW184*Observaciones!$F183^1.218</f>
        <v>0</v>
      </c>
      <c r="BY184" s="27"/>
      <c r="BZ184" s="27"/>
      <c r="CA184" s="103"/>
      <c r="CB184" s="37"/>
    </row>
    <row r="185" spans="2:80" s="2" customFormat="1" ht="14.5" x14ac:dyDescent="0.35">
      <c r="B185" s="36"/>
      <c r="C185" s="74">
        <v>179</v>
      </c>
      <c r="D185" s="146">
        <f>ETo!$I184*((1-Constantes!$D$19)*ETo!$K184+ETo!$L184)</f>
        <v>1.0968458063087074</v>
      </c>
      <c r="E185" s="75">
        <f>MIN(D185*Constantes!$D$17,0.8*(H184+Observaciones!$F184-F185-G185-Constantes!$D$14))</f>
        <v>1.1429480424894223E-2</v>
      </c>
      <c r="F185" s="75">
        <f>IF(Observaciones!$F184&gt;0.05*Constantes!$D$18,((Observaciones!$F184-0.05*Constantes!$D$18)^2)/(Observaciones!$F184+0.95*Constantes!$D$18),0)</f>
        <v>0</v>
      </c>
      <c r="G185" s="75">
        <f>MAX(0,H184+Observaciones!$F184-F185-Constantes!$D$13)</f>
        <v>0</v>
      </c>
      <c r="H185" s="75">
        <f>H184+Observaciones!$F184-F185-E185-G185-I184</f>
        <v>25.502660678813108</v>
      </c>
      <c r="I185" s="75">
        <f>MAX(0,(H185-Constantes!$D$14)*(1-EXP(-Constantes!$D$22)))</f>
        <v>3.6630351468261843E-5</v>
      </c>
      <c r="J185" s="75">
        <f t="shared" si="18"/>
        <v>138.86134997700267</v>
      </c>
      <c r="K185" s="75">
        <f>MAX(0,(J185-Constantes!$D$13)*(1-EXP(-Constantes!$D$23)))</f>
        <v>0.6794314737854521</v>
      </c>
      <c r="L185" s="75">
        <f t="shared" si="19"/>
        <v>0.67946810413692038</v>
      </c>
      <c r="M185" s="75">
        <f>0.0526*F185*Observaciones!$F184^1.218</f>
        <v>0</v>
      </c>
      <c r="N185" s="75">
        <f>M185*Constantes!$D$38</f>
        <v>0</v>
      </c>
      <c r="O185" s="75">
        <f t="shared" si="20"/>
        <v>0</v>
      </c>
      <c r="P185" s="15"/>
      <c r="Q185" s="120">
        <v>179</v>
      </c>
      <c r="R185" s="146">
        <f>ETo!$I184*((1-Constantes!$E$19)*ETo!$K184+ETo!$L184)</f>
        <v>1.0970239768617271</v>
      </c>
      <c r="S185" s="121">
        <f>MIN(R185*Constantes!$E$17,0.8*(V184+Observaciones!$F184-T185-U185-Constantes!$D$14))</f>
        <v>1.1268969371076311E-2</v>
      </c>
      <c r="T185" s="121">
        <f>IF(Observaciones!$F184&gt;0.05*Constantes!$E$18,((Observaciones!$F184-0.05*Constantes!$E$18)^2)/(Observaciones!$F184+0.95*Constantes!$E$18),0)</f>
        <v>0</v>
      </c>
      <c r="U185" s="121">
        <f>MAX(0,V184+Observaciones!$F184-T185-Constantes!$D$13)</f>
        <v>0</v>
      </c>
      <c r="V185" s="121">
        <f>V184+Observaciones!$F184-T185-S185-U185-W184</f>
        <v>25.502623313303538</v>
      </c>
      <c r="W185" s="121">
        <f>MAX(0,(V185-Constantes!$D$14)*(1-EXP(-Constantes!$D$22)))</f>
        <v>3.6115929456255317E-5</v>
      </c>
      <c r="X185" s="119">
        <f>X184+(Entradas!$E$19*U185-Y184)/(800*Entradas!$D$44)</f>
        <v>0</v>
      </c>
      <c r="Y185" s="119">
        <f>8000*Entradas!$D$45*X185/Constantes!$E$32</f>
        <v>0</v>
      </c>
      <c r="Z185" s="119">
        <f>10*Escenarios!$E$11*T185</f>
        <v>0</v>
      </c>
      <c r="AA185" s="119">
        <f>10*Escenarios!$E$11*Y185</f>
        <v>0</v>
      </c>
      <c r="AB185" s="119">
        <f>0.001*Observaciones!$F184*Escenarios!$E$9</f>
        <v>0</v>
      </c>
      <c r="AC185" s="119">
        <f>Observaciones!$I184</f>
        <v>0</v>
      </c>
      <c r="AD185" s="119">
        <f>MIN(0.0005*ETo!$M184*Escenarios!$E$9*(AH184/Constantes!$E$27)^(2/3),AH184+Z185+AA185+AB185+AC185)</f>
        <v>3.0258079158708489</v>
      </c>
      <c r="AE185" s="119">
        <f>MIN(Constantes!$E$26*(AH184/Constantes!$E$27)^(2/3),AH184+Z185+AA185+AB185+AC185-AD185)</f>
        <v>18.027915160084106</v>
      </c>
      <c r="AF185" s="119">
        <f>MIN(Entradas!$E$20,AH184+Z185+AA185+AB185+AC185-AD185-AE185)</f>
        <v>1</v>
      </c>
      <c r="AG185" s="119">
        <f>MAX(0,AH184+Z185+AA185+AB185+AC185-AD185-AE185-AF185-Constantes!$E$27)</f>
        <v>0</v>
      </c>
      <c r="AH185" s="119">
        <f t="shared" si="21"/>
        <v>5683.2925207687831</v>
      </c>
      <c r="AI185" s="119">
        <f>(Escenarios!$E$11*S185+0.1*AD185)/(Escenarios!$E$12)</f>
        <v>1.9753149568263361E-2</v>
      </c>
      <c r="AJ185" s="119">
        <f>AG185/10/Escenarios!$E$12</f>
        <v>0</v>
      </c>
      <c r="AK185" s="119">
        <f>(Escenarios!$E$11*U185+0.1*AE185)/(Escenarios!$E$12)</f>
        <v>5.1508329028811736E-2</v>
      </c>
      <c r="AL185" s="121">
        <f t="shared" si="22"/>
        <v>142.69835035348615</v>
      </c>
      <c r="AM185" s="121">
        <f>MAX(0,(AL185-Constantes!$D$13)*(1-EXP(-Constantes!$D$23)))</f>
        <v>0.70593557139410656</v>
      </c>
      <c r="AN185" s="121">
        <f>AJ185+W185*Escenarios!$E$11/Escenarios!$E$12+AM185</f>
        <v>0.70597117138171339</v>
      </c>
      <c r="AO185" s="121">
        <f>0.0526*AJ185*Observaciones!$F184^1.218</f>
        <v>0</v>
      </c>
      <c r="AP185" s="121">
        <f>AO185*Constantes!$E$38</f>
        <v>0</v>
      </c>
      <c r="AQ185" s="121">
        <f t="shared" si="23"/>
        <v>0</v>
      </c>
      <c r="AR185" s="15"/>
      <c r="AS185" s="74">
        <v>179</v>
      </c>
      <c r="AT185" s="146">
        <f>ETo!$I184*((1-Constantes!$F$19)*ETo!$K184+ETo!$L184)</f>
        <v>1.0975908831667907</v>
      </c>
      <c r="AU185" s="121">
        <f>MIN(AT185*Constantes!$F$17,0.8*(AX184+Observaciones!$F184-AV185-AW185-Constantes!$D$14))</f>
        <v>1.0751430424701881E-2</v>
      </c>
      <c r="AV185" s="121">
        <f>IF(Observaciones!$F184&gt;0.05*Constantes!$F$18,((Observaciones!$F184-0.05*Constantes!$F$18)^2)/(Observaciones!$F184+0.95*Constantes!$F$18),0)</f>
        <v>0</v>
      </c>
      <c r="AW185" s="121">
        <f>MAX(0,AX184+Observaciones!$F184-AV185-Constantes!$D$13)</f>
        <v>0</v>
      </c>
      <c r="AX185" s="121">
        <f>AX184+Observaciones!$F184-AV185-AU185-AW185-AY184</f>
        <v>25.502502834956459</v>
      </c>
      <c r="AY185" s="121">
        <f>MAX(0,(AX185-Constantes!$D$14)*(1-EXP(-Constantes!$D$22)))</f>
        <v>3.4457268449876863E-5</v>
      </c>
      <c r="AZ185" s="119">
        <f>AZ184+(Entradas!$F$19*AW185-BA184)/(800*Entradas!$D$44)</f>
        <v>0</v>
      </c>
      <c r="BA185" s="119">
        <f>8000*Entradas!$D$45*AZ185/Constantes!$F$32</f>
        <v>0</v>
      </c>
      <c r="BB185" s="119">
        <f>10*Escenarios!$F$11*AV185</f>
        <v>0</v>
      </c>
      <c r="BC185" s="119">
        <f>10*Escenarios!$F$11*BA185</f>
        <v>0</v>
      </c>
      <c r="BD185" s="119">
        <f>0.001*Observaciones!$F184*Escenarios!$F$9</f>
        <v>0</v>
      </c>
      <c r="BE185" s="119">
        <f>Observaciones!$I184</f>
        <v>0</v>
      </c>
      <c r="BF185" s="119">
        <f>MIN(0.0005*ETo!$M184*Escenarios!$F$9*(BJ184/Constantes!$F$27)^(2/3),BJ184+BB185+BE185+BC185+BD185)</f>
        <v>6.3110694407038226</v>
      </c>
      <c r="BG185" s="119">
        <f>MIN(Constantes!$F$26*(BJ184/Constantes!$F$27)^(2/3),BJ184+BB185+BC185+BD185+BE185-BF185)</f>
        <v>37.60166792136328</v>
      </c>
      <c r="BH185" s="119">
        <f>MIN(Entradas!$F$20,BJ184+BB185+BC185+BD185+BE185-BF185-BG185)</f>
        <v>1</v>
      </c>
      <c r="BI185" s="119">
        <f>MAX(0,BJ184+BB185+BC185+BD185+BE185-BF185-BG185-BH185-Constantes!$F$27)</f>
        <v>0</v>
      </c>
      <c r="BJ185" s="119">
        <f t="shared" si="24"/>
        <v>2103.3353060082932</v>
      </c>
      <c r="BK185" s="119">
        <f>(Escenarios!$F$11*AU185+0.1*BF185)/(Escenarios!$F$12)</f>
        <v>2.8168689945301268E-2</v>
      </c>
      <c r="BL185" s="119">
        <f>BI185/10/Escenarios!$F$12</f>
        <v>0</v>
      </c>
      <c r="BM185" s="119">
        <f>(Escenarios!$F$11*AW185+0.1*BG185)/(Escenarios!$F$12)</f>
        <v>0.1074333369181808</v>
      </c>
      <c r="BN185" s="121">
        <f t="shared" si="25"/>
        <v>150.02270419108419</v>
      </c>
      <c r="BO185" s="121">
        <f>MAX(0,(BN185-Constantes!$D$13)*(1-EXP(-Constantes!$D$23)))</f>
        <v>0.75652857894807846</v>
      </c>
      <c r="BP185" s="121">
        <f>BL185+AY185*Escenarios!$F$11/Escenarios!$F$12+BO185</f>
        <v>0.7565610672297598</v>
      </c>
      <c r="BQ185" s="121">
        <f>0.0526*BL185*Observaciones!$F184^1.218</f>
        <v>0</v>
      </c>
      <c r="BR185" s="121">
        <f>BQ185*Constantes!$F$38</f>
        <v>0</v>
      </c>
      <c r="BS185" s="121">
        <f t="shared" si="26"/>
        <v>0</v>
      </c>
      <c r="BT185" s="15"/>
      <c r="BU185" s="74">
        <v>179</v>
      </c>
      <c r="BV185" s="75">
        <f>0.0526*Observaciones!$F184^2.218</f>
        <v>0</v>
      </c>
      <c r="BW185" s="75">
        <f>IF(Observaciones!$F184&gt;0.05*$CA$7,((Observaciones!$F184-0.05*$CA$7)^2)/(Observaciones!$F184+0.95*$CA$7),0)</f>
        <v>0</v>
      </c>
      <c r="BX185" s="75">
        <f>0.0526*BW185*Observaciones!$F184^1.218</f>
        <v>0</v>
      </c>
      <c r="BY185" s="27"/>
      <c r="BZ185" s="27"/>
      <c r="CA185" s="103"/>
      <c r="CB185" s="37"/>
    </row>
    <row r="186" spans="2:80" s="2" customFormat="1" ht="14.5" x14ac:dyDescent="0.35">
      <c r="B186" s="36"/>
      <c r="C186" s="74">
        <v>180</v>
      </c>
      <c r="D186" s="146">
        <f>ETo!$I185*((1-Constantes!$D$19)*ETo!$K185+ETo!$L185)</f>
        <v>1.0703303075401767</v>
      </c>
      <c r="E186" s="75">
        <f>MIN(D186*Constantes!$D$17,0.8*(H185+Observaciones!$F185-F186-G186-Constantes!$D$14))</f>
        <v>2.1285430504832449E-3</v>
      </c>
      <c r="F186" s="75">
        <f>IF(Observaciones!$F185&gt;0.05*Constantes!$D$18,((Observaciones!$F185-0.05*Constantes!$D$18)^2)/(Observaciones!$F185+0.95*Constantes!$D$18),0)</f>
        <v>0</v>
      </c>
      <c r="G186" s="75">
        <f>MAX(0,H185+Observaciones!$F185-F186-Constantes!$D$13)</f>
        <v>0</v>
      </c>
      <c r="H186" s="75">
        <f>H185+Observaciones!$F185-F186-E186-G186-I185</f>
        <v>25.500495505411159</v>
      </c>
      <c r="I186" s="75">
        <f>MAX(0,(H186-Constantes!$D$14)*(1-EXP(-Constantes!$D$22)))</f>
        <v>6.8217694205173949E-6</v>
      </c>
      <c r="J186" s="75">
        <f t="shared" si="18"/>
        <v>138.18191850321722</v>
      </c>
      <c r="K186" s="75">
        <f>MAX(0,(J186-Constantes!$D$13)*(1-EXP(-Constantes!$D$23)))</f>
        <v>0.67473829778005767</v>
      </c>
      <c r="L186" s="75">
        <f t="shared" si="19"/>
        <v>0.67474511954947813</v>
      </c>
      <c r="M186" s="75">
        <f>0.0526*F186*Observaciones!$F185^1.218</f>
        <v>0</v>
      </c>
      <c r="N186" s="75">
        <f>M186*Constantes!$D$38</f>
        <v>0</v>
      </c>
      <c r="O186" s="75">
        <f t="shared" si="20"/>
        <v>0</v>
      </c>
      <c r="P186" s="15"/>
      <c r="Q186" s="120">
        <v>180</v>
      </c>
      <c r="R186" s="146">
        <f>ETo!$I185*((1-Constantes!$E$19)*ETo!$K185+ETo!$L185)</f>
        <v>1.0705035336695303</v>
      </c>
      <c r="S186" s="121">
        <f>MIN(R186*Constantes!$E$17,0.8*(V185+Observaciones!$F185-T186-U186-Constantes!$D$14))</f>
        <v>2.0986506428272377E-3</v>
      </c>
      <c r="T186" s="121">
        <f>IF(Observaciones!$F185&gt;0.05*Constantes!$E$18,((Observaciones!$F185-0.05*Constantes!$E$18)^2)/(Observaciones!$F185+0.95*Constantes!$E$18),0)</f>
        <v>0</v>
      </c>
      <c r="U186" s="121">
        <f>MAX(0,V185+Observaciones!$F185-T186-Constantes!$D$13)</f>
        <v>0</v>
      </c>
      <c r="V186" s="121">
        <f>V185+Observaciones!$F185-T186-S186-U186-W185</f>
        <v>25.500488546731251</v>
      </c>
      <c r="W186" s="121">
        <f>MAX(0,(V186-Constantes!$D$14)*(1-EXP(-Constantes!$D$22)))</f>
        <v>6.7259672178898509E-6</v>
      </c>
      <c r="X186" s="119">
        <f>X185+(Entradas!$E$19*U186-Y185)/(800*Entradas!$D$44)</f>
        <v>0</v>
      </c>
      <c r="Y186" s="119">
        <f>8000*Entradas!$D$45*X186/Constantes!$E$32</f>
        <v>0</v>
      </c>
      <c r="Z186" s="119">
        <f>10*Escenarios!$E$11*T186</f>
        <v>0</v>
      </c>
      <c r="AA186" s="119">
        <f>10*Escenarios!$E$11*Y186</f>
        <v>0</v>
      </c>
      <c r="AB186" s="119">
        <f>0.001*Observaciones!$F185*Escenarios!$E$9</f>
        <v>0</v>
      </c>
      <c r="AC186" s="119">
        <f>Observaciones!$I185</f>
        <v>0</v>
      </c>
      <c r="AD186" s="119">
        <f>MIN(0.0005*ETo!$M185*Escenarios!$E$9*(AH185/Constantes!$E$27)^(2/3),AH185+Z186+AA186+AB186+AC186)</f>
        <v>2.9430705692561534</v>
      </c>
      <c r="AE186" s="119">
        <f>MIN(Constantes!$E$26*(AH185/Constantes!$E$27)^(2/3),AH185+Z186+AA186+AB186+AC186-AD186)</f>
        <v>17.981427858311317</v>
      </c>
      <c r="AF186" s="119">
        <f>MIN(Entradas!$E$20,AH185+Z186+AA186+AB186+AC186-AD186-AE186)</f>
        <v>1</v>
      </c>
      <c r="AG186" s="119">
        <f>MAX(0,AH185+Z186+AA186+AB186+AC186-AD186-AE186-AF186-Constantes!$E$27)</f>
        <v>0</v>
      </c>
      <c r="AH186" s="119">
        <f t="shared" si="21"/>
        <v>5661.3680223412157</v>
      </c>
      <c r="AI186" s="119">
        <f>(Escenarios!$E$11*S186+0.1*AD186)/(Escenarios!$E$12)</f>
        <v>1.047744297437586E-2</v>
      </c>
      <c r="AJ186" s="119">
        <f>AG186/10/Escenarios!$E$12</f>
        <v>0</v>
      </c>
      <c r="AK186" s="119">
        <f>(Escenarios!$E$11*U186+0.1*AE186)/(Escenarios!$E$12)</f>
        <v>5.1375508166603766E-2</v>
      </c>
      <c r="AL186" s="121">
        <f t="shared" si="22"/>
        <v>142.04379029025867</v>
      </c>
      <c r="AM186" s="121">
        <f>MAX(0,(AL186-Constantes!$D$13)*(1-EXP(-Constantes!$D$23)))</f>
        <v>0.70141419477062872</v>
      </c>
      <c r="AN186" s="121">
        <f>AJ186+W186*Escenarios!$E$11/Escenarios!$E$12+AM186</f>
        <v>0.70142082465260058</v>
      </c>
      <c r="AO186" s="121">
        <f>0.0526*AJ186*Observaciones!$F185^1.218</f>
        <v>0</v>
      </c>
      <c r="AP186" s="121">
        <f>AO186*Constantes!$E$38</f>
        <v>0</v>
      </c>
      <c r="AQ186" s="121">
        <f t="shared" si="23"/>
        <v>0</v>
      </c>
      <c r="AR186" s="15"/>
      <c r="AS186" s="74">
        <v>180</v>
      </c>
      <c r="AT186" s="146">
        <f>ETo!$I185*((1-Constantes!$F$19)*ETo!$K185+ETo!$L185)</f>
        <v>1.071054707717475</v>
      </c>
      <c r="AU186" s="121">
        <f>MIN(AT186*Constantes!$F$17,0.8*(AX185+Observaciones!$F185-AV186-AW186-Constantes!$D$14))</f>
        <v>2.0022679651646061E-3</v>
      </c>
      <c r="AV186" s="121">
        <f>IF(Observaciones!$F185&gt;0.05*Constantes!$F$18,((Observaciones!$F185-0.05*Constantes!$F$18)^2)/(Observaciones!$F185+0.95*Constantes!$F$18),0)</f>
        <v>0</v>
      </c>
      <c r="AW186" s="121">
        <f>MAX(0,AX185+Observaciones!$F185-AV186-Constantes!$D$13)</f>
        <v>0</v>
      </c>
      <c r="AX186" s="121">
        <f>AX185+Observaciones!$F185-AV186-AU186-AW186-AY185</f>
        <v>25.500466109722847</v>
      </c>
      <c r="AY186" s="121">
        <f>MAX(0,(AX186-Constantes!$D$14)*(1-EXP(-Constantes!$D$22)))</f>
        <v>6.4170702929056639E-6</v>
      </c>
      <c r="AZ186" s="119">
        <f>AZ185+(Entradas!$F$19*AW186-BA185)/(800*Entradas!$D$44)</f>
        <v>0</v>
      </c>
      <c r="BA186" s="119">
        <f>8000*Entradas!$D$45*AZ186/Constantes!$F$32</f>
        <v>0</v>
      </c>
      <c r="BB186" s="119">
        <f>10*Escenarios!$F$11*AV186</f>
        <v>0</v>
      </c>
      <c r="BC186" s="119">
        <f>10*Escenarios!$F$11*BA186</f>
        <v>0</v>
      </c>
      <c r="BD186" s="119">
        <f>0.001*Observaciones!$F185*Escenarios!$F$9</f>
        <v>0</v>
      </c>
      <c r="BE186" s="119">
        <f>Observaciones!$I185</f>
        <v>0</v>
      </c>
      <c r="BF186" s="119">
        <f>MIN(0.0005*ETo!$M185*Escenarios!$F$9*(BJ185/Constantes!$F$27)^(2/3),BJ185+BB186+BE186+BC186+BD186)</f>
        <v>6.0682901088817198</v>
      </c>
      <c r="BG186" s="119">
        <f>MIN(Constantes!$F$26*(BJ185/Constantes!$F$27)^(2/3),BJ185+BB186+BC186+BD186+BE186-BF186)</f>
        <v>37.075740539833355</v>
      </c>
      <c r="BH186" s="119">
        <f>MIN(Entradas!$F$20,BJ185+BB186+BC186+BD186+BE186-BF186-BG186)</f>
        <v>1</v>
      </c>
      <c r="BI186" s="119">
        <f>MAX(0,BJ185+BB186+BC186+BD186+BE186-BF186-BG186-BH186-Constantes!$F$27)</f>
        <v>0</v>
      </c>
      <c r="BJ186" s="119">
        <f t="shared" si="24"/>
        <v>2059.191275359578</v>
      </c>
      <c r="BK186" s="119">
        <f>(Escenarios!$F$11*AU186+0.1*BF186)/(Escenarios!$F$12)</f>
        <v>1.9225824392531541E-2</v>
      </c>
      <c r="BL186" s="119">
        <f>BI186/10/Escenarios!$F$12</f>
        <v>0</v>
      </c>
      <c r="BM186" s="119">
        <f>(Escenarios!$F$11*AW186+0.1*BG186)/(Escenarios!$F$12)</f>
        <v>0.10593068725666674</v>
      </c>
      <c r="BN186" s="121">
        <f t="shared" si="25"/>
        <v>149.37210629939275</v>
      </c>
      <c r="BO186" s="121">
        <f>MAX(0,(BN186-Constantes!$D$13)*(1-EXP(-Constantes!$D$23)))</f>
        <v>0.7520345710425651</v>
      </c>
      <c r="BP186" s="121">
        <f>BL186+AY186*Escenarios!$F$11/Escenarios!$F$12+BO186</f>
        <v>0.752040621423127</v>
      </c>
      <c r="BQ186" s="121">
        <f>0.0526*BL186*Observaciones!$F185^1.218</f>
        <v>0</v>
      </c>
      <c r="BR186" s="121">
        <f>BQ186*Constantes!$F$38</f>
        <v>0</v>
      </c>
      <c r="BS186" s="121">
        <f t="shared" si="26"/>
        <v>0</v>
      </c>
      <c r="BT186" s="15"/>
      <c r="BU186" s="74">
        <v>180</v>
      </c>
      <c r="BV186" s="75">
        <f>0.0526*Observaciones!$F185^2.218</f>
        <v>0</v>
      </c>
      <c r="BW186" s="75">
        <f>IF(Observaciones!$F185&gt;0.05*$CA$7,((Observaciones!$F185-0.05*$CA$7)^2)/(Observaciones!$F185+0.95*$CA$7),0)</f>
        <v>0</v>
      </c>
      <c r="BX186" s="75">
        <f>0.0526*BW186*Observaciones!$F185^1.218</f>
        <v>0</v>
      </c>
      <c r="BY186" s="27"/>
      <c r="BZ186" s="27"/>
      <c r="CA186" s="103"/>
      <c r="CB186" s="37"/>
    </row>
    <row r="187" spans="2:80" s="2" customFormat="1" ht="14.5" x14ac:dyDescent="0.35">
      <c r="B187" s="36"/>
      <c r="C187" s="74">
        <v>181</v>
      </c>
      <c r="D187" s="146">
        <f>ETo!$I186*((1-Constantes!$D$19)*ETo!$K186+ETo!$L186)</f>
        <v>1.0841977795301818</v>
      </c>
      <c r="E187" s="75">
        <f>MIN(D187*Constantes!$D$17,0.8*(H186+Observaciones!$F186-F187-G187-Constantes!$D$14))</f>
        <v>3.9640432892440458E-4</v>
      </c>
      <c r="F187" s="75">
        <f>IF(Observaciones!$F186&gt;0.05*Constantes!$D$18,((Observaciones!$F186-0.05*Constantes!$D$18)^2)/(Observaciones!$F186+0.95*Constantes!$D$18),0)</f>
        <v>0</v>
      </c>
      <c r="G187" s="75">
        <f>MAX(0,H186+Observaciones!$F186-F187-Constantes!$D$13)</f>
        <v>0</v>
      </c>
      <c r="H187" s="75">
        <f>H186+Observaciones!$F186-F187-E187-G187-I186</f>
        <v>25.500092279312813</v>
      </c>
      <c r="I187" s="75">
        <f>MAX(0,(H187-Constantes!$D$14)*(1-EXP(-Constantes!$D$22)))</f>
        <v>1.2704365686015855E-6</v>
      </c>
      <c r="J187" s="75">
        <f t="shared" si="18"/>
        <v>137.50718020543715</v>
      </c>
      <c r="K187" s="75">
        <f>MAX(0,(J187-Constantes!$D$13)*(1-EXP(-Constantes!$D$23)))</f>
        <v>0.67007753990933527</v>
      </c>
      <c r="L187" s="75">
        <f t="shared" si="19"/>
        <v>0.67007881034590389</v>
      </c>
      <c r="M187" s="75">
        <f>0.0526*F187*Observaciones!$F186^1.218</f>
        <v>0</v>
      </c>
      <c r="N187" s="75">
        <f>M187*Constantes!$D$38</f>
        <v>0</v>
      </c>
      <c r="O187" s="75">
        <f t="shared" si="20"/>
        <v>0</v>
      </c>
      <c r="P187" s="15"/>
      <c r="Q187" s="120">
        <v>181</v>
      </c>
      <c r="R187" s="146">
        <f>ETo!$I186*((1-Constantes!$E$19)*ETo!$K186+ETo!$L186)</f>
        <v>1.0843734182817291</v>
      </c>
      <c r="S187" s="121">
        <f>MIN(R187*Constantes!$E$17,0.8*(V186+Observaciones!$F186-T187-U187-Constantes!$D$14))</f>
        <v>3.9083738499812171E-4</v>
      </c>
      <c r="T187" s="121">
        <f>IF(Observaciones!$F186&gt;0.05*Constantes!$E$18,((Observaciones!$F186-0.05*Constantes!$E$18)^2)/(Observaciones!$F186+0.95*Constantes!$E$18),0)</f>
        <v>0</v>
      </c>
      <c r="U187" s="121">
        <f>MAX(0,V186+Observaciones!$F186-T187-Constantes!$D$13)</f>
        <v>0</v>
      </c>
      <c r="V187" s="121">
        <f>V186+Observaciones!$F186-T187-S187-U187-W186</f>
        <v>25.500090983379035</v>
      </c>
      <c r="W187" s="121">
        <f>MAX(0,(V187-Constantes!$D$14)*(1-EXP(-Constantes!$D$22)))</f>
        <v>1.2525950653218976E-6</v>
      </c>
      <c r="X187" s="119">
        <f>X186+(Entradas!$E$19*U187-Y186)/(800*Entradas!$D$44)</f>
        <v>0</v>
      </c>
      <c r="Y187" s="119">
        <f>8000*Entradas!$D$45*X187/Constantes!$E$32</f>
        <v>0</v>
      </c>
      <c r="Z187" s="119">
        <f>10*Escenarios!$E$11*T187</f>
        <v>0</v>
      </c>
      <c r="AA187" s="119">
        <f>10*Escenarios!$E$11*Y187</f>
        <v>0</v>
      </c>
      <c r="AB187" s="119">
        <f>0.001*Observaciones!$F186*Escenarios!$E$9</f>
        <v>0</v>
      </c>
      <c r="AC187" s="119">
        <f>Observaciones!$I186</f>
        <v>0</v>
      </c>
      <c r="AD187" s="119">
        <f>MIN(0.0005*ETo!$M186*Escenarios!$E$9*(AH186/Constantes!$E$27)^(2/3),AH186+Z187+AA187+AB187+AC187)</f>
        <v>2.9740502931890287</v>
      </c>
      <c r="AE187" s="119">
        <f>MIN(Constantes!$E$26*(AH186/Constantes!$E$27)^(2/3),AH186+Z187+AA187+AB187+AC187-AD187)</f>
        <v>17.935153309505854</v>
      </c>
      <c r="AF187" s="119">
        <f>MIN(Entradas!$E$20,AH186+Z187+AA187+AB187+AC187-AD187-AE187)</f>
        <v>1</v>
      </c>
      <c r="AG187" s="119">
        <f>MAX(0,AH186+Z187+AA187+AB187+AC187-AD187-AE187-AF187-Constantes!$E$27)</f>
        <v>0</v>
      </c>
      <c r="AH187" s="119">
        <f t="shared" si="21"/>
        <v>5639.4588187385207</v>
      </c>
      <c r="AI187" s="119">
        <f>(Escenarios!$E$11*S187+0.1*AD187)/(Escenarios!$E$12)</f>
        <v>8.8825405457525174E-3</v>
      </c>
      <c r="AJ187" s="119">
        <f>AG187/10/Escenarios!$E$12</f>
        <v>0</v>
      </c>
      <c r="AK187" s="119">
        <f>(Escenarios!$E$11*U187+0.1*AE187)/(Escenarios!$E$12)</f>
        <v>5.1243295170016724E-2</v>
      </c>
      <c r="AL187" s="121">
        <f t="shared" si="22"/>
        <v>141.39361939065807</v>
      </c>
      <c r="AM187" s="121">
        <f>MAX(0,(AL187-Constantes!$D$13)*(1-EXP(-Constantes!$D$23)))</f>
        <v>0.69692313631493108</v>
      </c>
      <c r="AN187" s="121">
        <f>AJ187+W187*Escenarios!$E$11/Escenarios!$E$12+AM187</f>
        <v>0.6969243710157812</v>
      </c>
      <c r="AO187" s="121">
        <f>0.0526*AJ187*Observaciones!$F186^1.218</f>
        <v>0</v>
      </c>
      <c r="AP187" s="121">
        <f>AO187*Constantes!$E$38</f>
        <v>0</v>
      </c>
      <c r="AQ187" s="121">
        <f t="shared" si="23"/>
        <v>0</v>
      </c>
      <c r="AR187" s="15"/>
      <c r="AS187" s="74">
        <v>181</v>
      </c>
      <c r="AT187" s="146">
        <f>ETo!$I186*((1-Constantes!$F$19)*ETo!$K186+ETo!$L186)</f>
        <v>1.0849322688548355</v>
      </c>
      <c r="AU187" s="121">
        <f>MIN(AT187*Constantes!$F$17,0.8*(AX186+Observaciones!$F186-AV187-AW187-Constantes!$D$14))</f>
        <v>3.7288777827484412E-4</v>
      </c>
      <c r="AV187" s="121">
        <f>IF(Observaciones!$F186&gt;0.05*Constantes!$F$18,((Observaciones!$F186-0.05*Constantes!$F$18)^2)/(Observaciones!$F186+0.95*Constantes!$F$18),0)</f>
        <v>0</v>
      </c>
      <c r="AW187" s="121">
        <f>MAX(0,AX186+Observaciones!$F186-AV187-Constantes!$D$13)</f>
        <v>0</v>
      </c>
      <c r="AX187" s="121">
        <f>AX186+Observaciones!$F186-AV187-AU187-AW187-AY186</f>
        <v>25.500086804874279</v>
      </c>
      <c r="AY187" s="121">
        <f>MAX(0,(AX187-Constantes!$D$14)*(1-EXP(-Constantes!$D$22)))</f>
        <v>1.1950683555642951E-6</v>
      </c>
      <c r="AZ187" s="119">
        <f>AZ186+(Entradas!$F$19*AW187-BA186)/(800*Entradas!$D$44)</f>
        <v>0</v>
      </c>
      <c r="BA187" s="119">
        <f>8000*Entradas!$D$45*AZ187/Constantes!$F$32</f>
        <v>0</v>
      </c>
      <c r="BB187" s="119">
        <f>10*Escenarios!$F$11*AV187</f>
        <v>0</v>
      </c>
      <c r="BC187" s="119">
        <f>10*Escenarios!$F$11*BA187</f>
        <v>0</v>
      </c>
      <c r="BD187" s="119">
        <f>0.001*Observaciones!$F186*Escenarios!$F$9</f>
        <v>0</v>
      </c>
      <c r="BE187" s="119">
        <f>Observaciones!$I186</f>
        <v>0</v>
      </c>
      <c r="BF187" s="119">
        <f>MIN(0.0005*ETo!$M186*Escenarios!$F$9*(BJ186/Constantes!$F$27)^(2/3),BJ186+BB187+BE187+BC187+BD187)</f>
        <v>6.0616636486661744</v>
      </c>
      <c r="BG187" s="119">
        <f>MIN(Constantes!$F$26*(BJ186/Constantes!$F$27)^(2/3),BJ186+BB187+BC187+BD187+BE187-BF187)</f>
        <v>36.555154127172152</v>
      </c>
      <c r="BH187" s="119">
        <f>MIN(Entradas!$F$20,BJ186+BB187+BC187+BD187+BE187-BF187-BG187)</f>
        <v>1</v>
      </c>
      <c r="BI187" s="119">
        <f>MAX(0,BJ186+BB187+BC187+BD187+BE187-BF187-BG187-BH187-Constantes!$F$27)</f>
        <v>0</v>
      </c>
      <c r="BJ187" s="119">
        <f t="shared" si="24"/>
        <v>2015.5744575837398</v>
      </c>
      <c r="BK187" s="119">
        <f>(Escenarios!$F$11*AU187+0.1*BF187)/(Escenarios!$F$12)</f>
        <v>1.7670618901419639E-2</v>
      </c>
      <c r="BL187" s="119">
        <f>BI187/10/Escenarios!$F$12</f>
        <v>0</v>
      </c>
      <c r="BM187" s="119">
        <f>(Escenarios!$F$11*AW187+0.1*BG187)/(Escenarios!$F$12)</f>
        <v>0.10444329750620615</v>
      </c>
      <c r="BN187" s="121">
        <f t="shared" si="25"/>
        <v>148.72451502585639</v>
      </c>
      <c r="BO187" s="121">
        <f>MAX(0,(BN187-Constantes!$D$13)*(1-EXP(-Constantes!$D$23)))</f>
        <v>0.74756133136567693</v>
      </c>
      <c r="BP187" s="121">
        <f>BL187+AY187*Escenarios!$F$11/Escenarios!$F$12+BO187</f>
        <v>0.74756245814441213</v>
      </c>
      <c r="BQ187" s="121">
        <f>0.0526*BL187*Observaciones!$F186^1.218</f>
        <v>0</v>
      </c>
      <c r="BR187" s="121">
        <f>BQ187*Constantes!$F$38</f>
        <v>0</v>
      </c>
      <c r="BS187" s="121">
        <f t="shared" si="26"/>
        <v>0</v>
      </c>
      <c r="BT187" s="15"/>
      <c r="BU187" s="74">
        <v>181</v>
      </c>
      <c r="BV187" s="75">
        <f>0.0526*Observaciones!$F186^2.218</f>
        <v>0</v>
      </c>
      <c r="BW187" s="75">
        <f>IF(Observaciones!$F186&gt;0.05*$CA$7,((Observaciones!$F186-0.05*$CA$7)^2)/(Observaciones!$F186+0.95*$CA$7),0)</f>
        <v>0</v>
      </c>
      <c r="BX187" s="75">
        <f>0.0526*BW187*Observaciones!$F186^1.218</f>
        <v>0</v>
      </c>
      <c r="BY187" s="27"/>
      <c r="BZ187" s="27"/>
      <c r="CA187" s="103"/>
      <c r="CB187" s="37"/>
    </row>
    <row r="188" spans="2:80" s="2" customFormat="1" ht="14.5" x14ac:dyDescent="0.35">
      <c r="B188" s="36"/>
      <c r="C188" s="74">
        <v>182</v>
      </c>
      <c r="D188" s="146">
        <f>ETo!$I187*((1-Constantes!$D$19)*ETo!$K187+ETo!$L187)</f>
        <v>1.0890214845606454</v>
      </c>
      <c r="E188" s="75">
        <f>MIN(D188*Constantes!$D$17,0.8*(H187+Observaciones!$F187-F188-G188-Constantes!$D$14))</f>
        <v>7.3823450247800795E-5</v>
      </c>
      <c r="F188" s="75">
        <f>IF(Observaciones!$F187&gt;0.05*Constantes!$D$18,((Observaciones!$F187-0.05*Constantes!$D$18)^2)/(Observaciones!$F187+0.95*Constantes!$D$18),0)</f>
        <v>0</v>
      </c>
      <c r="G188" s="75">
        <f>MAX(0,H187+Observaciones!$F187-F188-Constantes!$D$13)</f>
        <v>0</v>
      </c>
      <c r="H188" s="75">
        <f>H187+Observaciones!$F187-F188-E188-G188-I187</f>
        <v>25.500017185425996</v>
      </c>
      <c r="I188" s="75">
        <f>MAX(0,(H188-Constantes!$D$14)*(1-EXP(-Constantes!$D$22)))</f>
        <v>2.3659683804617302E-7</v>
      </c>
      <c r="J188" s="75">
        <f t="shared" si="18"/>
        <v>136.83710266552782</v>
      </c>
      <c r="K188" s="75">
        <f>MAX(0,(J188-Constantes!$D$13)*(1-EXP(-Constantes!$D$23)))</f>
        <v>0.66544897624487176</v>
      </c>
      <c r="L188" s="75">
        <f t="shared" si="19"/>
        <v>0.66544921284170977</v>
      </c>
      <c r="M188" s="75">
        <f>0.0526*F188*Observaciones!$F187^1.218</f>
        <v>0</v>
      </c>
      <c r="N188" s="75">
        <f>M188*Constantes!$D$38</f>
        <v>0</v>
      </c>
      <c r="O188" s="75">
        <f t="shared" si="20"/>
        <v>0</v>
      </c>
      <c r="P188" s="15"/>
      <c r="Q188" s="120">
        <v>182</v>
      </c>
      <c r="R188" s="146">
        <f>ETo!$I187*((1-Constantes!$E$19)*ETo!$K187+ETo!$L187)</f>
        <v>1.0891978610387727</v>
      </c>
      <c r="S188" s="121">
        <f>MIN(R188*Constantes!$E$17,0.8*(V187+Observaciones!$F187-T188-U188-Constantes!$D$14))</f>
        <v>7.2786703225347085E-5</v>
      </c>
      <c r="T188" s="121">
        <f>IF(Observaciones!$F187&gt;0.05*Constantes!$E$18,((Observaciones!$F187-0.05*Constantes!$E$18)^2)/(Observaciones!$F187+0.95*Constantes!$E$18),0)</f>
        <v>0</v>
      </c>
      <c r="U188" s="121">
        <f>MAX(0,V187+Observaciones!$F187-T188-Constantes!$D$13)</f>
        <v>0</v>
      </c>
      <c r="V188" s="121">
        <f>V187+Observaciones!$F187-T188-S188-U188-W187</f>
        <v>25.500016944080745</v>
      </c>
      <c r="W188" s="121">
        <f>MAX(0,(V188-Constantes!$D$14)*(1-EXP(-Constantes!$D$22)))</f>
        <v>2.3327416665185826E-7</v>
      </c>
      <c r="X188" s="119">
        <f>X187+(Entradas!$E$19*U188-Y187)/(800*Entradas!$D$44)</f>
        <v>0</v>
      </c>
      <c r="Y188" s="119">
        <f>8000*Entradas!$D$45*X188/Constantes!$E$32</f>
        <v>0</v>
      </c>
      <c r="Z188" s="119">
        <f>10*Escenarios!$E$11*T188</f>
        <v>0</v>
      </c>
      <c r="AA188" s="119">
        <f>10*Escenarios!$E$11*Y188</f>
        <v>0</v>
      </c>
      <c r="AB188" s="119">
        <f>0.001*Observaciones!$F187*Escenarios!$E$9</f>
        <v>0</v>
      </c>
      <c r="AC188" s="119">
        <f>Observaciones!$I187</f>
        <v>0</v>
      </c>
      <c r="AD188" s="119">
        <f>MIN(0.0005*ETo!$M187*Escenarios!$E$9*(AH187/Constantes!$E$27)^(2/3),AH187+Z188+AA188+AB188+AC188)</f>
        <v>2.9794352019647001</v>
      </c>
      <c r="AE188" s="119">
        <f>MIN(Constantes!$E$26*(AH187/Constantes!$E$27)^(2/3),AH187+Z188+AA188+AB188+AC188-AD188)</f>
        <v>17.888851331259044</v>
      </c>
      <c r="AF188" s="119">
        <f>MIN(Entradas!$E$20,AH187+Z188+AA188+AB188+AC188-AD188-AE188)</f>
        <v>1</v>
      </c>
      <c r="AG188" s="119">
        <f>MAX(0,AH187+Z188+AA188+AB188+AC188-AD188-AE188-AF188-Constantes!$E$27)</f>
        <v>0</v>
      </c>
      <c r="AH188" s="119">
        <f t="shared" si="21"/>
        <v>5617.5905322052977</v>
      </c>
      <c r="AI188" s="119">
        <f>(Escenarios!$E$11*S188+0.1*AD188)/(Escenarios!$E$12)</f>
        <v>8.5844188987926999E-3</v>
      </c>
      <c r="AJ188" s="119">
        <f>AG188/10/Escenarios!$E$12</f>
        <v>0</v>
      </c>
      <c r="AK188" s="119">
        <f>(Escenarios!$E$11*U188+0.1*AE188)/(Escenarios!$E$12)</f>
        <v>5.1111003803597274E-2</v>
      </c>
      <c r="AL188" s="121">
        <f t="shared" si="22"/>
        <v>140.74780725814674</v>
      </c>
      <c r="AM188" s="121">
        <f>MAX(0,(AL188-Constantes!$D$13)*(1-EXP(-Constantes!$D$23)))</f>
        <v>0.69246218606279153</v>
      </c>
      <c r="AN188" s="121">
        <f>AJ188+W188*Escenarios!$E$11/Escenarios!$E$12+AM188</f>
        <v>0.69246241600447012</v>
      </c>
      <c r="AO188" s="121">
        <f>0.0526*AJ188*Observaciones!$F187^1.218</f>
        <v>0</v>
      </c>
      <c r="AP188" s="121">
        <f>AO188*Constantes!$E$38</f>
        <v>0</v>
      </c>
      <c r="AQ188" s="121">
        <f t="shared" si="23"/>
        <v>0</v>
      </c>
      <c r="AR188" s="15"/>
      <c r="AS188" s="74">
        <v>182</v>
      </c>
      <c r="AT188" s="146">
        <f>ETo!$I187*((1-Constantes!$F$19)*ETo!$K187+ETo!$L187)</f>
        <v>1.089759058923724</v>
      </c>
      <c r="AU188" s="121">
        <f>MIN(AT188*Constantes!$F$17,0.8*(AX187+Observaciones!$F187-AV188-AW188-Constantes!$D$14))</f>
        <v>6.9443899420207345E-5</v>
      </c>
      <c r="AV188" s="121">
        <f>IF(Observaciones!$F187&gt;0.05*Constantes!$F$18,((Observaciones!$F187-0.05*Constantes!$F$18)^2)/(Observaciones!$F187+0.95*Constantes!$F$18),0)</f>
        <v>0</v>
      </c>
      <c r="AW188" s="121">
        <f>MAX(0,AX187+Observaciones!$F187-AV188-Constantes!$D$13)</f>
        <v>0</v>
      </c>
      <c r="AX188" s="121">
        <f>AX187+Observaciones!$F187-AV188-AU188-AW188-AY187</f>
        <v>25.500016165906501</v>
      </c>
      <c r="AY188" s="121">
        <f>MAX(0,(AX188-Constantes!$D$14)*(1-EXP(-Constantes!$D$22)))</f>
        <v>2.2256081188916501E-7</v>
      </c>
      <c r="AZ188" s="119">
        <f>AZ187+(Entradas!$F$19*AW188-BA187)/(800*Entradas!$D$44)</f>
        <v>0</v>
      </c>
      <c r="BA188" s="119">
        <f>8000*Entradas!$D$45*AZ188/Constantes!$F$32</f>
        <v>0</v>
      </c>
      <c r="BB188" s="119">
        <f>10*Escenarios!$F$11*AV188</f>
        <v>0</v>
      </c>
      <c r="BC188" s="119">
        <f>10*Escenarios!$F$11*BA188</f>
        <v>0</v>
      </c>
      <c r="BD188" s="119">
        <f>0.001*Observaciones!$F187*Escenarios!$F$9</f>
        <v>0</v>
      </c>
      <c r="BE188" s="119">
        <f>Observaciones!$I187</f>
        <v>0</v>
      </c>
      <c r="BF188" s="119">
        <f>MIN(0.0005*ETo!$M187*Escenarios!$F$9*(BJ187/Constantes!$F$27)^(2/3),BJ187+BB188+BE188+BC188+BD188)</f>
        <v>6.0020767831552275</v>
      </c>
      <c r="BG188" s="119">
        <f>MIN(Constantes!$F$26*(BJ187/Constantes!$F$27)^(2/3),BJ187+BB188+BC188+BD188+BE188-BF188)</f>
        <v>36.037118438374918</v>
      </c>
      <c r="BH188" s="119">
        <f>MIN(Entradas!$F$20,BJ187+BB188+BC188+BD188+BE188-BF188-BG188)</f>
        <v>1</v>
      </c>
      <c r="BI188" s="119">
        <f>MAX(0,BJ187+BB188+BC188+BD188+BE188-BF188-BG188-BH188-Constantes!$F$27)</f>
        <v>0</v>
      </c>
      <c r="BJ188" s="119">
        <f t="shared" si="24"/>
        <v>1972.5352623622098</v>
      </c>
      <c r="BK188" s="119">
        <f>(Escenarios!$F$11*AU188+0.1*BF188)/(Escenarios!$F$12)</f>
        <v>1.7214266485611134E-2</v>
      </c>
      <c r="BL188" s="119">
        <f>BI188/10/Escenarios!$F$12</f>
        <v>0</v>
      </c>
      <c r="BM188" s="119">
        <f>(Escenarios!$F$11*AW188+0.1*BG188)/(Escenarios!$F$12)</f>
        <v>0.10296319553821405</v>
      </c>
      <c r="BN188" s="121">
        <f t="shared" si="25"/>
        <v>148.07991689002893</v>
      </c>
      <c r="BO188" s="121">
        <f>MAX(0,(BN188-Constantes!$D$13)*(1-EXP(-Constantes!$D$23)))</f>
        <v>0.74310876680117055</v>
      </c>
      <c r="BP188" s="121">
        <f>BL188+AY188*Escenarios!$F$11/Escenarios!$F$12+BO188</f>
        <v>0.74310897664422171</v>
      </c>
      <c r="BQ188" s="121">
        <f>0.0526*BL188*Observaciones!$F187^1.218</f>
        <v>0</v>
      </c>
      <c r="BR188" s="121">
        <f>BQ188*Constantes!$F$38</f>
        <v>0</v>
      </c>
      <c r="BS188" s="121">
        <f t="shared" si="26"/>
        <v>0</v>
      </c>
      <c r="BT188" s="15"/>
      <c r="BU188" s="74">
        <v>182</v>
      </c>
      <c r="BV188" s="75">
        <f>0.0526*Observaciones!$F187^2.218</f>
        <v>0</v>
      </c>
      <c r="BW188" s="75">
        <f>IF(Observaciones!$F187&gt;0.05*$CA$7,((Observaciones!$F187-0.05*$CA$7)^2)/(Observaciones!$F187+0.95*$CA$7),0)</f>
        <v>0</v>
      </c>
      <c r="BX188" s="75">
        <f>0.0526*BW188*Observaciones!$F187^1.218</f>
        <v>0</v>
      </c>
      <c r="BY188" s="27"/>
      <c r="BZ188" s="27"/>
      <c r="CA188" s="103"/>
      <c r="CB188" s="37"/>
    </row>
    <row r="189" spans="2:80" s="2" customFormat="1" ht="14.5" x14ac:dyDescent="0.35">
      <c r="B189" s="36"/>
      <c r="C189" s="74">
        <v>183</v>
      </c>
      <c r="D189" s="146">
        <f>ETo!$I188*((1-Constantes!$D$19)*ETo!$K188+ETo!$L188)</f>
        <v>1.1065355813275939</v>
      </c>
      <c r="E189" s="75">
        <f>MIN(D189*Constantes!$D$17,0.8*(H188+Observaciones!$F188-F189-G189-Constantes!$D$14))</f>
        <v>1.374834079399534E-5</v>
      </c>
      <c r="F189" s="75">
        <f>IF(Observaciones!$F188&gt;0.05*Constantes!$D$18,((Observaciones!$F188-0.05*Constantes!$D$18)^2)/(Observaciones!$F188+0.95*Constantes!$D$18),0)</f>
        <v>0</v>
      </c>
      <c r="G189" s="75">
        <f>MAX(0,H188+Observaciones!$F188-F189-Constantes!$D$13)</f>
        <v>0</v>
      </c>
      <c r="H189" s="75">
        <f>H188+Observaciones!$F188-F189-E189-G189-I188</f>
        <v>25.500003200488365</v>
      </c>
      <c r="I189" s="75">
        <f>MAX(0,(H189-Constantes!$D$14)*(1-EXP(-Constantes!$D$22)))</f>
        <v>4.4062069037555568E-8</v>
      </c>
      <c r="J189" s="75">
        <f t="shared" si="18"/>
        <v>136.17165368928295</v>
      </c>
      <c r="K189" s="75">
        <f>MAX(0,(J189-Constantes!$D$13)*(1-EXP(-Constantes!$D$23)))</f>
        <v>0.66085238440504057</v>
      </c>
      <c r="L189" s="75">
        <f t="shared" si="19"/>
        <v>0.66085242846710956</v>
      </c>
      <c r="M189" s="75">
        <f>0.0526*F189*Observaciones!$F188^1.218</f>
        <v>0</v>
      </c>
      <c r="N189" s="75">
        <f>M189*Constantes!$D$38</f>
        <v>0</v>
      </c>
      <c r="O189" s="75">
        <f t="shared" si="20"/>
        <v>0</v>
      </c>
      <c r="P189" s="15"/>
      <c r="Q189" s="120">
        <v>183</v>
      </c>
      <c r="R189" s="146">
        <f>ETo!$I188*((1-Constantes!$E$19)*ETo!$K188+ETo!$L188)</f>
        <v>1.1067149744051064</v>
      </c>
      <c r="S189" s="121">
        <f>MIN(R189*Constantes!$E$17,0.8*(V188+Observaciones!$F188-T189-U189-Constantes!$D$14))</f>
        <v>1.3555264592923778E-5</v>
      </c>
      <c r="T189" s="121">
        <f>IF(Observaciones!$F188&gt;0.05*Constantes!$E$18,((Observaciones!$F188-0.05*Constantes!$E$18)^2)/(Observaciones!$F188+0.95*Constantes!$E$18),0)</f>
        <v>0</v>
      </c>
      <c r="U189" s="121">
        <f>MAX(0,V188+Observaciones!$F188-T189-Constantes!$D$13)</f>
        <v>0</v>
      </c>
      <c r="V189" s="121">
        <f>V188+Observaciones!$F188-T189-S189-U189-W188</f>
        <v>25.500003155541982</v>
      </c>
      <c r="W189" s="121">
        <f>MAX(0,(V189-Constantes!$D$14)*(1-EXP(-Constantes!$D$22)))</f>
        <v>4.3443278906129824E-8</v>
      </c>
      <c r="X189" s="119">
        <f>X188+(Entradas!$E$19*U189-Y188)/(800*Entradas!$D$44)</f>
        <v>0</v>
      </c>
      <c r="Y189" s="119">
        <f>8000*Entradas!$D$45*X189/Constantes!$E$32</f>
        <v>0</v>
      </c>
      <c r="Z189" s="119">
        <f>10*Escenarios!$E$11*T189</f>
        <v>0</v>
      </c>
      <c r="AA189" s="119">
        <f>10*Escenarios!$E$11*Y189</f>
        <v>0</v>
      </c>
      <c r="AB189" s="119">
        <f>0.001*Observaciones!$F188*Escenarios!$E$9</f>
        <v>0</v>
      </c>
      <c r="AC189" s="119">
        <f>Observaciones!$I188</f>
        <v>0</v>
      </c>
      <c r="AD189" s="119">
        <f>MIN(0.0005*ETo!$M188*Escenarios!$E$9*(AH188/Constantes!$E$27)^(2/3),AH188+Z189+AA189+AB189+AC189)</f>
        <v>3.0200746216055911</v>
      </c>
      <c r="AE189" s="119">
        <f>MIN(Constantes!$E$26*(AH188/Constantes!$E$27)^(2/3),AH188+Z189+AA189+AB189+AC189-AD189)</f>
        <v>17.842575993752771</v>
      </c>
      <c r="AF189" s="119">
        <f>MIN(Entradas!$E$20,AH188+Z189+AA189+AB189+AC189-AD189-AE189)</f>
        <v>1</v>
      </c>
      <c r="AG189" s="119">
        <f>MAX(0,AH188+Z189+AA189+AB189+AC189-AD189-AE189-AF189-Constantes!$E$27)</f>
        <v>0</v>
      </c>
      <c r="AH189" s="119">
        <f t="shared" si="21"/>
        <v>5595.727881589939</v>
      </c>
      <c r="AI189" s="119">
        <f>(Escenarios!$E$11*S189+0.1*AD189)/(Escenarios!$E$12)</f>
        <v>8.6421462511147139E-3</v>
      </c>
      <c r="AJ189" s="119">
        <f>AG189/10/Escenarios!$E$12</f>
        <v>0</v>
      </c>
      <c r="AK189" s="119">
        <f>(Escenarios!$E$11*U189+0.1*AE189)/(Escenarios!$E$12)</f>
        <v>5.0978788553579346E-2</v>
      </c>
      <c r="AL189" s="121">
        <f t="shared" si="22"/>
        <v>140.10632386063753</v>
      </c>
      <c r="AM189" s="121">
        <f>MAX(0,(AL189-Constantes!$D$13)*(1-EXP(-Constantes!$D$23)))</f>
        <v>0.68803113656743098</v>
      </c>
      <c r="AN189" s="121">
        <f>AJ189+W189*Escenarios!$E$11/Escenarios!$E$12+AM189</f>
        <v>0.68803117939009162</v>
      </c>
      <c r="AO189" s="121">
        <f>0.0526*AJ189*Observaciones!$F188^1.218</f>
        <v>0</v>
      </c>
      <c r="AP189" s="121">
        <f>AO189*Constantes!$E$38</f>
        <v>0</v>
      </c>
      <c r="AQ189" s="121">
        <f t="shared" si="23"/>
        <v>0</v>
      </c>
      <c r="AR189" s="15"/>
      <c r="AS189" s="74">
        <v>183</v>
      </c>
      <c r="AT189" s="146">
        <f>ETo!$I188*((1-Constantes!$F$19)*ETo!$K188+ETo!$L188)</f>
        <v>1.1072857705608283</v>
      </c>
      <c r="AU189" s="121">
        <f>MIN(AT189*Constantes!$F$17,0.8*(AX188+Observaciones!$F188-AV189-AW189-Constantes!$D$14))</f>
        <v>1.2932725198311346E-5</v>
      </c>
      <c r="AV189" s="121">
        <f>IF(Observaciones!$F188&gt;0.05*Constantes!$F$18,((Observaciones!$F188-0.05*Constantes!$F$18)^2)/(Observaciones!$F188+0.95*Constantes!$F$18),0)</f>
        <v>0</v>
      </c>
      <c r="AW189" s="121">
        <f>MAX(0,AX188+Observaciones!$F188-AV189-Constantes!$D$13)</f>
        <v>0</v>
      </c>
      <c r="AX189" s="121">
        <f>AX188+Observaciones!$F188-AV189-AU189-AW189-AY188</f>
        <v>25.500003010620492</v>
      </c>
      <c r="AY189" s="121">
        <f>MAX(0,(AX189-Constantes!$D$14)*(1-EXP(-Constantes!$D$22)))</f>
        <v>4.1448101929143677E-8</v>
      </c>
      <c r="AZ189" s="119">
        <f>AZ188+(Entradas!$F$19*AW189-BA188)/(800*Entradas!$D$44)</f>
        <v>0</v>
      </c>
      <c r="BA189" s="119">
        <f>8000*Entradas!$D$45*AZ189/Constantes!$F$32</f>
        <v>0</v>
      </c>
      <c r="BB189" s="119">
        <f>10*Escenarios!$F$11*AV189</f>
        <v>0</v>
      </c>
      <c r="BC189" s="119">
        <f>10*Escenarios!$F$11*BA189</f>
        <v>0</v>
      </c>
      <c r="BD189" s="119">
        <f>0.001*Observaciones!$F188*Escenarios!$F$9</f>
        <v>0</v>
      </c>
      <c r="BE189" s="119">
        <f>Observaciones!$I188</f>
        <v>0</v>
      </c>
      <c r="BF189" s="119">
        <f>MIN(0.0005*ETo!$M188*Escenarios!$F$9*(BJ188/Constantes!$F$27)^(2/3),BJ188+BB189+BE189+BC189+BD189)</f>
        <v>6.0125789982898654</v>
      </c>
      <c r="BG189" s="119">
        <f>MIN(Constantes!$F$26*(BJ188/Constantes!$F$27)^(2/3),BJ188+BB189+BC189+BD189+BE189-BF189)</f>
        <v>35.522267207554819</v>
      </c>
      <c r="BH189" s="119">
        <f>MIN(Entradas!$F$20,BJ188+BB189+BC189+BD189+BE189-BF189-BG189)</f>
        <v>1</v>
      </c>
      <c r="BI189" s="119">
        <f>MAX(0,BJ188+BB189+BC189+BD189+BE189-BF189-BG189-BH189-Constantes!$F$27)</f>
        <v>0</v>
      </c>
      <c r="BJ189" s="119">
        <f t="shared" si="24"/>
        <v>1930.0004161563652</v>
      </c>
      <c r="BK189" s="119">
        <f>(Escenarios!$F$11*AU189+0.1*BF189)/(Escenarios!$F$12)</f>
        <v>1.7190990850300882E-2</v>
      </c>
      <c r="BL189" s="119">
        <f>BI189/10/Escenarios!$F$12</f>
        <v>0</v>
      </c>
      <c r="BM189" s="119">
        <f>(Escenarios!$F$11*AW189+0.1*BG189)/(Escenarios!$F$12)</f>
        <v>0.1014921920215852</v>
      </c>
      <c r="BN189" s="121">
        <f t="shared" si="25"/>
        <v>147.43830031524936</v>
      </c>
      <c r="BO189" s="121">
        <f>MAX(0,(BN189-Constantes!$D$13)*(1-EXP(-Constantes!$D$23)))</f>
        <v>0.73867679738320735</v>
      </c>
      <c r="BP189" s="121">
        <f>BL189+AY189*Escenarios!$F$11/Escenarios!$F$12+BO189</f>
        <v>0.73867683646284632</v>
      </c>
      <c r="BQ189" s="121">
        <f>0.0526*BL189*Observaciones!$F188^1.218</f>
        <v>0</v>
      </c>
      <c r="BR189" s="121">
        <f>BQ189*Constantes!$F$38</f>
        <v>0</v>
      </c>
      <c r="BS189" s="121">
        <f t="shared" si="26"/>
        <v>0</v>
      </c>
      <c r="BT189" s="15"/>
      <c r="BU189" s="74">
        <v>183</v>
      </c>
      <c r="BV189" s="75">
        <f>0.0526*Observaciones!$F188^2.218</f>
        <v>0</v>
      </c>
      <c r="BW189" s="75">
        <f>IF(Observaciones!$F188&gt;0.05*$CA$7,((Observaciones!$F188-0.05*$CA$7)^2)/(Observaciones!$F188+0.95*$CA$7),0)</f>
        <v>0</v>
      </c>
      <c r="BX189" s="75">
        <f>0.0526*BW189*Observaciones!$F188^1.218</f>
        <v>0</v>
      </c>
      <c r="BY189" s="27"/>
      <c r="BZ189" s="27"/>
      <c r="CA189" s="103"/>
      <c r="CB189" s="37"/>
    </row>
    <row r="190" spans="2:80" s="2" customFormat="1" ht="14.5" x14ac:dyDescent="0.35">
      <c r="B190" s="36"/>
      <c r="C190" s="74">
        <v>184</v>
      </c>
      <c r="D190" s="146">
        <f>ETo!$I189*((1-Constantes!$D$19)*ETo!$K189+ETo!$L189)</f>
        <v>1.0993258640510293</v>
      </c>
      <c r="E190" s="75">
        <f>MIN(D190*Constantes!$D$17,0.8*(H189+Observaciones!$F189-F190-G190-Constantes!$D$14))</f>
        <v>2.5603906891547013E-6</v>
      </c>
      <c r="F190" s="75">
        <f>IF(Observaciones!$F189&gt;0.05*Constantes!$D$18,((Observaciones!$F189-0.05*Constantes!$D$18)^2)/(Observaciones!$F189+0.95*Constantes!$D$18),0)</f>
        <v>0</v>
      </c>
      <c r="G190" s="75">
        <f>MAX(0,H189+Observaciones!$F189-F190-Constantes!$D$13)</f>
        <v>0</v>
      </c>
      <c r="H190" s="75">
        <f>H189+Observaciones!$F189-F190-E190-G190-I189</f>
        <v>25.500000596035605</v>
      </c>
      <c r="I190" s="75">
        <f>MAX(0,(H190-Constantes!$D$14)*(1-EXP(-Constantes!$D$22)))</f>
        <v>8.2057982558376322E-9</v>
      </c>
      <c r="J190" s="75">
        <f t="shared" si="18"/>
        <v>135.5108013048779</v>
      </c>
      <c r="K190" s="75">
        <f>MAX(0,(J190-Constantes!$D$13)*(1-EXP(-Constantes!$D$23)))</f>
        <v>0.65628754354431695</v>
      </c>
      <c r="L190" s="75">
        <f t="shared" si="19"/>
        <v>0.65628755175011522</v>
      </c>
      <c r="M190" s="75">
        <f>0.0526*F190*Observaciones!$F189^1.218</f>
        <v>0</v>
      </c>
      <c r="N190" s="75">
        <f>M190*Constantes!$D$38</f>
        <v>0</v>
      </c>
      <c r="O190" s="75">
        <f t="shared" si="20"/>
        <v>0</v>
      </c>
      <c r="P190" s="15"/>
      <c r="Q190" s="120">
        <v>184</v>
      </c>
      <c r="R190" s="146">
        <f>ETo!$I189*((1-Constantes!$E$19)*ETo!$K189+ETo!$L189)</f>
        <v>1.099503779979313</v>
      </c>
      <c r="S190" s="121">
        <f>MIN(R190*Constantes!$E$17,0.8*(V189+Observaciones!$F189-T190-U190-Constantes!$D$14))</f>
        <v>2.5244335830620912E-6</v>
      </c>
      <c r="T190" s="121">
        <f>IF(Observaciones!$F189&gt;0.05*Constantes!$E$18,((Observaciones!$F189-0.05*Constantes!$E$18)^2)/(Observaciones!$F189+0.95*Constantes!$E$18),0)</f>
        <v>0</v>
      </c>
      <c r="U190" s="121">
        <f>MAX(0,V189+Observaciones!$F189-T190-Constantes!$D$13)</f>
        <v>0</v>
      </c>
      <c r="V190" s="121">
        <f>V189+Observaciones!$F189-T190-S190-U190-W189</f>
        <v>25.50000058766512</v>
      </c>
      <c r="W190" s="121">
        <f>MAX(0,(V190-Constantes!$D$14)*(1-EXP(-Constantes!$D$22)))</f>
        <v>8.0905593187536416E-9</v>
      </c>
      <c r="X190" s="119">
        <f>X189+(Entradas!$E$19*U190-Y189)/(800*Entradas!$D$44)</f>
        <v>0</v>
      </c>
      <c r="Y190" s="119">
        <f>8000*Entradas!$D$45*X190/Constantes!$E$32</f>
        <v>0</v>
      </c>
      <c r="Z190" s="119">
        <f>10*Escenarios!$E$11*T190</f>
        <v>0</v>
      </c>
      <c r="AA190" s="119">
        <f>10*Escenarios!$E$11*Y190</f>
        <v>0</v>
      </c>
      <c r="AB190" s="119">
        <f>0.001*Observaciones!$F189*Escenarios!$E$9</f>
        <v>0</v>
      </c>
      <c r="AC190" s="119">
        <f>Observaciones!$I189</f>
        <v>0</v>
      </c>
      <c r="AD190" s="119">
        <f>MIN(0.0005*ETo!$M189*Escenarios!$E$9*(AH189/Constantes!$E$27)^(2/3),AH189+Z190+AA190+AB190+AC190)</f>
        <v>2.9916609304446773</v>
      </c>
      <c r="AE190" s="119">
        <f>MIN(Constantes!$E$26*(AH189/Constantes!$E$27)^(2/3),AH189+Z190+AA190+AB190+AC190-AD190)</f>
        <v>17.796252519240298</v>
      </c>
      <c r="AF190" s="119">
        <f>MIN(Entradas!$E$20,AH189+Z190+AA190+AB190+AC190-AD190-AE190)</f>
        <v>1</v>
      </c>
      <c r="AG190" s="119">
        <f>MAX(0,AH189+Z190+AA190+AB190+AC190-AD190-AE190-AF190-Constantes!$E$27)</f>
        <v>0</v>
      </c>
      <c r="AH190" s="119">
        <f t="shared" si="21"/>
        <v>5573.9399681402538</v>
      </c>
      <c r="AI190" s="119">
        <f>(Escenarios!$E$11*S190+0.1*AD190)/(Escenarios!$E$12)</f>
        <v>8.5500910286595254E-3</v>
      </c>
      <c r="AJ190" s="119">
        <f>AG190/10/Escenarios!$E$12</f>
        <v>0</v>
      </c>
      <c r="AK190" s="119">
        <f>(Escenarios!$E$11*U190+0.1*AE190)/(Escenarios!$E$12)</f>
        <v>5.0846435769257993E-2</v>
      </c>
      <c r="AL190" s="121">
        <f t="shared" si="22"/>
        <v>139.46913915983936</v>
      </c>
      <c r="AM190" s="121">
        <f>MAX(0,(AL190-Constantes!$D$13)*(1-EXP(-Constantes!$D$23)))</f>
        <v>0.68362978033921673</v>
      </c>
      <c r="AN190" s="121">
        <f>AJ190+W190*Escenarios!$E$11/Escenarios!$E$12+AM190</f>
        <v>0.68362978831419663</v>
      </c>
      <c r="AO190" s="121">
        <f>0.0526*AJ190*Observaciones!$F189^1.218</f>
        <v>0</v>
      </c>
      <c r="AP190" s="121">
        <f>AO190*Constantes!$E$38</f>
        <v>0</v>
      </c>
      <c r="AQ190" s="121">
        <f t="shared" si="23"/>
        <v>0</v>
      </c>
      <c r="AR190" s="15"/>
      <c r="AS190" s="74">
        <v>184</v>
      </c>
      <c r="AT190" s="146">
        <f>ETo!$I189*((1-Constantes!$F$19)*ETo!$K189+ETo!$L189)</f>
        <v>1.1000698761147623</v>
      </c>
      <c r="AU190" s="121">
        <f>MIN(AT190*Constantes!$F$17,0.8*(AX189+Observaciones!$F189-AV190-AW190-Constantes!$D$14))</f>
        <v>2.4084963911263913E-6</v>
      </c>
      <c r="AV190" s="121">
        <f>IF(Observaciones!$F189&gt;0.05*Constantes!$F$18,((Observaciones!$F189-0.05*Constantes!$F$18)^2)/(Observaciones!$F189+0.95*Constantes!$F$18),0)</f>
        <v>0</v>
      </c>
      <c r="AW190" s="121">
        <f>MAX(0,AX189+Observaciones!$F189-AV190-Constantes!$D$13)</f>
        <v>0</v>
      </c>
      <c r="AX190" s="121">
        <f>AX189+Observaciones!$F189-AV190-AU190-AW190-AY189</f>
        <v>25.500000560675996</v>
      </c>
      <c r="AY190" s="121">
        <f>MAX(0,(AX190-Constantes!$D$14)*(1-EXP(-Constantes!$D$22)))</f>
        <v>7.7189920755935996E-9</v>
      </c>
      <c r="AZ190" s="119">
        <f>AZ189+(Entradas!$F$19*AW190-BA189)/(800*Entradas!$D$44)</f>
        <v>0</v>
      </c>
      <c r="BA190" s="119">
        <f>8000*Entradas!$D$45*AZ190/Constantes!$F$32</f>
        <v>0</v>
      </c>
      <c r="BB190" s="119">
        <f>10*Escenarios!$F$11*AV190</f>
        <v>0</v>
      </c>
      <c r="BC190" s="119">
        <f>10*Escenarios!$F$11*BA190</f>
        <v>0</v>
      </c>
      <c r="BD190" s="119">
        <f>0.001*Observaciones!$F189*Escenarios!$F$9</f>
        <v>0</v>
      </c>
      <c r="BE190" s="119">
        <f>Observaciones!$I189</f>
        <v>0</v>
      </c>
      <c r="BF190" s="119">
        <f>MIN(0.0005*ETo!$M189*Escenarios!$F$9*(BJ189/Constantes!$F$27)^(2/3),BJ189+BB190+BE190+BC190+BD190)</f>
        <v>5.8853582634020647</v>
      </c>
      <c r="BG190" s="119">
        <f>MIN(Constantes!$F$26*(BJ189/Constantes!$F$27)^(2/3),BJ189+BB190+BC190+BD190+BE190-BF190)</f>
        <v>35.009756873126882</v>
      </c>
      <c r="BH190" s="119">
        <f>MIN(Entradas!$F$20,BJ189+BB190+BC190+BD190+BE190-BF190-BG190)</f>
        <v>1</v>
      </c>
      <c r="BI190" s="119">
        <f>MAX(0,BJ189+BB190+BC190+BD190+BE190-BF190-BG190-BH190-Constantes!$F$27)</f>
        <v>0</v>
      </c>
      <c r="BJ190" s="119">
        <f t="shared" si="24"/>
        <v>1888.1053010198361</v>
      </c>
      <c r="BK190" s="119">
        <f>(Escenarios!$F$11*AU190+0.1*BF190)/(Escenarios!$F$12)</f>
        <v>1.681758019203182E-2</v>
      </c>
      <c r="BL190" s="119">
        <f>BI190/10/Escenarios!$F$12</f>
        <v>0</v>
      </c>
      <c r="BM190" s="119">
        <f>(Escenarios!$F$11*AW190+0.1*BG190)/(Escenarios!$F$12)</f>
        <v>0.10002787678036253</v>
      </c>
      <c r="BN190" s="121">
        <f t="shared" si="25"/>
        <v>146.7996513946465</v>
      </c>
      <c r="BO190" s="121">
        <f>MAX(0,(BN190-Constantes!$D$13)*(1-EXP(-Constantes!$D$23)))</f>
        <v>0.73426532705001102</v>
      </c>
      <c r="BP190" s="121">
        <f>BL190+AY190*Escenarios!$F$11/Escenarios!$F$12+BO190</f>
        <v>0.73426533432791785</v>
      </c>
      <c r="BQ190" s="121">
        <f>0.0526*BL190*Observaciones!$F189^1.218</f>
        <v>0</v>
      </c>
      <c r="BR190" s="121">
        <f>BQ190*Constantes!$F$38</f>
        <v>0</v>
      </c>
      <c r="BS190" s="121">
        <f t="shared" si="26"/>
        <v>0</v>
      </c>
      <c r="BT190" s="15"/>
      <c r="BU190" s="74">
        <v>184</v>
      </c>
      <c r="BV190" s="75">
        <f>0.0526*Observaciones!$F189^2.218</f>
        <v>0</v>
      </c>
      <c r="BW190" s="75">
        <f>IF(Observaciones!$F189&gt;0.05*$CA$7,((Observaciones!$F189-0.05*$CA$7)^2)/(Observaciones!$F189+0.95*$CA$7),0)</f>
        <v>0</v>
      </c>
      <c r="BX190" s="75">
        <f>0.0526*BW190*Observaciones!$F189^1.218</f>
        <v>0</v>
      </c>
      <c r="BY190" s="27"/>
      <c r="BZ190" s="27"/>
      <c r="CA190" s="103"/>
      <c r="CB190" s="37"/>
    </row>
    <row r="191" spans="2:80" s="2" customFormat="1" ht="14.5" x14ac:dyDescent="0.35">
      <c r="B191" s="36"/>
      <c r="C191" s="74">
        <v>185</v>
      </c>
      <c r="D191" s="146">
        <f>ETo!$I190*((1-Constantes!$D$19)*ETo!$K190+ETo!$L190)</f>
        <v>1.0954206432112401</v>
      </c>
      <c r="E191" s="75">
        <f>MIN(D191*Constantes!$D$17,0.8*(H190+Observaciones!$F190-F191-G191-Constantes!$D$14))</f>
        <v>4.7682848105523593E-7</v>
      </c>
      <c r="F191" s="75">
        <f>IF(Observaciones!$F190&gt;0.05*Constantes!$D$18,((Observaciones!$F190-0.05*Constantes!$D$18)^2)/(Observaciones!$F190+0.95*Constantes!$D$18),0)</f>
        <v>0</v>
      </c>
      <c r="G191" s="75">
        <f>MAX(0,H190+Observaciones!$F190-F191-Constantes!$D$13)</f>
        <v>0</v>
      </c>
      <c r="H191" s="75">
        <f>H190+Observaciones!$F190-F191-E191-G191-I190</f>
        <v>25.500000111001324</v>
      </c>
      <c r="I191" s="75">
        <f>MAX(0,(H191-Constantes!$D$14)*(1-EXP(-Constantes!$D$22)))</f>
        <v>1.5281879759330604E-9</v>
      </c>
      <c r="J191" s="75">
        <f t="shared" si="18"/>
        <v>134.85451376133358</v>
      </c>
      <c r="K191" s="75">
        <f>MAX(0,(J191-Constantes!$D$13)*(1-EXP(-Constantes!$D$23)))</f>
        <v>0.6517542343426681</v>
      </c>
      <c r="L191" s="75">
        <f t="shared" si="19"/>
        <v>0.65175423587085612</v>
      </c>
      <c r="M191" s="75">
        <f>0.0526*F191*Observaciones!$F190^1.218</f>
        <v>0</v>
      </c>
      <c r="N191" s="75">
        <f>M191*Constantes!$D$38</f>
        <v>0</v>
      </c>
      <c r="O191" s="75">
        <f t="shared" si="20"/>
        <v>0</v>
      </c>
      <c r="P191" s="15"/>
      <c r="Q191" s="120">
        <v>185</v>
      </c>
      <c r="R191" s="146">
        <f>ETo!$I190*((1-Constantes!$E$19)*ETo!$K190+ETo!$L190)</f>
        <v>1.0955976614985699</v>
      </c>
      <c r="S191" s="121">
        <f>MIN(R191*Constantes!$E$17,0.8*(V190+Observaciones!$F190-T191-U191-Constantes!$D$14))</f>
        <v>4.7013209325541538E-7</v>
      </c>
      <c r="T191" s="121">
        <f>IF(Observaciones!$F190&gt;0.05*Constantes!$E$18,((Observaciones!$F190-0.05*Constantes!$E$18)^2)/(Observaciones!$F190+0.95*Constantes!$E$18),0)</f>
        <v>0</v>
      </c>
      <c r="U191" s="121">
        <f>MAX(0,V190+Observaciones!$F190-T191-Constantes!$D$13)</f>
        <v>0</v>
      </c>
      <c r="V191" s="121">
        <f>V190+Observaciones!$F190-T191-S191-U191-W190</f>
        <v>25.500000109442468</v>
      </c>
      <c r="W191" s="121">
        <f>MAX(0,(V191-Constantes!$D$14)*(1-EXP(-Constantes!$D$22)))</f>
        <v>1.5067267425911069E-9</v>
      </c>
      <c r="X191" s="119">
        <f>X190+(Entradas!$E$19*U191-Y190)/(800*Entradas!$D$44)</f>
        <v>0</v>
      </c>
      <c r="Y191" s="119">
        <f>8000*Entradas!$D$45*X191/Constantes!$E$32</f>
        <v>0</v>
      </c>
      <c r="Z191" s="119">
        <f>10*Escenarios!$E$11*T191</f>
        <v>0</v>
      </c>
      <c r="AA191" s="119">
        <f>10*Escenarios!$E$11*Y191</f>
        <v>0</v>
      </c>
      <c r="AB191" s="119">
        <f>0.001*Observaciones!$F190*Escenarios!$E$9</f>
        <v>0</v>
      </c>
      <c r="AC191" s="119">
        <f>Observaciones!$I190</f>
        <v>0</v>
      </c>
      <c r="AD191" s="119">
        <f>MIN(0.0005*ETo!$M190*Escenarios!$E$9*(AH190/Constantes!$E$27)^(2/3),AH190+Z191+AA191+AB191+AC191)</f>
        <v>2.9724769994155804</v>
      </c>
      <c r="AE191" s="119">
        <f>MIN(Constantes!$E$26*(AH190/Constantes!$E$27)^(2/3),AH190+Z191+AA191+AB191+AC191-AD191)</f>
        <v>17.750027341958962</v>
      </c>
      <c r="AF191" s="119">
        <f>MIN(Entradas!$E$20,AH190+Z191+AA191+AB191+AC191-AD191-AE191)</f>
        <v>1</v>
      </c>
      <c r="AG191" s="119">
        <f>MAX(0,AH190+Z191+AA191+AB191+AC191-AD191-AE191-AF191-Constantes!$E$27)</f>
        <v>0</v>
      </c>
      <c r="AH191" s="119">
        <f t="shared" si="21"/>
        <v>5552.2174637988792</v>
      </c>
      <c r="AI191" s="119">
        <f>(Escenarios!$E$11*S191+0.1*AD191)/(Escenarios!$E$12)</f>
        <v>8.4932548428221528E-3</v>
      </c>
      <c r="AJ191" s="119">
        <f>AG191/10/Escenarios!$E$12</f>
        <v>0</v>
      </c>
      <c r="AK191" s="119">
        <f>(Escenarios!$E$11*U191+0.1*AE191)/(Escenarios!$E$12)</f>
        <v>5.0714363834168462E-2</v>
      </c>
      <c r="AL191" s="121">
        <f t="shared" si="22"/>
        <v>138.83622374333433</v>
      </c>
      <c r="AM191" s="121">
        <f>MAX(0,(AL191-Constantes!$D$13)*(1-EXP(-Constantes!$D$23)))</f>
        <v>0.67925791421173787</v>
      </c>
      <c r="AN191" s="121">
        <f>AJ191+W191*Escenarios!$E$11/Escenarios!$E$12+AM191</f>
        <v>0.67925791569693994</v>
      </c>
      <c r="AO191" s="121">
        <f>0.0526*AJ191*Observaciones!$F190^1.218</f>
        <v>0</v>
      </c>
      <c r="AP191" s="121">
        <f>AO191*Constantes!$E$38</f>
        <v>0</v>
      </c>
      <c r="AQ191" s="121">
        <f t="shared" si="23"/>
        <v>0</v>
      </c>
      <c r="AR191" s="15"/>
      <c r="AS191" s="74">
        <v>185</v>
      </c>
      <c r="AT191" s="146">
        <f>ETo!$I190*((1-Constantes!$F$19)*ETo!$K190+ETo!$L190)</f>
        <v>1.0961609015037101</v>
      </c>
      <c r="AU191" s="121">
        <f>MIN(AT191*Constantes!$F$17,0.8*(AX190+Observaciones!$F190-AV191-AW191-Constantes!$D$14))</f>
        <v>4.4854079419565099E-7</v>
      </c>
      <c r="AV191" s="121">
        <f>IF(Observaciones!$F190&gt;0.05*Constantes!$F$18,((Observaciones!$F190-0.05*Constantes!$F$18)^2)/(Observaciones!$F190+0.95*Constantes!$F$18),0)</f>
        <v>0</v>
      </c>
      <c r="AW191" s="121">
        <f>MAX(0,AX190+Observaciones!$F190-AV191-Constantes!$D$13)</f>
        <v>0</v>
      </c>
      <c r="AX191" s="121">
        <f>AX190+Observaciones!$F190-AV191-AU191-AW191-AY190</f>
        <v>25.500000104416209</v>
      </c>
      <c r="AY191" s="121">
        <f>MAX(0,(AX191-Constantes!$D$14)*(1-EXP(-Constantes!$D$22)))</f>
        <v>1.4375287562465864E-9</v>
      </c>
      <c r="AZ191" s="119">
        <f>AZ190+(Entradas!$F$19*AW191-BA190)/(800*Entradas!$D$44)</f>
        <v>0</v>
      </c>
      <c r="BA191" s="119">
        <f>8000*Entradas!$D$45*AZ191/Constantes!$F$32</f>
        <v>0</v>
      </c>
      <c r="BB191" s="119">
        <f>10*Escenarios!$F$11*AV191</f>
        <v>0</v>
      </c>
      <c r="BC191" s="119">
        <f>10*Escenarios!$F$11*BA191</f>
        <v>0</v>
      </c>
      <c r="BD191" s="119">
        <f>0.001*Observaciones!$F190*Escenarios!$F$9</f>
        <v>0</v>
      </c>
      <c r="BE191" s="119">
        <f>Observaciones!$I190</f>
        <v>0</v>
      </c>
      <c r="BF191" s="119">
        <f>MIN(0.0005*ETo!$M190*Escenarios!$F$9*(BJ190/Constantes!$F$27)^(2/3),BJ190+BB191+BE191+BC191+BD191)</f>
        <v>5.7776927620409584</v>
      </c>
      <c r="BG191" s="119">
        <f>MIN(Constantes!$F$26*(BJ190/Constantes!$F$27)^(2/3),BJ190+BB191+BC191+BD191+BE191-BF191)</f>
        <v>34.501260907932554</v>
      </c>
      <c r="BH191" s="119">
        <f>MIN(Entradas!$F$20,BJ190+BB191+BC191+BD191+BE191-BF191-BG191)</f>
        <v>1</v>
      </c>
      <c r="BI191" s="119">
        <f>MAX(0,BJ190+BB191+BC191+BD191+BE191-BF191-BG191-BH191-Constantes!$F$27)</f>
        <v>0</v>
      </c>
      <c r="BJ191" s="119">
        <f t="shared" si="24"/>
        <v>1846.8263473498625</v>
      </c>
      <c r="BK191" s="119">
        <f>(Escenarios!$F$11*AU191+0.1*BF191)/(Escenarios!$F$12)</f>
        <v>1.6508116515722981E-2</v>
      </c>
      <c r="BL191" s="119">
        <f>BI191/10/Escenarios!$F$12</f>
        <v>0</v>
      </c>
      <c r="BM191" s="119">
        <f>(Escenarios!$F$11*AW191+0.1*BG191)/(Escenarios!$F$12)</f>
        <v>9.857503116552159E-2</v>
      </c>
      <c r="BN191" s="121">
        <f t="shared" si="25"/>
        <v>146.163961098762</v>
      </c>
      <c r="BO191" s="121">
        <f>MAX(0,(BN191-Constantes!$D$13)*(1-EXP(-Constantes!$D$23)))</f>
        <v>0.72987429343055688</v>
      </c>
      <c r="BP191" s="121">
        <f>BL191+AY191*Escenarios!$F$11/Escenarios!$F$12+BO191</f>
        <v>0.72987429478594112</v>
      </c>
      <c r="BQ191" s="121">
        <f>0.0526*BL191*Observaciones!$F190^1.218</f>
        <v>0</v>
      </c>
      <c r="BR191" s="121">
        <f>BQ191*Constantes!$F$38</f>
        <v>0</v>
      </c>
      <c r="BS191" s="121">
        <f t="shared" si="26"/>
        <v>0</v>
      </c>
      <c r="BT191" s="15"/>
      <c r="BU191" s="74">
        <v>185</v>
      </c>
      <c r="BV191" s="75">
        <f>0.0526*Observaciones!$F190^2.218</f>
        <v>0</v>
      </c>
      <c r="BW191" s="75">
        <f>IF(Observaciones!$F190&gt;0.05*$CA$7,((Observaciones!$F190-0.05*$CA$7)^2)/(Observaciones!$F190+0.95*$CA$7),0)</f>
        <v>0</v>
      </c>
      <c r="BX191" s="75">
        <f>0.0526*BW191*Observaciones!$F190^1.218</f>
        <v>0</v>
      </c>
      <c r="BY191" s="27"/>
      <c r="BZ191" s="27"/>
      <c r="CA191" s="103"/>
      <c r="CB191" s="37"/>
    </row>
    <row r="192" spans="2:80" s="2" customFormat="1" ht="14.5" x14ac:dyDescent="0.35">
      <c r="B192" s="36"/>
      <c r="C192" s="74">
        <v>186</v>
      </c>
      <c r="D192" s="146">
        <f>ETo!$I191*((1-Constantes!$D$19)*ETo!$K191+ETo!$L191)</f>
        <v>1.1136524716270599</v>
      </c>
      <c r="E192" s="75">
        <f>MIN(D192*Constantes!$D$17,0.8*(H191+Observaciones!$F191-F192-G192-Constantes!$D$14))</f>
        <v>8.8801056108422937E-8</v>
      </c>
      <c r="F192" s="75">
        <f>IF(Observaciones!$F191&gt;0.05*Constantes!$D$18,((Observaciones!$F191-0.05*Constantes!$D$18)^2)/(Observaciones!$F191+0.95*Constantes!$D$18),0)</f>
        <v>0</v>
      </c>
      <c r="G192" s="75">
        <f>MAX(0,H191+Observaciones!$F191-F192-Constantes!$D$13)</f>
        <v>0</v>
      </c>
      <c r="H192" s="75">
        <f>H191+Observaciones!$F191-F192-E192-G192-I191</f>
        <v>25.500000020672079</v>
      </c>
      <c r="I192" s="75">
        <f>MAX(0,(H192-Constantes!$D$14)*(1-EXP(-Constantes!$D$22)))</f>
        <v>2.8459857361517257E-10</v>
      </c>
      <c r="J192" s="75">
        <f t="shared" si="18"/>
        <v>134.20275952699092</v>
      </c>
      <c r="K192" s="75">
        <f>MAX(0,(J192-Constantes!$D$13)*(1-EXP(-Constantes!$D$23)))</f>
        <v>0.64725223899501505</v>
      </c>
      <c r="L192" s="75">
        <f t="shared" si="19"/>
        <v>0.64725223927961362</v>
      </c>
      <c r="M192" s="75">
        <f>0.0526*F192*Observaciones!$F191^1.218</f>
        <v>0</v>
      </c>
      <c r="N192" s="75">
        <f>M192*Constantes!$D$38</f>
        <v>0</v>
      </c>
      <c r="O192" s="75">
        <f t="shared" si="20"/>
        <v>0</v>
      </c>
      <c r="P192" s="15"/>
      <c r="Q192" s="120">
        <v>186</v>
      </c>
      <c r="R192" s="146">
        <f>ETo!$I191*((1-Constantes!$E$19)*ETo!$K191+ETo!$L191)</f>
        <v>1.1138325784992968</v>
      </c>
      <c r="S192" s="121">
        <f>MIN(R192*Constantes!$E$17,0.8*(V191+Observaciones!$F191-T192-U192-Constantes!$D$14))</f>
        <v>8.7553971184206603E-8</v>
      </c>
      <c r="T192" s="121">
        <f>IF(Observaciones!$F191&gt;0.05*Constantes!$E$18,((Observaciones!$F191-0.05*Constantes!$E$18)^2)/(Observaciones!$F191+0.95*Constantes!$E$18),0)</f>
        <v>0</v>
      </c>
      <c r="U192" s="121">
        <f>MAX(0,V191+Observaciones!$F191-T192-Constantes!$D$13)</f>
        <v>0</v>
      </c>
      <c r="V192" s="121">
        <f>V191+Observaciones!$F191-T192-S192-U192-W191</f>
        <v>25.500000020381769</v>
      </c>
      <c r="W192" s="121">
        <f>MAX(0,(V192-Constantes!$D$14)*(1-EXP(-Constantes!$D$22)))</f>
        <v>2.8060179008055096E-10</v>
      </c>
      <c r="X192" s="119">
        <f>X191+(Entradas!$E$19*U192-Y191)/(800*Entradas!$D$44)</f>
        <v>0</v>
      </c>
      <c r="Y192" s="119">
        <f>8000*Entradas!$D$45*X192/Constantes!$E$32</f>
        <v>0</v>
      </c>
      <c r="Z192" s="119">
        <f>10*Escenarios!$E$11*T192</f>
        <v>0</v>
      </c>
      <c r="AA192" s="119">
        <f>10*Escenarios!$E$11*Y192</f>
        <v>0</v>
      </c>
      <c r="AB192" s="119">
        <f>0.001*Observaciones!$F191*Escenarios!$E$9</f>
        <v>0</v>
      </c>
      <c r="AC192" s="119">
        <f>Observaciones!$I191</f>
        <v>0</v>
      </c>
      <c r="AD192" s="119">
        <f>MIN(0.0005*ETo!$M191*Escenarios!$E$9*(AH191/Constantes!$E$27)^(2/3),AH191+Z192+AA192+AB192+AC192)</f>
        <v>3.0145282279600338</v>
      </c>
      <c r="AE192" s="119">
        <f>MIN(Constantes!$E$26*(AH191/Constantes!$E$27)^(2/3),AH191+Z192+AA192+AB192+AC192-AD192)</f>
        <v>17.703880938770702</v>
      </c>
      <c r="AF192" s="119">
        <f>MIN(Entradas!$E$20,AH191+Z192+AA192+AB192+AC192-AD192-AE192)</f>
        <v>1</v>
      </c>
      <c r="AG192" s="119">
        <f>MAX(0,AH191+Z192+AA192+AB192+AC192-AD192-AE192-AF192-Constantes!$E$27)</f>
        <v>0</v>
      </c>
      <c r="AH192" s="119">
        <f t="shared" si="21"/>
        <v>5530.4990546321487</v>
      </c>
      <c r="AI192" s="119">
        <f>(Escenarios!$E$11*S192+0.1*AD192)/(Escenarios!$E$12)</f>
        <v>8.6130240973716927E-3</v>
      </c>
      <c r="AJ192" s="119">
        <f>AG192/10/Escenarios!$E$12</f>
        <v>0</v>
      </c>
      <c r="AK192" s="119">
        <f>(Escenarios!$E$11*U192+0.1*AE192)/(Escenarios!$E$12)</f>
        <v>5.058251696791629E-2</v>
      </c>
      <c r="AL192" s="121">
        <f t="shared" si="22"/>
        <v>138.2075483460905</v>
      </c>
      <c r="AM192" s="121">
        <f>MAX(0,(AL192-Constantes!$D$13)*(1-EXP(-Constantes!$D$23)))</f>
        <v>0.67491533603665288</v>
      </c>
      <c r="AN192" s="121">
        <f>AJ192+W192*Escenarios!$E$11/Escenarios!$E$12+AM192</f>
        <v>0.67491533631324607</v>
      </c>
      <c r="AO192" s="121">
        <f>0.0526*AJ192*Observaciones!$F191^1.218</f>
        <v>0</v>
      </c>
      <c r="AP192" s="121">
        <f>AO192*Constantes!$E$38</f>
        <v>0</v>
      </c>
      <c r="AQ192" s="121">
        <f t="shared" si="23"/>
        <v>0</v>
      </c>
      <c r="AR192" s="15"/>
      <c r="AS192" s="74">
        <v>186</v>
      </c>
      <c r="AT192" s="146">
        <f>ETo!$I191*((1-Constantes!$F$19)*ETo!$K191+ETo!$L191)</f>
        <v>1.1144056458200509</v>
      </c>
      <c r="AU192" s="121">
        <f>MIN(AT192*Constantes!$F$17,0.8*(AX191+Observaciones!$F191-AV192-AW192-Constantes!$D$14))</f>
        <v>8.3532964367805118E-8</v>
      </c>
      <c r="AV192" s="121">
        <f>IF(Observaciones!$F191&gt;0.05*Constantes!$F$18,((Observaciones!$F191-0.05*Constantes!$F$18)^2)/(Observaciones!$F191+0.95*Constantes!$F$18),0)</f>
        <v>0</v>
      </c>
      <c r="AW192" s="121">
        <f>MAX(0,AX191+Observaciones!$F191-AV192-Constantes!$D$13)</f>
        <v>0</v>
      </c>
      <c r="AX192" s="121">
        <f>AX191+Observaciones!$F191-AV192-AU192-AW192-AY191</f>
        <v>25.500000019445718</v>
      </c>
      <c r="AY192" s="121">
        <f>MAX(0,(AX192-Constantes!$D$14)*(1-EXP(-Constantes!$D$22)))</f>
        <v>2.6771489609799659E-10</v>
      </c>
      <c r="AZ192" s="119">
        <f>AZ191+(Entradas!$F$19*AW192-BA191)/(800*Entradas!$D$44)</f>
        <v>0</v>
      </c>
      <c r="BA192" s="119">
        <f>8000*Entradas!$D$45*AZ192/Constantes!$F$32</f>
        <v>0</v>
      </c>
      <c r="BB192" s="119">
        <f>10*Escenarios!$F$11*AV192</f>
        <v>0</v>
      </c>
      <c r="BC192" s="119">
        <f>10*Escenarios!$F$11*BA192</f>
        <v>0</v>
      </c>
      <c r="BD192" s="119">
        <f>0.001*Observaciones!$F191*Escenarios!$F$9</f>
        <v>0</v>
      </c>
      <c r="BE192" s="119">
        <f>Observaciones!$I191</f>
        <v>0</v>
      </c>
      <c r="BF192" s="119">
        <f>MIN(0.0005*ETo!$M191*Escenarios!$F$9*(BJ191/Constantes!$F$27)^(2/3),BJ191+BB192+BE192+BC192+BD192)</f>
        <v>5.7887626386076034</v>
      </c>
      <c r="BG192" s="119">
        <f>MIN(Constantes!$F$26*(BJ191/Constantes!$F$27)^(2/3),BJ191+BB192+BC192+BD192+BE192-BF192)</f>
        <v>33.99655162826754</v>
      </c>
      <c r="BH192" s="119">
        <f>MIN(Entradas!$F$20,BJ191+BB192+BC192+BD192+BE192-BF192-BG192)</f>
        <v>1</v>
      </c>
      <c r="BI192" s="119">
        <f>MAX(0,BJ191+BB192+BC192+BD192+BE192-BF192-BG192-BH192-Constantes!$F$27)</f>
        <v>0</v>
      </c>
      <c r="BJ192" s="119">
        <f t="shared" si="24"/>
        <v>1806.0410330829875</v>
      </c>
      <c r="BK192" s="119">
        <f>(Escenarios!$F$11*AU192+0.1*BF192)/(Escenarios!$F$12)</f>
        <v>1.6539400584245273E-2</v>
      </c>
      <c r="BL192" s="119">
        <f>BI192/10/Escenarios!$F$12</f>
        <v>0</v>
      </c>
      <c r="BM192" s="119">
        <f>(Escenarios!$F$11*AW192+0.1*BG192)/(Escenarios!$F$12)</f>
        <v>9.7133004652192975E-2</v>
      </c>
      <c r="BN192" s="121">
        <f t="shared" si="25"/>
        <v>145.53121980998364</v>
      </c>
      <c r="BO192" s="121">
        <f>MAX(0,(BN192-Constantes!$D$13)*(1-EXP(-Constantes!$D$23)))</f>
        <v>0.72550363009114449</v>
      </c>
      <c r="BP192" s="121">
        <f>BL192+AY192*Escenarios!$F$11/Escenarios!$F$12+BO192</f>
        <v>0.72550363034356136</v>
      </c>
      <c r="BQ192" s="121">
        <f>0.0526*BL192*Observaciones!$F191^1.218</f>
        <v>0</v>
      </c>
      <c r="BR192" s="121">
        <f>BQ192*Constantes!$F$38</f>
        <v>0</v>
      </c>
      <c r="BS192" s="121">
        <f t="shared" si="26"/>
        <v>0</v>
      </c>
      <c r="BT192" s="15"/>
      <c r="BU192" s="74">
        <v>186</v>
      </c>
      <c r="BV192" s="75">
        <f>0.0526*Observaciones!$F191^2.218</f>
        <v>0</v>
      </c>
      <c r="BW192" s="75">
        <f>IF(Observaciones!$F191&gt;0.05*$CA$7,((Observaciones!$F191-0.05*$CA$7)^2)/(Observaciones!$F191+0.95*$CA$7),0)</f>
        <v>0</v>
      </c>
      <c r="BX192" s="75">
        <f>0.0526*BW192*Observaciones!$F191^1.218</f>
        <v>0</v>
      </c>
      <c r="BY192" s="27"/>
      <c r="BZ192" s="27"/>
      <c r="CA192" s="103"/>
      <c r="CB192" s="37"/>
    </row>
    <row r="193" spans="2:80" s="2" customFormat="1" ht="14.5" x14ac:dyDescent="0.35">
      <c r="B193" s="36"/>
      <c r="C193" s="74">
        <v>187</v>
      </c>
      <c r="D193" s="146">
        <f>ETo!$I192*((1-Constantes!$D$19)*ETo!$K192+ETo!$L192)</f>
        <v>1.1639814829751962</v>
      </c>
      <c r="E193" s="75">
        <f>MIN(D193*Constantes!$D$17,0.8*(H192+Observaciones!$F192-F193-G193-Constantes!$D$14))</f>
        <v>1.6537660485482777E-8</v>
      </c>
      <c r="F193" s="75">
        <f>IF(Observaciones!$F192&gt;0.05*Constantes!$D$18,((Observaciones!$F192-0.05*Constantes!$D$18)^2)/(Observaciones!$F192+0.95*Constantes!$D$18),0)</f>
        <v>0</v>
      </c>
      <c r="G193" s="75">
        <f>MAX(0,H192+Observaciones!$F192-F193-Constantes!$D$13)</f>
        <v>0</v>
      </c>
      <c r="H193" s="75">
        <f>H192+Observaciones!$F192-F193-E193-G193-I192</f>
        <v>25.50000000384982</v>
      </c>
      <c r="I193" s="75">
        <f>MAX(0,(H193-Constantes!$D$14)*(1-EXP(-Constantes!$D$22)))</f>
        <v>5.3001560928488259E-11</v>
      </c>
      <c r="J193" s="75">
        <f t="shared" si="18"/>
        <v>133.55550728799591</v>
      </c>
      <c r="K193" s="75">
        <f>MAX(0,(J193-Constantes!$D$13)*(1-EXP(-Constantes!$D$23)))</f>
        <v>0.64278134120076824</v>
      </c>
      <c r="L193" s="75">
        <f t="shared" si="19"/>
        <v>0.64278134125376984</v>
      </c>
      <c r="M193" s="75">
        <f>0.0526*F193*Observaciones!$F192^1.218</f>
        <v>0</v>
      </c>
      <c r="N193" s="75">
        <f>M193*Constantes!$D$38</f>
        <v>0</v>
      </c>
      <c r="O193" s="75">
        <f t="shared" si="20"/>
        <v>0</v>
      </c>
      <c r="P193" s="15"/>
      <c r="Q193" s="120">
        <v>187</v>
      </c>
      <c r="R193" s="146">
        <f>ETo!$I192*((1-Constantes!$E$19)*ETo!$K192+ETo!$L192)</f>
        <v>1.1641703098695435</v>
      </c>
      <c r="S193" s="121">
        <f>MIN(R193*Constantes!$E$17,0.8*(V192+Observaciones!$F192-T193-U193-Constantes!$D$14))</f>
        <v>1.630541248687223E-8</v>
      </c>
      <c r="T193" s="121">
        <f>IF(Observaciones!$F192&gt;0.05*Constantes!$E$18,((Observaciones!$F192-0.05*Constantes!$E$18)^2)/(Observaciones!$F192+0.95*Constantes!$E$18),0)</f>
        <v>0</v>
      </c>
      <c r="U193" s="121">
        <f>MAX(0,V192+Observaciones!$F192-T193-Constantes!$D$13)</f>
        <v>0</v>
      </c>
      <c r="V193" s="121">
        <f>V192+Observaciones!$F192-T193-S193-U193-W192</f>
        <v>25.500000003795755</v>
      </c>
      <c r="W193" s="121">
        <f>MAX(0,(V193-Constantes!$D$14)*(1-EXP(-Constantes!$D$22)))</f>
        <v>5.2257229388013784E-11</v>
      </c>
      <c r="X193" s="119">
        <f>X192+(Entradas!$E$19*U193-Y192)/(800*Entradas!$D$44)</f>
        <v>0</v>
      </c>
      <c r="Y193" s="119">
        <f>8000*Entradas!$D$45*X193/Constantes!$E$32</f>
        <v>0</v>
      </c>
      <c r="Z193" s="119">
        <f>10*Escenarios!$E$11*T193</f>
        <v>0</v>
      </c>
      <c r="AA193" s="119">
        <f>10*Escenarios!$E$11*Y193</f>
        <v>0</v>
      </c>
      <c r="AB193" s="119">
        <f>0.001*Observaciones!$F192*Escenarios!$E$9</f>
        <v>0</v>
      </c>
      <c r="AC193" s="119">
        <f>Observaciones!$I192</f>
        <v>0</v>
      </c>
      <c r="AD193" s="119">
        <f>MIN(0.0005*ETo!$M192*Escenarios!$E$9*(AH192/Constantes!$E$27)^(2/3),AH192+Z193+AA193+AB193+AC193)</f>
        <v>3.1443093499695469</v>
      </c>
      <c r="AE193" s="119">
        <f>MIN(Constantes!$E$26*(AH192/Constantes!$E$27)^(2/3),AH192+Z193+AA193+AB193+AC193-AD193)</f>
        <v>17.657683031727348</v>
      </c>
      <c r="AF193" s="119">
        <f>MIN(Entradas!$E$20,AH192+Z193+AA193+AB193+AC193-AD193-AE193)</f>
        <v>1</v>
      </c>
      <c r="AG193" s="119">
        <f>MAX(0,AH192+Z193+AA193+AB193+AC193-AD193-AE193-AF193-Constantes!$E$27)</f>
        <v>0</v>
      </c>
      <c r="AH193" s="119">
        <f t="shared" si="21"/>
        <v>5508.6970622504523</v>
      </c>
      <c r="AI193" s="119">
        <f>(Escenarios!$E$11*S193+0.1*AD193)/(Escenarios!$E$12)</f>
        <v>8.9837570723910153E-3</v>
      </c>
      <c r="AJ193" s="119">
        <f>AG193/10/Escenarios!$E$12</f>
        <v>0</v>
      </c>
      <c r="AK193" s="119">
        <f>(Escenarios!$E$11*U193+0.1*AE193)/(Escenarios!$E$12)</f>
        <v>5.0450522947792426E-2</v>
      </c>
      <c r="AL193" s="121">
        <f t="shared" si="22"/>
        <v>137.58308353300163</v>
      </c>
      <c r="AM193" s="121">
        <f>MAX(0,(AL193-Constantes!$D$13)*(1-EXP(-Constantes!$D$23)))</f>
        <v>0.67060184249083099</v>
      </c>
      <c r="AN193" s="121">
        <f>AJ193+W193*Escenarios!$E$11/Escenarios!$E$12+AM193</f>
        <v>0.67060184254234168</v>
      </c>
      <c r="AO193" s="121">
        <f>0.0526*AJ193*Observaciones!$F192^1.218</f>
        <v>0</v>
      </c>
      <c r="AP193" s="121">
        <f>AO193*Constantes!$E$38</f>
        <v>0</v>
      </c>
      <c r="AQ193" s="121">
        <f t="shared" si="23"/>
        <v>0</v>
      </c>
      <c r="AR193" s="15"/>
      <c r="AS193" s="74">
        <v>187</v>
      </c>
      <c r="AT193" s="146">
        <f>ETo!$I192*((1-Constantes!$F$19)*ETo!$K192+ETo!$L192)</f>
        <v>1.1647711227151931</v>
      </c>
      <c r="AU193" s="121">
        <f>MIN(AT193*Constantes!$F$17,0.8*(AX192+Observaciones!$F192-AV193-AW193-Constantes!$D$14))</f>
        <v>1.5556571497654661E-8</v>
      </c>
      <c r="AV193" s="121">
        <f>IF(Observaciones!$F192&gt;0.05*Constantes!$F$18,((Observaciones!$F192-0.05*Constantes!$F$18)^2)/(Observaciones!$F192+0.95*Constantes!$F$18),0)</f>
        <v>0</v>
      </c>
      <c r="AW193" s="121">
        <f>MAX(0,AX192+Observaciones!$F192-AV193-Constantes!$D$13)</f>
        <v>0</v>
      </c>
      <c r="AX193" s="121">
        <f>AX192+Observaciones!$F192-AV193-AU193-AW193-AY192</f>
        <v>25.50000000362143</v>
      </c>
      <c r="AY193" s="121">
        <f>MAX(0,(AX193-Constantes!$D$14)*(1-EXP(-Constantes!$D$22)))</f>
        <v>4.9857251728137217E-11</v>
      </c>
      <c r="AZ193" s="119">
        <f>AZ192+(Entradas!$F$19*AW193-BA192)/(800*Entradas!$D$44)</f>
        <v>0</v>
      </c>
      <c r="BA193" s="119">
        <f>8000*Entradas!$D$45*AZ193/Constantes!$F$32</f>
        <v>0</v>
      </c>
      <c r="BB193" s="119">
        <f>10*Escenarios!$F$11*AV193</f>
        <v>0</v>
      </c>
      <c r="BC193" s="119">
        <f>10*Escenarios!$F$11*BA193</f>
        <v>0</v>
      </c>
      <c r="BD193" s="119">
        <f>0.001*Observaciones!$F192*Escenarios!$F$9</f>
        <v>0</v>
      </c>
      <c r="BE193" s="119">
        <f>Observaciones!$I192</f>
        <v>0</v>
      </c>
      <c r="BF193" s="119">
        <f>MIN(0.0005*ETo!$M192*Escenarios!$F$9*(BJ192/Constantes!$F$27)^(2/3),BJ192+BB193+BE193+BC193+BD193)</f>
        <v>5.9643179305729364</v>
      </c>
      <c r="BG193" s="119">
        <f>MIN(Constantes!$F$26*(BJ192/Constantes!$F$27)^(2/3),BJ192+BB193+BC193+BD193+BE193-BF193)</f>
        <v>33.494171150661401</v>
      </c>
      <c r="BH193" s="119">
        <f>MIN(Entradas!$F$20,BJ192+BB193+BC193+BD193+BE193-BF193-BG193)</f>
        <v>1</v>
      </c>
      <c r="BI193" s="119">
        <f>MAX(0,BJ192+BB193+BC193+BD193+BE193-BF193-BG193-BH193-Constantes!$F$27)</f>
        <v>0</v>
      </c>
      <c r="BJ193" s="119">
        <f t="shared" si="24"/>
        <v>1765.5825440017531</v>
      </c>
      <c r="BK193" s="119">
        <f>(Escenarios!$F$11*AU193+0.1*BF193)/(Escenarios!$F$12)</f>
        <v>1.704092304069009E-2</v>
      </c>
      <c r="BL193" s="119">
        <f>BI193/10/Escenarios!$F$12</f>
        <v>0</v>
      </c>
      <c r="BM193" s="119">
        <f>(Escenarios!$F$11*AW193+0.1*BG193)/(Escenarios!$F$12)</f>
        <v>9.5697631859032586E-2</v>
      </c>
      <c r="BN193" s="121">
        <f t="shared" si="25"/>
        <v>144.90141381175152</v>
      </c>
      <c r="BO193" s="121">
        <f>MAX(0,(BN193-Constantes!$D$13)*(1-EXP(-Constantes!$D$23)))</f>
        <v>0.721153242284574</v>
      </c>
      <c r="BP193" s="121">
        <f>BL193+AY193*Escenarios!$F$11/Escenarios!$F$12+BO193</f>
        <v>0.72115324233158229</v>
      </c>
      <c r="BQ193" s="121">
        <f>0.0526*BL193*Observaciones!$F192^1.218</f>
        <v>0</v>
      </c>
      <c r="BR193" s="121">
        <f>BQ193*Constantes!$F$38</f>
        <v>0</v>
      </c>
      <c r="BS193" s="121">
        <f t="shared" si="26"/>
        <v>0</v>
      </c>
      <c r="BT193" s="15"/>
      <c r="BU193" s="74">
        <v>187</v>
      </c>
      <c r="BV193" s="75">
        <f>0.0526*Observaciones!$F192^2.218</f>
        <v>0</v>
      </c>
      <c r="BW193" s="75">
        <f>IF(Observaciones!$F192&gt;0.05*$CA$7,((Observaciones!$F192-0.05*$CA$7)^2)/(Observaciones!$F192+0.95*$CA$7),0)</f>
        <v>0</v>
      </c>
      <c r="BX193" s="75">
        <f>0.0526*BW193*Observaciones!$F192^1.218</f>
        <v>0</v>
      </c>
      <c r="BY193" s="27"/>
      <c r="BZ193" s="27"/>
      <c r="CA193" s="103"/>
      <c r="CB193" s="37"/>
    </row>
    <row r="194" spans="2:80" s="2" customFormat="1" ht="14.5" x14ac:dyDescent="0.35">
      <c r="B194" s="36"/>
      <c r="C194" s="74">
        <v>188</v>
      </c>
      <c r="D194" s="146">
        <f>ETo!$I193*((1-Constantes!$D$19)*ETo!$K193+ETo!$L193)</f>
        <v>1.1447796452667889</v>
      </c>
      <c r="E194" s="75">
        <f>MIN(D194*Constantes!$D$17,0.8*(H193+Observaciones!$F193-F194-G194-Constantes!$D$14))</f>
        <v>3.0798531724940407E-9</v>
      </c>
      <c r="F194" s="75">
        <f>IF(Observaciones!$F193&gt;0.05*Constantes!$D$18,((Observaciones!$F193-0.05*Constantes!$D$18)^2)/(Observaciones!$F193+0.95*Constantes!$D$18),0)</f>
        <v>0</v>
      </c>
      <c r="G194" s="75">
        <f>MAX(0,H193+Observaciones!$F193-F194-Constantes!$D$13)</f>
        <v>0</v>
      </c>
      <c r="H194" s="75">
        <f>H193+Observaciones!$F193-F194-E194-G194-I193</f>
        <v>25.500000000716962</v>
      </c>
      <c r="I194" s="75">
        <f>MAX(0,(H194-Constantes!$D$14)*(1-EXP(-Constantes!$D$22)))</f>
        <v>9.8705855471804427E-12</v>
      </c>
      <c r="J194" s="75">
        <f t="shared" si="18"/>
        <v>132.91272594679515</v>
      </c>
      <c r="K194" s="75">
        <f>MAX(0,(J194-Constantes!$D$13)*(1-EXP(-Constantes!$D$23)))</f>
        <v>0.63834132615343586</v>
      </c>
      <c r="L194" s="75">
        <f t="shared" si="19"/>
        <v>0.63834132616330641</v>
      </c>
      <c r="M194" s="75">
        <f>0.0526*F194*Observaciones!$F193^1.218</f>
        <v>0</v>
      </c>
      <c r="N194" s="75">
        <f>M194*Constantes!$D$38</f>
        <v>0</v>
      </c>
      <c r="O194" s="75">
        <f t="shared" si="20"/>
        <v>0</v>
      </c>
      <c r="P194" s="15"/>
      <c r="Q194" s="120">
        <v>188</v>
      </c>
      <c r="R194" s="146">
        <f>ETo!$I193*((1-Constantes!$E$19)*ETo!$K193+ETo!$L193)</f>
        <v>1.1449648540191362</v>
      </c>
      <c r="S194" s="121">
        <f>MIN(R194*Constantes!$E$17,0.8*(V193+Observaciones!$F193-T194-U194-Constantes!$D$14))</f>
        <v>3.0366010150828518E-9</v>
      </c>
      <c r="T194" s="121">
        <f>IF(Observaciones!$F193&gt;0.05*Constantes!$E$18,((Observaciones!$F193-0.05*Constantes!$E$18)^2)/(Observaciones!$F193+0.95*Constantes!$E$18),0)</f>
        <v>0</v>
      </c>
      <c r="U194" s="121">
        <f>MAX(0,V193+Observaciones!$F193-T194-Constantes!$D$13)</f>
        <v>0</v>
      </c>
      <c r="V194" s="121">
        <f>V193+Observaciones!$F193-T194-S194-U194-W193</f>
        <v>25.500000000706898</v>
      </c>
      <c r="W194" s="121">
        <f>MAX(0,(V194-Constantes!$D$14)*(1-EXP(-Constantes!$D$22)))</f>
        <v>9.7320199502449597E-12</v>
      </c>
      <c r="X194" s="119">
        <f>X193+(Entradas!$E$19*U194-Y193)/(800*Entradas!$D$44)</f>
        <v>0</v>
      </c>
      <c r="Y194" s="119">
        <f>8000*Entradas!$D$45*X194/Constantes!$E$32</f>
        <v>0</v>
      </c>
      <c r="Z194" s="119">
        <f>10*Escenarios!$E$11*T194</f>
        <v>0</v>
      </c>
      <c r="AA194" s="119">
        <f>10*Escenarios!$E$11*Y194</f>
        <v>0</v>
      </c>
      <c r="AB194" s="119">
        <f>0.001*Observaciones!$F193*Escenarios!$E$9</f>
        <v>0</v>
      </c>
      <c r="AC194" s="119">
        <f>Observaciones!$I193</f>
        <v>0</v>
      </c>
      <c r="AD194" s="119">
        <f>MIN(0.0005*ETo!$M193*Escenarios!$E$9*(AH193/Constantes!$E$27)^(2/3),AH193+Z194+AA194+AB194+AC194)</f>
        <v>3.0827776407034517</v>
      </c>
      <c r="AE194" s="119">
        <f>MIN(Constantes!$E$26*(AH193/Constantes!$E$27)^(2/3),AH193+Z194+AA194+AB194+AC194-AD194)</f>
        <v>17.611246468802012</v>
      </c>
      <c r="AF194" s="119">
        <f>MIN(Entradas!$E$20,AH193+Z194+AA194+AB194+AC194-AD194-AE194)</f>
        <v>1</v>
      </c>
      <c r="AG194" s="119">
        <f>MAX(0,AH193+Z194+AA194+AB194+AC194-AD194-AE194-AF194-Constantes!$E$27)</f>
        <v>0</v>
      </c>
      <c r="AH194" s="119">
        <f t="shared" si="21"/>
        <v>5487.003038140947</v>
      </c>
      <c r="AI194" s="119">
        <f>(Escenarios!$E$11*S194+0.1*AD194)/(Escenarios!$E$12)</f>
        <v>8.8079391095165771E-3</v>
      </c>
      <c r="AJ194" s="119">
        <f>AG194/10/Escenarios!$E$12</f>
        <v>0</v>
      </c>
      <c r="AK194" s="119">
        <f>(Escenarios!$E$11*U194+0.1*AE194)/(Escenarios!$E$12)</f>
        <v>5.0317847053720034E-2</v>
      </c>
      <c r="AL194" s="121">
        <f t="shared" si="22"/>
        <v>136.96279953756451</v>
      </c>
      <c r="AM194" s="121">
        <f>MAX(0,(AL194-Constantes!$D$13)*(1-EXP(-Constantes!$D$23)))</f>
        <v>0.66631722796201553</v>
      </c>
      <c r="AN194" s="121">
        <f>AJ194+W194*Escenarios!$E$11/Escenarios!$E$12+AM194</f>
        <v>0.66631722797160853</v>
      </c>
      <c r="AO194" s="121">
        <f>0.0526*AJ194*Observaciones!$F193^1.218</f>
        <v>0</v>
      </c>
      <c r="AP194" s="121">
        <f>AO194*Constantes!$E$38</f>
        <v>0</v>
      </c>
      <c r="AQ194" s="121">
        <f t="shared" si="23"/>
        <v>0</v>
      </c>
      <c r="AR194" s="15"/>
      <c r="AS194" s="74">
        <v>188</v>
      </c>
      <c r="AT194" s="146">
        <f>ETo!$I193*((1-Constantes!$F$19)*ETo!$K193+ETo!$L193)</f>
        <v>1.1455541545947878</v>
      </c>
      <c r="AU194" s="121">
        <f>MIN(AT194*Constantes!$F$17,0.8*(AX193+Observaciones!$F193-AV194-AW194-Constantes!$D$14))</f>
        <v>2.8971413712497453E-9</v>
      </c>
      <c r="AV194" s="121">
        <f>IF(Observaciones!$F193&gt;0.05*Constantes!$F$18,((Observaciones!$F193-0.05*Constantes!$F$18)^2)/(Observaciones!$F193+0.95*Constantes!$F$18),0)</f>
        <v>0</v>
      </c>
      <c r="AW194" s="121">
        <f>MAX(0,AX193+Observaciones!$F193-AV194-Constantes!$D$13)</f>
        <v>0</v>
      </c>
      <c r="AX194" s="121">
        <f>AX193+Observaciones!$F193-AV194-AU194-AW194-AY193</f>
        <v>25.500000000674429</v>
      </c>
      <c r="AY194" s="121">
        <f>MAX(0,(AX194-Constantes!$D$14)*(1-EXP(-Constantes!$D$22)))</f>
        <v>9.2850199536359276E-12</v>
      </c>
      <c r="AZ194" s="119">
        <f>AZ193+(Entradas!$F$19*AW194-BA193)/(800*Entradas!$D$44)</f>
        <v>0</v>
      </c>
      <c r="BA194" s="119">
        <f>8000*Entradas!$D$45*AZ194/Constantes!$F$32</f>
        <v>0</v>
      </c>
      <c r="BB194" s="119">
        <f>10*Escenarios!$F$11*AV194</f>
        <v>0</v>
      </c>
      <c r="BC194" s="119">
        <f>10*Escenarios!$F$11*BA194</f>
        <v>0</v>
      </c>
      <c r="BD194" s="119">
        <f>0.001*Observaciones!$F193*Escenarios!$F$9</f>
        <v>0</v>
      </c>
      <c r="BE194" s="119">
        <f>Observaciones!$I193</f>
        <v>0</v>
      </c>
      <c r="BF194" s="119">
        <f>MIN(0.0005*ETo!$M193*Escenarios!$F$9*(BJ193/Constantes!$F$27)^(2/3),BJ193+BB194+BE194+BC194+BD194)</f>
        <v>5.7751280210467755</v>
      </c>
      <c r="BG194" s="119">
        <f>MIN(Constantes!$F$26*(BJ193/Constantes!$F$27)^(2/3),BJ193+BB194+BC194+BD194+BE194-BF194)</f>
        <v>32.992065864449195</v>
      </c>
      <c r="BH194" s="119">
        <f>MIN(Entradas!$F$20,BJ193+BB194+BC194+BD194+BE194-BF194-BG194)</f>
        <v>1</v>
      </c>
      <c r="BI194" s="119">
        <f>MAX(0,BJ193+BB194+BC194+BD194+BE194-BF194-BG194-BH194-Constantes!$F$27)</f>
        <v>0</v>
      </c>
      <c r="BJ194" s="119">
        <f t="shared" si="24"/>
        <v>1725.8153501162572</v>
      </c>
      <c r="BK194" s="119">
        <f>(Escenarios!$F$11*AU194+0.1*BF194)/(Escenarios!$F$12)</f>
        <v>1.6500368506009794E-2</v>
      </c>
      <c r="BL194" s="119">
        <f>BI194/10/Escenarios!$F$12</f>
        <v>0</v>
      </c>
      <c r="BM194" s="119">
        <f>(Escenarios!$F$11*AW194+0.1*BG194)/(Escenarios!$F$12)</f>
        <v>9.4263045326997696E-2</v>
      </c>
      <c r="BN194" s="121">
        <f t="shared" si="25"/>
        <v>144.27452361479396</v>
      </c>
      <c r="BO194" s="121">
        <f>MAX(0,(BN194-Constantes!$D$13)*(1-EXP(-Constantes!$D$23)))</f>
        <v>0.71682299538861227</v>
      </c>
      <c r="BP194" s="121">
        <f>BL194+AY194*Escenarios!$F$11/Escenarios!$F$12+BO194</f>
        <v>0.71682299539736671</v>
      </c>
      <c r="BQ194" s="121">
        <f>0.0526*BL194*Observaciones!$F193^1.218</f>
        <v>0</v>
      </c>
      <c r="BR194" s="121">
        <f>BQ194*Constantes!$F$38</f>
        <v>0</v>
      </c>
      <c r="BS194" s="121">
        <f t="shared" si="26"/>
        <v>0</v>
      </c>
      <c r="BT194" s="15"/>
      <c r="BU194" s="74">
        <v>188</v>
      </c>
      <c r="BV194" s="75">
        <f>0.0526*Observaciones!$F193^2.218</f>
        <v>0</v>
      </c>
      <c r="BW194" s="75">
        <f>IF(Observaciones!$F193&gt;0.05*$CA$7,((Observaciones!$F193-0.05*$CA$7)^2)/(Observaciones!$F193+0.95*$CA$7),0)</f>
        <v>0</v>
      </c>
      <c r="BX194" s="75">
        <f>0.0526*BW194*Observaciones!$F193^1.218</f>
        <v>0</v>
      </c>
      <c r="BY194" s="27"/>
      <c r="BZ194" s="27"/>
      <c r="CA194" s="103"/>
      <c r="CB194" s="37"/>
    </row>
    <row r="195" spans="2:80" s="2" customFormat="1" ht="14.5" x14ac:dyDescent="0.35">
      <c r="B195" s="36"/>
      <c r="C195" s="74">
        <v>189</v>
      </c>
      <c r="D195" s="146">
        <f>ETo!$I194*((1-Constantes!$D$19)*ETo!$K194+ETo!$L194)</f>
        <v>1.1004262493868848</v>
      </c>
      <c r="E195" s="75">
        <f>MIN(D195*Constantes!$D$17,0.8*(H194+Observaciones!$F194-F195-G195-Constantes!$D$14))</f>
        <v>5.7356714933121117E-10</v>
      </c>
      <c r="F195" s="75">
        <f>IF(Observaciones!$F194&gt;0.05*Constantes!$D$18,((Observaciones!$F194-0.05*Constantes!$D$18)^2)/(Observaciones!$F194+0.95*Constantes!$D$18),0)</f>
        <v>0</v>
      </c>
      <c r="G195" s="75">
        <f>MAX(0,H194+Observaciones!$F194-F195-Constantes!$D$13)</f>
        <v>0</v>
      </c>
      <c r="H195" s="75">
        <f>H194+Observaciones!$F194-F195-E195-G195-I194</f>
        <v>25.500000000133525</v>
      </c>
      <c r="I195" s="75">
        <f>MAX(0,(H195-Constantes!$D$14)*(1-EXP(-Constantes!$D$22)))</f>
        <v>1.8382318494974508E-12</v>
      </c>
      <c r="J195" s="75">
        <f t="shared" si="18"/>
        <v>132.27438462064171</v>
      </c>
      <c r="K195" s="75">
        <f>MAX(0,(J195-Constantes!$D$13)*(1-EXP(-Constantes!$D$23)))</f>
        <v>0.63393198053030242</v>
      </c>
      <c r="L195" s="75">
        <f t="shared" si="19"/>
        <v>0.63393198053214062</v>
      </c>
      <c r="M195" s="75">
        <f>0.0526*F195*Observaciones!$F194^1.218</f>
        <v>0</v>
      </c>
      <c r="N195" s="75">
        <f>M195*Constantes!$D$38</f>
        <v>0</v>
      </c>
      <c r="O195" s="75">
        <f t="shared" si="20"/>
        <v>0</v>
      </c>
      <c r="P195" s="15"/>
      <c r="Q195" s="120">
        <v>189</v>
      </c>
      <c r="R195" s="146">
        <f>ETo!$I194*((1-Constantes!$E$19)*ETo!$K194+ETo!$L194)</f>
        <v>1.1006032612413827</v>
      </c>
      <c r="S195" s="121">
        <f>MIN(R195*Constantes!$E$17,0.8*(V194+Observaciones!$F194-T195-U195-Constantes!$D$14))</f>
        <v>5.6551527904957774E-10</v>
      </c>
      <c r="T195" s="121">
        <f>IF(Observaciones!$F194&gt;0.05*Constantes!$E$18,((Observaciones!$F194-0.05*Constantes!$E$18)^2)/(Observaciones!$F194+0.95*Constantes!$E$18),0)</f>
        <v>0</v>
      </c>
      <c r="U195" s="121">
        <f>MAX(0,V194+Observaciones!$F194-T195-Constantes!$D$13)</f>
        <v>0</v>
      </c>
      <c r="V195" s="121">
        <f>V194+Observaciones!$F194-T195-S195-U195-W194</f>
        <v>25.500000000131653</v>
      </c>
      <c r="W195" s="121">
        <f>MAX(0,(V195-Constantes!$D$14)*(1-EXP(-Constantes!$D$22)))</f>
        <v>1.8124556159693888E-12</v>
      </c>
      <c r="X195" s="119">
        <f>X194+(Entradas!$E$19*U195-Y194)/(800*Entradas!$D$44)</f>
        <v>0</v>
      </c>
      <c r="Y195" s="119">
        <f>8000*Entradas!$D$45*X195/Constantes!$E$32</f>
        <v>0</v>
      </c>
      <c r="Z195" s="119">
        <f>10*Escenarios!$E$11*T195</f>
        <v>0</v>
      </c>
      <c r="AA195" s="119">
        <f>10*Escenarios!$E$11*Y195</f>
        <v>0</v>
      </c>
      <c r="AB195" s="119">
        <f>0.001*Observaciones!$F194*Escenarios!$E$9</f>
        <v>0</v>
      </c>
      <c r="AC195" s="119">
        <f>Observaciones!$I194</f>
        <v>0</v>
      </c>
      <c r="AD195" s="119">
        <f>MIN(0.0005*ETo!$M194*Escenarios!$E$9*(AH194/Constantes!$E$27)^(2/3),AH194+Z195+AA195+AB195+AC195)</f>
        <v>2.952459139054664</v>
      </c>
      <c r="AE195" s="119">
        <f>MIN(Constantes!$E$26*(AH194/Constantes!$E$27)^(2/3),AH194+Z195+AA195+AB195+AC195-AD195)</f>
        <v>17.564979023223326</v>
      </c>
      <c r="AF195" s="119">
        <f>MIN(Entradas!$E$20,AH194+Z195+AA195+AB195+AC195-AD195-AE195)</f>
        <v>1</v>
      </c>
      <c r="AG195" s="119">
        <f>MAX(0,AH194+Z195+AA195+AB195+AC195-AD195-AE195-AF195-Constantes!$E$27)</f>
        <v>0</v>
      </c>
      <c r="AH195" s="119">
        <f t="shared" si="21"/>
        <v>5465.4855999786687</v>
      </c>
      <c r="AI195" s="119">
        <f>(Escenarios!$E$11*S195+0.1*AD195)/(Escenarios!$E$12)</f>
        <v>8.4355980975926725E-3</v>
      </c>
      <c r="AJ195" s="119">
        <f>AG195/10/Escenarios!$E$12</f>
        <v>0</v>
      </c>
      <c r="AK195" s="119">
        <f>(Escenarios!$E$11*U195+0.1*AE195)/(Escenarios!$E$12)</f>
        <v>5.018565435206665E-2</v>
      </c>
      <c r="AL195" s="121">
        <f t="shared" si="22"/>
        <v>136.34666796395456</v>
      </c>
      <c r="AM195" s="121">
        <f>MAX(0,(AL195-Constantes!$D$13)*(1-EXP(-Constantes!$D$23)))</f>
        <v>0.66206129630591859</v>
      </c>
      <c r="AN195" s="121">
        <f>AJ195+W195*Escenarios!$E$11/Escenarios!$E$12+AM195</f>
        <v>0.66206129630770516</v>
      </c>
      <c r="AO195" s="121">
        <f>0.0526*AJ195*Observaciones!$F194^1.218</f>
        <v>0</v>
      </c>
      <c r="AP195" s="121">
        <f>AO195*Constantes!$E$38</f>
        <v>0</v>
      </c>
      <c r="AQ195" s="121">
        <f t="shared" si="23"/>
        <v>0</v>
      </c>
      <c r="AR195" s="15"/>
      <c r="AS195" s="74">
        <v>189</v>
      </c>
      <c r="AT195" s="146">
        <f>ETo!$I194*((1-Constantes!$F$19)*ETo!$K194+ETo!$L194)</f>
        <v>1.1011664807784232</v>
      </c>
      <c r="AU195" s="121">
        <f>MIN(AT195*Constantes!$F$17,0.8*(AX194+Observaciones!$F194-AV195-AW195-Constantes!$D$14))</f>
        <v>5.3954067880113148E-10</v>
      </c>
      <c r="AV195" s="121">
        <f>IF(Observaciones!$F194&gt;0.05*Constantes!$F$18,((Observaciones!$F194-0.05*Constantes!$F$18)^2)/(Observaciones!$F194+0.95*Constantes!$F$18),0)</f>
        <v>0</v>
      </c>
      <c r="AW195" s="121">
        <f>MAX(0,AX194+Observaciones!$F194-AV195-Constantes!$D$13)</f>
        <v>0</v>
      </c>
      <c r="AX195" s="121">
        <f>AX194+Observaciones!$F194-AV195-AU195-AW195-AY194</f>
        <v>25.500000000125603</v>
      </c>
      <c r="AY195" s="121">
        <f>MAX(0,(AX195-Constantes!$D$14)*(1-EXP(-Constantes!$D$22)))</f>
        <v>1.7291597417790858E-12</v>
      </c>
      <c r="AZ195" s="119">
        <f>AZ194+(Entradas!$F$19*AW195-BA194)/(800*Entradas!$D$44)</f>
        <v>0</v>
      </c>
      <c r="BA195" s="119">
        <f>8000*Entradas!$D$45*AZ195/Constantes!$F$32</f>
        <v>0</v>
      </c>
      <c r="BB195" s="119">
        <f>10*Escenarios!$F$11*AV195</f>
        <v>0</v>
      </c>
      <c r="BC195" s="119">
        <f>10*Escenarios!$F$11*BA195</f>
        <v>0</v>
      </c>
      <c r="BD195" s="119">
        <f>0.001*Observaciones!$F194*Escenarios!$F$9</f>
        <v>0</v>
      </c>
      <c r="BE195" s="119">
        <f>Observaciones!$I194</f>
        <v>0</v>
      </c>
      <c r="BF195" s="119">
        <f>MIN(0.0005*ETo!$M194*Escenarios!$F$9*(BJ194/Constantes!$F$27)^(2/3),BJ194+BB195+BE195+BC195+BD195)</f>
        <v>5.4619783166480316</v>
      </c>
      <c r="BG195" s="119">
        <f>MIN(Constantes!$F$26*(BJ194/Constantes!$F$27)^(2/3),BJ194+BB195+BC195+BD195+BE195-BF195)</f>
        <v>32.494788255712088</v>
      </c>
      <c r="BH195" s="119">
        <f>MIN(Entradas!$F$20,BJ194+BB195+BC195+BD195+BE195-BF195-BG195)</f>
        <v>1</v>
      </c>
      <c r="BI195" s="119">
        <f>MAX(0,BJ194+BB195+BC195+BD195+BE195-BF195-BG195-BH195-Constantes!$F$27)</f>
        <v>0</v>
      </c>
      <c r="BJ195" s="119">
        <f t="shared" si="24"/>
        <v>1686.8585835438969</v>
      </c>
      <c r="BK195" s="119">
        <f>(Escenarios!$F$11*AU195+0.1*BF195)/(Escenarios!$F$12)</f>
        <v>1.5605652841989873E-2</v>
      </c>
      <c r="BL195" s="119">
        <f>BI195/10/Escenarios!$F$12</f>
        <v>0</v>
      </c>
      <c r="BM195" s="119">
        <f>(Escenarios!$F$11*AW195+0.1*BG195)/(Escenarios!$F$12)</f>
        <v>9.2842252159177407E-2</v>
      </c>
      <c r="BN195" s="121">
        <f t="shared" si="25"/>
        <v>143.65054287156454</v>
      </c>
      <c r="BO195" s="121">
        <f>MAX(0,(BN195-Constantes!$D$13)*(1-EXP(-Constantes!$D$23)))</f>
        <v>0.71251284555755334</v>
      </c>
      <c r="BP195" s="121">
        <f>BL195+AY195*Escenarios!$F$11/Escenarios!$F$12+BO195</f>
        <v>0.71251284555918371</v>
      </c>
      <c r="BQ195" s="121">
        <f>0.0526*BL195*Observaciones!$F194^1.218</f>
        <v>0</v>
      </c>
      <c r="BR195" s="121">
        <f>BQ195*Constantes!$F$38</f>
        <v>0</v>
      </c>
      <c r="BS195" s="121">
        <f t="shared" si="26"/>
        <v>0</v>
      </c>
      <c r="BT195" s="15"/>
      <c r="BU195" s="74">
        <v>189</v>
      </c>
      <c r="BV195" s="75">
        <f>0.0526*Observaciones!$F194^2.218</f>
        <v>0</v>
      </c>
      <c r="BW195" s="75">
        <f>IF(Observaciones!$F194&gt;0.05*$CA$7,((Observaciones!$F194-0.05*$CA$7)^2)/(Observaciones!$F194+0.95*$CA$7),0)</f>
        <v>0</v>
      </c>
      <c r="BX195" s="75">
        <f>0.0526*BW195*Observaciones!$F194^1.218</f>
        <v>0</v>
      </c>
      <c r="BY195" s="27"/>
      <c r="BZ195" s="27"/>
      <c r="CA195" s="103"/>
      <c r="CB195" s="37"/>
    </row>
    <row r="196" spans="2:80" s="2" customFormat="1" ht="14.5" x14ac:dyDescent="0.35">
      <c r="B196" s="36"/>
      <c r="C196" s="74">
        <v>190</v>
      </c>
      <c r="D196" s="146">
        <f>ETo!$I195*((1-Constantes!$D$19)*ETo!$K195+ETo!$L195)</f>
        <v>1.0942259390723521</v>
      </c>
      <c r="E196" s="75">
        <f>MIN(D196*Constantes!$D$17,0.8*(H195+Observaciones!$F195-F196-G196-Constantes!$D$14))</f>
        <v>1.0681731055228739E-10</v>
      </c>
      <c r="F196" s="75">
        <f>IF(Observaciones!$F195&gt;0.05*Constantes!$D$18,((Observaciones!$F195-0.05*Constantes!$D$18)^2)/(Observaciones!$F195+0.95*Constantes!$D$18),0)</f>
        <v>0</v>
      </c>
      <c r="G196" s="75">
        <f>MAX(0,H195+Observaciones!$F195-F196-Constantes!$D$13)</f>
        <v>0</v>
      </c>
      <c r="H196" s="75">
        <f>H195+Observaciones!$F195-F196-E196-G196-I195</f>
        <v>25.500000000024873</v>
      </c>
      <c r="I196" s="75">
        <f>MAX(0,(H196-Constantes!$D$14)*(1-EXP(-Constantes!$D$22)))</f>
        <v>3.4237881346572006E-13</v>
      </c>
      <c r="J196" s="75">
        <f t="shared" si="18"/>
        <v>131.64045264011142</v>
      </c>
      <c r="K196" s="75">
        <f>MAX(0,(J196-Constantes!$D$13)*(1-EXP(-Constantes!$D$23)))</f>
        <v>0.62955309248218061</v>
      </c>
      <c r="L196" s="75">
        <f t="shared" si="19"/>
        <v>0.629553092482523</v>
      </c>
      <c r="M196" s="75">
        <f>0.0526*F196*Observaciones!$F195^1.218</f>
        <v>0</v>
      </c>
      <c r="N196" s="75">
        <f>M196*Constantes!$D$38</f>
        <v>0</v>
      </c>
      <c r="O196" s="75">
        <f t="shared" si="20"/>
        <v>0</v>
      </c>
      <c r="P196" s="15"/>
      <c r="Q196" s="120">
        <v>190</v>
      </c>
      <c r="R196" s="146">
        <f>ETo!$I195*((1-Constantes!$E$19)*ETo!$K195+ETo!$L195)</f>
        <v>1.0944015618349274</v>
      </c>
      <c r="S196" s="121">
        <f>MIN(R196*Constantes!$E$17,0.8*(V195+Observaciones!$F195-T196-U196-Constantes!$D$14))</f>
        <v>1.053194864653051E-10</v>
      </c>
      <c r="T196" s="121">
        <f>IF(Observaciones!$F195&gt;0.05*Constantes!$E$18,((Observaciones!$F195-0.05*Constantes!$E$18)^2)/(Observaciones!$F195+0.95*Constantes!$E$18),0)</f>
        <v>0</v>
      </c>
      <c r="U196" s="121">
        <f>MAX(0,V195+Observaciones!$F195-T196-Constantes!$D$13)</f>
        <v>0</v>
      </c>
      <c r="V196" s="121">
        <f>V195+Observaciones!$F195-T196-S196-U196-W195</f>
        <v>25.500000000024521</v>
      </c>
      <c r="W196" s="121">
        <f>MAX(0,(V196-Constantes!$D$14)*(1-EXP(-Constantes!$D$22)))</f>
        <v>3.3753659881813344E-13</v>
      </c>
      <c r="X196" s="119">
        <f>X195+(Entradas!$E$19*U196-Y195)/(800*Entradas!$D$44)</f>
        <v>0</v>
      </c>
      <c r="Y196" s="119">
        <f>8000*Entradas!$D$45*X196/Constantes!$E$32</f>
        <v>0</v>
      </c>
      <c r="Z196" s="119">
        <f>10*Escenarios!$E$11*T196</f>
        <v>0</v>
      </c>
      <c r="AA196" s="119">
        <f>10*Escenarios!$E$11*Y196</f>
        <v>0</v>
      </c>
      <c r="AB196" s="119">
        <f>0.001*Observaciones!$F195*Escenarios!$E$9</f>
        <v>0</v>
      </c>
      <c r="AC196" s="119">
        <f>Observaciones!$I195</f>
        <v>0</v>
      </c>
      <c r="AD196" s="119">
        <f>MIN(0.0005*ETo!$M195*Escenarios!$E$9*(AH195/Constantes!$E$27)^(2/3),AH195+Z196+AA196+AB196+AC196)</f>
        <v>2.9269595102685164</v>
      </c>
      <c r="AE196" s="119">
        <f>MIN(Constantes!$E$26*(AH195/Constantes!$E$27)^(2/3),AH195+Z196+AA196+AB196+AC196-AD196)</f>
        <v>17.519027914800699</v>
      </c>
      <c r="AF196" s="119">
        <f>MIN(Entradas!$E$20,AH195+Z196+AA196+AB196+AC196-AD196-AE196)</f>
        <v>1</v>
      </c>
      <c r="AG196" s="119">
        <f>MAX(0,AH195+Z196+AA196+AB196+AC196-AD196-AE196-AF196-Constantes!$E$27)</f>
        <v>0</v>
      </c>
      <c r="AH196" s="119">
        <f t="shared" si="21"/>
        <v>5444.039612553599</v>
      </c>
      <c r="AI196" s="119">
        <f>(Escenarios!$E$11*S196+0.1*AD196)/(Escenarios!$E$12)</f>
        <v>8.3627415617249685E-3</v>
      </c>
      <c r="AJ196" s="119">
        <f>AG196/10/Escenarios!$E$12</f>
        <v>0</v>
      </c>
      <c r="AK196" s="119">
        <f>(Escenarios!$E$11*U196+0.1*AE196)/(Escenarios!$E$12)</f>
        <v>5.005436547085914E-2</v>
      </c>
      <c r="AL196" s="121">
        <f t="shared" si="22"/>
        <v>135.73466103311949</v>
      </c>
      <c r="AM196" s="121">
        <f>MAX(0,(AL196-Constantes!$D$13)*(1-EXP(-Constantes!$D$23)))</f>
        <v>0.65783385563860974</v>
      </c>
      <c r="AN196" s="121">
        <f>AJ196+W196*Escenarios!$E$11/Escenarios!$E$12+AM196</f>
        <v>0.65783385563894248</v>
      </c>
      <c r="AO196" s="121">
        <f>0.0526*AJ196*Observaciones!$F195^1.218</f>
        <v>0</v>
      </c>
      <c r="AP196" s="121">
        <f>AO196*Constantes!$E$38</f>
        <v>0</v>
      </c>
      <c r="AQ196" s="121">
        <f t="shared" si="23"/>
        <v>0</v>
      </c>
      <c r="AR196" s="15"/>
      <c r="AS196" s="74">
        <v>190</v>
      </c>
      <c r="AT196" s="146">
        <f>ETo!$I195*((1-Constantes!$F$19)*ETo!$K195+ETo!$L195)</f>
        <v>1.0949603615340302</v>
      </c>
      <c r="AU196" s="121">
        <f>MIN(AT196*Constantes!$F$17,0.8*(AX195+Observaciones!$F195-AV196-AW196-Constantes!$D$14))</f>
        <v>1.0047926934930729E-10</v>
      </c>
      <c r="AV196" s="121">
        <f>IF(Observaciones!$F195&gt;0.05*Constantes!$F$18,((Observaciones!$F195-0.05*Constantes!$F$18)^2)/(Observaciones!$F195+0.95*Constantes!$F$18),0)</f>
        <v>0</v>
      </c>
      <c r="AW196" s="121">
        <f>MAX(0,AX195+Observaciones!$F195-AV196-Constantes!$D$13)</f>
        <v>0</v>
      </c>
      <c r="AX196" s="121">
        <f>AX195+Observaciones!$F195-AV196-AU196-AW196-AY195</f>
        <v>25.500000000023395</v>
      </c>
      <c r="AY196" s="121">
        <f>MAX(0,(AX196-Constantes!$D$14)*(1-EXP(-Constantes!$D$22)))</f>
        <v>3.2203172969404296E-13</v>
      </c>
      <c r="AZ196" s="119">
        <f>AZ195+(Entradas!$F$19*AW196-BA195)/(800*Entradas!$D$44)</f>
        <v>0</v>
      </c>
      <c r="BA196" s="119">
        <f>8000*Entradas!$D$45*AZ196/Constantes!$F$32</f>
        <v>0</v>
      </c>
      <c r="BB196" s="119">
        <f>10*Escenarios!$F$11*AV196</f>
        <v>0</v>
      </c>
      <c r="BC196" s="119">
        <f>10*Escenarios!$F$11*BA196</f>
        <v>0</v>
      </c>
      <c r="BD196" s="119">
        <f>0.001*Observaciones!$F195*Escenarios!$F$9</f>
        <v>0</v>
      </c>
      <c r="BE196" s="119">
        <f>Observaciones!$I195</f>
        <v>0</v>
      </c>
      <c r="BF196" s="119">
        <f>MIN(0.0005*ETo!$M195*Escenarios!$F$9*(BJ195/Constantes!$F$27)^(2/3),BJ195+BB196+BE196+BC196+BD196)</f>
        <v>5.3469975696336673</v>
      </c>
      <c r="BG196" s="119">
        <f>MIN(Constantes!$F$26*(BJ195/Constantes!$F$27)^(2/3),BJ195+BB196+BC196+BD196+BE196-BF196)</f>
        <v>32.003927404581738</v>
      </c>
      <c r="BH196" s="119">
        <f>MIN(Entradas!$F$20,BJ195+BB196+BC196+BD196+BE196-BF196-BG196)</f>
        <v>1</v>
      </c>
      <c r="BI196" s="119">
        <f>MAX(0,BJ195+BB196+BC196+BD196+BE196-BF196-BG196-BH196-Constantes!$F$27)</f>
        <v>0</v>
      </c>
      <c r="BJ196" s="119">
        <f t="shared" si="24"/>
        <v>1648.5076585696816</v>
      </c>
      <c r="BK196" s="119">
        <f>(Escenarios!$F$11*AU196+0.1*BF196)/(Escenarios!$F$12)</f>
        <v>1.5277136007976647E-2</v>
      </c>
      <c r="BL196" s="119">
        <f>BI196/10/Escenarios!$F$12</f>
        <v>0</v>
      </c>
      <c r="BM196" s="119">
        <f>(Escenarios!$F$11*AW196+0.1*BG196)/(Escenarios!$F$12)</f>
        <v>9.1439792584519244E-2</v>
      </c>
      <c r="BN196" s="121">
        <f t="shared" si="25"/>
        <v>143.02946981859151</v>
      </c>
      <c r="BO196" s="121">
        <f>MAX(0,(BN196-Constantes!$D$13)*(1-EXP(-Constantes!$D$23)))</f>
        <v>0.70822278061020805</v>
      </c>
      <c r="BP196" s="121">
        <f>BL196+AY196*Escenarios!$F$11/Escenarios!$F$12+BO196</f>
        <v>0.70822278061051169</v>
      </c>
      <c r="BQ196" s="121">
        <f>0.0526*BL196*Observaciones!$F195^1.218</f>
        <v>0</v>
      </c>
      <c r="BR196" s="121">
        <f>BQ196*Constantes!$F$38</f>
        <v>0</v>
      </c>
      <c r="BS196" s="121">
        <f t="shared" si="26"/>
        <v>0</v>
      </c>
      <c r="BT196" s="15"/>
      <c r="BU196" s="74">
        <v>190</v>
      </c>
      <c r="BV196" s="75">
        <f>0.0526*Observaciones!$F195^2.218</f>
        <v>0</v>
      </c>
      <c r="BW196" s="75">
        <f>IF(Observaciones!$F195&gt;0.05*$CA$7,((Observaciones!$F195-0.05*$CA$7)^2)/(Observaciones!$F195+0.95*$CA$7),0)</f>
        <v>0</v>
      </c>
      <c r="BX196" s="75">
        <f>0.0526*BW196*Observaciones!$F195^1.218</f>
        <v>0</v>
      </c>
      <c r="BY196" s="27"/>
      <c r="BZ196" s="27"/>
      <c r="CA196" s="103"/>
      <c r="CB196" s="37"/>
    </row>
    <row r="197" spans="2:80" s="2" customFormat="1" ht="14.5" x14ac:dyDescent="0.35">
      <c r="B197" s="36"/>
      <c r="C197" s="74">
        <v>191</v>
      </c>
      <c r="D197" s="146">
        <f>ETo!$I196*((1-Constantes!$D$19)*ETo!$K196+ETo!$L196)</f>
        <v>1.1167540702030674</v>
      </c>
      <c r="E197" s="75">
        <f>MIN(D197*Constantes!$D$17,0.8*(H196+Observaciones!$F196-F197-G197-Constantes!$D$14))</f>
        <v>1.9895196601282805E-11</v>
      </c>
      <c r="F197" s="75">
        <f>IF(Observaciones!$F196&gt;0.05*Constantes!$D$18,((Observaciones!$F196-0.05*Constantes!$D$18)^2)/(Observaciones!$F196+0.95*Constantes!$D$18),0)</f>
        <v>0</v>
      </c>
      <c r="G197" s="75">
        <f>MAX(0,H196+Observaciones!$F196-F197-Constantes!$D$13)</f>
        <v>0</v>
      </c>
      <c r="H197" s="75">
        <f>H196+Observaciones!$F196-F197-E197-G197-I196</f>
        <v>25.500000000004636</v>
      </c>
      <c r="I197" s="75">
        <f>MAX(0,(H197-Constantes!$D$14)*(1-EXP(-Constantes!$D$22)))</f>
        <v>6.3780281822756984E-14</v>
      </c>
      <c r="J197" s="75">
        <f t="shared" si="18"/>
        <v>131.01089954762924</v>
      </c>
      <c r="K197" s="75">
        <f>MAX(0,(J197-Constantes!$D$13)*(1-EXP(-Constantes!$D$23)))</f>
        <v>0.62520445162323179</v>
      </c>
      <c r="L197" s="75">
        <f t="shared" si="19"/>
        <v>0.62520445162329552</v>
      </c>
      <c r="M197" s="75">
        <f>0.0526*F197*Observaciones!$F196^1.218</f>
        <v>0</v>
      </c>
      <c r="N197" s="75">
        <f>M197*Constantes!$D$38</f>
        <v>0</v>
      </c>
      <c r="O197" s="75">
        <f t="shared" si="20"/>
        <v>0</v>
      </c>
      <c r="P197" s="15"/>
      <c r="Q197" s="120">
        <v>191</v>
      </c>
      <c r="R197" s="146">
        <f>ETo!$I196*((1-Constantes!$E$19)*ETo!$K196+ETo!$L196)</f>
        <v>1.1169334814461833</v>
      </c>
      <c r="S197" s="121">
        <f>MIN(R197*Constantes!$E$17,0.8*(V196+Observaciones!$F196-T197-U197-Constantes!$D$14))</f>
        <v>1.9613821677921806E-11</v>
      </c>
      <c r="T197" s="121">
        <f>IF(Observaciones!$F196&gt;0.05*Constantes!$E$18,((Observaciones!$F196-0.05*Constantes!$E$18)^2)/(Observaciones!$F196+0.95*Constantes!$E$18),0)</f>
        <v>0</v>
      </c>
      <c r="U197" s="121">
        <f>MAX(0,V196+Observaciones!$F196-T197-Constantes!$D$13)</f>
        <v>0</v>
      </c>
      <c r="V197" s="121">
        <f>V196+Observaciones!$F196-T197-S197-U197-W196</f>
        <v>25.500000000004569</v>
      </c>
      <c r="W197" s="121">
        <f>MAX(0,(V197-Constantes!$D$14)*(1-EXP(-Constantes!$D$22)))</f>
        <v>6.2850967900492891E-14</v>
      </c>
      <c r="X197" s="119">
        <f>X196+(Entradas!$E$19*U197-Y196)/(800*Entradas!$D$44)</f>
        <v>0</v>
      </c>
      <c r="Y197" s="119">
        <f>8000*Entradas!$D$45*X197/Constantes!$E$32</f>
        <v>0</v>
      </c>
      <c r="Z197" s="119">
        <f>10*Escenarios!$E$11*T197</f>
        <v>0</v>
      </c>
      <c r="AA197" s="119">
        <f>10*Escenarios!$E$11*Y197</f>
        <v>0</v>
      </c>
      <c r="AB197" s="119">
        <f>0.001*Observaciones!$F196*Escenarios!$E$9</f>
        <v>0</v>
      </c>
      <c r="AC197" s="119">
        <f>Observaciones!$I196</f>
        <v>0</v>
      </c>
      <c r="AD197" s="119">
        <f>MIN(0.0005*ETo!$M196*Escenarios!$E$9*(AH196/Constantes!$E$27)^(2/3),AH196+Z197+AA197+AB197+AC197)</f>
        <v>2.9799214472147395</v>
      </c>
      <c r="AE197" s="119">
        <f>MIN(Constantes!$E$26*(AH196/Constantes!$E$27)^(2/3),AH196+Z197+AA197+AB197+AC197-AD197)</f>
        <v>17.47316934962172</v>
      </c>
      <c r="AF197" s="119">
        <f>MIN(Entradas!$E$20,AH196+Z197+AA197+AB197+AC197-AD197-AE197)</f>
        <v>1</v>
      </c>
      <c r="AG197" s="119">
        <f>MAX(0,AH196+Z197+AA197+AB197+AC197-AD197-AE197-AF197-Constantes!$E$27)</f>
        <v>0</v>
      </c>
      <c r="AH197" s="119">
        <f t="shared" si="21"/>
        <v>5422.5865217567625</v>
      </c>
      <c r="AI197" s="119">
        <f>(Escenarios!$E$11*S197+0.1*AD197)/(Escenarios!$E$12)</f>
        <v>8.5140612970900226E-3</v>
      </c>
      <c r="AJ197" s="119">
        <f>AG197/10/Escenarios!$E$12</f>
        <v>0</v>
      </c>
      <c r="AK197" s="119">
        <f>(Escenarios!$E$11*U197+0.1*AE197)/(Escenarios!$E$12)</f>
        <v>4.9923340998919208E-2</v>
      </c>
      <c r="AL197" s="121">
        <f t="shared" si="22"/>
        <v>135.12675051847981</v>
      </c>
      <c r="AM197" s="121">
        <f>MAX(0,(AL197-Constantes!$D$13)*(1-EXP(-Constantes!$D$23)))</f>
        <v>0.65363471098486225</v>
      </c>
      <c r="AN197" s="121">
        <f>AJ197+W197*Escenarios!$E$11/Escenarios!$E$12+AM197</f>
        <v>0.65363471098492421</v>
      </c>
      <c r="AO197" s="121">
        <f>0.0526*AJ197*Observaciones!$F196^1.218</f>
        <v>0</v>
      </c>
      <c r="AP197" s="121">
        <f>AO197*Constantes!$E$38</f>
        <v>0</v>
      </c>
      <c r="AQ197" s="121">
        <f t="shared" si="23"/>
        <v>0</v>
      </c>
      <c r="AR197" s="15"/>
      <c r="AS197" s="74">
        <v>191</v>
      </c>
      <c r="AT197" s="146">
        <f>ETo!$I196*((1-Constantes!$F$19)*ETo!$K196+ETo!$L196)</f>
        <v>1.1175043354015519</v>
      </c>
      <c r="AU197" s="121">
        <f>MIN(AT197*Constantes!$F$17,0.8*(AX196+Observaciones!$F196-AV197-AW197-Constantes!$D$14))</f>
        <v>1.8712853488978001E-11</v>
      </c>
      <c r="AV197" s="121">
        <f>IF(Observaciones!$F196&gt;0.05*Constantes!$F$18,((Observaciones!$F196-0.05*Constantes!$F$18)^2)/(Observaciones!$F196+0.95*Constantes!$F$18),0)</f>
        <v>0</v>
      </c>
      <c r="AW197" s="121">
        <f>MAX(0,AX196+Observaciones!$F196-AV197-Constantes!$D$13)</f>
        <v>0</v>
      </c>
      <c r="AX197" s="121">
        <f>AX196+Observaciones!$F196-AV197-AU197-AW197-AY196</f>
        <v>25.500000000004359</v>
      </c>
      <c r="AY197" s="121">
        <f>MAX(0,(AX197-Constantes!$D$14)*(1-EXP(-Constantes!$D$22)))</f>
        <v>5.9965203615567534E-14</v>
      </c>
      <c r="AZ197" s="119">
        <f>AZ196+(Entradas!$F$19*AW197-BA196)/(800*Entradas!$D$44)</f>
        <v>0</v>
      </c>
      <c r="BA197" s="119">
        <f>8000*Entradas!$D$45*AZ197/Constantes!$F$32</f>
        <v>0</v>
      </c>
      <c r="BB197" s="119">
        <f>10*Escenarios!$F$11*AV197</f>
        <v>0</v>
      </c>
      <c r="BC197" s="119">
        <f>10*Escenarios!$F$11*BA197</f>
        <v>0</v>
      </c>
      <c r="BD197" s="119">
        <f>0.001*Observaciones!$F196*Escenarios!$F$9</f>
        <v>0</v>
      </c>
      <c r="BE197" s="119">
        <f>Observaciones!$I196</f>
        <v>0</v>
      </c>
      <c r="BF197" s="119">
        <f>MIN(0.0005*ETo!$M196*Escenarios!$F$9*(BJ196/Constantes!$F$27)^(2/3),BJ196+BB197+BE197+BC197+BD197)</f>
        <v>5.3749934034072968</v>
      </c>
      <c r="BG197" s="119">
        <f>MIN(Constantes!$F$26*(BJ196/Constantes!$F$27)^(2/3),BJ196+BB197+BC197+BD197+BE197-BF197)</f>
        <v>31.51699521429277</v>
      </c>
      <c r="BH197" s="119">
        <f>MIN(Entradas!$F$20,BJ196+BB197+BC197+BD197+BE197-BF197-BG197)</f>
        <v>1</v>
      </c>
      <c r="BI197" s="119">
        <f>MAX(0,BJ196+BB197+BC197+BD197+BE197-BF197-BG197-BH197-Constantes!$F$27)</f>
        <v>0</v>
      </c>
      <c r="BJ197" s="119">
        <f t="shared" si="24"/>
        <v>1610.6156699519815</v>
      </c>
      <c r="BK197" s="119">
        <f>(Escenarios!$F$11*AU197+0.1*BF197)/(Escenarios!$F$12)</f>
        <v>1.5357124027378681E-2</v>
      </c>
      <c r="BL197" s="119">
        <f>BI197/10/Escenarios!$F$12</f>
        <v>0</v>
      </c>
      <c r="BM197" s="119">
        <f>(Escenarios!$F$11*AW197+0.1*BG197)/(Escenarios!$F$12)</f>
        <v>9.0048557755122216E-2</v>
      </c>
      <c r="BN197" s="121">
        <f t="shared" si="25"/>
        <v>142.41129559573642</v>
      </c>
      <c r="BO197" s="121">
        <f>MAX(0,(BN197-Constantes!$D$13)*(1-EXP(-Constantes!$D$23)))</f>
        <v>0.70395273934512981</v>
      </c>
      <c r="BP197" s="121">
        <f>BL197+AY197*Escenarios!$F$11/Escenarios!$F$12+BO197</f>
        <v>0.70395273934518632</v>
      </c>
      <c r="BQ197" s="121">
        <f>0.0526*BL197*Observaciones!$F196^1.218</f>
        <v>0</v>
      </c>
      <c r="BR197" s="121">
        <f>BQ197*Constantes!$F$38</f>
        <v>0</v>
      </c>
      <c r="BS197" s="121">
        <f t="shared" si="26"/>
        <v>0</v>
      </c>
      <c r="BT197" s="15"/>
      <c r="BU197" s="74">
        <v>191</v>
      </c>
      <c r="BV197" s="75">
        <f>0.0526*Observaciones!$F196^2.218</f>
        <v>0</v>
      </c>
      <c r="BW197" s="75">
        <f>IF(Observaciones!$F196&gt;0.05*$CA$7,((Observaciones!$F196-0.05*$CA$7)^2)/(Observaciones!$F196+0.95*$CA$7),0)</f>
        <v>0</v>
      </c>
      <c r="BX197" s="75">
        <f>0.0526*BW197*Observaciones!$F196^1.218</f>
        <v>0</v>
      </c>
      <c r="BY197" s="27"/>
      <c r="BZ197" s="27"/>
      <c r="CA197" s="103"/>
      <c r="CB197" s="37"/>
    </row>
    <row r="198" spans="2:80" s="2" customFormat="1" ht="14.5" x14ac:dyDescent="0.35">
      <c r="B198" s="36"/>
      <c r="C198" s="74">
        <v>192</v>
      </c>
      <c r="D198" s="146">
        <f>ETo!$I197*((1-Constantes!$D$19)*ETo!$K197+ETo!$L197)</f>
        <v>1.120459271198545</v>
      </c>
      <c r="E198" s="75">
        <f>MIN(D198*Constantes!$D$17,0.8*(H197+Observaciones!$F197-F198-G198-Constantes!$D$14))</f>
        <v>0.40000000000370622</v>
      </c>
      <c r="F198" s="75">
        <f>IF(Observaciones!$F197&gt;0.05*Constantes!$D$18,((Observaciones!$F197-0.05*Constantes!$D$18)^2)/(Observaciones!$F197+0.95*Constantes!$D$18),0)</f>
        <v>0</v>
      </c>
      <c r="G198" s="75">
        <f>MAX(0,H197+Observaciones!$F197-F198-Constantes!$D$13)</f>
        <v>0</v>
      </c>
      <c r="H198" s="75">
        <f>H197+Observaciones!$F197-F198-E198-G198-I197</f>
        <v>25.600000000000865</v>
      </c>
      <c r="I198" s="75">
        <f>MAX(0,(H198-Constantes!$D$14)*(1-EXP(-Constantes!$D$22)))</f>
        <v>1.3767295506759358E-3</v>
      </c>
      <c r="J198" s="75">
        <f t="shared" si="18"/>
        <v>130.385695096006</v>
      </c>
      <c r="K198" s="75">
        <f>MAX(0,(J198-Constantes!$D$13)*(1-EXP(-Constantes!$D$23)))</f>
        <v>0.62088584902085886</v>
      </c>
      <c r="L198" s="75">
        <f t="shared" si="19"/>
        <v>0.62226257857153477</v>
      </c>
      <c r="M198" s="75">
        <f>0.0526*F198*Observaciones!$F197^1.218</f>
        <v>0</v>
      </c>
      <c r="N198" s="75">
        <f>M198*Constantes!$D$38</f>
        <v>0</v>
      </c>
      <c r="O198" s="75">
        <f t="shared" si="20"/>
        <v>0</v>
      </c>
      <c r="P198" s="15"/>
      <c r="Q198" s="120">
        <v>192</v>
      </c>
      <c r="R198" s="146">
        <f>ETo!$I197*((1-Constantes!$E$19)*ETo!$K197+ETo!$L197)</f>
        <v>1.1206390540580287</v>
      </c>
      <c r="S198" s="121">
        <f>MIN(R198*Constantes!$E$17,0.8*(V197+Observaciones!$F197-T198-U198-Constantes!$D$14))</f>
        <v>0.40000000000365221</v>
      </c>
      <c r="T198" s="121">
        <f>IF(Observaciones!$F197&gt;0.05*Constantes!$E$18,((Observaciones!$F197-0.05*Constantes!$E$18)^2)/(Observaciones!$F197+0.95*Constantes!$E$18),0)</f>
        <v>0</v>
      </c>
      <c r="U198" s="121">
        <f>MAX(0,V197+Observaciones!$F197-T198-Constantes!$D$13)</f>
        <v>0</v>
      </c>
      <c r="V198" s="121">
        <f>V197+Observaciones!$F197-T198-S198-U198-W197</f>
        <v>25.600000000000854</v>
      </c>
      <c r="W198" s="121">
        <f>MAX(0,(V198-Constantes!$D$14)*(1-EXP(-Constantes!$D$22)))</f>
        <v>1.3767295506757892E-3</v>
      </c>
      <c r="X198" s="119">
        <f>X197+(Entradas!$E$19*U198-Y197)/(800*Entradas!$D$44)</f>
        <v>0</v>
      </c>
      <c r="Y198" s="119">
        <f>8000*Entradas!$D$45*X198/Constantes!$E$32</f>
        <v>0</v>
      </c>
      <c r="Z198" s="119">
        <f>10*Escenarios!$E$11*T198</f>
        <v>0</v>
      </c>
      <c r="AA198" s="119">
        <f>10*Escenarios!$E$11*Y198</f>
        <v>0</v>
      </c>
      <c r="AB198" s="119">
        <f>0.001*Observaciones!$F197*Escenarios!$E$9</f>
        <v>2.5</v>
      </c>
      <c r="AC198" s="119">
        <f>Observaciones!$I197</f>
        <v>0</v>
      </c>
      <c r="AD198" s="119">
        <f>MIN(0.0005*ETo!$M197*Escenarios!$E$9*(AH197/Constantes!$E$27)^(2/3),AH197+Z198+AA198+AB198+AC198)</f>
        <v>2.9812763103848141</v>
      </c>
      <c r="AE198" s="119">
        <f>MIN(Constantes!$E$26*(AH197/Constantes!$E$27)^(2/3),AH197+Z198+AA198+AB198+AC198-AD198)</f>
        <v>17.427235307714646</v>
      </c>
      <c r="AF198" s="119">
        <f>MIN(Entradas!$E$20,AH197+Z198+AA198+AB198+AC198-AD198-AE198)</f>
        <v>1</v>
      </c>
      <c r="AG198" s="119">
        <f>MAX(0,AH197+Z198+AA198+AB198+AC198-AD198-AE198-AF198-Constantes!$E$27)</f>
        <v>0</v>
      </c>
      <c r="AH198" s="119">
        <f t="shared" si="21"/>
        <v>5403.678010138663</v>
      </c>
      <c r="AI198" s="119">
        <f>(Escenarios!$E$11*S198+0.1*AD198)/(Escenarios!$E$12)</f>
        <v>0.40280364660469947</v>
      </c>
      <c r="AJ198" s="119">
        <f>AG198/10/Escenarios!$E$12</f>
        <v>0</v>
      </c>
      <c r="AK198" s="119">
        <f>(Escenarios!$E$11*U198+0.1*AE198)/(Escenarios!$E$12)</f>
        <v>4.979210087918471E-2</v>
      </c>
      <c r="AL198" s="121">
        <f t="shared" si="22"/>
        <v>134.52290790837412</v>
      </c>
      <c r="AM198" s="121">
        <f>MAX(0,(AL198-Constantes!$D$13)*(1-EXP(-Constantes!$D$23)))</f>
        <v>0.64946366540024503</v>
      </c>
      <c r="AN198" s="121">
        <f>AJ198+W198*Escenarios!$E$11/Escenarios!$E$12+AM198</f>
        <v>0.65082072738591112</v>
      </c>
      <c r="AO198" s="121">
        <f>0.0526*AJ198*Observaciones!$F197^1.218</f>
        <v>0</v>
      </c>
      <c r="AP198" s="121">
        <f>AO198*Constantes!$E$38</f>
        <v>0</v>
      </c>
      <c r="AQ198" s="121">
        <f t="shared" si="23"/>
        <v>0</v>
      </c>
      <c r="AR198" s="15"/>
      <c r="AS198" s="74">
        <v>192</v>
      </c>
      <c r="AT198" s="146">
        <f>ETo!$I197*((1-Constantes!$F$19)*ETo!$K197+ETo!$L197)</f>
        <v>1.1212110904291128</v>
      </c>
      <c r="AU198" s="121">
        <f>MIN(AT198*Constantes!$F$17,0.8*(AX197+Observaciones!$F197-AV198-AW198-Constantes!$D$14))</f>
        <v>0.40000000000348451</v>
      </c>
      <c r="AV198" s="121">
        <f>IF(Observaciones!$F197&gt;0.05*Constantes!$F$18,((Observaciones!$F197-0.05*Constantes!$F$18)^2)/(Observaciones!$F197+0.95*Constantes!$F$18),0)</f>
        <v>0</v>
      </c>
      <c r="AW198" s="121">
        <f>MAX(0,AX197+Observaciones!$F197-AV198-Constantes!$D$13)</f>
        <v>0</v>
      </c>
      <c r="AX198" s="121">
        <f>AX197+Observaciones!$F197-AV198-AU198-AW198-AY197</f>
        <v>25.600000000000815</v>
      </c>
      <c r="AY198" s="121">
        <f>MAX(0,(AX198-Constantes!$D$14)*(1-EXP(-Constantes!$D$22)))</f>
        <v>1.376729550675251E-3</v>
      </c>
      <c r="AZ198" s="119">
        <f>AZ197+(Entradas!$F$19*AW198-BA197)/(800*Entradas!$D$44)</f>
        <v>0</v>
      </c>
      <c r="BA198" s="119">
        <f>8000*Entradas!$D$45*AZ198/Constantes!$F$32</f>
        <v>0</v>
      </c>
      <c r="BB198" s="119">
        <f>10*Escenarios!$F$11*AV198</f>
        <v>0</v>
      </c>
      <c r="BC198" s="119">
        <f>10*Escenarios!$F$11*BA198</f>
        <v>0</v>
      </c>
      <c r="BD198" s="119">
        <f>0.001*Observaciones!$F197*Escenarios!$F$9</f>
        <v>10</v>
      </c>
      <c r="BE198" s="119">
        <f>Observaciones!$I197</f>
        <v>0</v>
      </c>
      <c r="BF198" s="119">
        <f>MIN(0.0005*ETo!$M197*Escenarios!$F$9*(BJ197/Constantes!$F$27)^(2/3),BJ197+BB198+BE198+BC198+BD198)</f>
        <v>5.3086713567766264</v>
      </c>
      <c r="BG198" s="119">
        <f>MIN(Constantes!$F$26*(BJ197/Constantes!$F$27)^(2/3),BJ197+BB198+BC198+BD198+BE198-BF198)</f>
        <v>31.032167190812793</v>
      </c>
      <c r="BH198" s="119">
        <f>MIN(Entradas!$F$20,BJ197+BB198+BC198+BD198+BE198-BF198-BG198)</f>
        <v>1</v>
      </c>
      <c r="BI198" s="119">
        <f>MAX(0,BJ197+BB198+BC198+BD198+BE198-BF198-BG198-BH198-Constantes!$F$27)</f>
        <v>0</v>
      </c>
      <c r="BJ198" s="119">
        <f t="shared" si="24"/>
        <v>1583.2748314043922</v>
      </c>
      <c r="BK198" s="119">
        <f>(Escenarios!$F$11*AU198+0.1*BF198)/(Escenarios!$F$12)</f>
        <v>0.39231048959407572</v>
      </c>
      <c r="BL198" s="119">
        <f>BI198/10/Escenarios!$F$12</f>
        <v>0</v>
      </c>
      <c r="BM198" s="119">
        <f>(Escenarios!$F$11*AW198+0.1*BG198)/(Escenarios!$F$12)</f>
        <v>8.8663334830893697E-2</v>
      </c>
      <c r="BN198" s="121">
        <f t="shared" si="25"/>
        <v>141.79600619122218</v>
      </c>
      <c r="BO198" s="121">
        <f>MAX(0,(BN198-Constantes!$D$13)*(1-EXP(-Constantes!$D$23)))</f>
        <v>0.69970262497590419</v>
      </c>
      <c r="BP198" s="121">
        <f>BL198+AY198*Escenarios!$F$11/Escenarios!$F$12+BO198</f>
        <v>0.70100068426654083</v>
      </c>
      <c r="BQ198" s="121">
        <f>0.0526*BL198*Observaciones!$F197^1.218</f>
        <v>0</v>
      </c>
      <c r="BR198" s="121">
        <f>BQ198*Constantes!$F$38</f>
        <v>0</v>
      </c>
      <c r="BS198" s="121">
        <f t="shared" si="26"/>
        <v>0</v>
      </c>
      <c r="BT198" s="15"/>
      <c r="BU198" s="74">
        <v>192</v>
      </c>
      <c r="BV198" s="75">
        <f>0.0526*Observaciones!$F197^2.218</f>
        <v>1.1305797794095535E-2</v>
      </c>
      <c r="BW198" s="75">
        <f>IF(Observaciones!$F197&gt;0.05*$CA$7,((Observaciones!$F197-0.05*$CA$7)^2)/(Observaciones!$F197+0.95*$CA$7),0)</f>
        <v>0</v>
      </c>
      <c r="BX198" s="75">
        <f>0.0526*BW198*Observaciones!$F197^1.218</f>
        <v>0</v>
      </c>
      <c r="BY198" s="27"/>
      <c r="BZ198" s="27"/>
      <c r="CA198" s="103"/>
      <c r="CB198" s="37"/>
    </row>
    <row r="199" spans="2:80" s="2" customFormat="1" ht="14.5" x14ac:dyDescent="0.35">
      <c r="B199" s="36"/>
      <c r="C199" s="74">
        <v>193</v>
      </c>
      <c r="D199" s="146">
        <f>ETo!$I198*((1-Constantes!$D$19)*ETo!$K198+ETo!$L198)</f>
        <v>1.0955415276542166</v>
      </c>
      <c r="E199" s="75">
        <f>MIN(D199*Constantes!$D$17,0.8*(H198+Observaciones!$F198-F199-G199-Constantes!$D$14))</f>
        <v>8.0000000000688951E-2</v>
      </c>
      <c r="F199" s="75">
        <f>IF(Observaciones!$F198&gt;0.05*Constantes!$D$18,((Observaciones!$F198-0.05*Constantes!$D$18)^2)/(Observaciones!$F198+0.95*Constantes!$D$18),0)</f>
        <v>0</v>
      </c>
      <c r="G199" s="75">
        <f>MAX(0,H198+Observaciones!$F198-F199-Constantes!$D$13)</f>
        <v>0</v>
      </c>
      <c r="H199" s="75">
        <f>H198+Observaciones!$F198-F199-E199-G199-I198</f>
        <v>25.518623270449503</v>
      </c>
      <c r="I199" s="75">
        <f>MAX(0,(H199-Constantes!$D$14)*(1-EXP(-Constantes!$D$22)))</f>
        <v>2.5639206757834497E-4</v>
      </c>
      <c r="J199" s="75">
        <f t="shared" si="18"/>
        <v>129.76480924698515</v>
      </c>
      <c r="K199" s="75">
        <f>MAX(0,(J199-Constantes!$D$13)*(1-EXP(-Constantes!$D$23)))</f>
        <v>0.61659707718566747</v>
      </c>
      <c r="L199" s="75">
        <f t="shared" si="19"/>
        <v>0.6168534692532458</v>
      </c>
      <c r="M199" s="75">
        <f>0.0526*F199*Observaciones!$F198^1.218</f>
        <v>0</v>
      </c>
      <c r="N199" s="75">
        <f>M199*Constantes!$D$38</f>
        <v>0</v>
      </c>
      <c r="O199" s="75">
        <f t="shared" si="20"/>
        <v>0</v>
      </c>
      <c r="P199" s="15"/>
      <c r="Q199" s="120">
        <v>193</v>
      </c>
      <c r="R199" s="146">
        <f>ETo!$I198*((1-Constantes!$E$19)*ETo!$K198+ETo!$L198)</f>
        <v>1.0957165099875319</v>
      </c>
      <c r="S199" s="121">
        <f>MIN(R199*Constantes!$E$17,0.8*(V198+Observaciones!$F198-T199-U199-Constantes!$D$14))</f>
        <v>8.0000000000680416E-2</v>
      </c>
      <c r="T199" s="121">
        <f>IF(Observaciones!$F198&gt;0.05*Constantes!$E$18,((Observaciones!$F198-0.05*Constantes!$E$18)^2)/(Observaciones!$F198+0.95*Constantes!$E$18),0)</f>
        <v>0</v>
      </c>
      <c r="U199" s="121">
        <f>MAX(0,V198+Observaciones!$F198-T199-Constantes!$D$13)</f>
        <v>0</v>
      </c>
      <c r="V199" s="121">
        <f>V198+Observaciones!$F198-T199-S199-U199-W198</f>
        <v>25.518623270449499</v>
      </c>
      <c r="W199" s="121">
        <f>MAX(0,(V199-Constantes!$D$14)*(1-EXP(-Constantes!$D$22)))</f>
        <v>2.5639206757829602E-4</v>
      </c>
      <c r="X199" s="119">
        <f>X198+(Entradas!$E$19*U199-Y198)/(800*Entradas!$D$44)</f>
        <v>0</v>
      </c>
      <c r="Y199" s="119">
        <f>8000*Entradas!$D$45*X199/Constantes!$E$32</f>
        <v>0</v>
      </c>
      <c r="Z199" s="119">
        <f>10*Escenarios!$E$11*T199</f>
        <v>0</v>
      </c>
      <c r="AA199" s="119">
        <f>10*Escenarios!$E$11*Y199</f>
        <v>0</v>
      </c>
      <c r="AB199" s="119">
        <f>0.001*Observaciones!$F198*Escenarios!$E$9</f>
        <v>0</v>
      </c>
      <c r="AC199" s="119">
        <f>Observaciones!$I198</f>
        <v>0</v>
      </c>
      <c r="AD199" s="119">
        <f>MIN(0.0005*ETo!$M198*Escenarios!$E$9*(AH198/Constantes!$E$27)^(2/3),AH198+Z199+AA199+AB199+AC199)</f>
        <v>2.9057893907184758</v>
      </c>
      <c r="AE199" s="119">
        <f>MIN(Constantes!$E$26*(AH198/Constantes!$E$27)^(2/3),AH198+Z199+AA199+AB199+AC199-AD199)</f>
        <v>17.386699315685576</v>
      </c>
      <c r="AF199" s="119">
        <f>MIN(Entradas!$E$20,AH198+Z199+AA199+AB199+AC199-AD199-AE199)</f>
        <v>1</v>
      </c>
      <c r="AG199" s="119">
        <f>MAX(0,AH198+Z199+AA199+AB199+AC199-AD199-AE199-AF199-Constantes!$E$27)</f>
        <v>0</v>
      </c>
      <c r="AH199" s="119">
        <f t="shared" si="21"/>
        <v>5382.3855214322593</v>
      </c>
      <c r="AI199" s="119">
        <f>(Escenarios!$E$11*S199+0.1*AD199)/(Escenarios!$E$12)</f>
        <v>8.7159398259866336E-2</v>
      </c>
      <c r="AJ199" s="119">
        <f>AG199/10/Escenarios!$E$12</f>
        <v>0</v>
      </c>
      <c r="AK199" s="119">
        <f>(Escenarios!$E$11*U199+0.1*AE199)/(Escenarios!$E$12)</f>
        <v>4.9676283759101644E-2</v>
      </c>
      <c r="AL199" s="121">
        <f t="shared" si="22"/>
        <v>133.92312052673299</v>
      </c>
      <c r="AM199" s="121">
        <f>MAX(0,(AL199-Constantes!$D$13)*(1-EXP(-Constantes!$D$23)))</f>
        <v>0.6453206313247507</v>
      </c>
      <c r="AN199" s="121">
        <f>AJ199+W199*Escenarios!$E$11/Escenarios!$E$12+AM199</f>
        <v>0.64557336064850646</v>
      </c>
      <c r="AO199" s="121">
        <f>0.0526*AJ199*Observaciones!$F198^1.218</f>
        <v>0</v>
      </c>
      <c r="AP199" s="121">
        <f>AO199*Constantes!$E$38</f>
        <v>0</v>
      </c>
      <c r="AQ199" s="121">
        <f t="shared" si="23"/>
        <v>0</v>
      </c>
      <c r="AR199" s="15"/>
      <c r="AS199" s="74">
        <v>193</v>
      </c>
      <c r="AT199" s="146">
        <f>ETo!$I198*((1-Constantes!$F$19)*ETo!$K198+ETo!$L198)</f>
        <v>1.0962732719571715</v>
      </c>
      <c r="AU199" s="121">
        <f>MIN(AT199*Constantes!$F$17,0.8*(AX198+Observaciones!$F198-AV199-AW199-Constantes!$D$14))</f>
        <v>8.0000000000649163E-2</v>
      </c>
      <c r="AV199" s="121">
        <f>IF(Observaciones!$F198&gt;0.05*Constantes!$F$18,((Observaciones!$F198-0.05*Constantes!$F$18)^2)/(Observaciones!$F198+0.95*Constantes!$F$18),0)</f>
        <v>0</v>
      </c>
      <c r="AW199" s="121">
        <f>MAX(0,AX198+Observaciones!$F198-AV199-Constantes!$D$13)</f>
        <v>0</v>
      </c>
      <c r="AX199" s="121">
        <f>AX198+Observaciones!$F198-AV199-AU199-AW199-AY198</f>
        <v>25.518623270449492</v>
      </c>
      <c r="AY199" s="121">
        <f>MAX(0,(AX199-Constantes!$D$14)*(1-EXP(-Constantes!$D$22)))</f>
        <v>2.5639206757819823E-4</v>
      </c>
      <c r="AZ199" s="119">
        <f>AZ198+(Entradas!$F$19*AW199-BA198)/(800*Entradas!$D$44)</f>
        <v>0</v>
      </c>
      <c r="BA199" s="119">
        <f>8000*Entradas!$D$45*AZ199/Constantes!$F$32</f>
        <v>0</v>
      </c>
      <c r="BB199" s="119">
        <f>10*Escenarios!$F$11*AV199</f>
        <v>0</v>
      </c>
      <c r="BC199" s="119">
        <f>10*Escenarios!$F$11*BA199</f>
        <v>0</v>
      </c>
      <c r="BD199" s="119">
        <f>0.001*Observaciones!$F198*Escenarios!$F$9</f>
        <v>0</v>
      </c>
      <c r="BE199" s="119">
        <f>Observaciones!$I198</f>
        <v>0</v>
      </c>
      <c r="BF199" s="119">
        <f>MIN(0.0005*ETo!$M198*Escenarios!$F$9*(BJ198/Constantes!$F$27)^(2/3),BJ198+BB199+BE199+BC199+BD199)</f>
        <v>5.1274569411522437</v>
      </c>
      <c r="BG199" s="119">
        <f>MIN(Constantes!$F$26*(BJ198/Constantes!$F$27)^(2/3),BJ198+BB199+BC199+BD199+BE199-BF199)</f>
        <v>30.679977143111586</v>
      </c>
      <c r="BH199" s="119">
        <f>MIN(Entradas!$F$20,BJ198+BB199+BC199+BD199+BE199-BF199-BG199)</f>
        <v>1</v>
      </c>
      <c r="BI199" s="119">
        <f>MAX(0,BJ198+BB199+BC199+BD199+BE199-BF199-BG199-BH199-Constantes!$F$27)</f>
        <v>0</v>
      </c>
      <c r="BJ199" s="119">
        <f t="shared" si="24"/>
        <v>1546.4673973201284</v>
      </c>
      <c r="BK199" s="119">
        <f>(Escenarios!$F$11*AU199+0.1*BF199)/(Escenarios!$F$12)</f>
        <v>9.0078448403904207E-2</v>
      </c>
      <c r="BL199" s="119">
        <f>BI199/10/Escenarios!$F$12</f>
        <v>0</v>
      </c>
      <c r="BM199" s="119">
        <f>(Escenarios!$F$11*AW199+0.1*BG199)/(Escenarios!$F$12)</f>
        <v>8.7657077551747398E-2</v>
      </c>
      <c r="BN199" s="121">
        <f t="shared" si="25"/>
        <v>141.183960643798</v>
      </c>
      <c r="BO199" s="121">
        <f>MAX(0,(BN199-Constantes!$D$13)*(1-EXP(-Constantes!$D$23)))</f>
        <v>0.69547491756432989</v>
      </c>
      <c r="BP199" s="121">
        <f>BL199+AY199*Escenarios!$F$11/Escenarios!$F$12+BO199</f>
        <v>0.69571665865661791</v>
      </c>
      <c r="BQ199" s="121">
        <f>0.0526*BL199*Observaciones!$F198^1.218</f>
        <v>0</v>
      </c>
      <c r="BR199" s="121">
        <f>BQ199*Constantes!$F$38</f>
        <v>0</v>
      </c>
      <c r="BS199" s="121">
        <f t="shared" si="26"/>
        <v>0</v>
      </c>
      <c r="BT199" s="15"/>
      <c r="BU199" s="74">
        <v>193</v>
      </c>
      <c r="BV199" s="75">
        <f>0.0526*Observaciones!$F198^2.218</f>
        <v>0</v>
      </c>
      <c r="BW199" s="75">
        <f>IF(Observaciones!$F198&gt;0.05*$CA$7,((Observaciones!$F198-0.05*$CA$7)^2)/(Observaciones!$F198+0.95*$CA$7),0)</f>
        <v>0</v>
      </c>
      <c r="BX199" s="75">
        <f>0.0526*BW199*Observaciones!$F198^1.218</f>
        <v>0</v>
      </c>
      <c r="BY199" s="27"/>
      <c r="BZ199" s="27"/>
      <c r="CA199" s="103"/>
      <c r="CB199" s="37"/>
    </row>
    <row r="200" spans="2:80" s="2" customFormat="1" ht="14.5" x14ac:dyDescent="0.35">
      <c r="B200" s="36"/>
      <c r="C200" s="74">
        <v>194</v>
      </c>
      <c r="D200" s="146">
        <f>ETo!$I199*((1-Constantes!$D$19)*ETo!$K199+ETo!$L199)</f>
        <v>1.1477984426825627</v>
      </c>
      <c r="E200" s="75">
        <f>MIN(D200*Constantes!$D$17,0.8*(H199+Observaciones!$F199-F200-G200-Constantes!$D$14))</f>
        <v>1.489861635959926E-2</v>
      </c>
      <c r="F200" s="75">
        <f>IF(Observaciones!$F199&gt;0.05*Constantes!$D$18,((Observaciones!$F199-0.05*Constantes!$D$18)^2)/(Observaciones!$F199+0.95*Constantes!$D$18),0)</f>
        <v>0</v>
      </c>
      <c r="G200" s="75">
        <f>MAX(0,H199+Observaciones!$F199-F200-Constantes!$D$13)</f>
        <v>0</v>
      </c>
      <c r="H200" s="75">
        <f>H199+Observaciones!$F199-F200-E200-G200-I199</f>
        <v>25.503468262022327</v>
      </c>
      <c r="I200" s="75">
        <f>MAX(0,(H200-Constantes!$D$14)*(1-EXP(-Constantes!$D$22)))</f>
        <v>4.7748588155789213E-5</v>
      </c>
      <c r="J200" s="75">
        <f t="shared" ref="J200:J263" si="27">J199+G200-K199</f>
        <v>129.14821216979948</v>
      </c>
      <c r="K200" s="75">
        <f>MAX(0,(J200-Constantes!$D$13)*(1-EXP(-Constantes!$D$23)))</f>
        <v>0.61233793006149717</v>
      </c>
      <c r="L200" s="75">
        <f t="shared" ref="L200:L263" si="28">F200+I200+K200</f>
        <v>0.61238567864965299</v>
      </c>
      <c r="M200" s="75">
        <f>0.0526*F200*Observaciones!$F199^1.218</f>
        <v>0</v>
      </c>
      <c r="N200" s="75">
        <f>M200*Constantes!$D$38</f>
        <v>0</v>
      </c>
      <c r="O200" s="75">
        <f t="shared" ref="O200:O263" si="29">N200*1000000/(L200/1000*10000)</f>
        <v>0</v>
      </c>
      <c r="P200" s="15"/>
      <c r="Q200" s="120">
        <v>194</v>
      </c>
      <c r="R200" s="146">
        <f>ETo!$I199*((1-Constantes!$E$19)*ETo!$K199+ETo!$L199)</f>
        <v>1.1479824735560464</v>
      </c>
      <c r="S200" s="121">
        <f>MIN(R200*Constantes!$E$17,0.8*(V199+Observaciones!$F199-T200-U200-Constantes!$D$14))</f>
        <v>1.4898616359596419E-2</v>
      </c>
      <c r="T200" s="121">
        <f>IF(Observaciones!$F199&gt;0.05*Constantes!$E$18,((Observaciones!$F199-0.05*Constantes!$E$18)^2)/(Observaciones!$F199+0.95*Constantes!$E$18),0)</f>
        <v>0</v>
      </c>
      <c r="U200" s="121">
        <f>MAX(0,V199+Observaciones!$F199-T200-Constantes!$D$13)</f>
        <v>0</v>
      </c>
      <c r="V200" s="121">
        <f>V199+Observaciones!$F199-T200-S200-U200-W199</f>
        <v>25.503468262022327</v>
      </c>
      <c r="W200" s="121">
        <f>MAX(0,(V200-Constantes!$D$14)*(1-EXP(-Constantes!$D$22)))</f>
        <v>4.7748588155789213E-5</v>
      </c>
      <c r="X200" s="119">
        <f>X199+(Entradas!$E$19*U200-Y199)/(800*Entradas!$D$44)</f>
        <v>0</v>
      </c>
      <c r="Y200" s="119">
        <f>8000*Entradas!$D$45*X200/Constantes!$E$32</f>
        <v>0</v>
      </c>
      <c r="Z200" s="119">
        <f>10*Escenarios!$E$11*T200</f>
        <v>0</v>
      </c>
      <c r="AA200" s="119">
        <f>10*Escenarios!$E$11*Y200</f>
        <v>0</v>
      </c>
      <c r="AB200" s="119">
        <f>0.001*Observaciones!$F199*Escenarios!$E$9</f>
        <v>0</v>
      </c>
      <c r="AC200" s="119">
        <f>Observaciones!$I199</f>
        <v>0</v>
      </c>
      <c r="AD200" s="119">
        <f>MIN(0.0005*ETo!$M199*Escenarios!$E$9*(AH199/Constantes!$E$27)^(2/3),AH199+Z200+AA200+AB200+AC200)</f>
        <v>3.0384915769908392</v>
      </c>
      <c r="AE200" s="119">
        <f>MIN(Constantes!$E$26*(AH199/Constantes!$E$27)^(2/3),AH199+Z200+AA200+AB200+AC200-AD200)</f>
        <v>17.340995920122182</v>
      </c>
      <c r="AF200" s="119">
        <f>MIN(Entradas!$E$20,AH199+Z200+AA200+AB200+AC200-AD200-AE200)</f>
        <v>1</v>
      </c>
      <c r="AG200" s="119">
        <f>MAX(0,AH199+Z200+AA200+AB200+AC200-AD200-AE200-AF200-Constantes!$E$27)</f>
        <v>0</v>
      </c>
      <c r="AH200" s="119">
        <f t="shared" ref="AH200:AH263" si="30">AH199+Z200+AA200+AB200+AC200-AG200-AD200-AE200-AF200</f>
        <v>5361.0060339351458</v>
      </c>
      <c r="AI200" s="119">
        <f>(Escenarios!$E$11*S200+0.1*AD200)/(Escenarios!$E$12)</f>
        <v>2.3367183488718867E-2</v>
      </c>
      <c r="AJ200" s="119">
        <f>AG200/10/Escenarios!$E$12</f>
        <v>0</v>
      </c>
      <c r="AK200" s="119">
        <f>(Escenarios!$E$11*U200+0.1*AE200)/(Escenarios!$E$12)</f>
        <v>4.9545702628920524E-2</v>
      </c>
      <c r="AL200" s="121">
        <f t="shared" ref="AL200:AL263" si="31">AL199+AK200-AM199</f>
        <v>133.32734559803717</v>
      </c>
      <c r="AM200" s="121">
        <f>MAX(0,(AL200-Constantes!$D$13)*(1-EXP(-Constantes!$D$23)))</f>
        <v>0.64120531328628472</v>
      </c>
      <c r="AN200" s="121">
        <f>AJ200+W200*Escenarios!$E$11/Escenarios!$E$12+AM200</f>
        <v>0.64125237975175253</v>
      </c>
      <c r="AO200" s="121">
        <f>0.0526*AJ200*Observaciones!$F199^1.218</f>
        <v>0</v>
      </c>
      <c r="AP200" s="121">
        <f>AO200*Constantes!$E$38</f>
        <v>0</v>
      </c>
      <c r="AQ200" s="121">
        <f t="shared" ref="AQ200:AQ263" si="32">AP200*1000000/(AN200/1000*10000)</f>
        <v>0</v>
      </c>
      <c r="AR200" s="15"/>
      <c r="AS200" s="74">
        <v>194</v>
      </c>
      <c r="AT200" s="146">
        <f>ETo!$I199*((1-Constantes!$F$19)*ETo!$K199+ETo!$L199)</f>
        <v>1.1485680263353144</v>
      </c>
      <c r="AU200" s="121">
        <f>MIN(AT200*Constantes!$F$17,0.8*(AX199+Observaciones!$F199-AV200-AW200-Constantes!$D$14))</f>
        <v>1.4898616359590734E-2</v>
      </c>
      <c r="AV200" s="121">
        <f>IF(Observaciones!$F199&gt;0.05*Constantes!$F$18,((Observaciones!$F199-0.05*Constantes!$F$18)^2)/(Observaciones!$F199+0.95*Constantes!$F$18),0)</f>
        <v>0</v>
      </c>
      <c r="AW200" s="121">
        <f>MAX(0,AX199+Observaciones!$F199-AV200-Constantes!$D$13)</f>
        <v>0</v>
      </c>
      <c r="AX200" s="121">
        <f>AX199+Observaciones!$F199-AV200-AU200-AW200-AY199</f>
        <v>25.503468262022324</v>
      </c>
      <c r="AY200" s="121">
        <f>MAX(0,(AX200-Constantes!$D$14)*(1-EXP(-Constantes!$D$22)))</f>
        <v>4.7748588155740302E-5</v>
      </c>
      <c r="AZ200" s="119">
        <f>AZ199+(Entradas!$F$19*AW200-BA199)/(800*Entradas!$D$44)</f>
        <v>0</v>
      </c>
      <c r="BA200" s="119">
        <f>8000*Entradas!$D$45*AZ200/Constantes!$F$32</f>
        <v>0</v>
      </c>
      <c r="BB200" s="119">
        <f>10*Escenarios!$F$11*AV200</f>
        <v>0</v>
      </c>
      <c r="BC200" s="119">
        <f>10*Escenarios!$F$11*BA200</f>
        <v>0</v>
      </c>
      <c r="BD200" s="119">
        <f>0.001*Observaciones!$F199*Escenarios!$F$9</f>
        <v>0</v>
      </c>
      <c r="BE200" s="119">
        <f>Observaciones!$I199</f>
        <v>0</v>
      </c>
      <c r="BF200" s="119">
        <f>MIN(0.0005*ETo!$M199*Escenarios!$F$9*(BJ199/Constantes!$F$27)^(2/3),BJ199+BB200+BE200+BC200+BD200)</f>
        <v>5.2921076862541021</v>
      </c>
      <c r="BG200" s="119">
        <f>MIN(Constantes!$F$26*(BJ199/Constantes!$F$27)^(2/3),BJ199+BB200+BC200+BD200+BE200-BF200)</f>
        <v>30.202623726561121</v>
      </c>
      <c r="BH200" s="119">
        <f>MIN(Entradas!$F$20,BJ199+BB200+BC200+BD200+BE200-BF200-BG200)</f>
        <v>1</v>
      </c>
      <c r="BI200" s="119">
        <f>MAX(0,BJ199+BB200+BC200+BD200+BE200-BF200-BG200-BH200-Constantes!$F$27)</f>
        <v>0</v>
      </c>
      <c r="BJ200" s="119">
        <f t="shared" ref="BJ200:BJ263" si="33">BJ199+BB200+BC200+BD200+BE200-BI200-BF200-BG200-BH200</f>
        <v>1509.9726659073131</v>
      </c>
      <c r="BK200" s="119">
        <f>(Escenarios!$F$11*AU200+0.1*BF200)/(Escenarios!$F$12)</f>
        <v>2.9167574528340127E-2</v>
      </c>
      <c r="BL200" s="119">
        <f>BI200/10/Escenarios!$F$12</f>
        <v>0</v>
      </c>
      <c r="BM200" s="119">
        <f>(Escenarios!$F$11*AW200+0.1*BG200)/(Escenarios!$F$12)</f>
        <v>8.62932106473175E-2</v>
      </c>
      <c r="BN200" s="121">
        <f t="shared" ref="BN200:BN263" si="34">BN199+BM200-BO199</f>
        <v>140.57477893688099</v>
      </c>
      <c r="BO200" s="121">
        <f>MAX(0,(BN200-Constantes!$D$13)*(1-EXP(-Constantes!$D$23)))</f>
        <v>0.69126699214412635</v>
      </c>
      <c r="BP200" s="121">
        <f>BL200+AY200*Escenarios!$F$11/Escenarios!$F$12+BO200</f>
        <v>0.69131201224153038</v>
      </c>
      <c r="BQ200" s="121">
        <f>0.0526*BL200*Observaciones!$F199^1.218</f>
        <v>0</v>
      </c>
      <c r="BR200" s="121">
        <f>BQ200*Constantes!$F$38</f>
        <v>0</v>
      </c>
      <c r="BS200" s="121">
        <f t="shared" ref="BS200:BS263" si="35">BR200*1000000/(BP200/1000*10000)</f>
        <v>0</v>
      </c>
      <c r="BT200" s="15"/>
      <c r="BU200" s="74">
        <v>194</v>
      </c>
      <c r="BV200" s="75">
        <f>0.0526*Observaciones!$F199^2.218</f>
        <v>0</v>
      </c>
      <c r="BW200" s="75">
        <f>IF(Observaciones!$F199&gt;0.05*$CA$7,((Observaciones!$F199-0.05*$CA$7)^2)/(Observaciones!$F199+0.95*$CA$7),0)</f>
        <v>0</v>
      </c>
      <c r="BX200" s="75">
        <f>0.0526*BW200*Observaciones!$F199^1.218</f>
        <v>0</v>
      </c>
      <c r="BY200" s="27"/>
      <c r="BZ200" s="27"/>
      <c r="CA200" s="103"/>
      <c r="CB200" s="37"/>
    </row>
    <row r="201" spans="2:80" s="2" customFormat="1" ht="14.5" x14ac:dyDescent="0.35">
      <c r="B201" s="36"/>
      <c r="C201" s="74">
        <v>195</v>
      </c>
      <c r="D201" s="146">
        <f>ETo!$I200*((1-Constantes!$D$19)*ETo!$K200+ETo!$L200)</f>
        <v>1.1359107831165054</v>
      </c>
      <c r="E201" s="75">
        <f>MIN(D201*Constantes!$D$17,0.8*(H200+Observaciones!$F200-F201-G201-Constantes!$D$14))</f>
        <v>0.56277460961785841</v>
      </c>
      <c r="F201" s="75">
        <f>IF(Observaciones!$F200&gt;0.05*Constantes!$D$18,((Observaciones!$F200-0.05*Constantes!$D$18)^2)/(Observaciones!$F200+0.95*Constantes!$D$18),0)</f>
        <v>0</v>
      </c>
      <c r="G201" s="75">
        <f>MAX(0,H200+Observaciones!$F200-F201-Constantes!$D$13)</f>
        <v>0</v>
      </c>
      <c r="H201" s="75">
        <f>H200+Observaciones!$F200-F201-E201-G201-I200</f>
        <v>25.640645903816313</v>
      </c>
      <c r="I201" s="75">
        <f>MAX(0,(H201-Constantes!$D$14)*(1-EXP(-Constantes!$D$22)))</f>
        <v>1.9363137196377175E-3</v>
      </c>
      <c r="J201" s="75">
        <f t="shared" si="27"/>
        <v>128.53587423973798</v>
      </c>
      <c r="K201" s="75">
        <f>MAX(0,(J201-Constantes!$D$13)*(1-EXP(-Constantes!$D$23)))</f>
        <v>0.60810820301552138</v>
      </c>
      <c r="L201" s="75">
        <f t="shared" si="28"/>
        <v>0.61004451673515914</v>
      </c>
      <c r="M201" s="75">
        <f>0.0526*F201*Observaciones!$F200^1.218</f>
        <v>0</v>
      </c>
      <c r="N201" s="75">
        <f>M201*Constantes!$D$38</f>
        <v>0</v>
      </c>
      <c r="O201" s="75">
        <f t="shared" si="29"/>
        <v>0</v>
      </c>
      <c r="P201" s="15"/>
      <c r="Q201" s="120">
        <v>195</v>
      </c>
      <c r="R201" s="146">
        <f>ETo!$I200*((1-Constantes!$E$19)*ETo!$K200+ETo!$L200)</f>
        <v>1.136092368361179</v>
      </c>
      <c r="S201" s="121">
        <f>MIN(R201*Constantes!$E$17,0.8*(V200+Observaciones!$F200-T201-U201-Constantes!$D$14))</f>
        <v>0.56277460961785841</v>
      </c>
      <c r="T201" s="121">
        <f>IF(Observaciones!$F200&gt;0.05*Constantes!$E$18,((Observaciones!$F200-0.05*Constantes!$E$18)^2)/(Observaciones!$F200+0.95*Constantes!$E$18),0)</f>
        <v>0</v>
      </c>
      <c r="U201" s="121">
        <f>MAX(0,V200+Observaciones!$F200-T201-Constantes!$D$13)</f>
        <v>0</v>
      </c>
      <c r="V201" s="121">
        <f>V200+Observaciones!$F200-T201-S201-U201-W200</f>
        <v>25.640645903816313</v>
      </c>
      <c r="W201" s="121">
        <f>MAX(0,(V201-Constantes!$D$14)*(1-EXP(-Constantes!$D$22)))</f>
        <v>1.9363137196377175E-3</v>
      </c>
      <c r="X201" s="119">
        <f>X200+(Entradas!$E$19*U201-Y200)/(800*Entradas!$D$44)</f>
        <v>0</v>
      </c>
      <c r="Y201" s="119">
        <f>8000*Entradas!$D$45*X201/Constantes!$E$32</f>
        <v>0</v>
      </c>
      <c r="Z201" s="119">
        <f>10*Escenarios!$E$11*T201</f>
        <v>0</v>
      </c>
      <c r="AA201" s="119">
        <f>10*Escenarios!$E$11*Y201</f>
        <v>0</v>
      </c>
      <c r="AB201" s="119">
        <f>0.001*Observaciones!$F200*Escenarios!$E$9</f>
        <v>3.5</v>
      </c>
      <c r="AC201" s="119">
        <f>Observaciones!$I200</f>
        <v>0</v>
      </c>
      <c r="AD201" s="119">
        <f>MIN(0.0005*ETo!$M200*Escenarios!$E$9*(AH200/Constantes!$E$27)^(2/3),AH200+Z201+AA201+AB201+AC201)</f>
        <v>2.9974440911788673</v>
      </c>
      <c r="AE201" s="119">
        <f>MIN(Constantes!$E$26*(AH200/Constantes!$E$27)^(2/3),AH200+Z201+AA201+AB201+AC201-AD201)</f>
        <v>17.295045108074845</v>
      </c>
      <c r="AF201" s="119">
        <f>MIN(Entradas!$E$20,AH200+Z201+AA201+AB201+AC201-AD201-AE201)</f>
        <v>1</v>
      </c>
      <c r="AG201" s="119">
        <f>MAX(0,AH200+Z201+AA201+AB201+AC201-AD201-AE201-AF201-Constantes!$E$27)</f>
        <v>0</v>
      </c>
      <c r="AH201" s="119">
        <f t="shared" si="30"/>
        <v>5343.2135447358914</v>
      </c>
      <c r="AI201" s="119">
        <f>(Escenarios!$E$11*S201+0.1*AD201)/(Escenarios!$E$12)</f>
        <v>0.5632990983124001</v>
      </c>
      <c r="AJ201" s="119">
        <f>AG201/10/Escenarios!$E$12</f>
        <v>0</v>
      </c>
      <c r="AK201" s="119">
        <f>(Escenarios!$E$11*U201+0.1*AE201)/(Escenarios!$E$12)</f>
        <v>4.9414414594499564E-2</v>
      </c>
      <c r="AL201" s="121">
        <f t="shared" si="31"/>
        <v>132.73555469934539</v>
      </c>
      <c r="AM201" s="121">
        <f>MAX(0,(AL201-Constantes!$D$13)*(1-EXP(-Constantes!$D$23)))</f>
        <v>0.63711751495325064</v>
      </c>
      <c r="AN201" s="121">
        <f>AJ201+W201*Escenarios!$E$11/Escenarios!$E$12+AM201</f>
        <v>0.63902616704832216</v>
      </c>
      <c r="AO201" s="121">
        <f>0.0526*AJ201*Observaciones!$F200^1.218</f>
        <v>0</v>
      </c>
      <c r="AP201" s="121">
        <f>AO201*Constantes!$E$38</f>
        <v>0</v>
      </c>
      <c r="AQ201" s="121">
        <f t="shared" si="32"/>
        <v>0</v>
      </c>
      <c r="AR201" s="15"/>
      <c r="AS201" s="74">
        <v>195</v>
      </c>
      <c r="AT201" s="146">
        <f>ETo!$I200*((1-Constantes!$F$19)*ETo!$K200+ETo!$L200)</f>
        <v>1.1366701395942325</v>
      </c>
      <c r="AU201" s="121">
        <f>MIN(AT201*Constantes!$F$17,0.8*(AX200+Observaciones!$F200-AV201-AW201-Constantes!$D$14))</f>
        <v>0.56277460961785553</v>
      </c>
      <c r="AV201" s="121">
        <f>IF(Observaciones!$F200&gt;0.05*Constantes!$F$18,((Observaciones!$F200-0.05*Constantes!$F$18)^2)/(Observaciones!$F200+0.95*Constantes!$F$18),0)</f>
        <v>0</v>
      </c>
      <c r="AW201" s="121">
        <f>MAX(0,AX200+Observaciones!$F200-AV201-Constantes!$D$13)</f>
        <v>0</v>
      </c>
      <c r="AX201" s="121">
        <f>AX200+Observaciones!$F200-AV201-AU201-AW201-AY200</f>
        <v>25.640645903816313</v>
      </c>
      <c r="AY201" s="121">
        <f>MAX(0,(AX201-Constantes!$D$14)*(1-EXP(-Constantes!$D$22)))</f>
        <v>1.9363137196377175E-3</v>
      </c>
      <c r="AZ201" s="119">
        <f>AZ200+(Entradas!$F$19*AW201-BA200)/(800*Entradas!$D$44)</f>
        <v>0</v>
      </c>
      <c r="BA201" s="119">
        <f>8000*Entradas!$D$45*AZ201/Constantes!$F$32</f>
        <v>0</v>
      </c>
      <c r="BB201" s="119">
        <f>10*Escenarios!$F$11*AV201</f>
        <v>0</v>
      </c>
      <c r="BC201" s="119">
        <f>10*Escenarios!$F$11*BA201</f>
        <v>0</v>
      </c>
      <c r="BD201" s="119">
        <f>0.001*Observaciones!$F200*Escenarios!$F$9</f>
        <v>14</v>
      </c>
      <c r="BE201" s="119">
        <f>Observaciones!$I200</f>
        <v>0</v>
      </c>
      <c r="BF201" s="119">
        <f>MIN(0.0005*ETo!$M200*Escenarios!$F$9*(BJ200/Constantes!$F$27)^(2/3),BJ200+BB201+BE201+BC201+BD201)</f>
        <v>5.1518072865724189</v>
      </c>
      <c r="BG201" s="119">
        <f>MIN(Constantes!$F$26*(BJ200/Constantes!$F$27)^(2/3),BJ200+BB201+BC201+BD201+BE201-BF201)</f>
        <v>29.725571753478867</v>
      </c>
      <c r="BH201" s="119">
        <f>MIN(Entradas!$F$20,BJ200+BB201+BC201+BD201+BE201-BF201-BG201)</f>
        <v>1</v>
      </c>
      <c r="BI201" s="119">
        <f>MAX(0,BJ200+BB201+BC201+BD201+BE201-BF201-BG201-BH201-Constantes!$F$27)</f>
        <v>0</v>
      </c>
      <c r="BJ201" s="119">
        <f t="shared" si="33"/>
        <v>1488.0952868672618</v>
      </c>
      <c r="BK201" s="119">
        <f>(Escenarios!$F$11*AU201+0.1*BF201)/(Escenarios!$F$12)</f>
        <v>0.54533550988704205</v>
      </c>
      <c r="BL201" s="119">
        <f>BI201/10/Escenarios!$F$12</f>
        <v>0</v>
      </c>
      <c r="BM201" s="119">
        <f>(Escenarios!$F$11*AW201+0.1*BG201)/(Escenarios!$F$12)</f>
        <v>8.4930205009939627E-2</v>
      </c>
      <c r="BN201" s="121">
        <f t="shared" si="34"/>
        <v>139.96844214974678</v>
      </c>
      <c r="BO201" s="121">
        <f>MAX(0,(BN201-Constantes!$D$13)*(1-EXP(-Constantes!$D$23)))</f>
        <v>0.68707871802030385</v>
      </c>
      <c r="BP201" s="121">
        <f>BL201+AY201*Escenarios!$F$11/Escenarios!$F$12+BO201</f>
        <v>0.68890438524167652</v>
      </c>
      <c r="BQ201" s="121">
        <f>0.0526*BL201*Observaciones!$F200^1.218</f>
        <v>0</v>
      </c>
      <c r="BR201" s="121">
        <f>BQ201*Constantes!$F$38</f>
        <v>0</v>
      </c>
      <c r="BS201" s="121">
        <f t="shared" si="35"/>
        <v>0</v>
      </c>
      <c r="BT201" s="15"/>
      <c r="BU201" s="74">
        <v>195</v>
      </c>
      <c r="BV201" s="75">
        <f>0.0526*Observaciones!$F200^2.218</f>
        <v>2.3845871367955355E-2</v>
      </c>
      <c r="BW201" s="75">
        <f>IF(Observaciones!$F200&gt;0.05*$CA$7,((Observaciones!$F200-0.05*$CA$7)^2)/(Observaciones!$F200+0.95*$CA$7),0)</f>
        <v>0</v>
      </c>
      <c r="BX201" s="75">
        <f>0.0526*BW201*Observaciones!$F200^1.218</f>
        <v>0</v>
      </c>
      <c r="BY201" s="27"/>
      <c r="BZ201" s="27"/>
      <c r="CA201" s="103"/>
      <c r="CB201" s="37"/>
    </row>
    <row r="202" spans="2:80" s="2" customFormat="1" ht="14.5" x14ac:dyDescent="0.35">
      <c r="B202" s="36"/>
      <c r="C202" s="74">
        <v>196</v>
      </c>
      <c r="D202" s="146">
        <f>ETo!$I201*((1-Constantes!$D$19)*ETo!$K201+ETo!$L201)</f>
        <v>1.0917875245071038</v>
      </c>
      <c r="E202" s="75">
        <f>MIN(D202*Constantes!$D$17,0.8*(H201+Observaciones!$F201-F202-G202-Constantes!$D$14))</f>
        <v>0.11251672305304794</v>
      </c>
      <c r="F202" s="75">
        <f>IF(Observaciones!$F201&gt;0.05*Constantes!$D$18,((Observaciones!$F201-0.05*Constantes!$D$18)^2)/(Observaciones!$F201+0.95*Constantes!$D$18),0)</f>
        <v>0</v>
      </c>
      <c r="G202" s="75">
        <f>MAX(0,H201+Observaciones!$F201-F202-Constantes!$D$13)</f>
        <v>0</v>
      </c>
      <c r="H202" s="75">
        <f>H201+Observaciones!$F201-F202-E202-G202-I201</f>
        <v>25.526192867043626</v>
      </c>
      <c r="I202" s="75">
        <f>MAX(0,(H202-Constantes!$D$14)*(1-EXP(-Constantes!$D$22)))</f>
        <v>3.6060494075570624E-4</v>
      </c>
      <c r="J202" s="75">
        <f t="shared" si="27"/>
        <v>127.92776603672246</v>
      </c>
      <c r="K202" s="75">
        <f>MAX(0,(J202-Constantes!$D$13)*(1-EXP(-Constantes!$D$23)))</f>
        <v>0.60390769282841583</v>
      </c>
      <c r="L202" s="75">
        <f t="shared" si="28"/>
        <v>0.60426829776917157</v>
      </c>
      <c r="M202" s="75">
        <f>0.0526*F202*Observaciones!$F201^1.218</f>
        <v>0</v>
      </c>
      <c r="N202" s="75">
        <f>M202*Constantes!$D$38</f>
        <v>0</v>
      </c>
      <c r="O202" s="75">
        <f t="shared" si="29"/>
        <v>0</v>
      </c>
      <c r="P202" s="15"/>
      <c r="Q202" s="120">
        <v>196</v>
      </c>
      <c r="R202" s="146">
        <f>ETo!$I201*((1-Constantes!$E$19)*ETo!$K201+ETo!$L201)</f>
        <v>1.0919608324062169</v>
      </c>
      <c r="S202" s="121">
        <f>MIN(R202*Constantes!$E$17,0.8*(V201+Observaciones!$F201-T202-U202-Constantes!$D$14))</f>
        <v>0.11251672305304794</v>
      </c>
      <c r="T202" s="121">
        <f>IF(Observaciones!$F201&gt;0.05*Constantes!$E$18,((Observaciones!$F201-0.05*Constantes!$E$18)^2)/(Observaciones!$F201+0.95*Constantes!$E$18),0)</f>
        <v>0</v>
      </c>
      <c r="U202" s="121">
        <f>MAX(0,V201+Observaciones!$F201-T202-Constantes!$D$13)</f>
        <v>0</v>
      </c>
      <c r="V202" s="121">
        <f>V201+Observaciones!$F201-T202-S202-U202-W201</f>
        <v>25.526192867043626</v>
      </c>
      <c r="W202" s="121">
        <f>MAX(0,(V202-Constantes!$D$14)*(1-EXP(-Constantes!$D$22)))</f>
        <v>3.6060494075570624E-4</v>
      </c>
      <c r="X202" s="119">
        <f>X201+(Entradas!$E$19*U202-Y201)/(800*Entradas!$D$44)</f>
        <v>0</v>
      </c>
      <c r="Y202" s="119">
        <f>8000*Entradas!$D$45*X202/Constantes!$E$32</f>
        <v>0</v>
      </c>
      <c r="Z202" s="119">
        <f>10*Escenarios!$E$11*T202</f>
        <v>0</v>
      </c>
      <c r="AA202" s="119">
        <f>10*Escenarios!$E$11*Y202</f>
        <v>0</v>
      </c>
      <c r="AB202" s="119">
        <f>0.001*Observaciones!$F201*Escenarios!$E$9</f>
        <v>0</v>
      </c>
      <c r="AC202" s="119">
        <f>Observaciones!$I201</f>
        <v>0</v>
      </c>
      <c r="AD202" s="119">
        <f>MIN(0.0005*ETo!$M201*Escenarios!$E$9*(AH201/Constantes!$E$27)^(2/3),AH201+Z202+AA202+AB202+AC202)</f>
        <v>2.8709903599046687</v>
      </c>
      <c r="AE202" s="119">
        <f>MIN(Constantes!$E$26*(AH201/Constantes!$E$27)^(2/3),AH201+Z202+AA202+AB202+AC202-AD202)</f>
        <v>17.256757223574493</v>
      </c>
      <c r="AF202" s="119">
        <f>MIN(Entradas!$E$20,AH201+Z202+AA202+AB202+AC202-AD202-AE202)</f>
        <v>1</v>
      </c>
      <c r="AG202" s="119">
        <f>MAX(0,AH201+Z202+AA202+AB202+AC202-AD202-AE202-AF202-Constantes!$E$27)</f>
        <v>0</v>
      </c>
      <c r="AH202" s="119">
        <f t="shared" si="30"/>
        <v>5322.0857971524119</v>
      </c>
      <c r="AI202" s="119">
        <f>(Escenarios!$E$11*S202+0.1*AD202)/(Escenarios!$E$12)</f>
        <v>0.11911217089487489</v>
      </c>
      <c r="AJ202" s="119">
        <f>AG202/10/Escenarios!$E$12</f>
        <v>0</v>
      </c>
      <c r="AK202" s="119">
        <f>(Escenarios!$E$11*U202+0.1*AE202)/(Escenarios!$E$12)</f>
        <v>4.9305020638784267E-2</v>
      </c>
      <c r="AL202" s="121">
        <f t="shared" si="31"/>
        <v>132.14774220503094</v>
      </c>
      <c r="AM202" s="121">
        <f>MAX(0,(AL202-Constantes!$D$13)*(1-EXP(-Constantes!$D$23)))</f>
        <v>0.63305719746660627</v>
      </c>
      <c r="AN202" s="121">
        <f>AJ202+W202*Escenarios!$E$11/Escenarios!$E$12+AM202</f>
        <v>0.63341265090820831</v>
      </c>
      <c r="AO202" s="121">
        <f>0.0526*AJ202*Observaciones!$F201^1.218</f>
        <v>0</v>
      </c>
      <c r="AP202" s="121">
        <f>AO202*Constantes!$E$38</f>
        <v>0</v>
      </c>
      <c r="AQ202" s="121">
        <f t="shared" si="32"/>
        <v>0</v>
      </c>
      <c r="AR202" s="15"/>
      <c r="AS202" s="74">
        <v>196</v>
      </c>
      <c r="AT202" s="146">
        <f>ETo!$I201*((1-Constantes!$F$19)*ETo!$K201+ETo!$L201)</f>
        <v>1.0925122666306673</v>
      </c>
      <c r="AU202" s="121">
        <f>MIN(AT202*Constantes!$F$17,0.8*(AX201+Observaciones!$F201-AV202-AW202-Constantes!$D$14))</f>
        <v>0.11251672305304794</v>
      </c>
      <c r="AV202" s="121">
        <f>IF(Observaciones!$F201&gt;0.05*Constantes!$F$18,((Observaciones!$F201-0.05*Constantes!$F$18)^2)/(Observaciones!$F201+0.95*Constantes!$F$18),0)</f>
        <v>0</v>
      </c>
      <c r="AW202" s="121">
        <f>MAX(0,AX201+Observaciones!$F201-AV202-Constantes!$D$13)</f>
        <v>0</v>
      </c>
      <c r="AX202" s="121">
        <f>AX201+Observaciones!$F201-AV202-AU202-AW202-AY201</f>
        <v>25.526192867043626</v>
      </c>
      <c r="AY202" s="121">
        <f>MAX(0,(AX202-Constantes!$D$14)*(1-EXP(-Constantes!$D$22)))</f>
        <v>3.6060494075570624E-4</v>
      </c>
      <c r="AZ202" s="119">
        <f>AZ201+(Entradas!$F$19*AW202-BA201)/(800*Entradas!$D$44)</f>
        <v>0</v>
      </c>
      <c r="BA202" s="119">
        <f>8000*Entradas!$D$45*AZ202/Constantes!$F$32</f>
        <v>0</v>
      </c>
      <c r="BB202" s="119">
        <f>10*Escenarios!$F$11*AV202</f>
        <v>0</v>
      </c>
      <c r="BC202" s="119">
        <f>10*Escenarios!$F$11*BA202</f>
        <v>0</v>
      </c>
      <c r="BD202" s="119">
        <f>0.001*Observaciones!$F201*Escenarios!$F$9</f>
        <v>0</v>
      </c>
      <c r="BE202" s="119">
        <f>Observaciones!$I201</f>
        <v>0</v>
      </c>
      <c r="BF202" s="119">
        <f>MIN(0.0005*ETo!$M201*Escenarios!$F$9*(BJ201/Constantes!$F$27)^(2/3),BJ201+BB202+BE202+BC202+BD202)</f>
        <v>4.8975310579600411</v>
      </c>
      <c r="BG202" s="119">
        <f>MIN(Constantes!$F$26*(BJ201/Constantes!$F$27)^(2/3),BJ201+BB202+BC202+BD202+BE202-BF202)</f>
        <v>29.437752784700649</v>
      </c>
      <c r="BH202" s="119">
        <f>MIN(Entradas!$F$20,BJ201+BB202+BC202+BD202+BE202-BF202-BG202)</f>
        <v>1</v>
      </c>
      <c r="BI202" s="119">
        <f>MAX(0,BJ201+BB202+BC202+BD202+BE202-BF202-BG202-BH202-Constantes!$F$27)</f>
        <v>0</v>
      </c>
      <c r="BJ202" s="119">
        <f t="shared" si="33"/>
        <v>1452.760003024601</v>
      </c>
      <c r="BK202" s="119">
        <f>(Escenarios!$F$11*AU202+0.1*BF202)/(Escenarios!$F$12)</f>
        <v>0.12008014190133104</v>
      </c>
      <c r="BL202" s="119">
        <f>BI202/10/Escenarios!$F$12</f>
        <v>0</v>
      </c>
      <c r="BM202" s="119">
        <f>(Escenarios!$F$11*AW202+0.1*BG202)/(Escenarios!$F$12)</f>
        <v>8.4107865099144724E-2</v>
      </c>
      <c r="BN202" s="121">
        <f t="shared" si="34"/>
        <v>139.36547129682563</v>
      </c>
      <c r="BO202" s="121">
        <f>MAX(0,(BN202-Constantes!$D$13)*(1-EXP(-Constantes!$D$23)))</f>
        <v>0.68291369410241665</v>
      </c>
      <c r="BP202" s="121">
        <f>BL202+AY202*Escenarios!$F$11/Escenarios!$F$12+BO202</f>
        <v>0.6832536930465577</v>
      </c>
      <c r="BQ202" s="121">
        <f>0.0526*BL202*Observaciones!$F201^1.218</f>
        <v>0</v>
      </c>
      <c r="BR202" s="121">
        <f>BQ202*Constantes!$F$38</f>
        <v>0</v>
      </c>
      <c r="BS202" s="121">
        <f t="shared" si="35"/>
        <v>0</v>
      </c>
      <c r="BT202" s="15"/>
      <c r="BU202" s="74">
        <v>196</v>
      </c>
      <c r="BV202" s="75">
        <f>0.0526*Observaciones!$F201^2.218</f>
        <v>0</v>
      </c>
      <c r="BW202" s="75">
        <f>IF(Observaciones!$F201&gt;0.05*$CA$7,((Observaciones!$F201-0.05*$CA$7)^2)/(Observaciones!$F201+0.95*$CA$7),0)</f>
        <v>0</v>
      </c>
      <c r="BX202" s="75">
        <f>0.0526*BW202*Observaciones!$F201^1.218</f>
        <v>0</v>
      </c>
      <c r="BY202" s="27"/>
      <c r="BZ202" s="27"/>
      <c r="CA202" s="103"/>
      <c r="CB202" s="37"/>
    </row>
    <row r="203" spans="2:80" s="2" customFormat="1" ht="14.5" x14ac:dyDescent="0.35">
      <c r="B203" s="36"/>
      <c r="C203" s="74">
        <v>197</v>
      </c>
      <c r="D203" s="146">
        <f>ETo!$I202*((1-Constantes!$D$19)*ETo!$K202+ETo!$L202)</f>
        <v>1.1221441293867915</v>
      </c>
      <c r="E203" s="75">
        <f>MIN(D203*Constantes!$D$17,0.8*(H202+Observaciones!$F202-F203-G203-Constantes!$D$14))</f>
        <v>2.0954293634898136E-2</v>
      </c>
      <c r="F203" s="75">
        <f>IF(Observaciones!$F202&gt;0.05*Constantes!$D$18,((Observaciones!$F202-0.05*Constantes!$D$18)^2)/(Observaciones!$F202+0.95*Constantes!$D$18),0)</f>
        <v>0</v>
      </c>
      <c r="G203" s="75">
        <f>MAX(0,H202+Observaciones!$F202-F203-Constantes!$D$13)</f>
        <v>0</v>
      </c>
      <c r="H203" s="75">
        <f>H202+Observaciones!$F202-F203-E203-G203-I202</f>
        <v>25.504877968467973</v>
      </c>
      <c r="I203" s="75">
        <f>MAX(0,(H203-Constantes!$D$14)*(1-EXP(-Constantes!$D$22)))</f>
        <v>6.7156433370610562E-5</v>
      </c>
      <c r="J203" s="75">
        <f t="shared" si="27"/>
        <v>127.32385834389405</v>
      </c>
      <c r="K203" s="75">
        <f>MAX(0,(J203-Constantes!$D$13)*(1-EXP(-Constantes!$D$23)))</f>
        <v>0.59973619768459441</v>
      </c>
      <c r="L203" s="75">
        <f t="shared" si="28"/>
        <v>0.59980335411796504</v>
      </c>
      <c r="M203" s="75">
        <f>0.0526*F203*Observaciones!$F202^1.218</f>
        <v>0</v>
      </c>
      <c r="N203" s="75">
        <f>M203*Constantes!$D$38</f>
        <v>0</v>
      </c>
      <c r="O203" s="75">
        <f t="shared" si="29"/>
        <v>0</v>
      </c>
      <c r="P203" s="15"/>
      <c r="Q203" s="120">
        <v>197</v>
      </c>
      <c r="R203" s="146">
        <f>ETo!$I202*((1-Constantes!$E$19)*ETo!$K202+ETo!$L202)</f>
        <v>1.1223225522286318</v>
      </c>
      <c r="S203" s="121">
        <f>MIN(R203*Constantes!$E$17,0.8*(V202+Observaciones!$F202-T203-U203-Constantes!$D$14))</f>
        <v>2.0954293634898136E-2</v>
      </c>
      <c r="T203" s="121">
        <f>IF(Observaciones!$F202&gt;0.05*Constantes!$E$18,((Observaciones!$F202-0.05*Constantes!$E$18)^2)/(Observaciones!$F202+0.95*Constantes!$E$18),0)</f>
        <v>0</v>
      </c>
      <c r="U203" s="121">
        <f>MAX(0,V202+Observaciones!$F202-T203-Constantes!$D$13)</f>
        <v>0</v>
      </c>
      <c r="V203" s="121">
        <f>V202+Observaciones!$F202-T203-S203-U203-W202</f>
        <v>25.504877968467973</v>
      </c>
      <c r="W203" s="121">
        <f>MAX(0,(V203-Constantes!$D$14)*(1-EXP(-Constantes!$D$22)))</f>
        <v>6.7156433370610562E-5</v>
      </c>
      <c r="X203" s="119">
        <f>X202+(Entradas!$E$19*U203-Y202)/(800*Entradas!$D$44)</f>
        <v>0</v>
      </c>
      <c r="Y203" s="119">
        <f>8000*Entradas!$D$45*X203/Constantes!$E$32</f>
        <v>0</v>
      </c>
      <c r="Z203" s="119">
        <f>10*Escenarios!$E$11*T203</f>
        <v>0</v>
      </c>
      <c r="AA203" s="119">
        <f>10*Escenarios!$E$11*Y203</f>
        <v>0</v>
      </c>
      <c r="AB203" s="119">
        <f>0.001*Observaciones!$F202*Escenarios!$E$9</f>
        <v>0</v>
      </c>
      <c r="AC203" s="119">
        <f>Observaciones!$I202</f>
        <v>0</v>
      </c>
      <c r="AD203" s="119">
        <f>MIN(0.0005*ETo!$M202*Escenarios!$E$9*(AH202/Constantes!$E$27)^(2/3),AH202+Z203+AA203+AB203+AC203)</f>
        <v>2.9439124784380297</v>
      </c>
      <c r="AE203" s="119">
        <f>MIN(Constantes!$E$26*(AH202/Constantes!$E$27)^(2/3),AH202+Z203+AA203+AB203+AC203-AD203)</f>
        <v>17.211236912910877</v>
      </c>
      <c r="AF203" s="119">
        <f>MIN(Entradas!$E$20,AH202+Z203+AA203+AB203+AC203-AD203-AE203)</f>
        <v>1</v>
      </c>
      <c r="AG203" s="119">
        <f>MAX(0,AH202+Z203+AA203+AB203+AC203-AD203-AE203-AF203-Constantes!$E$27)</f>
        <v>0</v>
      </c>
      <c r="AH203" s="119">
        <f t="shared" si="30"/>
        <v>5300.9306477610635</v>
      </c>
      <c r="AI203" s="119">
        <f>(Escenarios!$E$11*S203+0.1*AD203)/(Escenarios!$E$12)</f>
        <v>2.9066125092793962E-2</v>
      </c>
      <c r="AJ203" s="119">
        <f>AG203/10/Escenarios!$E$12</f>
        <v>0</v>
      </c>
      <c r="AK203" s="119">
        <f>(Escenarios!$E$11*U203+0.1*AE203)/(Escenarios!$E$12)</f>
        <v>4.9174962608316795E-2</v>
      </c>
      <c r="AL203" s="121">
        <f t="shared" si="31"/>
        <v>131.56385997017264</v>
      </c>
      <c r="AM203" s="121">
        <f>MAX(0,(AL203-Constantes!$D$13)*(1-EXP(-Constantes!$D$23)))</f>
        <v>0.62902402826508896</v>
      </c>
      <c r="AN203" s="121">
        <f>AJ203+W203*Escenarios!$E$11/Escenarios!$E$12+AM203</f>
        <v>0.62909022532084002</v>
      </c>
      <c r="AO203" s="121">
        <f>0.0526*AJ203*Observaciones!$F202^1.218</f>
        <v>0</v>
      </c>
      <c r="AP203" s="121">
        <f>AO203*Constantes!$E$38</f>
        <v>0</v>
      </c>
      <c r="AQ203" s="121">
        <f t="shared" si="32"/>
        <v>0</v>
      </c>
      <c r="AR203" s="15"/>
      <c r="AS203" s="74">
        <v>197</v>
      </c>
      <c r="AT203" s="146">
        <f>ETo!$I202*((1-Constantes!$F$19)*ETo!$K202+ETo!$L202)</f>
        <v>1.1228902612708518</v>
      </c>
      <c r="AU203" s="121">
        <f>MIN(AT203*Constantes!$F$17,0.8*(AX202+Observaciones!$F202-AV203-AW203-Constantes!$D$14))</f>
        <v>2.0954293634898136E-2</v>
      </c>
      <c r="AV203" s="121">
        <f>IF(Observaciones!$F202&gt;0.05*Constantes!$F$18,((Observaciones!$F202-0.05*Constantes!$F$18)^2)/(Observaciones!$F202+0.95*Constantes!$F$18),0)</f>
        <v>0</v>
      </c>
      <c r="AW203" s="121">
        <f>MAX(0,AX202+Observaciones!$F202-AV203-Constantes!$D$13)</f>
        <v>0</v>
      </c>
      <c r="AX203" s="121">
        <f>AX202+Observaciones!$F202-AV203-AU203-AW203-AY202</f>
        <v>25.504877968467973</v>
      </c>
      <c r="AY203" s="121">
        <f>MAX(0,(AX203-Constantes!$D$14)*(1-EXP(-Constantes!$D$22)))</f>
        <v>6.7156433370610562E-5</v>
      </c>
      <c r="AZ203" s="119">
        <f>AZ202+(Entradas!$F$19*AW203-BA202)/(800*Entradas!$D$44)</f>
        <v>0</v>
      </c>
      <c r="BA203" s="119">
        <f>8000*Entradas!$D$45*AZ203/Constantes!$F$32</f>
        <v>0</v>
      </c>
      <c r="BB203" s="119">
        <f>10*Escenarios!$F$11*AV203</f>
        <v>0</v>
      </c>
      <c r="BC203" s="119">
        <f>10*Escenarios!$F$11*BA203</f>
        <v>0</v>
      </c>
      <c r="BD203" s="119">
        <f>0.001*Observaciones!$F202*Escenarios!$F$9</f>
        <v>0</v>
      </c>
      <c r="BE203" s="119">
        <f>Observaciones!$I202</f>
        <v>0</v>
      </c>
      <c r="BF203" s="119">
        <f>MIN(0.0005*ETo!$M202*Escenarios!$F$9*(BJ202/Constantes!$F$27)^(2/3),BJ202+BB203+BE203+BC203+BD203)</f>
        <v>4.9551813607315118</v>
      </c>
      <c r="BG203" s="119">
        <f>MIN(Constantes!$F$26*(BJ202/Constantes!$F$27)^(2/3),BJ202+BB203+BC203+BD203+BE203-BF203)</f>
        <v>28.969883096266589</v>
      </c>
      <c r="BH203" s="119">
        <f>MIN(Entradas!$F$20,BJ202+BB203+BC203+BD203+BE203-BF203-BG203)</f>
        <v>1</v>
      </c>
      <c r="BI203" s="119">
        <f>MAX(0,BJ202+BB203+BC203+BD203+BE203-BF203-BG203-BH203-Constantes!$F$27)</f>
        <v>0</v>
      </c>
      <c r="BJ203" s="119">
        <f t="shared" si="33"/>
        <v>1417.8349385676029</v>
      </c>
      <c r="BK203" s="119">
        <f>(Escenarios!$F$11*AU203+0.1*BF203)/(Escenarios!$F$12)</f>
        <v>3.3914566457851132E-2</v>
      </c>
      <c r="BL203" s="119">
        <f>BI203/10/Escenarios!$F$12</f>
        <v>0</v>
      </c>
      <c r="BM203" s="119">
        <f>(Escenarios!$F$11*AW203+0.1*BG203)/(Escenarios!$F$12)</f>
        <v>8.2771094560761677E-2</v>
      </c>
      <c r="BN203" s="121">
        <f t="shared" si="34"/>
        <v>138.76532869728399</v>
      </c>
      <c r="BO203" s="121">
        <f>MAX(0,(BN203-Constantes!$D$13)*(1-EXP(-Constantes!$D$23)))</f>
        <v>0.67876820635765367</v>
      </c>
      <c r="BP203" s="121">
        <f>BL203+AY203*Escenarios!$F$11/Escenarios!$F$12+BO203</f>
        <v>0.67883152528054591</v>
      </c>
      <c r="BQ203" s="121">
        <f>0.0526*BL203*Observaciones!$F202^1.218</f>
        <v>0</v>
      </c>
      <c r="BR203" s="121">
        <f>BQ203*Constantes!$F$38</f>
        <v>0</v>
      </c>
      <c r="BS203" s="121">
        <f t="shared" si="35"/>
        <v>0</v>
      </c>
      <c r="BT203" s="15"/>
      <c r="BU203" s="74">
        <v>197</v>
      </c>
      <c r="BV203" s="75">
        <f>0.0526*Observaciones!$F202^2.218</f>
        <v>0</v>
      </c>
      <c r="BW203" s="75">
        <f>IF(Observaciones!$F202&gt;0.05*$CA$7,((Observaciones!$F202-0.05*$CA$7)^2)/(Observaciones!$F202+0.95*$CA$7),0)</f>
        <v>0</v>
      </c>
      <c r="BX203" s="75">
        <f>0.0526*BW203*Observaciones!$F202^1.218</f>
        <v>0</v>
      </c>
      <c r="BY203" s="27"/>
      <c r="BZ203" s="27"/>
      <c r="CA203" s="103"/>
      <c r="CB203" s="37"/>
    </row>
    <row r="204" spans="2:80" s="2" customFormat="1" ht="14.5" x14ac:dyDescent="0.35">
      <c r="B204" s="36"/>
      <c r="C204" s="74">
        <v>198</v>
      </c>
      <c r="D204" s="146">
        <f>ETo!$I203*((1-Constantes!$D$19)*ETo!$K203+ETo!$L203)</f>
        <v>1.149752589105975</v>
      </c>
      <c r="E204" s="75">
        <f>MIN(D204*Constantes!$D$17,0.8*(H203+Observaciones!$F203-F204-G204-Constantes!$D$14))</f>
        <v>3.902374774375517E-3</v>
      </c>
      <c r="F204" s="75">
        <f>IF(Observaciones!$F203&gt;0.05*Constantes!$D$18,((Observaciones!$F203-0.05*Constantes!$D$18)^2)/(Observaciones!$F203+0.95*Constantes!$D$18),0)</f>
        <v>0</v>
      </c>
      <c r="G204" s="75">
        <f>MAX(0,H203+Observaciones!$F203-F204-Constantes!$D$13)</f>
        <v>0</v>
      </c>
      <c r="H204" s="75">
        <f>H203+Observaciones!$F203-F204-E204-G204-I203</f>
        <v>25.500908437260225</v>
      </c>
      <c r="I204" s="75">
        <f>MAX(0,(H204-Constantes!$D$14)*(1-EXP(-Constantes!$D$22)))</f>
        <v>1.2506724210715525E-5</v>
      </c>
      <c r="J204" s="75">
        <f t="shared" si="27"/>
        <v>126.72412214620945</v>
      </c>
      <c r="K204" s="75">
        <f>MAX(0,(J204-Constantes!$D$13)*(1-EXP(-Constantes!$D$23)))</f>
        <v>0.59559351716251341</v>
      </c>
      <c r="L204" s="75">
        <f t="shared" si="28"/>
        <v>0.59560602388672412</v>
      </c>
      <c r="M204" s="75">
        <f>0.0526*F204*Observaciones!$F203^1.218</f>
        <v>0</v>
      </c>
      <c r="N204" s="75">
        <f>M204*Constantes!$D$38</f>
        <v>0</v>
      </c>
      <c r="O204" s="75">
        <f t="shared" si="29"/>
        <v>0</v>
      </c>
      <c r="P204" s="15"/>
      <c r="Q204" s="120">
        <v>198</v>
      </c>
      <c r="R204" s="146">
        <f>ETo!$I203*((1-Constantes!$E$19)*ETo!$K203+ETo!$L203)</f>
        <v>1.1499355626266621</v>
      </c>
      <c r="S204" s="121">
        <f>MIN(R204*Constantes!$E$17,0.8*(V203+Observaciones!$F203-T204-U204-Constantes!$D$14))</f>
        <v>3.902374774375517E-3</v>
      </c>
      <c r="T204" s="121">
        <f>IF(Observaciones!$F203&gt;0.05*Constantes!$E$18,((Observaciones!$F203-0.05*Constantes!$E$18)^2)/(Observaciones!$F203+0.95*Constantes!$E$18),0)</f>
        <v>0</v>
      </c>
      <c r="U204" s="121">
        <f>MAX(0,V203+Observaciones!$F203-T204-Constantes!$D$13)</f>
        <v>0</v>
      </c>
      <c r="V204" s="121">
        <f>V203+Observaciones!$F203-T204-S204-U204-W203</f>
        <v>25.500908437260225</v>
      </c>
      <c r="W204" s="121">
        <f>MAX(0,(V204-Constantes!$D$14)*(1-EXP(-Constantes!$D$22)))</f>
        <v>1.2506724210715525E-5</v>
      </c>
      <c r="X204" s="119">
        <f>X203+(Entradas!$E$19*U204-Y203)/(800*Entradas!$D$44)</f>
        <v>0</v>
      </c>
      <c r="Y204" s="119">
        <f>8000*Entradas!$D$45*X204/Constantes!$E$32</f>
        <v>0</v>
      </c>
      <c r="Z204" s="119">
        <f>10*Escenarios!$E$11*T204</f>
        <v>0</v>
      </c>
      <c r="AA204" s="119">
        <f>10*Escenarios!$E$11*Y204</f>
        <v>0</v>
      </c>
      <c r="AB204" s="119">
        <f>0.001*Observaciones!$F203*Escenarios!$E$9</f>
        <v>0</v>
      </c>
      <c r="AC204" s="119">
        <f>Observaciones!$I203</f>
        <v>0</v>
      </c>
      <c r="AD204" s="119">
        <f>MIN(0.0005*ETo!$M203*Escenarios!$E$9*(AH203/Constantes!$E$27)^(2/3),AH203+Z204+AA204+AB204+AC204)</f>
        <v>3.0088203055626952</v>
      </c>
      <c r="AE204" s="119">
        <f>MIN(Constantes!$E$26*(AH203/Constantes!$E$27)^(2/3),AH203+Z204+AA204+AB204+AC204-AD204)</f>
        <v>17.165597170908566</v>
      </c>
      <c r="AF204" s="119">
        <f>MIN(Entradas!$E$20,AH203+Z204+AA204+AB204+AC204-AD204-AE204)</f>
        <v>1</v>
      </c>
      <c r="AG204" s="119">
        <f>MAX(0,AH203+Z204+AA204+AB204+AC204-AD204-AE204-AF204-Constantes!$E$27)</f>
        <v>0</v>
      </c>
      <c r="AH204" s="119">
        <f t="shared" si="30"/>
        <v>5279.7562302845918</v>
      </c>
      <c r="AI204" s="119">
        <f>(Escenarios!$E$11*S204+0.1*AD204)/(Escenarios!$E$12)</f>
        <v>1.2443256007777855E-2</v>
      </c>
      <c r="AJ204" s="119">
        <f>AG204/10/Escenarios!$E$12</f>
        <v>0</v>
      </c>
      <c r="AK204" s="119">
        <f>(Escenarios!$E$11*U204+0.1*AE204)/(Escenarios!$E$12)</f>
        <v>4.9044563345453047E-2</v>
      </c>
      <c r="AL204" s="121">
        <f t="shared" si="31"/>
        <v>130.98388050525301</v>
      </c>
      <c r="AM204" s="121">
        <f>MAX(0,(AL204-Constantes!$D$13)*(1-EXP(-Constantes!$D$23)))</f>
        <v>0.62501781746473106</v>
      </c>
      <c r="AN204" s="121">
        <f>AJ204+W204*Escenarios!$E$11/Escenarios!$E$12+AM204</f>
        <v>0.62503014552145308</v>
      </c>
      <c r="AO204" s="121">
        <f>0.0526*AJ204*Observaciones!$F203^1.218</f>
        <v>0</v>
      </c>
      <c r="AP204" s="121">
        <f>AO204*Constantes!$E$38</f>
        <v>0</v>
      </c>
      <c r="AQ204" s="121">
        <f t="shared" si="32"/>
        <v>0</v>
      </c>
      <c r="AR204" s="15"/>
      <c r="AS204" s="74">
        <v>198</v>
      </c>
      <c r="AT204" s="146">
        <f>ETo!$I203*((1-Constantes!$F$19)*ETo!$K203+ETo!$L203)</f>
        <v>1.1505177511015754</v>
      </c>
      <c r="AU204" s="121">
        <f>MIN(AT204*Constantes!$F$17,0.8*(AX203+Observaciones!$F203-AV204-AW204-Constantes!$D$14))</f>
        <v>3.902374774375517E-3</v>
      </c>
      <c r="AV204" s="121">
        <f>IF(Observaciones!$F203&gt;0.05*Constantes!$F$18,((Observaciones!$F203-0.05*Constantes!$F$18)^2)/(Observaciones!$F203+0.95*Constantes!$F$18),0)</f>
        <v>0</v>
      </c>
      <c r="AW204" s="121">
        <f>MAX(0,AX203+Observaciones!$F203-AV204-Constantes!$D$13)</f>
        <v>0</v>
      </c>
      <c r="AX204" s="121">
        <f>AX203+Observaciones!$F203-AV204-AU204-AW204-AY203</f>
        <v>25.500908437260225</v>
      </c>
      <c r="AY204" s="121">
        <f>MAX(0,(AX204-Constantes!$D$14)*(1-EXP(-Constantes!$D$22)))</f>
        <v>1.2506724210715525E-5</v>
      </c>
      <c r="AZ204" s="119">
        <f>AZ203+(Entradas!$F$19*AW204-BA203)/(800*Entradas!$D$44)</f>
        <v>0</v>
      </c>
      <c r="BA204" s="119">
        <f>8000*Entradas!$D$45*AZ204/Constantes!$F$32</f>
        <v>0</v>
      </c>
      <c r="BB204" s="119">
        <f>10*Escenarios!$F$11*AV204</f>
        <v>0</v>
      </c>
      <c r="BC204" s="119">
        <f>10*Escenarios!$F$11*BA204</f>
        <v>0</v>
      </c>
      <c r="BD204" s="119">
        <f>0.001*Observaciones!$F203*Escenarios!$F$9</f>
        <v>0</v>
      </c>
      <c r="BE204" s="119">
        <f>Observaciones!$I203</f>
        <v>0</v>
      </c>
      <c r="BF204" s="119">
        <f>MIN(0.0005*ETo!$M203*Escenarios!$F$9*(BJ203/Constantes!$F$27)^(2/3),BJ203+BB204+BE204+BC204+BD204)</f>
        <v>4.9961861426949552</v>
      </c>
      <c r="BG204" s="119">
        <f>MIN(Constantes!$F$26*(BJ203/Constantes!$F$27)^(2/3),BJ203+BB204+BC204+BD204+BE204-BF204)</f>
        <v>28.50370245036558</v>
      </c>
      <c r="BH204" s="119">
        <f>MIN(Entradas!$F$20,BJ203+BB204+BC204+BD204+BE204-BF204-BG204)</f>
        <v>1</v>
      </c>
      <c r="BI204" s="119">
        <f>MAX(0,BJ203+BB204+BC204+BD204+BE204-BF204-BG204-BH204-Constantes!$F$27)</f>
        <v>0</v>
      </c>
      <c r="BJ204" s="119">
        <f t="shared" si="33"/>
        <v>1383.3350499745422</v>
      </c>
      <c r="BK204" s="119">
        <f>(Escenarios!$F$11*AU204+0.1*BF204)/(Escenarios!$F$12)</f>
        <v>1.7954199480682501E-2</v>
      </c>
      <c r="BL204" s="119">
        <f>BI204/10/Escenarios!$F$12</f>
        <v>0</v>
      </c>
      <c r="BM204" s="119">
        <f>(Escenarios!$F$11*AW204+0.1*BG204)/(Escenarios!$F$12)</f>
        <v>8.1439149858187371E-2</v>
      </c>
      <c r="BN204" s="121">
        <f t="shared" si="34"/>
        <v>138.16799964078453</v>
      </c>
      <c r="BO204" s="121">
        <f>MAX(0,(BN204-Constantes!$D$13)*(1-EXP(-Constantes!$D$23)))</f>
        <v>0.67464215317429255</v>
      </c>
      <c r="BP204" s="121">
        <f>BL204+AY204*Escenarios!$F$11/Escenarios!$F$12+BO204</f>
        <v>0.67465394522854838</v>
      </c>
      <c r="BQ204" s="121">
        <f>0.0526*BL204*Observaciones!$F203^1.218</f>
        <v>0</v>
      </c>
      <c r="BR204" s="121">
        <f>BQ204*Constantes!$F$38</f>
        <v>0</v>
      </c>
      <c r="BS204" s="121">
        <f t="shared" si="35"/>
        <v>0</v>
      </c>
      <c r="BT204" s="15"/>
      <c r="BU204" s="74">
        <v>198</v>
      </c>
      <c r="BV204" s="75">
        <f>0.0526*Observaciones!$F203^2.218</f>
        <v>0</v>
      </c>
      <c r="BW204" s="75">
        <f>IF(Observaciones!$F203&gt;0.05*$CA$7,((Observaciones!$F203-0.05*$CA$7)^2)/(Observaciones!$F203+0.95*$CA$7),0)</f>
        <v>0</v>
      </c>
      <c r="BX204" s="75">
        <f>0.0526*BW204*Observaciones!$F203^1.218</f>
        <v>0</v>
      </c>
      <c r="BY204" s="27"/>
      <c r="BZ204" s="27"/>
      <c r="CA204" s="103"/>
      <c r="CB204" s="37"/>
    </row>
    <row r="205" spans="2:80" s="2" customFormat="1" ht="14.5" x14ac:dyDescent="0.35">
      <c r="B205" s="36"/>
      <c r="C205" s="74">
        <v>199</v>
      </c>
      <c r="D205" s="146">
        <f>ETo!$I204*((1-Constantes!$D$19)*ETo!$K204+ETo!$L204)</f>
        <v>1.1877928098923607</v>
      </c>
      <c r="E205" s="75">
        <f>MIN(D205*Constantes!$D$17,0.8*(H204+Observaciones!$F204-F205-G205-Constantes!$D$14))</f>
        <v>7.2674980817737382E-4</v>
      </c>
      <c r="F205" s="75">
        <f>IF(Observaciones!$F204&gt;0.05*Constantes!$D$18,((Observaciones!$F204-0.05*Constantes!$D$18)^2)/(Observaciones!$F204+0.95*Constantes!$D$18),0)</f>
        <v>0</v>
      </c>
      <c r="G205" s="75">
        <f>MAX(0,H204+Observaciones!$F204-F205-Constantes!$D$13)</f>
        <v>0</v>
      </c>
      <c r="H205" s="75">
        <f>H204+Observaciones!$F204-F205-E205-G205-I204</f>
        <v>25.500169180727838</v>
      </c>
      <c r="I205" s="75">
        <f>MAX(0,(H205-Constantes!$D$14)*(1-EXP(-Constantes!$D$22)))</f>
        <v>2.3291610741208628E-6</v>
      </c>
      <c r="J205" s="75">
        <f t="shared" si="27"/>
        <v>126.12852862904694</v>
      </c>
      <c r="K205" s="75">
        <f>MAX(0,(J205-Constantes!$D$13)*(1-EXP(-Constantes!$D$23)))</f>
        <v>0.5914794522250415</v>
      </c>
      <c r="L205" s="75">
        <f t="shared" si="28"/>
        <v>0.59148178138611562</v>
      </c>
      <c r="M205" s="75">
        <f>0.0526*F205*Observaciones!$F204^1.218</f>
        <v>0</v>
      </c>
      <c r="N205" s="75">
        <f>M205*Constantes!$D$38</f>
        <v>0</v>
      </c>
      <c r="O205" s="75">
        <f t="shared" si="29"/>
        <v>0</v>
      </c>
      <c r="P205" s="15"/>
      <c r="Q205" s="120">
        <v>199</v>
      </c>
      <c r="R205" s="146">
        <f>ETo!$I204*((1-Constantes!$E$19)*ETo!$K204+ETo!$L204)</f>
        <v>1.1879820877723786</v>
      </c>
      <c r="S205" s="121">
        <f>MIN(R205*Constantes!$E$17,0.8*(V204+Observaciones!$F204-T205-U205-Constantes!$D$14))</f>
        <v>7.2674980817737382E-4</v>
      </c>
      <c r="T205" s="121">
        <f>IF(Observaciones!$F204&gt;0.05*Constantes!$E$18,((Observaciones!$F204-0.05*Constantes!$E$18)^2)/(Observaciones!$F204+0.95*Constantes!$E$18),0)</f>
        <v>0</v>
      </c>
      <c r="U205" s="121">
        <f>MAX(0,V204+Observaciones!$F204-T205-Constantes!$D$13)</f>
        <v>0</v>
      </c>
      <c r="V205" s="121">
        <f>V204+Observaciones!$F204-T205-S205-U205-W204</f>
        <v>25.500169180727838</v>
      </c>
      <c r="W205" s="121">
        <f>MAX(0,(V205-Constantes!$D$14)*(1-EXP(-Constantes!$D$22)))</f>
        <v>2.3291610741208628E-6</v>
      </c>
      <c r="X205" s="119">
        <f>X204+(Entradas!$E$19*U205-Y204)/(800*Entradas!$D$44)</f>
        <v>0</v>
      </c>
      <c r="Y205" s="119">
        <f>8000*Entradas!$D$45*X205/Constantes!$E$32</f>
        <v>0</v>
      </c>
      <c r="Z205" s="119">
        <f>10*Escenarios!$E$11*T205</f>
        <v>0</v>
      </c>
      <c r="AA205" s="119">
        <f>10*Escenarios!$E$11*Y205</f>
        <v>0</v>
      </c>
      <c r="AB205" s="119">
        <f>0.001*Observaciones!$F204*Escenarios!$E$9</f>
        <v>0</v>
      </c>
      <c r="AC205" s="119">
        <f>Observaciones!$I204</f>
        <v>0</v>
      </c>
      <c r="AD205" s="119">
        <f>MIN(0.0005*ETo!$M204*Escenarios!$E$9*(AH204/Constantes!$E$27)^(2/3),AH204+Z205+AA205+AB205+AC205)</f>
        <v>3.1008257895431313</v>
      </c>
      <c r="AE205" s="119">
        <f>MIN(Constantes!$E$26*(AH204/Constantes!$E$27)^(2/3),AH204+Z205+AA205+AB205+AC205-AD205)</f>
        <v>17.119855022979756</v>
      </c>
      <c r="AF205" s="119">
        <f>MIN(Entradas!$E$20,AH204+Z205+AA205+AB205+AC205-AD205-AE205)</f>
        <v>1</v>
      </c>
      <c r="AG205" s="119">
        <f>MAX(0,AH204+Z205+AA205+AB205+AC205-AD205-AE205-AF205-Constantes!$E$27)</f>
        <v>0</v>
      </c>
      <c r="AH205" s="119">
        <f t="shared" si="30"/>
        <v>5258.5355494720689</v>
      </c>
      <c r="AI205" s="119">
        <f>(Escenarios!$E$11*S205+0.1*AD205)/(Escenarios!$E$12)</f>
        <v>9.5758699238980734E-3</v>
      </c>
      <c r="AJ205" s="119">
        <f>AG205/10/Escenarios!$E$12</f>
        <v>0</v>
      </c>
      <c r="AK205" s="119">
        <f>(Escenarios!$E$11*U205+0.1*AE205)/(Escenarios!$E$12)</f>
        <v>4.8913871494227879E-2</v>
      </c>
      <c r="AL205" s="121">
        <f t="shared" si="31"/>
        <v>130.4077765592825</v>
      </c>
      <c r="AM205" s="121">
        <f>MAX(0,(AL205-Constantes!$D$13)*(1-EXP(-Constantes!$D$23)))</f>
        <v>0.62103837682919816</v>
      </c>
      <c r="AN205" s="121">
        <f>AJ205+W205*Escenarios!$E$11/Escenarios!$E$12+AM205</f>
        <v>0.62104067271654262</v>
      </c>
      <c r="AO205" s="121">
        <f>0.0526*AJ205*Observaciones!$F204^1.218</f>
        <v>0</v>
      </c>
      <c r="AP205" s="121">
        <f>AO205*Constantes!$E$38</f>
        <v>0</v>
      </c>
      <c r="AQ205" s="121">
        <f t="shared" si="32"/>
        <v>0</v>
      </c>
      <c r="AR205" s="15"/>
      <c r="AS205" s="74">
        <v>199</v>
      </c>
      <c r="AT205" s="146">
        <f>ETo!$I204*((1-Constantes!$F$19)*ETo!$K204+ETo!$L204)</f>
        <v>1.1885843355724355</v>
      </c>
      <c r="AU205" s="121">
        <f>MIN(AT205*Constantes!$F$17,0.8*(AX204+Observaciones!$F204-AV205-AW205-Constantes!$D$14))</f>
        <v>7.2674980817737382E-4</v>
      </c>
      <c r="AV205" s="121">
        <f>IF(Observaciones!$F204&gt;0.05*Constantes!$F$18,((Observaciones!$F204-0.05*Constantes!$F$18)^2)/(Observaciones!$F204+0.95*Constantes!$F$18),0)</f>
        <v>0</v>
      </c>
      <c r="AW205" s="121">
        <f>MAX(0,AX204+Observaciones!$F204-AV205-Constantes!$D$13)</f>
        <v>0</v>
      </c>
      <c r="AX205" s="121">
        <f>AX204+Observaciones!$F204-AV205-AU205-AW205-AY204</f>
        <v>25.500169180727838</v>
      </c>
      <c r="AY205" s="121">
        <f>MAX(0,(AX205-Constantes!$D$14)*(1-EXP(-Constantes!$D$22)))</f>
        <v>2.3291610741208628E-6</v>
      </c>
      <c r="AZ205" s="119">
        <f>AZ204+(Entradas!$F$19*AW205-BA204)/(800*Entradas!$D$44)</f>
        <v>0</v>
      </c>
      <c r="BA205" s="119">
        <f>8000*Entradas!$D$45*AZ205/Constantes!$F$32</f>
        <v>0</v>
      </c>
      <c r="BB205" s="119">
        <f>10*Escenarios!$F$11*AV205</f>
        <v>0</v>
      </c>
      <c r="BC205" s="119">
        <f>10*Escenarios!$F$11*BA205</f>
        <v>0</v>
      </c>
      <c r="BD205" s="119">
        <f>0.001*Observaciones!$F204*Escenarios!$F$9</f>
        <v>0</v>
      </c>
      <c r="BE205" s="119">
        <f>Observaciones!$I204</f>
        <v>0</v>
      </c>
      <c r="BF205" s="119">
        <f>MIN(0.0005*ETo!$M204*Escenarios!$F$9*(BJ204/Constantes!$F$27)^(2/3),BJ204+BB205+BE205+BC205+BD205)</f>
        <v>5.0786275602112072</v>
      </c>
      <c r="BG205" s="119">
        <f>MIN(Constantes!$F$26*(BJ204/Constantes!$F$27)^(2/3),BJ204+BB205+BC205+BD205+BE205-BF205)</f>
        <v>28.039423510901461</v>
      </c>
      <c r="BH205" s="119">
        <f>MIN(Entradas!$F$20,BJ204+BB205+BC205+BD205+BE205-BF205-BG205)</f>
        <v>1</v>
      </c>
      <c r="BI205" s="119">
        <f>MAX(0,BJ204+BB205+BC205+BD205+BE205-BF205-BG205-BH205-Constantes!$F$27)</f>
        <v>0</v>
      </c>
      <c r="BJ205" s="119">
        <f t="shared" si="33"/>
        <v>1349.2169989034294</v>
      </c>
      <c r="BK205" s="119">
        <f>(Escenarios!$F$11*AU205+0.1*BF205)/(Escenarios!$F$12)</f>
        <v>1.5195585705456401E-2</v>
      </c>
      <c r="BL205" s="119">
        <f>BI205/10/Escenarios!$F$12</f>
        <v>0</v>
      </c>
      <c r="BM205" s="119">
        <f>(Escenarios!$F$11*AW205+0.1*BG205)/(Escenarios!$F$12)</f>
        <v>8.0112638602575614E-2</v>
      </c>
      <c r="BN205" s="121">
        <f t="shared" si="34"/>
        <v>137.57347012621281</v>
      </c>
      <c r="BO205" s="121">
        <f>MAX(0,(BN205-Constantes!$D$13)*(1-EXP(-Constantes!$D$23)))</f>
        <v>0.67053543783957159</v>
      </c>
      <c r="BP205" s="121">
        <f>BL205+AY205*Escenarios!$F$11/Escenarios!$F$12+BO205</f>
        <v>0.67053763390572718</v>
      </c>
      <c r="BQ205" s="121">
        <f>0.0526*BL205*Observaciones!$F204^1.218</f>
        <v>0</v>
      </c>
      <c r="BR205" s="121">
        <f>BQ205*Constantes!$F$38</f>
        <v>0</v>
      </c>
      <c r="BS205" s="121">
        <f t="shared" si="35"/>
        <v>0</v>
      </c>
      <c r="BT205" s="15"/>
      <c r="BU205" s="74">
        <v>199</v>
      </c>
      <c r="BV205" s="75">
        <f>0.0526*Observaciones!$F204^2.218</f>
        <v>0</v>
      </c>
      <c r="BW205" s="75">
        <f>IF(Observaciones!$F204&gt;0.05*$CA$7,((Observaciones!$F204-0.05*$CA$7)^2)/(Observaciones!$F204+0.95*$CA$7),0)</f>
        <v>0</v>
      </c>
      <c r="BX205" s="75">
        <f>0.0526*BW205*Observaciones!$F204^1.218</f>
        <v>0</v>
      </c>
      <c r="BY205" s="27"/>
      <c r="BZ205" s="27"/>
      <c r="CA205" s="103"/>
      <c r="CB205" s="37"/>
    </row>
    <row r="206" spans="2:80" s="2" customFormat="1" ht="14.5" x14ac:dyDescent="0.35">
      <c r="B206" s="36"/>
      <c r="C206" s="74">
        <v>200</v>
      </c>
      <c r="D206" s="146">
        <f>ETo!$I205*((1-Constantes!$D$19)*ETo!$K205+ETo!$L205)</f>
        <v>1.2198204486717039</v>
      </c>
      <c r="E206" s="75">
        <f>MIN(D206*Constantes!$D$17,0.8*(H205+Observaciones!$F205-F206-G206-Constantes!$D$14))</f>
        <v>0.75872305484096225</v>
      </c>
      <c r="F206" s="75">
        <f>IF(Observaciones!$F205&gt;0.05*Constantes!$D$18,((Observaciones!$F205-0.05*Constantes!$D$18)^2)/(Observaciones!$F205+0.95*Constantes!$D$18),0)</f>
        <v>0.13106740072410403</v>
      </c>
      <c r="G206" s="75">
        <f>MAX(0,H205+Observaciones!$F205-F206-Constantes!$D$13)</f>
        <v>0</v>
      </c>
      <c r="H206" s="75">
        <f>H205+Observaciones!$F205-F206-E206-G206-I205</f>
        <v>31.710376396001696</v>
      </c>
      <c r="I206" s="75">
        <f>MAX(0,(H206-Constantes!$D$14)*(1-EXP(-Constantes!$D$22)))</f>
        <v>8.5500087051222168E-2</v>
      </c>
      <c r="J206" s="75">
        <f t="shared" si="27"/>
        <v>125.5370491768219</v>
      </c>
      <c r="K206" s="75">
        <f>MAX(0,(J206-Constantes!$D$13)*(1-EXP(-Constantes!$D$23)))</f>
        <v>0.58739380520989748</v>
      </c>
      <c r="L206" s="75">
        <f t="shared" si="28"/>
        <v>0.80396129298522367</v>
      </c>
      <c r="M206" s="75">
        <f>0.0526*F206*Observaciones!$F205^1.218</f>
        <v>7.5043503193903155E-2</v>
      </c>
      <c r="N206" s="75">
        <f>M206*Constantes!$D$38</f>
        <v>3.3830315085443152E-4</v>
      </c>
      <c r="O206" s="75">
        <f t="shared" si="29"/>
        <v>42.079532162333749</v>
      </c>
      <c r="P206" s="15"/>
      <c r="Q206" s="120">
        <v>200</v>
      </c>
      <c r="R206" s="146">
        <f>ETo!$I205*((1-Constantes!$E$19)*ETo!$K205+ETo!$L205)</f>
        <v>1.2200148759838529</v>
      </c>
      <c r="S206" s="121">
        <f>MIN(R206*Constantes!$E$17,0.8*(V205+Observaciones!$F205-T206-U206-Constantes!$D$14))</f>
        <v>0.7593940740202606</v>
      </c>
      <c r="T206" s="121">
        <f>IF(Observaciones!$F205&gt;0.05*Constantes!$E$18,((Observaciones!$F205-0.05*Constantes!$E$18)^2)/(Observaciones!$F205+0.95*Constantes!$E$18),0)</f>
        <v>0.12957496233680421</v>
      </c>
      <c r="U206" s="121">
        <f>MAX(0,V205+Observaciones!$F205-T206-Constantes!$D$13)</f>
        <v>0</v>
      </c>
      <c r="V206" s="121">
        <f>V205+Observaciones!$F205-T206-S206-U206-W205</f>
        <v>31.711197815209701</v>
      </c>
      <c r="W206" s="121">
        <f>MAX(0,(V206-Constantes!$D$14)*(1-EXP(-Constantes!$D$22)))</f>
        <v>8.5511395772193605E-2</v>
      </c>
      <c r="X206" s="119">
        <f>X205+(Entradas!$E$19*U206-Y205)/(800*Entradas!$D$44)</f>
        <v>0</v>
      </c>
      <c r="Y206" s="119">
        <f>8000*Entradas!$D$45*X206/Constantes!$E$32</f>
        <v>0</v>
      </c>
      <c r="Z206" s="119">
        <f>10*Escenarios!$E$11*T206</f>
        <v>44.703362006197452</v>
      </c>
      <c r="AA206" s="119">
        <f>10*Escenarios!$E$11*Y206</f>
        <v>0</v>
      </c>
      <c r="AB206" s="119">
        <f>0.001*Observaciones!$F205*Escenarios!$E$9</f>
        <v>35.5</v>
      </c>
      <c r="AC206" s="119">
        <f>Observaciones!$I205</f>
        <v>1.8698277389861999</v>
      </c>
      <c r="AD206" s="119">
        <f>MIN(0.0005*ETo!$M205*Escenarios!$E$9*(AH205/Constantes!$E$27)^(2/3),AH205+Z206+AA206+AB206+AC206)</f>
        <v>3.1760327362908809</v>
      </c>
      <c r="AE206" s="119">
        <f>MIN(Constantes!$E$26*(AH205/Constantes!$E$27)^(2/3),AH205+Z206+AA206+AB206+AC206-AD206)</f>
        <v>17.073951542926004</v>
      </c>
      <c r="AF206" s="119">
        <f>MIN(Entradas!$E$20,AH205+Z206+AA206+AB206+AC206-AD206-AE206)</f>
        <v>1</v>
      </c>
      <c r="AG206" s="119">
        <f>MAX(0,AH205+Z206+AA206+AB206+AC206-AD206-AE206-AF206-Constantes!$E$27)</f>
        <v>0</v>
      </c>
      <c r="AH206" s="119">
        <f t="shared" si="30"/>
        <v>5319.3587549380354</v>
      </c>
      <c r="AI206" s="119">
        <f>(Escenarios!$E$11*S206+0.1*AD206)/(Escenarios!$E$12)</f>
        <v>0.757619966495088</v>
      </c>
      <c r="AJ206" s="119">
        <f>AG206/10/Escenarios!$E$12</f>
        <v>0</v>
      </c>
      <c r="AK206" s="119">
        <f>(Escenarios!$E$11*U206+0.1*AE206)/(Escenarios!$E$12)</f>
        <v>4.8782718694074301E-2</v>
      </c>
      <c r="AL206" s="121">
        <f t="shared" si="31"/>
        <v>129.83552090114736</v>
      </c>
      <c r="AM206" s="121">
        <f>MAX(0,(AL206-Constantes!$D$13)*(1-EXP(-Constantes!$D$23)))</f>
        <v>0.61708551825944769</v>
      </c>
      <c r="AN206" s="121">
        <f>AJ206+W206*Escenarios!$E$11/Escenarios!$E$12+AM206</f>
        <v>0.70137532266346714</v>
      </c>
      <c r="AO206" s="121">
        <f>0.0526*AJ206*Observaciones!$F205^1.218</f>
        <v>0</v>
      </c>
      <c r="AP206" s="121">
        <f>AO206*Constantes!$E$38</f>
        <v>0</v>
      </c>
      <c r="AQ206" s="121">
        <f t="shared" si="32"/>
        <v>0</v>
      </c>
      <c r="AR206" s="15"/>
      <c r="AS206" s="74">
        <v>200</v>
      </c>
      <c r="AT206" s="146">
        <f>ETo!$I205*((1-Constantes!$F$19)*ETo!$K205+ETo!$L205)</f>
        <v>1.2206335083406918</v>
      </c>
      <c r="AU206" s="121">
        <f>MIN(AT206*Constantes!$F$17,0.8*(AX205+Observaciones!$F205-AV206-AW206-Constantes!$D$14))</f>
        <v>0.76153295712479807</v>
      </c>
      <c r="AV206" s="121">
        <f>IF(Observaciones!$F205&gt;0.05*Constantes!$F$18,((Observaciones!$F205-0.05*Constantes!$F$18)^2)/(Observaciones!$F205+0.95*Constantes!$F$18),0)</f>
        <v>0.12490229079068318</v>
      </c>
      <c r="AW206" s="121">
        <f>MAX(0,AX205+Observaciones!$F205-AV206-Constantes!$D$13)</f>
        <v>0</v>
      </c>
      <c r="AX206" s="121">
        <f>AX205+Observaciones!$F205-AV206-AU206-AW206-AY205</f>
        <v>31.713731603651279</v>
      </c>
      <c r="AY206" s="121">
        <f>MAX(0,(AX206-Constantes!$D$14)*(1-EXP(-Constantes!$D$22)))</f>
        <v>8.5546279186420132E-2</v>
      </c>
      <c r="AZ206" s="119">
        <f>AZ205+(Entradas!$F$19*AW206-BA205)/(800*Entradas!$D$44)</f>
        <v>0</v>
      </c>
      <c r="BA206" s="119">
        <f>8000*Entradas!$D$45*AZ206/Constantes!$F$32</f>
        <v>0</v>
      </c>
      <c r="BB206" s="119">
        <f>10*Escenarios!$F$11*AV206</f>
        <v>41.217755960925452</v>
      </c>
      <c r="BC206" s="119">
        <f>10*Escenarios!$F$11*BA206</f>
        <v>0</v>
      </c>
      <c r="BD206" s="119">
        <f>0.001*Observaciones!$F205*Escenarios!$F$9</f>
        <v>142</v>
      </c>
      <c r="BE206" s="119">
        <f>Observaciones!$I205</f>
        <v>1.8698277389861999</v>
      </c>
      <c r="BF206" s="119">
        <f>MIN(0.0005*ETo!$M205*Escenarios!$F$9*(BJ205/Constantes!$F$27)^(2/3),BJ205+BB206+BE206+BC206+BD206)</f>
        <v>5.1296722959195868</v>
      </c>
      <c r="BG206" s="119">
        <f>MIN(Constantes!$F$26*(BJ205/Constantes!$F$27)^(2/3),BJ205+BB206+BC206+BD206+BE206-BF206)</f>
        <v>27.576471492515353</v>
      </c>
      <c r="BH206" s="119">
        <f>MIN(Entradas!$F$20,BJ205+BB206+BC206+BD206+BE206-BF206-BG206)</f>
        <v>1</v>
      </c>
      <c r="BI206" s="119">
        <f>MAX(0,BJ205+BB206+BC206+BD206+BE206-BF206-BG206-BH206-Constantes!$F$27)</f>
        <v>0</v>
      </c>
      <c r="BJ206" s="119">
        <f t="shared" si="33"/>
        <v>1500.5984388149061</v>
      </c>
      <c r="BK206" s="119">
        <f>(Escenarios!$F$11*AU206+0.1*BF206)/(Escenarios!$F$12)</f>
        <v>0.73267299470600844</v>
      </c>
      <c r="BL206" s="119">
        <f>BI206/10/Escenarios!$F$12</f>
        <v>0</v>
      </c>
      <c r="BM206" s="119">
        <f>(Escenarios!$F$11*AW206+0.1*BG206)/(Escenarios!$F$12)</f>
        <v>7.8789918550043872E-2</v>
      </c>
      <c r="BN206" s="121">
        <f t="shared" si="34"/>
        <v>136.98172460692331</v>
      </c>
      <c r="BO206" s="121">
        <f>MAX(0,(BN206-Constantes!$D$13)*(1-EXP(-Constantes!$D$23)))</f>
        <v>0.66644795296496584</v>
      </c>
      <c r="BP206" s="121">
        <f>BL206+AY206*Escenarios!$F$11/Escenarios!$F$12+BO206</f>
        <v>0.74710587334073342</v>
      </c>
      <c r="BQ206" s="121">
        <f>0.0526*BL206*Observaciones!$F205^1.218</f>
        <v>0</v>
      </c>
      <c r="BR206" s="121">
        <f>BQ206*Constantes!$F$38</f>
        <v>0</v>
      </c>
      <c r="BS206" s="121">
        <f t="shared" si="35"/>
        <v>0</v>
      </c>
      <c r="BT206" s="15"/>
      <c r="BU206" s="74">
        <v>200</v>
      </c>
      <c r="BV206" s="75">
        <f>0.0526*Observaciones!$F205^2.218</f>
        <v>4.0651517443171965</v>
      </c>
      <c r="BW206" s="75">
        <f>IF(Observaciones!$F205&gt;0.05*$CA$7,((Observaciones!$F205-0.05*$CA$7)^2)/(Observaciones!$F205+0.95*$CA$7),0)</f>
        <v>0.7203525425829711</v>
      </c>
      <c r="BX206" s="75">
        <f>0.0526*BW206*Observaciones!$F205^1.218</f>
        <v>0.41244259084570312</v>
      </c>
      <c r="BY206" s="27"/>
      <c r="BZ206" s="27"/>
      <c r="CA206" s="103"/>
      <c r="CB206" s="37"/>
    </row>
    <row r="207" spans="2:80" s="2" customFormat="1" ht="14.5" x14ac:dyDescent="0.35">
      <c r="B207" s="36"/>
      <c r="C207" s="74">
        <v>201</v>
      </c>
      <c r="D207" s="146">
        <f>ETo!$I206*((1-Constantes!$D$19)*ETo!$K206+ETo!$L206)</f>
        <v>0</v>
      </c>
      <c r="E207" s="75">
        <f>MIN(D207*Constantes!$D$17,0.8*(H206+Observaciones!$F206-F207-G207-Constantes!$D$14))</f>
        <v>0</v>
      </c>
      <c r="F207" s="75">
        <f>IF(Observaciones!$F206&gt;0.05*Constantes!$D$18,((Observaciones!$F206-0.05*Constantes!$D$18)^2)/(Observaciones!$F206+0.95*Constantes!$D$18),0)</f>
        <v>0</v>
      </c>
      <c r="G207" s="75">
        <f>MAX(0,H206+Observaciones!$F206-F207-Constantes!$D$13)</f>
        <v>0</v>
      </c>
      <c r="H207" s="75">
        <f>H206+Observaciones!$F206-F207-E207-G207-I206</f>
        <v>32.824876308950472</v>
      </c>
      <c r="I207" s="75">
        <f>MAX(0,(H207-Constantes!$D$14)*(1-EXP(-Constantes!$D$22)))</f>
        <v>0.10084373669491342</v>
      </c>
      <c r="J207" s="75">
        <f t="shared" si="27"/>
        <v>124.949655371612</v>
      </c>
      <c r="K207" s="75">
        <f>MAX(0,(J207-Constantes!$D$13)*(1-EXP(-Constantes!$D$23)))</f>
        <v>0.58333637982015329</v>
      </c>
      <c r="L207" s="75">
        <f t="shared" si="28"/>
        <v>0.68418011651506672</v>
      </c>
      <c r="M207" s="75">
        <f>0.0526*F207*Observaciones!$F206^1.218</f>
        <v>0</v>
      </c>
      <c r="N207" s="75">
        <f>M207*Constantes!$D$38</f>
        <v>0</v>
      </c>
      <c r="O207" s="75">
        <f t="shared" si="29"/>
        <v>0</v>
      </c>
      <c r="P207" s="15"/>
      <c r="Q207" s="120">
        <v>201</v>
      </c>
      <c r="R207" s="146">
        <f>ETo!$I206*((1-Constantes!$E$19)*ETo!$K206+ETo!$L206)</f>
        <v>0</v>
      </c>
      <c r="S207" s="121">
        <f>MIN(R207*Constantes!$E$17,0.8*(V206+Observaciones!$F206-T207-U207-Constantes!$D$14))</f>
        <v>0</v>
      </c>
      <c r="T207" s="121">
        <f>IF(Observaciones!$F206&gt;0.05*Constantes!$E$18,((Observaciones!$F206-0.05*Constantes!$E$18)^2)/(Observaciones!$F206+0.95*Constantes!$E$18),0)</f>
        <v>0</v>
      </c>
      <c r="U207" s="121">
        <f>MAX(0,V206+Observaciones!$F206-T207-Constantes!$D$13)</f>
        <v>0</v>
      </c>
      <c r="V207" s="121">
        <f>V206+Observaciones!$F206-T207-S207-U207-W206</f>
        <v>32.82568641943751</v>
      </c>
      <c r="W207" s="121">
        <f>MAX(0,(V207-Constantes!$D$14)*(1-EXP(-Constantes!$D$22)))</f>
        <v>0.10085488972538149</v>
      </c>
      <c r="X207" s="119">
        <f>X206+(Entradas!$E$19*U207-Y206)/(800*Entradas!$D$44)</f>
        <v>0</v>
      </c>
      <c r="Y207" s="119">
        <f>8000*Entradas!$D$45*X207/Constantes!$E$32</f>
        <v>0</v>
      </c>
      <c r="Z207" s="119">
        <f>10*Escenarios!$E$11*T207</f>
        <v>0</v>
      </c>
      <c r="AA207" s="119">
        <f>10*Escenarios!$E$11*Y207</f>
        <v>0</v>
      </c>
      <c r="AB207" s="119">
        <f>0.001*Observaciones!$F206*Escenarios!$E$9</f>
        <v>5.9999999999999991</v>
      </c>
      <c r="AC207" s="119">
        <f>Observaciones!$I206</f>
        <v>0</v>
      </c>
      <c r="AD207" s="119">
        <f>MIN(0.0005*ETo!$M206*Escenarios!$E$9*(AH206/Constantes!$E$27)^(2/3),AH206+Z207+AA207+AB207+AC207)</f>
        <v>0</v>
      </c>
      <c r="AE207" s="119">
        <f>MIN(Constantes!$E$26*(AH206/Constantes!$E$27)^(2/3),AH206+Z207+AA207+AB207+AC207-AD207)</f>
        <v>17.205357040413759</v>
      </c>
      <c r="AF207" s="119">
        <f>MIN(Entradas!$E$20,AH206+Z207+AA207+AB207+AC207-AD207-AE207)</f>
        <v>1</v>
      </c>
      <c r="AG207" s="119">
        <f>MAX(0,AH206+Z207+AA207+AB207+AC207-AD207-AE207-AF207-Constantes!$E$27)</f>
        <v>0</v>
      </c>
      <c r="AH207" s="119">
        <f t="shared" si="30"/>
        <v>5307.1533978976213</v>
      </c>
      <c r="AI207" s="119">
        <f>(Escenarios!$E$11*S207+0.1*AD207)/(Escenarios!$E$12)</f>
        <v>0</v>
      </c>
      <c r="AJ207" s="119">
        <f>AG207/10/Escenarios!$E$12</f>
        <v>0</v>
      </c>
      <c r="AK207" s="119">
        <f>(Escenarios!$E$11*U207+0.1*AE207)/(Escenarios!$E$12)</f>
        <v>4.915816297261074E-2</v>
      </c>
      <c r="AL207" s="121">
        <f t="shared" si="31"/>
        <v>129.26759354586054</v>
      </c>
      <c r="AM207" s="121">
        <f>MAX(0,(AL207-Constantes!$D$13)*(1-EXP(-Constantes!$D$23)))</f>
        <v>0.61316255746137183</v>
      </c>
      <c r="AN207" s="121">
        <f>AJ207+W207*Escenarios!$E$11/Escenarios!$E$12+AM207</f>
        <v>0.7125766630478193</v>
      </c>
      <c r="AO207" s="121">
        <f>0.0526*AJ207*Observaciones!$F206^1.218</f>
        <v>0</v>
      </c>
      <c r="AP207" s="121">
        <f>AO207*Constantes!$E$38</f>
        <v>0</v>
      </c>
      <c r="AQ207" s="121">
        <f t="shared" si="32"/>
        <v>0</v>
      </c>
      <c r="AR207" s="15"/>
      <c r="AS207" s="74">
        <v>201</v>
      </c>
      <c r="AT207" s="146">
        <f>ETo!$I206*((1-Constantes!$F$19)*ETo!$K206+ETo!$L206)</f>
        <v>0</v>
      </c>
      <c r="AU207" s="121">
        <f>MIN(AT207*Constantes!$F$17,0.8*(AX206+Observaciones!$F206-AV207-AW207-Constantes!$D$14))</f>
        <v>0</v>
      </c>
      <c r="AV207" s="121">
        <f>IF(Observaciones!$F206&gt;0.05*Constantes!$F$18,((Observaciones!$F206-0.05*Constantes!$F$18)^2)/(Observaciones!$F206+0.95*Constantes!$F$18),0)</f>
        <v>0</v>
      </c>
      <c r="AW207" s="121">
        <f>MAX(0,AX206+Observaciones!$F206-AV207-Constantes!$D$13)</f>
        <v>0</v>
      </c>
      <c r="AX207" s="121">
        <f>AX206+Observaciones!$F206-AV207-AU207-AW207-AY206</f>
        <v>32.828185324464862</v>
      </c>
      <c r="AY207" s="121">
        <f>MAX(0,(AX207-Constantes!$D$14)*(1-EXP(-Constantes!$D$22)))</f>
        <v>0.10088929288933608</v>
      </c>
      <c r="AZ207" s="119">
        <f>AZ206+(Entradas!$F$19*AW207-BA206)/(800*Entradas!$D$44)</f>
        <v>0</v>
      </c>
      <c r="BA207" s="119">
        <f>8000*Entradas!$D$45*AZ207/Constantes!$F$32</f>
        <v>0</v>
      </c>
      <c r="BB207" s="119">
        <f>10*Escenarios!$F$11*AV207</f>
        <v>0</v>
      </c>
      <c r="BC207" s="119">
        <f>10*Escenarios!$F$11*BA207</f>
        <v>0</v>
      </c>
      <c r="BD207" s="119">
        <f>0.001*Observaciones!$F206*Escenarios!$F$9</f>
        <v>23.999999999999996</v>
      </c>
      <c r="BE207" s="119">
        <f>Observaciones!$I206</f>
        <v>0</v>
      </c>
      <c r="BF207" s="119">
        <f>MIN(0.0005*ETo!$M206*Escenarios!$F$9*(BJ206/Constantes!$F$27)^(2/3),BJ206+BB207+BE207+BC207+BD207)</f>
        <v>0</v>
      </c>
      <c r="BG207" s="119">
        <f>MIN(Constantes!$F$26*(BJ206/Constantes!$F$27)^(2/3),BJ206+BB207+BC207+BD207+BE207-BF207)</f>
        <v>29.602415712833256</v>
      </c>
      <c r="BH207" s="119">
        <f>MIN(Entradas!$F$20,BJ206+BB207+BC207+BD207+BE207-BF207-BG207)</f>
        <v>1</v>
      </c>
      <c r="BI207" s="119">
        <f>MAX(0,BJ206+BB207+BC207+BD207+BE207-BF207-BG207-BH207-Constantes!$F$27)</f>
        <v>0</v>
      </c>
      <c r="BJ207" s="119">
        <f t="shared" si="33"/>
        <v>1493.9960231020727</v>
      </c>
      <c r="BK207" s="119">
        <f>(Escenarios!$F$11*AU207+0.1*BF207)/(Escenarios!$F$12)</f>
        <v>0</v>
      </c>
      <c r="BL207" s="119">
        <f>BI207/10/Escenarios!$F$12</f>
        <v>0</v>
      </c>
      <c r="BM207" s="119">
        <f>(Escenarios!$F$11*AW207+0.1*BG207)/(Escenarios!$F$12)</f>
        <v>8.4578330608095026E-2</v>
      </c>
      <c r="BN207" s="121">
        <f t="shared" si="34"/>
        <v>136.39985498456642</v>
      </c>
      <c r="BO207" s="121">
        <f>MAX(0,(BN207-Constantes!$D$13)*(1-EXP(-Constantes!$D$23)))</f>
        <v>0.66242868589348547</v>
      </c>
      <c r="BP207" s="121">
        <f>BL207+AY207*Escenarios!$F$11/Escenarios!$F$12+BO207</f>
        <v>0.7575528763320023</v>
      </c>
      <c r="BQ207" s="121">
        <f>0.0526*BL207*Observaciones!$F206^1.218</f>
        <v>0</v>
      </c>
      <c r="BR207" s="121">
        <f>BQ207*Constantes!$F$38</f>
        <v>0</v>
      </c>
      <c r="BS207" s="121">
        <f t="shared" si="35"/>
        <v>0</v>
      </c>
      <c r="BT207" s="15"/>
      <c r="BU207" s="74">
        <v>201</v>
      </c>
      <c r="BV207" s="75">
        <f>0.0526*Observaciones!$F206^2.218</f>
        <v>7.8815157522507923E-2</v>
      </c>
      <c r="BW207" s="75">
        <f>IF(Observaciones!$F206&gt;0.05*$CA$7,((Observaciones!$F206-0.05*$CA$7)^2)/(Observaciones!$F206+0.95*$CA$7),0)</f>
        <v>0</v>
      </c>
      <c r="BX207" s="75">
        <f>0.0526*BW207*Observaciones!$F206^1.218</f>
        <v>0</v>
      </c>
      <c r="BY207" s="27"/>
      <c r="BZ207" s="27"/>
      <c r="CA207" s="103"/>
      <c r="CB207" s="37"/>
    </row>
    <row r="208" spans="2:80" s="2" customFormat="1" ht="14.5" x14ac:dyDescent="0.35">
      <c r="B208" s="36"/>
      <c r="C208" s="74">
        <v>202</v>
      </c>
      <c r="D208" s="146">
        <f>ETo!$I207*((1-Constantes!$D$19)*ETo!$K207+ETo!$L207)</f>
        <v>1.1304804889655442</v>
      </c>
      <c r="E208" s="75">
        <f>MIN(D208*Constantes!$D$17,0.8*(H207+Observaciones!$F207-F208-G208-Constantes!$D$14))</f>
        <v>0.70315398545748198</v>
      </c>
      <c r="F208" s="75">
        <f>IF(Observaciones!$F207&gt;0.05*Constantes!$D$18,((Observaciones!$F207-0.05*Constantes!$D$18)^2)/(Observaciones!$F207+0.95*Constantes!$D$18),0)</f>
        <v>0.52728573855872218</v>
      </c>
      <c r="G208" s="75">
        <f>MAX(0,H207+Observaciones!$F207-F208-Constantes!$D$13)</f>
        <v>2.2975905703917476</v>
      </c>
      <c r="H208" s="75">
        <f>H207+Observaciones!$F207-F208-E208-G208-I207</f>
        <v>39.696002277847604</v>
      </c>
      <c r="I208" s="75">
        <f>MAX(0,(H208-Constantes!$D$14)*(1-EXP(-Constantes!$D$22)))</f>
        <v>0.1954405583720738</v>
      </c>
      <c r="J208" s="75">
        <f t="shared" si="27"/>
        <v>126.66390956218359</v>
      </c>
      <c r="K208" s="75">
        <f>MAX(0,(J208-Constantes!$D$13)*(1-EXP(-Constantes!$D$23)))</f>
        <v>0.59517759846360685</v>
      </c>
      <c r="L208" s="75">
        <f t="shared" si="28"/>
        <v>1.3179038953944029</v>
      </c>
      <c r="M208" s="75">
        <f>0.0526*F208*Observaciones!$F207^1.218</f>
        <v>0.48622841538575012</v>
      </c>
      <c r="N208" s="75">
        <f>M208*Constantes!$D$38</f>
        <v>2.1919633007394129E-3</v>
      </c>
      <c r="O208" s="75">
        <f t="shared" si="29"/>
        <v>166.32193807147326</v>
      </c>
      <c r="P208" s="15"/>
      <c r="Q208" s="120">
        <v>202</v>
      </c>
      <c r="R208" s="146">
        <f>ETo!$I207*((1-Constantes!$E$19)*ETo!$K207+ETo!$L207)</f>
        <v>1.1306584579013337</v>
      </c>
      <c r="S208" s="121">
        <f>MIN(R208*Constantes!$E$17,0.8*(V207+Observaciones!$F207-T208-U208-Constantes!$D$14))</f>
        <v>0.7037744781421198</v>
      </c>
      <c r="T208" s="121">
        <f>IF(Observaciones!$F207&gt;0.05*Constantes!$E$18,((Observaciones!$F207-0.05*Constantes!$E$18)^2)/(Observaciones!$F207+0.95*Constantes!$E$18),0)</f>
        <v>0.52356550428411675</v>
      </c>
      <c r="U208" s="121">
        <f>MAX(0,V207+Observaciones!$F207-T208-Constantes!$D$13)</f>
        <v>2.3021209151533952</v>
      </c>
      <c r="V208" s="121">
        <f>V207+Observaciones!$F207-T208-S208-U208-W207</f>
        <v>39.695370632132494</v>
      </c>
      <c r="W208" s="121">
        <f>MAX(0,(V208-Constantes!$D$14)*(1-EXP(-Constantes!$D$22)))</f>
        <v>0.19543186231885837</v>
      </c>
      <c r="X208" s="119">
        <f>X207+(Entradas!$E$19*U208-Y207)/(800*Entradas!$D$44)</f>
        <v>0</v>
      </c>
      <c r="Y208" s="119">
        <f>8000*Entradas!$D$45*X208/Constantes!$E$32</f>
        <v>0</v>
      </c>
      <c r="Z208" s="119">
        <f>10*Escenarios!$E$11*T208</f>
        <v>180.63009897802027</v>
      </c>
      <c r="AA208" s="119">
        <f>10*Escenarios!$E$11*Y208</f>
        <v>0</v>
      </c>
      <c r="AB208" s="119">
        <f>0.001*Observaciones!$F207*Escenarios!$E$9</f>
        <v>52.5</v>
      </c>
      <c r="AC208" s="119">
        <f>Observaciones!$I207</f>
        <v>45.968421531225083</v>
      </c>
      <c r="AD208" s="119">
        <f>MIN(0.0005*ETo!$M207*Escenarios!$E$9*(AH207/Constantes!$E$27)^(2/3),AH207+Z208+AA208+AB208+AC208)</f>
        <v>2.9549595502325241</v>
      </c>
      <c r="AE208" s="119">
        <f>MIN(Constantes!$E$26*(AH207/Constantes!$E$27)^(2/3),AH207+Z208+AA208+AB208+AC208-AD208)</f>
        <v>17.179028313649827</v>
      </c>
      <c r="AF208" s="119">
        <f>MIN(Entradas!$E$20,AH207+Z208+AA208+AB208+AC208-AD208-AE208)</f>
        <v>1</v>
      </c>
      <c r="AG208" s="119">
        <f>MAX(0,AH207+Z208+AA208+AB208+AC208-AD208-AE208-AF208-Constantes!$E$27)</f>
        <v>0</v>
      </c>
      <c r="AH208" s="119">
        <f t="shared" si="30"/>
        <v>5565.1179305429851</v>
      </c>
      <c r="AI208" s="119">
        <f>(Escenarios!$E$11*S208+0.1*AD208)/(Escenarios!$E$12)</f>
        <v>0.70216329859789672</v>
      </c>
      <c r="AJ208" s="119">
        <f>AG208/10/Escenarios!$E$12</f>
        <v>0</v>
      </c>
      <c r="AK208" s="119">
        <f>(Escenarios!$E$11*U208+0.1*AE208)/(Escenarios!$E$12)</f>
        <v>2.3183164115473462</v>
      </c>
      <c r="AL208" s="121">
        <f t="shared" si="31"/>
        <v>130.97274739994651</v>
      </c>
      <c r="AM208" s="121">
        <f>MAX(0,(AL208-Constantes!$D$13)*(1-EXP(-Constantes!$D$23)))</f>
        <v>0.62494091548902653</v>
      </c>
      <c r="AN208" s="121">
        <f>AJ208+W208*Escenarios!$E$11/Escenarios!$E$12+AM208</f>
        <v>0.81758089406047263</v>
      </c>
      <c r="AO208" s="121">
        <f>0.0526*AJ208*Observaciones!$F207^1.218</f>
        <v>0</v>
      </c>
      <c r="AP208" s="121">
        <f>AO208*Constantes!$E$38</f>
        <v>0</v>
      </c>
      <c r="AQ208" s="121">
        <f t="shared" si="32"/>
        <v>0</v>
      </c>
      <c r="AR208" s="15"/>
      <c r="AS208" s="74">
        <v>202</v>
      </c>
      <c r="AT208" s="146">
        <f>ETo!$I207*((1-Constantes!$F$19)*ETo!$K207+ETo!$L207)</f>
        <v>1.1312247226970278</v>
      </c>
      <c r="AU208" s="121">
        <f>MIN(AT208*Constantes!$F$17,0.8*(AX207+Observaciones!$F207-AV208-AW208-Constantes!$D$14))</f>
        <v>0.70575230186758331</v>
      </c>
      <c r="AV208" s="121">
        <f>IF(Observaciones!$F207&gt;0.05*Constantes!$F$18,((Observaciones!$F207-0.05*Constantes!$F$18)^2)/(Observaciones!$F207+0.95*Constantes!$F$18),0)</f>
        <v>0.51186623147128096</v>
      </c>
      <c r="AW208" s="121">
        <f>MAX(0,AX207+Observaciones!$F207-AV208-Constantes!$D$13)</f>
        <v>2.3163190929935809</v>
      </c>
      <c r="AX208" s="121">
        <f>AX207+Observaciones!$F207-AV208-AU208-AW208-AY207</f>
        <v>39.693358405243082</v>
      </c>
      <c r="AY208" s="121">
        <f>MAX(0,(AX208-Constantes!$D$14)*(1-EXP(-Constantes!$D$22)))</f>
        <v>0.19540415939664543</v>
      </c>
      <c r="AZ208" s="119">
        <f>AZ207+(Entradas!$F$19*AW208-BA207)/(800*Entradas!$D$44)</f>
        <v>0</v>
      </c>
      <c r="BA208" s="119">
        <f>8000*Entradas!$D$45*AZ208/Constantes!$F$32</f>
        <v>0</v>
      </c>
      <c r="BB208" s="119">
        <f>10*Escenarios!$F$11*AV208</f>
        <v>168.91585638552272</v>
      </c>
      <c r="BC208" s="119">
        <f>10*Escenarios!$F$11*BA208</f>
        <v>0</v>
      </c>
      <c r="BD208" s="119">
        <f>0.001*Observaciones!$F207*Escenarios!$F$9</f>
        <v>210</v>
      </c>
      <c r="BE208" s="119">
        <f>Observaciones!$I207</f>
        <v>45.968421531225083</v>
      </c>
      <c r="BF208" s="119">
        <f>MIN(0.0005*ETo!$M207*Escenarios!$F$9*(BJ207/Constantes!$F$27)^(2/3),BJ207+BB208+BE208+BC208+BD208)</f>
        <v>5.0769559912125919</v>
      </c>
      <c r="BG208" s="119">
        <f>MIN(Constantes!$F$26*(BJ207/Constantes!$F$27)^(2/3),BJ207+BB208+BC208+BD208+BE208-BF208)</f>
        <v>29.515521020696266</v>
      </c>
      <c r="BH208" s="119">
        <f>MIN(Entradas!$F$20,BJ207+BB208+BC208+BD208+BE208-BF208-BG208)</f>
        <v>1</v>
      </c>
      <c r="BI208" s="119">
        <f>MAX(0,BJ207+BB208+BC208+BD208+BE208-BF208-BG208-BH208-Constantes!$F$27)</f>
        <v>0</v>
      </c>
      <c r="BJ208" s="119">
        <f t="shared" si="33"/>
        <v>1883.2878240069115</v>
      </c>
      <c r="BK208" s="119">
        <f>(Escenarios!$F$11*AU208+0.1*BF208)/(Escenarios!$F$12)</f>
        <v>0.67992918745004316</v>
      </c>
      <c r="BL208" s="119">
        <f>BI208/10/Escenarios!$F$12</f>
        <v>0</v>
      </c>
      <c r="BM208" s="119">
        <f>(Escenarios!$F$11*AW208+0.1*BG208)/(Escenarios!$F$12)</f>
        <v>2.2682880620245083</v>
      </c>
      <c r="BN208" s="121">
        <f t="shared" si="34"/>
        <v>138.00571436069745</v>
      </c>
      <c r="BO208" s="121">
        <f>MAX(0,(BN208-Constantes!$D$13)*(1-EXP(-Constantes!$D$23)))</f>
        <v>0.67352116686158925</v>
      </c>
      <c r="BP208" s="121">
        <f>BL208+AY208*Escenarios!$F$11/Escenarios!$F$12+BO208</f>
        <v>0.8577593742927121</v>
      </c>
      <c r="BQ208" s="121">
        <f>0.0526*BL208*Observaciones!$F207^1.218</f>
        <v>0</v>
      </c>
      <c r="BR208" s="121">
        <f>BQ208*Constantes!$F$38</f>
        <v>0</v>
      </c>
      <c r="BS208" s="121">
        <f t="shared" si="35"/>
        <v>0</v>
      </c>
      <c r="BT208" s="15"/>
      <c r="BU208" s="74">
        <v>202</v>
      </c>
      <c r="BV208" s="75">
        <f>0.0526*Observaciones!$F207^2.218</f>
        <v>9.6824131361971233</v>
      </c>
      <c r="BW208" s="75">
        <f>IF(Observaciones!$F207&gt;0.05*$CA$7,((Observaciones!$F207-0.05*$CA$7)^2)/(Observaciones!$F207+0.95*$CA$7),0)</f>
        <v>1.7712663867706289</v>
      </c>
      <c r="BX208" s="75">
        <f>0.0526*BW208*Observaciones!$F207^1.218</f>
        <v>1.6333459934259391</v>
      </c>
      <c r="BY208" s="27"/>
      <c r="BZ208" s="27"/>
      <c r="CA208" s="103"/>
      <c r="CB208" s="37"/>
    </row>
    <row r="209" spans="2:80" s="2" customFormat="1" ht="14.5" x14ac:dyDescent="0.35">
      <c r="B209" s="36"/>
      <c r="C209" s="74">
        <v>203</v>
      </c>
      <c r="D209" s="146">
        <f>ETo!$I208*((1-Constantes!$D$19)*ETo!$K208+ETo!$L208)</f>
        <v>0</v>
      </c>
      <c r="E209" s="75">
        <f>MIN(D209*Constantes!$D$17,0.8*(H208+Observaciones!$F208-F209-G209-Constantes!$D$14))</f>
        <v>0</v>
      </c>
      <c r="F209" s="75">
        <f>IF(Observaciones!$F208&gt;0.05*Constantes!$D$18,((Observaciones!$F208-0.05*Constantes!$D$18)^2)/(Observaciones!$F208+0.95*Constantes!$D$18),0)</f>
        <v>0</v>
      </c>
      <c r="G209" s="75">
        <f>MAX(0,H208+Observaciones!$F208-F209-Constantes!$D$13)</f>
        <v>0</v>
      </c>
      <c r="H209" s="75">
        <f>H208+Observaciones!$F208-F209-E209-G209-I208</f>
        <v>39.600561719475529</v>
      </c>
      <c r="I209" s="75">
        <f>MAX(0,(H209-Constantes!$D$14)*(1-EXP(-Constantes!$D$22)))</f>
        <v>0.19412660000164664</v>
      </c>
      <c r="J209" s="75">
        <f t="shared" si="27"/>
        <v>126.06873196371998</v>
      </c>
      <c r="K209" s="75">
        <f>MAX(0,(J209-Constantes!$D$13)*(1-EXP(-Constantes!$D$23)))</f>
        <v>0.59106640648644548</v>
      </c>
      <c r="L209" s="75">
        <f t="shared" si="28"/>
        <v>0.78519300648809209</v>
      </c>
      <c r="M209" s="75">
        <f>0.0526*F209*Observaciones!$F208^1.218</f>
        <v>0</v>
      </c>
      <c r="N209" s="75">
        <f>M209*Constantes!$D$38</f>
        <v>0</v>
      </c>
      <c r="O209" s="75">
        <f t="shared" si="29"/>
        <v>0</v>
      </c>
      <c r="P209" s="15"/>
      <c r="Q209" s="120">
        <v>203</v>
      </c>
      <c r="R209" s="146">
        <f>ETo!$I208*((1-Constantes!$E$19)*ETo!$K208+ETo!$L208)</f>
        <v>0</v>
      </c>
      <c r="S209" s="121">
        <f>MIN(R209*Constantes!$E$17,0.8*(V208+Observaciones!$F208-T209-U209-Constantes!$D$14))</f>
        <v>0</v>
      </c>
      <c r="T209" s="121">
        <f>IF(Observaciones!$F208&gt;0.05*Constantes!$E$18,((Observaciones!$F208-0.05*Constantes!$E$18)^2)/(Observaciones!$F208+0.95*Constantes!$E$18),0)</f>
        <v>0</v>
      </c>
      <c r="U209" s="121">
        <f>MAX(0,V208+Observaciones!$F208-T209-Constantes!$D$13)</f>
        <v>0</v>
      </c>
      <c r="V209" s="121">
        <f>V208+Observaciones!$F208-T209-S209-U209-W208</f>
        <v>39.59993876981364</v>
      </c>
      <c r="W209" s="121">
        <f>MAX(0,(V209-Constantes!$D$14)*(1-EXP(-Constantes!$D$22)))</f>
        <v>0.19411802366956565</v>
      </c>
      <c r="X209" s="119">
        <f>X208+(Entradas!$E$19*U209-Y208)/(800*Entradas!$D$44)</f>
        <v>0</v>
      </c>
      <c r="Y209" s="119">
        <f>8000*Entradas!$D$45*X209/Constantes!$E$32</f>
        <v>0</v>
      </c>
      <c r="Z209" s="119">
        <f>10*Escenarios!$E$11*T209</f>
        <v>0</v>
      </c>
      <c r="AA209" s="119">
        <f>10*Escenarios!$E$11*Y209</f>
        <v>0</v>
      </c>
      <c r="AB209" s="119">
        <f>0.001*Observaciones!$F208*Escenarios!$E$9</f>
        <v>0.5</v>
      </c>
      <c r="AC209" s="119">
        <f>Observaciones!$I208</f>
        <v>0</v>
      </c>
      <c r="AD209" s="119">
        <f>MIN(0.0005*ETo!$M208*Escenarios!$E$9*(AH208/Constantes!$E$27)^(2/3),AH208+Z209+AA209+AB209+AC209)</f>
        <v>0</v>
      </c>
      <c r="AE209" s="119">
        <f>MIN(Constantes!$E$26*(AH208/Constantes!$E$27)^(2/3),AH208+Z209+AA209+AB209+AC209-AD209)</f>
        <v>17.73129340683608</v>
      </c>
      <c r="AF209" s="119">
        <f>MIN(Entradas!$E$20,AH208+Z209+AA209+AB209+AC209-AD209-AE209)</f>
        <v>1</v>
      </c>
      <c r="AG209" s="119">
        <f>MAX(0,AH208+Z209+AA209+AB209+AC209-AD209-AE209-AF209-Constantes!$E$27)</f>
        <v>0</v>
      </c>
      <c r="AH209" s="119">
        <f t="shared" si="30"/>
        <v>5546.8866371361491</v>
      </c>
      <c r="AI209" s="119">
        <f>(Escenarios!$E$11*S209+0.1*AD209)/(Escenarios!$E$12)</f>
        <v>0</v>
      </c>
      <c r="AJ209" s="119">
        <f>AG209/10/Escenarios!$E$12</f>
        <v>0</v>
      </c>
      <c r="AK209" s="119">
        <f>(Escenarios!$E$11*U209+0.1*AE209)/(Escenarios!$E$12)</f>
        <v>5.0660838305245946E-2</v>
      </c>
      <c r="AL209" s="121">
        <f t="shared" si="31"/>
        <v>130.39846732276274</v>
      </c>
      <c r="AM209" s="121">
        <f>MAX(0,(AL209-Constantes!$D$13)*(1-EXP(-Constantes!$D$23)))</f>
        <v>0.62097407323546028</v>
      </c>
      <c r="AN209" s="121">
        <f>AJ209+W209*Escenarios!$E$11/Escenarios!$E$12+AM209</f>
        <v>0.81231898228117494</v>
      </c>
      <c r="AO209" s="121">
        <f>0.0526*AJ209*Observaciones!$F208^1.218</f>
        <v>0</v>
      </c>
      <c r="AP209" s="121">
        <f>AO209*Constantes!$E$38</f>
        <v>0</v>
      </c>
      <c r="AQ209" s="121">
        <f t="shared" si="32"/>
        <v>0</v>
      </c>
      <c r="AR209" s="15"/>
      <c r="AS209" s="74">
        <v>203</v>
      </c>
      <c r="AT209" s="146">
        <f>ETo!$I208*((1-Constantes!$F$19)*ETo!$K208+ETo!$L208)</f>
        <v>0</v>
      </c>
      <c r="AU209" s="121">
        <f>MIN(AT209*Constantes!$F$17,0.8*(AX208+Observaciones!$F208-AV209-AW209-Constantes!$D$14))</f>
        <v>0</v>
      </c>
      <c r="AV209" s="121">
        <f>IF(Observaciones!$F208&gt;0.05*Constantes!$F$18,((Observaciones!$F208-0.05*Constantes!$F$18)^2)/(Observaciones!$F208+0.95*Constantes!$F$18),0)</f>
        <v>0</v>
      </c>
      <c r="AW209" s="121">
        <f>MAX(0,AX208+Observaciones!$F208-AV209-Constantes!$D$13)</f>
        <v>0</v>
      </c>
      <c r="AX209" s="121">
        <f>AX208+Observaciones!$F208-AV209-AU209-AW209-AY208</f>
        <v>39.597954245846438</v>
      </c>
      <c r="AY209" s="121">
        <f>MAX(0,(AX209-Constantes!$D$14)*(1-EXP(-Constantes!$D$22)))</f>
        <v>0.19409070214166918</v>
      </c>
      <c r="AZ209" s="119">
        <f>AZ208+(Entradas!$F$19*AW209-BA208)/(800*Entradas!$D$44)</f>
        <v>0</v>
      </c>
      <c r="BA209" s="119">
        <f>8000*Entradas!$D$45*AZ209/Constantes!$F$32</f>
        <v>0</v>
      </c>
      <c r="BB209" s="119">
        <f>10*Escenarios!$F$11*AV209</f>
        <v>0</v>
      </c>
      <c r="BC209" s="119">
        <f>10*Escenarios!$F$11*BA209</f>
        <v>0</v>
      </c>
      <c r="BD209" s="119">
        <f>0.001*Observaciones!$F208*Escenarios!$F$9</f>
        <v>2</v>
      </c>
      <c r="BE209" s="119">
        <f>Observaciones!$I208</f>
        <v>0</v>
      </c>
      <c r="BF209" s="119">
        <f>MIN(0.0005*ETo!$M208*Escenarios!$F$9*(BJ208/Constantes!$F$27)^(2/3),BJ208+BB209+BE209+BC209+BD209)</f>
        <v>0</v>
      </c>
      <c r="BG209" s="119">
        <f>MIN(Constantes!$F$26*(BJ208/Constantes!$F$27)^(2/3),BJ208+BB209+BC209+BD209+BE209-BF209)</f>
        <v>34.442549566792579</v>
      </c>
      <c r="BH209" s="119">
        <f>MIN(Entradas!$F$20,BJ208+BB209+BC209+BD209+BE209-BF209-BG209)</f>
        <v>1</v>
      </c>
      <c r="BI209" s="119">
        <f>MAX(0,BJ208+BB209+BC209+BD209+BE209-BF209-BG209-BH209-Constantes!$F$27)</f>
        <v>0</v>
      </c>
      <c r="BJ209" s="119">
        <f t="shared" si="33"/>
        <v>1849.8452744401188</v>
      </c>
      <c r="BK209" s="119">
        <f>(Escenarios!$F$11*AU209+0.1*BF209)/(Escenarios!$F$12)</f>
        <v>0</v>
      </c>
      <c r="BL209" s="119">
        <f>BI209/10/Escenarios!$F$12</f>
        <v>0</v>
      </c>
      <c r="BM209" s="119">
        <f>(Escenarios!$F$11*AW209+0.1*BG209)/(Escenarios!$F$12)</f>
        <v>9.8407284476550227E-2</v>
      </c>
      <c r="BN209" s="121">
        <f t="shared" si="34"/>
        <v>137.43060047831241</v>
      </c>
      <c r="BO209" s="121">
        <f>MAX(0,(BN209-Constantes!$D$13)*(1-EXP(-Constantes!$D$23)))</f>
        <v>0.66954856509479055</v>
      </c>
      <c r="BP209" s="121">
        <f>BL209+AY209*Escenarios!$F$11/Escenarios!$F$12+BO209</f>
        <v>0.85254836997122152</v>
      </c>
      <c r="BQ209" s="121">
        <f>0.0526*BL209*Observaciones!$F208^1.218</f>
        <v>0</v>
      </c>
      <c r="BR209" s="121">
        <f>BQ209*Constantes!$F$38</f>
        <v>0</v>
      </c>
      <c r="BS209" s="121">
        <f t="shared" si="35"/>
        <v>0</v>
      </c>
      <c r="BT209" s="15"/>
      <c r="BU209" s="74">
        <v>203</v>
      </c>
      <c r="BV209" s="75">
        <f>0.0526*Observaciones!$F208^2.218</f>
        <v>3.1840930012055863E-4</v>
      </c>
      <c r="BW209" s="75">
        <f>IF(Observaciones!$F208&gt;0.05*$CA$7,((Observaciones!$F208-0.05*$CA$7)^2)/(Observaciones!$F208+0.95*$CA$7),0)</f>
        <v>0</v>
      </c>
      <c r="BX209" s="75">
        <f>0.0526*BW209*Observaciones!$F208^1.218</f>
        <v>0</v>
      </c>
      <c r="BY209" s="27"/>
      <c r="BZ209" s="27"/>
      <c r="CA209" s="103"/>
      <c r="CB209" s="37"/>
    </row>
    <row r="210" spans="2:80" s="2" customFormat="1" ht="14.5" x14ac:dyDescent="0.35">
      <c r="B210" s="36"/>
      <c r="C210" s="74">
        <v>204</v>
      </c>
      <c r="D210" s="146">
        <f>ETo!$I209*((1-Constantes!$D$19)*ETo!$K209+ETo!$L209)</f>
        <v>0</v>
      </c>
      <c r="E210" s="75">
        <f>MIN(D210*Constantes!$D$17,0.8*(H209+Observaciones!$F209-F210-G210-Constantes!$D$14))</f>
        <v>0</v>
      </c>
      <c r="F210" s="75">
        <f>IF(Observaciones!$F209&gt;0.05*Constantes!$D$18,((Observaciones!$F209-0.05*Constantes!$D$18)^2)/(Observaciones!$F209+0.95*Constantes!$D$18),0)</f>
        <v>0</v>
      </c>
      <c r="G210" s="75">
        <f>MAX(0,H209+Observaciones!$F209-F210-Constantes!$D$13)</f>
        <v>0</v>
      </c>
      <c r="H210" s="75">
        <f>H209+Observaciones!$F209-F210-E210-G210-I209</f>
        <v>39.406435119473883</v>
      </c>
      <c r="I210" s="75">
        <f>MAX(0,(H210-Constantes!$D$14)*(1-EXP(-Constantes!$D$22)))</f>
        <v>0.19145400173372454</v>
      </c>
      <c r="J210" s="75">
        <f t="shared" si="27"/>
        <v>125.47766555723354</v>
      </c>
      <c r="K210" s="75">
        <f>MAX(0,(J210-Constantes!$D$13)*(1-EXP(-Constantes!$D$23)))</f>
        <v>0.58698361258662557</v>
      </c>
      <c r="L210" s="75">
        <f t="shared" si="28"/>
        <v>0.77843761432035008</v>
      </c>
      <c r="M210" s="75">
        <f>0.0526*F210*Observaciones!$F209^1.218</f>
        <v>0</v>
      </c>
      <c r="N210" s="75">
        <f>M210*Constantes!$D$38</f>
        <v>0</v>
      </c>
      <c r="O210" s="75">
        <f t="shared" si="29"/>
        <v>0</v>
      </c>
      <c r="P210" s="15"/>
      <c r="Q210" s="120">
        <v>204</v>
      </c>
      <c r="R210" s="146">
        <f>ETo!$I209*((1-Constantes!$E$19)*ETo!$K209+ETo!$L209)</f>
        <v>0</v>
      </c>
      <c r="S210" s="121">
        <f>MIN(R210*Constantes!$E$17,0.8*(V209+Observaciones!$F209-T210-U210-Constantes!$D$14))</f>
        <v>0</v>
      </c>
      <c r="T210" s="121">
        <f>IF(Observaciones!$F209&gt;0.05*Constantes!$E$18,((Observaciones!$F209-0.05*Constantes!$E$18)^2)/(Observaciones!$F209+0.95*Constantes!$E$18),0)</f>
        <v>0</v>
      </c>
      <c r="U210" s="121">
        <f>MAX(0,V209+Observaciones!$F209-T210-Constantes!$D$13)</f>
        <v>0</v>
      </c>
      <c r="V210" s="121">
        <f>V209+Observaciones!$F209-T210-S210-U210-W209</f>
        <v>39.405820746144073</v>
      </c>
      <c r="W210" s="121">
        <f>MAX(0,(V210-Constantes!$D$14)*(1-EXP(-Constantes!$D$22)))</f>
        <v>0.19144554347454162</v>
      </c>
      <c r="X210" s="119">
        <f>X209+(Entradas!$E$19*U210-Y209)/(800*Entradas!$D$44)</f>
        <v>0</v>
      </c>
      <c r="Y210" s="119">
        <f>8000*Entradas!$D$45*X210/Constantes!$E$32</f>
        <v>0</v>
      </c>
      <c r="Z210" s="119">
        <f>10*Escenarios!$E$11*T210</f>
        <v>0</v>
      </c>
      <c r="AA210" s="119">
        <f>10*Escenarios!$E$11*Y210</f>
        <v>0</v>
      </c>
      <c r="AB210" s="119">
        <f>0.001*Observaciones!$F209*Escenarios!$E$9</f>
        <v>0</v>
      </c>
      <c r="AC210" s="119">
        <f>Observaciones!$I209</f>
        <v>0</v>
      </c>
      <c r="AD210" s="119">
        <f>MIN(0.0005*ETo!$M209*Escenarios!$E$9*(AH209/Constantes!$E$27)^(2/3),AH209+Z210+AA210+AB210+AC210)</f>
        <v>0</v>
      </c>
      <c r="AE210" s="119">
        <f>MIN(Constantes!$E$26*(AH209/Constantes!$E$27)^(2/3),AH209+Z210+AA210+AB210+AC210-AD210)</f>
        <v>17.692547157292807</v>
      </c>
      <c r="AF210" s="119">
        <f>MIN(Entradas!$E$20,AH209+Z210+AA210+AB210+AC210-AD210-AE210)</f>
        <v>1</v>
      </c>
      <c r="AG210" s="119">
        <f>MAX(0,AH209+Z210+AA210+AB210+AC210-AD210-AE210-AF210-Constantes!$E$27)</f>
        <v>0</v>
      </c>
      <c r="AH210" s="119">
        <f t="shared" si="30"/>
        <v>5528.194089978856</v>
      </c>
      <c r="AI210" s="119">
        <f>(Escenarios!$E$11*S210+0.1*AD210)/(Escenarios!$E$12)</f>
        <v>0</v>
      </c>
      <c r="AJ210" s="119">
        <f>AG210/10/Escenarios!$E$12</f>
        <v>0</v>
      </c>
      <c r="AK210" s="119">
        <f>(Escenarios!$E$11*U210+0.1*AE210)/(Escenarios!$E$12)</f>
        <v>5.0550134735122307E-2</v>
      </c>
      <c r="AL210" s="121">
        <f t="shared" si="31"/>
        <v>129.8280433842624</v>
      </c>
      <c r="AM210" s="121">
        <f>MAX(0,(AL210-Constantes!$D$13)*(1-EXP(-Constantes!$D$23)))</f>
        <v>0.61703386727744525</v>
      </c>
      <c r="AN210" s="121">
        <f>AJ210+W210*Escenarios!$E$11/Escenarios!$E$12+AM210</f>
        <v>0.80574447441663621</v>
      </c>
      <c r="AO210" s="121">
        <f>0.0526*AJ210*Observaciones!$F209^1.218</f>
        <v>0</v>
      </c>
      <c r="AP210" s="121">
        <f>AO210*Constantes!$E$38</f>
        <v>0</v>
      </c>
      <c r="AQ210" s="121">
        <f t="shared" si="32"/>
        <v>0</v>
      </c>
      <c r="AR210" s="15"/>
      <c r="AS210" s="74">
        <v>204</v>
      </c>
      <c r="AT210" s="146">
        <f>ETo!$I209*((1-Constantes!$F$19)*ETo!$K209+ETo!$L209)</f>
        <v>0</v>
      </c>
      <c r="AU210" s="121">
        <f>MIN(AT210*Constantes!$F$17,0.8*(AX209+Observaciones!$F209-AV210-AW210-Constantes!$D$14))</f>
        <v>0</v>
      </c>
      <c r="AV210" s="121">
        <f>IF(Observaciones!$F209&gt;0.05*Constantes!$F$18,((Observaciones!$F209-0.05*Constantes!$F$18)^2)/(Observaciones!$F209+0.95*Constantes!$F$18),0)</f>
        <v>0</v>
      </c>
      <c r="AW210" s="121">
        <f>MAX(0,AX209+Observaciones!$F209-AV210-Constantes!$D$13)</f>
        <v>0</v>
      </c>
      <c r="AX210" s="121">
        <f>AX209+Observaciones!$F209-AV210-AU210-AW210-AY209</f>
        <v>39.403863543704766</v>
      </c>
      <c r="AY210" s="121">
        <f>MAX(0,(AX210-Constantes!$D$14)*(1-EXP(-Constantes!$D$22)))</f>
        <v>0.19141859809019338</v>
      </c>
      <c r="AZ210" s="119">
        <f>AZ209+(Entradas!$F$19*AW210-BA209)/(800*Entradas!$D$44)</f>
        <v>0</v>
      </c>
      <c r="BA210" s="119">
        <f>8000*Entradas!$D$45*AZ210/Constantes!$F$32</f>
        <v>0</v>
      </c>
      <c r="BB210" s="119">
        <f>10*Escenarios!$F$11*AV210</f>
        <v>0</v>
      </c>
      <c r="BC210" s="119">
        <f>10*Escenarios!$F$11*BA210</f>
        <v>0</v>
      </c>
      <c r="BD210" s="119">
        <f>0.001*Observaciones!$F209*Escenarios!$F$9</f>
        <v>0</v>
      </c>
      <c r="BE210" s="119">
        <f>Observaciones!$I209</f>
        <v>0</v>
      </c>
      <c r="BF210" s="119">
        <f>MIN(0.0005*ETo!$M209*Escenarios!$F$9*(BJ209/Constantes!$F$27)^(2/3),BJ209+BB210+BE210+BC210+BD210)</f>
        <v>0</v>
      </c>
      <c r="BG210" s="119">
        <f>MIN(Constantes!$F$26*(BJ209/Constantes!$F$27)^(2/3),BJ209+BB210+BC210+BD210+BE210-BF210)</f>
        <v>34.033590002946596</v>
      </c>
      <c r="BH210" s="119">
        <f>MIN(Entradas!$F$20,BJ209+BB210+BC210+BD210+BE210-BF210-BG210)</f>
        <v>1</v>
      </c>
      <c r="BI210" s="119">
        <f>MAX(0,BJ209+BB210+BC210+BD210+BE210-BF210-BG210-BH210-Constantes!$F$27)</f>
        <v>0</v>
      </c>
      <c r="BJ210" s="119">
        <f t="shared" si="33"/>
        <v>1814.8116844371723</v>
      </c>
      <c r="BK210" s="119">
        <f>(Escenarios!$F$11*AU210+0.1*BF210)/(Escenarios!$F$12)</f>
        <v>0</v>
      </c>
      <c r="BL210" s="119">
        <f>BI210/10/Escenarios!$F$12</f>
        <v>0</v>
      </c>
      <c r="BM210" s="119">
        <f>(Escenarios!$F$11*AW210+0.1*BG210)/(Escenarios!$F$12)</f>
        <v>9.7238828579847419E-2</v>
      </c>
      <c r="BN210" s="121">
        <f t="shared" si="34"/>
        <v>136.85829074179748</v>
      </c>
      <c r="BO210" s="121">
        <f>MAX(0,(BN210-Constantes!$D$13)*(1-EXP(-Constantes!$D$23)))</f>
        <v>0.6655953329783848</v>
      </c>
      <c r="BP210" s="121">
        <f>BL210+AY210*Escenarios!$F$11/Escenarios!$F$12+BO210</f>
        <v>0.84607572546342424</v>
      </c>
      <c r="BQ210" s="121">
        <f>0.0526*BL210*Observaciones!$F209^1.218</f>
        <v>0</v>
      </c>
      <c r="BR210" s="121">
        <f>BQ210*Constantes!$F$38</f>
        <v>0</v>
      </c>
      <c r="BS210" s="121">
        <f t="shared" si="35"/>
        <v>0</v>
      </c>
      <c r="BT210" s="15"/>
      <c r="BU210" s="74">
        <v>204</v>
      </c>
      <c r="BV210" s="75">
        <f>0.0526*Observaciones!$F209^2.218</f>
        <v>0</v>
      </c>
      <c r="BW210" s="75">
        <f>IF(Observaciones!$F209&gt;0.05*$CA$7,((Observaciones!$F209-0.05*$CA$7)^2)/(Observaciones!$F209+0.95*$CA$7),0)</f>
        <v>0</v>
      </c>
      <c r="BX210" s="75">
        <f>0.0526*BW210*Observaciones!$F209^1.218</f>
        <v>0</v>
      </c>
      <c r="BY210" s="27"/>
      <c r="BZ210" s="27"/>
      <c r="CA210" s="103"/>
      <c r="CB210" s="37"/>
    </row>
    <row r="211" spans="2:80" s="2" customFormat="1" ht="14.5" x14ac:dyDescent="0.35">
      <c r="B211" s="36"/>
      <c r="C211" s="74">
        <v>205</v>
      </c>
      <c r="D211" s="146">
        <f>ETo!$I210*((1-Constantes!$D$19)*ETo!$K210+ETo!$L210)</f>
        <v>1.245856457152376</v>
      </c>
      <c r="E211" s="75">
        <f>MIN(D211*Constantes!$D$17,0.8*(H210+Observaciones!$F210-F211-G211-Constantes!$D$14))</f>
        <v>0.77491733975546062</v>
      </c>
      <c r="F211" s="75">
        <f>IF(Observaciones!$F210&gt;0.05*Constantes!$D$18,((Observaciones!$F210-0.05*Constantes!$D$18)^2)/(Observaciones!$F210+0.95*Constantes!$D$18),0)</f>
        <v>0</v>
      </c>
      <c r="G211" s="75">
        <f>MAX(0,H210+Observaciones!$F210-F211-Constantes!$D$13)</f>
        <v>0</v>
      </c>
      <c r="H211" s="75">
        <f>H210+Observaciones!$F210-F211-E211-G211-I210</f>
        <v>38.440063777984697</v>
      </c>
      <c r="I211" s="75">
        <f>MAX(0,(H211-Constantes!$D$14)*(1-EXP(-Constantes!$D$22)))</f>
        <v>0.17814968190629402</v>
      </c>
      <c r="J211" s="75">
        <f t="shared" si="27"/>
        <v>124.89068194464691</v>
      </c>
      <c r="K211" s="75">
        <f>MAX(0,(J211-Constantes!$D$13)*(1-EXP(-Constantes!$D$23)))</f>
        <v>0.58292902060429841</v>
      </c>
      <c r="L211" s="75">
        <f t="shared" si="28"/>
        <v>0.7610787025105924</v>
      </c>
      <c r="M211" s="75">
        <f>0.0526*F211*Observaciones!$F210^1.218</f>
        <v>0</v>
      </c>
      <c r="N211" s="75">
        <f>M211*Constantes!$D$38</f>
        <v>0</v>
      </c>
      <c r="O211" s="75">
        <f t="shared" si="29"/>
        <v>0</v>
      </c>
      <c r="P211" s="15"/>
      <c r="Q211" s="120">
        <v>205</v>
      </c>
      <c r="R211" s="146">
        <f>ETo!$I210*((1-Constantes!$E$19)*ETo!$K210+ETo!$L210)</f>
        <v>1.2460532564600555</v>
      </c>
      <c r="S211" s="121">
        <f>MIN(R211*Constantes!$E$17,0.8*(V210+Observaciones!$F210-T211-U211-Constantes!$D$14))</f>
        <v>0.77560157461714241</v>
      </c>
      <c r="T211" s="121">
        <f>IF(Observaciones!$F210&gt;0.05*Constantes!$E$18,((Observaciones!$F210-0.05*Constantes!$E$18)^2)/(Observaciones!$F210+0.95*Constantes!$E$18),0)</f>
        <v>0</v>
      </c>
      <c r="U211" s="121">
        <f>MAX(0,V210+Observaciones!$F210-T211-Constantes!$D$13)</f>
        <v>0</v>
      </c>
      <c r="V211" s="121">
        <f>V210+Observaciones!$F210-T211-S211-U211-W210</f>
        <v>38.438773628052388</v>
      </c>
      <c r="W211" s="121">
        <f>MAX(0,(V211-Constantes!$D$14)*(1-EXP(-Constantes!$D$22)))</f>
        <v>0.17813192003092804</v>
      </c>
      <c r="X211" s="119">
        <f>X210+(Entradas!$E$19*U211-Y210)/(800*Entradas!$D$44)</f>
        <v>0</v>
      </c>
      <c r="Y211" s="119">
        <f>8000*Entradas!$D$45*X211/Constantes!$E$32</f>
        <v>0</v>
      </c>
      <c r="Z211" s="119">
        <f>10*Escenarios!$E$11*T211</f>
        <v>0</v>
      </c>
      <c r="AA211" s="119">
        <f>10*Escenarios!$E$11*Y211</f>
        <v>0</v>
      </c>
      <c r="AB211" s="119">
        <f>0.001*Observaciones!$F210*Escenarios!$E$9</f>
        <v>0</v>
      </c>
      <c r="AC211" s="119">
        <f>Observaciones!$I210</f>
        <v>0</v>
      </c>
      <c r="AD211" s="119">
        <f>MIN(0.0005*ETo!$M210*Escenarios!$E$9*(AH210/Constantes!$E$27)^(2/3),AH210+Z211+AA211+AB211+AC211)</f>
        <v>3.3483775514439764</v>
      </c>
      <c r="AE211" s="119">
        <f>MIN(Constantes!$E$26*(AH210/Constantes!$E$27)^(2/3),AH210+Z211+AA211+AB211+AC211-AD211)</f>
        <v>17.652776522989193</v>
      </c>
      <c r="AF211" s="119">
        <f>MIN(Entradas!$E$20,AH210+Z211+AA211+AB211+AC211-AD211-AE211)</f>
        <v>1</v>
      </c>
      <c r="AG211" s="119">
        <f>MAX(0,AH210+Z211+AA211+AB211+AC211-AD211-AE211-AF211-Constantes!$E$27)</f>
        <v>0</v>
      </c>
      <c r="AH211" s="119">
        <f t="shared" si="30"/>
        <v>5506.1929359044225</v>
      </c>
      <c r="AI211" s="119">
        <f>(Escenarios!$E$11*S211+0.1*AD211)/(Escenarios!$E$12)</f>
        <v>0.77408834512673752</v>
      </c>
      <c r="AJ211" s="119">
        <f>AG211/10/Escenarios!$E$12</f>
        <v>0</v>
      </c>
      <c r="AK211" s="119">
        <f>(Escenarios!$E$11*U211+0.1*AE211)/(Escenarios!$E$12)</f>
        <v>5.0436504351397696E-2</v>
      </c>
      <c r="AL211" s="121">
        <f t="shared" si="31"/>
        <v>129.26144602133635</v>
      </c>
      <c r="AM211" s="121">
        <f>MAX(0,(AL211-Constantes!$D$13)*(1-EXP(-Constantes!$D$23)))</f>
        <v>0.61312009340767015</v>
      </c>
      <c r="AN211" s="121">
        <f>AJ211+W211*Escenarios!$E$11/Escenarios!$E$12+AM211</f>
        <v>0.78870727172387067</v>
      </c>
      <c r="AO211" s="121">
        <f>0.0526*AJ211*Observaciones!$F210^1.218</f>
        <v>0</v>
      </c>
      <c r="AP211" s="121">
        <f>AO211*Constantes!$E$38</f>
        <v>0</v>
      </c>
      <c r="AQ211" s="121">
        <f t="shared" si="32"/>
        <v>0</v>
      </c>
      <c r="AR211" s="15"/>
      <c r="AS211" s="74">
        <v>205</v>
      </c>
      <c r="AT211" s="146">
        <f>ETo!$I210*((1-Constantes!$F$19)*ETo!$K210+ETo!$L210)</f>
        <v>1.2466794360753994</v>
      </c>
      <c r="AU211" s="121">
        <f>MIN(AT211*Constantes!$F$17,0.8*(AX210+Observaciones!$F210-AV211-AW211-Constantes!$D$14))</f>
        <v>0.77778257851675359</v>
      </c>
      <c r="AV211" s="121">
        <f>IF(Observaciones!$F210&gt;0.05*Constantes!$F$18,((Observaciones!$F210-0.05*Constantes!$F$18)^2)/(Observaciones!$F210+0.95*Constantes!$F$18),0)</f>
        <v>0</v>
      </c>
      <c r="AW211" s="121">
        <f>MAX(0,AX210+Observaciones!$F210-AV211-Constantes!$D$13)</f>
        <v>0</v>
      </c>
      <c r="AX211" s="121">
        <f>AX210+Observaciones!$F210-AV211-AU211-AW211-AY210</f>
        <v>38.434662367097815</v>
      </c>
      <c r="AY211" s="121">
        <f>MAX(0,(AX211-Constantes!$D$14)*(1-EXP(-Constantes!$D$22)))</f>
        <v>0.17807531908646151</v>
      </c>
      <c r="AZ211" s="119">
        <f>AZ210+(Entradas!$F$19*AW211-BA210)/(800*Entradas!$D$44)</f>
        <v>0</v>
      </c>
      <c r="BA211" s="119">
        <f>8000*Entradas!$D$45*AZ211/Constantes!$F$32</f>
        <v>0</v>
      </c>
      <c r="BB211" s="119">
        <f>10*Escenarios!$F$11*AV211</f>
        <v>0</v>
      </c>
      <c r="BC211" s="119">
        <f>10*Escenarios!$F$11*BA211</f>
        <v>0</v>
      </c>
      <c r="BD211" s="119">
        <f>0.001*Observaciones!$F210*Escenarios!$F$9</f>
        <v>0</v>
      </c>
      <c r="BE211" s="119">
        <f>Observaciones!$I210</f>
        <v>0</v>
      </c>
      <c r="BF211" s="119">
        <f>MIN(0.0005*ETo!$M210*Escenarios!$F$9*(BJ210/Constantes!$F$27)^(2/3),BJ210+BB211+BE211+BC211+BD211)</f>
        <v>6.3737242326208277</v>
      </c>
      <c r="BG211" s="119">
        <f>MIN(Constantes!$F$26*(BJ210/Constantes!$F$27)^(2/3),BJ210+BB211+BC211+BD211+BE211-BF211)</f>
        <v>33.60252174940517</v>
      </c>
      <c r="BH211" s="119">
        <f>MIN(Entradas!$F$20,BJ210+BB211+BC211+BD211+BE211-BF211-BG211)</f>
        <v>1</v>
      </c>
      <c r="BI211" s="119">
        <f>MAX(0,BJ210+BB211+BC211+BD211+BE211-BF211-BG211-BH211-Constantes!$F$27)</f>
        <v>0</v>
      </c>
      <c r="BJ211" s="119">
        <f t="shared" si="33"/>
        <v>1773.8354384551462</v>
      </c>
      <c r="BK211" s="119">
        <f>(Escenarios!$F$11*AU211+0.1*BF211)/(Escenarios!$F$12)</f>
        <v>0.75154850040899857</v>
      </c>
      <c r="BL211" s="119">
        <f>BI211/10/Escenarios!$F$12</f>
        <v>0</v>
      </c>
      <c r="BM211" s="119">
        <f>(Escenarios!$F$11*AW211+0.1*BG211)/(Escenarios!$F$12)</f>
        <v>9.6007204998300497E-2</v>
      </c>
      <c r="BN211" s="121">
        <f t="shared" si="34"/>
        <v>136.28870261381738</v>
      </c>
      <c r="BO211" s="121">
        <f>MAX(0,(BN211-Constantes!$D$13)*(1-EXP(-Constantes!$D$23)))</f>
        <v>0.66166090038535219</v>
      </c>
      <c r="BP211" s="121">
        <f>BL211+AY211*Escenarios!$F$11/Escenarios!$F$12+BO211</f>
        <v>0.82956048695258733</v>
      </c>
      <c r="BQ211" s="121">
        <f>0.0526*BL211*Observaciones!$F210^1.218</f>
        <v>0</v>
      </c>
      <c r="BR211" s="121">
        <f>BQ211*Constantes!$F$38</f>
        <v>0</v>
      </c>
      <c r="BS211" s="121">
        <f t="shared" si="35"/>
        <v>0</v>
      </c>
      <c r="BT211" s="15"/>
      <c r="BU211" s="74">
        <v>205</v>
      </c>
      <c r="BV211" s="75">
        <f>0.0526*Observaciones!$F210^2.218</f>
        <v>0</v>
      </c>
      <c r="BW211" s="75">
        <f>IF(Observaciones!$F210&gt;0.05*$CA$7,((Observaciones!$F210-0.05*$CA$7)^2)/(Observaciones!$F210+0.95*$CA$7),0)</f>
        <v>0</v>
      </c>
      <c r="BX211" s="75">
        <f>0.0526*BW211*Observaciones!$F210^1.218</f>
        <v>0</v>
      </c>
      <c r="BY211" s="27"/>
      <c r="BZ211" s="27"/>
      <c r="CA211" s="103"/>
      <c r="CB211" s="37"/>
    </row>
    <row r="212" spans="2:80" s="2" customFormat="1" ht="14.5" x14ac:dyDescent="0.35">
      <c r="B212" s="36"/>
      <c r="C212" s="74">
        <v>206</v>
      </c>
      <c r="D212" s="146">
        <f>ETo!$I211*((1-Constantes!$D$19)*ETo!$K211+ETo!$L211)</f>
        <v>1.2591097158207882</v>
      </c>
      <c r="E212" s="75">
        <f>MIN(D212*Constantes!$D$17,0.8*(H211+Observaciones!$F211-F212-G212-Constantes!$D$14))</f>
        <v>0.78316080945171385</v>
      </c>
      <c r="F212" s="75">
        <f>IF(Observaciones!$F211&gt;0.05*Constantes!$D$18,((Observaciones!$F211-0.05*Constantes!$D$18)^2)/(Observaciones!$F211+0.95*Constantes!$D$18),0)</f>
        <v>0</v>
      </c>
      <c r="G212" s="75">
        <f>MAX(0,H211+Observaciones!$F211-F212-Constantes!$D$13)</f>
        <v>0</v>
      </c>
      <c r="H212" s="75">
        <f>H211+Observaciones!$F211-F212-E212-G212-I211</f>
        <v>37.478753286626691</v>
      </c>
      <c r="I212" s="75">
        <f>MAX(0,(H212-Constantes!$D$14)*(1-EXP(-Constantes!$D$22)))</f>
        <v>0.16491503629813428</v>
      </c>
      <c r="J212" s="75">
        <f t="shared" si="27"/>
        <v>124.30775292404262</v>
      </c>
      <c r="K212" s="75">
        <f>MAX(0,(J212-Constantes!$D$13)*(1-EXP(-Constantes!$D$23)))</f>
        <v>0.57890243573458999</v>
      </c>
      <c r="L212" s="75">
        <f t="shared" si="28"/>
        <v>0.7438174720327243</v>
      </c>
      <c r="M212" s="75">
        <f>0.0526*F212*Observaciones!$F211^1.218</f>
        <v>0</v>
      </c>
      <c r="N212" s="75">
        <f>M212*Constantes!$D$38</f>
        <v>0</v>
      </c>
      <c r="O212" s="75">
        <f t="shared" si="29"/>
        <v>0</v>
      </c>
      <c r="P212" s="15"/>
      <c r="Q212" s="120">
        <v>206</v>
      </c>
      <c r="R212" s="146">
        <f>ETo!$I211*((1-Constantes!$E$19)*ETo!$K211+ETo!$L211)</f>
        <v>1.2593083221498327</v>
      </c>
      <c r="S212" s="121">
        <f>MIN(R212*Constantes!$E$17,0.8*(V211+Observaciones!$F211-T212-U212-Constantes!$D$14))</f>
        <v>0.7838521447812552</v>
      </c>
      <c r="T212" s="121">
        <f>IF(Observaciones!$F211&gt;0.05*Constantes!$E$18,((Observaciones!$F211-0.05*Constantes!$E$18)^2)/(Observaciones!$F211+0.95*Constantes!$E$18),0)</f>
        <v>0</v>
      </c>
      <c r="U212" s="121">
        <f>MAX(0,V211+Observaciones!$F211-T212-Constantes!$D$13)</f>
        <v>0</v>
      </c>
      <c r="V212" s="121">
        <f>V211+Observaciones!$F211-T212-S212-U212-W211</f>
        <v>37.476789563240203</v>
      </c>
      <c r="W212" s="121">
        <f>MAX(0,(V212-Constantes!$D$14)*(1-EXP(-Constantes!$D$22)))</f>
        <v>0.16488800113797919</v>
      </c>
      <c r="X212" s="119">
        <f>X211+(Entradas!$E$19*U212-Y211)/(800*Entradas!$D$44)</f>
        <v>0</v>
      </c>
      <c r="Y212" s="119">
        <f>8000*Entradas!$D$45*X212/Constantes!$E$32</f>
        <v>0</v>
      </c>
      <c r="Z212" s="119">
        <f>10*Escenarios!$E$11*T212</f>
        <v>0</v>
      </c>
      <c r="AA212" s="119">
        <f>10*Escenarios!$E$11*Y212</f>
        <v>0</v>
      </c>
      <c r="AB212" s="119">
        <f>0.001*Observaciones!$F211*Escenarios!$E$9</f>
        <v>0</v>
      </c>
      <c r="AC212" s="119">
        <f>Observaciones!$I211</f>
        <v>0</v>
      </c>
      <c r="AD212" s="119">
        <f>MIN(0.0005*ETo!$M211*Escenarios!$E$9*(AH211/Constantes!$E$27)^(2/3),AH211+Z212+AA212+AB212+AC212)</f>
        <v>3.3741426308120377</v>
      </c>
      <c r="AE212" s="119">
        <f>MIN(Constantes!$E$26*(AH211/Constantes!$E$27)^(2/3),AH211+Z212+AA212+AB212+AC212-AD212)</f>
        <v>17.605908954002484</v>
      </c>
      <c r="AF212" s="119">
        <f>MIN(Entradas!$E$20,AH211+Z212+AA212+AB212+AC212-AD212-AE212)</f>
        <v>1</v>
      </c>
      <c r="AG212" s="119">
        <f>MAX(0,AH211+Z212+AA212+AB212+AC212-AD212-AE212-AF212-Constantes!$E$27)</f>
        <v>0</v>
      </c>
      <c r="AH212" s="119">
        <f t="shared" si="30"/>
        <v>5484.2128843196078</v>
      </c>
      <c r="AI212" s="119">
        <f>(Escenarios!$E$11*S212+0.1*AD212)/(Escenarios!$E$12)</f>
        <v>0.78229466451527163</v>
      </c>
      <c r="AJ212" s="119">
        <f>AG212/10/Escenarios!$E$12</f>
        <v>0</v>
      </c>
      <c r="AK212" s="119">
        <f>(Escenarios!$E$11*U212+0.1*AE212)/(Escenarios!$E$12)</f>
        <v>5.0302597011435669E-2</v>
      </c>
      <c r="AL212" s="121">
        <f t="shared" si="31"/>
        <v>128.69862852494012</v>
      </c>
      <c r="AM212" s="121">
        <f>MAX(0,(AL212-Constantes!$D$13)*(1-EXP(-Constantes!$D$23)))</f>
        <v>0.60923242898319707</v>
      </c>
      <c r="AN212" s="121">
        <f>AJ212+W212*Escenarios!$E$11/Escenarios!$E$12+AM212</f>
        <v>0.77176488724777659</v>
      </c>
      <c r="AO212" s="121">
        <f>0.0526*AJ212*Observaciones!$F211^1.218</f>
        <v>0</v>
      </c>
      <c r="AP212" s="121">
        <f>AO212*Constantes!$E$38</f>
        <v>0</v>
      </c>
      <c r="AQ212" s="121">
        <f t="shared" si="32"/>
        <v>0</v>
      </c>
      <c r="AR212" s="15"/>
      <c r="AS212" s="74">
        <v>206</v>
      </c>
      <c r="AT212" s="146">
        <f>ETo!$I211*((1-Constantes!$F$19)*ETo!$K211+ETo!$L211)</f>
        <v>1.2599402513786122</v>
      </c>
      <c r="AU212" s="121">
        <f>MIN(AT212*Constantes!$F$17,0.8*(AX211+Observaciones!$F211-AV212-AW212-Constantes!$D$14))</f>
        <v>0.78605578077012217</v>
      </c>
      <c r="AV212" s="121">
        <f>IF(Observaciones!$F211&gt;0.05*Constantes!$F$18,((Observaciones!$F211-0.05*Constantes!$F$18)^2)/(Observaciones!$F211+0.95*Constantes!$F$18),0)</f>
        <v>0</v>
      </c>
      <c r="AW212" s="121">
        <f>MAX(0,AX211+Observaciones!$F211-AV212-Constantes!$D$13)</f>
        <v>0</v>
      </c>
      <c r="AX212" s="121">
        <f>AX211+Observaciones!$F211-AV212-AU212-AW212-AY211</f>
        <v>37.470531267241235</v>
      </c>
      <c r="AY212" s="121">
        <f>MAX(0,(AX212-Constantes!$D$14)*(1-EXP(-Constantes!$D$22)))</f>
        <v>0.16480184132759337</v>
      </c>
      <c r="AZ212" s="119">
        <f>AZ211+(Entradas!$F$19*AW212-BA211)/(800*Entradas!$D$44)</f>
        <v>0</v>
      </c>
      <c r="BA212" s="119">
        <f>8000*Entradas!$D$45*AZ212/Constantes!$F$32</f>
        <v>0</v>
      </c>
      <c r="BB212" s="119">
        <f>10*Escenarios!$F$11*AV212</f>
        <v>0</v>
      </c>
      <c r="BC212" s="119">
        <f>10*Escenarios!$F$11*BA212</f>
        <v>0</v>
      </c>
      <c r="BD212" s="119">
        <f>0.001*Observaciones!$F211*Escenarios!$F$9</f>
        <v>0</v>
      </c>
      <c r="BE212" s="119">
        <f>Observaciones!$I211</f>
        <v>0</v>
      </c>
      <c r="BF212" s="119">
        <f>MIN(0.0005*ETo!$M211*Escenarios!$F$9*(BJ211/Constantes!$F$27)^(2/3),BJ211+BB212+BE212+BC212+BD212)</f>
        <v>6.3425616388607251</v>
      </c>
      <c r="BG212" s="119">
        <f>MIN(Constantes!$F$26*(BJ211/Constantes!$F$27)^(2/3),BJ211+BB212+BC212+BD212+BE212-BF212)</f>
        <v>33.094796209624505</v>
      </c>
      <c r="BH212" s="119">
        <f>MIN(Entradas!$F$20,BJ211+BB212+BC212+BD212+BE212-BF212-BG212)</f>
        <v>1</v>
      </c>
      <c r="BI212" s="119">
        <f>MAX(0,BJ211+BB212+BC212+BD212+BE212-BF212-BG212-BH212-Constantes!$F$27)</f>
        <v>0</v>
      </c>
      <c r="BJ212" s="119">
        <f t="shared" si="33"/>
        <v>1733.3980806066611</v>
      </c>
      <c r="BK212" s="119">
        <f>(Escenarios!$F$11*AU212+0.1*BF212)/(Escenarios!$F$12)</f>
        <v>0.75925991226571732</v>
      </c>
      <c r="BL212" s="119">
        <f>BI212/10/Escenarios!$F$12</f>
        <v>0</v>
      </c>
      <c r="BM212" s="119">
        <f>(Escenarios!$F$11*AW212+0.1*BG212)/(Escenarios!$F$12)</f>
        <v>9.455656059892717E-2</v>
      </c>
      <c r="BN212" s="121">
        <f t="shared" si="34"/>
        <v>135.72159827403095</v>
      </c>
      <c r="BO212" s="121">
        <f>MAX(0,(BN212-Constantes!$D$13)*(1-EXP(-Constantes!$D$23)))</f>
        <v>0.65774362457060076</v>
      </c>
      <c r="BP212" s="121">
        <f>BL212+AY212*Escenarios!$F$11/Escenarios!$F$12+BO212</f>
        <v>0.81312821782233169</v>
      </c>
      <c r="BQ212" s="121">
        <f>0.0526*BL212*Observaciones!$F211^1.218</f>
        <v>0</v>
      </c>
      <c r="BR212" s="121">
        <f>BQ212*Constantes!$F$38</f>
        <v>0</v>
      </c>
      <c r="BS212" s="121">
        <f t="shared" si="35"/>
        <v>0</v>
      </c>
      <c r="BT212" s="15"/>
      <c r="BU212" s="74">
        <v>206</v>
      </c>
      <c r="BV212" s="75">
        <f>0.0526*Observaciones!$F211^2.218</f>
        <v>0</v>
      </c>
      <c r="BW212" s="75">
        <f>IF(Observaciones!$F211&gt;0.05*$CA$7,((Observaciones!$F211-0.05*$CA$7)^2)/(Observaciones!$F211+0.95*$CA$7),0)</f>
        <v>0</v>
      </c>
      <c r="BX212" s="75">
        <f>0.0526*BW212*Observaciones!$F211^1.218</f>
        <v>0</v>
      </c>
      <c r="BY212" s="27"/>
      <c r="BZ212" s="27"/>
      <c r="CA212" s="103"/>
      <c r="CB212" s="37"/>
    </row>
    <row r="213" spans="2:80" s="2" customFormat="1" ht="14.5" x14ac:dyDescent="0.35">
      <c r="B213" s="36"/>
      <c r="C213" s="74">
        <v>207</v>
      </c>
      <c r="D213" s="146">
        <f>ETo!$I212*((1-Constantes!$D$19)*ETo!$K212+ETo!$L212)</f>
        <v>1.2413193622692305</v>
      </c>
      <c r="E213" s="75">
        <f>MIN(D213*Constantes!$D$17,0.8*(H212+Observaciones!$F212-F213-G213-Constantes!$D$14))</f>
        <v>0.77209528631834035</v>
      </c>
      <c r="F213" s="75">
        <f>IF(Observaciones!$F212&gt;0.05*Constantes!$D$18,((Observaciones!$F212-0.05*Constantes!$D$18)^2)/(Observaciones!$F212+0.95*Constantes!$D$18),0)</f>
        <v>0</v>
      </c>
      <c r="G213" s="75">
        <f>MAX(0,H212+Observaciones!$F212-F213-Constantes!$D$13)</f>
        <v>0</v>
      </c>
      <c r="H213" s="75">
        <f>H212+Observaciones!$F212-F213-E213-G213-I212</f>
        <v>36.541742964010218</v>
      </c>
      <c r="I213" s="75">
        <f>MAX(0,(H213-Constantes!$D$14)*(1-EXP(-Constantes!$D$22)))</f>
        <v>0.15201493829390048</v>
      </c>
      <c r="J213" s="75">
        <f t="shared" si="27"/>
        <v>123.72885048830803</v>
      </c>
      <c r="K213" s="75">
        <f>MAX(0,(J213-Constantes!$D$13)*(1-EXP(-Constantes!$D$23)))</f>
        <v>0.57490366451824226</v>
      </c>
      <c r="L213" s="75">
        <f t="shared" si="28"/>
        <v>0.72691860281214271</v>
      </c>
      <c r="M213" s="75">
        <f>0.0526*F213*Observaciones!$F212^1.218</f>
        <v>0</v>
      </c>
      <c r="N213" s="75">
        <f>M213*Constantes!$D$38</f>
        <v>0</v>
      </c>
      <c r="O213" s="75">
        <f t="shared" si="29"/>
        <v>0</v>
      </c>
      <c r="P213" s="15"/>
      <c r="Q213" s="120">
        <v>207</v>
      </c>
      <c r="R213" s="146">
        <f>ETo!$I212*((1-Constantes!$E$19)*ETo!$K212+ETo!$L212)</f>
        <v>1.2415144977028996</v>
      </c>
      <c r="S213" s="121">
        <f>MIN(R213*Constantes!$E$17,0.8*(V212+Observaciones!$F212-T213-U213-Constantes!$D$14))</f>
        <v>0.77277643979998523</v>
      </c>
      <c r="T213" s="121">
        <f>IF(Observaciones!$F212&gt;0.05*Constantes!$E$18,((Observaciones!$F212-0.05*Constantes!$E$18)^2)/(Observaciones!$F212+0.95*Constantes!$E$18),0)</f>
        <v>0</v>
      </c>
      <c r="U213" s="121">
        <f>MAX(0,V212+Observaciones!$F212-T213-Constantes!$D$13)</f>
        <v>0</v>
      </c>
      <c r="V213" s="121">
        <f>V212+Observaciones!$F212-T213-S213-U213-W212</f>
        <v>36.539125122302238</v>
      </c>
      <c r="W213" s="121">
        <f>MAX(0,(V213-Constantes!$D$14)*(1-EXP(-Constantes!$D$22)))</f>
        <v>0.15197889769351711</v>
      </c>
      <c r="X213" s="119">
        <f>X212+(Entradas!$E$19*U213-Y212)/(800*Entradas!$D$44)</f>
        <v>0</v>
      </c>
      <c r="Y213" s="119">
        <f>8000*Entradas!$D$45*X213/Constantes!$E$32</f>
        <v>0</v>
      </c>
      <c r="Z213" s="119">
        <f>10*Escenarios!$E$11*T213</f>
        <v>0</v>
      </c>
      <c r="AA213" s="119">
        <f>10*Escenarios!$E$11*Y213</f>
        <v>0</v>
      </c>
      <c r="AB213" s="119">
        <f>0.001*Observaciones!$F212*Escenarios!$E$9</f>
        <v>0</v>
      </c>
      <c r="AC213" s="119">
        <f>Observaciones!$I212</f>
        <v>0</v>
      </c>
      <c r="AD213" s="119">
        <f>MIN(0.0005*ETo!$M212*Escenarios!$E$9*(AH212/Constantes!$E$27)^(2/3),AH212+Z213+AA213+AB213+AC213)</f>
        <v>3.3155964414153325</v>
      </c>
      <c r="AE213" s="119">
        <f>MIN(Constantes!$E$26*(AH212/Constantes!$E$27)^(2/3),AH212+Z213+AA213+AB213+AC213-AD213)</f>
        <v>17.559023963302895</v>
      </c>
      <c r="AF213" s="119">
        <f>MIN(Entradas!$E$20,AH212+Z213+AA213+AB213+AC213-AD213-AE213)</f>
        <v>1</v>
      </c>
      <c r="AG213" s="119">
        <f>MAX(0,AH212+Z213+AA213+AB213+AC213-AD213-AE213-AF213-Constantes!$E$27)</f>
        <v>0</v>
      </c>
      <c r="AH213" s="119">
        <f t="shared" si="30"/>
        <v>5462.3382639148895</v>
      </c>
      <c r="AI213" s="119">
        <f>(Escenarios!$E$11*S213+0.1*AD213)/(Escenarios!$E$12)</f>
        <v>0.7712099090640292</v>
      </c>
      <c r="AJ213" s="119">
        <f>AG213/10/Escenarios!$E$12</f>
        <v>0</v>
      </c>
      <c r="AK213" s="119">
        <f>(Escenarios!$E$11*U213+0.1*AE213)/(Escenarios!$E$12)</f>
        <v>5.0168639895151128E-2</v>
      </c>
      <c r="AL213" s="121">
        <f t="shared" si="31"/>
        <v>128.13956473585208</v>
      </c>
      <c r="AM213" s="121">
        <f>MAX(0,(AL213-Constantes!$D$13)*(1-EXP(-Constantes!$D$23)))</f>
        <v>0.60537069330908344</v>
      </c>
      <c r="AN213" s="121">
        <f>AJ213+W213*Escenarios!$E$11/Escenarios!$E$12+AM213</f>
        <v>0.75517846389269316</v>
      </c>
      <c r="AO213" s="121">
        <f>0.0526*AJ213*Observaciones!$F212^1.218</f>
        <v>0</v>
      </c>
      <c r="AP213" s="121">
        <f>AO213*Constantes!$E$38</f>
        <v>0</v>
      </c>
      <c r="AQ213" s="121">
        <f t="shared" si="32"/>
        <v>0</v>
      </c>
      <c r="AR213" s="15"/>
      <c r="AS213" s="74">
        <v>207</v>
      </c>
      <c r="AT213" s="146">
        <f>ETo!$I212*((1-Constantes!$F$19)*ETo!$K212+ETo!$L212)</f>
        <v>1.2421353831736652</v>
      </c>
      <c r="AU213" s="121">
        <f>MIN(AT213*Constantes!$F$17,0.8*(AX212+Observaciones!$F212-AV213-AW213-Constantes!$D$14))</f>
        <v>0.77494761944022195</v>
      </c>
      <c r="AV213" s="121">
        <f>IF(Observaciones!$F212&gt;0.05*Constantes!$F$18,((Observaciones!$F212-0.05*Constantes!$F$18)^2)/(Observaciones!$F212+0.95*Constantes!$F$18),0)</f>
        <v>0</v>
      </c>
      <c r="AW213" s="121">
        <f>MAX(0,AX212+Observaciones!$F212-AV213-Constantes!$D$13)</f>
        <v>0</v>
      </c>
      <c r="AX213" s="121">
        <f>AX212+Observaciones!$F212-AV213-AU213-AW213-AY212</f>
        <v>36.530781806473421</v>
      </c>
      <c r="AY213" s="121">
        <f>MAX(0,(AX213-Constantes!$D$14)*(1-EXP(-Constantes!$D$22)))</f>
        <v>0.15186403279899655</v>
      </c>
      <c r="AZ213" s="119">
        <f>AZ212+(Entradas!$F$19*AW213-BA212)/(800*Entradas!$D$44)</f>
        <v>0</v>
      </c>
      <c r="BA213" s="119">
        <f>8000*Entradas!$D$45*AZ213/Constantes!$F$32</f>
        <v>0</v>
      </c>
      <c r="BB213" s="119">
        <f>10*Escenarios!$F$11*AV213</f>
        <v>0</v>
      </c>
      <c r="BC213" s="119">
        <f>10*Escenarios!$F$11*BA213</f>
        <v>0</v>
      </c>
      <c r="BD213" s="119">
        <f>0.001*Observaciones!$F212*Escenarios!$F$9</f>
        <v>0</v>
      </c>
      <c r="BE213" s="119">
        <f>Observaciones!$I212</f>
        <v>0</v>
      </c>
      <c r="BF213" s="119">
        <f>MIN(0.0005*ETo!$M212*Escenarios!$F$9*(BJ212/Constantes!$F$27)^(2/3),BJ212+BB213+BE213+BC213+BD213)</f>
        <v>6.1538134578842687</v>
      </c>
      <c r="BG213" s="119">
        <f>MIN(Constantes!$F$26*(BJ212/Constantes!$F$27)^(2/3),BJ212+BB213+BC213+BD213+BE213-BF213)</f>
        <v>32.589900454399142</v>
      </c>
      <c r="BH213" s="119">
        <f>MIN(Entradas!$F$20,BJ212+BB213+BC213+BD213+BE213-BF213-BG213)</f>
        <v>1</v>
      </c>
      <c r="BI213" s="119">
        <f>MAX(0,BJ212+BB213+BC213+BD213+BE213-BF213-BG213-BH213-Constantes!$F$27)</f>
        <v>0</v>
      </c>
      <c r="BJ213" s="119">
        <f t="shared" si="33"/>
        <v>1693.6543666943776</v>
      </c>
      <c r="BK213" s="119">
        <f>(Escenarios!$F$11*AU213+0.1*BF213)/(Escenarios!$F$12)</f>
        <v>0.74824722249473585</v>
      </c>
      <c r="BL213" s="119">
        <f>BI213/10/Escenarios!$F$12</f>
        <v>0</v>
      </c>
      <c r="BM213" s="119">
        <f>(Escenarios!$F$11*AW213+0.1*BG213)/(Escenarios!$F$12)</f>
        <v>9.3114001298283261E-2</v>
      </c>
      <c r="BN213" s="121">
        <f t="shared" si="34"/>
        <v>135.15696865075864</v>
      </c>
      <c r="BO213" s="121">
        <f>MAX(0,(BN213-Constantes!$D$13)*(1-EXP(-Constantes!$D$23)))</f>
        <v>0.65384344287146257</v>
      </c>
      <c r="BP213" s="121">
        <f>BL213+AY213*Escenarios!$F$11/Escenarios!$F$12+BO213</f>
        <v>0.7970295309390879</v>
      </c>
      <c r="BQ213" s="121">
        <f>0.0526*BL213*Observaciones!$F212^1.218</f>
        <v>0</v>
      </c>
      <c r="BR213" s="121">
        <f>BQ213*Constantes!$F$38</f>
        <v>0</v>
      </c>
      <c r="BS213" s="121">
        <f t="shared" si="35"/>
        <v>0</v>
      </c>
      <c r="BT213" s="15"/>
      <c r="BU213" s="74">
        <v>207</v>
      </c>
      <c r="BV213" s="75">
        <f>0.0526*Observaciones!$F212^2.218</f>
        <v>0</v>
      </c>
      <c r="BW213" s="75">
        <f>IF(Observaciones!$F212&gt;0.05*$CA$7,((Observaciones!$F212-0.05*$CA$7)^2)/(Observaciones!$F212+0.95*$CA$7),0)</f>
        <v>0</v>
      </c>
      <c r="BX213" s="75">
        <f>0.0526*BW213*Observaciones!$F212^1.218</f>
        <v>0</v>
      </c>
      <c r="BY213" s="27"/>
      <c r="BZ213" s="27"/>
      <c r="CA213" s="103"/>
      <c r="CB213" s="37"/>
    </row>
    <row r="214" spans="2:80" s="2" customFormat="1" ht="14.5" x14ac:dyDescent="0.35">
      <c r="B214" s="36"/>
      <c r="C214" s="74">
        <v>208</v>
      </c>
      <c r="D214" s="146">
        <f>ETo!$I213*((1-Constantes!$D$19)*ETo!$K213+ETo!$L213)</f>
        <v>1.2200184251316171</v>
      </c>
      <c r="E214" s="75">
        <f>MIN(D214*Constantes!$D$17,0.8*(H213+Observaciones!$F213-F214-G214-Constantes!$D$14))</f>
        <v>0.75884619534464504</v>
      </c>
      <c r="F214" s="75">
        <f>IF(Observaciones!$F213&gt;0.05*Constantes!$D$18,((Observaciones!$F213-0.05*Constantes!$D$18)^2)/(Observaciones!$F213+0.95*Constantes!$D$18),0)</f>
        <v>0</v>
      </c>
      <c r="G214" s="75">
        <f>MAX(0,H213+Observaciones!$F213-F214-Constantes!$D$13)</f>
        <v>0</v>
      </c>
      <c r="H214" s="75">
        <f>H213+Observaciones!$F213-F214-E214-G214-I213</f>
        <v>35.630881830371671</v>
      </c>
      <c r="I214" s="75">
        <f>MAX(0,(H214-Constantes!$D$14)*(1-EXP(-Constantes!$D$22)))</f>
        <v>0.13947484390158474</v>
      </c>
      <c r="J214" s="75">
        <f t="shared" si="27"/>
        <v>123.15394682378978</v>
      </c>
      <c r="K214" s="75">
        <f>MAX(0,(J214-Constantes!$D$13)*(1-EXP(-Constantes!$D$23)))</f>
        <v>0.57093251483231777</v>
      </c>
      <c r="L214" s="75">
        <f t="shared" si="28"/>
        <v>0.71040735873390248</v>
      </c>
      <c r="M214" s="75">
        <f>0.0526*F214*Observaciones!$F213^1.218</f>
        <v>0</v>
      </c>
      <c r="N214" s="75">
        <f>M214*Constantes!$D$38</f>
        <v>0</v>
      </c>
      <c r="O214" s="75">
        <f t="shared" si="29"/>
        <v>0</v>
      </c>
      <c r="P214" s="15"/>
      <c r="Q214" s="120">
        <v>208</v>
      </c>
      <c r="R214" s="146">
        <f>ETo!$I213*((1-Constantes!$E$19)*ETo!$K213+ETo!$L213)</f>
        <v>1.2202094500674086</v>
      </c>
      <c r="S214" s="121">
        <f>MIN(R214*Constantes!$E$17,0.8*(V213+Observaciones!$F213-T214-U214-Constantes!$D$14))</f>
        <v>0.75951518599103951</v>
      </c>
      <c r="T214" s="121">
        <f>IF(Observaciones!$F213&gt;0.05*Constantes!$E$18,((Observaciones!$F213-0.05*Constantes!$E$18)^2)/(Observaciones!$F213+0.95*Constantes!$E$18),0)</f>
        <v>0</v>
      </c>
      <c r="U214" s="121">
        <f>MAX(0,V213+Observaciones!$F213-T214-Constantes!$D$13)</f>
        <v>0</v>
      </c>
      <c r="V214" s="121">
        <f>V213+Observaciones!$F213-T214-S214-U214-W213</f>
        <v>35.627631038617679</v>
      </c>
      <c r="W214" s="121">
        <f>MAX(0,(V214-Constantes!$D$14)*(1-EXP(-Constantes!$D$22)))</f>
        <v>0.139430089290877</v>
      </c>
      <c r="X214" s="119">
        <f>X213+(Entradas!$E$19*U214-Y213)/(800*Entradas!$D$44)</f>
        <v>0</v>
      </c>
      <c r="Y214" s="119">
        <f>8000*Entradas!$D$45*X214/Constantes!$E$32</f>
        <v>0</v>
      </c>
      <c r="Z214" s="119">
        <f>10*Escenarios!$E$11*T214</f>
        <v>0</v>
      </c>
      <c r="AA214" s="119">
        <f>10*Escenarios!$E$11*Y214</f>
        <v>0</v>
      </c>
      <c r="AB214" s="119">
        <f>0.001*Observaciones!$F213*Escenarios!$E$9</f>
        <v>0</v>
      </c>
      <c r="AC214" s="119">
        <f>Observaciones!$I213</f>
        <v>0</v>
      </c>
      <c r="AD214" s="119">
        <f>MIN(0.0005*ETo!$M213*Escenarios!$E$9*(AH213/Constantes!$E$27)^(2/3),AH213+Z214+AA214+AB214+AC214)</f>
        <v>3.2477282189713019</v>
      </c>
      <c r="AE214" s="119">
        <f>MIN(Constantes!$E$26*(AH213/Constantes!$E$27)^(2/3),AH213+Z214+AA214+AB214+AC214-AD214)</f>
        <v>17.5123016370027</v>
      </c>
      <c r="AF214" s="119">
        <f>MIN(Entradas!$E$20,AH213+Z214+AA214+AB214+AC214-AD214-AE214)</f>
        <v>1</v>
      </c>
      <c r="AG214" s="119">
        <f>MAX(0,AH213+Z214+AA214+AB214+AC214-AD214-AE214-AF214-Constantes!$E$27)</f>
        <v>0</v>
      </c>
      <c r="AH214" s="119">
        <f t="shared" si="30"/>
        <v>5440.5782340589158</v>
      </c>
      <c r="AI214" s="119">
        <f>(Escenarios!$E$11*S214+0.1*AD214)/(Escenarios!$E$12)</f>
        <v>0.75794419253108558</v>
      </c>
      <c r="AJ214" s="119">
        <f>AG214/10/Escenarios!$E$12</f>
        <v>0</v>
      </c>
      <c r="AK214" s="119">
        <f>(Escenarios!$E$11*U214+0.1*AE214)/(Escenarios!$E$12)</f>
        <v>5.0035147534293431E-2</v>
      </c>
      <c r="AL214" s="121">
        <f t="shared" si="31"/>
        <v>127.58422919007728</v>
      </c>
      <c r="AM214" s="121">
        <f>MAX(0,(AL214-Constantes!$D$13)*(1-EXP(-Constantes!$D$23)))</f>
        <v>0.60153471049266793</v>
      </c>
      <c r="AN214" s="121">
        <f>AJ214+W214*Escenarios!$E$11/Escenarios!$E$12+AM214</f>
        <v>0.73897294136510383</v>
      </c>
      <c r="AO214" s="121">
        <f>0.0526*AJ214*Observaciones!$F213^1.218</f>
        <v>0</v>
      </c>
      <c r="AP214" s="121">
        <f>AO214*Constantes!$E$38</f>
        <v>0</v>
      </c>
      <c r="AQ214" s="121">
        <f t="shared" si="32"/>
        <v>0</v>
      </c>
      <c r="AR214" s="15"/>
      <c r="AS214" s="74">
        <v>208</v>
      </c>
      <c r="AT214" s="146">
        <f>ETo!$I213*((1-Constantes!$F$19)*ETo!$K213+ETo!$L213)</f>
        <v>1.2208172566812909</v>
      </c>
      <c r="AU214" s="121">
        <f>MIN(AT214*Constantes!$F$17,0.8*(AX213+Observaciones!$F213-AV214-AW214-Constantes!$D$14))</f>
        <v>0.7616475946603295</v>
      </c>
      <c r="AV214" s="121">
        <f>IF(Observaciones!$F213&gt;0.05*Constantes!$F$18,((Observaciones!$F213-0.05*Constantes!$F$18)^2)/(Observaciones!$F213+0.95*Constantes!$F$18),0)</f>
        <v>0</v>
      </c>
      <c r="AW214" s="121">
        <f>MAX(0,AX213+Observaciones!$F213-AV214-Constantes!$D$13)</f>
        <v>0</v>
      </c>
      <c r="AX214" s="121">
        <f>AX213+Observaciones!$F213-AV214-AU214-AW214-AY213</f>
        <v>35.617270179014092</v>
      </c>
      <c r="AY214" s="121">
        <f>MAX(0,(AX214-Constantes!$D$14)*(1-EXP(-Constantes!$D$22)))</f>
        <v>0.1392874482750116</v>
      </c>
      <c r="AZ214" s="119">
        <f>AZ213+(Entradas!$F$19*AW214-BA213)/(800*Entradas!$D$44)</f>
        <v>0</v>
      </c>
      <c r="BA214" s="119">
        <f>8000*Entradas!$D$45*AZ214/Constantes!$F$32</f>
        <v>0</v>
      </c>
      <c r="BB214" s="119">
        <f>10*Escenarios!$F$11*AV214</f>
        <v>0</v>
      </c>
      <c r="BC214" s="119">
        <f>10*Escenarios!$F$11*BA214</f>
        <v>0</v>
      </c>
      <c r="BD214" s="119">
        <f>0.001*Observaciones!$F213*Escenarios!$F$9</f>
        <v>0</v>
      </c>
      <c r="BE214" s="119">
        <f>Observaciones!$I213</f>
        <v>0</v>
      </c>
      <c r="BF214" s="119">
        <f>MIN(0.0005*ETo!$M213*Escenarios!$F$9*(BJ213/Constantes!$F$27)^(2/3),BJ213+BB214+BE214+BC214+BD214)</f>
        <v>5.9511897855042211</v>
      </c>
      <c r="BG214" s="119">
        <f>MIN(Constantes!$F$26*(BJ213/Constantes!$F$27)^(2/3),BJ213+BB214+BC214+BD214+BE214-BF214)</f>
        <v>32.089825131922538</v>
      </c>
      <c r="BH214" s="119">
        <f>MIN(Entradas!$F$20,BJ213+BB214+BC214+BD214+BE214-BF214-BG214)</f>
        <v>1</v>
      </c>
      <c r="BI214" s="119">
        <f>MAX(0,BJ213+BB214+BC214+BD214+BE214-BF214-BG214-BH214-Constantes!$F$27)</f>
        <v>0</v>
      </c>
      <c r="BJ214" s="119">
        <f t="shared" si="33"/>
        <v>1654.6133517769508</v>
      </c>
      <c r="BK214" s="119">
        <f>(Escenarios!$F$11*AU214+0.1*BF214)/(Escenarios!$F$12)</f>
        <v>0.7351282743526083</v>
      </c>
      <c r="BL214" s="119">
        <f>BI214/10/Escenarios!$F$12</f>
        <v>0</v>
      </c>
      <c r="BM214" s="119">
        <f>(Escenarios!$F$11*AW214+0.1*BG214)/(Escenarios!$F$12)</f>
        <v>9.1685214662635822E-2</v>
      </c>
      <c r="BN214" s="121">
        <f t="shared" si="34"/>
        <v>134.59481042254981</v>
      </c>
      <c r="BO214" s="121">
        <f>MAX(0,(BN214-Constantes!$D$13)*(1-EXP(-Constantes!$D$23)))</f>
        <v>0.64996033234500228</v>
      </c>
      <c r="BP214" s="121">
        <f>BL214+AY214*Escenarios!$F$11/Escenarios!$F$12+BO214</f>
        <v>0.78128849786144183</v>
      </c>
      <c r="BQ214" s="121">
        <f>0.0526*BL214*Observaciones!$F213^1.218</f>
        <v>0</v>
      </c>
      <c r="BR214" s="121">
        <f>BQ214*Constantes!$F$38</f>
        <v>0</v>
      </c>
      <c r="BS214" s="121">
        <f t="shared" si="35"/>
        <v>0</v>
      </c>
      <c r="BT214" s="15"/>
      <c r="BU214" s="74">
        <v>208</v>
      </c>
      <c r="BV214" s="75">
        <f>0.0526*Observaciones!$F213^2.218</f>
        <v>0</v>
      </c>
      <c r="BW214" s="75">
        <f>IF(Observaciones!$F213&gt;0.05*$CA$7,((Observaciones!$F213-0.05*$CA$7)^2)/(Observaciones!$F213+0.95*$CA$7),0)</f>
        <v>0</v>
      </c>
      <c r="BX214" s="75">
        <f>0.0526*BW214*Observaciones!$F213^1.218</f>
        <v>0</v>
      </c>
      <c r="BY214" s="27"/>
      <c r="BZ214" s="27"/>
      <c r="CA214" s="103"/>
      <c r="CB214" s="37"/>
    </row>
    <row r="215" spans="2:80" s="2" customFormat="1" ht="14.5" x14ac:dyDescent="0.35">
      <c r="B215" s="36"/>
      <c r="C215" s="74">
        <v>209</v>
      </c>
      <c r="D215" s="146">
        <f>ETo!$I214*((1-Constantes!$D$19)*ETo!$K214+ETo!$L214)</f>
        <v>1.2056011593805016</v>
      </c>
      <c r="E215" s="75">
        <f>MIN(D215*Constantes!$D$17,0.8*(H214+Observaciones!$F214-F215-G215-Constantes!$D$14))</f>
        <v>0.74987871826631614</v>
      </c>
      <c r="F215" s="75">
        <f>IF(Observaciones!$F214&gt;0.05*Constantes!$D$18,((Observaciones!$F214-0.05*Constantes!$D$18)^2)/(Observaciones!$F214+0.95*Constantes!$D$18),0)</f>
        <v>0</v>
      </c>
      <c r="G215" s="75">
        <f>MAX(0,H214+Observaciones!$F214-F215-Constantes!$D$13)</f>
        <v>0</v>
      </c>
      <c r="H215" s="75">
        <f>H214+Observaciones!$F214-F215-E215-G215-I214</f>
        <v>34.741528268203773</v>
      </c>
      <c r="I215" s="75">
        <f>MAX(0,(H215-Constantes!$D$14)*(1-EXP(-Constantes!$D$22)))</f>
        <v>0.12723085060133565</v>
      </c>
      <c r="J215" s="75">
        <f t="shared" si="27"/>
        <v>122.58301430895746</v>
      </c>
      <c r="K215" s="75">
        <f>MAX(0,(J215-Constantes!$D$13)*(1-EXP(-Constantes!$D$23)))</f>
        <v>0.56698879588096895</v>
      </c>
      <c r="L215" s="75">
        <f t="shared" si="28"/>
        <v>0.69421964648230461</v>
      </c>
      <c r="M215" s="75">
        <f>0.0526*F215*Observaciones!$F214^1.218</f>
        <v>0</v>
      </c>
      <c r="N215" s="75">
        <f>M215*Constantes!$D$38</f>
        <v>0</v>
      </c>
      <c r="O215" s="75">
        <f t="shared" si="29"/>
        <v>0</v>
      </c>
      <c r="P215" s="15"/>
      <c r="Q215" s="120">
        <v>209</v>
      </c>
      <c r="R215" s="146">
        <f>ETo!$I214*((1-Constantes!$E$19)*ETo!$K214+ETo!$L214)</f>
        <v>1.2057892283188689</v>
      </c>
      <c r="S215" s="121">
        <f>MIN(R215*Constantes!$E$17,0.8*(V214+Observaciones!$F214-T215-U215-Constantes!$D$14))</f>
        <v>0.75053936843548053</v>
      </c>
      <c r="T215" s="121">
        <f>IF(Observaciones!$F214&gt;0.05*Constantes!$E$18,((Observaciones!$F214-0.05*Constantes!$E$18)^2)/(Observaciones!$F214+0.95*Constantes!$E$18),0)</f>
        <v>0</v>
      </c>
      <c r="U215" s="121">
        <f>MAX(0,V214+Observaciones!$F214-T215-Constantes!$D$13)</f>
        <v>0</v>
      </c>
      <c r="V215" s="121">
        <f>V214+Observaciones!$F214-T215-S215-U215-W214</f>
        <v>34.73766158089132</v>
      </c>
      <c r="W215" s="121">
        <f>MAX(0,(V215-Constantes!$D$14)*(1-EXP(-Constantes!$D$22)))</f>
        <v>0.12717761677447334</v>
      </c>
      <c r="X215" s="119">
        <f>X214+(Entradas!$E$19*U215-Y214)/(800*Entradas!$D$44)</f>
        <v>0</v>
      </c>
      <c r="Y215" s="119">
        <f>8000*Entradas!$D$45*X215/Constantes!$E$32</f>
        <v>0</v>
      </c>
      <c r="Z215" s="119">
        <f>10*Escenarios!$E$11*T215</f>
        <v>0</v>
      </c>
      <c r="AA215" s="119">
        <f>10*Escenarios!$E$11*Y215</f>
        <v>0</v>
      </c>
      <c r="AB215" s="119">
        <f>0.001*Observaciones!$F214*Escenarios!$E$9</f>
        <v>0</v>
      </c>
      <c r="AC215" s="119">
        <f>Observaciones!$I214</f>
        <v>0</v>
      </c>
      <c r="AD215" s="119">
        <f>MIN(0.0005*ETo!$M214*Escenarios!$E$9*(AH214/Constantes!$E$27)^(2/3),AH214+Z215+AA215+AB215+AC215)</f>
        <v>3.1987152535546244</v>
      </c>
      <c r="AE215" s="119">
        <f>MIN(Constantes!$E$26*(AH214/Constantes!$E$27)^(2/3),AH214+Z215+AA215+AB215+AC215-AD215)</f>
        <v>17.465762146167219</v>
      </c>
      <c r="AF215" s="119">
        <f>MIN(Entradas!$E$20,AH214+Z215+AA215+AB215+AC215-AD215-AE215)</f>
        <v>1</v>
      </c>
      <c r="AG215" s="119">
        <f>MAX(0,AH214+Z215+AA215+AB215+AC215-AD215-AE215-AF215-Constantes!$E$27)</f>
        <v>0</v>
      </c>
      <c r="AH215" s="119">
        <f t="shared" si="30"/>
        <v>5418.9137566591935</v>
      </c>
      <c r="AI215" s="119">
        <f>(Escenarios!$E$11*S215+0.1*AD215)/(Escenarios!$E$12)</f>
        <v>0.74895656389655829</v>
      </c>
      <c r="AJ215" s="119">
        <f>AG215/10/Escenarios!$E$12</f>
        <v>0</v>
      </c>
      <c r="AK215" s="119">
        <f>(Escenarios!$E$11*U215+0.1*AE215)/(Escenarios!$E$12)</f>
        <v>4.9902177560477767E-2</v>
      </c>
      <c r="AL215" s="121">
        <f t="shared" si="31"/>
        <v>127.03259665714509</v>
      </c>
      <c r="AM215" s="121">
        <f>MAX(0,(AL215-Constantes!$D$13)*(1-EXP(-Constantes!$D$23)))</f>
        <v>0.59772430625435946</v>
      </c>
      <c r="AN215" s="121">
        <f>AJ215+W215*Escenarios!$E$11/Escenarios!$E$12+AM215</f>
        <v>0.72308509993205461</v>
      </c>
      <c r="AO215" s="121">
        <f>0.0526*AJ215*Observaciones!$F214^1.218</f>
        <v>0</v>
      </c>
      <c r="AP215" s="121">
        <f>AO215*Constantes!$E$38</f>
        <v>0</v>
      </c>
      <c r="AQ215" s="121">
        <f t="shared" si="32"/>
        <v>0</v>
      </c>
      <c r="AR215" s="15"/>
      <c r="AS215" s="74">
        <v>209</v>
      </c>
      <c r="AT215" s="146">
        <f>ETo!$I214*((1-Constantes!$F$19)*ETo!$K214+ETo!$L214)</f>
        <v>1.2063876294864007</v>
      </c>
      <c r="AU215" s="121">
        <f>MIN(AT215*Constantes!$F$17,0.8*(AX214+Observaciones!$F214-AV215-AW215-Constantes!$D$14))</f>
        <v>0.75264519009512054</v>
      </c>
      <c r="AV215" s="121">
        <f>IF(Observaciones!$F214&gt;0.05*Constantes!$F$18,((Observaciones!$F214-0.05*Constantes!$F$18)^2)/(Observaciones!$F214+0.95*Constantes!$F$18),0)</f>
        <v>0</v>
      </c>
      <c r="AW215" s="121">
        <f>MAX(0,AX214+Observaciones!$F214-AV215-Constantes!$D$13)</f>
        <v>0</v>
      </c>
      <c r="AX215" s="121">
        <f>AX214+Observaciones!$F214-AV215-AU215-AW215-AY214</f>
        <v>34.725337540643956</v>
      </c>
      <c r="AY215" s="121">
        <f>MAX(0,(AX215-Constantes!$D$14)*(1-EXP(-Constantes!$D$22)))</f>
        <v>0.12700794807055216</v>
      </c>
      <c r="AZ215" s="119">
        <f>AZ214+(Entradas!$F$19*AW215-BA214)/(800*Entradas!$D$44)</f>
        <v>0</v>
      </c>
      <c r="BA215" s="119">
        <f>8000*Entradas!$D$45*AZ215/Constantes!$F$32</f>
        <v>0</v>
      </c>
      <c r="BB215" s="119">
        <f>10*Escenarios!$F$11*AV215</f>
        <v>0</v>
      </c>
      <c r="BC215" s="119">
        <f>10*Escenarios!$F$11*BA215</f>
        <v>0</v>
      </c>
      <c r="BD215" s="119">
        <f>0.001*Observaciones!$F214*Escenarios!$F$9</f>
        <v>0</v>
      </c>
      <c r="BE215" s="119">
        <f>Observaciones!$I214</f>
        <v>0</v>
      </c>
      <c r="BF215" s="119">
        <f>MIN(0.0005*ETo!$M214*Escenarios!$F$9*(BJ214/Constantes!$F$27)^(2/3),BJ214+BB215+BE215+BC215+BD215)</f>
        <v>5.7863302346625289</v>
      </c>
      <c r="BG215" s="119">
        <f>MIN(Constantes!$F$26*(BJ214/Constantes!$F$27)^(2/3),BJ214+BB215+BC215+BD215+BE215-BF215)</f>
        <v>31.594768388803644</v>
      </c>
      <c r="BH215" s="119">
        <f>MIN(Entradas!$F$20,BJ214+BB215+BC215+BD215+BE215-BF215-BG215)</f>
        <v>1</v>
      </c>
      <c r="BI215" s="119">
        <f>MAX(0,BJ214+BB215+BC215+BD215+BE215-BF215-BG215-BH215-Constantes!$F$27)</f>
        <v>0</v>
      </c>
      <c r="BJ215" s="119">
        <f t="shared" si="33"/>
        <v>1616.2322531534846</v>
      </c>
      <c r="BK215" s="119">
        <f>(Escenarios!$F$11*AU215+0.1*BF215)/(Escenarios!$F$12)</f>
        <v>0.72616926561729223</v>
      </c>
      <c r="BL215" s="119">
        <f>BI215/10/Escenarios!$F$12</f>
        <v>0</v>
      </c>
      <c r="BM215" s="119">
        <f>(Escenarios!$F$11*AW215+0.1*BG215)/(Escenarios!$F$12)</f>
        <v>9.0270766825153267E-2</v>
      </c>
      <c r="BN215" s="121">
        <f t="shared" si="34"/>
        <v>134.03512085702997</v>
      </c>
      <c r="BO215" s="121">
        <f>MAX(0,(BN215-Constantes!$D$13)*(1-EXP(-Constantes!$D$23)))</f>
        <v>0.64609427411733056</v>
      </c>
      <c r="BP215" s="121">
        <f>BL215+AY215*Escenarios!$F$11/Escenarios!$F$12+BO215</f>
        <v>0.76584462515527973</v>
      </c>
      <c r="BQ215" s="121">
        <f>0.0526*BL215*Observaciones!$F214^1.218</f>
        <v>0</v>
      </c>
      <c r="BR215" s="121">
        <f>BQ215*Constantes!$F$38</f>
        <v>0</v>
      </c>
      <c r="BS215" s="121">
        <f t="shared" si="35"/>
        <v>0</v>
      </c>
      <c r="BT215" s="15"/>
      <c r="BU215" s="74">
        <v>209</v>
      </c>
      <c r="BV215" s="75">
        <f>0.0526*Observaciones!$F214^2.218</f>
        <v>0</v>
      </c>
      <c r="BW215" s="75">
        <f>IF(Observaciones!$F214&gt;0.05*$CA$7,((Observaciones!$F214-0.05*$CA$7)^2)/(Observaciones!$F214+0.95*$CA$7),0)</f>
        <v>0</v>
      </c>
      <c r="BX215" s="75">
        <f>0.0526*BW215*Observaciones!$F214^1.218</f>
        <v>0</v>
      </c>
      <c r="BY215" s="27"/>
      <c r="BZ215" s="27"/>
      <c r="CA215" s="103"/>
      <c r="CB215" s="37"/>
    </row>
    <row r="216" spans="2:80" s="2" customFormat="1" ht="14.5" x14ac:dyDescent="0.35">
      <c r="B216" s="36"/>
      <c r="C216" s="74">
        <v>210</v>
      </c>
      <c r="D216" s="146">
        <f>ETo!$I215*((1-Constantes!$D$19)*ETo!$K215+ETo!$L215)</f>
        <v>1.2296104685433662</v>
      </c>
      <c r="E216" s="75">
        <f>MIN(D216*Constantes!$D$17,0.8*(H215+Observaciones!$F215-F216-G216-Constantes!$D$14))</f>
        <v>0.76481240495152147</v>
      </c>
      <c r="F216" s="75">
        <f>IF(Observaciones!$F215&gt;0.05*Constantes!$D$18,((Observaciones!$F215-0.05*Constantes!$D$18)^2)/(Observaciones!$F215+0.95*Constantes!$D$18),0)</f>
        <v>0</v>
      </c>
      <c r="G216" s="75">
        <f>MAX(0,H215+Observaciones!$F215-F216-Constantes!$D$13)</f>
        <v>0</v>
      </c>
      <c r="H216" s="75">
        <f>H215+Observaciones!$F215-F216-E216-G216-I215</f>
        <v>33.849485012650916</v>
      </c>
      <c r="I216" s="75">
        <f>MAX(0,(H216-Constantes!$D$14)*(1-EXP(-Constantes!$D$22)))</f>
        <v>0.1149498274974336</v>
      </c>
      <c r="J216" s="75">
        <f t="shared" si="27"/>
        <v>122.01602551307649</v>
      </c>
      <c r="K216" s="75">
        <f>MAX(0,(J216-Constantes!$D$13)*(1-EXP(-Constantes!$D$23)))</f>
        <v>0.56307231818627157</v>
      </c>
      <c r="L216" s="75">
        <f t="shared" si="28"/>
        <v>0.67802214568370522</v>
      </c>
      <c r="M216" s="75">
        <f>0.0526*F216*Observaciones!$F215^1.218</f>
        <v>0</v>
      </c>
      <c r="N216" s="75">
        <f>M216*Constantes!$D$38</f>
        <v>0</v>
      </c>
      <c r="O216" s="75">
        <f t="shared" si="29"/>
        <v>0</v>
      </c>
      <c r="P216" s="15"/>
      <c r="Q216" s="120">
        <v>210</v>
      </c>
      <c r="R216" s="146">
        <f>ETo!$I215*((1-Constantes!$E$19)*ETo!$K215+ETo!$L215)</f>
        <v>1.2298022055241149</v>
      </c>
      <c r="S216" s="121">
        <f>MIN(R216*Constantes!$E$17,0.8*(V215+Observaciones!$F215-T216-U216-Constantes!$D$14))</f>
        <v>0.7654861637149577</v>
      </c>
      <c r="T216" s="121">
        <f>IF(Observaciones!$F215&gt;0.05*Constantes!$E$18,((Observaciones!$F215-0.05*Constantes!$E$18)^2)/(Observaciones!$F215+0.95*Constantes!$E$18),0)</f>
        <v>0</v>
      </c>
      <c r="U216" s="121">
        <f>MAX(0,V215+Observaciones!$F215-T216-Constantes!$D$13)</f>
        <v>0</v>
      </c>
      <c r="V216" s="121">
        <f>V215+Observaciones!$F215-T216-S216-U216-W215</f>
        <v>33.844997800401885</v>
      </c>
      <c r="W216" s="121">
        <f>MAX(0,(V216-Constantes!$D$14)*(1-EXP(-Constantes!$D$22)))</f>
        <v>0.11488805072040016</v>
      </c>
      <c r="X216" s="119">
        <f>X215+(Entradas!$E$19*U216-Y215)/(800*Entradas!$D$44)</f>
        <v>0</v>
      </c>
      <c r="Y216" s="119">
        <f>8000*Entradas!$D$45*X216/Constantes!$E$32</f>
        <v>0</v>
      </c>
      <c r="Z216" s="119">
        <f>10*Escenarios!$E$11*T216</f>
        <v>0</v>
      </c>
      <c r="AA216" s="119">
        <f>10*Escenarios!$E$11*Y216</f>
        <v>0</v>
      </c>
      <c r="AB216" s="119">
        <f>0.001*Observaciones!$F215*Escenarios!$E$9</f>
        <v>0</v>
      </c>
      <c r="AC216" s="119">
        <f>Observaciones!$I215</f>
        <v>0</v>
      </c>
      <c r="AD216" s="119">
        <f>MIN(0.0005*ETo!$M215*Escenarios!$E$9*(AH215/Constantes!$E$27)^(2/3),AH215+Z216+AA216+AB216+AC216)</f>
        <v>3.2535182963880915</v>
      </c>
      <c r="AE216" s="119">
        <f>MIN(Constantes!$E$26*(AH215/Constantes!$E$27)^(2/3),AH215+Z216+AA216+AB216+AC216-AD216)</f>
        <v>17.419365340270893</v>
      </c>
      <c r="AF216" s="119">
        <f>MIN(Entradas!$E$20,AH215+Z216+AA216+AB216+AC216-AD216-AE216)</f>
        <v>1</v>
      </c>
      <c r="AG216" s="119">
        <f>MAX(0,AH215+Z216+AA216+AB216+AC216-AD216-AE216-AF216-Constantes!$E$27)</f>
        <v>0</v>
      </c>
      <c r="AH216" s="119">
        <f t="shared" si="30"/>
        <v>5397.2408730225343</v>
      </c>
      <c r="AI216" s="119">
        <f>(Escenarios!$E$11*S216+0.1*AD216)/(Escenarios!$E$12)</f>
        <v>0.76384641365156714</v>
      </c>
      <c r="AJ216" s="119">
        <f>AG216/10/Escenarios!$E$12</f>
        <v>0</v>
      </c>
      <c r="AK216" s="119">
        <f>(Escenarios!$E$11*U216+0.1*AE216)/(Escenarios!$E$12)</f>
        <v>4.9769615257916837E-2</v>
      </c>
      <c r="AL216" s="121">
        <f t="shared" si="31"/>
        <v>126.48464196614864</v>
      </c>
      <c r="AM216" s="121">
        <f>MAX(0,(AL216-Constantes!$D$13)*(1-EXP(-Constantes!$D$23)))</f>
        <v>0.59393930672600392</v>
      </c>
      <c r="AN216" s="121">
        <f>AJ216+W216*Escenarios!$E$11/Escenarios!$E$12+AM216</f>
        <v>0.70718609957896983</v>
      </c>
      <c r="AO216" s="121">
        <f>0.0526*AJ216*Observaciones!$F215^1.218</f>
        <v>0</v>
      </c>
      <c r="AP216" s="121">
        <f>AO216*Constantes!$E$38</f>
        <v>0</v>
      </c>
      <c r="AQ216" s="121">
        <f t="shared" si="32"/>
        <v>0</v>
      </c>
      <c r="AR216" s="15"/>
      <c r="AS216" s="74">
        <v>210</v>
      </c>
      <c r="AT216" s="146">
        <f>ETo!$I215*((1-Constantes!$F$19)*ETo!$K215+ETo!$L215)</f>
        <v>1.2304122777355881</v>
      </c>
      <c r="AU216" s="121">
        <f>MIN(AT216*Constantes!$F$17,0.8*(AX215+Observaciones!$F215-AV216-AW216-Constantes!$D$14))</f>
        <v>0.76763376881270595</v>
      </c>
      <c r="AV216" s="121">
        <f>IF(Observaciones!$F215&gt;0.05*Constantes!$F$18,((Observaciones!$F215-0.05*Constantes!$F$18)^2)/(Observaciones!$F215+0.95*Constantes!$F$18),0)</f>
        <v>0</v>
      </c>
      <c r="AW216" s="121">
        <f>MAX(0,AX215+Observaciones!$F215-AV216-Constantes!$D$13)</f>
        <v>0</v>
      </c>
      <c r="AX216" s="121">
        <f>AX215+Observaciones!$F215-AV216-AU216-AW216-AY215</f>
        <v>33.830695823760699</v>
      </c>
      <c r="AY216" s="121">
        <f>MAX(0,(AX216-Constantes!$D$14)*(1-EXP(-Constantes!$D$22)))</f>
        <v>0.11469115118165188</v>
      </c>
      <c r="AZ216" s="119">
        <f>AZ215+(Entradas!$F$19*AW216-BA215)/(800*Entradas!$D$44)</f>
        <v>0</v>
      </c>
      <c r="BA216" s="119">
        <f>8000*Entradas!$D$45*AZ216/Constantes!$F$32</f>
        <v>0</v>
      </c>
      <c r="BB216" s="119">
        <f>10*Escenarios!$F$11*AV216</f>
        <v>0</v>
      </c>
      <c r="BC216" s="119">
        <f>10*Escenarios!$F$11*BA216</f>
        <v>0</v>
      </c>
      <c r="BD216" s="119">
        <f>0.001*Observaciones!$F215*Escenarios!$F$9</f>
        <v>0</v>
      </c>
      <c r="BE216" s="119">
        <f>Observaciones!$I215</f>
        <v>0</v>
      </c>
      <c r="BF216" s="119">
        <f>MIN(0.0005*ETo!$M215*Escenarios!$F$9*(BJ215/Constantes!$F$27)^(2/3),BJ215+BB216+BE216+BC216+BD216)</f>
        <v>5.809529099254938</v>
      </c>
      <c r="BG216" s="119">
        <f>MIN(Constantes!$F$26*(BJ215/Constantes!$F$27)^(2/3),BJ215+BB216+BC216+BD216+BE216-BF216)</f>
        <v>31.10426947566344</v>
      </c>
      <c r="BH216" s="119">
        <f>MIN(Entradas!$F$20,BJ215+BB216+BC216+BD216+BE216-BF216-BG216)</f>
        <v>1</v>
      </c>
      <c r="BI216" s="119">
        <f>MAX(0,BJ215+BB216+BC216+BD216+BE216-BF216-BG216-BH216-Constantes!$F$27)</f>
        <v>0</v>
      </c>
      <c r="BJ216" s="119">
        <f t="shared" si="33"/>
        <v>1578.3184545785664</v>
      </c>
      <c r="BK216" s="119">
        <f>(Escenarios!$F$11*AU216+0.1*BF216)/(Escenarios!$F$12)</f>
        <v>0.74036763659270832</v>
      </c>
      <c r="BL216" s="119">
        <f>BI216/10/Escenarios!$F$12</f>
        <v>0</v>
      </c>
      <c r="BM216" s="119">
        <f>(Escenarios!$F$11*AW216+0.1*BG216)/(Escenarios!$F$12)</f>
        <v>8.8869341359038401E-2</v>
      </c>
      <c r="BN216" s="121">
        <f t="shared" si="34"/>
        <v>133.47789592427168</v>
      </c>
      <c r="BO216" s="121">
        <f>MAX(0,(BN216-Constantes!$D$13)*(1-EXP(-Constantes!$D$23)))</f>
        <v>0.64224524035170527</v>
      </c>
      <c r="BP216" s="121">
        <f>BL216+AY216*Escenarios!$F$11/Escenarios!$F$12+BO216</f>
        <v>0.75038261146583418</v>
      </c>
      <c r="BQ216" s="121">
        <f>0.0526*BL216*Observaciones!$F215^1.218</f>
        <v>0</v>
      </c>
      <c r="BR216" s="121">
        <f>BQ216*Constantes!$F$38</f>
        <v>0</v>
      </c>
      <c r="BS216" s="121">
        <f t="shared" si="35"/>
        <v>0</v>
      </c>
      <c r="BT216" s="15"/>
      <c r="BU216" s="74">
        <v>210</v>
      </c>
      <c r="BV216" s="75">
        <f>0.0526*Observaciones!$F215^2.218</f>
        <v>0</v>
      </c>
      <c r="BW216" s="75">
        <f>IF(Observaciones!$F215&gt;0.05*$CA$7,((Observaciones!$F215-0.05*$CA$7)^2)/(Observaciones!$F215+0.95*$CA$7),0)</f>
        <v>0</v>
      </c>
      <c r="BX216" s="75">
        <f>0.0526*BW216*Observaciones!$F215^1.218</f>
        <v>0</v>
      </c>
      <c r="BY216" s="27"/>
      <c r="BZ216" s="27"/>
      <c r="CA216" s="103"/>
      <c r="CB216" s="37"/>
    </row>
    <row r="217" spans="2:80" s="2" customFormat="1" ht="14.5" x14ac:dyDescent="0.35">
      <c r="B217" s="36"/>
      <c r="C217" s="74">
        <v>211</v>
      </c>
      <c r="D217" s="146">
        <f>ETo!$I216*((1-Constantes!$D$19)*ETo!$K216+ETo!$L216)</f>
        <v>1.2081417532530723</v>
      </c>
      <c r="E217" s="75">
        <f>MIN(D217*Constantes!$D$17,0.8*(H216+Observaciones!$F216-F217-G217-Constantes!$D$14))</f>
        <v>0.75145895669091878</v>
      </c>
      <c r="F217" s="75">
        <f>IF(Observaciones!$F216&gt;0.05*Constantes!$D$18,((Observaciones!$F216-0.05*Constantes!$D$18)^2)/(Observaciones!$F216+0.95*Constantes!$D$18),0)</f>
        <v>0</v>
      </c>
      <c r="G217" s="75">
        <f>MAX(0,H216+Observaciones!$F216-F217-Constantes!$D$13)</f>
        <v>0</v>
      </c>
      <c r="H217" s="75">
        <f>H216+Observaciones!$F216-F217-E217-G217-I216</f>
        <v>32.983076228462565</v>
      </c>
      <c r="I217" s="75">
        <f>MAX(0,(H217-Constantes!$D$14)*(1-EXP(-Constantes!$D$22)))</f>
        <v>0.10302172173596319</v>
      </c>
      <c r="J217" s="75">
        <f t="shared" si="27"/>
        <v>121.45295319489021</v>
      </c>
      <c r="K217" s="75">
        <f>MAX(0,(J217-Constantes!$D$13)*(1-EXP(-Constantes!$D$23)))</f>
        <v>0.55918289357912121</v>
      </c>
      <c r="L217" s="75">
        <f t="shared" si="28"/>
        <v>0.66220461531508445</v>
      </c>
      <c r="M217" s="75">
        <f>0.0526*F217*Observaciones!$F216^1.218</f>
        <v>0</v>
      </c>
      <c r="N217" s="75">
        <f>M217*Constantes!$D$38</f>
        <v>0</v>
      </c>
      <c r="O217" s="75">
        <f t="shared" si="29"/>
        <v>0</v>
      </c>
      <c r="P217" s="15"/>
      <c r="Q217" s="120">
        <v>211</v>
      </c>
      <c r="R217" s="146">
        <f>ETo!$I216*((1-Constantes!$E$19)*ETo!$K216+ETo!$L216)</f>
        <v>1.2083293133767903</v>
      </c>
      <c r="S217" s="121">
        <f>MIN(R217*Constantes!$E$17,0.8*(V216+Observaciones!$F216-T217-U217-Constantes!$D$14))</f>
        <v>0.75212043566544962</v>
      </c>
      <c r="T217" s="121">
        <f>IF(Observaciones!$F216&gt;0.05*Constantes!$E$18,((Observaciones!$F216-0.05*Constantes!$E$18)^2)/(Observaciones!$F216+0.95*Constantes!$E$18),0)</f>
        <v>0</v>
      </c>
      <c r="U217" s="121">
        <f>MAX(0,V216+Observaciones!$F216-T217-Constantes!$D$13)</f>
        <v>0</v>
      </c>
      <c r="V217" s="121">
        <f>V216+Observaciones!$F216-T217-S217-U217-W216</f>
        <v>32.977989314016035</v>
      </c>
      <c r="W217" s="121">
        <f>MAX(0,(V217-Constantes!$D$14)*(1-EXP(-Constantes!$D$22)))</f>
        <v>0.10295168868156082</v>
      </c>
      <c r="X217" s="119">
        <f>X216+(Entradas!$E$19*U217-Y216)/(800*Entradas!$D$44)</f>
        <v>0</v>
      </c>
      <c r="Y217" s="119">
        <f>8000*Entradas!$D$45*X217/Constantes!$E$32</f>
        <v>0</v>
      </c>
      <c r="Z217" s="119">
        <f>10*Escenarios!$E$11*T217</f>
        <v>0</v>
      </c>
      <c r="AA217" s="119">
        <f>10*Escenarios!$E$11*Y217</f>
        <v>0</v>
      </c>
      <c r="AB217" s="119">
        <f>0.001*Observaciones!$F216*Escenarios!$E$9</f>
        <v>0</v>
      </c>
      <c r="AC217" s="119">
        <f>Observaciones!$I216</f>
        <v>0</v>
      </c>
      <c r="AD217" s="119">
        <f>MIN(0.0005*ETo!$M216*Escenarios!$E$9*(AH216/Constantes!$E$27)^(2/3),AH216+Z217+AA217+AB217+AC217)</f>
        <v>3.1856985616642759</v>
      </c>
      <c r="AE217" s="119">
        <f>MIN(Constantes!$E$26*(AH216/Constantes!$E$27)^(2/3),AH216+Z217+AA217+AB217+AC217-AD217)</f>
        <v>17.372888623539659</v>
      </c>
      <c r="AF217" s="119">
        <f>MIN(Entradas!$E$20,AH216+Z217+AA217+AB217+AC217-AD217-AE217)</f>
        <v>1</v>
      </c>
      <c r="AG217" s="119">
        <f>MAX(0,AH216+Z217+AA217+AB217+AC217-AD217-AE217-AF217-Constantes!$E$27)</f>
        <v>0</v>
      </c>
      <c r="AH217" s="119">
        <f t="shared" si="30"/>
        <v>5375.6822858373307</v>
      </c>
      <c r="AI217" s="119">
        <f>(Escenarios!$E$11*S217+0.1*AD217)/(Escenarios!$E$12)</f>
        <v>0.75047785390355537</v>
      </c>
      <c r="AJ217" s="119">
        <f>AG217/10/Escenarios!$E$12</f>
        <v>0</v>
      </c>
      <c r="AK217" s="119">
        <f>(Escenarios!$E$11*U217+0.1*AE217)/(Escenarios!$E$12)</f>
        <v>4.963682463868474E-2</v>
      </c>
      <c r="AL217" s="121">
        <f t="shared" si="31"/>
        <v>125.94033948406133</v>
      </c>
      <c r="AM217" s="121">
        <f>MAX(0,(AL217-Constantes!$D$13)*(1-EXP(-Constantes!$D$23)))</f>
        <v>0.59017953484735308</v>
      </c>
      <c r="AN217" s="121">
        <f>AJ217+W217*Escenarios!$E$11/Escenarios!$E$12+AM217</f>
        <v>0.69166048511917733</v>
      </c>
      <c r="AO217" s="121">
        <f>0.0526*AJ217*Observaciones!$F216^1.218</f>
        <v>0</v>
      </c>
      <c r="AP217" s="121">
        <f>AO217*Constantes!$E$38</f>
        <v>0</v>
      </c>
      <c r="AQ217" s="121">
        <f t="shared" si="32"/>
        <v>0</v>
      </c>
      <c r="AR217" s="15"/>
      <c r="AS217" s="74">
        <v>211</v>
      </c>
      <c r="AT217" s="146">
        <f>ETo!$I216*((1-Constantes!$F$19)*ETo!$K216+ETo!$L216)</f>
        <v>1.2089260955886192</v>
      </c>
      <c r="AU217" s="121">
        <f>MIN(AT217*Constantes!$F$17,0.8*(AX216+Observaciones!$F216-AV217-AW217-Constantes!$D$14))</f>
        <v>0.75422889690324468</v>
      </c>
      <c r="AV217" s="121">
        <f>IF(Observaciones!$F216&gt;0.05*Constantes!$F$18,((Observaciones!$F216-0.05*Constantes!$F$18)^2)/(Observaciones!$F216+0.95*Constantes!$F$18),0)</f>
        <v>0</v>
      </c>
      <c r="AW217" s="121">
        <f>MAX(0,AX216+Observaciones!$F216-AV217-Constantes!$D$13)</f>
        <v>0</v>
      </c>
      <c r="AX217" s="121">
        <f>AX216+Observaciones!$F216-AV217-AU217-AW217-AY216</f>
        <v>32.961775775675804</v>
      </c>
      <c r="AY217" s="121">
        <f>MAX(0,(AX217-Constantes!$D$14)*(1-EXP(-Constantes!$D$22)))</f>
        <v>0.10272847210802259</v>
      </c>
      <c r="AZ217" s="119">
        <f>AZ216+(Entradas!$F$19*AW217-BA216)/(800*Entradas!$D$44)</f>
        <v>0</v>
      </c>
      <c r="BA217" s="119">
        <f>8000*Entradas!$D$45*AZ217/Constantes!$F$32</f>
        <v>0</v>
      </c>
      <c r="BB217" s="119">
        <f>10*Escenarios!$F$11*AV217</f>
        <v>0</v>
      </c>
      <c r="BC217" s="119">
        <f>10*Escenarios!$F$11*BA217</f>
        <v>0</v>
      </c>
      <c r="BD217" s="119">
        <f>0.001*Observaciones!$F216*Escenarios!$F$9</f>
        <v>0</v>
      </c>
      <c r="BE217" s="119">
        <f>Observaciones!$I216</f>
        <v>0</v>
      </c>
      <c r="BF217" s="119">
        <f>MIN(0.0005*ETo!$M216*Escenarios!$F$9*(BJ216/Constantes!$F$27)^(2/3),BJ216+BB217+BE217+BC217+BD217)</f>
        <v>5.6140967587406818</v>
      </c>
      <c r="BG217" s="119">
        <f>MIN(Constantes!$F$26*(BJ216/Constantes!$F$27)^(2/3),BJ216+BB217+BC217+BD217+BE217-BF217)</f>
        <v>30.615915418068788</v>
      </c>
      <c r="BH217" s="119">
        <f>MIN(Entradas!$F$20,BJ216+BB217+BC217+BD217+BE217-BF217-BG217)</f>
        <v>1</v>
      </c>
      <c r="BI217" s="119">
        <f>MAX(0,BJ216+BB217+BC217+BD217+BE217-BF217-BG217-BH217-Constantes!$F$27)</f>
        <v>0</v>
      </c>
      <c r="BJ217" s="119">
        <f t="shared" si="33"/>
        <v>1541.0884424017568</v>
      </c>
      <c r="BK217" s="119">
        <f>(Escenarios!$F$11*AU217+0.1*BF217)/(Escenarios!$F$12)</f>
        <v>0.72717037924803263</v>
      </c>
      <c r="BL217" s="119">
        <f>BI217/10/Escenarios!$F$12</f>
        <v>0</v>
      </c>
      <c r="BM217" s="119">
        <f>(Escenarios!$F$11*AW217+0.1*BG217)/(Escenarios!$F$12)</f>
        <v>8.7474044051625108E-2</v>
      </c>
      <c r="BN217" s="121">
        <f t="shared" si="34"/>
        <v>132.92312472797158</v>
      </c>
      <c r="BO217" s="121">
        <f>MAX(0,(BN217-Constantes!$D$13)*(1-EXP(-Constantes!$D$23)))</f>
        <v>0.63841315578186131</v>
      </c>
      <c r="BP217" s="121">
        <f>BL217+AY217*Escenarios!$F$11/Escenarios!$F$12+BO217</f>
        <v>0.73527142948371116</v>
      </c>
      <c r="BQ217" s="121">
        <f>0.0526*BL217*Observaciones!$F216^1.218</f>
        <v>0</v>
      </c>
      <c r="BR217" s="121">
        <f>BQ217*Constantes!$F$38</f>
        <v>0</v>
      </c>
      <c r="BS217" s="121">
        <f t="shared" si="35"/>
        <v>0</v>
      </c>
      <c r="BT217" s="15"/>
      <c r="BU217" s="74">
        <v>211</v>
      </c>
      <c r="BV217" s="75">
        <f>0.0526*Observaciones!$F216^2.218</f>
        <v>0</v>
      </c>
      <c r="BW217" s="75">
        <f>IF(Observaciones!$F216&gt;0.05*$CA$7,((Observaciones!$F216-0.05*$CA$7)^2)/(Observaciones!$F216+0.95*$CA$7),0)</f>
        <v>0</v>
      </c>
      <c r="BX217" s="75">
        <f>0.0526*BW217*Observaciones!$F216^1.218</f>
        <v>0</v>
      </c>
      <c r="BY217" s="27"/>
      <c r="BZ217" s="27"/>
      <c r="CA217" s="103"/>
      <c r="CB217" s="37"/>
    </row>
    <row r="218" spans="2:80" s="2" customFormat="1" ht="14.5" x14ac:dyDescent="0.35">
      <c r="B218" s="36"/>
      <c r="C218" s="74">
        <v>212</v>
      </c>
      <c r="D218" s="146">
        <f>ETo!$I217*((1-Constantes!$D$19)*ETo!$K217+ETo!$L217)</f>
        <v>1.2502539708480735</v>
      </c>
      <c r="E218" s="75">
        <f>MIN(D218*Constantes!$D$17,0.8*(H217+Observaciones!$F217-F218-G218-Constantes!$D$14))</f>
        <v>0.77765257429636192</v>
      </c>
      <c r="F218" s="75">
        <f>IF(Observaciones!$F217&gt;0.05*Constantes!$D$18,((Observaciones!$F217-0.05*Constantes!$D$18)^2)/(Observaciones!$F217+0.95*Constantes!$D$18),0)</f>
        <v>0</v>
      </c>
      <c r="G218" s="75">
        <f>MAX(0,H217+Observaciones!$F217-F218-Constantes!$D$13)</f>
        <v>0</v>
      </c>
      <c r="H218" s="75">
        <f>H217+Observaciones!$F217-F218-E218-G218-I217</f>
        <v>32.10240193243024</v>
      </c>
      <c r="I218" s="75">
        <f>MAX(0,(H218-Constantes!$D$14)*(1-EXP(-Constantes!$D$22)))</f>
        <v>9.0897218457383314E-2</v>
      </c>
      <c r="J218" s="75">
        <f t="shared" si="27"/>
        <v>120.89377030131109</v>
      </c>
      <c r="K218" s="75">
        <f>MAX(0,(J218-Constantes!$D$13)*(1-EXP(-Constantes!$D$23)))</f>
        <v>0.55532033519019197</v>
      </c>
      <c r="L218" s="75">
        <f t="shared" si="28"/>
        <v>0.64621755364757527</v>
      </c>
      <c r="M218" s="75">
        <f>0.0526*F218*Observaciones!$F217^1.218</f>
        <v>0</v>
      </c>
      <c r="N218" s="75">
        <f>M218*Constantes!$D$38</f>
        <v>0</v>
      </c>
      <c r="O218" s="75">
        <f t="shared" si="29"/>
        <v>0</v>
      </c>
      <c r="P218" s="15"/>
      <c r="Q218" s="120">
        <v>212</v>
      </c>
      <c r="R218" s="146">
        <f>ETo!$I217*((1-Constantes!$E$19)*ETo!$K217+ETo!$L217)</f>
        <v>1.2504482775881807</v>
      </c>
      <c r="S218" s="121">
        <f>MIN(R218*Constantes!$E$17,0.8*(V217+Observaciones!$F217-T218-U218-Constantes!$D$14))</f>
        <v>0.77833724044023378</v>
      </c>
      <c r="T218" s="121">
        <f>IF(Observaciones!$F217&gt;0.05*Constantes!$E$18,((Observaciones!$F217-0.05*Constantes!$E$18)^2)/(Observaciones!$F217+0.95*Constantes!$E$18),0)</f>
        <v>0</v>
      </c>
      <c r="U218" s="121">
        <f>MAX(0,V217+Observaciones!$F217-T218-Constantes!$D$13)</f>
        <v>0</v>
      </c>
      <c r="V218" s="121">
        <f>V217+Observaciones!$F217-T218-S218-U218-W217</f>
        <v>32.096700384894234</v>
      </c>
      <c r="W218" s="121">
        <f>MAX(0,(V218-Constantes!$D$14)*(1-EXP(-Constantes!$D$22)))</f>
        <v>9.0818723567609963E-2</v>
      </c>
      <c r="X218" s="119">
        <f>X217+(Entradas!$E$19*U218-Y217)/(800*Entradas!$D$44)</f>
        <v>0</v>
      </c>
      <c r="Y218" s="119">
        <f>8000*Entradas!$D$45*X218/Constantes!$E$32</f>
        <v>0</v>
      </c>
      <c r="Z218" s="119">
        <f>10*Escenarios!$E$11*T218</f>
        <v>0</v>
      </c>
      <c r="AA218" s="119">
        <f>10*Escenarios!$E$11*Y218</f>
        <v>0</v>
      </c>
      <c r="AB218" s="119">
        <f>0.001*Observaciones!$F217*Escenarios!$E$9</f>
        <v>0</v>
      </c>
      <c r="AC218" s="119">
        <f>Observaciones!$I217</f>
        <v>0</v>
      </c>
      <c r="AD218" s="119">
        <f>MIN(0.0005*ETo!$M217*Escenarios!$E$9*(AH217/Constantes!$E$27)^(2/3),AH217+Z218+AA218+AB218+AC218)</f>
        <v>3.2885818708658379</v>
      </c>
      <c r="AE218" s="119">
        <f>MIN(Constantes!$E$26*(AH217/Constantes!$E$27)^(2/3),AH217+Z218+AA218+AB218+AC218-AD218)</f>
        <v>17.326595251897768</v>
      </c>
      <c r="AF218" s="119">
        <f>MIN(Entradas!$E$20,AH217+Z218+AA218+AB218+AC218-AD218-AE218)</f>
        <v>1</v>
      </c>
      <c r="AG218" s="119">
        <f>MAX(0,AH217+Z218+AA218+AB218+AC218-AD218-AE218-AF218-Constantes!$E$27)</f>
        <v>0</v>
      </c>
      <c r="AH218" s="119">
        <f t="shared" si="30"/>
        <v>5354.0671087145674</v>
      </c>
      <c r="AI218" s="119">
        <f>(Escenarios!$E$11*S218+0.1*AD218)/(Escenarios!$E$12)</f>
        <v>0.77661408520784714</v>
      </c>
      <c r="AJ218" s="119">
        <f>AG218/10/Escenarios!$E$12</f>
        <v>0</v>
      </c>
      <c r="AK218" s="119">
        <f>(Escenarios!$E$11*U218+0.1*AE218)/(Escenarios!$E$12)</f>
        <v>4.9504557862565059E-2</v>
      </c>
      <c r="AL218" s="121">
        <f t="shared" si="31"/>
        <v>125.39966450707654</v>
      </c>
      <c r="AM218" s="121">
        <f>MAX(0,(AL218-Constantes!$D$13)*(1-EXP(-Constantes!$D$23)))</f>
        <v>0.58644481997675013</v>
      </c>
      <c r="AN218" s="121">
        <f>AJ218+W218*Escenarios!$E$11/Escenarios!$E$12+AM218</f>
        <v>0.67596613320767995</v>
      </c>
      <c r="AO218" s="121">
        <f>0.0526*AJ218*Observaciones!$F217^1.218</f>
        <v>0</v>
      </c>
      <c r="AP218" s="121">
        <f>AO218*Constantes!$E$38</f>
        <v>0</v>
      </c>
      <c r="AQ218" s="121">
        <f t="shared" si="32"/>
        <v>0</v>
      </c>
      <c r="AR218" s="15"/>
      <c r="AS218" s="74">
        <v>212</v>
      </c>
      <c r="AT218" s="146">
        <f>ETo!$I217*((1-Constantes!$F$19)*ETo!$K217+ETo!$L217)</f>
        <v>1.2510665263067038</v>
      </c>
      <c r="AU218" s="121">
        <f>MIN(AT218*Constantes!$F$17,0.8*(AX217+Observaciones!$F217-AV218-AW218-Constantes!$D$14))</f>
        <v>0.78051961119215518</v>
      </c>
      <c r="AV218" s="121">
        <f>IF(Observaciones!$F217&gt;0.05*Constantes!$F$18,((Observaciones!$F217-0.05*Constantes!$F$18)^2)/(Observaciones!$F217+0.95*Constantes!$F$18),0)</f>
        <v>0</v>
      </c>
      <c r="AW218" s="121">
        <f>MAX(0,AX217+Observaciones!$F217-AV218-Constantes!$D$13)</f>
        <v>0</v>
      </c>
      <c r="AX218" s="121">
        <f>AX217+Observaciones!$F217-AV218-AU218-AW218-AY217</f>
        <v>32.07852769237563</v>
      </c>
      <c r="AY218" s="121">
        <f>MAX(0,(AX218-Constantes!$D$14)*(1-EXP(-Constantes!$D$22)))</f>
        <v>9.0568534739555021E-2</v>
      </c>
      <c r="AZ218" s="119">
        <f>AZ217+(Entradas!$F$19*AW218-BA217)/(800*Entradas!$D$44)</f>
        <v>0</v>
      </c>
      <c r="BA218" s="119">
        <f>8000*Entradas!$D$45*AZ218/Constantes!$F$32</f>
        <v>0</v>
      </c>
      <c r="BB218" s="119">
        <f>10*Escenarios!$F$11*AV218</f>
        <v>0</v>
      </c>
      <c r="BC218" s="119">
        <f>10*Escenarios!$F$11*BA218</f>
        <v>0</v>
      </c>
      <c r="BD218" s="119">
        <f>0.001*Observaciones!$F217*Escenarios!$F$9</f>
        <v>0</v>
      </c>
      <c r="BE218" s="119">
        <f>Observaciones!$I217</f>
        <v>0</v>
      </c>
      <c r="BF218" s="119">
        <f>MIN(0.0005*ETo!$M217*Escenarios!$F$9*(BJ217/Constantes!$F$27)^(2/3),BJ217+BB218+BE218+BC218+BD218)</f>
        <v>5.7191474885023474</v>
      </c>
      <c r="BG218" s="119">
        <f>MIN(Constantes!$F$26*(BJ217/Constantes!$F$27)^(2/3),BJ217+BB218+BC218+BD218+BE218-BF218)</f>
        <v>30.132548803809442</v>
      </c>
      <c r="BH218" s="119">
        <f>MIN(Entradas!$F$20,BJ217+BB218+BC218+BD218+BE218-BF218-BG218)</f>
        <v>1</v>
      </c>
      <c r="BI218" s="119">
        <f>MAX(0,BJ217+BB218+BC218+BD218+BE218-BF218-BG218-BH218-Constantes!$F$27)</f>
        <v>0</v>
      </c>
      <c r="BJ218" s="119">
        <f t="shared" si="33"/>
        <v>1504.236746109445</v>
      </c>
      <c r="BK218" s="119">
        <f>(Escenarios!$F$11*AU218+0.1*BF218)/(Escenarios!$F$12)</f>
        <v>0.7522589119483245</v>
      </c>
      <c r="BL218" s="119">
        <f>BI218/10/Escenarios!$F$12</f>
        <v>0</v>
      </c>
      <c r="BM218" s="119">
        <f>(Escenarios!$F$11*AW218+0.1*BG218)/(Escenarios!$F$12)</f>
        <v>8.6092996582312703E-2</v>
      </c>
      <c r="BN218" s="121">
        <f t="shared" si="34"/>
        <v>132.37080456877206</v>
      </c>
      <c r="BO218" s="121">
        <f>MAX(0,(BN218-Constantes!$D$13)*(1-EXP(-Constantes!$D$23)))</f>
        <v>0.63459800176197356</v>
      </c>
      <c r="BP218" s="121">
        <f>BL218+AY218*Escenarios!$F$11/Escenarios!$F$12+BO218</f>
        <v>0.71999119165926828</v>
      </c>
      <c r="BQ218" s="121">
        <f>0.0526*BL218*Observaciones!$F217^1.218</f>
        <v>0</v>
      </c>
      <c r="BR218" s="121">
        <f>BQ218*Constantes!$F$38</f>
        <v>0</v>
      </c>
      <c r="BS218" s="121">
        <f t="shared" si="35"/>
        <v>0</v>
      </c>
      <c r="BT218" s="15"/>
      <c r="BU218" s="74">
        <v>212</v>
      </c>
      <c r="BV218" s="75">
        <f>0.0526*Observaciones!$F217^2.218</f>
        <v>0</v>
      </c>
      <c r="BW218" s="75">
        <f>IF(Observaciones!$F217&gt;0.05*$CA$7,((Observaciones!$F217-0.05*$CA$7)^2)/(Observaciones!$F217+0.95*$CA$7),0)</f>
        <v>0</v>
      </c>
      <c r="BX218" s="75">
        <f>0.0526*BW218*Observaciones!$F217^1.218</f>
        <v>0</v>
      </c>
      <c r="BY218" s="27"/>
      <c r="BZ218" s="27"/>
      <c r="CA218" s="103"/>
      <c r="CB218" s="37"/>
    </row>
    <row r="219" spans="2:80" s="2" customFormat="1" ht="14.5" x14ac:dyDescent="0.35">
      <c r="B219" s="36"/>
      <c r="C219" s="74">
        <v>213</v>
      </c>
      <c r="D219" s="146">
        <f>ETo!$I218*((1-Constantes!$D$19)*ETo!$K218+ETo!$L218)</f>
        <v>1.2608107720956798</v>
      </c>
      <c r="E219" s="75">
        <f>MIN(D219*Constantes!$D$17,0.8*(H218+Observaciones!$F218-F219-G219-Constantes!$D$14))</f>
        <v>0.78421885911365175</v>
      </c>
      <c r="F219" s="75">
        <f>IF(Observaciones!$F218&gt;0.05*Constantes!$D$18,((Observaciones!$F218-0.05*Constantes!$D$18)^2)/(Observaciones!$F218+0.95*Constantes!$D$18),0)</f>
        <v>0</v>
      </c>
      <c r="G219" s="75">
        <f>MAX(0,H218+Observaciones!$F218-F219-Constantes!$D$13)</f>
        <v>0</v>
      </c>
      <c r="H219" s="75">
        <f>H218+Observaciones!$F218-F219-E219-G219-I218</f>
        <v>31.227285854859208</v>
      </c>
      <c r="I219" s="75">
        <f>MAX(0,(H219-Constantes!$D$14)*(1-EXP(-Constantes!$D$22)))</f>
        <v>7.8849236814850523E-2</v>
      </c>
      <c r="J219" s="75">
        <f t="shared" si="27"/>
        <v>120.3384499661209</v>
      </c>
      <c r="K219" s="75">
        <f>MAX(0,(J219-Constantes!$D$13)*(1-EXP(-Constantes!$D$23)))</f>
        <v>0.55148445744095898</v>
      </c>
      <c r="L219" s="75">
        <f t="shared" si="28"/>
        <v>0.63033369425580954</v>
      </c>
      <c r="M219" s="75">
        <f>0.0526*F219*Observaciones!$F218^1.218</f>
        <v>0</v>
      </c>
      <c r="N219" s="75">
        <f>M219*Constantes!$D$38</f>
        <v>0</v>
      </c>
      <c r="O219" s="75">
        <f t="shared" si="29"/>
        <v>0</v>
      </c>
      <c r="P219" s="15"/>
      <c r="Q219" s="120">
        <v>213</v>
      </c>
      <c r="R219" s="146">
        <f>ETo!$I218*((1-Constantes!$E$19)*ETo!$K218+ETo!$L218)</f>
        <v>1.2610063862388343</v>
      </c>
      <c r="S219" s="121">
        <f>MIN(R219*Constantes!$E$17,0.8*(V218+Observaciones!$F218-T219-U219-Constantes!$D$14))</f>
        <v>0.78490909894786287</v>
      </c>
      <c r="T219" s="121">
        <f>IF(Observaciones!$F218&gt;0.05*Constantes!$E$18,((Observaciones!$F218-0.05*Constantes!$E$18)^2)/(Observaciones!$F218+0.95*Constantes!$E$18),0)</f>
        <v>0</v>
      </c>
      <c r="U219" s="121">
        <f>MAX(0,V218+Observaciones!$F218-T219-Constantes!$D$13)</f>
        <v>0</v>
      </c>
      <c r="V219" s="121">
        <f>V218+Observaciones!$F218-T219-S219-U219-W218</f>
        <v>31.220972562378758</v>
      </c>
      <c r="W219" s="121">
        <f>MAX(0,(V219-Constantes!$D$14)*(1-EXP(-Constantes!$D$22)))</f>
        <v>7.8762319851652315E-2</v>
      </c>
      <c r="X219" s="119">
        <f>X218+(Entradas!$E$19*U219-Y218)/(800*Entradas!$D$44)</f>
        <v>0</v>
      </c>
      <c r="Y219" s="119">
        <f>8000*Entradas!$D$45*X219/Constantes!$E$32</f>
        <v>0</v>
      </c>
      <c r="Z219" s="119">
        <f>10*Escenarios!$E$11*T219</f>
        <v>0</v>
      </c>
      <c r="AA219" s="119">
        <f>10*Escenarios!$E$11*Y219</f>
        <v>0</v>
      </c>
      <c r="AB219" s="119">
        <f>0.001*Observaciones!$F218*Escenarios!$E$9</f>
        <v>0</v>
      </c>
      <c r="AC219" s="119">
        <f>Observaciones!$I218</f>
        <v>0</v>
      </c>
      <c r="AD219" s="119">
        <f>MIN(0.0005*ETo!$M218*Escenarios!$E$9*(AH218/Constantes!$E$27)^(2/3),AH218+Z219+AA219+AB219+AC219)</f>
        <v>3.3064605211246447</v>
      </c>
      <c r="AE219" s="119">
        <f>MIN(Constantes!$E$26*(AH218/Constantes!$E$27)^(2/3),AH218+Z219+AA219+AB219+AC219-AD219)</f>
        <v>17.280118192313683</v>
      </c>
      <c r="AF219" s="119">
        <f>MIN(Entradas!$E$20,AH218+Z219+AA219+AB219+AC219-AD219-AE219)</f>
        <v>1</v>
      </c>
      <c r="AG219" s="119">
        <f>MAX(0,AH218+Z219+AA219+AB219+AC219-AD219-AE219-AF219-Constantes!$E$27)</f>
        <v>0</v>
      </c>
      <c r="AH219" s="119">
        <f t="shared" si="30"/>
        <v>5332.4805300011294</v>
      </c>
      <c r="AI219" s="119">
        <f>(Escenarios!$E$11*S219+0.1*AD219)/(Escenarios!$E$12)</f>
        <v>0.78314314188039236</v>
      </c>
      <c r="AJ219" s="119">
        <f>AG219/10/Escenarios!$E$12</f>
        <v>0</v>
      </c>
      <c r="AK219" s="119">
        <f>(Escenarios!$E$11*U219+0.1*AE219)/(Escenarios!$E$12)</f>
        <v>4.9371766263753385E-2</v>
      </c>
      <c r="AL219" s="121">
        <f t="shared" si="31"/>
        <v>124.86259145336354</v>
      </c>
      <c r="AM219" s="121">
        <f>MAX(0,(AL219-Constantes!$D$13)*(1-EXP(-Constantes!$D$23)))</f>
        <v>0.58273498540758251</v>
      </c>
      <c r="AN219" s="121">
        <f>AJ219+W219*Escenarios!$E$11/Escenarios!$E$12+AM219</f>
        <v>0.66037212926135402</v>
      </c>
      <c r="AO219" s="121">
        <f>0.0526*AJ219*Observaciones!$F218^1.218</f>
        <v>0</v>
      </c>
      <c r="AP219" s="121">
        <f>AO219*Constantes!$E$38</f>
        <v>0</v>
      </c>
      <c r="AQ219" s="121">
        <f t="shared" si="32"/>
        <v>0</v>
      </c>
      <c r="AR219" s="15"/>
      <c r="AS219" s="74">
        <v>213</v>
      </c>
      <c r="AT219" s="146">
        <f>ETo!$I218*((1-Constantes!$F$19)*ETo!$K218+ETo!$L218)</f>
        <v>1.2616287948761444</v>
      </c>
      <c r="AU219" s="121">
        <f>MIN(AT219*Constantes!$F$17,0.8*(AX218+Observaciones!$F218-AV219-AW219-Constantes!$D$14))</f>
        <v>0.78710923499214958</v>
      </c>
      <c r="AV219" s="121">
        <f>IF(Observaciones!$F218&gt;0.05*Constantes!$F$18,((Observaciones!$F218-0.05*Constantes!$F$18)^2)/(Observaciones!$F218+0.95*Constantes!$F$18),0)</f>
        <v>0</v>
      </c>
      <c r="AW219" s="121">
        <f>MAX(0,AX218+Observaciones!$F218-AV219-Constantes!$D$13)</f>
        <v>0</v>
      </c>
      <c r="AX219" s="121">
        <f>AX218+Observaciones!$F218-AV219-AU219-AW219-AY218</f>
        <v>31.200849922643926</v>
      </c>
      <c r="AY219" s="121">
        <f>MAX(0,(AX219-Constantes!$D$14)*(1-EXP(-Constantes!$D$22)))</f>
        <v>7.8485285524049209E-2</v>
      </c>
      <c r="AZ219" s="119">
        <f>AZ218+(Entradas!$F$19*AW219-BA218)/(800*Entradas!$D$44)</f>
        <v>0</v>
      </c>
      <c r="BA219" s="119">
        <f>8000*Entradas!$D$45*AZ219/Constantes!$F$32</f>
        <v>0</v>
      </c>
      <c r="BB219" s="119">
        <f>10*Escenarios!$F$11*AV219</f>
        <v>0</v>
      </c>
      <c r="BC219" s="119">
        <f>10*Escenarios!$F$11*BA219</f>
        <v>0</v>
      </c>
      <c r="BD219" s="119">
        <f>0.001*Observaciones!$F218*Escenarios!$F$9</f>
        <v>0</v>
      </c>
      <c r="BE219" s="119">
        <f>Observaciones!$I218</f>
        <v>0</v>
      </c>
      <c r="BF219" s="119">
        <f>MIN(0.0005*ETo!$M218*Escenarios!$F$9*(BJ218/Constantes!$F$27)^(2/3),BJ218+BB219+BE219+BC219+BD219)</f>
        <v>5.6734198227229324</v>
      </c>
      <c r="BG219" s="119">
        <f>MIN(Constantes!$F$26*(BJ218/Constantes!$F$27)^(2/3),BJ218+BB219+BC219+BD219+BE219-BF219)</f>
        <v>29.650245168486581</v>
      </c>
      <c r="BH219" s="119">
        <f>MIN(Entradas!$F$20,BJ218+BB219+BC219+BD219+BE219-BF219-BG219)</f>
        <v>1</v>
      </c>
      <c r="BI219" s="119">
        <f>MAX(0,BJ218+BB219+BC219+BD219+BE219-BF219-BG219-BH219-Constantes!$F$27)</f>
        <v>0</v>
      </c>
      <c r="BJ219" s="119">
        <f t="shared" si="33"/>
        <v>1467.9130811182354</v>
      </c>
      <c r="BK219" s="119">
        <f>(Escenarios!$F$11*AU219+0.1*BF219)/(Escenarios!$F$12)</f>
        <v>0.75834133534323511</v>
      </c>
      <c r="BL219" s="119">
        <f>BI219/10/Escenarios!$F$12</f>
        <v>0</v>
      </c>
      <c r="BM219" s="119">
        <f>(Escenarios!$F$11*AW219+0.1*BG219)/(Escenarios!$F$12)</f>
        <v>8.4714986195675954E-2</v>
      </c>
      <c r="BN219" s="121">
        <f t="shared" si="34"/>
        <v>131.82092155320575</v>
      </c>
      <c r="BO219" s="121">
        <f>MAX(0,(BN219-Constantes!$D$13)*(1-EXP(-Constantes!$D$23)))</f>
        <v>0.63079968232285288</v>
      </c>
      <c r="BP219" s="121">
        <f>BL219+AY219*Escenarios!$F$11/Escenarios!$F$12+BO219</f>
        <v>0.70480009438838498</v>
      </c>
      <c r="BQ219" s="121">
        <f>0.0526*BL219*Observaciones!$F218^1.218</f>
        <v>0</v>
      </c>
      <c r="BR219" s="121">
        <f>BQ219*Constantes!$F$38</f>
        <v>0</v>
      </c>
      <c r="BS219" s="121">
        <f t="shared" si="35"/>
        <v>0</v>
      </c>
      <c r="BT219" s="15"/>
      <c r="BU219" s="74">
        <v>213</v>
      </c>
      <c r="BV219" s="75">
        <f>0.0526*Observaciones!$F218^2.218</f>
        <v>0</v>
      </c>
      <c r="BW219" s="75">
        <f>IF(Observaciones!$F218&gt;0.05*$CA$7,((Observaciones!$F218-0.05*$CA$7)^2)/(Observaciones!$F218+0.95*$CA$7),0)</f>
        <v>0</v>
      </c>
      <c r="BX219" s="75">
        <f>0.0526*BW219*Observaciones!$F218^1.218</f>
        <v>0</v>
      </c>
      <c r="BY219" s="27"/>
      <c r="BZ219" s="27"/>
      <c r="CA219" s="103"/>
      <c r="CB219" s="37"/>
    </row>
    <row r="220" spans="2:80" s="2" customFormat="1" ht="14.5" x14ac:dyDescent="0.35">
      <c r="B220" s="36"/>
      <c r="C220" s="74">
        <v>214</v>
      </c>
      <c r="D220" s="146">
        <f>ETo!$I219*((1-Constantes!$D$19)*ETo!$K219+ETo!$L219)</f>
        <v>1.3330302805416678</v>
      </c>
      <c r="E220" s="75">
        <f>MIN(D220*Constantes!$D$17,0.8*(H219+Observaciones!$F219-F220-G220-Constantes!$D$14))</f>
        <v>0.82913908169798378</v>
      </c>
      <c r="F220" s="75">
        <f>IF(Observaciones!$F219&gt;0.05*Constantes!$D$18,((Observaciones!$F219-0.05*Constantes!$D$18)^2)/(Observaciones!$F219+0.95*Constantes!$D$18),0)</f>
        <v>0</v>
      </c>
      <c r="G220" s="75">
        <f>MAX(0,H219+Observaciones!$F219-F220-Constantes!$D$13)</f>
        <v>0</v>
      </c>
      <c r="H220" s="75">
        <f>H219+Observaciones!$F219-F220-E220-G220-I219</f>
        <v>30.319297536346372</v>
      </c>
      <c r="I220" s="75">
        <f>MAX(0,(H220-Constantes!$D$14)*(1-EXP(-Constantes!$D$22)))</f>
        <v>6.6348693317306431E-2</v>
      </c>
      <c r="J220" s="75">
        <f t="shared" si="27"/>
        <v>119.78696550867994</v>
      </c>
      <c r="K220" s="75">
        <f>MAX(0,(J220-Constantes!$D$13)*(1-EXP(-Constantes!$D$23)))</f>
        <v>0.54767507603478172</v>
      </c>
      <c r="L220" s="75">
        <f t="shared" si="28"/>
        <v>0.61402376935208813</v>
      </c>
      <c r="M220" s="75">
        <f>0.0526*F220*Observaciones!$F219^1.218</f>
        <v>0</v>
      </c>
      <c r="N220" s="75">
        <f>M220*Constantes!$D$38</f>
        <v>0</v>
      </c>
      <c r="O220" s="75">
        <f t="shared" si="29"/>
        <v>0</v>
      </c>
      <c r="P220" s="15"/>
      <c r="Q220" s="120">
        <v>214</v>
      </c>
      <c r="R220" s="146">
        <f>ETo!$I219*((1-Constantes!$E$19)*ETo!$K219+ETo!$L219)</f>
        <v>1.3332374801151516</v>
      </c>
      <c r="S220" s="121">
        <f>MIN(R220*Constantes!$E$17,0.8*(V219+Observaciones!$F219-T220-U220-Constantes!$D$14))</f>
        <v>0.82986909552613608</v>
      </c>
      <c r="T220" s="121">
        <f>IF(Observaciones!$F219&gt;0.05*Constantes!$E$18,((Observaciones!$F219-0.05*Constantes!$E$18)^2)/(Observaciones!$F219+0.95*Constantes!$E$18),0)</f>
        <v>0</v>
      </c>
      <c r="U220" s="121">
        <f>MAX(0,V219+Observaciones!$F219-T220-Constantes!$D$13)</f>
        <v>0</v>
      </c>
      <c r="V220" s="121">
        <f>V219+Observaciones!$F219-T220-S220-U220-W219</f>
        <v>30.312341147000971</v>
      </c>
      <c r="W220" s="121">
        <f>MAX(0,(V220-Constantes!$D$14)*(1-EXP(-Constantes!$D$22)))</f>
        <v>6.6252922649529047E-2</v>
      </c>
      <c r="X220" s="119">
        <f>X219+(Entradas!$E$19*U220-Y219)/(800*Entradas!$D$44)</f>
        <v>0</v>
      </c>
      <c r="Y220" s="119">
        <f>8000*Entradas!$D$45*X220/Constantes!$E$32</f>
        <v>0</v>
      </c>
      <c r="Z220" s="119">
        <f>10*Escenarios!$E$11*T220</f>
        <v>0</v>
      </c>
      <c r="AA220" s="119">
        <f>10*Escenarios!$E$11*Y220</f>
        <v>0</v>
      </c>
      <c r="AB220" s="119">
        <f>0.001*Observaciones!$F219*Escenarios!$E$9</f>
        <v>0</v>
      </c>
      <c r="AC220" s="119">
        <f>Observaciones!$I219</f>
        <v>0</v>
      </c>
      <c r="AD220" s="119">
        <f>MIN(0.0005*ETo!$M219*Escenarios!$E$9*(AH219/Constantes!$E$27)^(2/3),AH219+Z220+AA220+AB220+AC220)</f>
        <v>3.4875840212515619</v>
      </c>
      <c r="AE220" s="119">
        <f>MIN(Constantes!$E$26*(AH219/Constantes!$E$27)^(2/3),AH219+Z220+AA220+AB220+AC220-AD220)</f>
        <v>17.233640162204434</v>
      </c>
      <c r="AF220" s="119">
        <f>MIN(Entradas!$E$20,AH219+Z220+AA220+AB220+AC220-AD220-AE220)</f>
        <v>1</v>
      </c>
      <c r="AG220" s="119">
        <f>MAX(0,AH219+Z220+AA220+AB220+AC220-AD220-AE220-AF220-Constantes!$E$27)</f>
        <v>0</v>
      </c>
      <c r="AH220" s="119">
        <f t="shared" si="30"/>
        <v>5310.7593058176735</v>
      </c>
      <c r="AI220" s="119">
        <f>(Escenarios!$E$11*S220+0.1*AD220)/(Escenarios!$E$12)</f>
        <v>0.82797834850791008</v>
      </c>
      <c r="AJ220" s="119">
        <f>AG220/10/Escenarios!$E$12</f>
        <v>0</v>
      </c>
      <c r="AK220" s="119">
        <f>(Escenarios!$E$11*U220+0.1*AE220)/(Escenarios!$E$12)</f>
        <v>4.9238971892012671E-2</v>
      </c>
      <c r="AL220" s="121">
        <f t="shared" si="31"/>
        <v>124.32909543984796</v>
      </c>
      <c r="AM220" s="121">
        <f>MAX(0,(AL220-Constantes!$D$13)*(1-EXP(-Constantes!$D$23)))</f>
        <v>0.5790498592599006</v>
      </c>
      <c r="AN220" s="121">
        <f>AJ220+W220*Escenarios!$E$11/Escenarios!$E$12+AM220</f>
        <v>0.64435631158586493</v>
      </c>
      <c r="AO220" s="121">
        <f>0.0526*AJ220*Observaciones!$F219^1.218</f>
        <v>0</v>
      </c>
      <c r="AP220" s="121">
        <f>AO220*Constantes!$E$38</f>
        <v>0</v>
      </c>
      <c r="AQ220" s="121">
        <f t="shared" si="32"/>
        <v>0</v>
      </c>
      <c r="AR220" s="15"/>
      <c r="AS220" s="74">
        <v>214</v>
      </c>
      <c r="AT220" s="146">
        <f>ETo!$I219*((1-Constantes!$F$19)*ETo!$K219+ETo!$L219)</f>
        <v>1.3338967514853279</v>
      </c>
      <c r="AU220" s="121">
        <f>MIN(AT220*Constantes!$F$17,0.8*(AX219+Observaciones!$F219-AV220-AW220-Constantes!$D$14))</f>
        <v>0.83219601192060777</v>
      </c>
      <c r="AV220" s="121">
        <f>IF(Observaciones!$F219&gt;0.05*Constantes!$F$18,((Observaciones!$F219-0.05*Constantes!$F$18)^2)/(Observaciones!$F219+0.95*Constantes!$F$18),0)</f>
        <v>0</v>
      </c>
      <c r="AW220" s="121">
        <f>MAX(0,AX219+Observaciones!$F219-AV220-Constantes!$D$13)</f>
        <v>0</v>
      </c>
      <c r="AX220" s="121">
        <f>AX219+Observaciones!$F219-AV220-AU220-AW220-AY219</f>
        <v>30.290168625199268</v>
      </c>
      <c r="AY220" s="121">
        <f>MAX(0,(AX220-Constantes!$D$14)*(1-EXP(-Constantes!$D$22)))</f>
        <v>6.5947666989757556E-2</v>
      </c>
      <c r="AZ220" s="119">
        <f>AZ219+(Entradas!$F$19*AW220-BA219)/(800*Entradas!$D$44)</f>
        <v>0</v>
      </c>
      <c r="BA220" s="119">
        <f>8000*Entradas!$D$45*AZ220/Constantes!$F$32</f>
        <v>0</v>
      </c>
      <c r="BB220" s="119">
        <f>10*Escenarios!$F$11*AV220</f>
        <v>0</v>
      </c>
      <c r="BC220" s="119">
        <f>10*Escenarios!$F$11*BA220</f>
        <v>0</v>
      </c>
      <c r="BD220" s="119">
        <f>0.001*Observaciones!$F219*Escenarios!$F$9</f>
        <v>0</v>
      </c>
      <c r="BE220" s="119">
        <f>Observaciones!$I219</f>
        <v>0</v>
      </c>
      <c r="BF220" s="119">
        <f>MIN(0.0005*ETo!$M219*Escenarios!$F$9*(BJ219/Constantes!$F$27)^(2/3),BJ219+BB220+BE220+BC220+BD220)</f>
        <v>5.9033524392230516</v>
      </c>
      <c r="BG220" s="119">
        <f>MIN(Constantes!$F$26*(BJ219/Constantes!$F$27)^(2/3),BJ219+BB220+BC220+BD220+BE220-BF220)</f>
        <v>29.170982281233361</v>
      </c>
      <c r="BH220" s="119">
        <f>MIN(Entradas!$F$20,BJ219+BB220+BC220+BD220+BE220-BF220-BG220)</f>
        <v>1</v>
      </c>
      <c r="BI220" s="119">
        <f>MAX(0,BJ219+BB220+BC220+BD220+BE220-BF220-BG220-BH220-Constantes!$F$27)</f>
        <v>0</v>
      </c>
      <c r="BJ220" s="119">
        <f t="shared" si="33"/>
        <v>1431.838746397779</v>
      </c>
      <c r="BK220" s="119">
        <f>(Escenarios!$F$11*AU220+0.1*BF220)/(Escenarios!$F$12)</f>
        <v>0.80150867535149606</v>
      </c>
      <c r="BL220" s="119">
        <f>BI220/10/Escenarios!$F$12</f>
        <v>0</v>
      </c>
      <c r="BM220" s="119">
        <f>(Escenarios!$F$11*AW220+0.1*BG220)/(Escenarios!$F$12)</f>
        <v>8.3345663660666758E-2</v>
      </c>
      <c r="BN220" s="121">
        <f t="shared" si="34"/>
        <v>131.27346753454358</v>
      </c>
      <c r="BO220" s="121">
        <f>MAX(0,(BN220-Constantes!$D$13)*(1-EXP(-Constantes!$D$23)))</f>
        <v>0.62701814119093091</v>
      </c>
      <c r="BP220" s="121">
        <f>BL220+AY220*Escenarios!$F$11/Escenarios!$F$12+BO220</f>
        <v>0.689197370066988</v>
      </c>
      <c r="BQ220" s="121">
        <f>0.0526*BL220*Observaciones!$F219^1.218</f>
        <v>0</v>
      </c>
      <c r="BR220" s="121">
        <f>BQ220*Constantes!$F$38</f>
        <v>0</v>
      </c>
      <c r="BS220" s="121">
        <f t="shared" si="35"/>
        <v>0</v>
      </c>
      <c r="BT220" s="15"/>
      <c r="BU220" s="74">
        <v>214</v>
      </c>
      <c r="BV220" s="75">
        <f>0.0526*Observaciones!$F219^2.218</f>
        <v>0</v>
      </c>
      <c r="BW220" s="75">
        <f>IF(Observaciones!$F219&gt;0.05*$CA$7,((Observaciones!$F219-0.05*$CA$7)^2)/(Observaciones!$F219+0.95*$CA$7),0)</f>
        <v>0</v>
      </c>
      <c r="BX220" s="75">
        <f>0.0526*BW220*Observaciones!$F219^1.218</f>
        <v>0</v>
      </c>
      <c r="BY220" s="27"/>
      <c r="BZ220" s="27"/>
      <c r="CA220" s="103"/>
      <c r="CB220" s="37"/>
    </row>
    <row r="221" spans="2:80" s="2" customFormat="1" ht="14.5" x14ac:dyDescent="0.35">
      <c r="B221" s="36"/>
      <c r="C221" s="74">
        <v>215</v>
      </c>
      <c r="D221" s="146">
        <f>ETo!$I220*((1-Constantes!$D$19)*ETo!$K220+ETo!$L220)</f>
        <v>1.2823754211504759</v>
      </c>
      <c r="E221" s="75">
        <f>MIN(D221*Constantes!$D$17,0.8*(H220+Observaciones!$F220-F221-G221-Constantes!$D$14))</f>
        <v>0.79763197776176487</v>
      </c>
      <c r="F221" s="75">
        <f>IF(Observaciones!$F220&gt;0.05*Constantes!$D$18,((Observaciones!$F220-0.05*Constantes!$D$18)^2)/(Observaciones!$F220+0.95*Constantes!$D$18),0)</f>
        <v>0</v>
      </c>
      <c r="G221" s="75">
        <f>MAX(0,H220+Observaciones!$F220-F221-Constantes!$D$13)</f>
        <v>0</v>
      </c>
      <c r="H221" s="75">
        <f>H220+Observaciones!$F220-F221-E221-G221-I220</f>
        <v>29.455316865267303</v>
      </c>
      <c r="I221" s="75">
        <f>MAX(0,(H221-Constantes!$D$14)*(1-EXP(-Constantes!$D$22)))</f>
        <v>5.4454016106535059E-2</v>
      </c>
      <c r="J221" s="75">
        <f t="shared" si="27"/>
        <v>119.23929043264516</v>
      </c>
      <c r="K221" s="75">
        <f>MAX(0,(J221-Constantes!$D$13)*(1-EXP(-Constantes!$D$23)))</f>
        <v>0.54389200794804982</v>
      </c>
      <c r="L221" s="75">
        <f t="shared" si="28"/>
        <v>0.59834602405458492</v>
      </c>
      <c r="M221" s="75">
        <f>0.0526*F221*Observaciones!$F220^1.218</f>
        <v>0</v>
      </c>
      <c r="N221" s="75">
        <f>M221*Constantes!$D$38</f>
        <v>0</v>
      </c>
      <c r="O221" s="75">
        <f t="shared" si="29"/>
        <v>0</v>
      </c>
      <c r="P221" s="15"/>
      <c r="Q221" s="120">
        <v>215</v>
      </c>
      <c r="R221" s="146">
        <f>ETo!$I220*((1-Constantes!$E$19)*ETo!$K220+ETo!$L220)</f>
        <v>1.2825736931812233</v>
      </c>
      <c r="S221" s="121">
        <f>MIN(R221*Constantes!$E$17,0.8*(V220+Observaciones!$F220-T221-U221-Constantes!$D$14))</f>
        <v>0.79833359516264746</v>
      </c>
      <c r="T221" s="121">
        <f>IF(Observaciones!$F220&gt;0.05*Constantes!$E$18,((Observaciones!$F220-0.05*Constantes!$E$18)^2)/(Observaciones!$F220+0.95*Constantes!$E$18),0)</f>
        <v>0</v>
      </c>
      <c r="U221" s="121">
        <f>MAX(0,V220+Observaciones!$F220-T221-Constantes!$D$13)</f>
        <v>0</v>
      </c>
      <c r="V221" s="121">
        <f>V220+Observaciones!$F220-T221-S221-U221-W220</f>
        <v>29.447754629188797</v>
      </c>
      <c r="W221" s="121">
        <f>MAX(0,(V221-Constantes!$D$14)*(1-EXP(-Constantes!$D$22)))</f>
        <v>5.4349904567751281E-2</v>
      </c>
      <c r="X221" s="119">
        <f>X220+(Entradas!$E$19*U221-Y220)/(800*Entradas!$D$44)</f>
        <v>0</v>
      </c>
      <c r="Y221" s="119">
        <f>8000*Entradas!$D$45*X221/Constantes!$E$32</f>
        <v>0</v>
      </c>
      <c r="Z221" s="119">
        <f>10*Escenarios!$E$11*T221</f>
        <v>0</v>
      </c>
      <c r="AA221" s="119">
        <f>10*Escenarios!$E$11*Y221</f>
        <v>0</v>
      </c>
      <c r="AB221" s="119">
        <f>0.001*Observaciones!$F220*Escenarios!$E$9</f>
        <v>0</v>
      </c>
      <c r="AC221" s="119">
        <f>Observaciones!$I220</f>
        <v>0</v>
      </c>
      <c r="AD221" s="119">
        <f>MIN(0.0005*ETo!$M220*Escenarios!$E$9*(AH220/Constantes!$E$27)^(2/3),AH220+Z221+AA221+AB221+AC221)</f>
        <v>3.3428146128172935</v>
      </c>
      <c r="AE221" s="119">
        <f>MIN(Constantes!$E$26*(AH220/Constantes!$E$27)^(2/3),AH220+Z221+AA221+AB221+AC221-AD221)</f>
        <v>17.18680887910352</v>
      </c>
      <c r="AF221" s="119">
        <f>MIN(Entradas!$E$20,AH220+Z221+AA221+AB221+AC221-AD221-AE221)</f>
        <v>1</v>
      </c>
      <c r="AG221" s="119">
        <f>MAX(0,AH220+Z221+AA221+AB221+AC221-AD221-AE221-AF221-Constantes!$E$27)</f>
        <v>0</v>
      </c>
      <c r="AH221" s="119">
        <f t="shared" si="30"/>
        <v>5289.2296823257529</v>
      </c>
      <c r="AI221" s="119">
        <f>(Escenarios!$E$11*S221+0.1*AD221)/(Escenarios!$E$12)</f>
        <v>0.79647972841123049</v>
      </c>
      <c r="AJ221" s="119">
        <f>AG221/10/Escenarios!$E$12</f>
        <v>0</v>
      </c>
      <c r="AK221" s="119">
        <f>(Escenarios!$E$11*U221+0.1*AE221)/(Escenarios!$E$12)</f>
        <v>4.9105168226010062E-2</v>
      </c>
      <c r="AL221" s="121">
        <f t="shared" si="31"/>
        <v>123.79915074881407</v>
      </c>
      <c r="AM221" s="121">
        <f>MAX(0,(AL221-Constantes!$D$13)*(1-EXP(-Constantes!$D$23)))</f>
        <v>0.57538926388846534</v>
      </c>
      <c r="AN221" s="121">
        <f>AJ221+W221*Escenarios!$E$11/Escenarios!$E$12+AM221</f>
        <v>0.62896274124810592</v>
      </c>
      <c r="AO221" s="121">
        <f>0.0526*AJ221*Observaciones!$F220^1.218</f>
        <v>0</v>
      </c>
      <c r="AP221" s="121">
        <f>AO221*Constantes!$E$38</f>
        <v>0</v>
      </c>
      <c r="AQ221" s="121">
        <f t="shared" si="32"/>
        <v>0</v>
      </c>
      <c r="AR221" s="15"/>
      <c r="AS221" s="74">
        <v>215</v>
      </c>
      <c r="AT221" s="146">
        <f>ETo!$I220*((1-Constantes!$F$19)*ETo!$K220+ETo!$L220)</f>
        <v>1.2832045587336012</v>
      </c>
      <c r="AU221" s="121">
        <f>MIN(AT221*Constantes!$F$17,0.8*(AX220+Observaciones!$F220-AV221-AW221-Constantes!$D$14))</f>
        <v>0.80056999544180407</v>
      </c>
      <c r="AV221" s="121">
        <f>IF(Observaciones!$F220&gt;0.05*Constantes!$F$18,((Observaciones!$F220-0.05*Constantes!$F$18)^2)/(Observaciones!$F220+0.95*Constantes!$F$18),0)</f>
        <v>0</v>
      </c>
      <c r="AW221" s="121">
        <f>MAX(0,AX220+Observaciones!$F220-AV221-Constantes!$D$13)</f>
        <v>0</v>
      </c>
      <c r="AX221" s="121">
        <f>AX220+Observaciones!$F220-AV221-AU221-AW221-AY220</f>
        <v>29.423650962767706</v>
      </c>
      <c r="AY221" s="121">
        <f>MAX(0,(AX221-Constantes!$D$14)*(1-EXP(-Constantes!$D$22)))</f>
        <v>5.4018062269338626E-2</v>
      </c>
      <c r="AZ221" s="119">
        <f>AZ220+(Entradas!$F$19*AW221-BA220)/(800*Entradas!$D$44)</f>
        <v>0</v>
      </c>
      <c r="BA221" s="119">
        <f>8000*Entradas!$D$45*AZ221/Constantes!$F$32</f>
        <v>0</v>
      </c>
      <c r="BB221" s="119">
        <f>10*Escenarios!$F$11*AV221</f>
        <v>0</v>
      </c>
      <c r="BC221" s="119">
        <f>10*Escenarios!$F$11*BA221</f>
        <v>0</v>
      </c>
      <c r="BD221" s="119">
        <f>0.001*Observaciones!$F220*Escenarios!$F$9</f>
        <v>0</v>
      </c>
      <c r="BE221" s="119">
        <f>Observaciones!$I220</f>
        <v>0</v>
      </c>
      <c r="BF221" s="119">
        <f>MIN(0.0005*ETo!$M220*Escenarios!$F$9*(BJ220/Constantes!$F$27)^(2/3),BJ220+BB221+BE221+BC221+BD221)</f>
        <v>5.5803821962003788</v>
      </c>
      <c r="BG221" s="119">
        <f>MIN(Constantes!$F$26*(BJ220/Constantes!$F$27)^(2/3),BJ220+BB221+BC221+BD221+BE221-BF221)</f>
        <v>28.691080238403252</v>
      </c>
      <c r="BH221" s="119">
        <f>MIN(Entradas!$F$20,BJ220+BB221+BC221+BD221+BE221-BF221-BG221)</f>
        <v>1</v>
      </c>
      <c r="BI221" s="119">
        <f>MAX(0,BJ220+BB221+BC221+BD221+BE221-BF221-BG221-BH221-Constantes!$F$27)</f>
        <v>0</v>
      </c>
      <c r="BJ221" s="119">
        <f t="shared" si="33"/>
        <v>1396.5672839631754</v>
      </c>
      <c r="BK221" s="119">
        <f>(Escenarios!$F$11*AU221+0.1*BF221)/(Escenarios!$F$12)</f>
        <v>0.77076708769141633</v>
      </c>
      <c r="BL221" s="119">
        <f>BI221/10/Escenarios!$F$12</f>
        <v>0</v>
      </c>
      <c r="BM221" s="119">
        <f>(Escenarios!$F$11*AW221+0.1*BG221)/(Escenarios!$F$12)</f>
        <v>8.1974514966866446E-2</v>
      </c>
      <c r="BN221" s="121">
        <f t="shared" si="34"/>
        <v>130.72842390831951</v>
      </c>
      <c r="BO221" s="121">
        <f>MAX(0,(BN221-Constantes!$D$13)*(1-EXP(-Constantes!$D$23)))</f>
        <v>0.62325324985577368</v>
      </c>
      <c r="BP221" s="121">
        <f>BL221+AY221*Escenarios!$F$11/Escenarios!$F$12+BO221</f>
        <v>0.67418456570972152</v>
      </c>
      <c r="BQ221" s="121">
        <f>0.0526*BL221*Observaciones!$F220^1.218</f>
        <v>0</v>
      </c>
      <c r="BR221" s="121">
        <f>BQ221*Constantes!$F$38</f>
        <v>0</v>
      </c>
      <c r="BS221" s="121">
        <f t="shared" si="35"/>
        <v>0</v>
      </c>
      <c r="BT221" s="15"/>
      <c r="BU221" s="74">
        <v>215</v>
      </c>
      <c r="BV221" s="75">
        <f>0.0526*Observaciones!$F220^2.218</f>
        <v>0</v>
      </c>
      <c r="BW221" s="75">
        <f>IF(Observaciones!$F220&gt;0.05*$CA$7,((Observaciones!$F220-0.05*$CA$7)^2)/(Observaciones!$F220+0.95*$CA$7),0)</f>
        <v>0</v>
      </c>
      <c r="BX221" s="75">
        <f>0.0526*BW221*Observaciones!$F220^1.218</f>
        <v>0</v>
      </c>
      <c r="BY221" s="27"/>
      <c r="BZ221" s="27"/>
      <c r="CA221" s="103"/>
      <c r="CB221" s="37"/>
    </row>
    <row r="222" spans="2:80" s="2" customFormat="1" ht="14.5" x14ac:dyDescent="0.35">
      <c r="B222" s="36"/>
      <c r="C222" s="74">
        <v>216</v>
      </c>
      <c r="D222" s="146">
        <f>ETo!$I221*((1-Constantes!$D$19)*ETo!$K221+ETo!$L221)</f>
        <v>1.297027337798611</v>
      </c>
      <c r="E222" s="75">
        <f>MIN(D222*Constantes!$D$17,0.8*(H221+Observaciones!$F221-F222-G222-Constantes!$D$14))</f>
        <v>0.80674540668538519</v>
      </c>
      <c r="F222" s="75">
        <f>IF(Observaciones!$F221&gt;0.05*Constantes!$D$18,((Observaciones!$F221-0.05*Constantes!$D$18)^2)/(Observaciones!$F221+0.95*Constantes!$D$18),0)</f>
        <v>0</v>
      </c>
      <c r="G222" s="75">
        <f>MAX(0,H221+Observaciones!$F221-F222-Constantes!$D$13)</f>
        <v>0</v>
      </c>
      <c r="H222" s="75">
        <f>H221+Observaciones!$F221-F222-E222-G222-I221</f>
        <v>28.594117442475383</v>
      </c>
      <c r="I222" s="75">
        <f>MAX(0,(H222-Constantes!$D$14)*(1-EXP(-Constantes!$D$22)))</f>
        <v>4.2597629162810208E-2</v>
      </c>
      <c r="J222" s="75">
        <f t="shared" si="27"/>
        <v>118.69539842469712</v>
      </c>
      <c r="K222" s="75">
        <f>MAX(0,(J222-Constantes!$D$13)*(1-EXP(-Constantes!$D$23)))</f>
        <v>0.54013507142138906</v>
      </c>
      <c r="L222" s="75">
        <f t="shared" si="28"/>
        <v>0.58273270058419924</v>
      </c>
      <c r="M222" s="75">
        <f>0.0526*F222*Observaciones!$F221^1.218</f>
        <v>0</v>
      </c>
      <c r="N222" s="75">
        <f>M222*Constantes!$D$38</f>
        <v>0</v>
      </c>
      <c r="O222" s="75">
        <f t="shared" si="29"/>
        <v>0</v>
      </c>
      <c r="P222" s="15"/>
      <c r="Q222" s="120">
        <v>216</v>
      </c>
      <c r="R222" s="146">
        <f>ETo!$I221*((1-Constantes!$E$19)*ETo!$K221+ETo!$L221)</f>
        <v>1.2972275714509476</v>
      </c>
      <c r="S222" s="121">
        <f>MIN(R222*Constantes!$E$17,0.8*(V221+Observaciones!$F221-T222-U222-Constantes!$D$14))</f>
        <v>0.80745485141820661</v>
      </c>
      <c r="T222" s="121">
        <f>IF(Observaciones!$F221&gt;0.05*Constantes!$E$18,((Observaciones!$F221-0.05*Constantes!$E$18)^2)/(Observaciones!$F221+0.95*Constantes!$E$18),0)</f>
        <v>0</v>
      </c>
      <c r="U222" s="121">
        <f>MAX(0,V221+Observaciones!$F221-T222-Constantes!$D$13)</f>
        <v>0</v>
      </c>
      <c r="V222" s="121">
        <f>V221+Observaciones!$F221-T222-S222-U222-W221</f>
        <v>28.585949873202839</v>
      </c>
      <c r="W222" s="121">
        <f>MAX(0,(V222-Constantes!$D$14)*(1-EXP(-Constantes!$D$22)))</f>
        <v>4.248518382306414E-2</v>
      </c>
      <c r="X222" s="119">
        <f>X221+(Entradas!$E$19*U222-Y221)/(800*Entradas!$D$44)</f>
        <v>0</v>
      </c>
      <c r="Y222" s="119">
        <f>8000*Entradas!$D$45*X222/Constantes!$E$32</f>
        <v>0</v>
      </c>
      <c r="Z222" s="119">
        <f>10*Escenarios!$E$11*T222</f>
        <v>0</v>
      </c>
      <c r="AA222" s="119">
        <f>10*Escenarios!$E$11*Y222</f>
        <v>0</v>
      </c>
      <c r="AB222" s="119">
        <f>0.001*Observaciones!$F221*Escenarios!$E$9</f>
        <v>0</v>
      </c>
      <c r="AC222" s="119">
        <f>Observaciones!$I221</f>
        <v>0</v>
      </c>
      <c r="AD222" s="119">
        <f>MIN(0.0005*ETo!$M221*Escenarios!$E$9*(AH221/Constantes!$E$27)^(2/3),AH221+Z222+AA222+AB222+AC222)</f>
        <v>3.3709663365060214</v>
      </c>
      <c r="AE222" s="119">
        <f>MIN(Constantes!$E$26*(AH221/Constantes!$E$27)^(2/3),AH221+Z222+AA222+AB222+AC222-AD222)</f>
        <v>17.140327642798976</v>
      </c>
      <c r="AF222" s="119">
        <f>MIN(Entradas!$E$20,AH221+Z222+AA222+AB222+AC222-AD222-AE222)</f>
        <v>1</v>
      </c>
      <c r="AG222" s="119">
        <f>MAX(0,AH221+Z222+AA222+AB222+AC222-AD222-AE222-AF222-Constantes!$E$27)</f>
        <v>0</v>
      </c>
      <c r="AH222" s="119">
        <f t="shared" si="30"/>
        <v>5267.7183883464477</v>
      </c>
      <c r="AI222" s="119">
        <f>(Escenarios!$E$11*S222+0.1*AD222)/(Escenarios!$E$12)</f>
        <v>0.80555111450224948</v>
      </c>
      <c r="AJ222" s="119">
        <f>AG222/10/Escenarios!$E$12</f>
        <v>0</v>
      </c>
      <c r="AK222" s="119">
        <f>(Escenarios!$E$11*U222+0.1*AE222)/(Escenarios!$E$12)</f>
        <v>4.8972364693711357E-2</v>
      </c>
      <c r="AL222" s="121">
        <f t="shared" si="31"/>
        <v>123.27273384961931</v>
      </c>
      <c r="AM222" s="121">
        <f>MAX(0,(AL222-Constantes!$D$13)*(1-EXP(-Constantes!$D$23)))</f>
        <v>0.57175303675525624</v>
      </c>
      <c r="AN222" s="121">
        <f>AJ222+W222*Escenarios!$E$11/Escenarios!$E$12+AM222</f>
        <v>0.61363128938084799</v>
      </c>
      <c r="AO222" s="121">
        <f>0.0526*AJ222*Observaciones!$F221^1.218</f>
        <v>0</v>
      </c>
      <c r="AP222" s="121">
        <f>AO222*Constantes!$E$38</f>
        <v>0</v>
      </c>
      <c r="AQ222" s="121">
        <f t="shared" si="32"/>
        <v>0</v>
      </c>
      <c r="AR222" s="15"/>
      <c r="AS222" s="74">
        <v>216</v>
      </c>
      <c r="AT222" s="146">
        <f>ETo!$I221*((1-Constantes!$F$19)*ETo!$K221+ETo!$L221)</f>
        <v>1.2978646785265651</v>
      </c>
      <c r="AU222" s="121">
        <f>MIN(AT222*Constantes!$F$17,0.8*(AX221+Observaciones!$F221-AV222-AW222-Constantes!$D$14))</f>
        <v>0.80971620050782422</v>
      </c>
      <c r="AV222" s="121">
        <f>IF(Observaciones!$F221&gt;0.05*Constantes!$F$18,((Observaciones!$F221-0.05*Constantes!$F$18)^2)/(Observaciones!$F221+0.95*Constantes!$F$18),0)</f>
        <v>0</v>
      </c>
      <c r="AW222" s="121">
        <f>MAX(0,AX221+Observaciones!$F221-AV222-Constantes!$D$13)</f>
        <v>0</v>
      </c>
      <c r="AX222" s="121">
        <f>AX221+Observaciones!$F221-AV222-AU222-AW222-AY221</f>
        <v>28.559916699990541</v>
      </c>
      <c r="AY222" s="121">
        <f>MAX(0,(AX222-Constantes!$D$14)*(1-EXP(-Constantes!$D$22)))</f>
        <v>4.212677743447487E-2</v>
      </c>
      <c r="AZ222" s="119">
        <f>AZ221+(Entradas!$F$19*AW222-BA221)/(800*Entradas!$D$44)</f>
        <v>0</v>
      </c>
      <c r="BA222" s="119">
        <f>8000*Entradas!$D$45*AZ222/Constantes!$F$32</f>
        <v>0</v>
      </c>
      <c r="BB222" s="119">
        <f>10*Escenarios!$F$11*AV222</f>
        <v>0</v>
      </c>
      <c r="BC222" s="119">
        <f>10*Escenarios!$F$11*BA222</f>
        <v>0</v>
      </c>
      <c r="BD222" s="119">
        <f>0.001*Observaciones!$F221*Escenarios!$F$9</f>
        <v>0</v>
      </c>
      <c r="BE222" s="119">
        <f>Observaciones!$I221</f>
        <v>0</v>
      </c>
      <c r="BF222" s="119">
        <f>MIN(0.0005*ETo!$M221*Escenarios!$F$9*(BJ221/Constantes!$F$27)^(2/3),BJ221+BB222+BE222+BC222+BD222)</f>
        <v>5.5495874399798923</v>
      </c>
      <c r="BG222" s="119">
        <f>MIN(Constantes!$F$26*(BJ221/Constantes!$F$27)^(2/3),BJ221+BB222+BC222+BD222+BE222-BF222)</f>
        <v>28.21794628249247</v>
      </c>
      <c r="BH222" s="119">
        <f>MIN(Entradas!$F$20,BJ221+BB222+BC222+BD222+BE222-BF222-BG222)</f>
        <v>1</v>
      </c>
      <c r="BI222" s="119">
        <f>MAX(0,BJ221+BB222+BC222+BD222+BE222-BF222-BG222-BH222-Constantes!$F$27)</f>
        <v>0</v>
      </c>
      <c r="BJ222" s="119">
        <f t="shared" si="33"/>
        <v>1361.7997502407031</v>
      </c>
      <c r="BK222" s="119">
        <f>(Escenarios!$F$11*AU222+0.1*BF222)/(Escenarios!$F$12)</f>
        <v>0.77930266745017684</v>
      </c>
      <c r="BL222" s="119">
        <f>BI222/10/Escenarios!$F$12</f>
        <v>0</v>
      </c>
      <c r="BM222" s="119">
        <f>(Escenarios!$F$11*AW222+0.1*BG222)/(Escenarios!$F$12)</f>
        <v>8.0622703664264203E-2</v>
      </c>
      <c r="BN222" s="121">
        <f t="shared" si="34"/>
        <v>130.18579336212801</v>
      </c>
      <c r="BO222" s="121">
        <f>MAX(0,(BN222-Constantes!$D$13)*(1-EXP(-Constantes!$D$23)))</f>
        <v>0.61950502688195219</v>
      </c>
      <c r="BP222" s="121">
        <f>BL222+AY222*Escenarios!$F$11/Escenarios!$F$12+BO222</f>
        <v>0.65922455989159989</v>
      </c>
      <c r="BQ222" s="121">
        <f>0.0526*BL222*Observaciones!$F221^1.218</f>
        <v>0</v>
      </c>
      <c r="BR222" s="121">
        <f>BQ222*Constantes!$F$38</f>
        <v>0</v>
      </c>
      <c r="BS222" s="121">
        <f t="shared" si="35"/>
        <v>0</v>
      </c>
      <c r="BT222" s="15"/>
      <c r="BU222" s="74">
        <v>216</v>
      </c>
      <c r="BV222" s="75">
        <f>0.0526*Observaciones!$F221^2.218</f>
        <v>0</v>
      </c>
      <c r="BW222" s="75">
        <f>IF(Observaciones!$F221&gt;0.05*$CA$7,((Observaciones!$F221-0.05*$CA$7)^2)/(Observaciones!$F221+0.95*$CA$7),0)</f>
        <v>0</v>
      </c>
      <c r="BX222" s="75">
        <f>0.0526*BW222*Observaciones!$F221^1.218</f>
        <v>0</v>
      </c>
      <c r="BY222" s="27"/>
      <c r="BZ222" s="27"/>
      <c r="CA222" s="103"/>
      <c r="CB222" s="37"/>
    </row>
    <row r="223" spans="2:80" s="2" customFormat="1" ht="14.5" x14ac:dyDescent="0.35">
      <c r="B223" s="36"/>
      <c r="C223" s="74">
        <v>217</v>
      </c>
      <c r="D223" s="146">
        <f>ETo!$I222*((1-Constantes!$D$19)*ETo!$K222+ETo!$L222)</f>
        <v>0</v>
      </c>
      <c r="E223" s="75">
        <f>MIN(D223*Constantes!$D$17,0.8*(H222+Observaciones!$F222-F223-G223-Constantes!$D$14))</f>
        <v>0</v>
      </c>
      <c r="F223" s="75">
        <f>IF(Observaciones!$F222&gt;0.05*Constantes!$D$18,((Observaciones!$F222-0.05*Constantes!$D$18)^2)/(Observaciones!$F222+0.95*Constantes!$D$18),0)</f>
        <v>0</v>
      </c>
      <c r="G223" s="75">
        <f>MAX(0,H222+Observaciones!$F222-F223-Constantes!$D$13)</f>
        <v>0</v>
      </c>
      <c r="H223" s="75">
        <f>H222+Observaciones!$F222-F223-E223-G223-I222</f>
        <v>28.551519813312574</v>
      </c>
      <c r="I223" s="75">
        <f>MAX(0,(H223-Constantes!$D$14)*(1-EXP(-Constantes!$D$22)))</f>
        <v>4.2011175014243514E-2</v>
      </c>
      <c r="J223" s="75">
        <f t="shared" si="27"/>
        <v>118.15526335327573</v>
      </c>
      <c r="K223" s="75">
        <f>MAX(0,(J223-Constantes!$D$13)*(1-EXP(-Constantes!$D$23)))</f>
        <v>0.53640408595092881</v>
      </c>
      <c r="L223" s="75">
        <f t="shared" si="28"/>
        <v>0.57841526096517237</v>
      </c>
      <c r="M223" s="75">
        <f>0.0526*F223*Observaciones!$F222^1.218</f>
        <v>0</v>
      </c>
      <c r="N223" s="75">
        <f>M223*Constantes!$D$38</f>
        <v>0</v>
      </c>
      <c r="O223" s="75">
        <f t="shared" si="29"/>
        <v>0</v>
      </c>
      <c r="P223" s="15"/>
      <c r="Q223" s="120">
        <v>217</v>
      </c>
      <c r="R223" s="146">
        <f>ETo!$I222*((1-Constantes!$E$19)*ETo!$K222+ETo!$L222)</f>
        <v>0</v>
      </c>
      <c r="S223" s="121">
        <f>MIN(R223*Constantes!$E$17,0.8*(V222+Observaciones!$F222-T223-U223-Constantes!$D$14))</f>
        <v>0</v>
      </c>
      <c r="T223" s="121">
        <f>IF(Observaciones!$F222&gt;0.05*Constantes!$E$18,((Observaciones!$F222-0.05*Constantes!$E$18)^2)/(Observaciones!$F222+0.95*Constantes!$E$18),0)</f>
        <v>0</v>
      </c>
      <c r="U223" s="121">
        <f>MAX(0,V222+Observaciones!$F222-T223-Constantes!$D$13)</f>
        <v>0</v>
      </c>
      <c r="V223" s="121">
        <f>V222+Observaciones!$F222-T223-S223-U223-W222</f>
        <v>28.543464689379775</v>
      </c>
      <c r="W223" s="121">
        <f>MAX(0,(V223-Constantes!$D$14)*(1-EXP(-Constantes!$D$22)))</f>
        <v>4.1900277742718053E-2</v>
      </c>
      <c r="X223" s="119">
        <f>X222+(Entradas!$E$19*U223-Y222)/(800*Entradas!$D$44)</f>
        <v>0</v>
      </c>
      <c r="Y223" s="119">
        <f>8000*Entradas!$D$45*X223/Constantes!$E$32</f>
        <v>0</v>
      </c>
      <c r="Z223" s="119">
        <f>10*Escenarios!$E$11*T223</f>
        <v>0</v>
      </c>
      <c r="AA223" s="119">
        <f>10*Escenarios!$E$11*Y223</f>
        <v>0</v>
      </c>
      <c r="AB223" s="119">
        <f>0.001*Observaciones!$F222*Escenarios!$E$9</f>
        <v>0</v>
      </c>
      <c r="AC223" s="119">
        <f>Observaciones!$I222</f>
        <v>0</v>
      </c>
      <c r="AD223" s="119">
        <f>MIN(0.0005*ETo!$M222*Escenarios!$E$9*(AH222/Constantes!$E$27)^(2/3),AH222+Z223+AA223+AB223+AC223)</f>
        <v>0</v>
      </c>
      <c r="AE223" s="119">
        <f>MIN(Constantes!$E$26*(AH222/Constantes!$E$27)^(2/3),AH222+Z223+AA223+AB223+AC223-AD223)</f>
        <v>17.09382294978704</v>
      </c>
      <c r="AF223" s="119">
        <f>MIN(Entradas!$E$20,AH222+Z223+AA223+AB223+AC223-AD223-AE223)</f>
        <v>1</v>
      </c>
      <c r="AG223" s="119">
        <f>MAX(0,AH222+Z223+AA223+AB223+AC223-AD223-AE223-AF223-Constantes!$E$27)</f>
        <v>0</v>
      </c>
      <c r="AH223" s="119">
        <f t="shared" si="30"/>
        <v>5249.6245653966607</v>
      </c>
      <c r="AI223" s="119">
        <f>(Escenarios!$E$11*S223+0.1*AD223)/(Escenarios!$E$12)</f>
        <v>0</v>
      </c>
      <c r="AJ223" s="119">
        <f>AG223/10/Escenarios!$E$12</f>
        <v>0</v>
      </c>
      <c r="AK223" s="119">
        <f>(Escenarios!$E$11*U223+0.1*AE223)/(Escenarios!$E$12)</f>
        <v>4.8839494142248689E-2</v>
      </c>
      <c r="AL223" s="121">
        <f t="shared" si="31"/>
        <v>122.7498203070063</v>
      </c>
      <c r="AM223" s="121">
        <f>MAX(0,(AL223-Constantes!$D$13)*(1-EXP(-Constantes!$D$23)))</f>
        <v>0.56814100907362108</v>
      </c>
      <c r="AN223" s="121">
        <f>AJ223+W223*Escenarios!$E$11/Escenarios!$E$12+AM223</f>
        <v>0.6094427114200146</v>
      </c>
      <c r="AO223" s="121">
        <f>0.0526*AJ223*Observaciones!$F222^1.218</f>
        <v>0</v>
      </c>
      <c r="AP223" s="121">
        <f>AO223*Constantes!$E$38</f>
        <v>0</v>
      </c>
      <c r="AQ223" s="121">
        <f t="shared" si="32"/>
        <v>0</v>
      </c>
      <c r="AR223" s="15"/>
      <c r="AS223" s="74">
        <v>217</v>
      </c>
      <c r="AT223" s="146">
        <f>ETo!$I222*((1-Constantes!$F$19)*ETo!$K222+ETo!$L222)</f>
        <v>0</v>
      </c>
      <c r="AU223" s="121">
        <f>MIN(AT223*Constantes!$F$17,0.8*(AX222+Observaciones!$F222-AV223-AW223-Constantes!$D$14))</f>
        <v>0</v>
      </c>
      <c r="AV223" s="121">
        <f>IF(Observaciones!$F222&gt;0.05*Constantes!$F$18,((Observaciones!$F222-0.05*Constantes!$F$18)^2)/(Observaciones!$F222+0.95*Constantes!$F$18),0)</f>
        <v>0</v>
      </c>
      <c r="AW223" s="121">
        <f>MAX(0,AX222+Observaciones!$F222-AV223-Constantes!$D$13)</f>
        <v>0</v>
      </c>
      <c r="AX223" s="121">
        <f>AX222+Observaciones!$F222-AV223-AU223-AW223-AY222</f>
        <v>28.517789922556066</v>
      </c>
      <c r="AY223" s="121">
        <f>MAX(0,(AX223-Constantes!$D$14)*(1-EXP(-Constantes!$D$22)))</f>
        <v>4.1546805640791953E-2</v>
      </c>
      <c r="AZ223" s="119">
        <f>AZ222+(Entradas!$F$19*AW223-BA222)/(800*Entradas!$D$44)</f>
        <v>0</v>
      </c>
      <c r="BA223" s="119">
        <f>8000*Entradas!$D$45*AZ223/Constantes!$F$32</f>
        <v>0</v>
      </c>
      <c r="BB223" s="119">
        <f>10*Escenarios!$F$11*AV223</f>
        <v>0</v>
      </c>
      <c r="BC223" s="119">
        <f>10*Escenarios!$F$11*BA223</f>
        <v>0</v>
      </c>
      <c r="BD223" s="119">
        <f>0.001*Observaciones!$F222*Escenarios!$F$9</f>
        <v>0</v>
      </c>
      <c r="BE223" s="119">
        <f>Observaciones!$I222</f>
        <v>0</v>
      </c>
      <c r="BF223" s="119">
        <f>MIN(0.0005*ETo!$M222*Escenarios!$F$9*(BJ222/Constantes!$F$27)^(2/3),BJ222+BB223+BE223+BC223+BD223)</f>
        <v>0</v>
      </c>
      <c r="BG223" s="119">
        <f>MIN(Constantes!$F$26*(BJ222/Constantes!$F$27)^(2/3),BJ222+BB223+BC223+BD223+BE223-BF223)</f>
        <v>27.747657582603932</v>
      </c>
      <c r="BH223" s="119">
        <f>MIN(Entradas!$F$20,BJ222+BB223+BC223+BD223+BE223-BF223-BG223)</f>
        <v>1</v>
      </c>
      <c r="BI223" s="119">
        <f>MAX(0,BJ222+BB223+BC223+BD223+BE223-BF223-BG223-BH223-Constantes!$F$27)</f>
        <v>0</v>
      </c>
      <c r="BJ223" s="119">
        <f t="shared" si="33"/>
        <v>1333.0520926580991</v>
      </c>
      <c r="BK223" s="119">
        <f>(Escenarios!$F$11*AU223+0.1*BF223)/(Escenarios!$F$12)</f>
        <v>0</v>
      </c>
      <c r="BL223" s="119">
        <f>BI223/10/Escenarios!$F$12</f>
        <v>0</v>
      </c>
      <c r="BM223" s="119">
        <f>(Escenarios!$F$11*AW223+0.1*BG223)/(Escenarios!$F$12)</f>
        <v>7.9279021664582672E-2</v>
      </c>
      <c r="BN223" s="121">
        <f t="shared" si="34"/>
        <v>129.64556735691065</v>
      </c>
      <c r="BO223" s="121">
        <f>MAX(0,(BN223-Constantes!$D$13)*(1-EXP(-Constantes!$D$23)))</f>
        <v>0.61577341328588142</v>
      </c>
      <c r="BP223" s="121">
        <f>BL223+AY223*Escenarios!$F$11/Escenarios!$F$12+BO223</f>
        <v>0.65494611574719952</v>
      </c>
      <c r="BQ223" s="121">
        <f>0.0526*BL223*Observaciones!$F222^1.218</f>
        <v>0</v>
      </c>
      <c r="BR223" s="121">
        <f>BQ223*Constantes!$F$38</f>
        <v>0</v>
      </c>
      <c r="BS223" s="121">
        <f t="shared" si="35"/>
        <v>0</v>
      </c>
      <c r="BT223" s="15"/>
      <c r="BU223" s="74">
        <v>217</v>
      </c>
      <c r="BV223" s="75">
        <f>0.0526*Observaciones!$F222^2.218</f>
        <v>0</v>
      </c>
      <c r="BW223" s="75">
        <f>IF(Observaciones!$F222&gt;0.05*$CA$7,((Observaciones!$F222-0.05*$CA$7)^2)/(Observaciones!$F222+0.95*$CA$7),0)</f>
        <v>0</v>
      </c>
      <c r="BX223" s="75">
        <f>0.0526*BW223*Observaciones!$F222^1.218</f>
        <v>0</v>
      </c>
      <c r="BY223" s="27"/>
      <c r="BZ223" s="27"/>
      <c r="CA223" s="103"/>
      <c r="CB223" s="37"/>
    </row>
    <row r="224" spans="2:80" s="2" customFormat="1" ht="14.5" x14ac:dyDescent="0.35">
      <c r="B224" s="36"/>
      <c r="C224" s="74">
        <v>218</v>
      </c>
      <c r="D224" s="146">
        <f>ETo!$I223*((1-Constantes!$D$19)*ETo!$K223+ETo!$L223)</f>
        <v>0</v>
      </c>
      <c r="E224" s="75">
        <f>MIN(D224*Constantes!$D$17,0.8*(H223+Observaciones!$F223-F224-G224-Constantes!$D$14))</f>
        <v>0</v>
      </c>
      <c r="F224" s="75">
        <f>IF(Observaciones!$F223&gt;0.05*Constantes!$D$18,((Observaciones!$F223-0.05*Constantes!$D$18)^2)/(Observaciones!$F223+0.95*Constantes!$D$18),0)</f>
        <v>0</v>
      </c>
      <c r="G224" s="75">
        <f>MAX(0,H223+Observaciones!$F223-F224-Constantes!$D$13)</f>
        <v>0</v>
      </c>
      <c r="H224" s="75">
        <f>H223+Observaciones!$F223-F224-E224-G224-I223</f>
        <v>28.509508638298332</v>
      </c>
      <c r="I224" s="75">
        <f>MAX(0,(H224-Constantes!$D$14)*(1-EXP(-Constantes!$D$22)))</f>
        <v>4.1432794753241242E-2</v>
      </c>
      <c r="J224" s="75">
        <f t="shared" si="27"/>
        <v>117.61885926732479</v>
      </c>
      <c r="K224" s="75">
        <f>MAX(0,(J224-Constantes!$D$13)*(1-EXP(-Constantes!$D$23)))</f>
        <v>0.5326988722796302</v>
      </c>
      <c r="L224" s="75">
        <f t="shared" si="28"/>
        <v>0.57413166703287144</v>
      </c>
      <c r="M224" s="75">
        <f>0.0526*F224*Observaciones!$F223^1.218</f>
        <v>0</v>
      </c>
      <c r="N224" s="75">
        <f>M224*Constantes!$D$38</f>
        <v>0</v>
      </c>
      <c r="O224" s="75">
        <f t="shared" si="29"/>
        <v>0</v>
      </c>
      <c r="P224" s="15"/>
      <c r="Q224" s="120">
        <v>218</v>
      </c>
      <c r="R224" s="146">
        <f>ETo!$I223*((1-Constantes!$E$19)*ETo!$K223+ETo!$L223)</f>
        <v>0</v>
      </c>
      <c r="S224" s="121">
        <f>MIN(R224*Constantes!$E$17,0.8*(V223+Observaciones!$F223-T224-U224-Constantes!$D$14))</f>
        <v>0</v>
      </c>
      <c r="T224" s="121">
        <f>IF(Observaciones!$F223&gt;0.05*Constantes!$E$18,((Observaciones!$F223-0.05*Constantes!$E$18)^2)/(Observaciones!$F223+0.95*Constantes!$E$18),0)</f>
        <v>0</v>
      </c>
      <c r="U224" s="121">
        <f>MAX(0,V223+Observaciones!$F223-T224-Constantes!$D$13)</f>
        <v>0</v>
      </c>
      <c r="V224" s="121">
        <f>V223+Observaciones!$F223-T224-S224-U224-W223</f>
        <v>28.501564411637055</v>
      </c>
      <c r="W224" s="121">
        <f>MAX(0,(V224-Constantes!$D$14)*(1-EXP(-Constantes!$D$22)))</f>
        <v>4.132342423722371E-2</v>
      </c>
      <c r="X224" s="119">
        <f>X223+(Entradas!$E$19*U224-Y223)/(800*Entradas!$D$44)</f>
        <v>0</v>
      </c>
      <c r="Y224" s="119">
        <f>8000*Entradas!$D$45*X224/Constantes!$E$32</f>
        <v>0</v>
      </c>
      <c r="Z224" s="119">
        <f>10*Escenarios!$E$11*T224</f>
        <v>0</v>
      </c>
      <c r="AA224" s="119">
        <f>10*Escenarios!$E$11*Y224</f>
        <v>0</v>
      </c>
      <c r="AB224" s="119">
        <f>0.001*Observaciones!$F223*Escenarios!$E$9</f>
        <v>0</v>
      </c>
      <c r="AC224" s="119">
        <f>Observaciones!$I223</f>
        <v>0</v>
      </c>
      <c r="AD224" s="119">
        <f>MIN(0.0005*ETo!$M223*Escenarios!$E$9*(AH223/Constantes!$E$27)^(2/3),AH223+Z224+AA224+AB224+AC224)</f>
        <v>0</v>
      </c>
      <c r="AE224" s="119">
        <f>MIN(Constantes!$E$26*(AH223/Constantes!$E$27)^(2/3),AH223+Z224+AA224+AB224+AC224-AD224)</f>
        <v>17.054657360904109</v>
      </c>
      <c r="AF224" s="119">
        <f>MIN(Entradas!$E$20,AH223+Z224+AA224+AB224+AC224-AD224-AE224)</f>
        <v>1</v>
      </c>
      <c r="AG224" s="119">
        <f>MAX(0,AH223+Z224+AA224+AB224+AC224-AD224-AE224-AF224-Constantes!$E$27)</f>
        <v>0</v>
      </c>
      <c r="AH224" s="119">
        <f t="shared" si="30"/>
        <v>5231.5699080357563</v>
      </c>
      <c r="AI224" s="119">
        <f>(Escenarios!$E$11*S224+0.1*AD224)/(Escenarios!$E$12)</f>
        <v>0</v>
      </c>
      <c r="AJ224" s="119">
        <f>AG224/10/Escenarios!$E$12</f>
        <v>0</v>
      </c>
      <c r="AK224" s="119">
        <f>(Escenarios!$E$11*U224+0.1*AE224)/(Escenarios!$E$12)</f>
        <v>4.8727592459726028E-2</v>
      </c>
      <c r="AL224" s="121">
        <f t="shared" si="31"/>
        <v>122.2304068903924</v>
      </c>
      <c r="AM224" s="121">
        <f>MAX(0,(AL224-Constantes!$D$13)*(1-EXP(-Constantes!$D$23)))</f>
        <v>0.5645531585282958</v>
      </c>
      <c r="AN224" s="121">
        <f>AJ224+W224*Escenarios!$E$11/Escenarios!$E$12+AM224</f>
        <v>0.60528624813355913</v>
      </c>
      <c r="AO224" s="121">
        <f>0.0526*AJ224*Observaciones!$F223^1.218</f>
        <v>0</v>
      </c>
      <c r="AP224" s="121">
        <f>AO224*Constantes!$E$38</f>
        <v>0</v>
      </c>
      <c r="AQ224" s="121">
        <f t="shared" si="32"/>
        <v>0</v>
      </c>
      <c r="AR224" s="15"/>
      <c r="AS224" s="74">
        <v>218</v>
      </c>
      <c r="AT224" s="146">
        <f>ETo!$I223*((1-Constantes!$F$19)*ETo!$K223+ETo!$L223)</f>
        <v>0</v>
      </c>
      <c r="AU224" s="121">
        <f>MIN(AT224*Constantes!$F$17,0.8*(AX223+Observaciones!$F223-AV224-AW224-Constantes!$D$14))</f>
        <v>0</v>
      </c>
      <c r="AV224" s="121">
        <f>IF(Observaciones!$F223&gt;0.05*Constantes!$F$18,((Observaciones!$F223-0.05*Constantes!$F$18)^2)/(Observaciones!$F223+0.95*Constantes!$F$18),0)</f>
        <v>0</v>
      </c>
      <c r="AW224" s="121">
        <f>MAX(0,AX223+Observaciones!$F223-AV224-Constantes!$D$13)</f>
        <v>0</v>
      </c>
      <c r="AX224" s="121">
        <f>AX223+Observaciones!$F223-AV224-AU224-AW224-AY223</f>
        <v>28.476243116915274</v>
      </c>
      <c r="AY224" s="121">
        <f>MAX(0,(AX224-Constantes!$D$14)*(1-EXP(-Constantes!$D$22)))</f>
        <v>4.0974818490178207E-2</v>
      </c>
      <c r="AZ224" s="119">
        <f>AZ223+(Entradas!$F$19*AW224-BA223)/(800*Entradas!$D$44)</f>
        <v>0</v>
      </c>
      <c r="BA224" s="119">
        <f>8000*Entradas!$D$45*AZ224/Constantes!$F$32</f>
        <v>0</v>
      </c>
      <c r="BB224" s="119">
        <f>10*Escenarios!$F$11*AV224</f>
        <v>0</v>
      </c>
      <c r="BC224" s="119">
        <f>10*Escenarios!$F$11*BA224</f>
        <v>0</v>
      </c>
      <c r="BD224" s="119">
        <f>0.001*Observaciones!$F223*Escenarios!$F$9</f>
        <v>0</v>
      </c>
      <c r="BE224" s="119">
        <f>Observaciones!$I223</f>
        <v>0</v>
      </c>
      <c r="BF224" s="119">
        <f>MIN(0.0005*ETo!$M223*Escenarios!$F$9*(BJ223/Constantes!$F$27)^(2/3),BJ223+BB224+BE224+BC224+BD224)</f>
        <v>0</v>
      </c>
      <c r="BG224" s="119">
        <f>MIN(Constantes!$F$26*(BJ223/Constantes!$F$27)^(2/3),BJ223+BB224+BC224+BD224+BE224-BF224)</f>
        <v>27.355767693242647</v>
      </c>
      <c r="BH224" s="119">
        <f>MIN(Entradas!$F$20,BJ223+BB224+BC224+BD224+BE224-BF224-BG224)</f>
        <v>1</v>
      </c>
      <c r="BI224" s="119">
        <f>MAX(0,BJ223+BB224+BC224+BD224+BE224-BF224-BG224-BH224-Constantes!$F$27)</f>
        <v>0</v>
      </c>
      <c r="BJ224" s="119">
        <f t="shared" si="33"/>
        <v>1304.6963249648566</v>
      </c>
      <c r="BK224" s="119">
        <f>(Escenarios!$F$11*AU224+0.1*BF224)/(Escenarios!$F$12)</f>
        <v>0</v>
      </c>
      <c r="BL224" s="119">
        <f>BI224/10/Escenarios!$F$12</f>
        <v>0</v>
      </c>
      <c r="BM224" s="119">
        <f>(Escenarios!$F$11*AW224+0.1*BG224)/(Escenarios!$F$12)</f>
        <v>7.8159336266407559E-2</v>
      </c>
      <c r="BN224" s="121">
        <f t="shared" si="34"/>
        <v>129.10795327989115</v>
      </c>
      <c r="BO224" s="121">
        <f>MAX(0,(BN224-Constantes!$D$13)*(1-EXP(-Constantes!$D$23)))</f>
        <v>0.61205984159575555</v>
      </c>
      <c r="BP224" s="121">
        <f>BL224+AY224*Escenarios!$F$11/Escenarios!$F$12+BO224</f>
        <v>0.65069324188649502</v>
      </c>
      <c r="BQ224" s="121">
        <f>0.0526*BL224*Observaciones!$F223^1.218</f>
        <v>0</v>
      </c>
      <c r="BR224" s="121">
        <f>BQ224*Constantes!$F$38</f>
        <v>0</v>
      </c>
      <c r="BS224" s="121">
        <f t="shared" si="35"/>
        <v>0</v>
      </c>
      <c r="BT224" s="15"/>
      <c r="BU224" s="74">
        <v>218</v>
      </c>
      <c r="BV224" s="75">
        <f>0.0526*Observaciones!$F223^2.218</f>
        <v>0</v>
      </c>
      <c r="BW224" s="75">
        <f>IF(Observaciones!$F223&gt;0.05*$CA$7,((Observaciones!$F223-0.05*$CA$7)^2)/(Observaciones!$F223+0.95*$CA$7),0)</f>
        <v>0</v>
      </c>
      <c r="BX224" s="75">
        <f>0.0526*BW224*Observaciones!$F223^1.218</f>
        <v>0</v>
      </c>
      <c r="BY224" s="27"/>
      <c r="BZ224" s="27"/>
      <c r="CA224" s="103"/>
      <c r="CB224" s="37"/>
    </row>
    <row r="225" spans="2:80" s="2" customFormat="1" ht="14.5" x14ac:dyDescent="0.35">
      <c r="B225" s="36"/>
      <c r="C225" s="74">
        <v>219</v>
      </c>
      <c r="D225" s="146">
        <f>ETo!$I224*((1-Constantes!$D$19)*ETo!$K224+ETo!$L224)</f>
        <v>1.3197471758386068</v>
      </c>
      <c r="E225" s="75">
        <f>MIN(D225*Constantes!$D$17,0.8*(H224+Observaciones!$F224-F225-G225-Constantes!$D$14))</f>
        <v>0.82087704789698202</v>
      </c>
      <c r="F225" s="75">
        <f>IF(Observaciones!$F224&gt;0.05*Constantes!$D$18,((Observaciones!$F224-0.05*Constantes!$D$18)^2)/(Observaciones!$F224+0.95*Constantes!$D$18),0)</f>
        <v>0</v>
      </c>
      <c r="G225" s="75">
        <f>MAX(0,H224+Observaciones!$F224-F225-Constantes!$D$13)</f>
        <v>0</v>
      </c>
      <c r="H225" s="75">
        <f>H224+Observaciones!$F224-F225-E225-G225-I224</f>
        <v>27.647198795648109</v>
      </c>
      <c r="I225" s="75">
        <f>MAX(0,(H225-Constantes!$D$14)*(1-EXP(-Constantes!$D$22)))</f>
        <v>2.9561120331190689E-2</v>
      </c>
      <c r="J225" s="75">
        <f t="shared" si="27"/>
        <v>117.08616039504517</v>
      </c>
      <c r="K225" s="75">
        <f>MAX(0,(J225-Constantes!$D$13)*(1-EXP(-Constantes!$D$23)))</f>
        <v>0.52901925238867287</v>
      </c>
      <c r="L225" s="75">
        <f t="shared" si="28"/>
        <v>0.5585803727198636</v>
      </c>
      <c r="M225" s="75">
        <f>0.0526*F225*Observaciones!$F224^1.218</f>
        <v>0</v>
      </c>
      <c r="N225" s="75">
        <f>M225*Constantes!$D$38</f>
        <v>0</v>
      </c>
      <c r="O225" s="75">
        <f t="shared" si="29"/>
        <v>0</v>
      </c>
      <c r="P225" s="15"/>
      <c r="Q225" s="120">
        <v>219</v>
      </c>
      <c r="R225" s="146">
        <f>ETo!$I224*((1-Constantes!$E$19)*ETo!$K224+ETo!$L224)</f>
        <v>1.3199496881969301</v>
      </c>
      <c r="S225" s="121">
        <f>MIN(R225*Constantes!$E$17,0.8*(V224+Observaciones!$F224-T225-U225-Constantes!$D$14))</f>
        <v>0.82159815503340294</v>
      </c>
      <c r="T225" s="121">
        <f>IF(Observaciones!$F224&gt;0.05*Constantes!$E$18,((Observaciones!$F224-0.05*Constantes!$E$18)^2)/(Observaciones!$F224+0.95*Constantes!$E$18),0)</f>
        <v>0</v>
      </c>
      <c r="U225" s="121">
        <f>MAX(0,V224+Observaciones!$F224-T225-Constantes!$D$13)</f>
        <v>0</v>
      </c>
      <c r="V225" s="121">
        <f>V224+Observaciones!$F224-T225-S225-U225-W224</f>
        <v>27.638642832366429</v>
      </c>
      <c r="W225" s="121">
        <f>MAX(0,(V225-Constantes!$D$14)*(1-EXP(-Constantes!$D$22)))</f>
        <v>2.9443327856347838E-2</v>
      </c>
      <c r="X225" s="119">
        <f>X224+(Entradas!$E$19*U225-Y224)/(800*Entradas!$D$44)</f>
        <v>0</v>
      </c>
      <c r="Y225" s="119">
        <f>8000*Entradas!$D$45*X225/Constantes!$E$32</f>
        <v>0</v>
      </c>
      <c r="Z225" s="119">
        <f>10*Escenarios!$E$11*T225</f>
        <v>0</v>
      </c>
      <c r="AA225" s="119">
        <f>10*Escenarios!$E$11*Y225</f>
        <v>0</v>
      </c>
      <c r="AB225" s="119">
        <f>0.001*Observaciones!$F224*Escenarios!$E$9</f>
        <v>0</v>
      </c>
      <c r="AC225" s="119">
        <f>Observaciones!$I224</f>
        <v>0</v>
      </c>
      <c r="AD225" s="119">
        <f>MIN(0.0005*ETo!$M224*Escenarios!$E$9*(AH224/Constantes!$E$27)^(2/3),AH224+Z225+AA225+AB225+AC225)</f>
        <v>3.4014350483551921</v>
      </c>
      <c r="AE225" s="119">
        <f>MIN(Constantes!$E$26*(AH224/Constantes!$E$27)^(2/3),AH224+Z225+AA225+AB225+AC225-AD225)</f>
        <v>17.015531672269869</v>
      </c>
      <c r="AF225" s="119">
        <f>MIN(Entradas!$E$20,AH224+Z225+AA225+AB225+AC225-AD225-AE225)</f>
        <v>1</v>
      </c>
      <c r="AG225" s="119">
        <f>MAX(0,AH224+Z225+AA225+AB225+AC225-AD225-AE225-AF225-Constantes!$E$27)</f>
        <v>0</v>
      </c>
      <c r="AH225" s="119">
        <f t="shared" si="30"/>
        <v>5210.1529413151311</v>
      </c>
      <c r="AI225" s="119">
        <f>(Escenarios!$E$11*S225+0.1*AD225)/(Escenarios!$E$12)</f>
        <v>0.81957942438536924</v>
      </c>
      <c r="AJ225" s="119">
        <f>AG225/10/Escenarios!$E$12</f>
        <v>0</v>
      </c>
      <c r="AK225" s="119">
        <f>(Escenarios!$E$11*U225+0.1*AE225)/(Escenarios!$E$12)</f>
        <v>4.8615804777913912E-2</v>
      </c>
      <c r="AL225" s="121">
        <f t="shared" si="31"/>
        <v>121.71446953664201</v>
      </c>
      <c r="AM225" s="121">
        <f>MAX(0,(AL225-Constantes!$D$13)*(1-EXP(-Constantes!$D$23)))</f>
        <v>0.56098931890306136</v>
      </c>
      <c r="AN225" s="121">
        <f>AJ225+W225*Escenarios!$E$11/Escenarios!$E$12+AM225</f>
        <v>0.59001202779003281</v>
      </c>
      <c r="AO225" s="121">
        <f>0.0526*AJ225*Observaciones!$F224^1.218</f>
        <v>0</v>
      </c>
      <c r="AP225" s="121">
        <f>AO225*Constantes!$E$38</f>
        <v>0</v>
      </c>
      <c r="AQ225" s="121">
        <f t="shared" si="32"/>
        <v>0</v>
      </c>
      <c r="AR225" s="15"/>
      <c r="AS225" s="74">
        <v>219</v>
      </c>
      <c r="AT225" s="146">
        <f>ETo!$I224*((1-Constantes!$F$19)*ETo!$K224+ETo!$L224)</f>
        <v>1.3205940457006871</v>
      </c>
      <c r="AU225" s="121">
        <f>MIN(AT225*Constantes!$F$17,0.8*(AX224+Observaciones!$F224-AV225-AW225-Constantes!$D$14))</f>
        <v>0.82389667489215779</v>
      </c>
      <c r="AV225" s="121">
        <f>IF(Observaciones!$F224&gt;0.05*Constantes!$F$18,((Observaciones!$F224-0.05*Constantes!$F$18)^2)/(Observaciones!$F224+0.95*Constantes!$F$18),0)</f>
        <v>0</v>
      </c>
      <c r="AW225" s="121">
        <f>MAX(0,AX224+Observaciones!$F224-AV225-Constantes!$D$13)</f>
        <v>0</v>
      </c>
      <c r="AX225" s="121">
        <f>AX224+Observaciones!$F224-AV225-AU225-AW225-AY224</f>
        <v>27.611371623532939</v>
      </c>
      <c r="AY225" s="121">
        <f>MAX(0,(AX225-Constantes!$D$14)*(1-EXP(-Constantes!$D$22)))</f>
        <v>2.9067877065513871E-2</v>
      </c>
      <c r="AZ225" s="119">
        <f>AZ224+(Entradas!$F$19*AW225-BA224)/(800*Entradas!$D$44)</f>
        <v>0</v>
      </c>
      <c r="BA225" s="119">
        <f>8000*Entradas!$D$45*AZ225/Constantes!$F$32</f>
        <v>0</v>
      </c>
      <c r="BB225" s="119">
        <f>10*Escenarios!$F$11*AV225</f>
        <v>0</v>
      </c>
      <c r="BC225" s="119">
        <f>10*Escenarios!$F$11*BA225</f>
        <v>0</v>
      </c>
      <c r="BD225" s="119">
        <f>0.001*Observaciones!$F224*Escenarios!$F$9</f>
        <v>0</v>
      </c>
      <c r="BE225" s="119">
        <f>Observaciones!$I224</f>
        <v>0</v>
      </c>
      <c r="BF225" s="119">
        <f>MIN(0.0005*ETo!$M224*Escenarios!$F$9*(BJ224/Constantes!$F$27)^(2/3),BJ224+BB225+BE225+BC225+BD225)</f>
        <v>5.3906414251412382</v>
      </c>
      <c r="BG225" s="119">
        <f>MIN(Constantes!$F$26*(BJ224/Constantes!$F$27)^(2/3),BJ224+BB225+BC225+BD225+BE225-BF225)</f>
        <v>26.966450512613896</v>
      </c>
      <c r="BH225" s="119">
        <f>MIN(Entradas!$F$20,BJ224+BB225+BC225+BD225+BE225-BF225-BG225)</f>
        <v>1</v>
      </c>
      <c r="BI225" s="119">
        <f>MAX(0,BJ224+BB225+BC225+BD225+BE225-BF225-BG225-BH225-Constantes!$F$27)</f>
        <v>0</v>
      </c>
      <c r="BJ225" s="119">
        <f t="shared" si="33"/>
        <v>1271.3392330271015</v>
      </c>
      <c r="BK225" s="119">
        <f>(Escenarios!$F$11*AU225+0.1*BF225)/(Escenarios!$F$12)</f>
        <v>0.79221869754158092</v>
      </c>
      <c r="BL225" s="119">
        <f>BI225/10/Escenarios!$F$12</f>
        <v>0</v>
      </c>
      <c r="BM225" s="119">
        <f>(Escenarios!$F$11*AW225+0.1*BG225)/(Escenarios!$F$12)</f>
        <v>7.7047001464611145E-2</v>
      </c>
      <c r="BN225" s="121">
        <f t="shared" si="34"/>
        <v>128.57294043976</v>
      </c>
      <c r="BO225" s="121">
        <f>MAX(0,(BN225-Constantes!$D$13)*(1-EXP(-Constantes!$D$23)))</f>
        <v>0.60836423796130523</v>
      </c>
      <c r="BP225" s="121">
        <f>BL225+AY225*Escenarios!$F$11/Escenarios!$F$12+BO225</f>
        <v>0.63577109348021832</v>
      </c>
      <c r="BQ225" s="121">
        <f>0.0526*BL225*Observaciones!$F224^1.218</f>
        <v>0</v>
      </c>
      <c r="BR225" s="121">
        <f>BQ225*Constantes!$F$38</f>
        <v>0</v>
      </c>
      <c r="BS225" s="121">
        <f t="shared" si="35"/>
        <v>0</v>
      </c>
      <c r="BT225" s="15"/>
      <c r="BU225" s="74">
        <v>219</v>
      </c>
      <c r="BV225" s="75">
        <f>0.0526*Observaciones!$F224^2.218</f>
        <v>0</v>
      </c>
      <c r="BW225" s="75">
        <f>IF(Observaciones!$F224&gt;0.05*$CA$7,((Observaciones!$F224-0.05*$CA$7)^2)/(Observaciones!$F224+0.95*$CA$7),0)</f>
        <v>0</v>
      </c>
      <c r="BX225" s="75">
        <f>0.0526*BW225*Observaciones!$F224^1.218</f>
        <v>0</v>
      </c>
      <c r="BY225" s="27"/>
      <c r="BZ225" s="27"/>
      <c r="CA225" s="103"/>
      <c r="CB225" s="37"/>
    </row>
    <row r="226" spans="2:80" s="2" customFormat="1" ht="14.5" x14ac:dyDescent="0.35">
      <c r="B226" s="36"/>
      <c r="C226" s="74">
        <v>220</v>
      </c>
      <c r="D226" s="146">
        <f>ETo!$I225*((1-Constantes!$D$19)*ETo!$K225+ETo!$L225)</f>
        <v>1.3162518521964328</v>
      </c>
      <c r="E226" s="75">
        <f>MIN(D226*Constantes!$D$17,0.8*(H225+Observaciones!$F225-F226-G226-Constantes!$D$14))</f>
        <v>0.81870297167589889</v>
      </c>
      <c r="F226" s="75">
        <f>IF(Observaciones!$F225&gt;0.05*Constantes!$D$18,((Observaciones!$F225-0.05*Constantes!$D$18)^2)/(Observaciones!$F225+0.95*Constantes!$D$18),0)</f>
        <v>0</v>
      </c>
      <c r="G226" s="75">
        <f>MAX(0,H225+Observaciones!$F225-F226-Constantes!$D$13)</f>
        <v>0</v>
      </c>
      <c r="H226" s="75">
        <f>H225+Observaciones!$F225-F226-E226-G226-I225</f>
        <v>26.79893470364102</v>
      </c>
      <c r="I226" s="75">
        <f>MAX(0,(H226-Constantes!$D$14)*(1-EXP(-Constantes!$D$22)))</f>
        <v>1.7882817908856763E-2</v>
      </c>
      <c r="J226" s="75">
        <f t="shared" si="27"/>
        <v>116.55714114265649</v>
      </c>
      <c r="K226" s="75">
        <f>MAX(0,(J226-Constantes!$D$13)*(1-EXP(-Constantes!$D$23)))</f>
        <v>0.52536504948890228</v>
      </c>
      <c r="L226" s="75">
        <f t="shared" si="28"/>
        <v>0.54324786739775899</v>
      </c>
      <c r="M226" s="75">
        <f>0.0526*F226*Observaciones!$F225^1.218</f>
        <v>0</v>
      </c>
      <c r="N226" s="75">
        <f>M226*Constantes!$D$38</f>
        <v>0</v>
      </c>
      <c r="O226" s="75">
        <f t="shared" si="29"/>
        <v>0</v>
      </c>
      <c r="P226" s="15"/>
      <c r="Q226" s="120">
        <v>220</v>
      </c>
      <c r="R226" s="146">
        <f>ETo!$I225*((1-Constantes!$E$19)*ETo!$K225+ETo!$L225)</f>
        <v>1.3164532747352951</v>
      </c>
      <c r="S226" s="121">
        <f>MIN(R226*Constantes!$E$17,0.8*(V225+Observaciones!$F225-T226-U226-Constantes!$D$14))</f>
        <v>0.81942182446944223</v>
      </c>
      <c r="T226" s="121">
        <f>IF(Observaciones!$F225&gt;0.05*Constantes!$E$18,((Observaciones!$F225-0.05*Constantes!$E$18)^2)/(Observaciones!$F225+0.95*Constantes!$E$18),0)</f>
        <v>0</v>
      </c>
      <c r="U226" s="121">
        <f>MAX(0,V225+Observaciones!$F225-T226-Constantes!$D$13)</f>
        <v>0</v>
      </c>
      <c r="V226" s="121">
        <f>V225+Observaciones!$F225-T226-S226-U226-W225</f>
        <v>26.789777680040636</v>
      </c>
      <c r="W226" s="121">
        <f>MAX(0,(V226-Constantes!$D$14)*(1-EXP(-Constantes!$D$22)))</f>
        <v>1.7756750458988994E-2</v>
      </c>
      <c r="X226" s="119">
        <f>X225+(Entradas!$E$19*U226-Y225)/(800*Entradas!$D$44)</f>
        <v>0</v>
      </c>
      <c r="Y226" s="119">
        <f>8000*Entradas!$D$45*X226/Constantes!$E$32</f>
        <v>0</v>
      </c>
      <c r="Z226" s="119">
        <f>10*Escenarios!$E$11*T226</f>
        <v>0</v>
      </c>
      <c r="AA226" s="119">
        <f>10*Escenarios!$E$11*Y226</f>
        <v>0</v>
      </c>
      <c r="AB226" s="119">
        <f>0.001*Observaciones!$F225*Escenarios!$E$9</f>
        <v>0</v>
      </c>
      <c r="AC226" s="119">
        <f>Observaciones!$I225</f>
        <v>0</v>
      </c>
      <c r="AD226" s="119">
        <f>MIN(0.0005*ETo!$M225*Escenarios!$E$9*(AH225/Constantes!$E$27)^(2/3),AH225+Z226+AA226+AB226+AC226)</f>
        <v>3.3815413968000128</v>
      </c>
      <c r="AE226" s="119">
        <f>MIN(Constantes!$E$26*(AH225/Constantes!$E$27)^(2/3),AH225+Z226+AA226+AB226+AC226-AD226)</f>
        <v>16.969061214446235</v>
      </c>
      <c r="AF226" s="119">
        <f>MIN(Entradas!$E$20,AH225+Z226+AA226+AB226+AC226-AD226-AE226)</f>
        <v>1</v>
      </c>
      <c r="AG226" s="119">
        <f>MAX(0,AH225+Z226+AA226+AB226+AC226-AD226-AE226-AF226-Constantes!$E$27)</f>
        <v>0</v>
      </c>
      <c r="AH226" s="119">
        <f t="shared" si="30"/>
        <v>5188.8023387038847</v>
      </c>
      <c r="AI226" s="119">
        <f>(Escenarios!$E$11*S226+0.1*AD226)/(Escenarios!$E$12)</f>
        <v>0.81737734525359307</v>
      </c>
      <c r="AJ226" s="119">
        <f>AG226/10/Escenarios!$E$12</f>
        <v>0</v>
      </c>
      <c r="AK226" s="119">
        <f>(Escenarios!$E$11*U226+0.1*AE226)/(Escenarios!$E$12)</f>
        <v>4.8483032041274958E-2</v>
      </c>
      <c r="AL226" s="121">
        <f t="shared" si="31"/>
        <v>121.20196324978023</v>
      </c>
      <c r="AM226" s="121">
        <f>MAX(0,(AL226-Constantes!$D$13)*(1-EXP(-Constantes!$D$23)))</f>
        <v>0.55744917938801586</v>
      </c>
      <c r="AN226" s="121">
        <f>AJ226+W226*Escenarios!$E$11/Escenarios!$E$12+AM226</f>
        <v>0.57495226198330496</v>
      </c>
      <c r="AO226" s="121">
        <f>0.0526*AJ226*Observaciones!$F225^1.218</f>
        <v>0</v>
      </c>
      <c r="AP226" s="121">
        <f>AO226*Constantes!$E$38</f>
        <v>0</v>
      </c>
      <c r="AQ226" s="121">
        <f t="shared" si="32"/>
        <v>0</v>
      </c>
      <c r="AR226" s="15"/>
      <c r="AS226" s="74">
        <v>220</v>
      </c>
      <c r="AT226" s="146">
        <f>ETo!$I225*((1-Constantes!$F$19)*ETo!$K225+ETo!$L225)</f>
        <v>1.3170941646316747</v>
      </c>
      <c r="AU226" s="121">
        <f>MIN(AT226*Constantes!$F$17,0.8*(AX225+Observaciones!$F225-AV226-AW226-Constantes!$D$14))</f>
        <v>0.82171315726638561</v>
      </c>
      <c r="AV226" s="121">
        <f>IF(Observaciones!$F225&gt;0.05*Constantes!$F$18,((Observaciones!$F225-0.05*Constantes!$F$18)^2)/(Observaciones!$F225+0.95*Constantes!$F$18),0)</f>
        <v>0</v>
      </c>
      <c r="AW226" s="121">
        <f>MAX(0,AX225+Observaciones!$F225-AV226-Constantes!$D$13)</f>
        <v>0</v>
      </c>
      <c r="AX226" s="121">
        <f>AX225+Observaciones!$F225-AV226-AU226-AW226-AY225</f>
        <v>26.760590589201037</v>
      </c>
      <c r="AY226" s="121">
        <f>MAX(0,(AX226-Constantes!$D$14)*(1-EXP(-Constantes!$D$22)))</f>
        <v>1.7354923154421064E-2</v>
      </c>
      <c r="AZ226" s="119">
        <f>AZ225+(Entradas!$F$19*AW226-BA225)/(800*Entradas!$D$44)</f>
        <v>0</v>
      </c>
      <c r="BA226" s="119">
        <f>8000*Entradas!$D$45*AZ226/Constantes!$F$32</f>
        <v>0</v>
      </c>
      <c r="BB226" s="119">
        <f>10*Escenarios!$F$11*AV226</f>
        <v>0</v>
      </c>
      <c r="BC226" s="119">
        <f>10*Escenarios!$F$11*BA226</f>
        <v>0</v>
      </c>
      <c r="BD226" s="119">
        <f>0.001*Observaciones!$F225*Escenarios!$F$9</f>
        <v>0</v>
      </c>
      <c r="BE226" s="119">
        <f>Observaciones!$I225</f>
        <v>0</v>
      </c>
      <c r="BF226" s="119">
        <f>MIN(0.0005*ETo!$M225*Escenarios!$F$9*(BJ225/Constantes!$F$27)^(2/3),BJ225+BB226+BE226+BC226+BD226)</f>
        <v>5.2818007998106316</v>
      </c>
      <c r="BG226" s="119">
        <f>MIN(Constantes!$F$26*(BJ225/Constantes!$F$27)^(2/3),BJ225+BB226+BC226+BD226+BE226-BF226)</f>
        <v>26.50483627948865</v>
      </c>
      <c r="BH226" s="119">
        <f>MIN(Entradas!$F$20,BJ225+BB226+BC226+BD226+BE226-BF226-BG226)</f>
        <v>1</v>
      </c>
      <c r="BI226" s="119">
        <f>MAX(0,BJ225+BB226+BC226+BD226+BE226-BF226-BG226-BH226-Constantes!$F$27)</f>
        <v>0</v>
      </c>
      <c r="BJ226" s="119">
        <f t="shared" si="33"/>
        <v>1238.5525959478023</v>
      </c>
      <c r="BK226" s="119">
        <f>(Escenarios!$F$11*AU226+0.1*BF226)/(Escenarios!$F$12)</f>
        <v>0.78984897913633689</v>
      </c>
      <c r="BL226" s="119">
        <f>BI226/10/Escenarios!$F$12</f>
        <v>0</v>
      </c>
      <c r="BM226" s="119">
        <f>(Escenarios!$F$11*AW226+0.1*BG226)/(Escenarios!$F$12)</f>
        <v>7.5728103655681861E-2</v>
      </c>
      <c r="BN226" s="121">
        <f t="shared" si="34"/>
        <v>128.04030430545438</v>
      </c>
      <c r="BO226" s="121">
        <f>MAX(0,(BN226-Constantes!$D$13)*(1-EXP(-Constantes!$D$23)))</f>
        <v>0.60468505143318962</v>
      </c>
      <c r="BP226" s="121">
        <f>BL226+AY226*Escenarios!$F$11/Escenarios!$F$12+BO226</f>
        <v>0.62104826469307239</v>
      </c>
      <c r="BQ226" s="121">
        <f>0.0526*BL226*Observaciones!$F225^1.218</f>
        <v>0</v>
      </c>
      <c r="BR226" s="121">
        <f>BQ226*Constantes!$F$38</f>
        <v>0</v>
      </c>
      <c r="BS226" s="121">
        <f t="shared" si="35"/>
        <v>0</v>
      </c>
      <c r="BT226" s="15"/>
      <c r="BU226" s="74">
        <v>220</v>
      </c>
      <c r="BV226" s="75">
        <f>0.0526*Observaciones!$F225^2.218</f>
        <v>0</v>
      </c>
      <c r="BW226" s="75">
        <f>IF(Observaciones!$F225&gt;0.05*$CA$7,((Observaciones!$F225-0.05*$CA$7)^2)/(Observaciones!$F225+0.95*$CA$7),0)</f>
        <v>0</v>
      </c>
      <c r="BX226" s="75">
        <f>0.0526*BW226*Observaciones!$F225^1.218</f>
        <v>0</v>
      </c>
      <c r="BY226" s="27"/>
      <c r="BZ226" s="27"/>
      <c r="CA226" s="103"/>
      <c r="CB226" s="37"/>
    </row>
    <row r="227" spans="2:80" s="2" customFormat="1" ht="14.5" x14ac:dyDescent="0.35">
      <c r="B227" s="36"/>
      <c r="C227" s="74">
        <v>221</v>
      </c>
      <c r="D227" s="146">
        <f>ETo!$I226*((1-Constantes!$D$19)*ETo!$K226+ETo!$L226)</f>
        <v>1.3089417895700828</v>
      </c>
      <c r="E227" s="75">
        <f>MIN(D227*Constantes!$D$17,0.8*(H226+Observaciones!$F226-F227-G227-Constantes!$D$14))</f>
        <v>0.81415614426946992</v>
      </c>
      <c r="F227" s="75">
        <f>IF(Observaciones!$F226&gt;0.05*Constantes!$D$18,((Observaciones!$F226-0.05*Constantes!$D$18)^2)/(Observaciones!$F226+0.95*Constantes!$D$18),0)</f>
        <v>0</v>
      </c>
      <c r="G227" s="75">
        <f>MAX(0,H226+Observaciones!$F226-F227-Constantes!$D$13)</f>
        <v>0</v>
      </c>
      <c r="H227" s="75">
        <f>H226+Observaciones!$F226-F227-E227-G227-I226</f>
        <v>25.966895741462693</v>
      </c>
      <c r="I227" s="75">
        <f>MAX(0,(H227-Constantes!$D$14)*(1-EXP(-Constantes!$D$22)))</f>
        <v>6.4278916435090089E-3</v>
      </c>
      <c r="J227" s="75">
        <f t="shared" si="27"/>
        <v>116.03177609316759</v>
      </c>
      <c r="K227" s="75">
        <f>MAX(0,(J227-Constantes!$D$13)*(1-EXP(-Constantes!$D$23)))</f>
        <v>0.52173608801233584</v>
      </c>
      <c r="L227" s="75">
        <f t="shared" si="28"/>
        <v>0.52816397965584483</v>
      </c>
      <c r="M227" s="75">
        <f>0.0526*F227*Observaciones!$F226^1.218</f>
        <v>0</v>
      </c>
      <c r="N227" s="75">
        <f>M227*Constantes!$D$38</f>
        <v>0</v>
      </c>
      <c r="O227" s="75">
        <f t="shared" si="29"/>
        <v>0</v>
      </c>
      <c r="P227" s="15"/>
      <c r="Q227" s="120">
        <v>221</v>
      </c>
      <c r="R227" s="146">
        <f>ETo!$I226*((1-Constantes!$E$19)*ETo!$K226+ETo!$L226)</f>
        <v>1.309141483154916</v>
      </c>
      <c r="S227" s="121">
        <f>MIN(R227*Constantes!$E$17,0.8*(V226+Observaciones!$F226-T227-U227-Constantes!$D$14))</f>
        <v>0.81487062488498352</v>
      </c>
      <c r="T227" s="121">
        <f>IF(Observaciones!$F226&gt;0.05*Constantes!$E$18,((Observaciones!$F226-0.05*Constantes!$E$18)^2)/(Observaciones!$F226+0.95*Constantes!$E$18),0)</f>
        <v>0</v>
      </c>
      <c r="U227" s="121">
        <f>MAX(0,V226+Observaciones!$F226-T227-Constantes!$D$13)</f>
        <v>0</v>
      </c>
      <c r="V227" s="121">
        <f>V226+Observaciones!$F226-T227-S227-U227-W226</f>
        <v>25.957150304696665</v>
      </c>
      <c r="W227" s="121">
        <f>MAX(0,(V227-Constantes!$D$14)*(1-EXP(-Constantes!$D$22)))</f>
        <v>6.2937233357098152E-3</v>
      </c>
      <c r="X227" s="119">
        <f>X226+(Entradas!$E$19*U227-Y226)/(800*Entradas!$D$44)</f>
        <v>0</v>
      </c>
      <c r="Y227" s="119">
        <f>8000*Entradas!$D$45*X227/Constantes!$E$32</f>
        <v>0</v>
      </c>
      <c r="Z227" s="119">
        <f>10*Escenarios!$E$11*T227</f>
        <v>0</v>
      </c>
      <c r="AA227" s="119">
        <f>10*Escenarios!$E$11*Y227</f>
        <v>0</v>
      </c>
      <c r="AB227" s="119">
        <f>0.001*Observaciones!$F226*Escenarios!$E$9</f>
        <v>0</v>
      </c>
      <c r="AC227" s="119">
        <f>Observaciones!$I226</f>
        <v>0</v>
      </c>
      <c r="AD227" s="119">
        <f>MIN(0.0005*ETo!$M226*Escenarios!$E$9*(AH226/Constantes!$E$27)^(2/3),AH226+Z227+AA227+AB227+AC227)</f>
        <v>3.3517866479004312</v>
      </c>
      <c r="AE227" s="119">
        <f>MIN(Constantes!$E$26*(AH226/Constantes!$E$27)^(2/3),AH226+Z227+AA227+AB227+AC227-AD227)</f>
        <v>16.922671331438249</v>
      </c>
      <c r="AF227" s="119">
        <f>MIN(Entradas!$E$20,AH226+Z227+AA227+AB227+AC227-AD227-AE227)</f>
        <v>1</v>
      </c>
      <c r="AG227" s="119">
        <f>MAX(0,AH226+Z227+AA227+AB227+AC227-AD227-AE227-AF227-Constantes!$E$27)</f>
        <v>0</v>
      </c>
      <c r="AH227" s="119">
        <f t="shared" si="30"/>
        <v>5167.5278807245459</v>
      </c>
      <c r="AI227" s="119">
        <f>(Escenarios!$E$11*S227+0.1*AD227)/(Escenarios!$E$12)</f>
        <v>0.81280614923777073</v>
      </c>
      <c r="AJ227" s="119">
        <f>AG227/10/Escenarios!$E$12</f>
        <v>0</v>
      </c>
      <c r="AK227" s="119">
        <f>(Escenarios!$E$11*U227+0.1*AE227)/(Escenarios!$E$12)</f>
        <v>4.8350489518395004E-2</v>
      </c>
      <c r="AL227" s="121">
        <f t="shared" si="31"/>
        <v>120.69286455991062</v>
      </c>
      <c r="AM227" s="121">
        <f>MAX(0,(AL227-Constantes!$D$13)*(1-EXP(-Constantes!$D$23)))</f>
        <v>0.55393257786474248</v>
      </c>
      <c r="AN227" s="121">
        <f>AJ227+W227*Escenarios!$E$11/Escenarios!$E$12+AM227</f>
        <v>0.560136390867085</v>
      </c>
      <c r="AO227" s="121">
        <f>0.0526*AJ227*Observaciones!$F226^1.218</f>
        <v>0</v>
      </c>
      <c r="AP227" s="121">
        <f>AO227*Constantes!$E$38</f>
        <v>0</v>
      </c>
      <c r="AQ227" s="121">
        <f t="shared" si="32"/>
        <v>0</v>
      </c>
      <c r="AR227" s="15"/>
      <c r="AS227" s="74">
        <v>221</v>
      </c>
      <c r="AT227" s="146">
        <f>ETo!$I226*((1-Constantes!$F$19)*ETo!$K226+ETo!$L226)</f>
        <v>1.3097768718339318</v>
      </c>
      <c r="AU227" s="121">
        <f>MIN(AT227*Constantes!$F$17,0.8*(AX226+Observaciones!$F226-AV227-AW227-Constantes!$D$14))</f>
        <v>0.81714801991407071</v>
      </c>
      <c r="AV227" s="121">
        <f>IF(Observaciones!$F226&gt;0.05*Constantes!$F$18,((Observaciones!$F226-0.05*Constantes!$F$18)^2)/(Observaciones!$F226+0.95*Constantes!$F$18),0)</f>
        <v>0</v>
      </c>
      <c r="AW227" s="121">
        <f>MAX(0,AX226+Observaciones!$F226-AV227-Constantes!$D$13)</f>
        <v>0</v>
      </c>
      <c r="AX227" s="121">
        <f>AX226+Observaciones!$F226-AV227-AU227-AW227-AY226</f>
        <v>25.926087646132544</v>
      </c>
      <c r="AY227" s="121">
        <f>MAX(0,(AX227-Constantes!$D$14)*(1-EXP(-Constantes!$D$22)))</f>
        <v>5.8660745360356757E-3</v>
      </c>
      <c r="AZ227" s="119">
        <f>AZ226+(Entradas!$F$19*AW227-BA226)/(800*Entradas!$D$44)</f>
        <v>0</v>
      </c>
      <c r="BA227" s="119">
        <f>8000*Entradas!$D$45*AZ227/Constantes!$F$32</f>
        <v>0</v>
      </c>
      <c r="BB227" s="119">
        <f>10*Escenarios!$F$11*AV227</f>
        <v>0</v>
      </c>
      <c r="BC227" s="119">
        <f>10*Escenarios!$F$11*BA227</f>
        <v>0</v>
      </c>
      <c r="BD227" s="119">
        <f>0.001*Observaciones!$F226*Escenarios!$F$9</f>
        <v>0</v>
      </c>
      <c r="BE227" s="119">
        <f>Observaciones!$I226</f>
        <v>0</v>
      </c>
      <c r="BF227" s="119">
        <f>MIN(0.0005*ETo!$M226*Escenarios!$F$9*(BJ226/Constantes!$F$27)^(2/3),BJ226+BB227+BE227+BC227+BD227)</f>
        <v>5.1590282872108526</v>
      </c>
      <c r="BG227" s="119">
        <f>MIN(Constantes!$F$26*(BJ226/Constantes!$F$27)^(2/3),BJ226+BB227+BC227+BD227+BE227-BF227)</f>
        <v>26.047165069038591</v>
      </c>
      <c r="BH227" s="119">
        <f>MIN(Entradas!$F$20,BJ226+BB227+BC227+BD227+BE227-BF227-BG227)</f>
        <v>1</v>
      </c>
      <c r="BI227" s="119">
        <f>MAX(0,BJ226+BB227+BC227+BD227+BE227-BF227-BG227-BH227-Constantes!$F$27)</f>
        <v>0</v>
      </c>
      <c r="BJ227" s="119">
        <f t="shared" si="33"/>
        <v>1206.3464025915528</v>
      </c>
      <c r="BK227" s="119">
        <f>(Escenarios!$F$11*AU227+0.1*BF227)/(Escenarios!$F$12)</f>
        <v>0.78519392816815481</v>
      </c>
      <c r="BL227" s="119">
        <f>BI227/10/Escenarios!$F$12</f>
        <v>0</v>
      </c>
      <c r="BM227" s="119">
        <f>(Escenarios!$F$11*AW227+0.1*BG227)/(Escenarios!$F$12)</f>
        <v>7.4420471625824547E-2</v>
      </c>
      <c r="BN227" s="121">
        <f t="shared" si="34"/>
        <v>127.510039725647</v>
      </c>
      <c r="BO227" s="121">
        <f>MAX(0,(BN227-Constantes!$D$13)*(1-EXP(-Constantes!$D$23)))</f>
        <v>0.60102224642859192</v>
      </c>
      <c r="BP227" s="121">
        <f>BL227+AY227*Escenarios!$F$11/Escenarios!$F$12+BO227</f>
        <v>0.60655311670542555</v>
      </c>
      <c r="BQ227" s="121">
        <f>0.0526*BL227*Observaciones!$F226^1.218</f>
        <v>0</v>
      </c>
      <c r="BR227" s="121">
        <f>BQ227*Constantes!$F$38</f>
        <v>0</v>
      </c>
      <c r="BS227" s="121">
        <f t="shared" si="35"/>
        <v>0</v>
      </c>
      <c r="BT227" s="15"/>
      <c r="BU227" s="74">
        <v>221</v>
      </c>
      <c r="BV227" s="75">
        <f>0.0526*Observaciones!$F226^2.218</f>
        <v>0</v>
      </c>
      <c r="BW227" s="75">
        <f>IF(Observaciones!$F226&gt;0.05*$CA$7,((Observaciones!$F226-0.05*$CA$7)^2)/(Observaciones!$F226+0.95*$CA$7),0)</f>
        <v>0</v>
      </c>
      <c r="BX227" s="75">
        <f>0.0526*BW227*Observaciones!$F226^1.218</f>
        <v>0</v>
      </c>
      <c r="BY227" s="27"/>
      <c r="BZ227" s="27"/>
      <c r="CA227" s="103"/>
      <c r="CB227" s="37"/>
    </row>
    <row r="228" spans="2:80" s="2" customFormat="1" ht="14.5" x14ac:dyDescent="0.35">
      <c r="B228" s="36"/>
      <c r="C228" s="74">
        <v>222</v>
      </c>
      <c r="D228" s="146">
        <f>ETo!$I227*((1-Constantes!$D$19)*ETo!$K227+ETo!$L227)</f>
        <v>1.2864425673105786</v>
      </c>
      <c r="E228" s="75">
        <f>MIN(D228*Constantes!$D$17,0.8*(H227+Observaciones!$F227-F228-G228-Constantes!$D$14))</f>
        <v>0.37351659317015162</v>
      </c>
      <c r="F228" s="75">
        <f>IF(Observaciones!$F227&gt;0.05*Constantes!$D$18,((Observaciones!$F227-0.05*Constantes!$D$18)^2)/(Observaciones!$F227+0.95*Constantes!$D$18),0)</f>
        <v>0</v>
      </c>
      <c r="G228" s="75">
        <f>MAX(0,H227+Observaciones!$F227-F228-Constantes!$D$13)</f>
        <v>0</v>
      </c>
      <c r="H228" s="75">
        <f>H227+Observaciones!$F227-F228-E228-G228-I227</f>
        <v>25.586951256649034</v>
      </c>
      <c r="I228" s="75">
        <f>MAX(0,(H228-Constantes!$D$14)*(1-EXP(-Constantes!$D$22)))</f>
        <v>1.1970836449609619E-3</v>
      </c>
      <c r="J228" s="75">
        <f t="shared" si="27"/>
        <v>115.51004000515526</v>
      </c>
      <c r="K228" s="75">
        <f>MAX(0,(J228-Constantes!$D$13)*(1-EXP(-Constantes!$D$23)))</f>
        <v>0.51813219360372764</v>
      </c>
      <c r="L228" s="75">
        <f t="shared" si="28"/>
        <v>0.5193292772486886</v>
      </c>
      <c r="M228" s="75">
        <f>0.0526*F228*Observaciones!$F227^1.218</f>
        <v>0</v>
      </c>
      <c r="N228" s="75">
        <f>M228*Constantes!$D$38</f>
        <v>0</v>
      </c>
      <c r="O228" s="75">
        <f t="shared" si="29"/>
        <v>0</v>
      </c>
      <c r="P228" s="15"/>
      <c r="Q228" s="120">
        <v>222</v>
      </c>
      <c r="R228" s="146">
        <f>ETo!$I227*((1-Constantes!$E$19)*ETo!$K227+ETo!$L227)</f>
        <v>1.2866379806827852</v>
      </c>
      <c r="S228" s="121">
        <f>MIN(R228*Constantes!$E$17,0.8*(V227+Observaciones!$F227-T228-U228-Constantes!$D$14))</f>
        <v>0.36572024375732898</v>
      </c>
      <c r="T228" s="121">
        <f>IF(Observaciones!$F227&gt;0.05*Constantes!$E$18,((Observaciones!$F227-0.05*Constantes!$E$18)^2)/(Observaciones!$F227+0.95*Constantes!$E$18),0)</f>
        <v>0</v>
      </c>
      <c r="U228" s="121">
        <f>MAX(0,V227+Observaciones!$F227-T228-Constantes!$D$13)</f>
        <v>0</v>
      </c>
      <c r="V228" s="121">
        <f>V227+Observaciones!$F227-T228-S228-U228-W227</f>
        <v>25.585136337603625</v>
      </c>
      <c r="W228" s="121">
        <f>MAX(0,(V228-Constantes!$D$14)*(1-EXP(-Constantes!$D$22)))</f>
        <v>1.1720971181421967E-3</v>
      </c>
      <c r="X228" s="119">
        <f>X227+(Entradas!$E$19*U228-Y227)/(800*Entradas!$D$44)</f>
        <v>0</v>
      </c>
      <c r="Y228" s="119">
        <f>8000*Entradas!$D$45*X228/Constantes!$E$32</f>
        <v>0</v>
      </c>
      <c r="Z228" s="119">
        <f>10*Escenarios!$E$11*T228</f>
        <v>0</v>
      </c>
      <c r="AA228" s="119">
        <f>10*Escenarios!$E$11*Y228</f>
        <v>0</v>
      </c>
      <c r="AB228" s="119">
        <f>0.001*Observaciones!$F227*Escenarios!$E$9</f>
        <v>0</v>
      </c>
      <c r="AC228" s="119">
        <f>Observaciones!$I227</f>
        <v>0</v>
      </c>
      <c r="AD228" s="119">
        <f>MIN(0.0005*ETo!$M227*Escenarios!$E$9*(AH227/Constantes!$E$27)^(2/3),AH227+Z228+AA228+AB228+AC228)</f>
        <v>3.2826950259729428</v>
      </c>
      <c r="AE228" s="119">
        <f>MIN(Constantes!$E$26*(AH227/Constantes!$E$27)^(2/3),AH227+Z228+AA228+AB228+AC228-AD228)</f>
        <v>16.876383562201983</v>
      </c>
      <c r="AF228" s="119">
        <f>MIN(Entradas!$E$20,AH227+Z228+AA228+AB228+AC228-AD228-AE228)</f>
        <v>1</v>
      </c>
      <c r="AG228" s="119">
        <f>MAX(0,AH227+Z228+AA228+AB228+AC228-AD228-AE228-AF228-Constantes!$E$27)</f>
        <v>0</v>
      </c>
      <c r="AH228" s="119">
        <f t="shared" si="30"/>
        <v>5146.3688021363705</v>
      </c>
      <c r="AI228" s="119">
        <f>(Escenarios!$E$11*S228+0.1*AD228)/(Escenarios!$E$12)</f>
        <v>0.36987479749214697</v>
      </c>
      <c r="AJ228" s="119">
        <f>AG228/10/Escenarios!$E$12</f>
        <v>0</v>
      </c>
      <c r="AK228" s="119">
        <f>(Escenarios!$E$11*U228+0.1*AE228)/(Escenarios!$E$12)</f>
        <v>4.8218238749148525E-2</v>
      </c>
      <c r="AL228" s="121">
        <f t="shared" si="31"/>
        <v>120.18715022079502</v>
      </c>
      <c r="AM228" s="121">
        <f>MAX(0,(AL228-Constantes!$D$13)*(1-EXP(-Constantes!$D$23)))</f>
        <v>0.55043935375974518</v>
      </c>
      <c r="AN228" s="121">
        <f>AJ228+W228*Escenarios!$E$11/Escenarios!$E$12+AM228</f>
        <v>0.55159470663334254</v>
      </c>
      <c r="AO228" s="121">
        <f>0.0526*AJ228*Observaciones!$F227^1.218</f>
        <v>0</v>
      </c>
      <c r="AP228" s="121">
        <f>AO228*Constantes!$E$38</f>
        <v>0</v>
      </c>
      <c r="AQ228" s="121">
        <f t="shared" si="32"/>
        <v>0</v>
      </c>
      <c r="AR228" s="15"/>
      <c r="AS228" s="74">
        <v>222</v>
      </c>
      <c r="AT228" s="146">
        <f>ETo!$I227*((1-Constantes!$F$19)*ETo!$K227+ETo!$L227)</f>
        <v>1.2872597505034422</v>
      </c>
      <c r="AU228" s="121">
        <f>MIN(AT228*Constantes!$F$17,0.8*(AX227+Observaciones!$F227-AV228-AW228-Constantes!$D$14))</f>
        <v>0.34087011690603219</v>
      </c>
      <c r="AV228" s="121">
        <f>IF(Observaciones!$F227&gt;0.05*Constantes!$F$18,((Observaciones!$F227-0.05*Constantes!$F$18)^2)/(Observaciones!$F227+0.95*Constantes!$F$18),0)</f>
        <v>0</v>
      </c>
      <c r="AW228" s="121">
        <f>MAX(0,AX227+Observaciones!$F227-AV228-Constantes!$D$13)</f>
        <v>0</v>
      </c>
      <c r="AX228" s="121">
        <f>AX227+Observaciones!$F227-AV228-AU228-AW228-AY227</f>
        <v>25.579351454690475</v>
      </c>
      <c r="AY228" s="121">
        <f>MAX(0,(AX228-Constantes!$D$14)*(1-EXP(-Constantes!$D$22)))</f>
        <v>1.0924549256055322E-3</v>
      </c>
      <c r="AZ228" s="119">
        <f>AZ227+(Entradas!$F$19*AW228-BA227)/(800*Entradas!$D$44)</f>
        <v>0</v>
      </c>
      <c r="BA228" s="119">
        <f>8000*Entradas!$D$45*AZ228/Constantes!$F$32</f>
        <v>0</v>
      </c>
      <c r="BB228" s="119">
        <f>10*Escenarios!$F$11*AV228</f>
        <v>0</v>
      </c>
      <c r="BC228" s="119">
        <f>10*Escenarios!$F$11*BA228</f>
        <v>0</v>
      </c>
      <c r="BD228" s="119">
        <f>0.001*Observaciones!$F227*Escenarios!$F$9</f>
        <v>0</v>
      </c>
      <c r="BE228" s="119">
        <f>Observaciones!$I227</f>
        <v>0</v>
      </c>
      <c r="BF228" s="119">
        <f>MIN(0.0005*ETo!$M227*Escenarios!$F$9*(BJ227/Constantes!$F$27)^(2/3),BJ227+BB228+BE228+BC228+BD228)</f>
        <v>4.9783259915274725</v>
      </c>
      <c r="BG228" s="119">
        <f>MIN(Constantes!$F$26*(BJ227/Constantes!$F$27)^(2/3),BJ227+BB228+BC228+BD228+BE228-BF228)</f>
        <v>25.593647373866531</v>
      </c>
      <c r="BH228" s="119">
        <f>MIN(Entradas!$F$20,BJ227+BB228+BC228+BD228+BE228-BF228-BG228)</f>
        <v>1</v>
      </c>
      <c r="BI228" s="119">
        <f>MAX(0,BJ227+BB228+BC228+BD228+BE228-BF228-BG228-BH228-Constantes!$F$27)</f>
        <v>0</v>
      </c>
      <c r="BJ228" s="119">
        <f t="shared" si="33"/>
        <v>1174.7744292261586</v>
      </c>
      <c r="BK228" s="119">
        <f>(Escenarios!$F$11*AU228+0.1*BF228)/(Escenarios!$F$12)</f>
        <v>0.33561561305862314</v>
      </c>
      <c r="BL228" s="119">
        <f>BI228/10/Escenarios!$F$12</f>
        <v>0</v>
      </c>
      <c r="BM228" s="119">
        <f>(Escenarios!$F$11*AW228+0.1*BG228)/(Escenarios!$F$12)</f>
        <v>7.3124706782475818E-2</v>
      </c>
      <c r="BN228" s="121">
        <f t="shared" si="34"/>
        <v>126.98214218600089</v>
      </c>
      <c r="BO228" s="121">
        <f>MAX(0,(BN228-Constantes!$D$13)*(1-EXP(-Constantes!$D$23)))</f>
        <v>0.5973757917647089</v>
      </c>
      <c r="BP228" s="121">
        <f>BL228+AY228*Escenarios!$F$11/Escenarios!$F$12+BO228</f>
        <v>0.59840582069456549</v>
      </c>
      <c r="BQ228" s="121">
        <f>0.0526*BL228*Observaciones!$F227^1.218</f>
        <v>0</v>
      </c>
      <c r="BR228" s="121">
        <f>BQ228*Constantes!$F$38</f>
        <v>0</v>
      </c>
      <c r="BS228" s="121">
        <f t="shared" si="35"/>
        <v>0</v>
      </c>
      <c r="BT228" s="15"/>
      <c r="BU228" s="74">
        <v>222</v>
      </c>
      <c r="BV228" s="75">
        <f>0.0526*Observaciones!$F227^2.218</f>
        <v>0</v>
      </c>
      <c r="BW228" s="75">
        <f>IF(Observaciones!$F227&gt;0.05*$CA$7,((Observaciones!$F227-0.05*$CA$7)^2)/(Observaciones!$F227+0.95*$CA$7),0)</f>
        <v>0</v>
      </c>
      <c r="BX228" s="75">
        <f>0.0526*BW228*Observaciones!$F227^1.218</f>
        <v>0</v>
      </c>
      <c r="BY228" s="27"/>
      <c r="BZ228" s="27"/>
      <c r="CA228" s="103"/>
      <c r="CB228" s="37"/>
    </row>
    <row r="229" spans="2:80" s="2" customFormat="1" ht="14.5" x14ac:dyDescent="0.35">
      <c r="B229" s="36"/>
      <c r="C229" s="74">
        <v>223</v>
      </c>
      <c r="D229" s="146">
        <f>ETo!$I228*((1-Constantes!$D$19)*ETo!$K228+ETo!$L228)</f>
        <v>1.2826402726433597</v>
      </c>
      <c r="E229" s="75">
        <f>MIN(D229*Constantes!$D$17,0.8*(H228+Observaciones!$F228-F229-G229-Constantes!$D$14))</f>
        <v>6.9561005319224031E-2</v>
      </c>
      <c r="F229" s="75">
        <f>IF(Observaciones!$F228&gt;0.05*Constantes!$D$18,((Observaciones!$F228-0.05*Constantes!$D$18)^2)/(Observaciones!$F228+0.95*Constantes!$D$18),0)</f>
        <v>0</v>
      </c>
      <c r="G229" s="75">
        <f>MAX(0,H228+Observaciones!$F228-F229-Constantes!$D$13)</f>
        <v>0</v>
      </c>
      <c r="H229" s="75">
        <f>H228+Observaciones!$F228-F229-E229-G229-I228</f>
        <v>25.51619316768485</v>
      </c>
      <c r="I229" s="75">
        <f>MAX(0,(H229-Constantes!$D$14)*(1-EXP(-Constantes!$D$22)))</f>
        <v>2.2293612470587231E-4</v>
      </c>
      <c r="J229" s="75">
        <f t="shared" si="27"/>
        <v>114.99190781155153</v>
      </c>
      <c r="K229" s="75">
        <f>MAX(0,(J229-Constantes!$D$13)*(1-EXP(-Constantes!$D$23)))</f>
        <v>0.51455319311219128</v>
      </c>
      <c r="L229" s="75">
        <f t="shared" si="28"/>
        <v>0.5147761292368972</v>
      </c>
      <c r="M229" s="75">
        <f>0.0526*F229*Observaciones!$F228^1.218</f>
        <v>0</v>
      </c>
      <c r="N229" s="75">
        <f>M229*Constantes!$D$38</f>
        <v>0</v>
      </c>
      <c r="O229" s="75">
        <f t="shared" si="29"/>
        <v>0</v>
      </c>
      <c r="P229" s="15"/>
      <c r="Q229" s="120">
        <v>223</v>
      </c>
      <c r="R229" s="146">
        <f>ETo!$I228*((1-Constantes!$E$19)*ETo!$K228+ETo!$L228)</f>
        <v>1.2828345356843303</v>
      </c>
      <c r="S229" s="121">
        <f>MIN(R229*Constantes!$E$17,0.8*(V228+Observaciones!$F228-T229-U229-Constantes!$D$14))</f>
        <v>6.810907008289746E-2</v>
      </c>
      <c r="T229" s="121">
        <f>IF(Observaciones!$F228&gt;0.05*Constantes!$E$18,((Observaciones!$F228-0.05*Constantes!$E$18)^2)/(Observaciones!$F228+0.95*Constantes!$E$18),0)</f>
        <v>0</v>
      </c>
      <c r="U229" s="121">
        <f>MAX(0,V228+Observaciones!$F228-T229-Constantes!$D$13)</f>
        <v>0</v>
      </c>
      <c r="V229" s="121">
        <f>V228+Observaciones!$F228-T229-S229-U229-W228</f>
        <v>25.515855170402585</v>
      </c>
      <c r="W229" s="121">
        <f>MAX(0,(V229-Constantes!$D$14)*(1-EXP(-Constantes!$D$22)))</f>
        <v>2.1828281624047908E-4</v>
      </c>
      <c r="X229" s="119">
        <f>X228+(Entradas!$E$19*U229-Y228)/(800*Entradas!$D$44)</f>
        <v>0</v>
      </c>
      <c r="Y229" s="119">
        <f>8000*Entradas!$D$45*X229/Constantes!$E$32</f>
        <v>0</v>
      </c>
      <c r="Z229" s="119">
        <f>10*Escenarios!$E$11*T229</f>
        <v>0</v>
      </c>
      <c r="AA229" s="119">
        <f>10*Escenarios!$E$11*Y229</f>
        <v>0</v>
      </c>
      <c r="AB229" s="119">
        <f>0.001*Observaciones!$F228*Escenarios!$E$9</f>
        <v>0</v>
      </c>
      <c r="AC229" s="119">
        <f>Observaciones!$I228</f>
        <v>0</v>
      </c>
      <c r="AD229" s="119">
        <f>MIN(0.0005*ETo!$M228*Escenarios!$E$9*(AH228/Constantes!$E$27)^(2/3),AH228+Z229+AA229+AB229+AC229)</f>
        <v>3.2623890856630164</v>
      </c>
      <c r="AE229" s="119">
        <f>MIN(Constantes!$E$26*(AH228/Constantes!$E$27)^(2/3),AH228+Z229+AA229+AB229+AC229-AD229)</f>
        <v>16.830283780451758</v>
      </c>
      <c r="AF229" s="119">
        <f>MIN(Entradas!$E$20,AH228+Z229+AA229+AB229+AC229-AD229-AE229)</f>
        <v>1</v>
      </c>
      <c r="AG229" s="119">
        <f>MAX(0,AH228+Z229+AA229+AB229+AC229-AD229-AE229-AF229-Constantes!$E$27)</f>
        <v>0</v>
      </c>
      <c r="AH229" s="119">
        <f t="shared" si="30"/>
        <v>5125.2761292702553</v>
      </c>
      <c r="AI229" s="119">
        <f>(Escenarios!$E$11*S229+0.1*AD229)/(Escenarios!$E$12)</f>
        <v>7.6457195040750409E-2</v>
      </c>
      <c r="AJ229" s="119">
        <f>AG229/10/Escenarios!$E$12</f>
        <v>0</v>
      </c>
      <c r="AK229" s="119">
        <f>(Escenarios!$E$11*U229+0.1*AE229)/(Escenarios!$E$12)</f>
        <v>4.8086525087005026E-2</v>
      </c>
      <c r="AL229" s="121">
        <f t="shared" si="31"/>
        <v>119.68479739212228</v>
      </c>
      <c r="AM229" s="121">
        <f>MAX(0,(AL229-Constantes!$D$13)*(1-EXP(-Constantes!$D$23)))</f>
        <v>0.5469693493034703</v>
      </c>
      <c r="AN229" s="121">
        <f>AJ229+W229*Escenarios!$E$11/Escenarios!$E$12+AM229</f>
        <v>0.54718451379376454</v>
      </c>
      <c r="AO229" s="121">
        <f>0.0526*AJ229*Observaciones!$F228^1.218</f>
        <v>0</v>
      </c>
      <c r="AP229" s="121">
        <f>AO229*Constantes!$E$38</f>
        <v>0</v>
      </c>
      <c r="AQ229" s="121">
        <f t="shared" si="32"/>
        <v>0</v>
      </c>
      <c r="AR229" s="15"/>
      <c r="AS229" s="74">
        <v>223</v>
      </c>
      <c r="AT229" s="146">
        <f>ETo!$I228*((1-Constantes!$F$19)*ETo!$K228+ETo!$L228)</f>
        <v>1.2834526453601469</v>
      </c>
      <c r="AU229" s="121">
        <f>MIN(AT229*Constantes!$F$17,0.8*(AX228+Observaciones!$F228-AV229-AW229-Constantes!$D$14))</f>
        <v>6.3481163752376807E-2</v>
      </c>
      <c r="AV229" s="121">
        <f>IF(Observaciones!$F228&gt;0.05*Constantes!$F$18,((Observaciones!$F228-0.05*Constantes!$F$18)^2)/(Observaciones!$F228+0.95*Constantes!$F$18),0)</f>
        <v>0</v>
      </c>
      <c r="AW229" s="121">
        <f>MAX(0,AX228+Observaciones!$F228-AV229-Constantes!$D$13)</f>
        <v>0</v>
      </c>
      <c r="AX229" s="121">
        <f>AX228+Observaciones!$F228-AV229-AU229-AW229-AY228</f>
        <v>25.514777836012492</v>
      </c>
      <c r="AY229" s="121">
        <f>MAX(0,(AX229-Constantes!$D$14)*(1-EXP(-Constantes!$D$22)))</f>
        <v>2.0345083533260288E-4</v>
      </c>
      <c r="AZ229" s="119">
        <f>AZ228+(Entradas!$F$19*AW229-BA228)/(800*Entradas!$D$44)</f>
        <v>0</v>
      </c>
      <c r="BA229" s="119">
        <f>8000*Entradas!$D$45*AZ229/Constantes!$F$32</f>
        <v>0</v>
      </c>
      <c r="BB229" s="119">
        <f>10*Escenarios!$F$11*AV229</f>
        <v>0</v>
      </c>
      <c r="BC229" s="119">
        <f>10*Escenarios!$F$11*BA229</f>
        <v>0</v>
      </c>
      <c r="BD229" s="119">
        <f>0.001*Observaciones!$F228*Escenarios!$F$9</f>
        <v>0</v>
      </c>
      <c r="BE229" s="119">
        <f>Observaciones!$I228</f>
        <v>0</v>
      </c>
      <c r="BF229" s="119">
        <f>MIN(0.0005*ETo!$M228*Escenarios!$F$9*(BJ228/Constantes!$F$27)^(2/3),BJ228+BB229+BE229+BC229+BD229)</f>
        <v>4.8741415004573323</v>
      </c>
      <c r="BG229" s="119">
        <f>MIN(Constantes!$F$26*(BJ228/Constantes!$F$27)^(2/3),BJ228+BB229+BC229+BD229+BE229-BF229)</f>
        <v>25.145126005748082</v>
      </c>
      <c r="BH229" s="119">
        <f>MIN(Entradas!$F$20,BJ228+BB229+BC229+BD229+BE229-BF229-BG229)</f>
        <v>1</v>
      </c>
      <c r="BI229" s="119">
        <f>MAX(0,BJ228+BB229+BC229+BD229+BE229-BF229-BG229-BH229-Constantes!$F$27)</f>
        <v>0</v>
      </c>
      <c r="BJ229" s="119">
        <f t="shared" si="33"/>
        <v>1143.7551617199531</v>
      </c>
      <c r="BK229" s="119">
        <f>(Escenarios!$F$11*AU229+0.1*BF229)/(Escenarios!$F$12)</f>
        <v>7.3779787253547655E-2</v>
      </c>
      <c r="BL229" s="119">
        <f>BI229/10/Escenarios!$F$12</f>
        <v>0</v>
      </c>
      <c r="BM229" s="119">
        <f>(Escenarios!$F$11*AW229+0.1*BG229)/(Escenarios!$F$12)</f>
        <v>7.1843217159280243E-2</v>
      </c>
      <c r="BN229" s="121">
        <f t="shared" si="34"/>
        <v>126.45660961139546</v>
      </c>
      <c r="BO229" s="121">
        <f>MAX(0,(BN229-Constantes!$D$13)*(1-EXP(-Constantes!$D$23)))</f>
        <v>0.59374567310763571</v>
      </c>
      <c r="BP229" s="121">
        <f>BL229+AY229*Escenarios!$F$11/Escenarios!$F$12+BO229</f>
        <v>0.59393749818094932</v>
      </c>
      <c r="BQ229" s="121">
        <f>0.0526*BL229*Observaciones!$F228^1.218</f>
        <v>0</v>
      </c>
      <c r="BR229" s="121">
        <f>BQ229*Constantes!$F$38</f>
        <v>0</v>
      </c>
      <c r="BS229" s="121">
        <f t="shared" si="35"/>
        <v>0</v>
      </c>
      <c r="BT229" s="15"/>
      <c r="BU229" s="74">
        <v>223</v>
      </c>
      <c r="BV229" s="75">
        <f>0.0526*Observaciones!$F228^2.218</f>
        <v>0</v>
      </c>
      <c r="BW229" s="75">
        <f>IF(Observaciones!$F228&gt;0.05*$CA$7,((Observaciones!$F228-0.05*$CA$7)^2)/(Observaciones!$F228+0.95*$CA$7),0)</f>
        <v>0</v>
      </c>
      <c r="BX229" s="75">
        <f>0.0526*BW229*Observaciones!$F228^1.218</f>
        <v>0</v>
      </c>
      <c r="BY229" s="27"/>
      <c r="BZ229" s="27"/>
      <c r="CA229" s="103"/>
      <c r="CB229" s="37"/>
    </row>
    <row r="230" spans="2:80" s="2" customFormat="1" ht="14.5" x14ac:dyDescent="0.35">
      <c r="B230" s="36"/>
      <c r="C230" s="74">
        <v>224</v>
      </c>
      <c r="D230" s="146">
        <f>ETo!$I229*((1-Constantes!$D$19)*ETo!$K229+ETo!$L229)</f>
        <v>1.3437365034326005</v>
      </c>
      <c r="E230" s="75">
        <f>MIN(D230*Constantes!$D$17,0.8*(H229+Observaciones!$F229-F230-G230-Constantes!$D$14))</f>
        <v>1.295453414787744E-2</v>
      </c>
      <c r="F230" s="75">
        <f>IF(Observaciones!$F229&gt;0.05*Constantes!$D$18,((Observaciones!$F229-0.05*Constantes!$D$18)^2)/(Observaciones!$F229+0.95*Constantes!$D$18),0)</f>
        <v>0</v>
      </c>
      <c r="G230" s="75">
        <f>MAX(0,H229+Observaciones!$F229-F230-Constantes!$D$13)</f>
        <v>0</v>
      </c>
      <c r="H230" s="75">
        <f>H229+Observaciones!$F229-F230-E230-G230-I229</f>
        <v>25.503015697412266</v>
      </c>
      <c r="I230" s="75">
        <f>MAX(0,(H230-Constantes!$D$14)*(1-EXP(-Constantes!$D$22)))</f>
        <v>4.1517997433231131E-5</v>
      </c>
      <c r="J230" s="75">
        <f t="shared" si="27"/>
        <v>114.47735461843934</v>
      </c>
      <c r="K230" s="75">
        <f>MAX(0,(J230-Constantes!$D$13)*(1-EXP(-Constantes!$D$23)))</f>
        <v>0.51099891458288105</v>
      </c>
      <c r="L230" s="75">
        <f t="shared" si="28"/>
        <v>0.51104043258031429</v>
      </c>
      <c r="M230" s="75">
        <f>0.0526*F230*Observaciones!$F229^1.218</f>
        <v>0</v>
      </c>
      <c r="N230" s="75">
        <f>M230*Constantes!$D$38</f>
        <v>0</v>
      </c>
      <c r="O230" s="75">
        <f t="shared" si="29"/>
        <v>0</v>
      </c>
      <c r="P230" s="15"/>
      <c r="Q230" s="120">
        <v>224</v>
      </c>
      <c r="R230" s="146">
        <f>ETo!$I229*((1-Constantes!$E$19)*ETo!$K229+ETo!$L229)</f>
        <v>1.3439404346843591</v>
      </c>
      <c r="S230" s="121">
        <f>MIN(R230*Constantes!$E$17,0.8*(V229+Observaciones!$F229-T230-U230-Constantes!$D$14))</f>
        <v>1.2684136322064887E-2</v>
      </c>
      <c r="T230" s="121">
        <f>IF(Observaciones!$F229&gt;0.05*Constantes!$E$18,((Observaciones!$F229-0.05*Constantes!$E$18)^2)/(Observaciones!$F229+0.95*Constantes!$E$18),0)</f>
        <v>0</v>
      </c>
      <c r="U230" s="121">
        <f>MAX(0,V229+Observaciones!$F229-T230-Constantes!$D$13)</f>
        <v>0</v>
      </c>
      <c r="V230" s="121">
        <f>V229+Observaciones!$F229-T230-S230-U230-W229</f>
        <v>25.502952751264278</v>
      </c>
      <c r="W230" s="121">
        <f>MAX(0,(V230-Constantes!$D$14)*(1-EXP(-Constantes!$D$22)))</f>
        <v>4.065139921287304E-5</v>
      </c>
      <c r="X230" s="119">
        <f>X229+(Entradas!$E$19*U230-Y229)/(800*Entradas!$D$44)</f>
        <v>0</v>
      </c>
      <c r="Y230" s="119">
        <f>8000*Entradas!$D$45*X230/Constantes!$E$32</f>
        <v>0</v>
      </c>
      <c r="Z230" s="119">
        <f>10*Escenarios!$E$11*T230</f>
        <v>0</v>
      </c>
      <c r="AA230" s="119">
        <f>10*Escenarios!$E$11*Y230</f>
        <v>0</v>
      </c>
      <c r="AB230" s="119">
        <f>0.001*Observaciones!$F229*Escenarios!$E$9</f>
        <v>0</v>
      </c>
      <c r="AC230" s="119">
        <f>Observaciones!$I229</f>
        <v>0</v>
      </c>
      <c r="AD230" s="119">
        <f>MIN(0.0005*ETo!$M229*Escenarios!$E$9*(AH229/Constantes!$E$27)^(2/3),AH229+Z230+AA230+AB230+AC230)</f>
        <v>3.4096430880842945</v>
      </c>
      <c r="AE230" s="119">
        <f>MIN(Constantes!$E$26*(AH229/Constantes!$E$27)^(2/3),AH229+Z230+AA230+AB230+AC230-AD230)</f>
        <v>16.784265753461721</v>
      </c>
      <c r="AF230" s="119">
        <f>MIN(Entradas!$E$20,AH229+Z230+AA230+AB230+AC230-AD230-AE230)</f>
        <v>1</v>
      </c>
      <c r="AG230" s="119">
        <f>MAX(0,AH229+Z230+AA230+AB230+AC230-AD230-AE230-AF230-Constantes!$E$27)</f>
        <v>0</v>
      </c>
      <c r="AH230" s="119">
        <f t="shared" si="30"/>
        <v>5104.0822204287088</v>
      </c>
      <c r="AI230" s="119">
        <f>(Escenarios!$E$11*S230+0.1*AD230)/(Escenarios!$E$12)</f>
        <v>2.2244771769133375E-2</v>
      </c>
      <c r="AJ230" s="119">
        <f>AG230/10/Escenarios!$E$12</f>
        <v>0</v>
      </c>
      <c r="AK230" s="119">
        <f>(Escenarios!$E$11*U230+0.1*AE230)/(Escenarios!$E$12)</f>
        <v>4.7955045009890639E-2</v>
      </c>
      <c r="AL230" s="121">
        <f t="shared" si="31"/>
        <v>119.1857830878287</v>
      </c>
      <c r="AM230" s="121">
        <f>MAX(0,(AL230-Constantes!$D$13)*(1-EXP(-Constantes!$D$23)))</f>
        <v>0.54352240571957799</v>
      </c>
      <c r="AN230" s="121">
        <f>AJ230+W230*Escenarios!$E$11/Escenarios!$E$12+AM230</f>
        <v>0.54356247638451638</v>
      </c>
      <c r="AO230" s="121">
        <f>0.0526*AJ230*Observaciones!$F229^1.218</f>
        <v>0</v>
      </c>
      <c r="AP230" s="121">
        <f>AO230*Constantes!$E$38</f>
        <v>0</v>
      </c>
      <c r="AQ230" s="121">
        <f t="shared" si="32"/>
        <v>0</v>
      </c>
      <c r="AR230" s="15"/>
      <c r="AS230" s="74">
        <v>224</v>
      </c>
      <c r="AT230" s="146">
        <f>ETo!$I229*((1-Constantes!$F$19)*ETo!$K229+ETo!$L229)</f>
        <v>1.3445893068490455</v>
      </c>
      <c r="AU230" s="121">
        <f>MIN(AT230*Constantes!$F$17,0.8*(AX229+Observaciones!$F229-AV230-AW230-Constantes!$D$14))</f>
        <v>1.1822268809990533E-2</v>
      </c>
      <c r="AV230" s="121">
        <f>IF(Observaciones!$F229&gt;0.05*Constantes!$F$18,((Observaciones!$F229-0.05*Constantes!$F$18)^2)/(Observaciones!$F229+0.95*Constantes!$F$18),0)</f>
        <v>0</v>
      </c>
      <c r="AW230" s="121">
        <f>MAX(0,AX229+Observaciones!$F229-AV230-Constantes!$D$13)</f>
        <v>0</v>
      </c>
      <c r="AX230" s="121">
        <f>AX229+Observaciones!$F229-AV230-AU230-AW230-AY229</f>
        <v>25.502752116367169</v>
      </c>
      <c r="AY230" s="121">
        <f>MAX(0,(AX230-Constantes!$D$14)*(1-EXP(-Constantes!$D$22)))</f>
        <v>3.7889199295433884E-5</v>
      </c>
      <c r="AZ230" s="119">
        <f>AZ229+(Entradas!$F$19*AW230-BA229)/(800*Entradas!$D$44)</f>
        <v>0</v>
      </c>
      <c r="BA230" s="119">
        <f>8000*Entradas!$D$45*AZ230/Constantes!$F$32</f>
        <v>0</v>
      </c>
      <c r="BB230" s="119">
        <f>10*Escenarios!$F$11*AV230</f>
        <v>0</v>
      </c>
      <c r="BC230" s="119">
        <f>10*Escenarios!$F$11*BA230</f>
        <v>0</v>
      </c>
      <c r="BD230" s="119">
        <f>0.001*Observaciones!$F229*Escenarios!$F$9</f>
        <v>0</v>
      </c>
      <c r="BE230" s="119">
        <f>Observaciones!$I229</f>
        <v>0</v>
      </c>
      <c r="BF230" s="119">
        <f>MIN(0.0005*ETo!$M229*Escenarios!$F$9*(BJ229/Constantes!$F$27)^(2/3),BJ229+BB230+BE230+BC230+BD230)</f>
        <v>5.0177934206688741</v>
      </c>
      <c r="BG230" s="119">
        <f>MIN(Constantes!$F$26*(BJ229/Constantes!$F$27)^(2/3),BJ229+BB230+BC230+BD230+BE230-BF230)</f>
        <v>24.700526152664576</v>
      </c>
      <c r="BH230" s="119">
        <f>MIN(Entradas!$F$20,BJ229+BB230+BC230+BD230+BE230-BF230-BG230)</f>
        <v>1</v>
      </c>
      <c r="BI230" s="119">
        <f>MAX(0,BJ229+BB230+BC230+BD230+BE230-BF230-BG230-BH230-Constantes!$F$27)</f>
        <v>0</v>
      </c>
      <c r="BJ230" s="119">
        <f t="shared" si="33"/>
        <v>1113.0368421466196</v>
      </c>
      <c r="BK230" s="119">
        <f>(Escenarios!$F$11*AU230+0.1*BF230)/(Escenarios!$F$12)</f>
        <v>2.5483263222759289E-2</v>
      </c>
      <c r="BL230" s="119">
        <f>BI230/10/Escenarios!$F$12</f>
        <v>0</v>
      </c>
      <c r="BM230" s="119">
        <f>(Escenarios!$F$11*AW230+0.1*BG230)/(Escenarios!$F$12)</f>
        <v>7.0572931864755939E-2</v>
      </c>
      <c r="BN230" s="121">
        <f t="shared" si="34"/>
        <v>125.93343687015259</v>
      </c>
      <c r="BO230" s="121">
        <f>MAX(0,(BN230-Constantes!$D$13)*(1-EXP(-Constantes!$D$23)))</f>
        <v>0.59013185501028209</v>
      </c>
      <c r="BP230" s="121">
        <f>BL230+AY230*Escenarios!$F$11/Escenarios!$F$12+BO230</f>
        <v>0.59016757911247497</v>
      </c>
      <c r="BQ230" s="121">
        <f>0.0526*BL230*Observaciones!$F229^1.218</f>
        <v>0</v>
      </c>
      <c r="BR230" s="121">
        <f>BQ230*Constantes!$F$38</f>
        <v>0</v>
      </c>
      <c r="BS230" s="121">
        <f t="shared" si="35"/>
        <v>0</v>
      </c>
      <c r="BT230" s="15"/>
      <c r="BU230" s="74">
        <v>224</v>
      </c>
      <c r="BV230" s="75">
        <f>0.0526*Observaciones!$F229^2.218</f>
        <v>0</v>
      </c>
      <c r="BW230" s="75">
        <f>IF(Observaciones!$F229&gt;0.05*$CA$7,((Observaciones!$F229-0.05*$CA$7)^2)/(Observaciones!$F229+0.95*$CA$7),0)</f>
        <v>0</v>
      </c>
      <c r="BX230" s="75">
        <f>0.0526*BW230*Observaciones!$F229^1.218</f>
        <v>0</v>
      </c>
      <c r="BY230" s="27"/>
      <c r="BZ230" s="27"/>
      <c r="CA230" s="103"/>
      <c r="CB230" s="37"/>
    </row>
    <row r="231" spans="2:80" s="2" customFormat="1" ht="14.5" x14ac:dyDescent="0.35">
      <c r="B231" s="36"/>
      <c r="C231" s="74">
        <v>225</v>
      </c>
      <c r="D231" s="146">
        <f>ETo!$I230*((1-Constantes!$D$19)*ETo!$K230+ETo!$L230)</f>
        <v>1.336253155823286</v>
      </c>
      <c r="E231" s="75">
        <f>MIN(D231*Constantes!$D$17,0.8*(H230+Observaciones!$F230-F231-G231-Constantes!$D$14))</f>
        <v>2.4125579298100775E-3</v>
      </c>
      <c r="F231" s="75">
        <f>IF(Observaciones!$F230&gt;0.05*Constantes!$D$18,((Observaciones!$F230-0.05*Constantes!$D$18)^2)/(Observaciones!$F230+0.95*Constantes!$D$18),0)</f>
        <v>0</v>
      </c>
      <c r="G231" s="75">
        <f>MAX(0,H230+Observaciones!$F230-F231-Constantes!$D$13)</f>
        <v>0</v>
      </c>
      <c r="H231" s="75">
        <f>H230+Observaciones!$F230-F231-E231-G231-I230</f>
        <v>25.500561621485023</v>
      </c>
      <c r="I231" s="75">
        <f>MAX(0,(H231-Constantes!$D$14)*(1-EXP(-Constantes!$D$22)))</f>
        <v>7.7320089471385773E-6</v>
      </c>
      <c r="J231" s="75">
        <f t="shared" si="27"/>
        <v>113.96635570385645</v>
      </c>
      <c r="K231" s="75">
        <f>MAX(0,(J231-Constantes!$D$13)*(1-EXP(-Constantes!$D$23)))</f>
        <v>0.50746918724873014</v>
      </c>
      <c r="L231" s="75">
        <f t="shared" si="28"/>
        <v>0.50747691925767724</v>
      </c>
      <c r="M231" s="75">
        <f>0.0526*F231*Observaciones!$F230^1.218</f>
        <v>0</v>
      </c>
      <c r="N231" s="75">
        <f>M231*Constantes!$D$38</f>
        <v>0</v>
      </c>
      <c r="O231" s="75">
        <f t="shared" si="29"/>
        <v>0</v>
      </c>
      <c r="P231" s="15"/>
      <c r="Q231" s="120">
        <v>225</v>
      </c>
      <c r="R231" s="146">
        <f>ETo!$I230*((1-Constantes!$E$19)*ETo!$K230+ETo!$L230)</f>
        <v>1.3364553379453856</v>
      </c>
      <c r="S231" s="121">
        <f>MIN(R231*Constantes!$E$17,0.8*(V230+Observaciones!$F230-T231-U231-Constantes!$D$14))</f>
        <v>2.3622010114195294E-3</v>
      </c>
      <c r="T231" s="121">
        <f>IF(Observaciones!$F230&gt;0.05*Constantes!$E$18,((Observaciones!$F230-0.05*Constantes!$E$18)^2)/(Observaciones!$F230+0.95*Constantes!$E$18),0)</f>
        <v>0</v>
      </c>
      <c r="U231" s="121">
        <f>MAX(0,V230+Observaciones!$F230-T231-Constantes!$D$13)</f>
        <v>0</v>
      </c>
      <c r="V231" s="121">
        <f>V230+Observaciones!$F230-T231-S231-U231-W230</f>
        <v>25.500549898853645</v>
      </c>
      <c r="W231" s="121">
        <f>MAX(0,(V231-Constantes!$D$14)*(1-EXP(-Constantes!$D$22)))</f>
        <v>7.5706200168476205E-6</v>
      </c>
      <c r="X231" s="119">
        <f>X230+(Entradas!$E$19*U231-Y230)/(800*Entradas!$D$44)</f>
        <v>0</v>
      </c>
      <c r="Y231" s="119">
        <f>8000*Entradas!$D$45*X231/Constantes!$E$32</f>
        <v>0</v>
      </c>
      <c r="Z231" s="119">
        <f>10*Escenarios!$E$11*T231</f>
        <v>0</v>
      </c>
      <c r="AA231" s="119">
        <f>10*Escenarios!$E$11*Y231</f>
        <v>0</v>
      </c>
      <c r="AB231" s="119">
        <f>0.001*Observaciones!$F230*Escenarios!$E$9</f>
        <v>0</v>
      </c>
      <c r="AC231" s="119">
        <f>Observaciones!$I230</f>
        <v>0</v>
      </c>
      <c r="AD231" s="119">
        <f>MIN(0.0005*ETo!$M230*Escenarios!$E$9*(AH230/Constantes!$E$27)^(2/3),AH230+Z231+AA231+AB231+AC231)</f>
        <v>3.3795296935232679</v>
      </c>
      <c r="AE231" s="119">
        <f>MIN(Constantes!$E$26*(AH230/Constantes!$E$27)^(2/3),AH230+Z231+AA231+AB231+AC231-AD231)</f>
        <v>16.737963231787209</v>
      </c>
      <c r="AF231" s="119">
        <f>MIN(Entradas!$E$20,AH230+Z231+AA231+AB231+AC231-AD231-AE231)</f>
        <v>1</v>
      </c>
      <c r="AG231" s="119">
        <f>MAX(0,AH230+Z231+AA231+AB231+AC231-AD231-AE231-AF231-Constantes!$E$27)</f>
        <v>0</v>
      </c>
      <c r="AH231" s="119">
        <f t="shared" si="30"/>
        <v>5082.9647275033985</v>
      </c>
      <c r="AI231" s="119">
        <f>(Escenarios!$E$11*S231+0.1*AD231)/(Escenarios!$E$12)</f>
        <v>1.1984254407037161E-2</v>
      </c>
      <c r="AJ231" s="119">
        <f>AG231/10/Escenarios!$E$12</f>
        <v>0</v>
      </c>
      <c r="AK231" s="119">
        <f>(Escenarios!$E$11*U231+0.1*AE231)/(Escenarios!$E$12)</f>
        <v>4.7822752090820597E-2</v>
      </c>
      <c r="AL231" s="121">
        <f t="shared" si="31"/>
        <v>118.69008343419995</v>
      </c>
      <c r="AM231" s="121">
        <f>MAX(0,(AL231-Constantes!$D$13)*(1-EXP(-Constantes!$D$23)))</f>
        <v>0.54009835810027773</v>
      </c>
      <c r="AN231" s="121">
        <f>AJ231+W231*Escenarios!$E$11/Escenarios!$E$12+AM231</f>
        <v>0.54010582056858003</v>
      </c>
      <c r="AO231" s="121">
        <f>0.0526*AJ231*Observaciones!$F230^1.218</f>
        <v>0</v>
      </c>
      <c r="AP231" s="121">
        <f>AO231*Constantes!$E$38</f>
        <v>0</v>
      </c>
      <c r="AQ231" s="121">
        <f t="shared" si="32"/>
        <v>0</v>
      </c>
      <c r="AR231" s="15"/>
      <c r="AS231" s="74">
        <v>225</v>
      </c>
      <c r="AT231" s="146">
        <f>ETo!$I230*((1-Constantes!$F$19)*ETo!$K230+ETo!$L230)</f>
        <v>1.3370986446975233</v>
      </c>
      <c r="AU231" s="121">
        <f>MIN(AT231*Constantes!$F$17,0.8*(AX230+Observaciones!$F230-AV231-AW231-Constantes!$D$14))</f>
        <v>2.2016930937326152E-3</v>
      </c>
      <c r="AV231" s="121">
        <f>IF(Observaciones!$F230&gt;0.05*Constantes!$F$18,((Observaciones!$F230-0.05*Constantes!$F$18)^2)/(Observaciones!$F230+0.95*Constantes!$F$18),0)</f>
        <v>0</v>
      </c>
      <c r="AW231" s="121">
        <f>MAX(0,AX230+Observaciones!$F230-AV231-Constantes!$D$13)</f>
        <v>0</v>
      </c>
      <c r="AX231" s="121">
        <f>AX230+Observaciones!$F230-AV231-AU231-AW231-AY230</f>
        <v>25.500512534074144</v>
      </c>
      <c r="AY231" s="121">
        <f>MAX(0,(AX231-Constantes!$D$14)*(1-EXP(-Constantes!$D$22)))</f>
        <v>7.0562080559091886E-6</v>
      </c>
      <c r="AZ231" s="119">
        <f>AZ230+(Entradas!$F$19*AW231-BA230)/(800*Entradas!$D$44)</f>
        <v>0</v>
      </c>
      <c r="BA231" s="119">
        <f>8000*Entradas!$D$45*AZ231/Constantes!$F$32</f>
        <v>0</v>
      </c>
      <c r="BB231" s="119">
        <f>10*Escenarios!$F$11*AV231</f>
        <v>0</v>
      </c>
      <c r="BC231" s="119">
        <f>10*Escenarios!$F$11*BA231</f>
        <v>0</v>
      </c>
      <c r="BD231" s="119">
        <f>0.001*Observaciones!$F230*Escenarios!$F$9</f>
        <v>0</v>
      </c>
      <c r="BE231" s="119">
        <f>Observaciones!$I230</f>
        <v>0</v>
      </c>
      <c r="BF231" s="119">
        <f>MIN(0.0005*ETo!$M230*Escenarios!$F$9*(BJ230/Constantes!$F$27)^(2/3),BJ230+BB231+BE231+BC231+BD231)</f>
        <v>4.8975345690507215</v>
      </c>
      <c r="BG231" s="119">
        <f>MIN(Constantes!$F$26*(BJ230/Constantes!$F$27)^(2/3),BJ230+BB231+BC231+BD231+BE231-BF231)</f>
        <v>24.256260775065567</v>
      </c>
      <c r="BH231" s="119">
        <f>MIN(Entradas!$F$20,BJ230+BB231+BC231+BD231+BE231-BF231-BG231)</f>
        <v>1</v>
      </c>
      <c r="BI231" s="119">
        <f>MAX(0,BJ230+BB231+BC231+BD231+BE231-BF231-BG231-BH231-Constantes!$F$27)</f>
        <v>0</v>
      </c>
      <c r="BJ231" s="119">
        <f t="shared" si="33"/>
        <v>1082.8830468025033</v>
      </c>
      <c r="BK231" s="119">
        <f>(Escenarios!$F$11*AU231+0.1*BF231)/(Escenarios!$F$12)</f>
        <v>1.6068837971378529E-2</v>
      </c>
      <c r="BL231" s="119">
        <f>BI231/10/Escenarios!$F$12</f>
        <v>0</v>
      </c>
      <c r="BM231" s="119">
        <f>(Escenarios!$F$11*AW231+0.1*BG231)/(Escenarios!$F$12)</f>
        <v>6.9303602214473056E-2</v>
      </c>
      <c r="BN231" s="121">
        <f t="shared" si="34"/>
        <v>125.41260861735678</v>
      </c>
      <c r="BO231" s="121">
        <f>MAX(0,(BN231-Constantes!$D$13)*(1-EXP(-Constantes!$D$23)))</f>
        <v>0.58653423147757444</v>
      </c>
      <c r="BP231" s="121">
        <f>BL231+AY231*Escenarios!$F$11/Escenarios!$F$12+BO231</f>
        <v>0.58654088447374142</v>
      </c>
      <c r="BQ231" s="121">
        <f>0.0526*BL231*Observaciones!$F230^1.218</f>
        <v>0</v>
      </c>
      <c r="BR231" s="121">
        <f>BQ231*Constantes!$F$38</f>
        <v>0</v>
      </c>
      <c r="BS231" s="121">
        <f t="shared" si="35"/>
        <v>0</v>
      </c>
      <c r="BT231" s="15"/>
      <c r="BU231" s="74">
        <v>225</v>
      </c>
      <c r="BV231" s="75">
        <f>0.0526*Observaciones!$F230^2.218</f>
        <v>0</v>
      </c>
      <c r="BW231" s="75">
        <f>IF(Observaciones!$F230&gt;0.05*$CA$7,((Observaciones!$F230-0.05*$CA$7)^2)/(Observaciones!$F230+0.95*$CA$7),0)</f>
        <v>0</v>
      </c>
      <c r="BX231" s="75">
        <f>0.0526*BW231*Observaciones!$F230^1.218</f>
        <v>0</v>
      </c>
      <c r="BY231" s="27"/>
      <c r="BZ231" s="27"/>
      <c r="CA231" s="103"/>
      <c r="CB231" s="37"/>
    </row>
    <row r="232" spans="2:80" s="2" customFormat="1" ht="14.5" x14ac:dyDescent="0.35">
      <c r="B232" s="36"/>
      <c r="C232" s="74">
        <v>226</v>
      </c>
      <c r="D232" s="146">
        <f>ETo!$I231*((1-Constantes!$D$19)*ETo!$K231+ETo!$L231)</f>
        <v>0</v>
      </c>
      <c r="E232" s="75">
        <f>MIN(D232*Constantes!$D$17,0.8*(H231+Observaciones!$F231-F232-G232-Constantes!$D$14))</f>
        <v>0</v>
      </c>
      <c r="F232" s="75">
        <f>IF(Observaciones!$F231&gt;0.05*Constantes!$D$18,((Observaciones!$F231-0.05*Constantes!$D$18)^2)/(Observaciones!$F231+0.95*Constantes!$D$18),0)</f>
        <v>0</v>
      </c>
      <c r="G232" s="75">
        <f>MAX(0,H231+Observaciones!$F231-F232-Constantes!$D$13)</f>
        <v>0</v>
      </c>
      <c r="H232" s="75">
        <f>H231+Observaciones!$F231-F232-E232-G232-I231</f>
        <v>25.500553889476077</v>
      </c>
      <c r="I232" s="75">
        <f>MAX(0,(H232-Constantes!$D$14)*(1-EXP(-Constantes!$D$22)))</f>
        <v>7.6255600951191005E-6</v>
      </c>
      <c r="J232" s="75">
        <f t="shared" si="27"/>
        <v>113.45888651660772</v>
      </c>
      <c r="K232" s="75">
        <f>MAX(0,(J232-Constantes!$D$13)*(1-EXP(-Constantes!$D$23)))</f>
        <v>0.50396384152224583</v>
      </c>
      <c r="L232" s="75">
        <f t="shared" si="28"/>
        <v>0.50397146708234097</v>
      </c>
      <c r="M232" s="75">
        <f>0.0526*F232*Observaciones!$F231^1.218</f>
        <v>0</v>
      </c>
      <c r="N232" s="75">
        <f>M232*Constantes!$D$38</f>
        <v>0</v>
      </c>
      <c r="O232" s="75">
        <f t="shared" si="29"/>
        <v>0</v>
      </c>
      <c r="P232" s="15"/>
      <c r="Q232" s="120">
        <v>226</v>
      </c>
      <c r="R232" s="146">
        <f>ETo!$I231*((1-Constantes!$E$19)*ETo!$K231+ETo!$L231)</f>
        <v>0</v>
      </c>
      <c r="S232" s="121">
        <f>MIN(R232*Constantes!$E$17,0.8*(V231+Observaciones!$F231-T232-U232-Constantes!$D$14))</f>
        <v>0</v>
      </c>
      <c r="T232" s="121">
        <f>IF(Observaciones!$F231&gt;0.05*Constantes!$E$18,((Observaciones!$F231-0.05*Constantes!$E$18)^2)/(Observaciones!$F231+0.95*Constantes!$E$18),0)</f>
        <v>0</v>
      </c>
      <c r="U232" s="121">
        <f>MAX(0,V231+Observaciones!$F231-T232-Constantes!$D$13)</f>
        <v>0</v>
      </c>
      <c r="V232" s="121">
        <f>V231+Observaciones!$F231-T232-S232-U232-W231</f>
        <v>25.500542328233628</v>
      </c>
      <c r="W232" s="121">
        <f>MAX(0,(V232-Constantes!$D$14)*(1-EXP(-Constantes!$D$22)))</f>
        <v>7.4663930539036388E-6</v>
      </c>
      <c r="X232" s="119">
        <f>X231+(Entradas!$E$19*U232-Y231)/(800*Entradas!$D$44)</f>
        <v>0</v>
      </c>
      <c r="Y232" s="119">
        <f>8000*Entradas!$D$45*X232/Constantes!$E$32</f>
        <v>0</v>
      </c>
      <c r="Z232" s="119">
        <f>10*Escenarios!$E$11*T232</f>
        <v>0</v>
      </c>
      <c r="AA232" s="119">
        <f>10*Escenarios!$E$11*Y232</f>
        <v>0</v>
      </c>
      <c r="AB232" s="119">
        <f>0.001*Observaciones!$F231*Escenarios!$E$9</f>
        <v>0</v>
      </c>
      <c r="AC232" s="119">
        <f>Observaciones!$I231</f>
        <v>0</v>
      </c>
      <c r="AD232" s="119">
        <f>MIN(0.0005*ETo!$M231*Escenarios!$E$9*(AH231/Constantes!$E$27)^(2/3),AH231+Z232+AA232+AB232+AC232)</f>
        <v>0</v>
      </c>
      <c r="AE232" s="119">
        <f>MIN(Constantes!$E$26*(AH231/Constantes!$E$27)^(2/3),AH231+Z232+AA232+AB232+AC232-AD232)</f>
        <v>16.691763870907348</v>
      </c>
      <c r="AF232" s="119">
        <f>MIN(Entradas!$E$20,AH231+Z232+AA232+AB232+AC232-AD232-AE232)</f>
        <v>1</v>
      </c>
      <c r="AG232" s="119">
        <f>MAX(0,AH231+Z232+AA232+AB232+AC232-AD232-AE232-AF232-Constantes!$E$27)</f>
        <v>0</v>
      </c>
      <c r="AH232" s="119">
        <f t="shared" si="30"/>
        <v>5065.2729636324912</v>
      </c>
      <c r="AI232" s="119">
        <f>(Escenarios!$E$11*S232+0.1*AD232)/(Escenarios!$E$12)</f>
        <v>0</v>
      </c>
      <c r="AJ232" s="119">
        <f>AG232/10/Escenarios!$E$12</f>
        <v>0</v>
      </c>
      <c r="AK232" s="119">
        <f>(Escenarios!$E$11*U232+0.1*AE232)/(Escenarios!$E$12)</f>
        <v>4.7690753916878138E-2</v>
      </c>
      <c r="AL232" s="121">
        <f t="shared" si="31"/>
        <v>118.19767583001655</v>
      </c>
      <c r="AM232" s="121">
        <f>MAX(0,(AL232-Constantes!$D$13)*(1-EXP(-Constantes!$D$23)))</f>
        <v>0.53669705032754267</v>
      </c>
      <c r="AN232" s="121">
        <f>AJ232+W232*Escenarios!$E$11/Escenarios!$E$12+AM232</f>
        <v>0.53670441005783864</v>
      </c>
      <c r="AO232" s="121">
        <f>0.0526*AJ232*Observaciones!$F231^1.218</f>
        <v>0</v>
      </c>
      <c r="AP232" s="121">
        <f>AO232*Constantes!$E$38</f>
        <v>0</v>
      </c>
      <c r="AQ232" s="121">
        <f t="shared" si="32"/>
        <v>0</v>
      </c>
      <c r="AR232" s="15"/>
      <c r="AS232" s="74">
        <v>226</v>
      </c>
      <c r="AT232" s="146">
        <f>ETo!$I231*((1-Constantes!$F$19)*ETo!$K231+ETo!$L231)</f>
        <v>0</v>
      </c>
      <c r="AU232" s="121">
        <f>MIN(AT232*Constantes!$F$17,0.8*(AX231+Observaciones!$F231-AV232-AW232-Constantes!$D$14))</f>
        <v>0</v>
      </c>
      <c r="AV232" s="121">
        <f>IF(Observaciones!$F231&gt;0.05*Constantes!$F$18,((Observaciones!$F231-0.05*Constantes!$F$18)^2)/(Observaciones!$F231+0.95*Constantes!$F$18),0)</f>
        <v>0</v>
      </c>
      <c r="AW232" s="121">
        <f>MAX(0,AX231+Observaciones!$F231-AV232-Constantes!$D$13)</f>
        <v>0</v>
      </c>
      <c r="AX232" s="121">
        <f>AX231+Observaciones!$F231-AV232-AU232-AW232-AY231</f>
        <v>25.500505477866088</v>
      </c>
      <c r="AY232" s="121">
        <f>MAX(0,(AX232-Constantes!$D$14)*(1-EXP(-Constantes!$D$22)))</f>
        <v>6.9590631544570555E-6</v>
      </c>
      <c r="AZ232" s="119">
        <f>AZ231+(Entradas!$F$19*AW232-BA231)/(800*Entradas!$D$44)</f>
        <v>0</v>
      </c>
      <c r="BA232" s="119">
        <f>8000*Entradas!$D$45*AZ232/Constantes!$F$32</f>
        <v>0</v>
      </c>
      <c r="BB232" s="119">
        <f>10*Escenarios!$F$11*AV232</f>
        <v>0</v>
      </c>
      <c r="BC232" s="119">
        <f>10*Escenarios!$F$11*BA232</f>
        <v>0</v>
      </c>
      <c r="BD232" s="119">
        <f>0.001*Observaciones!$F231*Escenarios!$F$9</f>
        <v>0</v>
      </c>
      <c r="BE232" s="119">
        <f>Observaciones!$I231</f>
        <v>0</v>
      </c>
      <c r="BF232" s="119">
        <f>MIN(0.0005*ETo!$M231*Escenarios!$F$9*(BJ231/Constantes!$F$27)^(2/3),BJ231+BB232+BE232+BC232+BD232)</f>
        <v>0</v>
      </c>
      <c r="BG232" s="119">
        <f>MIN(Constantes!$F$26*(BJ231/Constantes!$F$27)^(2/3),BJ231+BB232+BC232+BD232+BE232-BF232)</f>
        <v>23.816166771597569</v>
      </c>
      <c r="BH232" s="119">
        <f>MIN(Entradas!$F$20,BJ231+BB232+BC232+BD232+BE232-BF232-BG232)</f>
        <v>1</v>
      </c>
      <c r="BI232" s="119">
        <f>MAX(0,BJ231+BB232+BC232+BD232+BE232-BF232-BG232-BH232-Constantes!$F$27)</f>
        <v>0</v>
      </c>
      <c r="BJ232" s="119">
        <f t="shared" si="33"/>
        <v>1058.0668800309056</v>
      </c>
      <c r="BK232" s="119">
        <f>(Escenarios!$F$11*AU232+0.1*BF232)/(Escenarios!$F$12)</f>
        <v>0</v>
      </c>
      <c r="BL232" s="119">
        <f>BI232/10/Escenarios!$F$12</f>
        <v>0</v>
      </c>
      <c r="BM232" s="119">
        <f>(Escenarios!$F$11*AW232+0.1*BG232)/(Escenarios!$F$12)</f>
        <v>6.8046190775993054E-2</v>
      </c>
      <c r="BN232" s="121">
        <f t="shared" si="34"/>
        <v>124.8941205766552</v>
      </c>
      <c r="BO232" s="121">
        <f>MAX(0,(BN232-Constantes!$D$13)*(1-EXP(-Constantes!$D$23)))</f>
        <v>0.5829527729705859</v>
      </c>
      <c r="BP232" s="121">
        <f>BL232+AY232*Escenarios!$F$11/Escenarios!$F$12+BO232</f>
        <v>0.58295933437298864</v>
      </c>
      <c r="BQ232" s="121">
        <f>0.0526*BL232*Observaciones!$F231^1.218</f>
        <v>0</v>
      </c>
      <c r="BR232" s="121">
        <f>BQ232*Constantes!$F$38</f>
        <v>0</v>
      </c>
      <c r="BS232" s="121">
        <f t="shared" si="35"/>
        <v>0</v>
      </c>
      <c r="BT232" s="15"/>
      <c r="BU232" s="74">
        <v>226</v>
      </c>
      <c r="BV232" s="75">
        <f>0.0526*Observaciones!$F231^2.218</f>
        <v>0</v>
      </c>
      <c r="BW232" s="75">
        <f>IF(Observaciones!$F231&gt;0.05*$CA$7,((Observaciones!$F231-0.05*$CA$7)^2)/(Observaciones!$F231+0.95*$CA$7),0)</f>
        <v>0</v>
      </c>
      <c r="BX232" s="75">
        <f>0.0526*BW232*Observaciones!$F231^1.218</f>
        <v>0</v>
      </c>
      <c r="BY232" s="27"/>
      <c r="BZ232" s="27"/>
      <c r="CA232" s="103"/>
      <c r="CB232" s="37"/>
    </row>
    <row r="233" spans="2:80" s="2" customFormat="1" ht="14.5" x14ac:dyDescent="0.35">
      <c r="B233" s="36"/>
      <c r="C233" s="74">
        <v>227</v>
      </c>
      <c r="D233" s="146">
        <f>ETo!$I232*((1-Constantes!$D$19)*ETo!$K232+ETo!$L232)</f>
        <v>0</v>
      </c>
      <c r="E233" s="75">
        <f>MIN(D233*Constantes!$D$17,0.8*(H232+Observaciones!$F232-F233-G233-Constantes!$D$14))</f>
        <v>0</v>
      </c>
      <c r="F233" s="75">
        <f>IF(Observaciones!$F232&gt;0.05*Constantes!$D$18,((Observaciones!$F232-0.05*Constantes!$D$18)^2)/(Observaciones!$F232+0.95*Constantes!$D$18),0)</f>
        <v>0</v>
      </c>
      <c r="G233" s="75">
        <f>MAX(0,H232+Observaciones!$F232-F233-Constantes!$D$13)</f>
        <v>0</v>
      </c>
      <c r="H233" s="75">
        <f>H232+Observaciones!$F232-F233-E233-G233-I232</f>
        <v>25.500546263915982</v>
      </c>
      <c r="I233" s="75">
        <f>MAX(0,(H233-Constantes!$D$14)*(1-EXP(-Constantes!$D$22)))</f>
        <v>7.5205767558947202E-6</v>
      </c>
      <c r="J233" s="75">
        <f t="shared" si="27"/>
        <v>112.95492267508547</v>
      </c>
      <c r="K233" s="75">
        <f>MAX(0,(J233-Constantes!$D$13)*(1-EXP(-Constantes!$D$23)))</f>
        <v>0.50048270898736191</v>
      </c>
      <c r="L233" s="75">
        <f t="shared" si="28"/>
        <v>0.50049022956411782</v>
      </c>
      <c r="M233" s="75">
        <f>0.0526*F233*Observaciones!$F232^1.218</f>
        <v>0</v>
      </c>
      <c r="N233" s="75">
        <f>M233*Constantes!$D$38</f>
        <v>0</v>
      </c>
      <c r="O233" s="75">
        <f t="shared" si="29"/>
        <v>0</v>
      </c>
      <c r="P233" s="15"/>
      <c r="Q233" s="120">
        <v>227</v>
      </c>
      <c r="R233" s="146">
        <f>ETo!$I232*((1-Constantes!$E$19)*ETo!$K232+ETo!$L232)</f>
        <v>0</v>
      </c>
      <c r="S233" s="121">
        <f>MIN(R233*Constantes!$E$17,0.8*(V232+Observaciones!$F232-T233-U233-Constantes!$D$14))</f>
        <v>0</v>
      </c>
      <c r="T233" s="121">
        <f>IF(Observaciones!$F232&gt;0.05*Constantes!$E$18,((Observaciones!$F232-0.05*Constantes!$E$18)^2)/(Observaciones!$F232+0.95*Constantes!$E$18),0)</f>
        <v>0</v>
      </c>
      <c r="U233" s="121">
        <f>MAX(0,V232+Observaciones!$F232-T233-Constantes!$D$13)</f>
        <v>0</v>
      </c>
      <c r="V233" s="121">
        <f>V232+Observaciones!$F232-T233-S233-U233-W232</f>
        <v>25.500534861840574</v>
      </c>
      <c r="W233" s="121">
        <f>MAX(0,(V233-Constantes!$D$14)*(1-EXP(-Constantes!$D$22)))</f>
        <v>7.3636010143598668E-6</v>
      </c>
      <c r="X233" s="119">
        <f>X232+(Entradas!$E$19*U233-Y232)/(800*Entradas!$D$44)</f>
        <v>0</v>
      </c>
      <c r="Y233" s="119">
        <f>8000*Entradas!$D$45*X233/Constantes!$E$32</f>
        <v>0</v>
      </c>
      <c r="Z233" s="119">
        <f>10*Escenarios!$E$11*T233</f>
        <v>0</v>
      </c>
      <c r="AA233" s="119">
        <f>10*Escenarios!$E$11*Y233</f>
        <v>0</v>
      </c>
      <c r="AB233" s="119">
        <f>0.001*Observaciones!$F232*Escenarios!$E$9</f>
        <v>0</v>
      </c>
      <c r="AC233" s="119">
        <f>Observaciones!$I232</f>
        <v>0</v>
      </c>
      <c r="AD233" s="119">
        <f>MIN(0.0005*ETo!$M232*Escenarios!$E$9*(AH232/Constantes!$E$27)^(2/3),AH232+Z233+AA233+AB233+AC233)</f>
        <v>0</v>
      </c>
      <c r="AE233" s="119">
        <f>MIN(Constantes!$E$26*(AH232/Constantes!$E$27)^(2/3),AH232+Z233+AA233+AB233+AC233-AD233)</f>
        <v>16.65300980593593</v>
      </c>
      <c r="AF233" s="119">
        <f>MIN(Entradas!$E$20,AH232+Z233+AA233+AB233+AC233-AD233-AE233)</f>
        <v>1</v>
      </c>
      <c r="AG233" s="119">
        <f>MAX(0,AH232+Z233+AA233+AB233+AC233-AD233-AE233-AF233-Constantes!$E$27)</f>
        <v>0</v>
      </c>
      <c r="AH233" s="119">
        <f t="shared" si="30"/>
        <v>5047.6199538265555</v>
      </c>
      <c r="AI233" s="119">
        <f>(Escenarios!$E$11*S233+0.1*AD233)/(Escenarios!$E$12)</f>
        <v>0</v>
      </c>
      <c r="AJ233" s="119">
        <f>AG233/10/Escenarios!$E$12</f>
        <v>0</v>
      </c>
      <c r="AK233" s="119">
        <f>(Escenarios!$E$11*U233+0.1*AE233)/(Escenarios!$E$12)</f>
        <v>4.7580028016959805E-2</v>
      </c>
      <c r="AL233" s="121">
        <f t="shared" si="31"/>
        <v>117.70855880770597</v>
      </c>
      <c r="AM233" s="121">
        <f>MAX(0,(AL233-Constantes!$D$13)*(1-EXP(-Constantes!$D$23)))</f>
        <v>0.533318472264109</v>
      </c>
      <c r="AN233" s="121">
        <f>AJ233+W233*Escenarios!$E$11/Escenarios!$E$12+AM233</f>
        <v>0.53332573067082312</v>
      </c>
      <c r="AO233" s="121">
        <f>0.0526*AJ233*Observaciones!$F232^1.218</f>
        <v>0</v>
      </c>
      <c r="AP233" s="121">
        <f>AO233*Constantes!$E$38</f>
        <v>0</v>
      </c>
      <c r="AQ233" s="121">
        <f t="shared" si="32"/>
        <v>0</v>
      </c>
      <c r="AR233" s="15"/>
      <c r="AS233" s="74">
        <v>227</v>
      </c>
      <c r="AT233" s="146">
        <f>ETo!$I232*((1-Constantes!$F$19)*ETo!$K232+ETo!$L232)</f>
        <v>0</v>
      </c>
      <c r="AU233" s="121">
        <f>MIN(AT233*Constantes!$F$17,0.8*(AX232+Observaciones!$F232-AV233-AW233-Constantes!$D$14))</f>
        <v>0</v>
      </c>
      <c r="AV233" s="121">
        <f>IF(Observaciones!$F232&gt;0.05*Constantes!$F$18,((Observaciones!$F232-0.05*Constantes!$F$18)^2)/(Observaciones!$F232+0.95*Constantes!$F$18),0)</f>
        <v>0</v>
      </c>
      <c r="AW233" s="121">
        <f>MAX(0,AX232+Observaciones!$F232-AV233-Constantes!$D$13)</f>
        <v>0</v>
      </c>
      <c r="AX233" s="121">
        <f>AX232+Observaciones!$F232-AV233-AU233-AW233-AY232</f>
        <v>25.500498518802935</v>
      </c>
      <c r="AY233" s="121">
        <f>MAX(0,(AX233-Constantes!$D$14)*(1-EXP(-Constantes!$D$22)))</f>
        <v>6.8632556755763511E-6</v>
      </c>
      <c r="AZ233" s="119">
        <f>AZ232+(Entradas!$F$19*AW233-BA232)/(800*Entradas!$D$44)</f>
        <v>0</v>
      </c>
      <c r="BA233" s="119">
        <f>8000*Entradas!$D$45*AZ233/Constantes!$F$32</f>
        <v>0</v>
      </c>
      <c r="BB233" s="119">
        <f>10*Escenarios!$F$11*AV233</f>
        <v>0</v>
      </c>
      <c r="BC233" s="119">
        <f>10*Escenarios!$F$11*BA233</f>
        <v>0</v>
      </c>
      <c r="BD233" s="119">
        <f>0.001*Observaciones!$F232*Escenarios!$F$9</f>
        <v>0</v>
      </c>
      <c r="BE233" s="119">
        <f>Observaciones!$I232</f>
        <v>0</v>
      </c>
      <c r="BF233" s="119">
        <f>MIN(0.0005*ETo!$M232*Escenarios!$F$9*(BJ232/Constantes!$F$27)^(2/3),BJ232+BB233+BE233+BC233+BD233)</f>
        <v>0</v>
      </c>
      <c r="BG233" s="119">
        <f>MIN(Constantes!$F$26*(BJ232/Constantes!$F$27)^(2/3),BJ232+BB233+BC233+BD233+BE233-BF233)</f>
        <v>23.45090315294016</v>
      </c>
      <c r="BH233" s="119">
        <f>MIN(Entradas!$F$20,BJ232+BB233+BC233+BD233+BE233-BF233-BG233)</f>
        <v>1</v>
      </c>
      <c r="BI233" s="119">
        <f>MAX(0,BJ232+BB233+BC233+BD233+BE233-BF233-BG233-BH233-Constantes!$F$27)</f>
        <v>0</v>
      </c>
      <c r="BJ233" s="119">
        <f t="shared" si="33"/>
        <v>1033.6159768779655</v>
      </c>
      <c r="BK233" s="119">
        <f>(Escenarios!$F$11*AU233+0.1*BF233)/(Escenarios!$F$12)</f>
        <v>0</v>
      </c>
      <c r="BL233" s="119">
        <f>BI233/10/Escenarios!$F$12</f>
        <v>0</v>
      </c>
      <c r="BM233" s="119">
        <f>(Escenarios!$F$11*AW233+0.1*BG233)/(Escenarios!$F$12)</f>
        <v>6.7002580436971895E-2</v>
      </c>
      <c r="BN233" s="121">
        <f t="shared" si="34"/>
        <v>124.37817038412159</v>
      </c>
      <c r="BO233" s="121">
        <f>MAX(0,(BN233-Constantes!$D$13)*(1-EXP(-Constantes!$D$23)))</f>
        <v>0.57938884466139784</v>
      </c>
      <c r="BP233" s="121">
        <f>BL233+AY233*Escenarios!$F$11/Escenarios!$F$12+BO233</f>
        <v>0.57939531573103487</v>
      </c>
      <c r="BQ233" s="121">
        <f>0.0526*BL233*Observaciones!$F232^1.218</f>
        <v>0</v>
      </c>
      <c r="BR233" s="121">
        <f>BQ233*Constantes!$F$38</f>
        <v>0</v>
      </c>
      <c r="BS233" s="121">
        <f t="shared" si="35"/>
        <v>0</v>
      </c>
      <c r="BT233" s="15"/>
      <c r="BU233" s="74">
        <v>227</v>
      </c>
      <c r="BV233" s="75">
        <f>0.0526*Observaciones!$F232^2.218</f>
        <v>0</v>
      </c>
      <c r="BW233" s="75">
        <f>IF(Observaciones!$F232&gt;0.05*$CA$7,((Observaciones!$F232-0.05*$CA$7)^2)/(Observaciones!$F232+0.95*$CA$7),0)</f>
        <v>0</v>
      </c>
      <c r="BX233" s="75">
        <f>0.0526*BW233*Observaciones!$F232^1.218</f>
        <v>0</v>
      </c>
      <c r="BY233" s="27"/>
      <c r="BZ233" s="27"/>
      <c r="CA233" s="103"/>
      <c r="CB233" s="37"/>
    </row>
    <row r="234" spans="2:80" s="2" customFormat="1" ht="14.5" x14ac:dyDescent="0.35">
      <c r="B234" s="36"/>
      <c r="C234" s="74">
        <v>228</v>
      </c>
      <c r="D234" s="146">
        <f>ETo!$I233*((1-Constantes!$D$19)*ETo!$K233+ETo!$L233)</f>
        <v>0</v>
      </c>
      <c r="E234" s="75">
        <f>MIN(D234*Constantes!$D$17,0.8*(H233+Observaciones!$F233-F234-G234-Constantes!$D$14))</f>
        <v>0</v>
      </c>
      <c r="F234" s="75">
        <f>IF(Observaciones!$F233&gt;0.05*Constantes!$D$18,((Observaciones!$F233-0.05*Constantes!$D$18)^2)/(Observaciones!$F233+0.95*Constantes!$D$18),0)</f>
        <v>0</v>
      </c>
      <c r="G234" s="75">
        <f>MAX(0,H233+Observaciones!$F233-F234-Constantes!$D$13)</f>
        <v>0</v>
      </c>
      <c r="H234" s="75">
        <f>H233+Observaciones!$F233-F234-E234-G234-I233</f>
        <v>25.500538743339227</v>
      </c>
      <c r="I234" s="75">
        <f>MAX(0,(H234-Constantes!$D$14)*(1-EXP(-Constantes!$D$22)))</f>
        <v>7.4170387533265165E-6</v>
      </c>
      <c r="J234" s="75">
        <f t="shared" si="27"/>
        <v>112.45443996609811</v>
      </c>
      <c r="K234" s="75">
        <f>MAX(0,(J234-Constantes!$D$13)*(1-EXP(-Constantes!$D$23)))</f>
        <v>0.49702562239134712</v>
      </c>
      <c r="L234" s="75">
        <f t="shared" si="28"/>
        <v>0.49703303943010047</v>
      </c>
      <c r="M234" s="75">
        <f>0.0526*F234*Observaciones!$F233^1.218</f>
        <v>0</v>
      </c>
      <c r="N234" s="75">
        <f>M234*Constantes!$D$38</f>
        <v>0</v>
      </c>
      <c r="O234" s="75">
        <f t="shared" si="29"/>
        <v>0</v>
      </c>
      <c r="P234" s="15"/>
      <c r="Q234" s="120">
        <v>228</v>
      </c>
      <c r="R234" s="146">
        <f>ETo!$I233*((1-Constantes!$E$19)*ETo!$K233+ETo!$L233)</f>
        <v>0</v>
      </c>
      <c r="S234" s="121">
        <f>MIN(R234*Constantes!$E$17,0.8*(V233+Observaciones!$F233-T234-U234-Constantes!$D$14))</f>
        <v>0</v>
      </c>
      <c r="T234" s="121">
        <f>IF(Observaciones!$F233&gt;0.05*Constantes!$E$18,((Observaciones!$F233-0.05*Constantes!$E$18)^2)/(Observaciones!$F233+0.95*Constantes!$E$18),0)</f>
        <v>0</v>
      </c>
      <c r="U234" s="121">
        <f>MAX(0,V233+Observaciones!$F233-T234-Constantes!$D$13)</f>
        <v>0</v>
      </c>
      <c r="V234" s="121">
        <f>V233+Observaciones!$F233-T234-S234-U234-W233</f>
        <v>25.50052749823956</v>
      </c>
      <c r="W234" s="121">
        <f>MAX(0,(V234-Constantes!$D$14)*(1-EXP(-Constantes!$D$22)))</f>
        <v>7.262224143203324E-6</v>
      </c>
      <c r="X234" s="119">
        <f>X233+(Entradas!$E$19*U234-Y233)/(800*Entradas!$D$44)</f>
        <v>0</v>
      </c>
      <c r="Y234" s="119">
        <f>8000*Entradas!$D$45*X234/Constantes!$E$32</f>
        <v>0</v>
      </c>
      <c r="Z234" s="119">
        <f>10*Escenarios!$E$11*T234</f>
        <v>0</v>
      </c>
      <c r="AA234" s="119">
        <f>10*Escenarios!$E$11*Y234</f>
        <v>0</v>
      </c>
      <c r="AB234" s="119">
        <f>0.001*Observaciones!$F233*Escenarios!$E$9</f>
        <v>0</v>
      </c>
      <c r="AC234" s="119">
        <f>Observaciones!$I233</f>
        <v>0</v>
      </c>
      <c r="AD234" s="119">
        <f>MIN(0.0005*ETo!$M233*Escenarios!$E$9*(AH233/Constantes!$E$27)^(2/3),AH233+Z234+AA234+AB234+AC234)</f>
        <v>0</v>
      </c>
      <c r="AE234" s="119">
        <f>MIN(Constantes!$E$26*(AH233/Constantes!$E$27)^(2/3),AH233+Z234+AA234+AB234+AC234-AD234)</f>
        <v>16.614295634805508</v>
      </c>
      <c r="AF234" s="119">
        <f>MIN(Entradas!$E$20,AH233+Z234+AA234+AB234+AC234-AD234-AE234)</f>
        <v>1</v>
      </c>
      <c r="AG234" s="119">
        <f>MAX(0,AH233+Z234+AA234+AB234+AC234-AD234-AE234-AF234-Constantes!$E$27)</f>
        <v>0</v>
      </c>
      <c r="AH234" s="119">
        <f t="shared" si="30"/>
        <v>5030.0056581917497</v>
      </c>
      <c r="AI234" s="119">
        <f>(Escenarios!$E$11*S234+0.1*AD234)/(Escenarios!$E$12)</f>
        <v>0</v>
      </c>
      <c r="AJ234" s="119">
        <f>AG234/10/Escenarios!$E$12</f>
        <v>0</v>
      </c>
      <c r="AK234" s="119">
        <f>(Escenarios!$E$11*U234+0.1*AE234)/(Escenarios!$E$12)</f>
        <v>4.7469416099444314E-2</v>
      </c>
      <c r="AL234" s="121">
        <f t="shared" si="31"/>
        <v>117.2227097515413</v>
      </c>
      <c r="AM234" s="121">
        <f>MAX(0,(AL234-Constantes!$D$13)*(1-EXP(-Constantes!$D$23)))</f>
        <v>0.52996246769173971</v>
      </c>
      <c r="AN234" s="121">
        <f>AJ234+W234*Escenarios!$E$11/Escenarios!$E$12+AM234</f>
        <v>0.52996962616982368</v>
      </c>
      <c r="AO234" s="121">
        <f>0.0526*AJ234*Observaciones!$F233^1.218</f>
        <v>0</v>
      </c>
      <c r="AP234" s="121">
        <f>AO234*Constantes!$E$38</f>
        <v>0</v>
      </c>
      <c r="AQ234" s="121">
        <f t="shared" si="32"/>
        <v>0</v>
      </c>
      <c r="AR234" s="15"/>
      <c r="AS234" s="74">
        <v>228</v>
      </c>
      <c r="AT234" s="146">
        <f>ETo!$I233*((1-Constantes!$F$19)*ETo!$K233+ETo!$L233)</f>
        <v>0</v>
      </c>
      <c r="AU234" s="121">
        <f>MIN(AT234*Constantes!$F$17,0.8*(AX233+Observaciones!$F233-AV234-AW234-Constantes!$D$14))</f>
        <v>0</v>
      </c>
      <c r="AV234" s="121">
        <f>IF(Observaciones!$F233&gt;0.05*Constantes!$F$18,((Observaciones!$F233-0.05*Constantes!$F$18)^2)/(Observaciones!$F233+0.95*Constantes!$F$18),0)</f>
        <v>0</v>
      </c>
      <c r="AW234" s="121">
        <f>MAX(0,AX233+Observaciones!$F233-AV234-Constantes!$D$13)</f>
        <v>0</v>
      </c>
      <c r="AX234" s="121">
        <f>AX233+Observaciones!$F233-AV234-AU234-AW234-AY233</f>
        <v>25.500491655547261</v>
      </c>
      <c r="AY234" s="121">
        <f>MAX(0,(AX234-Constantes!$D$14)*(1-EXP(-Constantes!$D$22)))</f>
        <v>6.7687672065746866E-6</v>
      </c>
      <c r="AZ234" s="119">
        <f>AZ233+(Entradas!$F$19*AW234-BA233)/(800*Entradas!$D$44)</f>
        <v>0</v>
      </c>
      <c r="BA234" s="119">
        <f>8000*Entradas!$D$45*AZ234/Constantes!$F$32</f>
        <v>0</v>
      </c>
      <c r="BB234" s="119">
        <f>10*Escenarios!$F$11*AV234</f>
        <v>0</v>
      </c>
      <c r="BC234" s="119">
        <f>10*Escenarios!$F$11*BA234</f>
        <v>0</v>
      </c>
      <c r="BD234" s="119">
        <f>0.001*Observaciones!$F233*Escenarios!$F$9</f>
        <v>0</v>
      </c>
      <c r="BE234" s="119">
        <f>Observaciones!$I233</f>
        <v>0</v>
      </c>
      <c r="BF234" s="119">
        <f>MIN(0.0005*ETo!$M233*Escenarios!$F$9*(BJ233/Constantes!$F$27)^(2/3),BJ233+BB234+BE234+BC234+BD234)</f>
        <v>0</v>
      </c>
      <c r="BG234" s="119">
        <f>MIN(Constantes!$F$26*(BJ233/Constantes!$F$27)^(2/3),BJ233+BB234+BC234+BD234+BE234-BF234)</f>
        <v>23.088212033626228</v>
      </c>
      <c r="BH234" s="119">
        <f>MIN(Entradas!$F$20,BJ233+BB234+BC234+BD234+BE234-BF234-BG234)</f>
        <v>1</v>
      </c>
      <c r="BI234" s="119">
        <f>MAX(0,BJ233+BB234+BC234+BD234+BE234-BF234-BG234-BH234-Constantes!$F$27)</f>
        <v>0</v>
      </c>
      <c r="BJ234" s="119">
        <f t="shared" si="33"/>
        <v>1009.5277648443393</v>
      </c>
      <c r="BK234" s="119">
        <f>(Escenarios!$F$11*AU234+0.1*BF234)/(Escenarios!$F$12)</f>
        <v>0</v>
      </c>
      <c r="BL234" s="119">
        <f>BI234/10/Escenarios!$F$12</f>
        <v>0</v>
      </c>
      <c r="BM234" s="119">
        <f>(Escenarios!$F$11*AW234+0.1*BG234)/(Escenarios!$F$12)</f>
        <v>6.5966320096074935E-2</v>
      </c>
      <c r="BN234" s="121">
        <f t="shared" si="34"/>
        <v>123.86474785955627</v>
      </c>
      <c r="BO234" s="121">
        <f>MAX(0,(BN234-Constantes!$D$13)*(1-EXP(-Constantes!$D$23)))</f>
        <v>0.57584237623023438</v>
      </c>
      <c r="BP234" s="121">
        <f>BL234+AY234*Escenarios!$F$11/Escenarios!$F$12+BO234</f>
        <v>0.57584875821074344</v>
      </c>
      <c r="BQ234" s="121">
        <f>0.0526*BL234*Observaciones!$F233^1.218</f>
        <v>0</v>
      </c>
      <c r="BR234" s="121">
        <f>BQ234*Constantes!$F$38</f>
        <v>0</v>
      </c>
      <c r="BS234" s="121">
        <f t="shared" si="35"/>
        <v>0</v>
      </c>
      <c r="BT234" s="15"/>
      <c r="BU234" s="74">
        <v>228</v>
      </c>
      <c r="BV234" s="75">
        <f>0.0526*Observaciones!$F233^2.218</f>
        <v>0</v>
      </c>
      <c r="BW234" s="75">
        <f>IF(Observaciones!$F233&gt;0.05*$CA$7,((Observaciones!$F233-0.05*$CA$7)^2)/(Observaciones!$F233+0.95*$CA$7),0)</f>
        <v>0</v>
      </c>
      <c r="BX234" s="75">
        <f>0.0526*BW234*Observaciones!$F233^1.218</f>
        <v>0</v>
      </c>
      <c r="BY234" s="27"/>
      <c r="BZ234" s="27"/>
      <c r="CA234" s="103"/>
      <c r="CB234" s="37"/>
    </row>
    <row r="235" spans="2:80" s="2" customFormat="1" ht="14.5" x14ac:dyDescent="0.35">
      <c r="B235" s="36"/>
      <c r="C235" s="74">
        <v>229</v>
      </c>
      <c r="D235" s="146">
        <f>ETo!$I234*((1-Constantes!$D$19)*ETo!$K234+ETo!$L234)</f>
        <v>1.3128378720681098</v>
      </c>
      <c r="E235" s="75">
        <f>MIN(D235*Constantes!$D$17,0.8*(H234+Observaciones!$F234-F235-G235-Constantes!$D$14))</f>
        <v>4.309946713789259E-4</v>
      </c>
      <c r="F235" s="75">
        <f>IF(Observaciones!$F234&gt;0.05*Constantes!$D$18,((Observaciones!$F234-0.05*Constantes!$D$18)^2)/(Observaciones!$F234+0.95*Constantes!$D$18),0)</f>
        <v>0</v>
      </c>
      <c r="G235" s="75">
        <f>MAX(0,H234+Observaciones!$F234-F235-Constantes!$D$13)</f>
        <v>0</v>
      </c>
      <c r="H235" s="75">
        <f>H234+Observaciones!$F234-F235-E235-G235-I234</f>
        <v>25.500100331629096</v>
      </c>
      <c r="I235" s="75">
        <f>MAX(0,(H235-Constantes!$D$14)*(1-EXP(-Constantes!$D$22)))</f>
        <v>1.381295186371613E-6</v>
      </c>
      <c r="J235" s="75">
        <f t="shared" si="27"/>
        <v>111.95741434370676</v>
      </c>
      <c r="K235" s="75">
        <f>MAX(0,(J235-Constantes!$D$13)*(1-EXP(-Constantes!$D$23)))</f>
        <v>0.49359241563676881</v>
      </c>
      <c r="L235" s="75">
        <f t="shared" si="28"/>
        <v>0.49359379693195521</v>
      </c>
      <c r="M235" s="75">
        <f>0.0526*F235*Observaciones!$F234^1.218</f>
        <v>0</v>
      </c>
      <c r="N235" s="75">
        <f>M235*Constantes!$D$38</f>
        <v>0</v>
      </c>
      <c r="O235" s="75">
        <f t="shared" si="29"/>
        <v>0</v>
      </c>
      <c r="P235" s="15"/>
      <c r="Q235" s="120">
        <v>229</v>
      </c>
      <c r="R235" s="146">
        <f>ETo!$I234*((1-Constantes!$E$19)*ETo!$K234+ETo!$L234)</f>
        <v>1.3130341306968034</v>
      </c>
      <c r="S235" s="121">
        <f>MIN(R235*Constantes!$E$17,0.8*(V234+Observaciones!$F234-T235-U235-Constantes!$D$14))</f>
        <v>4.219985916449787E-4</v>
      </c>
      <c r="T235" s="121">
        <f>IF(Observaciones!$F234&gt;0.05*Constantes!$E$18,((Observaciones!$F234-0.05*Constantes!$E$18)^2)/(Observaciones!$F234+0.95*Constantes!$E$18),0)</f>
        <v>0</v>
      </c>
      <c r="U235" s="121">
        <f>MAX(0,V234+Observaciones!$F234-T235-Constantes!$D$13)</f>
        <v>0</v>
      </c>
      <c r="V235" s="121">
        <f>V234+Observaciones!$F234-T235-S235-U235-W234</f>
        <v>25.500098237423771</v>
      </c>
      <c r="W235" s="121">
        <f>MAX(0,(V235-Constantes!$D$14)*(1-EXP(-Constantes!$D$22)))</f>
        <v>1.3524636428147536E-6</v>
      </c>
      <c r="X235" s="119">
        <f>X234+(Entradas!$E$19*U235-Y234)/(800*Entradas!$D$44)</f>
        <v>0</v>
      </c>
      <c r="Y235" s="119">
        <f>8000*Entradas!$D$45*X235/Constantes!$E$32</f>
        <v>0</v>
      </c>
      <c r="Z235" s="119">
        <f>10*Escenarios!$E$11*T235</f>
        <v>0</v>
      </c>
      <c r="AA235" s="119">
        <f>10*Escenarios!$E$11*Y235</f>
        <v>0</v>
      </c>
      <c r="AB235" s="119">
        <f>0.001*Observaciones!$F234*Escenarios!$E$9</f>
        <v>0</v>
      </c>
      <c r="AC235" s="119">
        <f>Observaciones!$I234</f>
        <v>0</v>
      </c>
      <c r="AD235" s="119">
        <f>MIN(0.0005*ETo!$M234*Escenarios!$E$9*(AH234/Constantes!$E$27)^(2/3),AH234+Z235+AA235+AB235+AC235)</f>
        <v>3.2812991875208328</v>
      </c>
      <c r="AE235" s="119">
        <f>MIN(Constantes!$E$26*(AH234/Constantes!$E$27)^(2/3),AH234+Z235+AA235+AB235+AC235-AD235)</f>
        <v>16.575621356872873</v>
      </c>
      <c r="AF235" s="119">
        <f>MIN(Entradas!$E$20,AH234+Z235+AA235+AB235+AC235-AD235-AE235)</f>
        <v>1</v>
      </c>
      <c r="AG235" s="119">
        <f>MAX(0,AH234+Z235+AA235+AB235+AC235-AD235-AE235-AF235-Constantes!$E$27)</f>
        <v>0</v>
      </c>
      <c r="AH235" s="119">
        <f t="shared" si="30"/>
        <v>5009.148737647356</v>
      </c>
      <c r="AI235" s="119">
        <f>(Escenarios!$E$11*S235+0.1*AD235)/(Escenarios!$E$12)</f>
        <v>9.7911105761095737E-3</v>
      </c>
      <c r="AJ235" s="119">
        <f>AG235/10/Escenarios!$E$12</f>
        <v>0</v>
      </c>
      <c r="AK235" s="119">
        <f>(Escenarios!$E$11*U235+0.1*AE235)/(Escenarios!$E$12)</f>
        <v>4.7358918162493928E-2</v>
      </c>
      <c r="AL235" s="121">
        <f t="shared" si="31"/>
        <v>116.74010620201204</v>
      </c>
      <c r="AM235" s="121">
        <f>MAX(0,(AL235-Constantes!$D$13)*(1-EXP(-Constantes!$D$23)))</f>
        <v>0.52662888147126374</v>
      </c>
      <c r="AN235" s="121">
        <f>AJ235+W235*Escenarios!$E$11/Escenarios!$E$12+AM235</f>
        <v>0.52663021461399739</v>
      </c>
      <c r="AO235" s="121">
        <f>0.0526*AJ235*Observaciones!$F234^1.218</f>
        <v>0</v>
      </c>
      <c r="AP235" s="121">
        <f>AO235*Constantes!$E$38</f>
        <v>0</v>
      </c>
      <c r="AQ235" s="121">
        <f t="shared" si="32"/>
        <v>0</v>
      </c>
      <c r="AR235" s="15"/>
      <c r="AS235" s="74">
        <v>229</v>
      </c>
      <c r="AT235" s="146">
        <f>ETo!$I234*((1-Constantes!$F$19)*ETo!$K234+ETo!$L234)</f>
        <v>1.3136585899699205</v>
      </c>
      <c r="AU235" s="121">
        <f>MIN(AT235*Constantes!$F$17,0.8*(AX234+Observaciones!$F234-AV235-AW235-Constantes!$D$14))</f>
        <v>3.9332443780608632E-4</v>
      </c>
      <c r="AV235" s="121">
        <f>IF(Observaciones!$F234&gt;0.05*Constantes!$F$18,((Observaciones!$F234-0.05*Constantes!$F$18)^2)/(Observaciones!$F234+0.95*Constantes!$F$18),0)</f>
        <v>0</v>
      </c>
      <c r="AW235" s="121">
        <f>MAX(0,AX234+Observaciones!$F234-AV235-Constantes!$D$13)</f>
        <v>0</v>
      </c>
      <c r="AX235" s="121">
        <f>AX234+Observaciones!$F234-AV235-AU235-AW235-AY234</f>
        <v>25.500091562342249</v>
      </c>
      <c r="AY235" s="121">
        <f>MAX(0,(AX235-Constantes!$D$14)*(1-EXP(-Constantes!$D$22)))</f>
        <v>1.2605658229678541E-6</v>
      </c>
      <c r="AZ235" s="119">
        <f>AZ234+(Entradas!$F$19*AW235-BA234)/(800*Entradas!$D$44)</f>
        <v>0</v>
      </c>
      <c r="BA235" s="119">
        <f>8000*Entradas!$D$45*AZ235/Constantes!$F$32</f>
        <v>0</v>
      </c>
      <c r="BB235" s="119">
        <f>10*Escenarios!$F$11*AV235</f>
        <v>0</v>
      </c>
      <c r="BC235" s="119">
        <f>10*Escenarios!$F$11*BA235</f>
        <v>0</v>
      </c>
      <c r="BD235" s="119">
        <f>0.001*Observaciones!$F234*Escenarios!$F$9</f>
        <v>0</v>
      </c>
      <c r="BE235" s="119">
        <f>Observaciones!$I234</f>
        <v>0</v>
      </c>
      <c r="BF235" s="119">
        <f>MIN(0.0005*ETo!$M234*Escenarios!$F$9*(BJ234/Constantes!$F$27)^(2/3),BJ234+BB235+BE235+BC235+BD235)</f>
        <v>4.4992385326143642</v>
      </c>
      <c r="BG235" s="119">
        <f>MIN(Constantes!$F$26*(BJ234/Constantes!$F$27)^(2/3),BJ234+BB235+BC235+BD235+BE235-BF235)</f>
        <v>22.728093370606285</v>
      </c>
      <c r="BH235" s="119">
        <f>MIN(Entradas!$F$20,BJ234+BB235+BC235+BD235+BE235-BF235-BG235)</f>
        <v>1</v>
      </c>
      <c r="BI235" s="119">
        <f>MAX(0,BJ234+BB235+BC235+BD235+BE235-BF235-BG235-BH235-Constantes!$F$27)</f>
        <v>0</v>
      </c>
      <c r="BJ235" s="119">
        <f t="shared" si="33"/>
        <v>981.30043294111863</v>
      </c>
      <c r="BK235" s="119">
        <f>(Escenarios!$F$11*AU235+0.1*BF235)/(Escenarios!$F$12)</f>
        <v>1.322581599168678E-2</v>
      </c>
      <c r="BL235" s="119">
        <f>BI235/10/Escenarios!$F$12</f>
        <v>0</v>
      </c>
      <c r="BM235" s="119">
        <f>(Escenarios!$F$11*AW235+0.1*BG235)/(Escenarios!$F$12)</f>
        <v>6.4937409630303672E-2</v>
      </c>
      <c r="BN235" s="121">
        <f t="shared" si="34"/>
        <v>123.35384289295634</v>
      </c>
      <c r="BO235" s="121">
        <f>MAX(0,(BN235-Constantes!$D$13)*(1-EXP(-Constantes!$D$23)))</f>
        <v>0.5723132978422043</v>
      </c>
      <c r="BP235" s="121">
        <f>BL235+AY235*Escenarios!$F$11/Escenarios!$F$12+BO235</f>
        <v>0.57231448637569449</v>
      </c>
      <c r="BQ235" s="121">
        <f>0.0526*BL235*Observaciones!$F234^1.218</f>
        <v>0</v>
      </c>
      <c r="BR235" s="121">
        <f>BQ235*Constantes!$F$38</f>
        <v>0</v>
      </c>
      <c r="BS235" s="121">
        <f t="shared" si="35"/>
        <v>0</v>
      </c>
      <c r="BT235" s="15"/>
      <c r="BU235" s="74">
        <v>229</v>
      </c>
      <c r="BV235" s="75">
        <f>0.0526*Observaciones!$F234^2.218</f>
        <v>0</v>
      </c>
      <c r="BW235" s="75">
        <f>IF(Observaciones!$F234&gt;0.05*$CA$7,((Observaciones!$F234-0.05*$CA$7)^2)/(Observaciones!$F234+0.95*$CA$7),0)</f>
        <v>0</v>
      </c>
      <c r="BX235" s="75">
        <f>0.0526*BW235*Observaciones!$F234^1.218</f>
        <v>0</v>
      </c>
      <c r="BY235" s="27"/>
      <c r="BZ235" s="27"/>
      <c r="CA235" s="103"/>
      <c r="CB235" s="37"/>
    </row>
    <row r="236" spans="2:80" s="2" customFormat="1" ht="14.5" x14ac:dyDescent="0.35">
      <c r="B236" s="36"/>
      <c r="C236" s="74">
        <v>230</v>
      </c>
      <c r="D236" s="146">
        <f>ETo!$I235*((1-Constantes!$D$19)*ETo!$K235+ETo!$L235)</f>
        <v>1.312594401481852</v>
      </c>
      <c r="E236" s="75">
        <f>MIN(D236*Constantes!$D$17,0.8*(H235+Observaciones!$F235-F236-G236-Constantes!$D$14))</f>
        <v>8.0265303273563412E-5</v>
      </c>
      <c r="F236" s="75">
        <f>IF(Observaciones!$F235&gt;0.05*Constantes!$D$18,((Observaciones!$F235-0.05*Constantes!$D$18)^2)/(Observaciones!$F235+0.95*Constantes!$D$18),0)</f>
        <v>0</v>
      </c>
      <c r="G236" s="75">
        <f>MAX(0,H235+Observaciones!$F235-F236-Constantes!$D$13)</f>
        <v>0</v>
      </c>
      <c r="H236" s="75">
        <f>H235+Observaciones!$F235-F236-E236-G236-I235</f>
        <v>25.500018685030636</v>
      </c>
      <c r="I236" s="75">
        <f>MAX(0,(H236-Constantes!$D$14)*(1-EXP(-Constantes!$D$22)))</f>
        <v>2.5724233826235289E-7</v>
      </c>
      <c r="J236" s="75">
        <f t="shared" si="27"/>
        <v>111.46382192806999</v>
      </c>
      <c r="K236" s="75">
        <f>MAX(0,(J236-Constantes!$D$13)*(1-EXP(-Constantes!$D$23)))</f>
        <v>0.49018292377351341</v>
      </c>
      <c r="L236" s="75">
        <f t="shared" si="28"/>
        <v>0.49018318101585168</v>
      </c>
      <c r="M236" s="75">
        <f>0.0526*F236*Observaciones!$F235^1.218</f>
        <v>0</v>
      </c>
      <c r="N236" s="75">
        <f>M236*Constantes!$D$38</f>
        <v>0</v>
      </c>
      <c r="O236" s="75">
        <f t="shared" si="29"/>
        <v>0</v>
      </c>
      <c r="P236" s="15"/>
      <c r="Q236" s="120">
        <v>230</v>
      </c>
      <c r="R236" s="146">
        <f>ETo!$I235*((1-Constantes!$E$19)*ETo!$K235+ETo!$L235)</f>
        <v>1.312790115994499</v>
      </c>
      <c r="S236" s="121">
        <f>MIN(R236*Constantes!$E$17,0.8*(V235+Observaciones!$F235-T236-U236-Constantes!$D$14))</f>
        <v>7.8589939013795637E-5</v>
      </c>
      <c r="T236" s="121">
        <f>IF(Observaciones!$F235&gt;0.05*Constantes!$E$18,((Observaciones!$F235-0.05*Constantes!$E$18)^2)/(Observaciones!$F235+0.95*Constantes!$E$18),0)</f>
        <v>0</v>
      </c>
      <c r="U236" s="121">
        <f>MAX(0,V235+Observaciones!$F235-T236-Constantes!$D$13)</f>
        <v>0</v>
      </c>
      <c r="V236" s="121">
        <f>V235+Observaciones!$F235-T236-S236-U236-W235</f>
        <v>25.500018295021114</v>
      </c>
      <c r="W236" s="121">
        <f>MAX(0,(V236-Constantes!$D$14)*(1-EXP(-Constantes!$D$22)))</f>
        <v>2.5187296192853667E-7</v>
      </c>
      <c r="X236" s="119">
        <f>X235+(Entradas!$E$19*U236-Y235)/(800*Entradas!$D$44)</f>
        <v>0</v>
      </c>
      <c r="Y236" s="119">
        <f>8000*Entradas!$D$45*X236/Constantes!$E$32</f>
        <v>0</v>
      </c>
      <c r="Z236" s="119">
        <f>10*Escenarios!$E$11*T236</f>
        <v>0</v>
      </c>
      <c r="AA236" s="119">
        <f>10*Escenarios!$E$11*Y236</f>
        <v>0</v>
      </c>
      <c r="AB236" s="119">
        <f>0.001*Observaciones!$F235*Escenarios!$E$9</f>
        <v>0</v>
      </c>
      <c r="AC236" s="119">
        <f>Observaciones!$I235</f>
        <v>0</v>
      </c>
      <c r="AD236" s="119">
        <f>MIN(0.0005*ETo!$M235*Escenarios!$E$9*(AH235/Constantes!$E$27)^(2/3),AH235+Z236+AA236+AB236+AC236)</f>
        <v>3.2701677532726814</v>
      </c>
      <c r="AE236" s="119">
        <f>MIN(Constantes!$E$26*(AH235/Constantes!$E$27)^(2/3),AH235+Z236+AA236+AB236+AC236-AD236)</f>
        <v>16.529769085342071</v>
      </c>
      <c r="AF236" s="119">
        <f>MIN(Entradas!$E$20,AH235+Z236+AA236+AB236+AC236-AD236-AE236)</f>
        <v>1</v>
      </c>
      <c r="AG236" s="119">
        <f>MAX(0,AH235+Z236+AA236+AB236+AC236-AD236-AE236-AF236-Constantes!$E$27)</f>
        <v>0</v>
      </c>
      <c r="AH236" s="119">
        <f t="shared" si="30"/>
        <v>4988.3488008087415</v>
      </c>
      <c r="AI236" s="119">
        <f>(Escenarios!$E$11*S236+0.1*AD236)/(Escenarios!$E$12)</f>
        <v>9.4208036635212607E-3</v>
      </c>
      <c r="AJ236" s="119">
        <f>AG236/10/Escenarios!$E$12</f>
        <v>0</v>
      </c>
      <c r="AK236" s="119">
        <f>(Escenarios!$E$11*U236+0.1*AE236)/(Escenarios!$E$12)</f>
        <v>4.722791167240592E-2</v>
      </c>
      <c r="AL236" s="121">
        <f t="shared" si="31"/>
        <v>116.26070523221318</v>
      </c>
      <c r="AM236" s="121">
        <f>MAX(0,(AL236-Constantes!$D$13)*(1-EXP(-Constantes!$D$23)))</f>
        <v>0.52331741708488866</v>
      </c>
      <c r="AN236" s="121">
        <f>AJ236+W236*Escenarios!$E$11/Escenarios!$E$12+AM236</f>
        <v>0.5233176653596654</v>
      </c>
      <c r="AO236" s="121">
        <f>0.0526*AJ236*Observaciones!$F235^1.218</f>
        <v>0</v>
      </c>
      <c r="AP236" s="121">
        <f>AO236*Constantes!$E$38</f>
        <v>0</v>
      </c>
      <c r="AQ236" s="121">
        <f t="shared" si="32"/>
        <v>0</v>
      </c>
      <c r="AR236" s="15"/>
      <c r="AS236" s="74">
        <v>230</v>
      </c>
      <c r="AT236" s="146">
        <f>ETo!$I235*((1-Constantes!$F$19)*ETo!$K235+ETo!$L235)</f>
        <v>1.3134128439892847</v>
      </c>
      <c r="AU236" s="121">
        <f>MIN(AT236*Constantes!$F$17,0.8*(AX235+Observaciones!$F235-AV236-AW236-Constantes!$D$14))</f>
        <v>7.3249873796044096E-5</v>
      </c>
      <c r="AV236" s="121">
        <f>IF(Observaciones!$F235&gt;0.05*Constantes!$F$18,((Observaciones!$F235-0.05*Constantes!$F$18)^2)/(Observaciones!$F235+0.95*Constantes!$F$18),0)</f>
        <v>0</v>
      </c>
      <c r="AW236" s="121">
        <f>MAX(0,AX235+Observaciones!$F235-AV236-Constantes!$D$13)</f>
        <v>0</v>
      </c>
      <c r="AX236" s="121">
        <f>AX235+Observaciones!$F235-AV236-AU236-AW236-AY235</f>
        <v>25.500017051902628</v>
      </c>
      <c r="AY236" s="121">
        <f>MAX(0,(AX236-Constantes!$D$14)*(1-EXP(-Constantes!$D$22)))</f>
        <v>2.347585823768924E-7</v>
      </c>
      <c r="AZ236" s="119">
        <f>AZ235+(Entradas!$F$19*AW236-BA235)/(800*Entradas!$D$44)</f>
        <v>0</v>
      </c>
      <c r="BA236" s="119">
        <f>8000*Entradas!$D$45*AZ236/Constantes!$F$32</f>
        <v>0</v>
      </c>
      <c r="BB236" s="119">
        <f>10*Escenarios!$F$11*AV236</f>
        <v>0</v>
      </c>
      <c r="BC236" s="119">
        <f>10*Escenarios!$F$11*BA236</f>
        <v>0</v>
      </c>
      <c r="BD236" s="119">
        <f>0.001*Observaciones!$F235*Escenarios!$F$9</f>
        <v>0</v>
      </c>
      <c r="BE236" s="119">
        <f>Observaciones!$I235</f>
        <v>0</v>
      </c>
      <c r="BF236" s="119">
        <f>MIN(0.0005*ETo!$M235*Escenarios!$F$9*(BJ235/Constantes!$F$27)^(2/3),BJ235+BB236+BE236+BC236+BD236)</f>
        <v>4.4122021137382079</v>
      </c>
      <c r="BG236" s="119">
        <f>MIN(Constantes!$F$26*(BJ235/Constantes!$F$27)^(2/3),BJ235+BB236+BC236+BD236+BE236-BF236)</f>
        <v>22.302428376942448</v>
      </c>
      <c r="BH236" s="119">
        <f>MIN(Entradas!$F$20,BJ235+BB236+BC236+BD236+BE236-BF236-BG236)</f>
        <v>1</v>
      </c>
      <c r="BI236" s="119">
        <f>MAX(0,BJ235+BB236+BC236+BD236+BE236-BF236-BG236-BH236-Constantes!$F$27)</f>
        <v>0</v>
      </c>
      <c r="BJ236" s="119">
        <f t="shared" si="33"/>
        <v>953.585802450438</v>
      </c>
      <c r="BK236" s="119">
        <f>(Escenarios!$F$11*AU236+0.1*BF236)/(Escenarios!$F$12)</f>
        <v>1.2675355920259724E-2</v>
      </c>
      <c r="BL236" s="119">
        <f>BI236/10/Escenarios!$F$12</f>
        <v>0</v>
      </c>
      <c r="BM236" s="119">
        <f>(Escenarios!$F$11*AW236+0.1*BG236)/(Escenarios!$F$12)</f>
        <v>6.3721223934121274E-2</v>
      </c>
      <c r="BN236" s="121">
        <f t="shared" si="34"/>
        <v>122.84525081904826</v>
      </c>
      <c r="BO236" s="121">
        <f>MAX(0,(BN236-Constantes!$D$13)*(1-EXP(-Constantes!$D$23)))</f>
        <v>0.56880019577099694</v>
      </c>
      <c r="BP236" s="121">
        <f>BL236+AY236*Escenarios!$F$11/Escenarios!$F$12+BO236</f>
        <v>0.56880041711480323</v>
      </c>
      <c r="BQ236" s="121">
        <f>0.0526*BL236*Observaciones!$F235^1.218</f>
        <v>0</v>
      </c>
      <c r="BR236" s="121">
        <f>BQ236*Constantes!$F$38</f>
        <v>0</v>
      </c>
      <c r="BS236" s="121">
        <f t="shared" si="35"/>
        <v>0</v>
      </c>
      <c r="BT236" s="15"/>
      <c r="BU236" s="74">
        <v>230</v>
      </c>
      <c r="BV236" s="75">
        <f>0.0526*Observaciones!$F235^2.218</f>
        <v>0</v>
      </c>
      <c r="BW236" s="75">
        <f>IF(Observaciones!$F235&gt;0.05*$CA$7,((Observaciones!$F235-0.05*$CA$7)^2)/(Observaciones!$F235+0.95*$CA$7),0)</f>
        <v>0</v>
      </c>
      <c r="BX236" s="75">
        <f>0.0526*BW236*Observaciones!$F235^1.218</f>
        <v>0</v>
      </c>
      <c r="BY236" s="27"/>
      <c r="BZ236" s="27"/>
      <c r="CA236" s="103"/>
      <c r="CB236" s="37"/>
    </row>
    <row r="237" spans="2:80" s="2" customFormat="1" ht="14.5" x14ac:dyDescent="0.35">
      <c r="B237" s="36"/>
      <c r="C237" s="74">
        <v>231</v>
      </c>
      <c r="D237" s="146">
        <f>ETo!$I236*((1-Constantes!$D$19)*ETo!$K236+ETo!$L236)</f>
        <v>1.3321817078967397</v>
      </c>
      <c r="E237" s="75">
        <f>MIN(D237*Constantes!$D$17,0.8*(H236+Observaciones!$F236-F237-G237-Constantes!$D$14))</f>
        <v>1.4948024505656578E-5</v>
      </c>
      <c r="F237" s="75">
        <f>IF(Observaciones!$F236&gt;0.05*Constantes!$D$18,((Observaciones!$F236-0.05*Constantes!$D$18)^2)/(Observaciones!$F236+0.95*Constantes!$D$18),0)</f>
        <v>0</v>
      </c>
      <c r="G237" s="75">
        <f>MAX(0,H236+Observaciones!$F236-F237-Constantes!$D$13)</f>
        <v>0</v>
      </c>
      <c r="H237" s="75">
        <f>H236+Observaciones!$F236-F237-E237-G237-I236</f>
        <v>25.500003479763791</v>
      </c>
      <c r="I237" s="75">
        <f>MAX(0,(H237-Constantes!$D$14)*(1-EXP(-Constantes!$D$22)))</f>
        <v>4.7906936353611936E-8</v>
      </c>
      <c r="J237" s="75">
        <f t="shared" si="27"/>
        <v>110.97363900429647</v>
      </c>
      <c r="K237" s="75">
        <f>MAX(0,(J237-Constantes!$D$13)*(1-EXP(-Constantes!$D$23)))</f>
        <v>0.48679698299086077</v>
      </c>
      <c r="L237" s="75">
        <f t="shared" si="28"/>
        <v>0.48679703089779713</v>
      </c>
      <c r="M237" s="75">
        <f>0.0526*F237*Observaciones!$F236^1.218</f>
        <v>0</v>
      </c>
      <c r="N237" s="75">
        <f>M237*Constantes!$D$38</f>
        <v>0</v>
      </c>
      <c r="O237" s="75">
        <f t="shared" si="29"/>
        <v>0</v>
      </c>
      <c r="P237" s="15"/>
      <c r="Q237" s="120">
        <v>231</v>
      </c>
      <c r="R237" s="146">
        <f>ETo!$I236*((1-Constantes!$E$19)*ETo!$K236+ETo!$L236)</f>
        <v>1.3323801657117371</v>
      </c>
      <c r="S237" s="121">
        <f>MIN(R237*Constantes!$E$17,0.8*(V236+Observaciones!$F236-T237-U237-Constantes!$D$14))</f>
        <v>1.4636016888402992E-5</v>
      </c>
      <c r="T237" s="121">
        <f>IF(Observaciones!$F236&gt;0.05*Constantes!$E$18,((Observaciones!$F236-0.05*Constantes!$E$18)^2)/(Observaciones!$F236+0.95*Constantes!$E$18),0)</f>
        <v>0</v>
      </c>
      <c r="U237" s="121">
        <f>MAX(0,V236+Observaciones!$F236-T237-Constantes!$D$13)</f>
        <v>0</v>
      </c>
      <c r="V237" s="121">
        <f>V236+Observaciones!$F236-T237-S237-U237-W236</f>
        <v>25.500003407131263</v>
      </c>
      <c r="W237" s="121">
        <f>MAX(0,(V237-Constantes!$D$14)*(1-EXP(-Constantes!$D$22)))</f>
        <v>4.6906982883464852E-8</v>
      </c>
      <c r="X237" s="119">
        <f>X236+(Entradas!$E$19*U237-Y236)/(800*Entradas!$D$44)</f>
        <v>0</v>
      </c>
      <c r="Y237" s="119">
        <f>8000*Entradas!$D$45*X237/Constantes!$E$32</f>
        <v>0</v>
      </c>
      <c r="Z237" s="119">
        <f>10*Escenarios!$E$11*T237</f>
        <v>0</v>
      </c>
      <c r="AA237" s="119">
        <f>10*Escenarios!$E$11*Y237</f>
        <v>0</v>
      </c>
      <c r="AB237" s="119">
        <f>0.001*Observaciones!$F236*Escenarios!$E$9</f>
        <v>0</v>
      </c>
      <c r="AC237" s="119">
        <f>Observaciones!$I236</f>
        <v>0</v>
      </c>
      <c r="AD237" s="119">
        <f>MIN(0.0005*ETo!$M236*Escenarios!$E$9*(AH236/Constantes!$E$27)^(2/3),AH236+Z237+AA237+AB237+AC237)</f>
        <v>3.3092689383926865</v>
      </c>
      <c r="AE237" s="119">
        <f>MIN(Constantes!$E$26*(AH236/Constantes!$E$27)^(2/3),AH236+Z237+AA237+AB237+AC237-AD237)</f>
        <v>16.483978665235394</v>
      </c>
      <c r="AF237" s="119">
        <f>MIN(Entradas!$E$20,AH236+Z237+AA237+AB237+AC237-AD237-AE237)</f>
        <v>1</v>
      </c>
      <c r="AG237" s="119">
        <f>MAX(0,AH236+Z237+AA237+AB237+AC237-AD237-AE237-AF237-Constantes!$E$27)</f>
        <v>0</v>
      </c>
      <c r="AH237" s="119">
        <f t="shared" si="30"/>
        <v>4967.555553205113</v>
      </c>
      <c r="AI237" s="119">
        <f>(Escenarios!$E$11*S237+0.1*AD237)/(Escenarios!$E$12)</f>
        <v>9.4694810406262438E-3</v>
      </c>
      <c r="AJ237" s="119">
        <f>AG237/10/Escenarios!$E$12</f>
        <v>0</v>
      </c>
      <c r="AK237" s="119">
        <f>(Escenarios!$E$11*U237+0.1*AE237)/(Escenarios!$E$12)</f>
        <v>4.7097081900672556E-2</v>
      </c>
      <c r="AL237" s="121">
        <f t="shared" si="31"/>
        <v>115.78448489702897</v>
      </c>
      <c r="AM237" s="121">
        <f>MAX(0,(AL237-Constantes!$D$13)*(1-EXP(-Constantes!$D$23)))</f>
        <v>0.52002792294662747</v>
      </c>
      <c r="AN237" s="121">
        <f>AJ237+W237*Escenarios!$E$11/Escenarios!$E$12+AM237</f>
        <v>0.52002796918351057</v>
      </c>
      <c r="AO237" s="121">
        <f>0.0526*AJ237*Observaciones!$F236^1.218</f>
        <v>0</v>
      </c>
      <c r="AP237" s="121">
        <f>AO237*Constantes!$E$38</f>
        <v>0</v>
      </c>
      <c r="AQ237" s="121">
        <f t="shared" si="32"/>
        <v>0</v>
      </c>
      <c r="AR237" s="15"/>
      <c r="AS237" s="74">
        <v>231</v>
      </c>
      <c r="AT237" s="146">
        <f>ETo!$I236*((1-Constantes!$F$19)*ETo!$K236+ETo!$L236)</f>
        <v>1.3330116223958213</v>
      </c>
      <c r="AU237" s="121">
        <f>MIN(AT237*Constantes!$F$17,0.8*(AX236+Observaciones!$F236-AV237-AW237-Constantes!$D$14))</f>
        <v>1.3641522099305804E-5</v>
      </c>
      <c r="AV237" s="121">
        <f>IF(Observaciones!$F236&gt;0.05*Constantes!$F$18,((Observaciones!$F236-0.05*Constantes!$F$18)^2)/(Observaciones!$F236+0.95*Constantes!$F$18),0)</f>
        <v>0</v>
      </c>
      <c r="AW237" s="121">
        <f>MAX(0,AX236+Observaciones!$F236-AV237-Constantes!$D$13)</f>
        <v>0</v>
      </c>
      <c r="AX237" s="121">
        <f>AX236+Observaciones!$F236-AV237-AU237-AW237-AY236</f>
        <v>25.500003175621945</v>
      </c>
      <c r="AY237" s="121">
        <f>MAX(0,(AX237-Constantes!$D$14)*(1-EXP(-Constantes!$D$22)))</f>
        <v>4.371972568475267E-8</v>
      </c>
      <c r="AZ237" s="119">
        <f>AZ236+(Entradas!$F$19*AW237-BA236)/(800*Entradas!$D$44)</f>
        <v>0</v>
      </c>
      <c r="BA237" s="119">
        <f>8000*Entradas!$D$45*AZ237/Constantes!$F$32</f>
        <v>0</v>
      </c>
      <c r="BB237" s="119">
        <f>10*Escenarios!$F$11*AV237</f>
        <v>0</v>
      </c>
      <c r="BC237" s="119">
        <f>10*Escenarios!$F$11*BA237</f>
        <v>0</v>
      </c>
      <c r="BD237" s="119">
        <f>0.001*Observaciones!$F236*Escenarios!$F$9</f>
        <v>0</v>
      </c>
      <c r="BE237" s="119">
        <f>Observaciones!$I236</f>
        <v>0</v>
      </c>
      <c r="BF237" s="119">
        <f>MIN(0.0005*ETo!$M236*Escenarios!$F$9*(BJ236/Constantes!$F$27)^(2/3),BJ236+BB237+BE237+BC237+BD237)</f>
        <v>4.3926577118505348</v>
      </c>
      <c r="BG237" s="119">
        <f>MIN(Constantes!$F$26*(BJ236/Constantes!$F$27)^(2/3),BJ236+BB237+BC237+BD237+BE237-BF237)</f>
        <v>21.880505136882217</v>
      </c>
      <c r="BH237" s="119">
        <f>MIN(Entradas!$F$20,BJ236+BB237+BC237+BD237+BE237-BF237-BG237)</f>
        <v>1</v>
      </c>
      <c r="BI237" s="119">
        <f>MAX(0,BJ236+BB237+BC237+BD237+BE237-BF237-BG237-BH237-Constantes!$F$27)</f>
        <v>0</v>
      </c>
      <c r="BJ237" s="119">
        <f t="shared" si="33"/>
        <v>926.3126396017052</v>
      </c>
      <c r="BK237" s="119">
        <f>(Escenarios!$F$11*AU237+0.1*BF237)/(Escenarios!$F$12)</f>
        <v>1.2563312611838016E-2</v>
      </c>
      <c r="BL237" s="119">
        <f>BI237/10/Escenarios!$F$12</f>
        <v>0</v>
      </c>
      <c r="BM237" s="119">
        <f>(Escenarios!$F$11*AW237+0.1*BG237)/(Escenarios!$F$12)</f>
        <v>6.2515728962520625E-2</v>
      </c>
      <c r="BN237" s="121">
        <f t="shared" si="34"/>
        <v>122.33896635223979</v>
      </c>
      <c r="BO237" s="121">
        <f>MAX(0,(BN237-Constantes!$D$13)*(1-EXP(-Constantes!$D$23)))</f>
        <v>0.56530303350635958</v>
      </c>
      <c r="BP237" s="121">
        <f>BL237+AY237*Escenarios!$F$11/Escenarios!$F$12+BO237</f>
        <v>0.56530307472781527</v>
      </c>
      <c r="BQ237" s="121">
        <f>0.0526*BL237*Observaciones!$F236^1.218</f>
        <v>0</v>
      </c>
      <c r="BR237" s="121">
        <f>BQ237*Constantes!$F$38</f>
        <v>0</v>
      </c>
      <c r="BS237" s="121">
        <f t="shared" si="35"/>
        <v>0</v>
      </c>
      <c r="BT237" s="15"/>
      <c r="BU237" s="74">
        <v>231</v>
      </c>
      <c r="BV237" s="75">
        <f>0.0526*Observaciones!$F236^2.218</f>
        <v>0</v>
      </c>
      <c r="BW237" s="75">
        <f>IF(Observaciones!$F236&gt;0.05*$CA$7,((Observaciones!$F236-0.05*$CA$7)^2)/(Observaciones!$F236+0.95*$CA$7),0)</f>
        <v>0</v>
      </c>
      <c r="BX237" s="75">
        <f>0.0526*BW237*Observaciones!$F236^1.218</f>
        <v>0</v>
      </c>
      <c r="BY237" s="27"/>
      <c r="BZ237" s="27"/>
      <c r="CA237" s="103"/>
      <c r="CB237" s="37"/>
    </row>
    <row r="238" spans="2:80" s="2" customFormat="1" ht="14.5" x14ac:dyDescent="0.35">
      <c r="B238" s="36"/>
      <c r="C238" s="74">
        <v>232</v>
      </c>
      <c r="D238" s="146">
        <f>ETo!$I237*((1-Constantes!$D$19)*ETo!$K237+ETo!$L237)</f>
        <v>1.3962167508296217</v>
      </c>
      <c r="E238" s="75">
        <f>MIN(D238*Constantes!$D$17,0.8*(H237+Observaciones!$F237-F238-G238-Constantes!$D$14))</f>
        <v>2.7838110298716859E-6</v>
      </c>
      <c r="F238" s="75">
        <f>IF(Observaciones!$F237&gt;0.05*Constantes!$D$18,((Observaciones!$F237-0.05*Constantes!$D$18)^2)/(Observaciones!$F237+0.95*Constantes!$D$18),0)</f>
        <v>0</v>
      </c>
      <c r="G238" s="75">
        <f>MAX(0,H237+Observaciones!$F237-F238-Constantes!$D$13)</f>
        <v>0</v>
      </c>
      <c r="H238" s="75">
        <f>H237+Observaciones!$F237-F238-E238-G238-I237</f>
        <v>25.500000648045823</v>
      </c>
      <c r="I238" s="75">
        <f>MAX(0,(H238-Constantes!$D$14)*(1-EXP(-Constantes!$D$22)))</f>
        <v>8.9218383012865489E-9</v>
      </c>
      <c r="J238" s="75">
        <f t="shared" si="27"/>
        <v>110.48684202130561</v>
      </c>
      <c r="K238" s="75">
        <f>MAX(0,(J238-Constantes!$D$13)*(1-EXP(-Constantes!$D$23)))</f>
        <v>0.48343443060961422</v>
      </c>
      <c r="L238" s="75">
        <f t="shared" si="28"/>
        <v>0.48343443953145254</v>
      </c>
      <c r="M238" s="75">
        <f>0.0526*F238*Observaciones!$F237^1.218</f>
        <v>0</v>
      </c>
      <c r="N238" s="75">
        <f>M238*Constantes!$D$38</f>
        <v>0</v>
      </c>
      <c r="O238" s="75">
        <f t="shared" si="29"/>
        <v>0</v>
      </c>
      <c r="P238" s="15"/>
      <c r="Q238" s="120">
        <v>232</v>
      </c>
      <c r="R238" s="146">
        <f>ETo!$I237*((1-Constantes!$E$19)*ETo!$K237+ETo!$L237)</f>
        <v>1.3964251977328703</v>
      </c>
      <c r="S238" s="121">
        <f>MIN(R238*Constantes!$E$17,0.8*(V237+Observaciones!$F237-T238-U238-Constantes!$D$14))</f>
        <v>2.7257050078333124E-6</v>
      </c>
      <c r="T238" s="121">
        <f>IF(Observaciones!$F237&gt;0.05*Constantes!$E$18,((Observaciones!$F237-0.05*Constantes!$E$18)^2)/(Observaciones!$F237+0.95*Constantes!$E$18),0)</f>
        <v>0</v>
      </c>
      <c r="U238" s="121">
        <f>MAX(0,V237+Observaciones!$F237-T238-Constantes!$D$13)</f>
        <v>0</v>
      </c>
      <c r="V238" s="121">
        <f>V237+Observaciones!$F237-T238-S238-U238-W237</f>
        <v>25.500000634519271</v>
      </c>
      <c r="W238" s="121">
        <f>MAX(0,(V238-Constantes!$D$14)*(1-EXP(-Constantes!$D$22)))</f>
        <v>8.7356142582742644E-9</v>
      </c>
      <c r="X238" s="119">
        <f>X237+(Entradas!$E$19*U238-Y237)/(800*Entradas!$D$44)</f>
        <v>0</v>
      </c>
      <c r="Y238" s="119">
        <f>8000*Entradas!$D$45*X238/Constantes!$E$32</f>
        <v>0</v>
      </c>
      <c r="Z238" s="119">
        <f>10*Escenarios!$E$11*T238</f>
        <v>0</v>
      </c>
      <c r="AA238" s="119">
        <f>10*Escenarios!$E$11*Y238</f>
        <v>0</v>
      </c>
      <c r="AB238" s="119">
        <f>0.001*Observaciones!$F237*Escenarios!$E$9</f>
        <v>0</v>
      </c>
      <c r="AC238" s="119">
        <f>Observaciones!$I237</f>
        <v>0</v>
      </c>
      <c r="AD238" s="119">
        <f>MIN(0.0005*ETo!$M237*Escenarios!$E$9*(AH237/Constantes!$E$27)^(2/3),AH237+Z238+AA238+AB238+AC238)</f>
        <v>3.4599683507768106</v>
      </c>
      <c r="AE238" s="119">
        <f>MIN(Constantes!$E$26*(AH237/Constantes!$E$27)^(2/3),AH237+Z238+AA238+AB238+AC238-AD238)</f>
        <v>16.43813931340339</v>
      </c>
      <c r="AF238" s="119">
        <f>MIN(Entradas!$E$20,AH237+Z238+AA238+AB238+AC238-AD238-AE238)</f>
        <v>1</v>
      </c>
      <c r="AG238" s="119">
        <f>MAX(0,AH237+Z238+AA238+AB238+AC238-AD238-AE238-AF238-Constantes!$E$27)</f>
        <v>0</v>
      </c>
      <c r="AH238" s="119">
        <f t="shared" si="30"/>
        <v>4946.6574455409327</v>
      </c>
      <c r="AI238" s="119">
        <f>(Escenarios!$E$11*S238+0.1*AD238)/(Escenarios!$E$12)</f>
        <v>9.888310625727181E-3</v>
      </c>
      <c r="AJ238" s="119">
        <f>AG238/10/Escenarios!$E$12</f>
        <v>0</v>
      </c>
      <c r="AK238" s="119">
        <f>(Escenarios!$E$11*U238+0.1*AE238)/(Escenarios!$E$12)</f>
        <v>4.6966112324009684E-2</v>
      </c>
      <c r="AL238" s="121">
        <f t="shared" si="31"/>
        <v>115.31142308640636</v>
      </c>
      <c r="AM238" s="121">
        <f>MAX(0,(AL238-Constantes!$D$13)*(1-EXP(-Constantes!$D$23)))</f>
        <v>0.51676024633118778</v>
      </c>
      <c r="AN238" s="121">
        <f>AJ238+W238*Escenarios!$E$11/Escenarios!$E$12+AM238</f>
        <v>0.5167602549420075</v>
      </c>
      <c r="AO238" s="121">
        <f>0.0526*AJ238*Observaciones!$F237^1.218</f>
        <v>0</v>
      </c>
      <c r="AP238" s="121">
        <f>AO238*Constantes!$E$38</f>
        <v>0</v>
      </c>
      <c r="AQ238" s="121">
        <f t="shared" si="32"/>
        <v>0</v>
      </c>
      <c r="AR238" s="15"/>
      <c r="AS238" s="74">
        <v>232</v>
      </c>
      <c r="AT238" s="146">
        <f>ETo!$I237*((1-Constantes!$F$19)*ETo!$K237+ETo!$L237)</f>
        <v>1.3970884378795709</v>
      </c>
      <c r="AU238" s="121">
        <f>MIN(AT238*Constantes!$F$17,0.8*(AX237+Observaciones!$F237-AV238-AW238-Constantes!$D$14))</f>
        <v>2.5404975531273522E-6</v>
      </c>
      <c r="AV238" s="121">
        <f>IF(Observaciones!$F237&gt;0.05*Constantes!$F$18,((Observaciones!$F237-0.05*Constantes!$F$18)^2)/(Observaciones!$F237+0.95*Constantes!$F$18),0)</f>
        <v>0</v>
      </c>
      <c r="AW238" s="121">
        <f>MAX(0,AX237+Observaciones!$F237-AV238-Constantes!$D$13)</f>
        <v>0</v>
      </c>
      <c r="AX238" s="121">
        <f>AX237+Observaciones!$F237-AV238-AU238-AW238-AY237</f>
        <v>25.500000591404664</v>
      </c>
      <c r="AY238" s="121">
        <f>MAX(0,(AX238-Constantes!$D$14)*(1-EXP(-Constantes!$D$22)))</f>
        <v>8.1420427231119637E-9</v>
      </c>
      <c r="AZ238" s="119">
        <f>AZ237+(Entradas!$F$19*AW238-BA237)/(800*Entradas!$D$44)</f>
        <v>0</v>
      </c>
      <c r="BA238" s="119">
        <f>8000*Entradas!$D$45*AZ238/Constantes!$F$32</f>
        <v>0</v>
      </c>
      <c r="BB238" s="119">
        <f>10*Escenarios!$F$11*AV238</f>
        <v>0</v>
      </c>
      <c r="BC238" s="119">
        <f>10*Escenarios!$F$11*BA238</f>
        <v>0</v>
      </c>
      <c r="BD238" s="119">
        <f>0.001*Observaciones!$F237*Escenarios!$F$9</f>
        <v>0</v>
      </c>
      <c r="BE238" s="119">
        <f>Observaciones!$I237</f>
        <v>0</v>
      </c>
      <c r="BF238" s="119">
        <f>MIN(0.0005*ETo!$M237*Escenarios!$F$9*(BJ237/Constantes!$F$27)^(2/3),BJ237+BB238+BE238+BC238+BD238)</f>
        <v>4.5172627861642347</v>
      </c>
      <c r="BG238" s="119">
        <f>MIN(Constantes!$F$26*(BJ237/Constantes!$F$27)^(2/3),BJ237+BB238+BC238+BD238+BE238-BF238)</f>
        <v>21.461293129328503</v>
      </c>
      <c r="BH238" s="119">
        <f>MIN(Entradas!$F$20,BJ237+BB238+BC238+BD238+BE238-BF238-BG238)</f>
        <v>1</v>
      </c>
      <c r="BI238" s="119">
        <f>MAX(0,BJ237+BB238+BC238+BD238+BE238-BF238-BG238-BH238-Constantes!$F$27)</f>
        <v>0</v>
      </c>
      <c r="BJ238" s="119">
        <f t="shared" si="33"/>
        <v>899.33408368621247</v>
      </c>
      <c r="BK238" s="119">
        <f>(Escenarios!$F$11*AU238+0.1*BF238)/(Escenarios!$F$12)</f>
        <v>1.2908860429590763E-2</v>
      </c>
      <c r="BL238" s="119">
        <f>BI238/10/Escenarios!$F$12</f>
        <v>0</v>
      </c>
      <c r="BM238" s="119">
        <f>(Escenarios!$F$11*AW238+0.1*BG238)/(Escenarios!$F$12)</f>
        <v>6.1317980369510014E-2</v>
      </c>
      <c r="BN238" s="121">
        <f t="shared" si="34"/>
        <v>121.83498129910295</v>
      </c>
      <c r="BO238" s="121">
        <f>MAX(0,(BN238-Constantes!$D$13)*(1-EXP(-Constantes!$D$23)))</f>
        <v>0.56182175445215121</v>
      </c>
      <c r="BP238" s="121">
        <f>BL238+AY238*Escenarios!$F$11/Escenarios!$F$12+BO238</f>
        <v>0.56182176212893431</v>
      </c>
      <c r="BQ238" s="121">
        <f>0.0526*BL238*Observaciones!$F237^1.218</f>
        <v>0</v>
      </c>
      <c r="BR238" s="121">
        <f>BQ238*Constantes!$F$38</f>
        <v>0</v>
      </c>
      <c r="BS238" s="121">
        <f t="shared" si="35"/>
        <v>0</v>
      </c>
      <c r="BT238" s="15"/>
      <c r="BU238" s="74">
        <v>232</v>
      </c>
      <c r="BV238" s="75">
        <f>0.0526*Observaciones!$F237^2.218</f>
        <v>0</v>
      </c>
      <c r="BW238" s="75">
        <f>IF(Observaciones!$F237&gt;0.05*$CA$7,((Observaciones!$F237-0.05*$CA$7)^2)/(Observaciones!$F237+0.95*$CA$7),0)</f>
        <v>0</v>
      </c>
      <c r="BX238" s="75">
        <f>0.0526*BW238*Observaciones!$F237^1.218</f>
        <v>0</v>
      </c>
      <c r="BY238" s="27"/>
      <c r="BZ238" s="27"/>
      <c r="CA238" s="103"/>
      <c r="CB238" s="37"/>
    </row>
    <row r="239" spans="2:80" s="2" customFormat="1" ht="14.5" x14ac:dyDescent="0.35">
      <c r="B239" s="36"/>
      <c r="C239" s="74">
        <v>233</v>
      </c>
      <c r="D239" s="146">
        <f>ETo!$I238*((1-Constantes!$D$19)*ETo!$K238+ETo!$L238)</f>
        <v>1.3799957386025388</v>
      </c>
      <c r="E239" s="75">
        <f>MIN(D239*Constantes!$D$17,0.8*(H238+Observaciones!$F238-F239-G239-Constantes!$D$14))</f>
        <v>5.1843665573869655E-7</v>
      </c>
      <c r="F239" s="75">
        <f>IF(Observaciones!$F238&gt;0.05*Constantes!$D$18,((Observaciones!$F238-0.05*Constantes!$D$18)^2)/(Observaciones!$F238+0.95*Constantes!$D$18),0)</f>
        <v>0</v>
      </c>
      <c r="G239" s="75">
        <f>MAX(0,H238+Observaciones!$F238-F239-Constantes!$D$13)</f>
        <v>0</v>
      </c>
      <c r="H239" s="75">
        <f>H238+Observaciones!$F238-F239-E239-G239-I238</f>
        <v>25.500000120687329</v>
      </c>
      <c r="I239" s="75">
        <f>MAX(0,(H239-Constantes!$D$14)*(1-EXP(-Constantes!$D$22)))</f>
        <v>1.6615380674917617E-9</v>
      </c>
      <c r="J239" s="75">
        <f t="shared" si="27"/>
        <v>110.00340759069599</v>
      </c>
      <c r="K239" s="75">
        <f>MAX(0,(J239-Constantes!$D$13)*(1-EXP(-Constantes!$D$23)))</f>
        <v>0.48009510507428432</v>
      </c>
      <c r="L239" s="75">
        <f t="shared" si="28"/>
        <v>0.4800951067358224</v>
      </c>
      <c r="M239" s="75">
        <f>0.0526*F239*Observaciones!$F238^1.218</f>
        <v>0</v>
      </c>
      <c r="N239" s="75">
        <f>M239*Constantes!$D$38</f>
        <v>0</v>
      </c>
      <c r="O239" s="75">
        <f t="shared" si="29"/>
        <v>0</v>
      </c>
      <c r="P239" s="15"/>
      <c r="Q239" s="120">
        <v>233</v>
      </c>
      <c r="R239" s="146">
        <f>ETo!$I238*((1-Constantes!$E$19)*ETo!$K238+ETo!$L238)</f>
        <v>1.3802010446685715</v>
      </c>
      <c r="S239" s="121">
        <f>MIN(R239*Constantes!$E$17,0.8*(V238+Observaciones!$F238-T239-U239-Constantes!$D$14))</f>
        <v>5.076154138805578E-7</v>
      </c>
      <c r="T239" s="121">
        <f>IF(Observaciones!$F238&gt;0.05*Constantes!$E$18,((Observaciones!$F238-0.05*Constantes!$E$18)^2)/(Observaciones!$F238+0.95*Constantes!$E$18),0)</f>
        <v>0</v>
      </c>
      <c r="U239" s="121">
        <f>MAX(0,V238+Observaciones!$F238-T239-Constantes!$D$13)</f>
        <v>0</v>
      </c>
      <c r="V239" s="121">
        <f>V238+Observaciones!$F238-T239-S239-U239-W238</f>
        <v>25.500000118168241</v>
      </c>
      <c r="W239" s="121">
        <f>MAX(0,(V239-Constantes!$D$14)*(1-EXP(-Constantes!$D$22)))</f>
        <v>1.6268570501380467E-9</v>
      </c>
      <c r="X239" s="119">
        <f>X238+(Entradas!$E$19*U239-Y238)/(800*Entradas!$D$44)</f>
        <v>0</v>
      </c>
      <c r="Y239" s="119">
        <f>8000*Entradas!$D$45*X239/Constantes!$E$32</f>
        <v>0</v>
      </c>
      <c r="Z239" s="119">
        <f>10*Escenarios!$E$11*T239</f>
        <v>0</v>
      </c>
      <c r="AA239" s="119">
        <f>10*Escenarios!$E$11*Y239</f>
        <v>0</v>
      </c>
      <c r="AB239" s="119">
        <f>0.001*Observaciones!$F238*Escenarios!$E$9</f>
        <v>0</v>
      </c>
      <c r="AC239" s="119">
        <f>Observaciones!$I238</f>
        <v>0</v>
      </c>
      <c r="AD239" s="119">
        <f>MIN(0.0005*ETo!$M238*Escenarios!$E$9*(AH238/Constantes!$E$27)^(2/3),AH238+Z239+AA239+AB239+AC239)</f>
        <v>3.4081397020375386</v>
      </c>
      <c r="AE239" s="119">
        <f>MIN(Constantes!$E$26*(AH238/Constantes!$E$27)^(2/3),AH238+Z239+AA239+AB239+AC239-AD239)</f>
        <v>16.392004305639325</v>
      </c>
      <c r="AF239" s="119">
        <f>MIN(Entradas!$E$20,AH238+Z239+AA239+AB239+AC239-AD239-AE239)</f>
        <v>1</v>
      </c>
      <c r="AG239" s="119">
        <f>MAX(0,AH238+Z239+AA239+AB239+AC239-AD239-AE239-AF239-Constantes!$E$27)</f>
        <v>0</v>
      </c>
      <c r="AH239" s="119">
        <f t="shared" si="30"/>
        <v>4925.8573015332558</v>
      </c>
      <c r="AI239" s="119">
        <f>(Escenarios!$E$11*S239+0.1*AD239)/(Escenarios!$E$12)</f>
        <v>9.7380423695866501E-3</v>
      </c>
      <c r="AJ239" s="119">
        <f>AG239/10/Escenarios!$E$12</f>
        <v>0</v>
      </c>
      <c r="AK239" s="119">
        <f>(Escenarios!$E$11*U239+0.1*AE239)/(Escenarios!$E$12)</f>
        <v>4.6834298016112365E-2</v>
      </c>
      <c r="AL239" s="121">
        <f t="shared" si="31"/>
        <v>114.84149713809128</v>
      </c>
      <c r="AM239" s="121">
        <f>MAX(0,(AL239-Constantes!$D$13)*(1-EXP(-Constantes!$D$23)))</f>
        <v>0.51351423069894608</v>
      </c>
      <c r="AN239" s="121">
        <f>AJ239+W239*Escenarios!$E$11/Escenarios!$E$12+AM239</f>
        <v>0.51351423230256232</v>
      </c>
      <c r="AO239" s="121">
        <f>0.0526*AJ239*Observaciones!$F238^1.218</f>
        <v>0</v>
      </c>
      <c r="AP239" s="121">
        <f>AO239*Constantes!$E$38</f>
        <v>0</v>
      </c>
      <c r="AQ239" s="121">
        <f t="shared" si="32"/>
        <v>0</v>
      </c>
      <c r="AR239" s="15"/>
      <c r="AS239" s="74">
        <v>233</v>
      </c>
      <c r="AT239" s="146">
        <f>ETo!$I238*((1-Constantes!$F$19)*ETo!$K238+ETo!$L238)</f>
        <v>1.3808542912423114</v>
      </c>
      <c r="AU239" s="121">
        <f>MIN(AT239*Constantes!$F$17,0.8*(AX238+Observaciones!$F238-AV239-AW239-Constantes!$D$14))</f>
        <v>4.7312372828400841E-7</v>
      </c>
      <c r="AV239" s="121">
        <f>IF(Observaciones!$F238&gt;0.05*Constantes!$F$18,((Observaciones!$F238-0.05*Constantes!$F$18)^2)/(Observaciones!$F238+0.95*Constantes!$F$18),0)</f>
        <v>0</v>
      </c>
      <c r="AW239" s="121">
        <f>MAX(0,AX238+Observaciones!$F238-AV239-Constantes!$D$13)</f>
        <v>0</v>
      </c>
      <c r="AX239" s="121">
        <f>AX238+Observaciones!$F238-AV239-AU239-AW239-AY238</f>
        <v>25.500000110138895</v>
      </c>
      <c r="AY239" s="121">
        <f>MAX(0,(AX239-Constantes!$D$14)*(1-EXP(-Constantes!$D$22)))</f>
        <v>1.5163146699721418E-9</v>
      </c>
      <c r="AZ239" s="119">
        <f>AZ238+(Entradas!$F$19*AW239-BA238)/(800*Entradas!$D$44)</f>
        <v>0</v>
      </c>
      <c r="BA239" s="119">
        <f>8000*Entradas!$D$45*AZ239/Constantes!$F$32</f>
        <v>0</v>
      </c>
      <c r="BB239" s="119">
        <f>10*Escenarios!$F$11*AV239</f>
        <v>0</v>
      </c>
      <c r="BC239" s="119">
        <f>10*Escenarios!$F$11*BA239</f>
        <v>0</v>
      </c>
      <c r="BD239" s="119">
        <f>0.001*Observaciones!$F238*Escenarios!$F$9</f>
        <v>0</v>
      </c>
      <c r="BE239" s="119">
        <f>Observaciones!$I238</f>
        <v>0</v>
      </c>
      <c r="BF239" s="119">
        <f>MIN(0.0005*ETo!$M238*Escenarios!$F$9*(BJ238/Constantes!$F$27)^(2/3),BJ238+BB239+BE239+BC239+BD239)</f>
        <v>4.3750550705973676</v>
      </c>
      <c r="BG239" s="119">
        <f>MIN(Constantes!$F$26*(BJ238/Constantes!$F$27)^(2/3),BJ238+BB239+BC239+BD239+BE239-BF239)</f>
        <v>21.042541628139901</v>
      </c>
      <c r="BH239" s="119">
        <f>MIN(Entradas!$F$20,BJ238+BB239+BC239+BD239+BE239-BF239-BG239)</f>
        <v>1</v>
      </c>
      <c r="BI239" s="119">
        <f>MAX(0,BJ238+BB239+BC239+BD239+BE239-BF239-BG239-BH239-Constantes!$F$27)</f>
        <v>0</v>
      </c>
      <c r="BJ239" s="119">
        <f t="shared" si="33"/>
        <v>872.9164869874752</v>
      </c>
      <c r="BK239" s="119">
        <f>(Escenarios!$F$11*AU239+0.1*BF239)/(Escenarios!$F$12)</f>
        <v>1.2500603432650576E-2</v>
      </c>
      <c r="BL239" s="119">
        <f>BI239/10/Escenarios!$F$12</f>
        <v>0</v>
      </c>
      <c r="BM239" s="119">
        <f>(Escenarios!$F$11*AW239+0.1*BG239)/(Escenarios!$F$12)</f>
        <v>6.0121547508971154E-2</v>
      </c>
      <c r="BN239" s="121">
        <f t="shared" si="34"/>
        <v>121.33328109215977</v>
      </c>
      <c r="BO239" s="121">
        <f>MAX(0,(BN239-Constantes!$D$13)*(1-EXP(-Constantes!$D$23)))</f>
        <v>0.55835625798345112</v>
      </c>
      <c r="BP239" s="121">
        <f>BL239+AY239*Escenarios!$F$11/Escenarios!$F$12+BO239</f>
        <v>0.55835625941311928</v>
      </c>
      <c r="BQ239" s="121">
        <f>0.0526*BL239*Observaciones!$F238^1.218</f>
        <v>0</v>
      </c>
      <c r="BR239" s="121">
        <f>BQ239*Constantes!$F$38</f>
        <v>0</v>
      </c>
      <c r="BS239" s="121">
        <f t="shared" si="35"/>
        <v>0</v>
      </c>
      <c r="BT239" s="15"/>
      <c r="BU239" s="74">
        <v>233</v>
      </c>
      <c r="BV239" s="75">
        <f>0.0526*Observaciones!$F238^2.218</f>
        <v>0</v>
      </c>
      <c r="BW239" s="75">
        <f>IF(Observaciones!$F238&gt;0.05*$CA$7,((Observaciones!$F238-0.05*$CA$7)^2)/(Observaciones!$F238+0.95*$CA$7),0)</f>
        <v>0</v>
      </c>
      <c r="BX239" s="75">
        <f>0.0526*BW239*Observaciones!$F238^1.218</f>
        <v>0</v>
      </c>
      <c r="BY239" s="27"/>
      <c r="BZ239" s="27"/>
      <c r="CA239" s="103"/>
      <c r="CB239" s="37"/>
    </row>
    <row r="240" spans="2:80" s="2" customFormat="1" ht="14.5" x14ac:dyDescent="0.35">
      <c r="B240" s="36"/>
      <c r="C240" s="74">
        <v>234</v>
      </c>
      <c r="D240" s="146">
        <f>ETo!$I239*((1-Constantes!$D$19)*ETo!$K239+ETo!$L239)</f>
        <v>1.3553992146023721</v>
      </c>
      <c r="E240" s="75">
        <f>MIN(D240*Constantes!$D$17,0.8*(H239+Observaciones!$F239-F240-G240-Constantes!$D$14))</f>
        <v>9.6549860018058103E-8</v>
      </c>
      <c r="F240" s="75">
        <f>IF(Observaciones!$F239&gt;0.05*Constantes!$D$18,((Observaciones!$F239-0.05*Constantes!$D$18)^2)/(Observaciones!$F239+0.95*Constantes!$D$18),0)</f>
        <v>0</v>
      </c>
      <c r="G240" s="75">
        <f>MAX(0,H239+Observaciones!$F239-F240-Constantes!$D$13)</f>
        <v>0</v>
      </c>
      <c r="H240" s="75">
        <f>H239+Observaciones!$F239-F240-E240-G240-I239</f>
        <v>25.50000002247593</v>
      </c>
      <c r="I240" s="75">
        <f>MAX(0,(H240-Constantes!$D$14)*(1-EXP(-Constantes!$D$22)))</f>
        <v>3.0943272738235422E-10</v>
      </c>
      <c r="J240" s="75">
        <f t="shared" si="27"/>
        <v>109.5233124856217</v>
      </c>
      <c r="K240" s="75">
        <f>MAX(0,(J240-Constantes!$D$13)*(1-EXP(-Constantes!$D$23)))</f>
        <v>0.47677884594532699</v>
      </c>
      <c r="L240" s="75">
        <f t="shared" si="28"/>
        <v>0.47677884625475969</v>
      </c>
      <c r="M240" s="75">
        <f>0.0526*F240*Observaciones!$F239^1.218</f>
        <v>0</v>
      </c>
      <c r="N240" s="75">
        <f>M240*Constantes!$D$38</f>
        <v>0</v>
      </c>
      <c r="O240" s="75">
        <f t="shared" si="29"/>
        <v>0</v>
      </c>
      <c r="P240" s="15"/>
      <c r="Q240" s="120">
        <v>234</v>
      </c>
      <c r="R240" s="146">
        <f>ETo!$I239*((1-Constantes!$E$19)*ETo!$K239+ETo!$L239)</f>
        <v>1.3556000010374691</v>
      </c>
      <c r="S240" s="121">
        <f>MIN(R240*Constantes!$E$17,0.8*(V239+Observaciones!$F239-T240-U240-Constantes!$D$14))</f>
        <v>9.4534590289185877E-8</v>
      </c>
      <c r="T240" s="121">
        <f>IF(Observaciones!$F239&gt;0.05*Constantes!$E$18,((Observaciones!$F239-0.05*Constantes!$E$18)^2)/(Observaciones!$F239+0.95*Constantes!$E$18),0)</f>
        <v>0</v>
      </c>
      <c r="U240" s="121">
        <f>MAX(0,V239+Observaciones!$F239-T240-Constantes!$D$13)</f>
        <v>0</v>
      </c>
      <c r="V240" s="121">
        <f>V239+Observaciones!$F239-T240-S240-U240-W239</f>
        <v>25.500000022006791</v>
      </c>
      <c r="W240" s="121">
        <f>MAX(0,(V240-Constantes!$D$14)*(1-EXP(-Constantes!$D$22)))</f>
        <v>3.0297394671135964E-10</v>
      </c>
      <c r="X240" s="119">
        <f>X239+(Entradas!$E$19*U240-Y239)/(800*Entradas!$D$44)</f>
        <v>0</v>
      </c>
      <c r="Y240" s="119">
        <f>8000*Entradas!$D$45*X240/Constantes!$E$32</f>
        <v>0</v>
      </c>
      <c r="Z240" s="119">
        <f>10*Escenarios!$E$11*T240</f>
        <v>0</v>
      </c>
      <c r="AA240" s="119">
        <f>10*Escenarios!$E$11*Y240</f>
        <v>0</v>
      </c>
      <c r="AB240" s="119">
        <f>0.001*Observaciones!$F239*Escenarios!$E$9</f>
        <v>0</v>
      </c>
      <c r="AC240" s="119">
        <f>Observaciones!$I239</f>
        <v>0</v>
      </c>
      <c r="AD240" s="119">
        <f>MIN(0.0005*ETo!$M239*Escenarios!$E$9*(AH239/Constantes!$E$27)^(2/3),AH239+Z240+AA240+AB240+AC240)</f>
        <v>3.3355782310488142</v>
      </c>
      <c r="AE240" s="119">
        <f>MIN(Constantes!$E$26*(AH239/Constantes!$E$27)^(2/3),AH239+Z240+AA240+AB240+AC240-AD240)</f>
        <v>16.346021006333256</v>
      </c>
      <c r="AF240" s="119">
        <f>MIN(Entradas!$E$20,AH239+Z240+AA240+AB240+AC240-AD240-AE240)</f>
        <v>1</v>
      </c>
      <c r="AG240" s="119">
        <f>MAX(0,AH239+Z240+AA240+AB240+AC240-AD240-AE240-AF240-Constantes!$E$27)</f>
        <v>0</v>
      </c>
      <c r="AH240" s="119">
        <f t="shared" si="30"/>
        <v>4905.1757022958736</v>
      </c>
      <c r="AI240" s="119">
        <f>(Escenarios!$E$11*S240+0.1*AD240)/(Escenarios!$E$12)</f>
        <v>9.5303167013784697E-3</v>
      </c>
      <c r="AJ240" s="119">
        <f>AG240/10/Escenarios!$E$12</f>
        <v>0</v>
      </c>
      <c r="AK240" s="119">
        <f>(Escenarios!$E$11*U240+0.1*AE240)/(Escenarios!$E$12)</f>
        <v>4.6702917160952165E-2</v>
      </c>
      <c r="AL240" s="121">
        <f t="shared" si="31"/>
        <v>114.3746858245533</v>
      </c>
      <c r="AM240" s="121">
        <f>MAX(0,(AL240-Constantes!$D$13)*(1-EXP(-Constantes!$D$23)))</f>
        <v>0.51028972942063922</v>
      </c>
      <c r="AN240" s="121">
        <f>AJ240+W240*Escenarios!$E$11/Escenarios!$E$12+AM240</f>
        <v>0.51028972971928499</v>
      </c>
      <c r="AO240" s="121">
        <f>0.0526*AJ240*Observaciones!$F239^1.218</f>
        <v>0</v>
      </c>
      <c r="AP240" s="121">
        <f>AO240*Constantes!$E$38</f>
        <v>0</v>
      </c>
      <c r="AQ240" s="121">
        <f t="shared" si="32"/>
        <v>0</v>
      </c>
      <c r="AR240" s="15"/>
      <c r="AS240" s="74">
        <v>234</v>
      </c>
      <c r="AT240" s="146">
        <f>ETo!$I239*((1-Constantes!$F$19)*ETo!$K239+ETo!$L239)</f>
        <v>1.3562388669673255</v>
      </c>
      <c r="AU240" s="121">
        <f>MIN(AT240*Constantes!$F$17,0.8*(AX239+Observaciones!$F239-AV240-AW240-Constantes!$D$14))</f>
        <v>8.8111113427657989E-8</v>
      </c>
      <c r="AV240" s="121">
        <f>IF(Observaciones!$F239&gt;0.05*Constantes!$F$18,((Observaciones!$F239-0.05*Constantes!$F$18)^2)/(Observaciones!$F239+0.95*Constantes!$F$18),0)</f>
        <v>0</v>
      </c>
      <c r="AW240" s="121">
        <f>MAX(0,AX239+Observaciones!$F239-AV240-Constantes!$D$13)</f>
        <v>0</v>
      </c>
      <c r="AX240" s="121">
        <f>AX239+Observaciones!$F239-AV240-AU240-AW240-AY239</f>
        <v>25.500000020511465</v>
      </c>
      <c r="AY240" s="121">
        <f>MAX(0,(AX240-Constantes!$D$14)*(1-EXP(-Constantes!$D$22)))</f>
        <v>2.8238734450403378E-10</v>
      </c>
      <c r="AZ240" s="119">
        <f>AZ239+(Entradas!$F$19*AW240-BA239)/(800*Entradas!$D$44)</f>
        <v>0</v>
      </c>
      <c r="BA240" s="119">
        <f>8000*Entradas!$D$45*AZ240/Constantes!$F$32</f>
        <v>0</v>
      </c>
      <c r="BB240" s="119">
        <f>10*Escenarios!$F$11*AV240</f>
        <v>0</v>
      </c>
      <c r="BC240" s="119">
        <f>10*Escenarios!$F$11*BA240</f>
        <v>0</v>
      </c>
      <c r="BD240" s="119">
        <f>0.001*Observaciones!$F239*Escenarios!$F$9</f>
        <v>0</v>
      </c>
      <c r="BE240" s="119">
        <f>Observaciones!$I239</f>
        <v>0</v>
      </c>
      <c r="BF240" s="119">
        <f>MIN(0.0005*ETo!$M239*Escenarios!$F$9*(BJ239/Constantes!$F$27)^(2/3),BJ239+BB240+BE240+BC240+BD240)</f>
        <v>4.2094468982193955</v>
      </c>
      <c r="BG240" s="119">
        <f>MIN(Constantes!$F$26*(BJ239/Constantes!$F$27)^(2/3),BJ239+BB240+BC240+BD240+BE240-BF240)</f>
        <v>20.62841961937832</v>
      </c>
      <c r="BH240" s="119">
        <f>MIN(Entradas!$F$20,BJ239+BB240+BC240+BD240+BE240-BF240-BG240)</f>
        <v>1</v>
      </c>
      <c r="BI240" s="119">
        <f>MAX(0,BJ239+BB240+BC240+BD240+BE240-BF240-BG240-BH240-Constantes!$F$27)</f>
        <v>0</v>
      </c>
      <c r="BJ240" s="119">
        <f t="shared" si="33"/>
        <v>847.07862046987748</v>
      </c>
      <c r="BK240" s="119">
        <f>(Escenarios!$F$11*AU240+0.1*BF240)/(Escenarios!$F$12)</f>
        <v>1.2027074213962362E-2</v>
      </c>
      <c r="BL240" s="119">
        <f>BI240/10/Escenarios!$F$12</f>
        <v>0</v>
      </c>
      <c r="BM240" s="119">
        <f>(Escenarios!$F$11*AW240+0.1*BG240)/(Escenarios!$F$12)</f>
        <v>5.8938341769652347E-2</v>
      </c>
      <c r="BN240" s="121">
        <f t="shared" si="34"/>
        <v>120.83386317594596</v>
      </c>
      <c r="BO240" s="121">
        <f>MAX(0,(BN240-Constantes!$D$13)*(1-EXP(-Constantes!$D$23)))</f>
        <v>0.55490652644837823</v>
      </c>
      <c r="BP240" s="121">
        <f>BL240+AY240*Escenarios!$F$11/Escenarios!$F$12+BO240</f>
        <v>0.55490652671462914</v>
      </c>
      <c r="BQ240" s="121">
        <f>0.0526*BL240*Observaciones!$F239^1.218</f>
        <v>0</v>
      </c>
      <c r="BR240" s="121">
        <f>BQ240*Constantes!$F$38</f>
        <v>0</v>
      </c>
      <c r="BS240" s="121">
        <f t="shared" si="35"/>
        <v>0</v>
      </c>
      <c r="BT240" s="15"/>
      <c r="BU240" s="74">
        <v>234</v>
      </c>
      <c r="BV240" s="75">
        <f>0.0526*Observaciones!$F239^2.218</f>
        <v>0</v>
      </c>
      <c r="BW240" s="75">
        <f>IF(Observaciones!$F239&gt;0.05*$CA$7,((Observaciones!$F239-0.05*$CA$7)^2)/(Observaciones!$F239+0.95*$CA$7),0)</f>
        <v>0</v>
      </c>
      <c r="BX240" s="75">
        <f>0.0526*BW240*Observaciones!$F239^1.218</f>
        <v>0</v>
      </c>
      <c r="BY240" s="27"/>
      <c r="BZ240" s="27"/>
      <c r="CA240" s="103"/>
      <c r="CB240" s="37"/>
    </row>
    <row r="241" spans="2:80" s="2" customFormat="1" ht="14.5" x14ac:dyDescent="0.35">
      <c r="B241" s="36"/>
      <c r="C241" s="74">
        <v>235</v>
      </c>
      <c r="D241" s="146">
        <f>ETo!$I240*((1-Constantes!$D$19)*ETo!$K240+ETo!$L240)</f>
        <v>0</v>
      </c>
      <c r="E241" s="75">
        <f>MIN(D241*Constantes!$D$17,0.8*(H240+Observaciones!$F240-F241-G241-Constantes!$D$14))</f>
        <v>0</v>
      </c>
      <c r="F241" s="75">
        <f>IF(Observaciones!$F240&gt;0.05*Constantes!$D$18,((Observaciones!$F240-0.05*Constantes!$D$18)^2)/(Observaciones!$F240+0.95*Constantes!$D$18),0)</f>
        <v>0</v>
      </c>
      <c r="G241" s="75">
        <f>MAX(0,H240+Observaciones!$F240-F241-Constantes!$D$13)</f>
        <v>0</v>
      </c>
      <c r="H241" s="75">
        <f>H240+Observaciones!$F240-F241-E241-G241-I240</f>
        <v>25.500000022166496</v>
      </c>
      <c r="I241" s="75">
        <f>MAX(0,(H241-Constantes!$D$14)*(1-EXP(-Constantes!$D$22)))</f>
        <v>3.0517265454017746E-10</v>
      </c>
      <c r="J241" s="75">
        <f t="shared" si="27"/>
        <v>109.04653363967637</v>
      </c>
      <c r="K241" s="75">
        <f>MAX(0,(J241-Constantes!$D$13)*(1-EXP(-Constantes!$D$23)))</f>
        <v>0.47348549389143485</v>
      </c>
      <c r="L241" s="75">
        <f t="shared" si="28"/>
        <v>0.47348549419660751</v>
      </c>
      <c r="M241" s="75">
        <f>0.0526*F241*Observaciones!$F240^1.218</f>
        <v>0</v>
      </c>
      <c r="N241" s="75">
        <f>M241*Constantes!$D$38</f>
        <v>0</v>
      </c>
      <c r="O241" s="75">
        <f t="shared" si="29"/>
        <v>0</v>
      </c>
      <c r="P241" s="15"/>
      <c r="Q241" s="120">
        <v>235</v>
      </c>
      <c r="R241" s="146">
        <f>ETo!$I240*((1-Constantes!$E$19)*ETo!$K240+ETo!$L240)</f>
        <v>0</v>
      </c>
      <c r="S241" s="121">
        <f>MIN(R241*Constantes!$E$17,0.8*(V240+Observaciones!$F240-T241-U241-Constantes!$D$14))</f>
        <v>0</v>
      </c>
      <c r="T241" s="121">
        <f>IF(Observaciones!$F240&gt;0.05*Constantes!$E$18,((Observaciones!$F240-0.05*Constantes!$E$18)^2)/(Observaciones!$F240+0.95*Constantes!$E$18),0)</f>
        <v>0</v>
      </c>
      <c r="U241" s="121">
        <f>MAX(0,V240+Observaciones!$F240-T241-Constantes!$D$13)</f>
        <v>0</v>
      </c>
      <c r="V241" s="121">
        <f>V240+Observaciones!$F240-T241-S241-U241-W240</f>
        <v>25.500000021703816</v>
      </c>
      <c r="W241" s="121">
        <f>MAX(0,(V241-Constantes!$D$14)*(1-EXP(-Constantes!$D$22)))</f>
        <v>2.9880279453816587E-10</v>
      </c>
      <c r="X241" s="119">
        <f>X240+(Entradas!$E$19*U241-Y240)/(800*Entradas!$D$44)</f>
        <v>0</v>
      </c>
      <c r="Y241" s="119">
        <f>8000*Entradas!$D$45*X241/Constantes!$E$32</f>
        <v>0</v>
      </c>
      <c r="Z241" s="119">
        <f>10*Escenarios!$E$11*T241</f>
        <v>0</v>
      </c>
      <c r="AA241" s="119">
        <f>10*Escenarios!$E$11*Y241</f>
        <v>0</v>
      </c>
      <c r="AB241" s="119">
        <f>0.001*Observaciones!$F240*Escenarios!$E$9</f>
        <v>0</v>
      </c>
      <c r="AC241" s="119">
        <f>Observaciones!$I240</f>
        <v>0</v>
      </c>
      <c r="AD241" s="119">
        <f>MIN(0.0005*ETo!$M240*Escenarios!$E$9*(AH240/Constantes!$E$27)^(2/3),AH240+Z241+AA241+AB241+AC241)</f>
        <v>0</v>
      </c>
      <c r="AE241" s="119">
        <f>MIN(Constantes!$E$26*(AH240/Constantes!$E$27)^(2/3),AH240+Z241+AA241+AB241+AC241-AD241)</f>
        <v>16.300235560186035</v>
      </c>
      <c r="AF241" s="119">
        <f>MIN(Entradas!$E$20,AH240+Z241+AA241+AB241+AC241-AD241-AE241)</f>
        <v>1</v>
      </c>
      <c r="AG241" s="119">
        <f>MAX(0,AH240+Z241+AA241+AB241+AC241-AD241-AE241-AF241-Constantes!$E$27)</f>
        <v>0</v>
      </c>
      <c r="AH241" s="119">
        <f t="shared" si="30"/>
        <v>4887.875466735688</v>
      </c>
      <c r="AI241" s="119">
        <f>(Escenarios!$E$11*S241+0.1*AD241)/(Escenarios!$E$12)</f>
        <v>0</v>
      </c>
      <c r="AJ241" s="119">
        <f>AG241/10/Escenarios!$E$12</f>
        <v>0</v>
      </c>
      <c r="AK241" s="119">
        <f>(Escenarios!$E$11*U241+0.1*AE241)/(Escenarios!$E$12)</f>
        <v>4.6572101600531532E-2</v>
      </c>
      <c r="AL241" s="121">
        <f t="shared" si="31"/>
        <v>113.91096819673319</v>
      </c>
      <c r="AM241" s="121">
        <f>MAX(0,(AL241-Constantes!$D$13)*(1-EXP(-Constantes!$D$23)))</f>
        <v>0.50708659779054499</v>
      </c>
      <c r="AN241" s="121">
        <f>AJ241+W241*Escenarios!$E$11/Escenarios!$E$12+AM241</f>
        <v>0.50708659808507917</v>
      </c>
      <c r="AO241" s="121">
        <f>0.0526*AJ241*Observaciones!$F240^1.218</f>
        <v>0</v>
      </c>
      <c r="AP241" s="121">
        <f>AO241*Constantes!$E$38</f>
        <v>0</v>
      </c>
      <c r="AQ241" s="121">
        <f t="shared" si="32"/>
        <v>0</v>
      </c>
      <c r="AR241" s="15"/>
      <c r="AS241" s="74">
        <v>235</v>
      </c>
      <c r="AT241" s="146">
        <f>ETo!$I240*((1-Constantes!$F$19)*ETo!$K240+ETo!$L240)</f>
        <v>0</v>
      </c>
      <c r="AU241" s="121">
        <f>MIN(AT241*Constantes!$F$17,0.8*(AX240+Observaciones!$F240-AV241-AW241-Constantes!$D$14))</f>
        <v>0</v>
      </c>
      <c r="AV241" s="121">
        <f>IF(Observaciones!$F240&gt;0.05*Constantes!$F$18,((Observaciones!$F240-0.05*Constantes!$F$18)^2)/(Observaciones!$F240+0.95*Constantes!$F$18),0)</f>
        <v>0</v>
      </c>
      <c r="AW241" s="121">
        <f>MAX(0,AX240+Observaciones!$F240-AV241-Constantes!$D$13)</f>
        <v>0</v>
      </c>
      <c r="AX241" s="121">
        <f>AX240+Observaciones!$F240-AV241-AU241-AW241-AY240</f>
        <v>25.500000020229077</v>
      </c>
      <c r="AY241" s="121">
        <f>MAX(0,(AX241-Constantes!$D$14)*(1-EXP(-Constantes!$D$22)))</f>
        <v>2.7849963307713052E-10</v>
      </c>
      <c r="AZ241" s="119">
        <f>AZ240+(Entradas!$F$19*AW241-BA240)/(800*Entradas!$D$44)</f>
        <v>0</v>
      </c>
      <c r="BA241" s="119">
        <f>8000*Entradas!$D$45*AZ241/Constantes!$F$32</f>
        <v>0</v>
      </c>
      <c r="BB241" s="119">
        <f>10*Escenarios!$F$11*AV241</f>
        <v>0</v>
      </c>
      <c r="BC241" s="119">
        <f>10*Escenarios!$F$11*BA241</f>
        <v>0</v>
      </c>
      <c r="BD241" s="119">
        <f>0.001*Observaciones!$F240*Escenarios!$F$9</f>
        <v>0</v>
      </c>
      <c r="BE241" s="119">
        <f>Observaciones!$I240</f>
        <v>0</v>
      </c>
      <c r="BF241" s="119">
        <f>MIN(0.0005*ETo!$M240*Escenarios!$F$9*(BJ240/Constantes!$F$27)^(2/3),BJ240+BB241+BE241+BC241+BD241)</f>
        <v>0</v>
      </c>
      <c r="BG241" s="119">
        <f>MIN(Constantes!$F$26*(BJ240/Constantes!$F$27)^(2/3),BJ240+BB241+BC241+BD241+BE241-BF241)</f>
        <v>20.219324398770802</v>
      </c>
      <c r="BH241" s="119">
        <f>MIN(Entradas!$F$20,BJ240+BB241+BC241+BD241+BE241-BF241-BG241)</f>
        <v>1</v>
      </c>
      <c r="BI241" s="119">
        <f>MAX(0,BJ240+BB241+BC241+BD241+BE241-BF241-BG241-BH241-Constantes!$F$27)</f>
        <v>0</v>
      </c>
      <c r="BJ241" s="119">
        <f t="shared" si="33"/>
        <v>825.85929607110666</v>
      </c>
      <c r="BK241" s="119">
        <f>(Escenarios!$F$11*AU241+0.1*BF241)/(Escenarios!$F$12)</f>
        <v>0</v>
      </c>
      <c r="BL241" s="119">
        <f>BI241/10/Escenarios!$F$12</f>
        <v>0</v>
      </c>
      <c r="BM241" s="119">
        <f>(Escenarios!$F$11*AW241+0.1*BG241)/(Escenarios!$F$12)</f>
        <v>5.7769498282202292E-2</v>
      </c>
      <c r="BN241" s="121">
        <f t="shared" si="34"/>
        <v>120.33672614777979</v>
      </c>
      <c r="BO241" s="121">
        <f>MAX(0,(BN241-Constantes!$D$13)*(1-EXP(-Constantes!$D$23)))</f>
        <v>0.55147255015790198</v>
      </c>
      <c r="BP241" s="121">
        <f>BL241+AY241*Escenarios!$F$11/Escenarios!$F$12+BO241</f>
        <v>0.55147255042048737</v>
      </c>
      <c r="BQ241" s="121">
        <f>0.0526*BL241*Observaciones!$F240^1.218</f>
        <v>0</v>
      </c>
      <c r="BR241" s="121">
        <f>BQ241*Constantes!$F$38</f>
        <v>0</v>
      </c>
      <c r="BS241" s="121">
        <f t="shared" si="35"/>
        <v>0</v>
      </c>
      <c r="BT241" s="15"/>
      <c r="BU241" s="74">
        <v>235</v>
      </c>
      <c r="BV241" s="75">
        <f>0.0526*Observaciones!$F240^2.218</f>
        <v>0</v>
      </c>
      <c r="BW241" s="75">
        <f>IF(Observaciones!$F240&gt;0.05*$CA$7,((Observaciones!$F240-0.05*$CA$7)^2)/(Observaciones!$F240+0.95*$CA$7),0)</f>
        <v>0</v>
      </c>
      <c r="BX241" s="75">
        <f>0.0526*BW241*Observaciones!$F240^1.218</f>
        <v>0</v>
      </c>
      <c r="BY241" s="27"/>
      <c r="BZ241" s="27"/>
      <c r="CA241" s="103"/>
      <c r="CB241" s="37"/>
    </row>
    <row r="242" spans="2:80" s="2" customFormat="1" ht="14.5" x14ac:dyDescent="0.35">
      <c r="B242" s="36"/>
      <c r="C242" s="74">
        <v>236</v>
      </c>
      <c r="D242" s="146">
        <f>ETo!$I241*((1-Constantes!$D$19)*ETo!$K241+ETo!$L241)</f>
        <v>0</v>
      </c>
      <c r="E242" s="75">
        <f>MIN(D242*Constantes!$D$17,0.8*(H241+Observaciones!$F241-F242-G242-Constantes!$D$14))</f>
        <v>0</v>
      </c>
      <c r="F242" s="75">
        <f>IF(Observaciones!$F241&gt;0.05*Constantes!$D$18,((Observaciones!$F241-0.05*Constantes!$D$18)^2)/(Observaciones!$F241+0.95*Constantes!$D$18),0)</f>
        <v>0</v>
      </c>
      <c r="G242" s="75">
        <f>MAX(0,H241+Observaciones!$F241-F242-Constantes!$D$13)</f>
        <v>0</v>
      </c>
      <c r="H242" s="75">
        <f>H241+Observaciones!$F241-F242-E242-G242-I241</f>
        <v>25.500000021861325</v>
      </c>
      <c r="I242" s="75">
        <f>MAX(0,(H242-Constantes!$D$14)*(1-EXP(-Constantes!$D$22)))</f>
        <v>3.0097127520888052E-10</v>
      </c>
      <c r="J242" s="75">
        <f t="shared" si="27"/>
        <v>108.57304814578494</v>
      </c>
      <c r="K242" s="75">
        <f>MAX(0,(J242-Constantes!$D$13)*(1-EXP(-Constantes!$D$23)))</f>
        <v>0.47021489068188249</v>
      </c>
      <c r="L242" s="75">
        <f t="shared" si="28"/>
        <v>0.47021489098285374</v>
      </c>
      <c r="M242" s="75">
        <f>0.0526*F242*Observaciones!$F241^1.218</f>
        <v>0</v>
      </c>
      <c r="N242" s="75">
        <f>M242*Constantes!$D$38</f>
        <v>0</v>
      </c>
      <c r="O242" s="75">
        <f t="shared" si="29"/>
        <v>0</v>
      </c>
      <c r="P242" s="15"/>
      <c r="Q242" s="120">
        <v>236</v>
      </c>
      <c r="R242" s="146">
        <f>ETo!$I241*((1-Constantes!$E$19)*ETo!$K241+ETo!$L241)</f>
        <v>0</v>
      </c>
      <c r="S242" s="121">
        <f>MIN(R242*Constantes!$E$17,0.8*(V241+Observaciones!$F241-T242-U242-Constantes!$D$14))</f>
        <v>0</v>
      </c>
      <c r="T242" s="121">
        <f>IF(Observaciones!$F241&gt;0.05*Constantes!$E$18,((Observaciones!$F241-0.05*Constantes!$E$18)^2)/(Observaciones!$F241+0.95*Constantes!$E$18),0)</f>
        <v>0</v>
      </c>
      <c r="U242" s="121">
        <f>MAX(0,V241+Observaciones!$F241-T242-Constantes!$D$13)</f>
        <v>0</v>
      </c>
      <c r="V242" s="121">
        <f>V241+Observaciones!$F241-T242-S242-U242-W241</f>
        <v>25.500000021405011</v>
      </c>
      <c r="W242" s="121">
        <f>MAX(0,(V242-Constantes!$D$14)*(1-EXP(-Constantes!$D$22)))</f>
        <v>2.9468906418311615E-10</v>
      </c>
      <c r="X242" s="119">
        <f>X241+(Entradas!$E$19*U242-Y241)/(800*Entradas!$D$44)</f>
        <v>0</v>
      </c>
      <c r="Y242" s="119">
        <f>8000*Entradas!$D$45*X242/Constantes!$E$32</f>
        <v>0</v>
      </c>
      <c r="Z242" s="119">
        <f>10*Escenarios!$E$11*T242</f>
        <v>0</v>
      </c>
      <c r="AA242" s="119">
        <f>10*Escenarios!$E$11*Y242</f>
        <v>0</v>
      </c>
      <c r="AB242" s="119">
        <f>0.001*Observaciones!$F241*Escenarios!$E$9</f>
        <v>0</v>
      </c>
      <c r="AC242" s="119">
        <f>Observaciones!$I241</f>
        <v>0</v>
      </c>
      <c r="AD242" s="119">
        <f>MIN(0.0005*ETo!$M241*Escenarios!$E$9*(AH241/Constantes!$E$27)^(2/3),AH241+Z242+AA242+AB242+AC242)</f>
        <v>0</v>
      </c>
      <c r="AE242" s="119">
        <f>MIN(Constantes!$E$26*(AH241/Constantes!$E$27)^(2/3),AH241+Z242+AA242+AB242+AC242-AD242)</f>
        <v>16.261886415378505</v>
      </c>
      <c r="AF242" s="119">
        <f>MIN(Entradas!$E$20,AH241+Z242+AA242+AB242+AC242-AD242-AE242)</f>
        <v>1</v>
      </c>
      <c r="AG242" s="119">
        <f>MAX(0,AH241+Z242+AA242+AB242+AC242-AD242-AE242-AF242-Constantes!$E$27)</f>
        <v>0</v>
      </c>
      <c r="AH242" s="119">
        <f t="shared" si="30"/>
        <v>4870.6135803203097</v>
      </c>
      <c r="AI242" s="119">
        <f>(Escenarios!$E$11*S242+0.1*AD242)/(Escenarios!$E$12)</f>
        <v>0</v>
      </c>
      <c r="AJ242" s="119">
        <f>AG242/10/Escenarios!$E$12</f>
        <v>0</v>
      </c>
      <c r="AK242" s="119">
        <f>(Escenarios!$E$11*U242+0.1*AE242)/(Escenarios!$E$12)</f>
        <v>4.6462532615367161E-2</v>
      </c>
      <c r="AL242" s="121">
        <f t="shared" si="31"/>
        <v>113.45034413155801</v>
      </c>
      <c r="AM242" s="121">
        <f>MAX(0,(AL242-Constantes!$D$13)*(1-EXP(-Constantes!$D$23)))</f>
        <v>0.50390483495853633</v>
      </c>
      <c r="AN242" s="121">
        <f>AJ242+W242*Escenarios!$E$11/Escenarios!$E$12+AM242</f>
        <v>0.50390483524901553</v>
      </c>
      <c r="AO242" s="121">
        <f>0.0526*AJ242*Observaciones!$F241^1.218</f>
        <v>0</v>
      </c>
      <c r="AP242" s="121">
        <f>AO242*Constantes!$E$38</f>
        <v>0</v>
      </c>
      <c r="AQ242" s="121">
        <f t="shared" si="32"/>
        <v>0</v>
      </c>
      <c r="AR242" s="15"/>
      <c r="AS242" s="74">
        <v>236</v>
      </c>
      <c r="AT242" s="146">
        <f>ETo!$I241*((1-Constantes!$F$19)*ETo!$K241+ETo!$L241)</f>
        <v>0</v>
      </c>
      <c r="AU242" s="121">
        <f>MIN(AT242*Constantes!$F$17,0.8*(AX241+Observaciones!$F241-AV242-AW242-Constantes!$D$14))</f>
        <v>0</v>
      </c>
      <c r="AV242" s="121">
        <f>IF(Observaciones!$F241&gt;0.05*Constantes!$F$18,((Observaciones!$F241-0.05*Constantes!$F$18)^2)/(Observaciones!$F241+0.95*Constantes!$F$18),0)</f>
        <v>0</v>
      </c>
      <c r="AW242" s="121">
        <f>MAX(0,AX241+Observaciones!$F241-AV242-Constantes!$D$13)</f>
        <v>0</v>
      </c>
      <c r="AX242" s="121">
        <f>AX241+Observaciones!$F241-AV242-AU242-AW242-AY241</f>
        <v>25.500000019950576</v>
      </c>
      <c r="AY242" s="121">
        <f>MAX(0,(AX242-Constantes!$D$14)*(1-EXP(-Constantes!$D$22)))</f>
        <v>2.7466543056764608E-10</v>
      </c>
      <c r="AZ242" s="119">
        <f>AZ241+(Entradas!$F$19*AW242-BA241)/(800*Entradas!$D$44)</f>
        <v>0</v>
      </c>
      <c r="BA242" s="119">
        <f>8000*Entradas!$D$45*AZ242/Constantes!$F$32</f>
        <v>0</v>
      </c>
      <c r="BB242" s="119">
        <f>10*Escenarios!$F$11*AV242</f>
        <v>0</v>
      </c>
      <c r="BC242" s="119">
        <f>10*Escenarios!$F$11*BA242</f>
        <v>0</v>
      </c>
      <c r="BD242" s="119">
        <f>0.001*Observaciones!$F241*Escenarios!$F$9</f>
        <v>0</v>
      </c>
      <c r="BE242" s="119">
        <f>Observaciones!$I241</f>
        <v>0</v>
      </c>
      <c r="BF242" s="119">
        <f>MIN(0.0005*ETo!$M241*Escenarios!$F$9*(BJ241/Constantes!$F$27)^(2/3),BJ241+BB242+BE242+BC242+BD242)</f>
        <v>0</v>
      </c>
      <c r="BG242" s="119">
        <f>MIN(Constantes!$F$26*(BJ241/Constantes!$F$27)^(2/3),BJ241+BB242+BC242+BD242+BE242-BF242)</f>
        <v>19.880235931559827</v>
      </c>
      <c r="BH242" s="119">
        <f>MIN(Entradas!$F$20,BJ241+BB242+BC242+BD242+BE242-BF242-BG242)</f>
        <v>1</v>
      </c>
      <c r="BI242" s="119">
        <f>MAX(0,BJ241+BB242+BC242+BD242+BE242-BF242-BG242-BH242-Constantes!$F$27)</f>
        <v>0</v>
      </c>
      <c r="BJ242" s="119">
        <f t="shared" si="33"/>
        <v>804.97906013954685</v>
      </c>
      <c r="BK242" s="119">
        <f>(Escenarios!$F$11*AU242+0.1*BF242)/(Escenarios!$F$12)</f>
        <v>0</v>
      </c>
      <c r="BL242" s="119">
        <f>BI242/10/Escenarios!$F$12</f>
        <v>0</v>
      </c>
      <c r="BM242" s="119">
        <f>(Escenarios!$F$11*AW242+0.1*BG242)/(Escenarios!$F$12)</f>
        <v>5.6800674090170943E-2</v>
      </c>
      <c r="BN242" s="121">
        <f t="shared" si="34"/>
        <v>119.84205427171206</v>
      </c>
      <c r="BO242" s="121">
        <f>MAX(0,(BN242-Constantes!$D$13)*(1-EXP(-Constantes!$D$23)))</f>
        <v>0.54805560191679414</v>
      </c>
      <c r="BP242" s="121">
        <f>BL242+AY242*Escenarios!$F$11/Escenarios!$F$12+BO242</f>
        <v>0.54805560217576443</v>
      </c>
      <c r="BQ242" s="121">
        <f>0.0526*BL242*Observaciones!$F241^1.218</f>
        <v>0</v>
      </c>
      <c r="BR242" s="121">
        <f>BQ242*Constantes!$F$38</f>
        <v>0</v>
      </c>
      <c r="BS242" s="121">
        <f t="shared" si="35"/>
        <v>0</v>
      </c>
      <c r="BT242" s="15"/>
      <c r="BU242" s="74">
        <v>236</v>
      </c>
      <c r="BV242" s="75">
        <f>0.0526*Observaciones!$F241^2.218</f>
        <v>0</v>
      </c>
      <c r="BW242" s="75">
        <f>IF(Observaciones!$F241&gt;0.05*$CA$7,((Observaciones!$F241-0.05*$CA$7)^2)/(Observaciones!$F241+0.95*$CA$7),0)</f>
        <v>0</v>
      </c>
      <c r="BX242" s="75">
        <f>0.0526*BW242*Observaciones!$F241^1.218</f>
        <v>0</v>
      </c>
      <c r="BY242" s="27"/>
      <c r="BZ242" s="27"/>
      <c r="CA242" s="103"/>
      <c r="CB242" s="37"/>
    </row>
    <row r="243" spans="2:80" s="2" customFormat="1" ht="14.5" x14ac:dyDescent="0.35">
      <c r="B243" s="36"/>
      <c r="C243" s="74">
        <v>237</v>
      </c>
      <c r="D243" s="146">
        <f>ETo!$I242*((1-Constantes!$D$19)*ETo!$K242+ETo!$L242)</f>
        <v>1.4242513713989853</v>
      </c>
      <c r="E243" s="75">
        <f>MIN(D243*Constantes!$D$17,0.8*(H242+Observaciones!$F242-F243-G243-Constantes!$D$14))</f>
        <v>1.7489057313468948E-8</v>
      </c>
      <c r="F243" s="75">
        <f>IF(Observaciones!$F242&gt;0.05*Constantes!$D$18,((Observaciones!$F242-0.05*Constantes!$D$18)^2)/(Observaciones!$F242+0.95*Constantes!$D$18),0)</f>
        <v>0</v>
      </c>
      <c r="G243" s="75">
        <f>MAX(0,H242+Observaciones!$F242-F243-Constantes!$D$13)</f>
        <v>0</v>
      </c>
      <c r="H243" s="75">
        <f>H242+Observaciones!$F242-F243-E243-G243-I242</f>
        <v>25.500000004071296</v>
      </c>
      <c r="I243" s="75">
        <f>MAX(0,(H243-Constantes!$D$14)*(1-EXP(-Constantes!$D$22)))</f>
        <v>5.6050688818695826E-11</v>
      </c>
      <c r="J243" s="75">
        <f t="shared" si="27"/>
        <v>108.10283325510305</v>
      </c>
      <c r="K243" s="75">
        <f>MAX(0,(J243-Constantes!$D$13)*(1-EXP(-Constantes!$D$23)))</f>
        <v>0.46696687917892371</v>
      </c>
      <c r="L243" s="75">
        <f t="shared" si="28"/>
        <v>0.46696687923497437</v>
      </c>
      <c r="M243" s="75">
        <f>0.0526*F243*Observaciones!$F242^1.218</f>
        <v>0</v>
      </c>
      <c r="N243" s="75">
        <f>M243*Constantes!$D$38</f>
        <v>0</v>
      </c>
      <c r="O243" s="75">
        <f t="shared" si="29"/>
        <v>0</v>
      </c>
      <c r="P243" s="15"/>
      <c r="Q243" s="120">
        <v>237</v>
      </c>
      <c r="R243" s="146">
        <f>ETo!$I242*((1-Constantes!$E$19)*ETo!$K242+ETo!$L242)</f>
        <v>1.4244618760146315</v>
      </c>
      <c r="S243" s="121">
        <f>MIN(R243*Constantes!$E$17,0.8*(V242+Observaciones!$F242-T243-U243-Constantes!$D$14))</f>
        <v>1.7124006035373896E-8</v>
      </c>
      <c r="T243" s="121">
        <f>IF(Observaciones!$F242&gt;0.05*Constantes!$E$18,((Observaciones!$F242-0.05*Constantes!$E$18)^2)/(Observaciones!$F242+0.95*Constantes!$E$18),0)</f>
        <v>0</v>
      </c>
      <c r="U243" s="121">
        <f>MAX(0,V242+Observaciones!$F242-T243-Constantes!$D$13)</f>
        <v>0</v>
      </c>
      <c r="V243" s="121">
        <f>V242+Observaciones!$F242-T243-S243-U243-W242</f>
        <v>25.500000003986315</v>
      </c>
      <c r="W243" s="121">
        <f>MAX(0,(V243-Constantes!$D$14)*(1-EXP(-Constantes!$D$22)))</f>
        <v>5.4880731501824393E-11</v>
      </c>
      <c r="X243" s="119">
        <f>X242+(Entradas!$E$19*U243-Y242)/(800*Entradas!$D$44)</f>
        <v>0</v>
      </c>
      <c r="Y243" s="119">
        <f>8000*Entradas!$D$45*X243/Constantes!$E$32</f>
        <v>0</v>
      </c>
      <c r="Z243" s="119">
        <f>10*Escenarios!$E$11*T243</f>
        <v>0</v>
      </c>
      <c r="AA243" s="119">
        <f>10*Escenarios!$E$11*Y243</f>
        <v>0</v>
      </c>
      <c r="AB243" s="119">
        <f>0.001*Observaciones!$F242*Escenarios!$E$9</f>
        <v>0</v>
      </c>
      <c r="AC243" s="119">
        <f>Observaciones!$I242</f>
        <v>0</v>
      </c>
      <c r="AD243" s="119">
        <f>MIN(0.0005*ETo!$M242*Escenarios!$E$9*(AH242/Constantes!$E$27)^(2/3),AH242+Z243+AA243+AB243+AC243)</f>
        <v>3.4774177852438251</v>
      </c>
      <c r="AE243" s="119">
        <f>MIN(Constantes!$E$26*(AH242/Constantes!$E$27)^(2/3),AH242+Z243+AA243+AB243+AC243-AD243)</f>
        <v>16.223577157693253</v>
      </c>
      <c r="AF243" s="119">
        <f>MIN(Entradas!$E$20,AH242+Z243+AA243+AB243+AC243-AD243-AE243)</f>
        <v>1</v>
      </c>
      <c r="AG243" s="119">
        <f>MAX(0,AH242+Z243+AA243+AB243+AC243-AD243-AE243-AF243-Constantes!$E$27)</f>
        <v>0</v>
      </c>
      <c r="AH243" s="119">
        <f t="shared" si="30"/>
        <v>4849.9125853773721</v>
      </c>
      <c r="AI243" s="119">
        <f>(Escenarios!$E$11*S243+0.1*AD243)/(Escenarios!$E$12)</f>
        <v>9.9354962657883083E-3</v>
      </c>
      <c r="AJ243" s="119">
        <f>AG243/10/Escenarios!$E$12</f>
        <v>0</v>
      </c>
      <c r="AK243" s="119">
        <f>(Escenarios!$E$11*U243+0.1*AE243)/(Escenarios!$E$12)</f>
        <v>4.63530775934093E-2</v>
      </c>
      <c r="AL243" s="121">
        <f t="shared" si="31"/>
        <v>112.99279237419289</v>
      </c>
      <c r="AM243" s="121">
        <f>MAX(0,(AL243-Constantes!$D$13)*(1-EXP(-Constantes!$D$23)))</f>
        <v>0.50074429410674448</v>
      </c>
      <c r="AN243" s="121">
        <f>AJ243+W243*Escenarios!$E$11/Escenarios!$E$12+AM243</f>
        <v>0.50074429416084121</v>
      </c>
      <c r="AO243" s="121">
        <f>0.0526*AJ243*Observaciones!$F242^1.218</f>
        <v>0</v>
      </c>
      <c r="AP243" s="121">
        <f>AO243*Constantes!$E$38</f>
        <v>0</v>
      </c>
      <c r="AQ243" s="121">
        <f t="shared" si="32"/>
        <v>0</v>
      </c>
      <c r="AR243" s="15"/>
      <c r="AS243" s="74">
        <v>237</v>
      </c>
      <c r="AT243" s="146">
        <f>ETo!$I242*((1-Constantes!$F$19)*ETo!$K242+ETo!$L242)</f>
        <v>1.4251316634280524</v>
      </c>
      <c r="AU243" s="121">
        <f>MIN(AT243*Constantes!$F$17,0.8*(AX242+Observaciones!$F242-AV243-AW243-Constantes!$D$14))</f>
        <v>1.5960458199515417E-8</v>
      </c>
      <c r="AV243" s="121">
        <f>IF(Observaciones!$F242&gt;0.05*Constantes!$F$18,((Observaciones!$F242-0.05*Constantes!$F$18)^2)/(Observaciones!$F242+0.95*Constantes!$F$18),0)</f>
        <v>0</v>
      </c>
      <c r="AW243" s="121">
        <f>MAX(0,AX242+Observaciones!$F242-AV243-Constantes!$D$13)</f>
        <v>0</v>
      </c>
      <c r="AX243" s="121">
        <f>AX242+Observaciones!$F242-AV243-AU243-AW243-AY242</f>
        <v>25.500000003715453</v>
      </c>
      <c r="AY243" s="121">
        <f>MAX(0,(AX243-Constantes!$D$14)*(1-EXP(-Constantes!$D$22)))</f>
        <v>5.1151688199332974E-11</v>
      </c>
      <c r="AZ243" s="119">
        <f>AZ242+(Entradas!$F$19*AW243-BA242)/(800*Entradas!$D$44)</f>
        <v>0</v>
      </c>
      <c r="BA243" s="119">
        <f>8000*Entradas!$D$45*AZ243/Constantes!$F$32</f>
        <v>0</v>
      </c>
      <c r="BB243" s="119">
        <f>10*Escenarios!$F$11*AV243</f>
        <v>0</v>
      </c>
      <c r="BC243" s="119">
        <f>10*Escenarios!$F$11*BA243</f>
        <v>0</v>
      </c>
      <c r="BD243" s="119">
        <f>0.001*Observaciones!$F242*Escenarios!$F$9</f>
        <v>0</v>
      </c>
      <c r="BE243" s="119">
        <f>Observaciones!$I242</f>
        <v>0</v>
      </c>
      <c r="BF243" s="119">
        <f>MIN(0.0005*ETo!$M242*Escenarios!$F$9*(BJ242/Constantes!$F$27)^(2/3),BJ242+BB243+BE243+BC243+BD243)</f>
        <v>4.1890685535572363</v>
      </c>
      <c r="BG243" s="119">
        <f>MIN(Constantes!$F$26*(BJ242/Constantes!$F$27)^(2/3),BJ242+BB243+BC243+BD243+BE243-BF243)</f>
        <v>19.543719246474449</v>
      </c>
      <c r="BH243" s="119">
        <f>MIN(Entradas!$F$20,BJ242+BB243+BC243+BD243+BE243-BF243-BG243)</f>
        <v>1</v>
      </c>
      <c r="BI243" s="119">
        <f>MAX(0,BJ242+BB243+BC243+BD243+BE243-BF243-BG243-BH243-Constantes!$F$27)</f>
        <v>0</v>
      </c>
      <c r="BJ243" s="119">
        <f t="shared" si="33"/>
        <v>780.24627233951514</v>
      </c>
      <c r="BK243" s="119">
        <f>(Escenarios!$F$11*AU243+0.1*BF243)/(Escenarios!$F$12)</f>
        <v>1.1968782344309835E-2</v>
      </c>
      <c r="BL243" s="119">
        <f>BI243/10/Escenarios!$F$12</f>
        <v>0</v>
      </c>
      <c r="BM243" s="119">
        <f>(Escenarios!$F$11*AW243+0.1*BG243)/(Escenarios!$F$12)</f>
        <v>5.5839197847069852E-2</v>
      </c>
      <c r="BN243" s="121">
        <f t="shared" si="34"/>
        <v>119.34983786764232</v>
      </c>
      <c r="BO243" s="121">
        <f>MAX(0,(BN243-Constantes!$D$13)*(1-EXP(-Constantes!$D$23)))</f>
        <v>0.5446556148597167</v>
      </c>
      <c r="BP243" s="121">
        <f>BL243+AY243*Escenarios!$F$11/Escenarios!$F$12+BO243</f>
        <v>0.54465561490794545</v>
      </c>
      <c r="BQ243" s="121">
        <f>0.0526*BL243*Observaciones!$F242^1.218</f>
        <v>0</v>
      </c>
      <c r="BR243" s="121">
        <f>BQ243*Constantes!$F$38</f>
        <v>0</v>
      </c>
      <c r="BS243" s="121">
        <f t="shared" si="35"/>
        <v>0</v>
      </c>
      <c r="BT243" s="15"/>
      <c r="BU243" s="74">
        <v>237</v>
      </c>
      <c r="BV243" s="75">
        <f>0.0526*Observaciones!$F242^2.218</f>
        <v>0</v>
      </c>
      <c r="BW243" s="75">
        <f>IF(Observaciones!$F242&gt;0.05*$CA$7,((Observaciones!$F242-0.05*$CA$7)^2)/(Observaciones!$F242+0.95*$CA$7),0)</f>
        <v>0</v>
      </c>
      <c r="BX243" s="75">
        <f>0.0526*BW243*Observaciones!$F242^1.218</f>
        <v>0</v>
      </c>
      <c r="BY243" s="27"/>
      <c r="BZ243" s="27"/>
      <c r="CA243" s="103"/>
      <c r="CB243" s="37"/>
    </row>
    <row r="244" spans="2:80" s="2" customFormat="1" ht="14.5" x14ac:dyDescent="0.35">
      <c r="B244" s="36"/>
      <c r="C244" s="74">
        <v>238</v>
      </c>
      <c r="D244" s="146">
        <f>ETo!$I243*((1-Constantes!$D$19)*ETo!$K243+ETo!$L243)</f>
        <v>1.4867185777880214</v>
      </c>
      <c r="E244" s="75">
        <f>MIN(D244*Constantes!$D$17,0.8*(H243+Observaciones!$F243-F244-G244-Constantes!$D$14))</f>
        <v>3.2570341090831792E-9</v>
      </c>
      <c r="F244" s="75">
        <f>IF(Observaciones!$F243&gt;0.05*Constantes!$D$18,((Observaciones!$F243-0.05*Constantes!$D$18)^2)/(Observaciones!$F243+0.95*Constantes!$D$18),0)</f>
        <v>0</v>
      </c>
      <c r="G244" s="75">
        <f>MAX(0,H243+Observaciones!$F243-F244-Constantes!$D$13)</f>
        <v>0</v>
      </c>
      <c r="H244" s="75">
        <f>H243+Observaciones!$F243-F244-E244-G244-I243</f>
        <v>25.500000000758209</v>
      </c>
      <c r="I244" s="75">
        <f>MAX(0,(H244-Constantes!$D$14)*(1-EXP(-Constantes!$D$22)))</f>
        <v>1.0438445264942873E-11</v>
      </c>
      <c r="J244" s="75">
        <f t="shared" si="27"/>
        <v>107.63586637592412</v>
      </c>
      <c r="K244" s="75">
        <f>MAX(0,(J244-Constantes!$D$13)*(1-EXP(-Constantes!$D$23)))</f>
        <v>0.46374130333024216</v>
      </c>
      <c r="L244" s="75">
        <f t="shared" si="28"/>
        <v>0.46374130334068059</v>
      </c>
      <c r="M244" s="75">
        <f>0.0526*F244*Observaciones!$F243^1.218</f>
        <v>0</v>
      </c>
      <c r="N244" s="75">
        <f>M244*Constantes!$D$38</f>
        <v>0</v>
      </c>
      <c r="O244" s="75">
        <f t="shared" si="29"/>
        <v>0</v>
      </c>
      <c r="P244" s="15"/>
      <c r="Q244" s="120">
        <v>238</v>
      </c>
      <c r="R244" s="146">
        <f>ETo!$I243*((1-Constantes!$E$19)*ETo!$K243+ETo!$L243)</f>
        <v>1.4869385691165951</v>
      </c>
      <c r="S244" s="121">
        <f>MIN(R244*Constantes!$E$17,0.8*(V243+Observaciones!$F243-T244-U244-Constantes!$D$14))</f>
        <v>3.1890493801256529E-9</v>
      </c>
      <c r="T244" s="121">
        <f>IF(Observaciones!$F243&gt;0.05*Constantes!$E$18,((Observaciones!$F243-0.05*Constantes!$E$18)^2)/(Observaciones!$F243+0.95*Constantes!$E$18),0)</f>
        <v>0</v>
      </c>
      <c r="U244" s="121">
        <f>MAX(0,V243+Observaciones!$F243-T244-Constantes!$D$13)</f>
        <v>0</v>
      </c>
      <c r="V244" s="121">
        <f>V243+Observaciones!$F243-T244-S244-U244-W243</f>
        <v>25.500000000742382</v>
      </c>
      <c r="W244" s="121">
        <f>MAX(0,(V244-Constantes!$D$14)*(1-EXP(-Constantes!$D$22)))</f>
        <v>1.0220545605801474E-11</v>
      </c>
      <c r="X244" s="119">
        <f>X243+(Entradas!$E$19*U244-Y243)/(800*Entradas!$D$44)</f>
        <v>0</v>
      </c>
      <c r="Y244" s="119">
        <f>8000*Entradas!$D$45*X244/Constantes!$E$32</f>
        <v>0</v>
      </c>
      <c r="Z244" s="119">
        <f>10*Escenarios!$E$11*T244</f>
        <v>0</v>
      </c>
      <c r="AA244" s="119">
        <f>10*Escenarios!$E$11*Y244</f>
        <v>0</v>
      </c>
      <c r="AB244" s="119">
        <f>0.001*Observaciones!$F243*Escenarios!$E$9</f>
        <v>0</v>
      </c>
      <c r="AC244" s="119">
        <f>Observaciones!$I243</f>
        <v>0</v>
      </c>
      <c r="AD244" s="119">
        <f>MIN(0.0005*ETo!$M243*Escenarios!$E$9*(AH243/Constantes!$E$27)^(2/3),AH243+Z244+AA244+AB244+AC244)</f>
        <v>3.6203526048687698</v>
      </c>
      <c r="AE244" s="119">
        <f>MIN(Constantes!$E$26*(AH243/Constantes!$E$27)^(2/3),AH243+Z244+AA244+AB244+AC244-AD244)</f>
        <v>16.177575761293085</v>
      </c>
      <c r="AF244" s="119">
        <f>MIN(Entradas!$E$20,AH243+Z244+AA244+AB244+AC244-AD244-AE244)</f>
        <v>1</v>
      </c>
      <c r="AG244" s="119">
        <f>MAX(0,AH243+Z244+AA244+AB244+AC244-AD244-AE244-AF244-Constantes!$E$27)</f>
        <v>0</v>
      </c>
      <c r="AH244" s="119">
        <f t="shared" si="30"/>
        <v>4829.1146570112105</v>
      </c>
      <c r="AI244" s="119">
        <f>(Escenarios!$E$11*S244+0.1*AD244)/(Escenarios!$E$12)</f>
        <v>1.0343867728830876E-2</v>
      </c>
      <c r="AJ244" s="119">
        <f>AG244/10/Escenarios!$E$12</f>
        <v>0</v>
      </c>
      <c r="AK244" s="119">
        <f>(Escenarios!$E$11*U244+0.1*AE244)/(Escenarios!$E$12)</f>
        <v>4.6221645032265959E-2</v>
      </c>
      <c r="AL244" s="121">
        <f t="shared" si="31"/>
        <v>112.53826972511841</v>
      </c>
      <c r="AM244" s="121">
        <f>MAX(0,(AL244-Constantes!$D$13)*(1-EXP(-Constantes!$D$23)))</f>
        <v>0.49760467683429205</v>
      </c>
      <c r="AN244" s="121">
        <f>AJ244+W244*Escenarios!$E$11/Escenarios!$E$12+AM244</f>
        <v>0.4976046768443666</v>
      </c>
      <c r="AO244" s="121">
        <f>0.0526*AJ244*Observaciones!$F243^1.218</f>
        <v>0</v>
      </c>
      <c r="AP244" s="121">
        <f>AO244*Constantes!$E$38</f>
        <v>0</v>
      </c>
      <c r="AQ244" s="121">
        <f t="shared" si="32"/>
        <v>0</v>
      </c>
      <c r="AR244" s="15"/>
      <c r="AS244" s="74">
        <v>238</v>
      </c>
      <c r="AT244" s="146">
        <f>ETo!$I243*((1-Constantes!$F$19)*ETo!$K243+ETo!$L243)</f>
        <v>1.487638541525693</v>
      </c>
      <c r="AU244" s="121">
        <f>MIN(AT244*Constantes!$F$17,0.8*(AX243+Observaciones!$F243-AV244-AW244-Constantes!$D$14))</f>
        <v>2.9723594252573095E-9</v>
      </c>
      <c r="AV244" s="121">
        <f>IF(Observaciones!$F243&gt;0.05*Constantes!$F$18,((Observaciones!$F243-0.05*Constantes!$F$18)^2)/(Observaciones!$F243+0.95*Constantes!$F$18),0)</f>
        <v>0</v>
      </c>
      <c r="AW244" s="121">
        <f>MAX(0,AX243+Observaciones!$F243-AV244-Constantes!$D$13)</f>
        <v>0</v>
      </c>
      <c r="AX244" s="121">
        <f>AX243+Observaciones!$F243-AV244-AU244-AW244-AY243</f>
        <v>25.500000000691941</v>
      </c>
      <c r="AY244" s="121">
        <f>MAX(0,(AX244-Constantes!$D$14)*(1-EXP(-Constantes!$D$22)))</f>
        <v>9.5261035495748611E-12</v>
      </c>
      <c r="AZ244" s="119">
        <f>AZ243+(Entradas!$F$19*AW244-BA243)/(800*Entradas!$D$44)</f>
        <v>0</v>
      </c>
      <c r="BA244" s="119">
        <f>8000*Entradas!$D$45*AZ244/Constantes!$F$32</f>
        <v>0</v>
      </c>
      <c r="BB244" s="119">
        <f>10*Escenarios!$F$11*AV244</f>
        <v>0</v>
      </c>
      <c r="BC244" s="119">
        <f>10*Escenarios!$F$11*BA244</f>
        <v>0</v>
      </c>
      <c r="BD244" s="119">
        <f>0.001*Observaciones!$F243*Escenarios!$F$9</f>
        <v>0</v>
      </c>
      <c r="BE244" s="119">
        <f>Observaciones!$I243</f>
        <v>0</v>
      </c>
      <c r="BF244" s="119">
        <f>MIN(0.0005*ETo!$M243*Escenarios!$F$9*(BJ243/Constantes!$F$27)^(2/3),BJ243+BB244+BE244+BC244+BD244)</f>
        <v>4.2836047333157161</v>
      </c>
      <c r="BG244" s="119">
        <f>MIN(Constantes!$F$26*(BJ243/Constantes!$F$27)^(2/3),BJ243+BB244+BC244+BD244+BE244-BF244)</f>
        <v>19.141323420114926</v>
      </c>
      <c r="BH244" s="119">
        <f>MIN(Entradas!$F$20,BJ243+BB244+BC244+BD244+BE244-BF244-BG244)</f>
        <v>1</v>
      </c>
      <c r="BI244" s="119">
        <f>MAX(0,BJ243+BB244+BC244+BD244+BE244-BF244-BG244-BH244-Constantes!$F$27)</f>
        <v>0</v>
      </c>
      <c r="BJ244" s="119">
        <f t="shared" si="33"/>
        <v>755.8213441860845</v>
      </c>
      <c r="BK244" s="119">
        <f>(Escenarios!$F$11*AU244+0.1*BF244)/(Escenarios!$F$12)</f>
        <v>1.2238873469126648E-2</v>
      </c>
      <c r="BL244" s="119">
        <f>BI244/10/Escenarios!$F$12</f>
        <v>0</v>
      </c>
      <c r="BM244" s="119">
        <f>(Escenarios!$F$11*AW244+0.1*BG244)/(Escenarios!$F$12)</f>
        <v>5.4689495486042648E-2</v>
      </c>
      <c r="BN244" s="121">
        <f t="shared" si="34"/>
        <v>118.85987174826865</v>
      </c>
      <c r="BO244" s="121">
        <f>MAX(0,(BN244-Constantes!$D$13)*(1-EXP(-Constantes!$D$23)))</f>
        <v>0.54127117165444527</v>
      </c>
      <c r="BP244" s="121">
        <f>BL244+AY244*Escenarios!$F$11/Escenarios!$F$12+BO244</f>
        <v>0.54127117166342698</v>
      </c>
      <c r="BQ244" s="121">
        <f>0.0526*BL244*Observaciones!$F243^1.218</f>
        <v>0</v>
      </c>
      <c r="BR244" s="121">
        <f>BQ244*Constantes!$F$38</f>
        <v>0</v>
      </c>
      <c r="BS244" s="121">
        <f t="shared" si="35"/>
        <v>0</v>
      </c>
      <c r="BT244" s="15"/>
      <c r="BU244" s="74">
        <v>238</v>
      </c>
      <c r="BV244" s="75">
        <f>0.0526*Observaciones!$F243^2.218</f>
        <v>0</v>
      </c>
      <c r="BW244" s="75">
        <f>IF(Observaciones!$F243&gt;0.05*$CA$7,((Observaciones!$F243-0.05*$CA$7)^2)/(Observaciones!$F243+0.95*$CA$7),0)</f>
        <v>0</v>
      </c>
      <c r="BX244" s="75">
        <f>0.0526*BW244*Observaciones!$F243^1.218</f>
        <v>0</v>
      </c>
      <c r="BY244" s="27"/>
      <c r="BZ244" s="27"/>
      <c r="CA244" s="103"/>
      <c r="CB244" s="37"/>
    </row>
    <row r="245" spans="2:80" s="2" customFormat="1" ht="14.5" x14ac:dyDescent="0.35">
      <c r="B245" s="36"/>
      <c r="C245" s="74">
        <v>239</v>
      </c>
      <c r="D245" s="146">
        <f>ETo!$I244*((1-Constantes!$D$19)*ETo!$K244+ETo!$L244)</f>
        <v>1.457080323622338</v>
      </c>
      <c r="E245" s="75">
        <f>MIN(D245*Constantes!$D$17,0.8*(H244+Observaciones!$F244-F245-G245-Constantes!$D$14))</f>
        <v>6.0656475397991023E-10</v>
      </c>
      <c r="F245" s="75">
        <f>IF(Observaciones!$F244&gt;0.05*Constantes!$D$18,((Observaciones!$F244-0.05*Constantes!$D$18)^2)/(Observaciones!$F244+0.95*Constantes!$D$18),0)</f>
        <v>0</v>
      </c>
      <c r="G245" s="75">
        <f>MAX(0,H244+Observaciones!$F244-F245-Constantes!$D$13)</f>
        <v>0</v>
      </c>
      <c r="H245" s="75">
        <f>H244+Observaciones!$F244-F245-E245-G245-I244</f>
        <v>25.500000000141206</v>
      </c>
      <c r="I245" s="75">
        <f>MAX(0,(H245-Constantes!$D$14)*(1-EXP(-Constantes!$D$22)))</f>
        <v>1.9439779915992919E-12</v>
      </c>
      <c r="J245" s="75">
        <f t="shared" si="27"/>
        <v>107.17212507259389</v>
      </c>
      <c r="K245" s="75">
        <f>MAX(0,(J245-Constantes!$D$13)*(1-EXP(-Constantes!$D$23)))</f>
        <v>0.46053800816145363</v>
      </c>
      <c r="L245" s="75">
        <f t="shared" si="28"/>
        <v>0.46053800816339763</v>
      </c>
      <c r="M245" s="75">
        <f>0.0526*F245*Observaciones!$F244^1.218</f>
        <v>0</v>
      </c>
      <c r="N245" s="75">
        <f>M245*Constantes!$D$38</f>
        <v>0</v>
      </c>
      <c r="O245" s="75">
        <f t="shared" si="29"/>
        <v>0</v>
      </c>
      <c r="P245" s="15"/>
      <c r="Q245" s="120">
        <v>239</v>
      </c>
      <c r="R245" s="146">
        <f>ETo!$I244*((1-Constantes!$E$19)*ETo!$K244+ETo!$L244)</f>
        <v>1.457295124888152</v>
      </c>
      <c r="S245" s="121">
        <f>MIN(R245*Constantes!$E$17,0.8*(V244+Observaciones!$F244-T245-U245-Constantes!$D$14))</f>
        <v>5.9390288242866524E-10</v>
      </c>
      <c r="T245" s="121">
        <f>IF(Observaciones!$F244&gt;0.05*Constantes!$E$18,((Observaciones!$F244-0.05*Constantes!$E$18)^2)/(Observaciones!$F244+0.95*Constantes!$E$18),0)</f>
        <v>0</v>
      </c>
      <c r="U245" s="121">
        <f>MAX(0,V244+Observaciones!$F244-T245-Constantes!$D$13)</f>
        <v>0</v>
      </c>
      <c r="V245" s="121">
        <f>V244+Observaciones!$F244-T245-S245-U245-W244</f>
        <v>25.500000000138257</v>
      </c>
      <c r="W245" s="121">
        <f>MAX(0,(V245-Constantes!$D$14)*(1-EXP(-Constantes!$D$22)))</f>
        <v>1.9033816465740708E-12</v>
      </c>
      <c r="X245" s="119">
        <f>X244+(Entradas!$E$19*U245-Y244)/(800*Entradas!$D$44)</f>
        <v>0</v>
      </c>
      <c r="Y245" s="119">
        <f>8000*Entradas!$D$45*X245/Constantes!$E$32</f>
        <v>0</v>
      </c>
      <c r="Z245" s="119">
        <f>10*Escenarios!$E$11*T245</f>
        <v>0</v>
      </c>
      <c r="AA245" s="119">
        <f>10*Escenarios!$E$11*Y245</f>
        <v>0</v>
      </c>
      <c r="AB245" s="119">
        <f>0.001*Observaciones!$F244*Escenarios!$E$9</f>
        <v>0</v>
      </c>
      <c r="AC245" s="119">
        <f>Observaciones!$I244</f>
        <v>0</v>
      </c>
      <c r="AD245" s="119">
        <f>MIN(0.0005*ETo!$M244*Escenarios!$E$9*(AH244/Constantes!$E$27)^(2/3),AH244+Z245+AA245+AB245+AC245)</f>
        <v>3.5357900256861483</v>
      </c>
      <c r="AE245" s="119">
        <f>MIN(Constantes!$E$26*(AH244/Constantes!$E$27)^(2/3),AH244+Z245+AA245+AB245+AC245-AD245)</f>
        <v>16.131293003334189</v>
      </c>
      <c r="AF245" s="119">
        <f>MIN(Entradas!$E$20,AH244+Z245+AA245+AB245+AC245-AD245-AE245)</f>
        <v>1</v>
      </c>
      <c r="AG245" s="119">
        <f>MAX(0,AH244+Z245+AA245+AB245+AC245-AD245-AE245-AF245-Constantes!$E$27)</f>
        <v>0</v>
      </c>
      <c r="AH245" s="119">
        <f t="shared" si="30"/>
        <v>4808.4475739821901</v>
      </c>
      <c r="AI245" s="119">
        <f>(Escenarios!$E$11*S245+0.1*AD245)/(Escenarios!$E$12)</f>
        <v>1.0102257801664693E-2</v>
      </c>
      <c r="AJ245" s="119">
        <f>AG245/10/Escenarios!$E$12</f>
        <v>0</v>
      </c>
      <c r="AK245" s="119">
        <f>(Escenarios!$E$11*U245+0.1*AE245)/(Escenarios!$E$12)</f>
        <v>4.6089408580954831E-2</v>
      </c>
      <c r="AL245" s="121">
        <f t="shared" si="31"/>
        <v>112.08675445686508</v>
      </c>
      <c r="AM245" s="121">
        <f>MAX(0,(AL245-Constantes!$D$13)*(1-EXP(-Constantes!$D$23)))</f>
        <v>0.49448583305858423</v>
      </c>
      <c r="AN245" s="121">
        <f>AJ245+W245*Escenarios!$E$11/Escenarios!$E$12+AM245</f>
        <v>0.4944858330604604</v>
      </c>
      <c r="AO245" s="121">
        <f>0.0526*AJ245*Observaciones!$F244^1.218</f>
        <v>0</v>
      </c>
      <c r="AP245" s="121">
        <f>AO245*Constantes!$E$38</f>
        <v>0</v>
      </c>
      <c r="AQ245" s="121">
        <f t="shared" si="32"/>
        <v>0</v>
      </c>
      <c r="AR245" s="15"/>
      <c r="AS245" s="74">
        <v>239</v>
      </c>
      <c r="AT245" s="146">
        <f>ETo!$I244*((1-Constantes!$F$19)*ETo!$K244+ETo!$L244)</f>
        <v>1.4579785834611974</v>
      </c>
      <c r="AU245" s="121">
        <f>MIN(AT245*Constantes!$F$17,0.8*(AX244+Observaciones!$F244-AV245-AW245-Constantes!$D$14))</f>
        <v>5.5354973937937755E-10</v>
      </c>
      <c r="AV245" s="121">
        <f>IF(Observaciones!$F244&gt;0.05*Constantes!$F$18,((Observaciones!$F244-0.05*Constantes!$F$18)^2)/(Observaciones!$F244+0.95*Constantes!$F$18),0)</f>
        <v>0</v>
      </c>
      <c r="AW245" s="121">
        <f>MAX(0,AX244+Observaciones!$F244-AV245-Constantes!$D$13)</f>
        <v>0</v>
      </c>
      <c r="AX245" s="121">
        <f>AX244+Observaciones!$F244-AV245-AU245-AW245-AY244</f>
        <v>25.500000000128868</v>
      </c>
      <c r="AY245" s="121">
        <f>MAX(0,(AX245-Constantes!$D$14)*(1-EXP(-Constantes!$D$22)))</f>
        <v>1.7741091888612282E-12</v>
      </c>
      <c r="AZ245" s="119">
        <f>AZ244+(Entradas!$F$19*AW245-BA244)/(800*Entradas!$D$44)</f>
        <v>0</v>
      </c>
      <c r="BA245" s="119">
        <f>8000*Entradas!$D$45*AZ245/Constantes!$F$32</f>
        <v>0</v>
      </c>
      <c r="BB245" s="119">
        <f>10*Escenarios!$F$11*AV245</f>
        <v>0</v>
      </c>
      <c r="BC245" s="119">
        <f>10*Escenarios!$F$11*BA245</f>
        <v>0</v>
      </c>
      <c r="BD245" s="119">
        <f>0.001*Observaciones!$F244*Escenarios!$F$9</f>
        <v>0</v>
      </c>
      <c r="BE245" s="119">
        <f>Observaciones!$I244</f>
        <v>0</v>
      </c>
      <c r="BF245" s="119">
        <f>MIN(0.0005*ETo!$M244*Escenarios!$F$9*(BJ244/Constantes!$F$27)^(2/3),BJ244+BB245+BE245+BC245+BD245)</f>
        <v>4.1075312965556012</v>
      </c>
      <c r="BG245" s="119">
        <f>MIN(Constantes!$F$26*(BJ244/Constantes!$F$27)^(2/3),BJ244+BB245+BC245+BD245+BE245-BF245)</f>
        <v>18.739741439325247</v>
      </c>
      <c r="BH245" s="119">
        <f>MIN(Entradas!$F$20,BJ244+BB245+BC245+BD245+BE245-BF245-BG245)</f>
        <v>1</v>
      </c>
      <c r="BI245" s="119">
        <f>MAX(0,BJ244+BB245+BC245+BD245+BE245-BF245-BG245-BH245-Constantes!$F$27)</f>
        <v>0</v>
      </c>
      <c r="BJ245" s="119">
        <f t="shared" si="33"/>
        <v>731.97407145020361</v>
      </c>
      <c r="BK245" s="119">
        <f>(Escenarios!$F$11*AU245+0.1*BF245)/(Escenarios!$F$12)</f>
        <v>1.1735804226362901E-2</v>
      </c>
      <c r="BL245" s="119">
        <f>BI245/10/Escenarios!$F$12</f>
        <v>0</v>
      </c>
      <c r="BM245" s="119">
        <f>(Escenarios!$F$11*AW245+0.1*BG245)/(Escenarios!$F$12)</f>
        <v>5.3542118398072137E-2</v>
      </c>
      <c r="BN245" s="121">
        <f t="shared" si="34"/>
        <v>118.37214269501227</v>
      </c>
      <c r="BO245" s="121">
        <f>MAX(0,(BN245-Constantes!$D$13)*(1-EXP(-Constantes!$D$23)))</f>
        <v>0.53790218099358666</v>
      </c>
      <c r="BP245" s="121">
        <f>BL245+AY245*Escenarios!$F$11/Escenarios!$F$12+BO245</f>
        <v>0.53790218099525944</v>
      </c>
      <c r="BQ245" s="121">
        <f>0.0526*BL245*Observaciones!$F244^1.218</f>
        <v>0</v>
      </c>
      <c r="BR245" s="121">
        <f>BQ245*Constantes!$F$38</f>
        <v>0</v>
      </c>
      <c r="BS245" s="121">
        <f t="shared" si="35"/>
        <v>0</v>
      </c>
      <c r="BT245" s="15"/>
      <c r="BU245" s="74">
        <v>239</v>
      </c>
      <c r="BV245" s="75">
        <f>0.0526*Observaciones!$F244^2.218</f>
        <v>0</v>
      </c>
      <c r="BW245" s="75">
        <f>IF(Observaciones!$F244&gt;0.05*$CA$7,((Observaciones!$F244-0.05*$CA$7)^2)/(Observaciones!$F244+0.95*$CA$7),0)</f>
        <v>0</v>
      </c>
      <c r="BX245" s="75">
        <f>0.0526*BW245*Observaciones!$F244^1.218</f>
        <v>0</v>
      </c>
      <c r="BY245" s="27"/>
      <c r="BZ245" s="27"/>
      <c r="CA245" s="103"/>
      <c r="CB245" s="37"/>
    </row>
    <row r="246" spans="2:80" s="2" customFormat="1" ht="14.5" x14ac:dyDescent="0.35">
      <c r="B246" s="36"/>
      <c r="C246" s="74">
        <v>240</v>
      </c>
      <c r="D246" s="146">
        <f>ETo!$I245*((1-Constantes!$D$19)*ETo!$K245+ETo!$L245)</f>
        <v>1.533093812684684</v>
      </c>
      <c r="E246" s="75">
        <f>MIN(D246*Constantes!$D$17,0.8*(H245+Observaciones!$F245-F246-G246-Constantes!$D$14))</f>
        <v>1.1296208413114073E-10</v>
      </c>
      <c r="F246" s="75">
        <f>IF(Observaciones!$F245&gt;0.05*Constantes!$D$18,((Observaciones!$F245-0.05*Constantes!$D$18)^2)/(Observaciones!$F245+0.95*Constantes!$D$18),0)</f>
        <v>0</v>
      </c>
      <c r="G246" s="75">
        <f>MAX(0,H245+Observaciones!$F245-F246-Constantes!$D$13)</f>
        <v>0</v>
      </c>
      <c r="H246" s="75">
        <f>H245+Observaciones!$F245-F246-E246-G246-I245</f>
        <v>25.500000000026301</v>
      </c>
      <c r="I246" s="75">
        <f>MAX(0,(H246-Constantes!$D$14)*(1-EXP(-Constantes!$D$22)))</f>
        <v>3.620411396104657E-13</v>
      </c>
      <c r="J246" s="75">
        <f t="shared" si="27"/>
        <v>106.71158706443244</v>
      </c>
      <c r="K246" s="75">
        <f>MAX(0,(J246-Constantes!$D$13)*(1-EXP(-Constantes!$D$23)))</f>
        <v>0.45735683976866004</v>
      </c>
      <c r="L246" s="75">
        <f t="shared" si="28"/>
        <v>0.45735683976902208</v>
      </c>
      <c r="M246" s="75">
        <f>0.0526*F246*Observaciones!$F245^1.218</f>
        <v>0</v>
      </c>
      <c r="N246" s="75">
        <f>M246*Constantes!$D$38</f>
        <v>0</v>
      </c>
      <c r="O246" s="75">
        <f t="shared" si="29"/>
        <v>0</v>
      </c>
      <c r="P246" s="15"/>
      <c r="Q246" s="120">
        <v>240</v>
      </c>
      <c r="R246" s="146">
        <f>ETo!$I245*((1-Constantes!$E$19)*ETo!$K245+ETo!$L245)</f>
        <v>1.5333201360998652</v>
      </c>
      <c r="S246" s="121">
        <f>MIN(R246*Constantes!$E$17,0.8*(V245+Observaciones!$F245-T246-U246-Constantes!$D$14))</f>
        <v>1.1060308224841719E-10</v>
      </c>
      <c r="T246" s="121">
        <f>IF(Observaciones!$F245&gt;0.05*Constantes!$E$18,((Observaciones!$F245-0.05*Constantes!$E$18)^2)/(Observaciones!$F245+0.95*Constantes!$E$18),0)</f>
        <v>0</v>
      </c>
      <c r="U246" s="121">
        <f>MAX(0,V245+Observaciones!$F245-T246-Constantes!$D$13)</f>
        <v>0</v>
      </c>
      <c r="V246" s="121">
        <f>V245+Observaciones!$F245-T246-S246-U246-W245</f>
        <v>25.50000000002575</v>
      </c>
      <c r="W246" s="121">
        <f>MAX(0,(V246-Constantes!$D$14)*(1-EXP(-Constantes!$D$22)))</f>
        <v>3.5445989445515332E-13</v>
      </c>
      <c r="X246" s="119">
        <f>X245+(Entradas!$E$19*U246-Y245)/(800*Entradas!$D$44)</f>
        <v>0</v>
      </c>
      <c r="Y246" s="119">
        <f>8000*Entradas!$D$45*X246/Constantes!$E$32</f>
        <v>0</v>
      </c>
      <c r="Z246" s="119">
        <f>10*Escenarios!$E$11*T246</f>
        <v>0</v>
      </c>
      <c r="AA246" s="119">
        <f>10*Escenarios!$E$11*Y246</f>
        <v>0</v>
      </c>
      <c r="AB246" s="119">
        <f>0.001*Observaciones!$F245*Escenarios!$E$9</f>
        <v>0</v>
      </c>
      <c r="AC246" s="119">
        <f>Observaciones!$I245</f>
        <v>0</v>
      </c>
      <c r="AD246" s="119">
        <f>MIN(0.0005*ETo!$M245*Escenarios!$E$9*(AH245/Constantes!$E$27)^(2/3),AH245+Z246+AA246+AB246+AC246)</f>
        <v>3.7105021781294076</v>
      </c>
      <c r="AE246" s="119">
        <f>MIN(Constantes!$E$26*(AH245/Constantes!$E$27)^(2/3),AH245+Z246+AA246+AB246+AC246-AD246)</f>
        <v>16.085235558395222</v>
      </c>
      <c r="AF246" s="119">
        <f>MIN(Entradas!$E$20,AH245+Z246+AA246+AB246+AC246-AD246-AE246)</f>
        <v>1</v>
      </c>
      <c r="AG246" s="119">
        <f>MAX(0,AH245+Z246+AA246+AB246+AC246-AD246-AE246-AF246-Constantes!$E$27)</f>
        <v>0</v>
      </c>
      <c r="AH246" s="119">
        <f t="shared" si="30"/>
        <v>4787.6518362456654</v>
      </c>
      <c r="AI246" s="119">
        <f>(Escenarios!$E$11*S246+0.1*AD246)/(Escenarios!$E$12)</f>
        <v>1.060143490367849E-2</v>
      </c>
      <c r="AJ246" s="119">
        <f>AG246/10/Escenarios!$E$12</f>
        <v>0</v>
      </c>
      <c r="AK246" s="119">
        <f>(Escenarios!$E$11*U246+0.1*AE246)/(Escenarios!$E$12)</f>
        <v>4.595781588112921E-2</v>
      </c>
      <c r="AL246" s="121">
        <f t="shared" si="31"/>
        <v>111.63822643968761</v>
      </c>
      <c r="AM246" s="121">
        <f>MAX(0,(AL246-Constantes!$D$13)*(1-EXP(-Constantes!$D$23)))</f>
        <v>0.49138762373331363</v>
      </c>
      <c r="AN246" s="121">
        <f>AJ246+W246*Escenarios!$E$11/Escenarios!$E$12+AM246</f>
        <v>0.49138762373366301</v>
      </c>
      <c r="AO246" s="121">
        <f>0.0526*AJ246*Observaciones!$F245^1.218</f>
        <v>0</v>
      </c>
      <c r="AP246" s="121">
        <f>AO246*Constantes!$E$38</f>
        <v>0</v>
      </c>
      <c r="AQ246" s="121">
        <f t="shared" si="32"/>
        <v>0</v>
      </c>
      <c r="AR246" s="15"/>
      <c r="AS246" s="74">
        <v>240</v>
      </c>
      <c r="AT246" s="146">
        <f>ETo!$I245*((1-Constantes!$F$19)*ETo!$K245+ETo!$L245)</f>
        <v>1.5340402560572597</v>
      </c>
      <c r="AU246" s="121">
        <f>MIN(AT246*Constantes!$F$17,0.8*(AX245+Observaciones!$F245-AV246-AW246-Constantes!$D$14))</f>
        <v>1.0309122444596142E-10</v>
      </c>
      <c r="AV246" s="121">
        <f>IF(Observaciones!$F245&gt;0.05*Constantes!$F$18,((Observaciones!$F245-0.05*Constantes!$F$18)^2)/(Observaciones!$F245+0.95*Constantes!$F$18),0)</f>
        <v>0</v>
      </c>
      <c r="AW246" s="121">
        <f>MAX(0,AX245+Observaciones!$F245-AV246-Constantes!$D$13)</f>
        <v>0</v>
      </c>
      <c r="AX246" s="121">
        <f>AX245+Observaciones!$F245-AV246-AU246-AW246-AY245</f>
        <v>25.500000000024002</v>
      </c>
      <c r="AY246" s="121">
        <f>MAX(0,(AX246-Constantes!$D$14)*(1-EXP(-Constantes!$D$22)))</f>
        <v>3.3039555499441985E-13</v>
      </c>
      <c r="AZ246" s="119">
        <f>AZ245+(Entradas!$F$19*AW246-BA245)/(800*Entradas!$D$44)</f>
        <v>0</v>
      </c>
      <c r="BA246" s="119">
        <f>8000*Entradas!$D$45*AZ246/Constantes!$F$32</f>
        <v>0</v>
      </c>
      <c r="BB246" s="119">
        <f>10*Escenarios!$F$11*AV246</f>
        <v>0</v>
      </c>
      <c r="BC246" s="119">
        <f>10*Escenarios!$F$11*BA246</f>
        <v>0</v>
      </c>
      <c r="BD246" s="119">
        <f>0.001*Observaciones!$F245*Escenarios!$F$9</f>
        <v>0</v>
      </c>
      <c r="BE246" s="119">
        <f>Observaciones!$I245</f>
        <v>0</v>
      </c>
      <c r="BF246" s="119">
        <f>MIN(0.0005*ETo!$M245*Escenarios!$F$9*(BJ245/Constantes!$F$27)^(2/3),BJ245+BB246+BE246+BC246+BD246)</f>
        <v>4.231424116234713</v>
      </c>
      <c r="BG246" s="119">
        <f>MIN(Constantes!$F$26*(BJ245/Constantes!$F$27)^(2/3),BJ245+BB246+BC246+BD246+BE246-BF246)</f>
        <v>18.343461447965733</v>
      </c>
      <c r="BH246" s="119">
        <f>MIN(Entradas!$F$20,BJ245+BB246+BC246+BD246+BE246-BF246-BG246)</f>
        <v>1</v>
      </c>
      <c r="BI246" s="119">
        <f>MAX(0,BJ245+BB246+BC246+BD246+BE246-BF246-BG246-BH246-Constantes!$F$27)</f>
        <v>0</v>
      </c>
      <c r="BJ246" s="119">
        <f t="shared" si="33"/>
        <v>708.39918588600312</v>
      </c>
      <c r="BK246" s="119">
        <f>(Escenarios!$F$11*AU246+0.1*BF246)/(Escenarios!$F$12)</f>
        <v>1.2089783286442335E-2</v>
      </c>
      <c r="BL246" s="119">
        <f>BI246/10/Escenarios!$F$12</f>
        <v>0</v>
      </c>
      <c r="BM246" s="119">
        <f>(Escenarios!$F$11*AW246+0.1*BG246)/(Escenarios!$F$12)</f>
        <v>5.2409889851330667E-2</v>
      </c>
      <c r="BN246" s="121">
        <f t="shared" si="34"/>
        <v>117.88665040387002</v>
      </c>
      <c r="BO246" s="121">
        <f>MAX(0,(BN246-Constantes!$D$13)*(1-EXP(-Constantes!$D$23)))</f>
        <v>0.53454864077723774</v>
      </c>
      <c r="BP246" s="121">
        <f>BL246+AY246*Escenarios!$F$11/Escenarios!$F$12+BO246</f>
        <v>0.53454864077754927</v>
      </c>
      <c r="BQ246" s="121">
        <f>0.0526*BL246*Observaciones!$F245^1.218</f>
        <v>0</v>
      </c>
      <c r="BR246" s="121">
        <f>BQ246*Constantes!$F$38</f>
        <v>0</v>
      </c>
      <c r="BS246" s="121">
        <f t="shared" si="35"/>
        <v>0</v>
      </c>
      <c r="BT246" s="15"/>
      <c r="BU246" s="74">
        <v>240</v>
      </c>
      <c r="BV246" s="75">
        <f>0.0526*Observaciones!$F245^2.218</f>
        <v>0</v>
      </c>
      <c r="BW246" s="75">
        <f>IF(Observaciones!$F245&gt;0.05*$CA$7,((Observaciones!$F245-0.05*$CA$7)^2)/(Observaciones!$F245+0.95*$CA$7),0)</f>
        <v>0</v>
      </c>
      <c r="BX246" s="75">
        <f>0.0526*BW246*Observaciones!$F245^1.218</f>
        <v>0</v>
      </c>
      <c r="BY246" s="27"/>
      <c r="BZ246" s="27"/>
      <c r="CA246" s="103"/>
      <c r="CB246" s="37"/>
    </row>
    <row r="247" spans="2:80" s="2" customFormat="1" ht="14.5" x14ac:dyDescent="0.35">
      <c r="B247" s="36"/>
      <c r="C247" s="74">
        <v>241</v>
      </c>
      <c r="D247" s="146">
        <f>ETo!$I246*((1-Constantes!$D$19)*ETo!$K246+ETo!$L246)</f>
        <v>1.5329746671386861</v>
      </c>
      <c r="E247" s="75">
        <f>MIN(D247*Constantes!$D$17,0.8*(H246+Observaciones!$F246-F247-G247-Constantes!$D$14))</f>
        <v>2.1037749320385048E-11</v>
      </c>
      <c r="F247" s="75">
        <f>IF(Observaciones!$F246&gt;0.05*Constantes!$D$18,((Observaciones!$F246-0.05*Constantes!$D$18)^2)/(Observaciones!$F246+0.95*Constantes!$D$18),0)</f>
        <v>0</v>
      </c>
      <c r="G247" s="75">
        <f>MAX(0,H246+Observaciones!$F246-F247-Constantes!$D$13)</f>
        <v>0</v>
      </c>
      <c r="H247" s="75">
        <f>H246+Observaciones!$F246-F247-E247-G247-I246</f>
        <v>25.500000000004899</v>
      </c>
      <c r="I247" s="75">
        <f>MAX(0,(H247-Constantes!$D$14)*(1-EXP(-Constantes!$D$22)))</f>
        <v>6.7399714993680318E-14</v>
      </c>
      <c r="J247" s="75">
        <f t="shared" si="27"/>
        <v>106.25423022466377</v>
      </c>
      <c r="K247" s="75">
        <f>MAX(0,(J247-Constantes!$D$13)*(1-EXP(-Constantes!$D$23)))</f>
        <v>0.45419764531105516</v>
      </c>
      <c r="L247" s="75">
        <f t="shared" si="28"/>
        <v>0.45419764531112256</v>
      </c>
      <c r="M247" s="75">
        <f>0.0526*F247*Observaciones!$F246^1.218</f>
        <v>0</v>
      </c>
      <c r="N247" s="75">
        <f>M247*Constantes!$D$38</f>
        <v>0</v>
      </c>
      <c r="O247" s="75">
        <f t="shared" si="29"/>
        <v>0</v>
      </c>
      <c r="P247" s="15"/>
      <c r="Q247" s="120">
        <v>241</v>
      </c>
      <c r="R247" s="146">
        <f>ETo!$I246*((1-Constantes!$E$19)*ETo!$K246+ETo!$L246)</f>
        <v>1.5332005025265052</v>
      </c>
      <c r="S247" s="121">
        <f>MIN(R247*Constantes!$E$17,0.8*(V246+Observaciones!$F246-T247-U247-Constantes!$D$14))</f>
        <v>2.0597212824213785E-11</v>
      </c>
      <c r="T247" s="121">
        <f>IF(Observaciones!$F246&gt;0.05*Constantes!$E$18,((Observaciones!$F246-0.05*Constantes!$E$18)^2)/(Observaciones!$F246+0.95*Constantes!$E$18),0)</f>
        <v>0</v>
      </c>
      <c r="U247" s="121">
        <f>MAX(0,V246+Observaciones!$F246-T247-Constantes!$D$13)</f>
        <v>0</v>
      </c>
      <c r="V247" s="121">
        <f>V246+Observaciones!$F246-T247-S247-U247-W246</f>
        <v>25.500000000004796</v>
      </c>
      <c r="W247" s="121">
        <f>MAX(0,(V247-Constantes!$D$14)*(1-EXP(-Constantes!$D$22)))</f>
        <v>6.5981288480750903E-14</v>
      </c>
      <c r="X247" s="119">
        <f>X246+(Entradas!$E$19*U247-Y246)/(800*Entradas!$D$44)</f>
        <v>0</v>
      </c>
      <c r="Y247" s="119">
        <f>8000*Entradas!$D$45*X247/Constantes!$E$32</f>
        <v>0</v>
      </c>
      <c r="Z247" s="119">
        <f>10*Escenarios!$E$11*T247</f>
        <v>0</v>
      </c>
      <c r="AA247" s="119">
        <f>10*Escenarios!$E$11*Y247</f>
        <v>0</v>
      </c>
      <c r="AB247" s="119">
        <f>0.001*Observaciones!$F246*Escenarios!$E$9</f>
        <v>0</v>
      </c>
      <c r="AC247" s="119">
        <f>Observaciones!$I246</f>
        <v>0</v>
      </c>
      <c r="AD247" s="119">
        <f>MIN(0.0005*ETo!$M246*Escenarios!$E$9*(AH246/Constantes!$E$27)^(2/3),AH246+Z247+AA247+AB247+AC247)</f>
        <v>3.6982071545795536</v>
      </c>
      <c r="AE247" s="119">
        <f>MIN(Constantes!$E$26*(AH246/Constantes!$E$27)^(2/3),AH246+Z247+AA247+AB247+AC247-AD247)</f>
        <v>16.038824748779426</v>
      </c>
      <c r="AF247" s="119">
        <f>MIN(Entradas!$E$20,AH246+Z247+AA247+AB247+AC247-AD247-AE247)</f>
        <v>1</v>
      </c>
      <c r="AG247" s="119">
        <f>MAX(0,AH246+Z247+AA247+AB247+AC247-AD247-AE247-AF247-Constantes!$E$27)</f>
        <v>0</v>
      </c>
      <c r="AH247" s="119">
        <f t="shared" si="30"/>
        <v>4766.9148043423065</v>
      </c>
      <c r="AI247" s="119">
        <f>(Escenarios!$E$11*S247+0.1*AD247)/(Escenarios!$E$12)</f>
        <v>1.0566306176244549E-2</v>
      </c>
      <c r="AJ247" s="119">
        <f>AG247/10/Escenarios!$E$12</f>
        <v>0</v>
      </c>
      <c r="AK247" s="119">
        <f>(Escenarios!$E$11*U247+0.1*AE247)/(Escenarios!$E$12)</f>
        <v>4.5825213567941225E-2</v>
      </c>
      <c r="AL247" s="121">
        <f t="shared" si="31"/>
        <v>111.19266402952223</v>
      </c>
      <c r="AM247" s="121">
        <f>MAX(0,(AL247-Constantes!$D$13)*(1-EXP(-Constantes!$D$23)))</f>
        <v>0.48830989935201102</v>
      </c>
      <c r="AN247" s="121">
        <f>AJ247+W247*Escenarios!$E$11/Escenarios!$E$12+AM247</f>
        <v>0.48830989935207608</v>
      </c>
      <c r="AO247" s="121">
        <f>0.0526*AJ247*Observaciones!$F246^1.218</f>
        <v>0</v>
      </c>
      <c r="AP247" s="121">
        <f>AO247*Constantes!$E$38</f>
        <v>0</v>
      </c>
      <c r="AQ247" s="121">
        <f t="shared" si="32"/>
        <v>0</v>
      </c>
      <c r="AR247" s="15"/>
      <c r="AS247" s="74">
        <v>241</v>
      </c>
      <c r="AT247" s="146">
        <f>ETo!$I246*((1-Constantes!$F$19)*ETo!$K246+ETo!$L246)</f>
        <v>1.5339190696695664</v>
      </c>
      <c r="AU247" s="121">
        <f>MIN(AT247*Constantes!$F$17,0.8*(AX246+Observaciones!$F246-AV247-AW247-Constantes!$D$14))</f>
        <v>1.9198864720237907E-11</v>
      </c>
      <c r="AV247" s="121">
        <f>IF(Observaciones!$F246&gt;0.05*Constantes!$F$18,((Observaciones!$F246-0.05*Constantes!$F$18)^2)/(Observaciones!$F246+0.95*Constantes!$F$18),0)</f>
        <v>0</v>
      </c>
      <c r="AW247" s="121">
        <f>MAX(0,AX246+Observaciones!$F246-AV247-Constantes!$D$13)</f>
        <v>0</v>
      </c>
      <c r="AX247" s="121">
        <f>AX246+Observaciones!$F246-AV247-AU247-AW247-AY246</f>
        <v>25.500000000004473</v>
      </c>
      <c r="AY247" s="121">
        <f>MAX(0,(AX247-Constantes!$D$14)*(1-EXP(-Constantes!$D$22)))</f>
        <v>6.153036390569654E-14</v>
      </c>
      <c r="AZ247" s="119">
        <f>AZ246+(Entradas!$F$19*AW247-BA246)/(800*Entradas!$D$44)</f>
        <v>0</v>
      </c>
      <c r="BA247" s="119">
        <f>8000*Entradas!$D$45*AZ247/Constantes!$F$32</f>
        <v>0</v>
      </c>
      <c r="BB247" s="119">
        <f>10*Escenarios!$F$11*AV247</f>
        <v>0</v>
      </c>
      <c r="BC247" s="119">
        <f>10*Escenarios!$F$11*BA247</f>
        <v>0</v>
      </c>
      <c r="BD247" s="119">
        <f>0.001*Observaciones!$F246*Escenarios!$F$9</f>
        <v>0</v>
      </c>
      <c r="BE247" s="119">
        <f>Observaciones!$I246</f>
        <v>0</v>
      </c>
      <c r="BF247" s="119">
        <f>MIN(0.0005*ETo!$M246*Escenarios!$F$9*(BJ246/Constantes!$F$27)^(2/3),BJ246+BB247+BE247+BC247+BD247)</f>
        <v>4.1382960302673251</v>
      </c>
      <c r="BG247" s="119">
        <f>MIN(Constantes!$F$26*(BJ246/Constantes!$F$27)^(2/3),BJ246+BB247+BC247+BD247+BE247-BF247)</f>
        <v>17.947454540461827</v>
      </c>
      <c r="BH247" s="119">
        <f>MIN(Entradas!$F$20,BJ246+BB247+BC247+BD247+BE247-BF247-BG247)</f>
        <v>1</v>
      </c>
      <c r="BI247" s="119">
        <f>MAX(0,BJ246+BB247+BC247+BD247+BE247-BF247-BG247-BH247-Constantes!$F$27)</f>
        <v>0</v>
      </c>
      <c r="BJ247" s="119">
        <f t="shared" si="33"/>
        <v>685.31343531527398</v>
      </c>
      <c r="BK247" s="119">
        <f>(Escenarios!$F$11*AU247+0.1*BF247)/(Escenarios!$F$12)</f>
        <v>1.1823702961722717E-2</v>
      </c>
      <c r="BL247" s="119">
        <f>BI247/10/Escenarios!$F$12</f>
        <v>0</v>
      </c>
      <c r="BM247" s="119">
        <f>(Escenarios!$F$11*AW247+0.1*BG247)/(Escenarios!$F$12)</f>
        <v>5.1278441544176649E-2</v>
      </c>
      <c r="BN247" s="121">
        <f t="shared" si="34"/>
        <v>117.40338020463696</v>
      </c>
      <c r="BO247" s="121">
        <f>MAX(0,(BN247-Constantes!$D$13)*(1-EXP(-Constantes!$D$23)))</f>
        <v>0.53121044967089082</v>
      </c>
      <c r="BP247" s="121">
        <f>BL247+AY247*Escenarios!$F$11/Escenarios!$F$12+BO247</f>
        <v>0.53121044967094888</v>
      </c>
      <c r="BQ247" s="121">
        <f>0.0526*BL247*Observaciones!$F246^1.218</f>
        <v>0</v>
      </c>
      <c r="BR247" s="121">
        <f>BQ247*Constantes!$F$38</f>
        <v>0</v>
      </c>
      <c r="BS247" s="121">
        <f t="shared" si="35"/>
        <v>0</v>
      </c>
      <c r="BT247" s="15"/>
      <c r="BU247" s="74">
        <v>241</v>
      </c>
      <c r="BV247" s="75">
        <f>0.0526*Observaciones!$F246^2.218</f>
        <v>0</v>
      </c>
      <c r="BW247" s="75">
        <f>IF(Observaciones!$F246&gt;0.05*$CA$7,((Observaciones!$F246-0.05*$CA$7)^2)/(Observaciones!$F246+0.95*$CA$7),0)</f>
        <v>0</v>
      </c>
      <c r="BX247" s="75">
        <f>0.0526*BW247*Observaciones!$F246^1.218</f>
        <v>0</v>
      </c>
      <c r="BY247" s="27"/>
      <c r="BZ247" s="27"/>
      <c r="CA247" s="103"/>
      <c r="CB247" s="37"/>
    </row>
    <row r="248" spans="2:80" s="2" customFormat="1" ht="14.5" x14ac:dyDescent="0.35">
      <c r="B248" s="36"/>
      <c r="C248" s="74">
        <v>242</v>
      </c>
      <c r="D248" s="146">
        <f>ETo!$I247*((1-Constantes!$D$19)*ETo!$K247+ETo!$L247)</f>
        <v>1.5198305649900246</v>
      </c>
      <c r="E248" s="75">
        <f>MIN(D248*Constantes!$D$17,0.8*(H247+Observaciones!$F247-F248-G248-Constantes!$D$14))</f>
        <v>3.9165115595096725E-12</v>
      </c>
      <c r="F248" s="75">
        <f>IF(Observaciones!$F247&gt;0.05*Constantes!$D$18,((Observaciones!$F247-0.05*Constantes!$D$18)^2)/(Observaciones!$F247+0.95*Constantes!$D$18),0)</f>
        <v>0</v>
      </c>
      <c r="G248" s="75">
        <f>MAX(0,H247+Observaciones!$F247-F248-Constantes!$D$13)</f>
        <v>0</v>
      </c>
      <c r="H248" s="75">
        <f>H247+Observaciones!$F247-F248-E248-G248-I247</f>
        <v>25.500000000000917</v>
      </c>
      <c r="I248" s="75">
        <f>MAX(0,(H248-Constantes!$D$14)*(1-EXP(-Constantes!$D$22)))</f>
        <v>1.2570193580098579E-14</v>
      </c>
      <c r="J248" s="75">
        <f t="shared" si="27"/>
        <v>105.80003257935272</v>
      </c>
      <c r="K248" s="75">
        <f>MAX(0,(J248-Constantes!$D$13)*(1-EXP(-Constantes!$D$23)))</f>
        <v>0.45106027300358154</v>
      </c>
      <c r="L248" s="75">
        <f t="shared" si="28"/>
        <v>0.45106027300359408</v>
      </c>
      <c r="M248" s="75">
        <f>0.0526*F248*Observaciones!$F247^1.218</f>
        <v>0</v>
      </c>
      <c r="N248" s="75">
        <f>M248*Constantes!$D$38</f>
        <v>0</v>
      </c>
      <c r="O248" s="75">
        <f t="shared" si="29"/>
        <v>0</v>
      </c>
      <c r="P248" s="15"/>
      <c r="Q248" s="120">
        <v>242</v>
      </c>
      <c r="R248" s="146">
        <f>ETo!$I247*((1-Constantes!$E$19)*ETo!$K247+ETo!$L247)</f>
        <v>1.5200538773142556</v>
      </c>
      <c r="S248" s="121">
        <f>MIN(R248*Constantes!$E$17,0.8*(V247+Observaciones!$F247-T248-U248-Constantes!$D$14))</f>
        <v>3.8340886021615008E-12</v>
      </c>
      <c r="T248" s="121">
        <f>IF(Observaciones!$F247&gt;0.05*Constantes!$E$18,((Observaciones!$F247-0.05*Constantes!$E$18)^2)/(Observaciones!$F247+0.95*Constantes!$E$18),0)</f>
        <v>0</v>
      </c>
      <c r="U248" s="121">
        <f>MAX(0,V247+Observaciones!$F247-T248-Constantes!$D$13)</f>
        <v>0</v>
      </c>
      <c r="V248" s="121">
        <f>V247+Observaciones!$F247-T248-S248-U248-W247</f>
        <v>25.500000000000895</v>
      </c>
      <c r="W248" s="121">
        <f>MAX(0,(V248-Constantes!$D$14)*(1-EXP(-Constantes!$D$22)))</f>
        <v>1.2276726025699389E-14</v>
      </c>
      <c r="X248" s="119">
        <f>X247+(Entradas!$E$19*U248-Y247)/(800*Entradas!$D$44)</f>
        <v>0</v>
      </c>
      <c r="Y248" s="119">
        <f>8000*Entradas!$D$45*X248/Constantes!$E$32</f>
        <v>0</v>
      </c>
      <c r="Z248" s="119">
        <f>10*Escenarios!$E$11*T248</f>
        <v>0</v>
      </c>
      <c r="AA248" s="119">
        <f>10*Escenarios!$E$11*Y248</f>
        <v>0</v>
      </c>
      <c r="AB248" s="119">
        <f>0.001*Observaciones!$F247*Escenarios!$E$9</f>
        <v>0</v>
      </c>
      <c r="AC248" s="119">
        <f>Observaciones!$I247</f>
        <v>0</v>
      </c>
      <c r="AD248" s="119">
        <f>MIN(0.0005*ETo!$M247*Escenarios!$E$9*(AH247/Constantes!$E$27)^(2/3),AH247+Z248+AA248+AB248+AC248)</f>
        <v>3.6542843651573085</v>
      </c>
      <c r="AE248" s="119">
        <f>MIN(Constantes!$E$26*(AH247/Constantes!$E$27)^(2/3),AH247+Z248+AA248+AB248+AC248-AD248)</f>
        <v>15.992477994652237</v>
      </c>
      <c r="AF248" s="119">
        <f>MIN(Entradas!$E$20,AH247+Z248+AA248+AB248+AC248-AD248-AE248)</f>
        <v>1</v>
      </c>
      <c r="AG248" s="119">
        <f>MAX(0,AH247+Z248+AA248+AB248+AC248-AD248-AE248-AF248-Constantes!$E$27)</f>
        <v>0</v>
      </c>
      <c r="AH248" s="119">
        <f t="shared" si="30"/>
        <v>4746.2680419824974</v>
      </c>
      <c r="AI248" s="119">
        <f>(Escenarios!$E$11*S248+0.1*AD248)/(Escenarios!$E$12)</f>
        <v>1.0440812475657341E-2</v>
      </c>
      <c r="AJ248" s="119">
        <f>AG248/10/Escenarios!$E$12</f>
        <v>0</v>
      </c>
      <c r="AK248" s="119">
        <f>(Escenarios!$E$11*U248+0.1*AE248)/(Escenarios!$E$12)</f>
        <v>4.5692794270434968E-2</v>
      </c>
      <c r="AL248" s="121">
        <f t="shared" si="31"/>
        <v>110.75004692444065</v>
      </c>
      <c r="AM248" s="121">
        <f>MAX(0,(AL248-Constantes!$D$13)*(1-EXP(-Constantes!$D$23)))</f>
        <v>0.48525251967901406</v>
      </c>
      <c r="AN248" s="121">
        <f>AJ248+W248*Escenarios!$E$11/Escenarios!$E$12+AM248</f>
        <v>0.48525251967902616</v>
      </c>
      <c r="AO248" s="121">
        <f>0.0526*AJ248*Observaciones!$F247^1.218</f>
        <v>0</v>
      </c>
      <c r="AP248" s="121">
        <f>AO248*Constantes!$E$38</f>
        <v>0</v>
      </c>
      <c r="AQ248" s="121">
        <f t="shared" si="32"/>
        <v>0</v>
      </c>
      <c r="AR248" s="15"/>
      <c r="AS248" s="74">
        <v>242</v>
      </c>
      <c r="AT248" s="146">
        <f>ETo!$I247*((1-Constantes!$F$19)*ETo!$K247+ETo!$L247)</f>
        <v>1.5207644165277179</v>
      </c>
      <c r="AU248" s="121">
        <f>MIN(AT248*Constantes!$F$17,0.8*(AX247+Observaciones!$F247-AV248-AW248-Constantes!$D$14))</f>
        <v>3.5754510463448245E-12</v>
      </c>
      <c r="AV248" s="121">
        <f>IF(Observaciones!$F247&gt;0.05*Constantes!$F$18,((Observaciones!$F247-0.05*Constantes!$F$18)^2)/(Observaciones!$F247+0.95*Constantes!$F$18),0)</f>
        <v>0</v>
      </c>
      <c r="AW248" s="121">
        <f>MAX(0,AX247+Observaciones!$F247-AV248-Constantes!$D$13)</f>
        <v>0</v>
      </c>
      <c r="AX248" s="121">
        <f>AX247+Observaciones!$F247-AV248-AU248-AW248-AY247</f>
        <v>25.500000000000838</v>
      </c>
      <c r="AY248" s="121">
        <f>MAX(0,(AX248-Constantes!$D$14)*(1-EXP(-Constantes!$D$22)))</f>
        <v>1.1494145880634886E-14</v>
      </c>
      <c r="AZ248" s="119">
        <f>AZ247+(Entradas!$F$19*AW248-BA247)/(800*Entradas!$D$44)</f>
        <v>0</v>
      </c>
      <c r="BA248" s="119">
        <f>8000*Entradas!$D$45*AZ248/Constantes!$F$32</f>
        <v>0</v>
      </c>
      <c r="BB248" s="119">
        <f>10*Escenarios!$F$11*AV248</f>
        <v>0</v>
      </c>
      <c r="BC248" s="119">
        <f>10*Escenarios!$F$11*BA248</f>
        <v>0</v>
      </c>
      <c r="BD248" s="119">
        <f>0.001*Observaciones!$F247*Escenarios!$F$9</f>
        <v>0</v>
      </c>
      <c r="BE248" s="119">
        <f>Observaciones!$I247</f>
        <v>0</v>
      </c>
      <c r="BF248" s="119">
        <f>MIN(0.0005*ETo!$M247*Escenarios!$F$9*(BJ247/Constantes!$F$27)^(2/3),BJ247+BB248+BE248+BC248+BD248)</f>
        <v>4.0114086045007378</v>
      </c>
      <c r="BG248" s="119">
        <f>MIN(Constantes!$F$26*(BJ247/Constantes!$F$27)^(2/3),BJ247+BB248+BC248+BD248+BE248-BF248)</f>
        <v>17.555383605806242</v>
      </c>
      <c r="BH248" s="119">
        <f>MIN(Entradas!$F$20,BJ247+BB248+BC248+BD248+BE248-BF248-BG248)</f>
        <v>1</v>
      </c>
      <c r="BI248" s="119">
        <f>MAX(0,BJ247+BB248+BC248+BD248+BE248-BF248-BG248-BH248-Constantes!$F$27)</f>
        <v>0</v>
      </c>
      <c r="BJ248" s="119">
        <f t="shared" si="33"/>
        <v>662.74664310496701</v>
      </c>
      <c r="BK248" s="119">
        <f>(Escenarios!$F$11*AU248+0.1*BF248)/(Escenarios!$F$12)</f>
        <v>1.146116744480182E-2</v>
      </c>
      <c r="BL248" s="119">
        <f>BI248/10/Escenarios!$F$12</f>
        <v>0</v>
      </c>
      <c r="BM248" s="119">
        <f>(Escenarios!$F$11*AW248+0.1*BG248)/(Escenarios!$F$12)</f>
        <v>5.0158238873732122E-2</v>
      </c>
      <c r="BN248" s="121">
        <f t="shared" si="34"/>
        <v>116.9223279938398</v>
      </c>
      <c r="BO248" s="121">
        <f>MAX(0,(BN248-Constantes!$D$13)*(1-EXP(-Constantes!$D$23)))</f>
        <v>0.52788757932978547</v>
      </c>
      <c r="BP248" s="121">
        <f>BL248+AY248*Escenarios!$F$11/Escenarios!$F$12+BO248</f>
        <v>0.52788757932979635</v>
      </c>
      <c r="BQ248" s="121">
        <f>0.0526*BL248*Observaciones!$F247^1.218</f>
        <v>0</v>
      </c>
      <c r="BR248" s="121">
        <f>BQ248*Constantes!$F$38</f>
        <v>0</v>
      </c>
      <c r="BS248" s="121">
        <f t="shared" si="35"/>
        <v>0</v>
      </c>
      <c r="BT248" s="15"/>
      <c r="BU248" s="74">
        <v>242</v>
      </c>
      <c r="BV248" s="75">
        <f>0.0526*Observaciones!$F247^2.218</f>
        <v>0</v>
      </c>
      <c r="BW248" s="75">
        <f>IF(Observaciones!$F247&gt;0.05*$CA$7,((Observaciones!$F247-0.05*$CA$7)^2)/(Observaciones!$F247+0.95*$CA$7),0)</f>
        <v>0</v>
      </c>
      <c r="BX248" s="75">
        <f>0.0526*BW248*Observaciones!$F247^1.218</f>
        <v>0</v>
      </c>
      <c r="BY248" s="27"/>
      <c r="BZ248" s="27"/>
      <c r="CA248" s="103"/>
      <c r="CB248" s="37"/>
    </row>
    <row r="249" spans="2:80" s="2" customFormat="1" ht="14.5" x14ac:dyDescent="0.35">
      <c r="B249" s="36"/>
      <c r="C249" s="74">
        <v>243</v>
      </c>
      <c r="D249" s="146">
        <f>ETo!$I248*((1-Constantes!$D$19)*ETo!$K248+ETo!$L248)</f>
        <v>1.484863205044014</v>
      </c>
      <c r="E249" s="75">
        <f>MIN(D249*Constantes!$D$17,0.8*(H248+Observaciones!$F248-F249-G249-Constantes!$D$14))</f>
        <v>7.3043793236138307E-13</v>
      </c>
      <c r="F249" s="75">
        <f>IF(Observaciones!$F248&gt;0.05*Constantes!$D$18,((Observaciones!$F248-0.05*Constantes!$D$18)^2)/(Observaciones!$F248+0.95*Constantes!$D$18),0)</f>
        <v>0</v>
      </c>
      <c r="G249" s="75">
        <f>MAX(0,H248+Observaciones!$F248-F249-Constantes!$D$13)</f>
        <v>0</v>
      </c>
      <c r="H249" s="75">
        <f>H248+Observaciones!$F248-F249-E249-G249-I248</f>
        <v>25.500000000000171</v>
      </c>
      <c r="I249" s="75">
        <f>MAX(0,(H249-Constantes!$D$14)*(1-EXP(-Constantes!$D$22)))</f>
        <v>2.2988291761269774E-15</v>
      </c>
      <c r="J249" s="75">
        <f t="shared" si="27"/>
        <v>105.34897230634914</v>
      </c>
      <c r="K249" s="75">
        <f>MAX(0,(J249-Constantes!$D$13)*(1-EXP(-Constantes!$D$23)))</f>
        <v>0.44794457210963751</v>
      </c>
      <c r="L249" s="75">
        <f t="shared" si="28"/>
        <v>0.44794457210963978</v>
      </c>
      <c r="M249" s="75">
        <f>0.0526*F249*Observaciones!$F248^1.218</f>
        <v>0</v>
      </c>
      <c r="N249" s="75">
        <f>M249*Constantes!$D$38</f>
        <v>0</v>
      </c>
      <c r="O249" s="75">
        <f t="shared" si="29"/>
        <v>0</v>
      </c>
      <c r="P249" s="15"/>
      <c r="Q249" s="120">
        <v>243</v>
      </c>
      <c r="R249" s="146">
        <f>ETo!$I248*((1-Constantes!$E$19)*ETo!$K248+ETo!$L248)</f>
        <v>1.485080542820761</v>
      </c>
      <c r="S249" s="121">
        <f>MIN(R249*Constantes!$E$17,0.8*(V248+Observaciones!$F248-T249-U249-Constantes!$D$14))</f>
        <v>7.1338490670314063E-13</v>
      </c>
      <c r="T249" s="121">
        <f>IF(Observaciones!$F248&gt;0.05*Constantes!$E$18,((Observaciones!$F248-0.05*Constantes!$E$18)^2)/(Observaciones!$F248+0.95*Constantes!$E$18),0)</f>
        <v>0</v>
      </c>
      <c r="U249" s="121">
        <f>MAX(0,V248+Observaciones!$F248-T249-Constantes!$D$13)</f>
        <v>0</v>
      </c>
      <c r="V249" s="121">
        <f>V248+Observaciones!$F248-T249-S249-U249-W248</f>
        <v>25.500000000000171</v>
      </c>
      <c r="W249" s="121">
        <f>MAX(0,(V249-Constantes!$D$14)*(1-EXP(-Constantes!$D$22)))</f>
        <v>2.2988291761269774E-15</v>
      </c>
      <c r="X249" s="119">
        <f>X248+(Entradas!$E$19*U249-Y248)/(800*Entradas!$D$44)</f>
        <v>0</v>
      </c>
      <c r="Y249" s="119">
        <f>8000*Entradas!$D$45*X249/Constantes!$E$32</f>
        <v>0</v>
      </c>
      <c r="Z249" s="119">
        <f>10*Escenarios!$E$11*T249</f>
        <v>0</v>
      </c>
      <c r="AA249" s="119">
        <f>10*Escenarios!$E$11*Y249</f>
        <v>0</v>
      </c>
      <c r="AB249" s="119">
        <f>0.001*Observaciones!$F248*Escenarios!$E$9</f>
        <v>0</v>
      </c>
      <c r="AC249" s="119">
        <f>Observaciones!$I248</f>
        <v>0</v>
      </c>
      <c r="AD249" s="119">
        <f>MIN(0.0005*ETo!$M248*Escenarios!$E$9*(AH248/Constantes!$E$27)^(2/3),AH248+Z249+AA249+AB249+AC249)</f>
        <v>3.5575907291553328</v>
      </c>
      <c r="AE249" s="119">
        <f>MIN(Constantes!$E$26*(AH248/Constantes!$E$27)^(2/3),AH248+Z249+AA249+AB249+AC249-AD249)</f>
        <v>15.946266174920545</v>
      </c>
      <c r="AF249" s="119">
        <f>MIN(Entradas!$E$20,AH248+Z249+AA249+AB249+AC249-AD249-AE249)</f>
        <v>1</v>
      </c>
      <c r="AG249" s="119">
        <f>MAX(0,AH248+Z249+AA249+AB249+AC249-AD249-AE249-AF249-Constantes!$E$27)</f>
        <v>0</v>
      </c>
      <c r="AH249" s="119">
        <f t="shared" si="30"/>
        <v>4725.7641850784221</v>
      </c>
      <c r="AI249" s="119">
        <f>(Escenarios!$E$11*S249+0.1*AD249)/(Escenarios!$E$12)</f>
        <v>1.0164544941147002E-2</v>
      </c>
      <c r="AJ249" s="119">
        <f>AG249/10/Escenarios!$E$12</f>
        <v>0</v>
      </c>
      <c r="AK249" s="119">
        <f>(Escenarios!$E$11*U249+0.1*AE249)/(Escenarios!$E$12)</f>
        <v>4.5560760499772993E-2</v>
      </c>
      <c r="AL249" s="121">
        <f t="shared" si="31"/>
        <v>110.31035516526141</v>
      </c>
      <c r="AM249" s="121">
        <f>MAX(0,(AL249-Constantes!$D$13)*(1-EXP(-Constantes!$D$23)))</f>
        <v>0.48221534684618578</v>
      </c>
      <c r="AN249" s="121">
        <f>AJ249+W249*Escenarios!$E$11/Escenarios!$E$12+AM249</f>
        <v>0.48221534684618805</v>
      </c>
      <c r="AO249" s="121">
        <f>0.0526*AJ249*Observaciones!$F248^1.218</f>
        <v>0</v>
      </c>
      <c r="AP249" s="121">
        <f>AO249*Constantes!$E$38</f>
        <v>0</v>
      </c>
      <c r="AQ249" s="121">
        <f t="shared" si="32"/>
        <v>0</v>
      </c>
      <c r="AR249" s="15"/>
      <c r="AS249" s="74">
        <v>243</v>
      </c>
      <c r="AT249" s="146">
        <f>ETo!$I248*((1-Constantes!$F$19)*ETo!$K248+ETo!$L248)</f>
        <v>1.4857720721104104</v>
      </c>
      <c r="AU249" s="121">
        <f>MIN(AT249*Constantes!$F$17,0.8*(AX248+Observaciones!$F248-AV249-AW249-Constantes!$D$14))</f>
        <v>6.6791017161449417E-13</v>
      </c>
      <c r="AV249" s="121">
        <f>IF(Observaciones!$F248&gt;0.05*Constantes!$F$18,((Observaciones!$F248-0.05*Constantes!$F$18)^2)/(Observaciones!$F248+0.95*Constantes!$F$18),0)</f>
        <v>0</v>
      </c>
      <c r="AW249" s="121">
        <f>MAX(0,AX248+Observaciones!$F248-AV249-Constantes!$D$13)</f>
        <v>0</v>
      </c>
      <c r="AX249" s="121">
        <f>AX248+Observaciones!$F248-AV249-AU249-AW249-AY248</f>
        <v>25.50000000000016</v>
      </c>
      <c r="AY249" s="121">
        <f>MAX(0,(AX249-Constantes!$D$14)*(1-EXP(-Constantes!$D$22)))</f>
        <v>2.1520953989273831E-15</v>
      </c>
      <c r="AZ249" s="119">
        <f>AZ248+(Entradas!$F$19*AW249-BA248)/(800*Entradas!$D$44)</f>
        <v>0</v>
      </c>
      <c r="BA249" s="119">
        <f>8000*Entradas!$D$45*AZ249/Constantes!$F$32</f>
        <v>0</v>
      </c>
      <c r="BB249" s="119">
        <f>10*Escenarios!$F$11*AV249</f>
        <v>0</v>
      </c>
      <c r="BC249" s="119">
        <f>10*Escenarios!$F$11*BA249</f>
        <v>0</v>
      </c>
      <c r="BD249" s="119">
        <f>0.001*Observaciones!$F248*Escenarios!$F$9</f>
        <v>0</v>
      </c>
      <c r="BE249" s="119">
        <f>Observaciones!$I248</f>
        <v>0</v>
      </c>
      <c r="BF249" s="119">
        <f>MIN(0.0005*ETo!$M248*Escenarios!$F$9*(BJ248/Constantes!$F$27)^(2/3),BJ248+BB249+BE249+BC249+BD249)</f>
        <v>3.830123929370695</v>
      </c>
      <c r="BG249" s="119">
        <f>MIN(Constantes!$F$26*(BJ248/Constantes!$F$27)^(2/3),BJ248+BB249+BC249+BD249+BE249-BF249)</f>
        <v>17.167847656039626</v>
      </c>
      <c r="BH249" s="119">
        <f>MIN(Entradas!$F$20,BJ248+BB249+BC249+BD249+BE249-BF249-BG249)</f>
        <v>1</v>
      </c>
      <c r="BI249" s="119">
        <f>MAX(0,BJ248+BB249+BC249+BD249+BE249-BF249-BG249-BH249-Constantes!$F$27)</f>
        <v>0</v>
      </c>
      <c r="BJ249" s="119">
        <f t="shared" si="33"/>
        <v>640.74867151955675</v>
      </c>
      <c r="BK249" s="119">
        <f>(Escenarios!$F$11*AU249+0.1*BF249)/(Escenarios!$F$12)</f>
        <v>1.0943211227403158E-2</v>
      </c>
      <c r="BL249" s="119">
        <f>BI249/10/Escenarios!$F$12</f>
        <v>0</v>
      </c>
      <c r="BM249" s="119">
        <f>(Escenarios!$F$11*AW249+0.1*BG249)/(Escenarios!$F$12)</f>
        <v>4.9050993302970365E-2</v>
      </c>
      <c r="BN249" s="121">
        <f t="shared" si="34"/>
        <v>116.44349140781299</v>
      </c>
      <c r="BO249" s="121">
        <f>MAX(0,(BN249-Constantes!$D$13)*(1-EXP(-Constantes!$D$23)))</f>
        <v>0.52458001342689109</v>
      </c>
      <c r="BP249" s="121">
        <f>BL249+AY249*Escenarios!$F$11/Escenarios!$F$12+BO249</f>
        <v>0.52458001342689309</v>
      </c>
      <c r="BQ249" s="121">
        <f>0.0526*BL249*Observaciones!$F248^1.218</f>
        <v>0</v>
      </c>
      <c r="BR249" s="121">
        <f>BQ249*Constantes!$F$38</f>
        <v>0</v>
      </c>
      <c r="BS249" s="121">
        <f t="shared" si="35"/>
        <v>0</v>
      </c>
      <c r="BT249" s="15"/>
      <c r="BU249" s="74">
        <v>243</v>
      </c>
      <c r="BV249" s="75">
        <f>0.0526*Observaciones!$F248^2.218</f>
        <v>0</v>
      </c>
      <c r="BW249" s="75">
        <f>IF(Observaciones!$F248&gt;0.05*$CA$7,((Observaciones!$F248-0.05*$CA$7)^2)/(Observaciones!$F248+0.95*$CA$7),0)</f>
        <v>0</v>
      </c>
      <c r="BX249" s="75">
        <f>0.0526*BW249*Observaciones!$F248^1.218</f>
        <v>0</v>
      </c>
      <c r="BY249" s="27"/>
      <c r="BZ249" s="27"/>
      <c r="CA249" s="103"/>
      <c r="CB249" s="37"/>
    </row>
    <row r="250" spans="2:80" s="2" customFormat="1" ht="14.5" x14ac:dyDescent="0.35">
      <c r="B250" s="36"/>
      <c r="C250" s="74">
        <v>244</v>
      </c>
      <c r="D250" s="146">
        <f>ETo!$I249*((1-Constantes!$D$19)*ETo!$K249+ETo!$L249)</f>
        <v>1.4841054329984604</v>
      </c>
      <c r="E250" s="75">
        <f>MIN(D250*Constantes!$D$17,0.8*(H249+Observaciones!$F249-F250-G250-Constantes!$D$14))</f>
        <v>1.3358203432289884E-13</v>
      </c>
      <c r="F250" s="75">
        <f>IF(Observaciones!$F249&gt;0.05*Constantes!$D$18,((Observaciones!$F249-0.05*Constantes!$D$18)^2)/(Observaciones!$F249+0.95*Constantes!$D$18),0)</f>
        <v>0</v>
      </c>
      <c r="G250" s="75">
        <f>MAX(0,H249+Observaciones!$F249-F250-Constantes!$D$13)</f>
        <v>0</v>
      </c>
      <c r="H250" s="75">
        <f>H249+Observaciones!$F249-F250-E250-G250-I249</f>
        <v>25.500000000000032</v>
      </c>
      <c r="I250" s="75">
        <f>MAX(0,(H250-Constantes!$D$14)*(1-EXP(-Constantes!$D$22)))</f>
        <v>3.9129007253225147E-16</v>
      </c>
      <c r="J250" s="75">
        <f t="shared" si="27"/>
        <v>104.90102773423951</v>
      </c>
      <c r="K250" s="75">
        <f>MAX(0,(J250-Constantes!$D$13)*(1-EXP(-Constantes!$D$23)))</f>
        <v>0.44485039293383521</v>
      </c>
      <c r="L250" s="75">
        <f t="shared" si="28"/>
        <v>0.4448503929338356</v>
      </c>
      <c r="M250" s="75">
        <f>0.0526*F250*Observaciones!$F249^1.218</f>
        <v>0</v>
      </c>
      <c r="N250" s="75">
        <f>M250*Constantes!$D$38</f>
        <v>0</v>
      </c>
      <c r="O250" s="75">
        <f t="shared" si="29"/>
        <v>0</v>
      </c>
      <c r="P250" s="15"/>
      <c r="Q250" s="120">
        <v>244</v>
      </c>
      <c r="R250" s="146">
        <f>ETo!$I249*((1-Constantes!$E$19)*ETo!$K249+ETo!$L249)</f>
        <v>1.484322192741985</v>
      </c>
      <c r="S250" s="121">
        <f>MIN(R250*Constantes!$E$17,0.8*(V249+Observaciones!$F249-T250-U250-Constantes!$D$14))</f>
        <v>1.3358203432289884E-13</v>
      </c>
      <c r="T250" s="121">
        <f>IF(Observaciones!$F249&gt;0.05*Constantes!$E$18,((Observaciones!$F249-0.05*Constantes!$E$18)^2)/(Observaciones!$F249+0.95*Constantes!$E$18),0)</f>
        <v>0</v>
      </c>
      <c r="U250" s="121">
        <f>MAX(0,V249+Observaciones!$F249-T250-Constantes!$D$13)</f>
        <v>0</v>
      </c>
      <c r="V250" s="121">
        <f>V249+Observaciones!$F249-T250-S250-U250-W249</f>
        <v>25.500000000000032</v>
      </c>
      <c r="W250" s="121">
        <f>MAX(0,(V250-Constantes!$D$14)*(1-EXP(-Constantes!$D$22)))</f>
        <v>3.9129007253225147E-16</v>
      </c>
      <c r="X250" s="119">
        <f>X249+(Entradas!$E$19*U250-Y249)/(800*Entradas!$D$44)</f>
        <v>0</v>
      </c>
      <c r="Y250" s="119">
        <f>8000*Entradas!$D$45*X250/Constantes!$E$32</f>
        <v>0</v>
      </c>
      <c r="Z250" s="119">
        <f>10*Escenarios!$E$11*T250</f>
        <v>0</v>
      </c>
      <c r="AA250" s="119">
        <f>10*Escenarios!$E$11*Y250</f>
        <v>0</v>
      </c>
      <c r="AB250" s="119">
        <f>0.001*Observaciones!$F249*Escenarios!$E$9</f>
        <v>0</v>
      </c>
      <c r="AC250" s="119">
        <f>Observaciones!$I249</f>
        <v>0</v>
      </c>
      <c r="AD250" s="119">
        <f>MIN(0.0005*ETo!$M249*Escenarios!$E$9*(AH249/Constantes!$E$27)^(2/3),AH249+Z250+AA250+AB250+AC250)</f>
        <v>3.5442459547462573</v>
      </c>
      <c r="AE250" s="119">
        <f>MIN(Constantes!$E$26*(AH249/Constantes!$E$27)^(2/3),AH249+Z250+AA250+AB250+AC250-AD250)</f>
        <v>15.900307845699771</v>
      </c>
      <c r="AF250" s="119">
        <f>MIN(Entradas!$E$20,AH249+Z250+AA250+AB250+AC250-AD250-AE250)</f>
        <v>1</v>
      </c>
      <c r="AG250" s="119">
        <f>MAX(0,AH249+Z250+AA250+AB250+AC250-AD250-AE250-AF250-Constantes!$E$27)</f>
        <v>0</v>
      </c>
      <c r="AH250" s="119">
        <f t="shared" si="30"/>
        <v>4705.3196312779755</v>
      </c>
      <c r="AI250" s="119">
        <f>(Escenarios!$E$11*S250+0.1*AD250)/(Escenarios!$E$12)</f>
        <v>1.0126417013692409E-2</v>
      </c>
      <c r="AJ250" s="119">
        <f>AG250/10/Escenarios!$E$12</f>
        <v>0</v>
      </c>
      <c r="AK250" s="119">
        <f>(Escenarios!$E$11*U250+0.1*AE250)/(Escenarios!$E$12)</f>
        <v>4.5429450987713636E-2</v>
      </c>
      <c r="AL250" s="121">
        <f t="shared" si="31"/>
        <v>109.87356926940294</v>
      </c>
      <c r="AM250" s="121">
        <f>MAX(0,(AL250-Constantes!$D$13)*(1-EXP(-Constantes!$D$23)))</f>
        <v>0.47919824627750496</v>
      </c>
      <c r="AN250" s="121">
        <f>AJ250+W250*Escenarios!$E$11/Escenarios!$E$12+AM250</f>
        <v>0.47919824627750535</v>
      </c>
      <c r="AO250" s="121">
        <f>0.0526*AJ250*Observaciones!$F249^1.218</f>
        <v>0</v>
      </c>
      <c r="AP250" s="121">
        <f>AO250*Constantes!$E$38</f>
        <v>0</v>
      </c>
      <c r="AQ250" s="121">
        <f t="shared" si="32"/>
        <v>0</v>
      </c>
      <c r="AR250" s="15"/>
      <c r="AS250" s="74">
        <v>244</v>
      </c>
      <c r="AT250" s="146">
        <f>ETo!$I249*((1-Constantes!$F$19)*ETo!$K249+ETo!$L249)</f>
        <v>1.4850118828350174</v>
      </c>
      <c r="AU250" s="121">
        <f>MIN(AT250*Constantes!$F$17,0.8*(AX249+Observaciones!$F249-AV250-AW250-Constantes!$D$14))</f>
        <v>1.2505552149377764E-13</v>
      </c>
      <c r="AV250" s="121">
        <f>IF(Observaciones!$F249&gt;0.05*Constantes!$F$18,((Observaciones!$F249-0.05*Constantes!$F$18)^2)/(Observaciones!$F249+0.95*Constantes!$F$18),0)</f>
        <v>0</v>
      </c>
      <c r="AW250" s="121">
        <f>MAX(0,AX249+Observaciones!$F249-AV250-Constantes!$D$13)</f>
        <v>0</v>
      </c>
      <c r="AX250" s="121">
        <f>AX249+Observaciones!$F249-AV250-AU250-AW250-AY249</f>
        <v>25.500000000000032</v>
      </c>
      <c r="AY250" s="121">
        <f>MAX(0,(AX250-Constantes!$D$14)*(1-EXP(-Constantes!$D$22)))</f>
        <v>3.9129007253225147E-16</v>
      </c>
      <c r="AZ250" s="119">
        <f>AZ249+(Entradas!$F$19*AW250-BA249)/(800*Entradas!$D$44)</f>
        <v>0</v>
      </c>
      <c r="BA250" s="119">
        <f>8000*Entradas!$D$45*AZ250/Constantes!$F$32</f>
        <v>0</v>
      </c>
      <c r="BB250" s="119">
        <f>10*Escenarios!$F$11*AV250</f>
        <v>0</v>
      </c>
      <c r="BC250" s="119">
        <f>10*Escenarios!$F$11*BA250</f>
        <v>0</v>
      </c>
      <c r="BD250" s="119">
        <f>0.001*Observaciones!$F249*Escenarios!$F$9</f>
        <v>0</v>
      </c>
      <c r="BE250" s="119">
        <f>Observaciones!$I249</f>
        <v>0</v>
      </c>
      <c r="BF250" s="119">
        <f>MIN(0.0005*ETo!$M249*Escenarios!$F$9*(BJ249/Constantes!$F$27)^(2/3),BJ249+BB250+BE250+BC250+BD250)</f>
        <v>3.7416310037780938</v>
      </c>
      <c r="BG250" s="119">
        <f>MIN(Constantes!$F$26*(BJ249/Constantes!$F$27)^(2/3),BJ249+BB250+BC250+BD250+BE250-BF250)</f>
        <v>16.785822870282605</v>
      </c>
      <c r="BH250" s="119">
        <f>MIN(Entradas!$F$20,BJ249+BB250+BC250+BD250+BE250-BF250-BG250)</f>
        <v>1</v>
      </c>
      <c r="BI250" s="119">
        <f>MAX(0,BJ249+BB250+BC250+BD250+BE250-BF250-BG250-BH250-Constantes!$F$27)</f>
        <v>0</v>
      </c>
      <c r="BJ250" s="119">
        <f t="shared" si="33"/>
        <v>619.22121764549604</v>
      </c>
      <c r="BK250" s="119">
        <f>(Escenarios!$F$11*AU250+0.1*BF250)/(Escenarios!$F$12)</f>
        <v>1.069037429662675E-2</v>
      </c>
      <c r="BL250" s="119">
        <f>BI250/10/Escenarios!$F$12</f>
        <v>0</v>
      </c>
      <c r="BM250" s="119">
        <f>(Escenarios!$F$11*AW250+0.1*BG250)/(Escenarios!$F$12)</f>
        <v>4.795949391509316E-2</v>
      </c>
      <c r="BN250" s="121">
        <f t="shared" si="34"/>
        <v>115.96687088830119</v>
      </c>
      <c r="BO250" s="121">
        <f>MAX(0,(BN250-Constantes!$D$13)*(1-EXP(-Constantes!$D$23)))</f>
        <v>0.52128775501356106</v>
      </c>
      <c r="BP250" s="121">
        <f>BL250+AY250*Escenarios!$F$11/Escenarios!$F$12+BO250</f>
        <v>0.52128775501356139</v>
      </c>
      <c r="BQ250" s="121">
        <f>0.0526*BL250*Observaciones!$F249^1.218</f>
        <v>0</v>
      </c>
      <c r="BR250" s="121">
        <f>BQ250*Constantes!$F$38</f>
        <v>0</v>
      </c>
      <c r="BS250" s="121">
        <f t="shared" si="35"/>
        <v>0</v>
      </c>
      <c r="BT250" s="15"/>
      <c r="BU250" s="74">
        <v>244</v>
      </c>
      <c r="BV250" s="75">
        <f>0.0526*Observaciones!$F249^2.218</f>
        <v>0</v>
      </c>
      <c r="BW250" s="75">
        <f>IF(Observaciones!$F249&gt;0.05*$CA$7,((Observaciones!$F249-0.05*$CA$7)^2)/(Observaciones!$F249+0.95*$CA$7),0)</f>
        <v>0</v>
      </c>
      <c r="BX250" s="75">
        <f>0.0526*BW250*Observaciones!$F249^1.218</f>
        <v>0</v>
      </c>
      <c r="BY250" s="27"/>
      <c r="BZ250" s="27"/>
      <c r="CA250" s="103"/>
      <c r="CB250" s="37"/>
    </row>
    <row r="251" spans="2:80" s="2" customFormat="1" ht="14.5" x14ac:dyDescent="0.35">
      <c r="B251" s="36"/>
      <c r="C251" s="74">
        <v>245</v>
      </c>
      <c r="D251" s="146">
        <f>ETo!$I250*((1-Constantes!$D$19)*ETo!$K250+ETo!$L250)</f>
        <v>0</v>
      </c>
      <c r="E251" s="75">
        <f>MIN(D251*Constantes!$D$17,0.8*(H250+Observaciones!$F250-F251-G251-Constantes!$D$14))</f>
        <v>0</v>
      </c>
      <c r="F251" s="75">
        <f>IF(Observaciones!$F250&gt;0.05*Constantes!$D$18,((Observaciones!$F250-0.05*Constantes!$D$18)^2)/(Observaciones!$F250+0.95*Constantes!$D$18),0)</f>
        <v>0</v>
      </c>
      <c r="G251" s="75">
        <f>MAX(0,H250+Observaciones!$F250-F251-Constantes!$D$13)</f>
        <v>0</v>
      </c>
      <c r="H251" s="75">
        <f>H250+Observaciones!$F250-F251-E251-G251-I250</f>
        <v>25.500000000000032</v>
      </c>
      <c r="I251" s="75">
        <f>MAX(0,(H251-Constantes!$D$14)*(1-EXP(-Constantes!$D$22)))</f>
        <v>3.9129007253225147E-16</v>
      </c>
      <c r="J251" s="75">
        <f t="shared" si="27"/>
        <v>104.45617734130568</v>
      </c>
      <c r="K251" s="75">
        <f>MAX(0,(J251-Constantes!$D$13)*(1-EXP(-Constantes!$D$23)))</f>
        <v>0.44177758681480839</v>
      </c>
      <c r="L251" s="75">
        <f t="shared" si="28"/>
        <v>0.44177758681480878</v>
      </c>
      <c r="M251" s="75">
        <f>0.0526*F251*Observaciones!$F250^1.218</f>
        <v>0</v>
      </c>
      <c r="N251" s="75">
        <f>M251*Constantes!$D$38</f>
        <v>0</v>
      </c>
      <c r="O251" s="75">
        <f t="shared" si="29"/>
        <v>0</v>
      </c>
      <c r="P251" s="15"/>
      <c r="Q251" s="120">
        <v>245</v>
      </c>
      <c r="R251" s="146">
        <f>ETo!$I250*((1-Constantes!$E$19)*ETo!$K250+ETo!$L250)</f>
        <v>0</v>
      </c>
      <c r="S251" s="121">
        <f>MIN(R251*Constantes!$E$17,0.8*(V250+Observaciones!$F250-T251-U251-Constantes!$D$14))</f>
        <v>0</v>
      </c>
      <c r="T251" s="121">
        <f>IF(Observaciones!$F250&gt;0.05*Constantes!$E$18,((Observaciones!$F250-0.05*Constantes!$E$18)^2)/(Observaciones!$F250+0.95*Constantes!$E$18),0)</f>
        <v>0</v>
      </c>
      <c r="U251" s="121">
        <f>MAX(0,V250+Observaciones!$F250-T251-Constantes!$D$13)</f>
        <v>0</v>
      </c>
      <c r="V251" s="121">
        <f>V250+Observaciones!$F250-T251-S251-U251-W250</f>
        <v>25.500000000000032</v>
      </c>
      <c r="W251" s="121">
        <f>MAX(0,(V251-Constantes!$D$14)*(1-EXP(-Constantes!$D$22)))</f>
        <v>3.9129007253225147E-16</v>
      </c>
      <c r="X251" s="119">
        <f>X250+(Entradas!$E$19*U251-Y250)/(800*Entradas!$D$44)</f>
        <v>0</v>
      </c>
      <c r="Y251" s="119">
        <f>8000*Entradas!$D$45*X251/Constantes!$E$32</f>
        <v>0</v>
      </c>
      <c r="Z251" s="119">
        <f>10*Escenarios!$E$11*T251</f>
        <v>0</v>
      </c>
      <c r="AA251" s="119">
        <f>10*Escenarios!$E$11*Y251</f>
        <v>0</v>
      </c>
      <c r="AB251" s="119">
        <f>0.001*Observaciones!$F250*Escenarios!$E$9</f>
        <v>0</v>
      </c>
      <c r="AC251" s="119">
        <f>Observaciones!$I250</f>
        <v>0</v>
      </c>
      <c r="AD251" s="119">
        <f>MIN(0.0005*ETo!$M250*Escenarios!$E$9*(AH250/Constantes!$E$27)^(2/3),AH250+Z251+AA251+AB251+AC251)</f>
        <v>0</v>
      </c>
      <c r="AE251" s="119">
        <f>MIN(Constantes!$E$26*(AH250/Constantes!$E$27)^(2/3),AH250+Z251+AA251+AB251+AC251-AD251)</f>
        <v>15.854416214573039</v>
      </c>
      <c r="AF251" s="119">
        <f>MIN(Entradas!$E$20,AH250+Z251+AA251+AB251+AC251-AD251-AE251)</f>
        <v>1</v>
      </c>
      <c r="AG251" s="119">
        <f>MAX(0,AH250+Z251+AA251+AB251+AC251-AD251-AE251-AF251-Constantes!$E$27)</f>
        <v>0</v>
      </c>
      <c r="AH251" s="119">
        <f t="shared" si="30"/>
        <v>4688.4652150634029</v>
      </c>
      <c r="AI251" s="119">
        <f>(Escenarios!$E$11*S251+0.1*AD251)/(Escenarios!$E$12)</f>
        <v>0</v>
      </c>
      <c r="AJ251" s="119">
        <f>AG251/10/Escenarios!$E$12</f>
        <v>0</v>
      </c>
      <c r="AK251" s="119">
        <f>(Escenarios!$E$11*U251+0.1*AE251)/(Escenarios!$E$12)</f>
        <v>4.5298332041637253E-2</v>
      </c>
      <c r="AL251" s="121">
        <f t="shared" si="31"/>
        <v>109.43966935516707</v>
      </c>
      <c r="AM251" s="121">
        <f>MAX(0,(AL251-Constantes!$D$13)*(1-EXP(-Constantes!$D$23)))</f>
        <v>0.47620108064005101</v>
      </c>
      <c r="AN251" s="121">
        <f>AJ251+W251*Escenarios!$E$11/Escenarios!$E$12+AM251</f>
        <v>0.4762010806400514</v>
      </c>
      <c r="AO251" s="121">
        <f>0.0526*AJ251*Observaciones!$F250^1.218</f>
        <v>0</v>
      </c>
      <c r="AP251" s="121">
        <f>AO251*Constantes!$E$38</f>
        <v>0</v>
      </c>
      <c r="AQ251" s="121">
        <f t="shared" si="32"/>
        <v>0</v>
      </c>
      <c r="AR251" s="15"/>
      <c r="AS251" s="74">
        <v>245</v>
      </c>
      <c r="AT251" s="146">
        <f>ETo!$I250*((1-Constantes!$F$19)*ETo!$K250+ETo!$L250)</f>
        <v>0</v>
      </c>
      <c r="AU251" s="121">
        <f>MIN(AT251*Constantes!$F$17,0.8*(AX250+Observaciones!$F250-AV251-AW251-Constantes!$D$14))</f>
        <v>0</v>
      </c>
      <c r="AV251" s="121">
        <f>IF(Observaciones!$F250&gt;0.05*Constantes!$F$18,((Observaciones!$F250-0.05*Constantes!$F$18)^2)/(Observaciones!$F250+0.95*Constantes!$F$18),0)</f>
        <v>0</v>
      </c>
      <c r="AW251" s="121">
        <f>MAX(0,AX250+Observaciones!$F250-AV251-Constantes!$D$13)</f>
        <v>0</v>
      </c>
      <c r="AX251" s="121">
        <f>AX250+Observaciones!$F250-AV251-AU251-AW251-AY250</f>
        <v>25.500000000000032</v>
      </c>
      <c r="AY251" s="121">
        <f>MAX(0,(AX251-Constantes!$D$14)*(1-EXP(-Constantes!$D$22)))</f>
        <v>3.9129007253225147E-16</v>
      </c>
      <c r="AZ251" s="119">
        <f>AZ250+(Entradas!$F$19*AW251-BA250)/(800*Entradas!$D$44)</f>
        <v>0</v>
      </c>
      <c r="BA251" s="119">
        <f>8000*Entradas!$D$45*AZ251/Constantes!$F$32</f>
        <v>0</v>
      </c>
      <c r="BB251" s="119">
        <f>10*Escenarios!$F$11*AV251</f>
        <v>0</v>
      </c>
      <c r="BC251" s="119">
        <f>10*Escenarios!$F$11*BA251</f>
        <v>0</v>
      </c>
      <c r="BD251" s="119">
        <f>0.001*Observaciones!$F250*Escenarios!$F$9</f>
        <v>0</v>
      </c>
      <c r="BE251" s="119">
        <f>Observaciones!$I250</f>
        <v>0</v>
      </c>
      <c r="BF251" s="119">
        <f>MIN(0.0005*ETo!$M250*Escenarios!$F$9*(BJ250/Constantes!$F$27)^(2/3),BJ250+BB251+BE251+BC251+BD251)</f>
        <v>0</v>
      </c>
      <c r="BG251" s="119">
        <f>MIN(Constantes!$F$26*(BJ250/Constantes!$F$27)^(2/3),BJ250+BB251+BC251+BD251+BE251-BF251)</f>
        <v>16.407712806720497</v>
      </c>
      <c r="BH251" s="119">
        <f>MIN(Entradas!$F$20,BJ250+BB251+BC251+BD251+BE251-BF251-BG251)</f>
        <v>1</v>
      </c>
      <c r="BI251" s="119">
        <f>MAX(0,BJ250+BB251+BC251+BD251+BE251-BF251-BG251-BH251-Constantes!$F$27)</f>
        <v>0</v>
      </c>
      <c r="BJ251" s="119">
        <f t="shared" si="33"/>
        <v>601.81350483877554</v>
      </c>
      <c r="BK251" s="119">
        <f>(Escenarios!$F$11*AU251+0.1*BF251)/(Escenarios!$F$12)</f>
        <v>0</v>
      </c>
      <c r="BL251" s="119">
        <f>BI251/10/Escenarios!$F$12</f>
        <v>0</v>
      </c>
      <c r="BM251" s="119">
        <f>(Escenarios!$F$11*AW251+0.1*BG251)/(Escenarios!$F$12)</f>
        <v>4.6879179447772854E-2</v>
      </c>
      <c r="BN251" s="121">
        <f t="shared" si="34"/>
        <v>115.4924623127354</v>
      </c>
      <c r="BO251" s="121">
        <f>MAX(0,(BN251-Constantes!$D$13)*(1-EXP(-Constantes!$D$23)))</f>
        <v>0.51801077561313102</v>
      </c>
      <c r="BP251" s="121">
        <f>BL251+AY251*Escenarios!$F$11/Escenarios!$F$12+BO251</f>
        <v>0.51801077561313136</v>
      </c>
      <c r="BQ251" s="121">
        <f>0.0526*BL251*Observaciones!$F250^1.218</f>
        <v>0</v>
      </c>
      <c r="BR251" s="121">
        <f>BQ251*Constantes!$F$38</f>
        <v>0</v>
      </c>
      <c r="BS251" s="121">
        <f t="shared" si="35"/>
        <v>0</v>
      </c>
      <c r="BT251" s="15"/>
      <c r="BU251" s="74">
        <v>245</v>
      </c>
      <c r="BV251" s="75">
        <f>0.0526*Observaciones!$F250^2.218</f>
        <v>0</v>
      </c>
      <c r="BW251" s="75">
        <f>IF(Observaciones!$F250&gt;0.05*$CA$7,((Observaciones!$F250-0.05*$CA$7)^2)/(Observaciones!$F250+0.95*$CA$7),0)</f>
        <v>0</v>
      </c>
      <c r="BX251" s="75">
        <f>0.0526*BW251*Observaciones!$F250^1.218</f>
        <v>0</v>
      </c>
      <c r="BY251" s="27"/>
      <c r="BZ251" s="27"/>
      <c r="CA251" s="103"/>
      <c r="CB251" s="37"/>
    </row>
    <row r="252" spans="2:80" s="2" customFormat="1" ht="14.5" x14ac:dyDescent="0.35">
      <c r="B252" s="36"/>
      <c r="C252" s="74">
        <v>246</v>
      </c>
      <c r="D252" s="146">
        <f>ETo!$I251*((1-Constantes!$D$19)*ETo!$K251+ETo!$L251)</f>
        <v>1.4428283344557782</v>
      </c>
      <c r="E252" s="75">
        <f>MIN(D252*Constantes!$D$17,0.8*(H251+Observaciones!$F251-F252-G252-Constantes!$D$14))</f>
        <v>2.2737367544323207E-14</v>
      </c>
      <c r="F252" s="75">
        <f>IF(Observaciones!$F251&gt;0.05*Constantes!$D$18,((Observaciones!$F251-0.05*Constantes!$D$18)^2)/(Observaciones!$F251+0.95*Constantes!$D$18),0)</f>
        <v>0</v>
      </c>
      <c r="G252" s="75">
        <f>MAX(0,H251+Observaciones!$F251-F252-Constantes!$D$13)</f>
        <v>0</v>
      </c>
      <c r="H252" s="75">
        <f>H251+Observaciones!$F251-F252-E252-G252-I251</f>
        <v>25.500000000000011</v>
      </c>
      <c r="I252" s="75">
        <f>MAX(0,(H252-Constantes!$D$14)*(1-EXP(-Constantes!$D$22)))</f>
        <v>9.7822518133062869E-17</v>
      </c>
      <c r="J252" s="75">
        <f t="shared" si="27"/>
        <v>104.01439975449087</v>
      </c>
      <c r="K252" s="75">
        <f>MAX(0,(J252-Constantes!$D$13)*(1-EXP(-Constantes!$D$23)))</f>
        <v>0.43872600611806989</v>
      </c>
      <c r="L252" s="75">
        <f t="shared" si="28"/>
        <v>0.43872600611807</v>
      </c>
      <c r="M252" s="75">
        <f>0.0526*F252*Observaciones!$F251^1.218</f>
        <v>0</v>
      </c>
      <c r="N252" s="75">
        <f>M252*Constantes!$D$38</f>
        <v>0</v>
      </c>
      <c r="O252" s="75">
        <f t="shared" si="29"/>
        <v>0</v>
      </c>
      <c r="P252" s="15"/>
      <c r="Q252" s="120">
        <v>246</v>
      </c>
      <c r="R252" s="146">
        <f>ETo!$I251*((1-Constantes!$E$19)*ETo!$K251+ETo!$L251)</f>
        <v>1.4430376305913561</v>
      </c>
      <c r="S252" s="121">
        <f>MIN(R252*Constantes!$E$17,0.8*(V251+Observaciones!$F251-T252-U252-Constantes!$D$14))</f>
        <v>2.2737367544323207E-14</v>
      </c>
      <c r="T252" s="121">
        <f>IF(Observaciones!$F251&gt;0.05*Constantes!$E$18,((Observaciones!$F251-0.05*Constantes!$E$18)^2)/(Observaciones!$F251+0.95*Constantes!$E$18),0)</f>
        <v>0</v>
      </c>
      <c r="U252" s="121">
        <f>MAX(0,V251+Observaciones!$F251-T252-Constantes!$D$13)</f>
        <v>0</v>
      </c>
      <c r="V252" s="121">
        <f>V251+Observaciones!$F251-T252-S252-U252-W251</f>
        <v>25.500000000000011</v>
      </c>
      <c r="W252" s="121">
        <f>MAX(0,(V252-Constantes!$D$14)*(1-EXP(-Constantes!$D$22)))</f>
        <v>9.7822518133062869E-17</v>
      </c>
      <c r="X252" s="119">
        <f>X251+(Entradas!$E$19*U252-Y251)/(800*Entradas!$D$44)</f>
        <v>0</v>
      </c>
      <c r="Y252" s="119">
        <f>8000*Entradas!$D$45*X252/Constantes!$E$32</f>
        <v>0</v>
      </c>
      <c r="Z252" s="119">
        <f>10*Escenarios!$E$11*T252</f>
        <v>0</v>
      </c>
      <c r="AA252" s="119">
        <f>10*Escenarios!$E$11*Y252</f>
        <v>0</v>
      </c>
      <c r="AB252" s="119">
        <f>0.001*Observaciones!$F251*Escenarios!$E$9</f>
        <v>0</v>
      </c>
      <c r="AC252" s="119">
        <f>Observaciones!$I251</f>
        <v>0</v>
      </c>
      <c r="AD252" s="119">
        <f>MIN(0.0005*ETo!$M251*Escenarios!$E$9*(AH251/Constantes!$E$27)^(2/3),AH251+Z252+AA252+AB252+AC252)</f>
        <v>3.4236013323386283</v>
      </c>
      <c r="AE252" s="119">
        <f>MIN(Constantes!$E$26*(AH251/Constantes!$E$27)^(2/3),AH251+Z252+AA252+AB252+AC252-AD252)</f>
        <v>15.816533317014144</v>
      </c>
      <c r="AF252" s="119">
        <f>MIN(Entradas!$E$20,AH251+Z252+AA252+AB252+AC252-AD252-AE252)</f>
        <v>1</v>
      </c>
      <c r="AG252" s="119">
        <f>MAX(0,AH251+Z252+AA252+AB252+AC252-AD252-AE252-AF252-Constantes!$E$27)</f>
        <v>0</v>
      </c>
      <c r="AH252" s="119">
        <f t="shared" si="30"/>
        <v>4668.2250804140494</v>
      </c>
      <c r="AI252" s="119">
        <f>(Escenarios!$E$11*S252+0.1*AD252)/(Escenarios!$E$12)</f>
        <v>9.781718092418493E-3</v>
      </c>
      <c r="AJ252" s="119">
        <f>AG252/10/Escenarios!$E$12</f>
        <v>0</v>
      </c>
      <c r="AK252" s="119">
        <f>(Escenarios!$E$11*U252+0.1*AE252)/(Escenarios!$E$12)</f>
        <v>4.5190095191468986E-2</v>
      </c>
      <c r="AL252" s="121">
        <f t="shared" si="31"/>
        <v>109.00865836971849</v>
      </c>
      <c r="AM252" s="121">
        <f>MAX(0,(AL252-Constantes!$D$13)*(1-EXP(-Constantes!$D$23)))</f>
        <v>0.4732238702913773</v>
      </c>
      <c r="AN252" s="121">
        <f>AJ252+W252*Escenarios!$E$11/Escenarios!$E$12+AM252</f>
        <v>0.47322387029137741</v>
      </c>
      <c r="AO252" s="121">
        <f>0.0526*AJ252*Observaciones!$F251^1.218</f>
        <v>0</v>
      </c>
      <c r="AP252" s="121">
        <f>AO252*Constantes!$E$38</f>
        <v>0</v>
      </c>
      <c r="AQ252" s="121">
        <f t="shared" si="32"/>
        <v>0</v>
      </c>
      <c r="AR252" s="15"/>
      <c r="AS252" s="74">
        <v>246</v>
      </c>
      <c r="AT252" s="146">
        <f>ETo!$I251*((1-Constantes!$F$19)*ETo!$K251+ETo!$L251)</f>
        <v>1.4437035728409222</v>
      </c>
      <c r="AU252" s="121">
        <f>MIN(AT252*Constantes!$F$17,0.8*(AX251+Observaciones!$F251-AV252-AW252-Constantes!$D$14))</f>
        <v>2.2737367544323207E-14</v>
      </c>
      <c r="AV252" s="121">
        <f>IF(Observaciones!$F251&gt;0.05*Constantes!$F$18,((Observaciones!$F251-0.05*Constantes!$F$18)^2)/(Observaciones!$F251+0.95*Constantes!$F$18),0)</f>
        <v>0</v>
      </c>
      <c r="AW252" s="121">
        <f>MAX(0,AX251+Observaciones!$F251-AV252-Constantes!$D$13)</f>
        <v>0</v>
      </c>
      <c r="AX252" s="121">
        <f>AX251+Observaciones!$F251-AV252-AU252-AW252-AY251</f>
        <v>25.500000000000011</v>
      </c>
      <c r="AY252" s="121">
        <f>MAX(0,(AX252-Constantes!$D$14)*(1-EXP(-Constantes!$D$22)))</f>
        <v>9.7822518133062869E-17</v>
      </c>
      <c r="AZ252" s="119">
        <f>AZ251+(Entradas!$F$19*AW252-BA251)/(800*Entradas!$D$44)</f>
        <v>0</v>
      </c>
      <c r="BA252" s="119">
        <f>8000*Entradas!$D$45*AZ252/Constantes!$F$32</f>
        <v>0</v>
      </c>
      <c r="BB252" s="119">
        <f>10*Escenarios!$F$11*AV252</f>
        <v>0</v>
      </c>
      <c r="BC252" s="119">
        <f>10*Escenarios!$F$11*BA252</f>
        <v>0</v>
      </c>
      <c r="BD252" s="119">
        <f>0.001*Observaciones!$F251*Escenarios!$F$9</f>
        <v>0</v>
      </c>
      <c r="BE252" s="119">
        <f>Observaciones!$I251</f>
        <v>0</v>
      </c>
      <c r="BF252" s="119">
        <f>MIN(0.0005*ETo!$M251*Escenarios!$F$9*(BJ251/Constantes!$F$27)^(2/3),BJ251+BB252+BE252+BC252+BD252)</f>
        <v>3.4846887934095383</v>
      </c>
      <c r="BG252" s="119">
        <f>MIN(Constantes!$F$26*(BJ251/Constantes!$F$27)^(2/3),BJ251+BB252+BC252+BD252+BE252-BF252)</f>
        <v>16.098748379309338</v>
      </c>
      <c r="BH252" s="119">
        <f>MIN(Entradas!$F$20,BJ251+BB252+BC252+BD252+BE252-BF252-BG252)</f>
        <v>1</v>
      </c>
      <c r="BI252" s="119">
        <f>MAX(0,BJ251+BB252+BC252+BD252+BE252-BF252-BG252-BH252-Constantes!$F$27)</f>
        <v>0</v>
      </c>
      <c r="BJ252" s="119">
        <f t="shared" si="33"/>
        <v>581.2300676660567</v>
      </c>
      <c r="BK252" s="119">
        <f>(Escenarios!$F$11*AU252+0.1*BF252)/(Escenarios!$F$12)</f>
        <v>9.9562536954772626E-3</v>
      </c>
      <c r="BL252" s="119">
        <f>BI252/10/Escenarios!$F$12</f>
        <v>0</v>
      </c>
      <c r="BM252" s="119">
        <f>(Escenarios!$F$11*AW252+0.1*BG252)/(Escenarios!$F$12)</f>
        <v>4.5996423940883831E-2</v>
      </c>
      <c r="BN252" s="121">
        <f t="shared" si="34"/>
        <v>115.02044796106314</v>
      </c>
      <c r="BO252" s="121">
        <f>MAX(0,(BN252-Constantes!$D$13)*(1-EXP(-Constantes!$D$23)))</f>
        <v>0.51475033432517037</v>
      </c>
      <c r="BP252" s="121">
        <f>BL252+AY252*Escenarios!$F$11/Escenarios!$F$12+BO252</f>
        <v>0.51475033432517048</v>
      </c>
      <c r="BQ252" s="121">
        <f>0.0526*BL252*Observaciones!$F251^1.218</f>
        <v>0</v>
      </c>
      <c r="BR252" s="121">
        <f>BQ252*Constantes!$F$38</f>
        <v>0</v>
      </c>
      <c r="BS252" s="121">
        <f t="shared" si="35"/>
        <v>0</v>
      </c>
      <c r="BT252" s="15"/>
      <c r="BU252" s="74">
        <v>246</v>
      </c>
      <c r="BV252" s="75">
        <f>0.0526*Observaciones!$F251^2.218</f>
        <v>0</v>
      </c>
      <c r="BW252" s="75">
        <f>IF(Observaciones!$F251&gt;0.05*$CA$7,((Observaciones!$F251-0.05*$CA$7)^2)/(Observaciones!$F251+0.95*$CA$7),0)</f>
        <v>0</v>
      </c>
      <c r="BX252" s="75">
        <f>0.0526*BW252*Observaciones!$F251^1.218</f>
        <v>0</v>
      </c>
      <c r="BY252" s="27"/>
      <c r="BZ252" s="27"/>
      <c r="CA252" s="103"/>
      <c r="CB252" s="37"/>
    </row>
    <row r="253" spans="2:80" s="2" customFormat="1" ht="14.5" x14ac:dyDescent="0.35">
      <c r="B253" s="36"/>
      <c r="C253" s="74">
        <v>247</v>
      </c>
      <c r="D253" s="146">
        <f>ETo!$I252*((1-Constantes!$D$19)*ETo!$K252+ETo!$L252)</f>
        <v>1.5294616541639672</v>
      </c>
      <c r="E253" s="75">
        <f>MIN(D253*Constantes!$D$17,0.8*(H252+Observaciones!$F252-F253-G253-Constantes!$D$14))</f>
        <v>5.6843418860808018E-15</v>
      </c>
      <c r="F253" s="75">
        <f>IF(Observaciones!$F252&gt;0.05*Constantes!$D$18,((Observaciones!$F252-0.05*Constantes!$D$18)^2)/(Observaciones!$F252+0.95*Constantes!$D$18),0)</f>
        <v>0</v>
      </c>
      <c r="G253" s="75">
        <f>MAX(0,H252+Observaciones!$F252-F253-Constantes!$D$13)</f>
        <v>0</v>
      </c>
      <c r="H253" s="75">
        <f>H252+Observaciones!$F252-F253-E253-G253-I252</f>
        <v>25.500000000000004</v>
      </c>
      <c r="I253" s="75">
        <f>MAX(0,(H253-Constantes!$D$14)*(1-EXP(-Constantes!$D$22)))</f>
        <v>0</v>
      </c>
      <c r="J253" s="75">
        <f t="shared" si="27"/>
        <v>103.57567374837279</v>
      </c>
      <c r="K253" s="75">
        <f>MAX(0,(J253-Constantes!$D$13)*(1-EXP(-Constantes!$D$23)))</f>
        <v>0.43569550422891828</v>
      </c>
      <c r="L253" s="75">
        <f t="shared" si="28"/>
        <v>0.43569550422891828</v>
      </c>
      <c r="M253" s="75">
        <f>0.0526*F253*Observaciones!$F252^1.218</f>
        <v>0</v>
      </c>
      <c r="N253" s="75">
        <f>M253*Constantes!$D$38</f>
        <v>0</v>
      </c>
      <c r="O253" s="75">
        <f t="shared" si="29"/>
        <v>0</v>
      </c>
      <c r="P253" s="15"/>
      <c r="Q253" s="120">
        <v>247</v>
      </c>
      <c r="R253" s="146">
        <f>ETo!$I252*((1-Constantes!$E$19)*ETo!$K252+ETo!$L252)</f>
        <v>1.529684212881824</v>
      </c>
      <c r="S253" s="121">
        <f>MIN(R253*Constantes!$E$17,0.8*(V252+Observaciones!$F252-T253-U253-Constantes!$D$14))</f>
        <v>5.6843418860808018E-15</v>
      </c>
      <c r="T253" s="121">
        <f>IF(Observaciones!$F252&gt;0.05*Constantes!$E$18,((Observaciones!$F252-0.05*Constantes!$E$18)^2)/(Observaciones!$F252+0.95*Constantes!$E$18),0)</f>
        <v>0</v>
      </c>
      <c r="U253" s="121">
        <f>MAX(0,V252+Observaciones!$F252-T253-Constantes!$D$13)</f>
        <v>0</v>
      </c>
      <c r="V253" s="121">
        <f>V252+Observaciones!$F252-T253-S253-U253-W252</f>
        <v>25.500000000000004</v>
      </c>
      <c r="W253" s="121">
        <f>MAX(0,(V253-Constantes!$D$14)*(1-EXP(-Constantes!$D$22)))</f>
        <v>0</v>
      </c>
      <c r="X253" s="119">
        <f>X252+(Entradas!$E$19*U253-Y252)/(800*Entradas!$D$44)</f>
        <v>0</v>
      </c>
      <c r="Y253" s="119">
        <f>8000*Entradas!$D$45*X253/Constantes!$E$32</f>
        <v>0</v>
      </c>
      <c r="Z253" s="119">
        <f>10*Escenarios!$E$11*T253</f>
        <v>0</v>
      </c>
      <c r="AA253" s="119">
        <f>10*Escenarios!$E$11*Y253</f>
        <v>0</v>
      </c>
      <c r="AB253" s="119">
        <f>0.001*Observaciones!$F252*Escenarios!$E$9</f>
        <v>0</v>
      </c>
      <c r="AC253" s="119">
        <f>Observaciones!$I252</f>
        <v>0</v>
      </c>
      <c r="AD253" s="119">
        <f>MIN(0.0005*ETo!$M252*Escenarios!$E$9*(AH252/Constantes!$E$27)^(2/3),AH252+Z253+AA253+AB253+AC253)</f>
        <v>3.6206084161172991</v>
      </c>
      <c r="AE253" s="119">
        <f>MIN(Constantes!$E$26*(AH252/Constantes!$E$27)^(2/3),AH252+Z253+AA253+AB253+AC253-AD253)</f>
        <v>15.770980451223039</v>
      </c>
      <c r="AF253" s="119">
        <f>MIN(Entradas!$E$20,AH252+Z253+AA253+AB253+AC253-AD253-AE253)</f>
        <v>1</v>
      </c>
      <c r="AG253" s="119">
        <f>MAX(0,AH252+Z253+AA253+AB253+AC253-AD253-AE253-AF253-Constantes!$E$27)</f>
        <v>0</v>
      </c>
      <c r="AH253" s="119">
        <f t="shared" si="30"/>
        <v>4647.8334915467085</v>
      </c>
      <c r="AI253" s="119">
        <f>(Escenarios!$E$11*S253+0.1*AD253)/(Escenarios!$E$12)</f>
        <v>1.0344595474626458E-2</v>
      </c>
      <c r="AJ253" s="119">
        <f>AG253/10/Escenarios!$E$12</f>
        <v>0</v>
      </c>
      <c r="AK253" s="119">
        <f>(Escenarios!$E$11*U253+0.1*AE253)/(Escenarios!$E$12)</f>
        <v>4.505994414635154E-2</v>
      </c>
      <c r="AL253" s="121">
        <f t="shared" si="31"/>
        <v>108.58049444357346</v>
      </c>
      <c r="AM253" s="121">
        <f>MAX(0,(AL253-Constantes!$D$13)*(1-EXP(-Constantes!$D$23)))</f>
        <v>0.47026632601783386</v>
      </c>
      <c r="AN253" s="121">
        <f>AJ253+W253*Escenarios!$E$11/Escenarios!$E$12+AM253</f>
        <v>0.47026632601783386</v>
      </c>
      <c r="AO253" s="121">
        <f>0.0526*AJ253*Observaciones!$F252^1.218</f>
        <v>0</v>
      </c>
      <c r="AP253" s="121">
        <f>AO253*Constantes!$E$38</f>
        <v>0</v>
      </c>
      <c r="AQ253" s="121">
        <f t="shared" si="32"/>
        <v>0</v>
      </c>
      <c r="AR253" s="15"/>
      <c r="AS253" s="74">
        <v>247</v>
      </c>
      <c r="AT253" s="146">
        <f>ETo!$I252*((1-Constantes!$F$19)*ETo!$K252+ETo!$L252)</f>
        <v>1.5303923542568227</v>
      </c>
      <c r="AU253" s="121">
        <f>MIN(AT253*Constantes!$F$17,0.8*(AX252+Observaciones!$F252-AV253-AW253-Constantes!$D$14))</f>
        <v>5.6843418860808018E-15</v>
      </c>
      <c r="AV253" s="121">
        <f>IF(Observaciones!$F252&gt;0.05*Constantes!$F$18,((Observaciones!$F252-0.05*Constantes!$F$18)^2)/(Observaciones!$F252+0.95*Constantes!$F$18),0)</f>
        <v>0</v>
      </c>
      <c r="AW253" s="121">
        <f>MAX(0,AX252+Observaciones!$F252-AV253-Constantes!$D$13)</f>
        <v>0</v>
      </c>
      <c r="AX253" s="121">
        <f>AX252+Observaciones!$F252-AV253-AU253-AW253-AY252</f>
        <v>25.500000000000004</v>
      </c>
      <c r="AY253" s="121">
        <f>MAX(0,(AX253-Constantes!$D$14)*(1-EXP(-Constantes!$D$22)))</f>
        <v>0</v>
      </c>
      <c r="AZ253" s="119">
        <f>AZ252+(Entradas!$F$19*AW253-BA252)/(800*Entradas!$D$44)</f>
        <v>0</v>
      </c>
      <c r="BA253" s="119">
        <f>8000*Entradas!$D$45*AZ253/Constantes!$F$32</f>
        <v>0</v>
      </c>
      <c r="BB253" s="119">
        <f>10*Escenarios!$F$11*AV253</f>
        <v>0</v>
      </c>
      <c r="BC253" s="119">
        <f>10*Escenarios!$F$11*BA253</f>
        <v>0</v>
      </c>
      <c r="BD253" s="119">
        <f>0.001*Observaciones!$F252*Escenarios!$F$9</f>
        <v>0</v>
      </c>
      <c r="BE253" s="119">
        <f>Observaciones!$I252</f>
        <v>0</v>
      </c>
      <c r="BF253" s="119">
        <f>MIN(0.0005*ETo!$M252*Escenarios!$F$9*(BJ252/Constantes!$F$27)^(2/3),BJ252+BB253+BE253+BC253+BD253)</f>
        <v>3.6110963092475075</v>
      </c>
      <c r="BG253" s="119">
        <f>MIN(Constantes!$F$26*(BJ252/Constantes!$F$27)^(2/3),BJ252+BB253+BC253+BD253+BE253-BF253)</f>
        <v>15.729546737810224</v>
      </c>
      <c r="BH253" s="119">
        <f>MIN(Entradas!$F$20,BJ252+BB253+BC253+BD253+BE253-BF253-BG253)</f>
        <v>1</v>
      </c>
      <c r="BI253" s="119">
        <f>MAX(0,BJ252+BB253+BC253+BD253+BE253-BF253-BG253-BH253-Constantes!$F$27)</f>
        <v>0</v>
      </c>
      <c r="BJ253" s="119">
        <f t="shared" si="33"/>
        <v>560.88942461899899</v>
      </c>
      <c r="BK253" s="119">
        <f>(Escenarios!$F$11*AU253+0.1*BF253)/(Escenarios!$F$12)</f>
        <v>1.031741802642681E-2</v>
      </c>
      <c r="BL253" s="119">
        <f>BI253/10/Escenarios!$F$12</f>
        <v>0</v>
      </c>
      <c r="BM253" s="119">
        <f>(Escenarios!$F$11*AW253+0.1*BG253)/(Escenarios!$F$12)</f>
        <v>4.4941562108029215E-2</v>
      </c>
      <c r="BN253" s="121">
        <f t="shared" si="34"/>
        <v>114.55063918884601</v>
      </c>
      <c r="BO253" s="121">
        <f>MAX(0,(BN253-Constantes!$D$13)*(1-EXP(-Constantes!$D$23)))</f>
        <v>0.51150512808736004</v>
      </c>
      <c r="BP253" s="121">
        <f>BL253+AY253*Escenarios!$F$11/Escenarios!$F$12+BO253</f>
        <v>0.51150512808736004</v>
      </c>
      <c r="BQ253" s="121">
        <f>0.0526*BL253*Observaciones!$F252^1.218</f>
        <v>0</v>
      </c>
      <c r="BR253" s="121">
        <f>BQ253*Constantes!$F$38</f>
        <v>0</v>
      </c>
      <c r="BS253" s="121">
        <f t="shared" si="35"/>
        <v>0</v>
      </c>
      <c r="BT253" s="15"/>
      <c r="BU253" s="74">
        <v>247</v>
      </c>
      <c r="BV253" s="75">
        <f>0.0526*Observaciones!$F252^2.218</f>
        <v>0</v>
      </c>
      <c r="BW253" s="75">
        <f>IF(Observaciones!$F252&gt;0.05*$CA$7,((Observaciones!$F252-0.05*$CA$7)^2)/(Observaciones!$F252+0.95*$CA$7),0)</f>
        <v>0</v>
      </c>
      <c r="BX253" s="75">
        <f>0.0526*BW253*Observaciones!$F252^1.218</f>
        <v>0</v>
      </c>
      <c r="BY253" s="27"/>
      <c r="BZ253" s="27"/>
      <c r="CA253" s="103"/>
      <c r="CB253" s="37"/>
    </row>
    <row r="254" spans="2:80" s="2" customFormat="1" ht="14.5" x14ac:dyDescent="0.35">
      <c r="B254" s="36"/>
      <c r="C254" s="74">
        <v>248</v>
      </c>
      <c r="D254" s="146">
        <f>ETo!$I253*((1-Constantes!$D$19)*ETo!$K253+ETo!$L253)</f>
        <v>1.484088576694875</v>
      </c>
      <c r="E254" s="75">
        <f>MIN(D254*Constantes!$D$17,0.8*(H253+Observaciones!$F253-F254-G254-Constantes!$D$14))</f>
        <v>0</v>
      </c>
      <c r="F254" s="75">
        <f>IF(Observaciones!$F253&gt;0.05*Constantes!$D$18,((Observaciones!$F253-0.05*Constantes!$D$18)^2)/(Observaciones!$F253+0.95*Constantes!$D$18),0)</f>
        <v>0</v>
      </c>
      <c r="G254" s="75">
        <f>MAX(0,H253+Observaciones!$F253-F254-Constantes!$D$13)</f>
        <v>0</v>
      </c>
      <c r="H254" s="75">
        <f>H253+Observaciones!$F253-F254-E254-G254-I253</f>
        <v>25.500000000000004</v>
      </c>
      <c r="I254" s="75">
        <f>MAX(0,(H254-Constantes!$D$14)*(1-EXP(-Constantes!$D$22)))</f>
        <v>0</v>
      </c>
      <c r="J254" s="75">
        <f t="shared" si="27"/>
        <v>103.13997824414388</v>
      </c>
      <c r="K254" s="75">
        <f>MAX(0,(J254-Constantes!$D$13)*(1-EXP(-Constantes!$D$23)))</f>
        <v>0.43268593554539408</v>
      </c>
      <c r="L254" s="75">
        <f t="shared" si="28"/>
        <v>0.43268593554539408</v>
      </c>
      <c r="M254" s="75">
        <f>0.0526*F254*Observaciones!$F253^1.218</f>
        <v>0</v>
      </c>
      <c r="N254" s="75">
        <f>M254*Constantes!$D$38</f>
        <v>0</v>
      </c>
      <c r="O254" s="75">
        <f t="shared" si="29"/>
        <v>0</v>
      </c>
      <c r="P254" s="15"/>
      <c r="Q254" s="120">
        <v>248</v>
      </c>
      <c r="R254" s="146">
        <f>ETo!$I253*((1-Constantes!$E$19)*ETo!$K253+ETo!$L253)</f>
        <v>1.4843035574002721</v>
      </c>
      <c r="S254" s="121">
        <f>MIN(R254*Constantes!$E$17,0.8*(V253+Observaciones!$F253-T254-U254-Constantes!$D$14))</f>
        <v>0</v>
      </c>
      <c r="T254" s="121">
        <f>IF(Observaciones!$F253&gt;0.05*Constantes!$E$18,((Observaciones!$F253-0.05*Constantes!$E$18)^2)/(Observaciones!$F253+0.95*Constantes!$E$18),0)</f>
        <v>0</v>
      </c>
      <c r="U254" s="121">
        <f>MAX(0,V253+Observaciones!$F253-T254-Constantes!$D$13)</f>
        <v>0</v>
      </c>
      <c r="V254" s="121">
        <f>V253+Observaciones!$F253-T254-S254-U254-W253</f>
        <v>25.500000000000004</v>
      </c>
      <c r="W254" s="121">
        <f>MAX(0,(V254-Constantes!$D$14)*(1-EXP(-Constantes!$D$22)))</f>
        <v>0</v>
      </c>
      <c r="X254" s="119">
        <f>X253+(Entradas!$E$19*U254-Y253)/(800*Entradas!$D$44)</f>
        <v>0</v>
      </c>
      <c r="Y254" s="119">
        <f>8000*Entradas!$D$45*X254/Constantes!$E$32</f>
        <v>0</v>
      </c>
      <c r="Z254" s="119">
        <f>10*Escenarios!$E$11*T254</f>
        <v>0</v>
      </c>
      <c r="AA254" s="119">
        <f>10*Escenarios!$E$11*Y254</f>
        <v>0</v>
      </c>
      <c r="AB254" s="119">
        <f>0.001*Observaciones!$F253*Escenarios!$E$9</f>
        <v>0</v>
      </c>
      <c r="AC254" s="119">
        <f>Observaciones!$I253</f>
        <v>0</v>
      </c>
      <c r="AD254" s="119">
        <f>MIN(0.0005*ETo!$M253*Escenarios!$E$9*(AH253/Constantes!$E$27)^(2/3),AH253+Z254+AA254+AB254+AC254)</f>
        <v>3.5003146811711967</v>
      </c>
      <c r="AE254" s="119">
        <f>MIN(Constantes!$E$26*(AH253/Constantes!$E$27)^(2/3),AH253+Z254+AA254+AB254+AC254-AD254)</f>
        <v>15.725020094421275</v>
      </c>
      <c r="AF254" s="119">
        <f>MIN(Entradas!$E$20,AH253+Z254+AA254+AB254+AC254-AD254-AE254)</f>
        <v>1</v>
      </c>
      <c r="AG254" s="119">
        <f>MAX(0,AH253+Z254+AA254+AB254+AC254-AD254-AE254-AF254-Constantes!$E$27)</f>
        <v>0</v>
      </c>
      <c r="AH254" s="119">
        <f t="shared" si="30"/>
        <v>4627.6081567711162</v>
      </c>
      <c r="AI254" s="119">
        <f>(Escenarios!$E$11*S254+0.1*AD254)/(Escenarios!$E$12)</f>
        <v>1.0000899089060563E-2</v>
      </c>
      <c r="AJ254" s="119">
        <f>AG254/10/Escenarios!$E$12</f>
        <v>0</v>
      </c>
      <c r="AK254" s="119">
        <f>(Escenarios!$E$11*U254+0.1*AE254)/(Escenarios!$E$12)</f>
        <v>4.4928628841203647E-2</v>
      </c>
      <c r="AL254" s="121">
        <f t="shared" si="31"/>
        <v>108.15515674639683</v>
      </c>
      <c r="AM254" s="121">
        <f>MAX(0,(AL254-Constantes!$D$13)*(1-EXP(-Constantes!$D$23)))</f>
        <v>0.46732830393378566</v>
      </c>
      <c r="AN254" s="121">
        <f>AJ254+W254*Escenarios!$E$11/Escenarios!$E$12+AM254</f>
        <v>0.46732830393378566</v>
      </c>
      <c r="AO254" s="121">
        <f>0.0526*AJ254*Observaciones!$F253^1.218</f>
        <v>0</v>
      </c>
      <c r="AP254" s="121">
        <f>AO254*Constantes!$E$38</f>
        <v>0</v>
      </c>
      <c r="AQ254" s="121">
        <f t="shared" si="32"/>
        <v>0</v>
      </c>
      <c r="AR254" s="15"/>
      <c r="AS254" s="74">
        <v>248</v>
      </c>
      <c r="AT254" s="146">
        <f>ETo!$I253*((1-Constantes!$F$19)*ETo!$K253+ETo!$L253)</f>
        <v>1.4849875869174436</v>
      </c>
      <c r="AU254" s="121">
        <f>MIN(AT254*Constantes!$F$17,0.8*(AX253+Observaciones!$F253-AV254-AW254-Constantes!$D$14))</f>
        <v>0</v>
      </c>
      <c r="AV254" s="121">
        <f>IF(Observaciones!$F253&gt;0.05*Constantes!$F$18,((Observaciones!$F253-0.05*Constantes!$F$18)^2)/(Observaciones!$F253+0.95*Constantes!$F$18),0)</f>
        <v>0</v>
      </c>
      <c r="AW254" s="121">
        <f>MAX(0,AX253+Observaciones!$F253-AV254-Constantes!$D$13)</f>
        <v>0</v>
      </c>
      <c r="AX254" s="121">
        <f>AX253+Observaciones!$F253-AV254-AU254-AW254-AY253</f>
        <v>25.500000000000004</v>
      </c>
      <c r="AY254" s="121">
        <f>MAX(0,(AX254-Constantes!$D$14)*(1-EXP(-Constantes!$D$22)))</f>
        <v>0</v>
      </c>
      <c r="AZ254" s="119">
        <f>AZ253+(Entradas!$F$19*AW254-BA253)/(800*Entradas!$D$44)</f>
        <v>0</v>
      </c>
      <c r="BA254" s="119">
        <f>8000*Entradas!$D$45*AZ254/Constantes!$F$32</f>
        <v>0</v>
      </c>
      <c r="BB254" s="119">
        <f>10*Escenarios!$F$11*AV254</f>
        <v>0</v>
      </c>
      <c r="BC254" s="119">
        <f>10*Escenarios!$F$11*BA254</f>
        <v>0</v>
      </c>
      <c r="BD254" s="119">
        <f>0.001*Observaciones!$F253*Escenarios!$F$9</f>
        <v>0</v>
      </c>
      <c r="BE254" s="119">
        <f>Observaciones!$I253</f>
        <v>0</v>
      </c>
      <c r="BF254" s="119">
        <f>MIN(0.0005*ETo!$M253*Escenarios!$F$9*(BJ253/Constantes!$F$27)^(2/3),BJ253+BB254+BE254+BC254+BD254)</f>
        <v>3.4191504246085631</v>
      </c>
      <c r="BG254" s="119">
        <f>MIN(Constantes!$F$26*(BJ253/Constantes!$F$27)^(2/3),BJ253+BB254+BC254+BD254+BE254-BF254)</f>
        <v>15.360393001816812</v>
      </c>
      <c r="BH254" s="119">
        <f>MIN(Entradas!$F$20,BJ253+BB254+BC254+BD254+BE254-BF254-BG254)</f>
        <v>1</v>
      </c>
      <c r="BI254" s="119">
        <f>MAX(0,BJ253+BB254+BC254+BD254+BE254-BF254-BG254-BH254-Constantes!$F$27)</f>
        <v>0</v>
      </c>
      <c r="BJ254" s="119">
        <f t="shared" si="33"/>
        <v>541.10988119257365</v>
      </c>
      <c r="BK254" s="119">
        <f>(Escenarios!$F$11*AU254+0.1*BF254)/(Escenarios!$F$12)</f>
        <v>9.7690012131673252E-3</v>
      </c>
      <c r="BL254" s="119">
        <f>BI254/10/Escenarios!$F$12</f>
        <v>0</v>
      </c>
      <c r="BM254" s="119">
        <f>(Escenarios!$F$11*AW254+0.1*BG254)/(Escenarios!$F$12)</f>
        <v>4.3886837148048037E-2</v>
      </c>
      <c r="BN254" s="121">
        <f t="shared" si="34"/>
        <v>114.08302089790669</v>
      </c>
      <c r="BO254" s="121">
        <f>MAX(0,(BN254-Constantes!$D$13)*(1-EXP(-Constantes!$D$23)))</f>
        <v>0.50827505260897121</v>
      </c>
      <c r="BP254" s="121">
        <f>BL254+AY254*Escenarios!$F$11/Escenarios!$F$12+BO254</f>
        <v>0.50827505260897121</v>
      </c>
      <c r="BQ254" s="121">
        <f>0.0526*BL254*Observaciones!$F253^1.218</f>
        <v>0</v>
      </c>
      <c r="BR254" s="121">
        <f>BQ254*Constantes!$F$38</f>
        <v>0</v>
      </c>
      <c r="BS254" s="121">
        <f t="shared" si="35"/>
        <v>0</v>
      </c>
      <c r="BT254" s="15"/>
      <c r="BU254" s="74">
        <v>248</v>
      </c>
      <c r="BV254" s="75">
        <f>0.0526*Observaciones!$F253^2.218</f>
        <v>0</v>
      </c>
      <c r="BW254" s="75">
        <f>IF(Observaciones!$F253&gt;0.05*$CA$7,((Observaciones!$F253-0.05*$CA$7)^2)/(Observaciones!$F253+0.95*$CA$7),0)</f>
        <v>0</v>
      </c>
      <c r="BX254" s="75">
        <f>0.0526*BW254*Observaciones!$F253^1.218</f>
        <v>0</v>
      </c>
      <c r="BY254" s="27"/>
      <c r="BZ254" s="27"/>
      <c r="CA254" s="103"/>
      <c r="CB254" s="37"/>
    </row>
    <row r="255" spans="2:80" s="2" customFormat="1" ht="14.5" x14ac:dyDescent="0.35">
      <c r="B255" s="36"/>
      <c r="C255" s="74">
        <v>249</v>
      </c>
      <c r="D255" s="146">
        <f>ETo!$I254*((1-Constantes!$D$19)*ETo!$K254+ETo!$L254)</f>
        <v>1.5941022760999972</v>
      </c>
      <c r="E255" s="75">
        <f>MIN(D255*Constantes!$D$17,0.8*(H254+Observaciones!$F254-F255-G255-Constantes!$D$14))</f>
        <v>0</v>
      </c>
      <c r="F255" s="75">
        <f>IF(Observaciones!$F254&gt;0.05*Constantes!$D$18,((Observaciones!$F254-0.05*Constantes!$D$18)^2)/(Observaciones!$F254+0.95*Constantes!$D$18),0)</f>
        <v>0</v>
      </c>
      <c r="G255" s="75">
        <f>MAX(0,H254+Observaciones!$F254-F255-Constantes!$D$13)</f>
        <v>0</v>
      </c>
      <c r="H255" s="75">
        <f>H254+Observaciones!$F254-F255-E255-G255-I254</f>
        <v>25.500000000000004</v>
      </c>
      <c r="I255" s="75">
        <f>MAX(0,(H255-Constantes!$D$14)*(1-EXP(-Constantes!$D$22)))</f>
        <v>0</v>
      </c>
      <c r="J255" s="75">
        <f t="shared" si="27"/>
        <v>102.70729230859848</v>
      </c>
      <c r="K255" s="75">
        <f>MAX(0,(J255-Constantes!$D$13)*(1-EXP(-Constantes!$D$23)))</f>
        <v>0.4296971554712839</v>
      </c>
      <c r="L255" s="75">
        <f t="shared" si="28"/>
        <v>0.4296971554712839</v>
      </c>
      <c r="M255" s="75">
        <f>0.0526*F255*Observaciones!$F254^1.218</f>
        <v>0</v>
      </c>
      <c r="N255" s="75">
        <f>M255*Constantes!$D$38</f>
        <v>0</v>
      </c>
      <c r="O255" s="75">
        <f t="shared" si="29"/>
        <v>0</v>
      </c>
      <c r="P255" s="15"/>
      <c r="Q255" s="120">
        <v>249</v>
      </c>
      <c r="R255" s="146">
        <f>ETo!$I254*((1-Constantes!$E$19)*ETo!$K254+ETo!$L254)</f>
        <v>1.5943340030260453</v>
      </c>
      <c r="S255" s="121">
        <f>MIN(R255*Constantes!$E$17,0.8*(V254+Observaciones!$F254-T255-U255-Constantes!$D$14))</f>
        <v>0</v>
      </c>
      <c r="T255" s="121">
        <f>IF(Observaciones!$F254&gt;0.05*Constantes!$E$18,((Observaciones!$F254-0.05*Constantes!$E$18)^2)/(Observaciones!$F254+0.95*Constantes!$E$18),0)</f>
        <v>0</v>
      </c>
      <c r="U255" s="121">
        <f>MAX(0,V254+Observaciones!$F254-T255-Constantes!$D$13)</f>
        <v>0</v>
      </c>
      <c r="V255" s="121">
        <f>V254+Observaciones!$F254-T255-S255-U255-W254</f>
        <v>25.500000000000004</v>
      </c>
      <c r="W255" s="121">
        <f>MAX(0,(V255-Constantes!$D$14)*(1-EXP(-Constantes!$D$22)))</f>
        <v>0</v>
      </c>
      <c r="X255" s="119">
        <f>X254+(Entradas!$E$19*U255-Y254)/(800*Entradas!$D$44)</f>
        <v>0</v>
      </c>
      <c r="Y255" s="119">
        <f>8000*Entradas!$D$45*X255/Constantes!$E$32</f>
        <v>0</v>
      </c>
      <c r="Z255" s="119">
        <f>10*Escenarios!$E$11*T255</f>
        <v>0</v>
      </c>
      <c r="AA255" s="119">
        <f>10*Escenarios!$E$11*Y255</f>
        <v>0</v>
      </c>
      <c r="AB255" s="119">
        <f>0.001*Observaciones!$F254*Escenarios!$E$9</f>
        <v>0</v>
      </c>
      <c r="AC255" s="119">
        <f>Observaciones!$I254</f>
        <v>0</v>
      </c>
      <c r="AD255" s="119">
        <f>MIN(0.0005*ETo!$M254*Escenarios!$E$9*(AH254/Constantes!$E$27)^(2/3),AH254+Z255+AA255+AB255+AC255)</f>
        <v>3.7510642569591193</v>
      </c>
      <c r="AE255" s="119">
        <f>MIN(Constantes!$E$26*(AH254/Constantes!$E$27)^(2/3),AH254+Z255+AA255+AB255+AC255-AD255)</f>
        <v>15.679368013277291</v>
      </c>
      <c r="AF255" s="119">
        <f>MIN(Entradas!$E$20,AH254+Z255+AA255+AB255+AC255-AD255-AE255)</f>
        <v>1</v>
      </c>
      <c r="AG255" s="119">
        <f>MAX(0,AH254+Z255+AA255+AB255+AC255-AD255-AE255-AF255-Constantes!$E$27)</f>
        <v>0</v>
      </c>
      <c r="AH255" s="119">
        <f t="shared" si="30"/>
        <v>4607.1777245008807</v>
      </c>
      <c r="AI255" s="119">
        <f>(Escenarios!$E$11*S255+0.1*AD255)/(Escenarios!$E$12)</f>
        <v>1.0717326448454627E-2</v>
      </c>
      <c r="AJ255" s="119">
        <f>AG255/10/Escenarios!$E$12</f>
        <v>0</v>
      </c>
      <c r="AK255" s="119">
        <f>(Escenarios!$E$11*U255+0.1*AE255)/(Escenarios!$E$12)</f>
        <v>4.4798194323649398E-2</v>
      </c>
      <c r="AL255" s="121">
        <f t="shared" si="31"/>
        <v>107.73262663678669</v>
      </c>
      <c r="AM255" s="121">
        <f>MAX(0,(AL255-Constantes!$D$13)*(1-EXP(-Constantes!$D$23)))</f>
        <v>0.46440967527366395</v>
      </c>
      <c r="AN255" s="121">
        <f>AJ255+W255*Escenarios!$E$11/Escenarios!$E$12+AM255</f>
        <v>0.46440967527366395</v>
      </c>
      <c r="AO255" s="121">
        <f>0.0526*AJ255*Observaciones!$F254^1.218</f>
        <v>0</v>
      </c>
      <c r="AP255" s="121">
        <f>AO255*Constantes!$E$38</f>
        <v>0</v>
      </c>
      <c r="AQ255" s="121">
        <f t="shared" si="32"/>
        <v>0</v>
      </c>
      <c r="AR255" s="15"/>
      <c r="AS255" s="74">
        <v>249</v>
      </c>
      <c r="AT255" s="146">
        <f>ETo!$I254*((1-Constantes!$F$19)*ETo!$K254+ETo!$L254)</f>
        <v>1.5950713159725636</v>
      </c>
      <c r="AU255" s="121">
        <f>MIN(AT255*Constantes!$F$17,0.8*(AX254+Observaciones!$F254-AV255-AW255-Constantes!$D$14))</f>
        <v>0</v>
      </c>
      <c r="AV255" s="121">
        <f>IF(Observaciones!$F254&gt;0.05*Constantes!$F$18,((Observaciones!$F254-0.05*Constantes!$F$18)^2)/(Observaciones!$F254+0.95*Constantes!$F$18),0)</f>
        <v>0</v>
      </c>
      <c r="AW255" s="121">
        <f>MAX(0,AX254+Observaciones!$F254-AV255-Constantes!$D$13)</f>
        <v>0</v>
      </c>
      <c r="AX255" s="121">
        <f>AX254+Observaciones!$F254-AV255-AU255-AW255-AY254</f>
        <v>25.500000000000004</v>
      </c>
      <c r="AY255" s="121">
        <f>MAX(0,(AX255-Constantes!$D$14)*(1-EXP(-Constantes!$D$22)))</f>
        <v>0</v>
      </c>
      <c r="AZ255" s="119">
        <f>AZ254+(Entradas!$F$19*AW255-BA254)/(800*Entradas!$D$44)</f>
        <v>0</v>
      </c>
      <c r="BA255" s="119">
        <f>8000*Entradas!$D$45*AZ255/Constantes!$F$32</f>
        <v>0</v>
      </c>
      <c r="BB255" s="119">
        <f>10*Escenarios!$F$11*AV255</f>
        <v>0</v>
      </c>
      <c r="BC255" s="119">
        <f>10*Escenarios!$F$11*BA255</f>
        <v>0</v>
      </c>
      <c r="BD255" s="119">
        <f>0.001*Observaciones!$F254*Escenarios!$F$9</f>
        <v>0</v>
      </c>
      <c r="BE255" s="119">
        <f>Observaciones!$I254</f>
        <v>0</v>
      </c>
      <c r="BF255" s="119">
        <f>MIN(0.0005*ETo!$M254*Escenarios!$F$9*(BJ254/Constantes!$F$27)^(2/3),BJ254+BB255+BE255+BC255+BD255)</f>
        <v>3.5878456636940359</v>
      </c>
      <c r="BG255" s="119">
        <f>MIN(Constantes!$F$26*(BJ254/Constantes!$F$27)^(2/3),BJ254+BB255+BC255+BD255+BE255-BF255)</f>
        <v>14.997117799710619</v>
      </c>
      <c r="BH255" s="119">
        <f>MIN(Entradas!$F$20,BJ254+BB255+BC255+BD255+BE255-BF255-BG255)</f>
        <v>1</v>
      </c>
      <c r="BI255" s="119">
        <f>MAX(0,BJ254+BB255+BC255+BD255+BE255-BF255-BG255-BH255-Constantes!$F$27)</f>
        <v>0</v>
      </c>
      <c r="BJ255" s="119">
        <f t="shared" si="33"/>
        <v>521.52491772916903</v>
      </c>
      <c r="BK255" s="119">
        <f>(Escenarios!$F$11*AU255+0.1*BF255)/(Escenarios!$F$12)</f>
        <v>1.0250987610554388E-2</v>
      </c>
      <c r="BL255" s="119">
        <f>BI255/10/Escenarios!$F$12</f>
        <v>0</v>
      </c>
      <c r="BM255" s="119">
        <f>(Escenarios!$F$11*AW255+0.1*BG255)/(Escenarios!$F$12)</f>
        <v>4.2848907999173201E-2</v>
      </c>
      <c r="BN255" s="121">
        <f t="shared" si="34"/>
        <v>113.6175947532969</v>
      </c>
      <c r="BO255" s="121">
        <f>MAX(0,(BN255-Constantes!$D$13)*(1-EXP(-Constantes!$D$23)))</f>
        <v>0.50506011939135631</v>
      </c>
      <c r="BP255" s="121">
        <f>BL255+AY255*Escenarios!$F$11/Escenarios!$F$12+BO255</f>
        <v>0.50506011939135631</v>
      </c>
      <c r="BQ255" s="121">
        <f>0.0526*BL255*Observaciones!$F254^1.218</f>
        <v>0</v>
      </c>
      <c r="BR255" s="121">
        <f>BQ255*Constantes!$F$38</f>
        <v>0</v>
      </c>
      <c r="BS255" s="121">
        <f t="shared" si="35"/>
        <v>0</v>
      </c>
      <c r="BT255" s="15"/>
      <c r="BU255" s="74">
        <v>249</v>
      </c>
      <c r="BV255" s="75">
        <f>0.0526*Observaciones!$F254^2.218</f>
        <v>0</v>
      </c>
      <c r="BW255" s="75">
        <f>IF(Observaciones!$F254&gt;0.05*$CA$7,((Observaciones!$F254-0.05*$CA$7)^2)/(Observaciones!$F254+0.95*$CA$7),0)</f>
        <v>0</v>
      </c>
      <c r="BX255" s="75">
        <f>0.0526*BW255*Observaciones!$F254^1.218</f>
        <v>0</v>
      </c>
      <c r="BY255" s="27"/>
      <c r="BZ255" s="27"/>
      <c r="CA255" s="103"/>
      <c r="CB255" s="37"/>
    </row>
    <row r="256" spans="2:80" s="2" customFormat="1" ht="14.5" x14ac:dyDescent="0.35">
      <c r="B256" s="36"/>
      <c r="C256" s="74">
        <v>250</v>
      </c>
      <c r="D256" s="146">
        <f>ETo!$I255*((1-Constantes!$D$19)*ETo!$K255+ETo!$L255)</f>
        <v>1.5975295615731897</v>
      </c>
      <c r="E256" s="75">
        <f>MIN(D256*Constantes!$D$17,0.8*(H255+Observaciones!$F255-F256-G256-Constantes!$D$14))</f>
        <v>0</v>
      </c>
      <c r="F256" s="75">
        <f>IF(Observaciones!$F255&gt;0.05*Constantes!$D$18,((Observaciones!$F255-0.05*Constantes!$D$18)^2)/(Observaciones!$F255+0.95*Constantes!$D$18),0)</f>
        <v>0</v>
      </c>
      <c r="G256" s="75">
        <f>MAX(0,H255+Observaciones!$F255-F256-Constantes!$D$13)</f>
        <v>0</v>
      </c>
      <c r="H256" s="75">
        <f>H255+Observaciones!$F255-F256-E256-G256-I255</f>
        <v>25.500000000000004</v>
      </c>
      <c r="I256" s="75">
        <f>MAX(0,(H256-Constantes!$D$14)*(1-EXP(-Constantes!$D$22)))</f>
        <v>0</v>
      </c>
      <c r="J256" s="75">
        <f t="shared" si="27"/>
        <v>102.27759515312719</v>
      </c>
      <c r="K256" s="75">
        <f>MAX(0,(J256-Constantes!$D$13)*(1-EXP(-Constantes!$D$23)))</f>
        <v>0.42672902040917332</v>
      </c>
      <c r="L256" s="75">
        <f t="shared" si="28"/>
        <v>0.42672902040917332</v>
      </c>
      <c r="M256" s="75">
        <f>0.0526*F256*Observaciones!$F255^1.218</f>
        <v>0</v>
      </c>
      <c r="N256" s="75">
        <f>M256*Constantes!$D$38</f>
        <v>0</v>
      </c>
      <c r="O256" s="75">
        <f t="shared" si="29"/>
        <v>0</v>
      </c>
      <c r="P256" s="15"/>
      <c r="Q256" s="120">
        <v>250</v>
      </c>
      <c r="R256" s="146">
        <f>ETo!$I255*((1-Constantes!$E$19)*ETo!$K255+ETo!$L255)</f>
        <v>1.5977613921005269</v>
      </c>
      <c r="S256" s="121">
        <f>MIN(R256*Constantes!$E$17,0.8*(V255+Observaciones!$F255-T256-U256-Constantes!$D$14))</f>
        <v>0</v>
      </c>
      <c r="T256" s="121">
        <f>IF(Observaciones!$F255&gt;0.05*Constantes!$E$18,((Observaciones!$F255-0.05*Constantes!$E$18)^2)/(Observaciones!$F255+0.95*Constantes!$E$18),0)</f>
        <v>0</v>
      </c>
      <c r="U256" s="121">
        <f>MAX(0,V255+Observaciones!$F255-T256-Constantes!$D$13)</f>
        <v>0</v>
      </c>
      <c r="V256" s="121">
        <f>V255+Observaciones!$F255-T256-S256-U256-W255</f>
        <v>25.500000000000004</v>
      </c>
      <c r="W256" s="121">
        <f>MAX(0,(V256-Constantes!$D$14)*(1-EXP(-Constantes!$D$22)))</f>
        <v>0</v>
      </c>
      <c r="X256" s="119">
        <f>X255+(Entradas!$E$19*U256-Y255)/(800*Entradas!$D$44)</f>
        <v>0</v>
      </c>
      <c r="Y256" s="119">
        <f>8000*Entradas!$D$45*X256/Constantes!$E$32</f>
        <v>0</v>
      </c>
      <c r="Z256" s="119">
        <f>10*Escenarios!$E$11*T256</f>
        <v>0</v>
      </c>
      <c r="AA256" s="119">
        <f>10*Escenarios!$E$11*Y256</f>
        <v>0</v>
      </c>
      <c r="AB256" s="119">
        <f>0.001*Observaciones!$F255*Escenarios!$E$9</f>
        <v>0</v>
      </c>
      <c r="AC256" s="119">
        <f>Observaciones!$I255</f>
        <v>0</v>
      </c>
      <c r="AD256" s="119">
        <f>MIN(0.0005*ETo!$M255*Escenarios!$E$9*(AH255/Constantes!$E$27)^(2/3),AH255+Z256+AA256+AB256+AC256)</f>
        <v>3.746992539963792</v>
      </c>
      <c r="AE256" s="119">
        <f>MIN(Constantes!$E$26*(AH255/Constantes!$E$27)^(2/3),AH255+Z256+AA256+AB256+AC256-AD256)</f>
        <v>15.633185417013863</v>
      </c>
      <c r="AF256" s="119">
        <f>MIN(Entradas!$E$20,AH255+Z256+AA256+AB256+AC256-AD256-AE256)</f>
        <v>1</v>
      </c>
      <c r="AG256" s="119">
        <f>MAX(0,AH255+Z256+AA256+AB256+AC256-AD256-AE256-AF256-Constantes!$E$27)</f>
        <v>0</v>
      </c>
      <c r="AH256" s="119">
        <f t="shared" si="30"/>
        <v>4586.7975465439031</v>
      </c>
      <c r="AI256" s="119">
        <f>(Escenarios!$E$11*S256+0.1*AD256)/(Escenarios!$E$12)</f>
        <v>1.070569297132512E-2</v>
      </c>
      <c r="AJ256" s="119">
        <f>AG256/10/Escenarios!$E$12</f>
        <v>0</v>
      </c>
      <c r="AK256" s="119">
        <f>(Escenarios!$E$11*U256+0.1*AE256)/(Escenarios!$E$12)</f>
        <v>4.466624404861104E-2</v>
      </c>
      <c r="AL256" s="121">
        <f t="shared" si="31"/>
        <v>107.31288320556165</v>
      </c>
      <c r="AM256" s="121">
        <f>MAX(0,(AL256-Constantes!$D$13)*(1-EXP(-Constantes!$D$23)))</f>
        <v>0.46151029560720275</v>
      </c>
      <c r="AN256" s="121">
        <f>AJ256+W256*Escenarios!$E$11/Escenarios!$E$12+AM256</f>
        <v>0.46151029560720275</v>
      </c>
      <c r="AO256" s="121">
        <f>0.0526*AJ256*Observaciones!$F255^1.218</f>
        <v>0</v>
      </c>
      <c r="AP256" s="121">
        <f>AO256*Constantes!$E$38</f>
        <v>0</v>
      </c>
      <c r="AQ256" s="121">
        <f t="shared" si="32"/>
        <v>0</v>
      </c>
      <c r="AR256" s="15"/>
      <c r="AS256" s="74">
        <v>250</v>
      </c>
      <c r="AT256" s="146">
        <f>ETo!$I255*((1-Constantes!$F$19)*ETo!$K255+ETo!$L255)</f>
        <v>1.5984990346875088</v>
      </c>
      <c r="AU256" s="121">
        <f>MIN(AT256*Constantes!$F$17,0.8*(AX255+Observaciones!$F255-AV256-AW256-Constantes!$D$14))</f>
        <v>0</v>
      </c>
      <c r="AV256" s="121">
        <f>IF(Observaciones!$F255&gt;0.05*Constantes!$F$18,((Observaciones!$F255-0.05*Constantes!$F$18)^2)/(Observaciones!$F255+0.95*Constantes!$F$18),0)</f>
        <v>0</v>
      </c>
      <c r="AW256" s="121">
        <f>MAX(0,AX255+Observaciones!$F255-AV256-Constantes!$D$13)</f>
        <v>0</v>
      </c>
      <c r="AX256" s="121">
        <f>AX255+Observaciones!$F255-AV256-AU256-AW256-AY255</f>
        <v>25.500000000000004</v>
      </c>
      <c r="AY256" s="121">
        <f>MAX(0,(AX256-Constantes!$D$14)*(1-EXP(-Constantes!$D$22)))</f>
        <v>0</v>
      </c>
      <c r="AZ256" s="119">
        <f>AZ255+(Entradas!$F$19*AW256-BA255)/(800*Entradas!$D$44)</f>
        <v>0</v>
      </c>
      <c r="BA256" s="119">
        <f>8000*Entradas!$D$45*AZ256/Constantes!$F$32</f>
        <v>0</v>
      </c>
      <c r="BB256" s="119">
        <f>10*Escenarios!$F$11*AV256</f>
        <v>0</v>
      </c>
      <c r="BC256" s="119">
        <f>10*Escenarios!$F$11*BA256</f>
        <v>0</v>
      </c>
      <c r="BD256" s="119">
        <f>0.001*Observaciones!$F255*Escenarios!$F$9</f>
        <v>0</v>
      </c>
      <c r="BE256" s="119">
        <f>Observaciones!$I255</f>
        <v>0</v>
      </c>
      <c r="BF256" s="119">
        <f>MIN(0.0005*ETo!$M255*Escenarios!$F$9*(BJ255/Constantes!$F$27)^(2/3),BJ255+BB256+BE256+BC256+BD256)</f>
        <v>3.5072728346020856</v>
      </c>
      <c r="BG256" s="119">
        <f>MIN(Constantes!$F$26*(BJ255/Constantes!$F$27)^(2/3),BJ255+BB256+BC256+BD256+BE256-BF256)</f>
        <v>14.633027940834925</v>
      </c>
      <c r="BH256" s="119">
        <f>MIN(Entradas!$F$20,BJ255+BB256+BC256+BD256+BE256-BF256-BG256)</f>
        <v>1</v>
      </c>
      <c r="BI256" s="119">
        <f>MAX(0,BJ255+BB256+BC256+BD256+BE256-BF256-BG256-BH256-Constantes!$F$27)</f>
        <v>0</v>
      </c>
      <c r="BJ256" s="119">
        <f t="shared" si="33"/>
        <v>502.38461695373201</v>
      </c>
      <c r="BK256" s="119">
        <f>(Escenarios!$F$11*AU256+0.1*BF256)/(Escenarios!$F$12)</f>
        <v>1.0020779527434531E-2</v>
      </c>
      <c r="BL256" s="119">
        <f>BI256/10/Escenarios!$F$12</f>
        <v>0</v>
      </c>
      <c r="BM256" s="119">
        <f>(Escenarios!$F$11*AW256+0.1*BG256)/(Escenarios!$F$12)</f>
        <v>4.1808651259528359E-2</v>
      </c>
      <c r="BN256" s="121">
        <f t="shared" si="34"/>
        <v>113.15434328516507</v>
      </c>
      <c r="BO256" s="121">
        <f>MAX(0,(BN256-Constantes!$D$13)*(1-EXP(-Constantes!$D$23)))</f>
        <v>0.50186020776143592</v>
      </c>
      <c r="BP256" s="121">
        <f>BL256+AY256*Escenarios!$F$11/Escenarios!$F$12+BO256</f>
        <v>0.50186020776143592</v>
      </c>
      <c r="BQ256" s="121">
        <f>0.0526*BL256*Observaciones!$F255^1.218</f>
        <v>0</v>
      </c>
      <c r="BR256" s="121">
        <f>BQ256*Constantes!$F$38</f>
        <v>0</v>
      </c>
      <c r="BS256" s="121">
        <f t="shared" si="35"/>
        <v>0</v>
      </c>
      <c r="BT256" s="15"/>
      <c r="BU256" s="74">
        <v>250</v>
      </c>
      <c r="BV256" s="75">
        <f>0.0526*Observaciones!$F255^2.218</f>
        <v>0</v>
      </c>
      <c r="BW256" s="75">
        <f>IF(Observaciones!$F255&gt;0.05*$CA$7,((Observaciones!$F255-0.05*$CA$7)^2)/(Observaciones!$F255+0.95*$CA$7),0)</f>
        <v>0</v>
      </c>
      <c r="BX256" s="75">
        <f>0.0526*BW256*Observaciones!$F255^1.218</f>
        <v>0</v>
      </c>
      <c r="BY256" s="27"/>
      <c r="BZ256" s="27"/>
      <c r="CA256" s="103"/>
      <c r="CB256" s="37"/>
    </row>
    <row r="257" spans="2:80" s="2" customFormat="1" ht="14.5" x14ac:dyDescent="0.35">
      <c r="B257" s="36"/>
      <c r="C257" s="74">
        <v>251</v>
      </c>
      <c r="D257" s="146">
        <f>ETo!$I256*((1-Constantes!$D$19)*ETo!$K256+ETo!$L256)</f>
        <v>1.6098771609963676</v>
      </c>
      <c r="E257" s="75">
        <f>MIN(D257*Constantes!$D$17,0.8*(H256+Observaciones!$F256-F257-G257-Constantes!$D$14))</f>
        <v>0</v>
      </c>
      <c r="F257" s="75">
        <f>IF(Observaciones!$F256&gt;0.05*Constantes!$D$18,((Observaciones!$F256-0.05*Constantes!$D$18)^2)/(Observaciones!$F256+0.95*Constantes!$D$18),0)</f>
        <v>0</v>
      </c>
      <c r="G257" s="75">
        <f>MAX(0,H256+Observaciones!$F256-F257-Constantes!$D$13)</f>
        <v>0</v>
      </c>
      <c r="H257" s="75">
        <f>H256+Observaciones!$F256-F257-E257-G257-I256</f>
        <v>25.500000000000004</v>
      </c>
      <c r="I257" s="75">
        <f>MAX(0,(H257-Constantes!$D$14)*(1-EXP(-Constantes!$D$22)))</f>
        <v>0</v>
      </c>
      <c r="J257" s="75">
        <f t="shared" si="27"/>
        <v>101.85086613271802</v>
      </c>
      <c r="K257" s="75">
        <f>MAX(0,(J257-Constantes!$D$13)*(1-EXP(-Constantes!$D$23)))</f>
        <v>0.42378138775354779</v>
      </c>
      <c r="L257" s="75">
        <f t="shared" si="28"/>
        <v>0.42378138775354779</v>
      </c>
      <c r="M257" s="75">
        <f>0.0526*F257*Observaciones!$F256^1.218</f>
        <v>0</v>
      </c>
      <c r="N257" s="75">
        <f>M257*Constantes!$D$38</f>
        <v>0</v>
      </c>
      <c r="O257" s="75">
        <f t="shared" si="29"/>
        <v>0</v>
      </c>
      <c r="P257" s="15"/>
      <c r="Q257" s="120">
        <v>251</v>
      </c>
      <c r="R257" s="146">
        <f>ETo!$I256*((1-Constantes!$E$19)*ETo!$K256+ETo!$L256)</f>
        <v>1.6101104700782656</v>
      </c>
      <c r="S257" s="121">
        <f>MIN(R257*Constantes!$E$17,0.8*(V256+Observaciones!$F256-T257-U257-Constantes!$D$14))</f>
        <v>0</v>
      </c>
      <c r="T257" s="121">
        <f>IF(Observaciones!$F256&gt;0.05*Constantes!$E$18,((Observaciones!$F256-0.05*Constantes!$E$18)^2)/(Observaciones!$F256+0.95*Constantes!$E$18),0)</f>
        <v>0</v>
      </c>
      <c r="U257" s="121">
        <f>MAX(0,V256+Observaciones!$F256-T257-Constantes!$D$13)</f>
        <v>0</v>
      </c>
      <c r="V257" s="121">
        <f>V256+Observaciones!$F256-T257-S257-U257-W256</f>
        <v>25.500000000000004</v>
      </c>
      <c r="W257" s="121">
        <f>MAX(0,(V257-Constantes!$D$14)*(1-EXP(-Constantes!$D$22)))</f>
        <v>0</v>
      </c>
      <c r="X257" s="119">
        <f>X256+(Entradas!$E$19*U257-Y256)/(800*Entradas!$D$44)</f>
        <v>0</v>
      </c>
      <c r="Y257" s="119">
        <f>8000*Entradas!$D$45*X257/Constantes!$E$32</f>
        <v>0</v>
      </c>
      <c r="Z257" s="119">
        <f>10*Escenarios!$E$11*T257</f>
        <v>0</v>
      </c>
      <c r="AA257" s="119">
        <f>10*Escenarios!$E$11*Y257</f>
        <v>0</v>
      </c>
      <c r="AB257" s="119">
        <f>0.001*Observaciones!$F256*Escenarios!$E$9</f>
        <v>0</v>
      </c>
      <c r="AC257" s="119">
        <f>Observaciones!$I256</f>
        <v>0</v>
      </c>
      <c r="AD257" s="119">
        <f>MIN(0.0005*ETo!$M256*Escenarios!$E$9*(AH256/Constantes!$E$27)^(2/3),AH256+Z257+AA257+AB257+AC257)</f>
        <v>3.7639676343204473</v>
      </c>
      <c r="AE257" s="119">
        <f>MIN(Constantes!$E$26*(AH256/Constantes!$E$27)^(2/3),AH256+Z257+AA257+AB257+AC257-AD257)</f>
        <v>15.58704835585025</v>
      </c>
      <c r="AF257" s="119">
        <f>MIN(Entradas!$E$20,AH256+Z257+AA257+AB257+AC257-AD257-AE257)</f>
        <v>1</v>
      </c>
      <c r="AG257" s="119">
        <f>MAX(0,AH256+Z257+AA257+AB257+AC257-AD257-AE257-AF257-Constantes!$E$27)</f>
        <v>0</v>
      </c>
      <c r="AH257" s="119">
        <f t="shared" si="30"/>
        <v>4566.4465305537324</v>
      </c>
      <c r="AI257" s="119">
        <f>(Escenarios!$E$11*S257+0.1*AD257)/(Escenarios!$E$12)</f>
        <v>1.0754193240915564E-2</v>
      </c>
      <c r="AJ257" s="119">
        <f>AG257/10/Escenarios!$E$12</f>
        <v>0</v>
      </c>
      <c r="AK257" s="119">
        <f>(Escenarios!$E$11*U257+0.1*AE257)/(Escenarios!$E$12)</f>
        <v>4.4534423873857858E-2</v>
      </c>
      <c r="AL257" s="121">
        <f t="shared" si="31"/>
        <v>106.8959073338283</v>
      </c>
      <c r="AM257" s="121">
        <f>MAX(0,(AL257-Constantes!$D$13)*(1-EXP(-Constantes!$D$23)))</f>
        <v>0.45863003287055876</v>
      </c>
      <c r="AN257" s="121">
        <f>AJ257+W257*Escenarios!$E$11/Escenarios!$E$12+AM257</f>
        <v>0.45863003287055876</v>
      </c>
      <c r="AO257" s="121">
        <f>0.0526*AJ257*Observaciones!$F256^1.218</f>
        <v>0</v>
      </c>
      <c r="AP257" s="121">
        <f>AO257*Constantes!$E$38</f>
        <v>0</v>
      </c>
      <c r="AQ257" s="121">
        <f t="shared" si="32"/>
        <v>0</v>
      </c>
      <c r="AR257" s="15"/>
      <c r="AS257" s="74">
        <v>251</v>
      </c>
      <c r="AT257" s="146">
        <f>ETo!$I256*((1-Constantes!$F$19)*ETo!$K256+ETo!$L256)</f>
        <v>1.6108528171570315</v>
      </c>
      <c r="AU257" s="121">
        <f>MIN(AT257*Constantes!$F$17,0.8*(AX256+Observaciones!$F256-AV257-AW257-Constantes!$D$14))</f>
        <v>0</v>
      </c>
      <c r="AV257" s="121">
        <f>IF(Observaciones!$F256&gt;0.05*Constantes!$F$18,((Observaciones!$F256-0.05*Constantes!$F$18)^2)/(Observaciones!$F256+0.95*Constantes!$F$18),0)</f>
        <v>0</v>
      </c>
      <c r="AW257" s="121">
        <f>MAX(0,AX256+Observaciones!$F256-AV257-Constantes!$D$13)</f>
        <v>0</v>
      </c>
      <c r="AX257" s="121">
        <f>AX256+Observaciones!$F256-AV257-AU257-AW257-AY256</f>
        <v>25.500000000000004</v>
      </c>
      <c r="AY257" s="121">
        <f>MAX(0,(AX257-Constantes!$D$14)*(1-EXP(-Constantes!$D$22)))</f>
        <v>0</v>
      </c>
      <c r="AZ257" s="119">
        <f>AZ256+(Entradas!$F$19*AW257-BA256)/(800*Entradas!$D$44)</f>
        <v>0</v>
      </c>
      <c r="BA257" s="119">
        <f>8000*Entradas!$D$45*AZ257/Constantes!$F$32</f>
        <v>0</v>
      </c>
      <c r="BB257" s="119">
        <f>10*Escenarios!$F$11*AV257</f>
        <v>0</v>
      </c>
      <c r="BC257" s="119">
        <f>10*Escenarios!$F$11*BA257</f>
        <v>0</v>
      </c>
      <c r="BD257" s="119">
        <f>0.001*Observaciones!$F256*Escenarios!$F$9</f>
        <v>0</v>
      </c>
      <c r="BE257" s="119">
        <f>Observaciones!$I256</f>
        <v>0</v>
      </c>
      <c r="BF257" s="119">
        <f>MIN(0.0005*ETo!$M256*Escenarios!$F$9*(BJ256/Constantes!$F$27)^(2/3),BJ256+BB257+BE257+BC257+BD257)</f>
        <v>3.4465959964033113</v>
      </c>
      <c r="BG257" s="119">
        <f>MIN(Constantes!$F$26*(BJ256/Constantes!$F$27)^(2/3),BJ256+BB257+BC257+BD257+BE257-BF257)</f>
        <v>14.272773753198702</v>
      </c>
      <c r="BH257" s="119">
        <f>MIN(Entradas!$F$20,BJ256+BB257+BC257+BD257+BE257-BF257-BG257)</f>
        <v>1</v>
      </c>
      <c r="BI257" s="119">
        <f>MAX(0,BJ256+BB257+BC257+BD257+BE257-BF257-BG257-BH257-Constantes!$F$27)</f>
        <v>0</v>
      </c>
      <c r="BJ257" s="119">
        <f t="shared" si="33"/>
        <v>483.66524720413003</v>
      </c>
      <c r="BK257" s="119">
        <f>(Escenarios!$F$11*AU257+0.1*BF257)/(Escenarios!$F$12)</f>
        <v>9.8474171325808896E-3</v>
      </c>
      <c r="BL257" s="119">
        <f>BI257/10/Escenarios!$F$12</f>
        <v>0</v>
      </c>
      <c r="BM257" s="119">
        <f>(Escenarios!$F$11*AW257+0.1*BG257)/(Escenarios!$F$12)</f>
        <v>4.0779353580567723E-2</v>
      </c>
      <c r="BN257" s="121">
        <f t="shared" si="34"/>
        <v>112.69326243098419</v>
      </c>
      <c r="BO257" s="121">
        <f>MAX(0,(BN257-Constantes!$D$13)*(1-EXP(-Constantes!$D$23)))</f>
        <v>0.49867528965728608</v>
      </c>
      <c r="BP257" s="121">
        <f>BL257+AY257*Escenarios!$F$11/Escenarios!$F$12+BO257</f>
        <v>0.49867528965728608</v>
      </c>
      <c r="BQ257" s="121">
        <f>0.0526*BL257*Observaciones!$F256^1.218</f>
        <v>0</v>
      </c>
      <c r="BR257" s="121">
        <f>BQ257*Constantes!$F$38</f>
        <v>0</v>
      </c>
      <c r="BS257" s="121">
        <f t="shared" si="35"/>
        <v>0</v>
      </c>
      <c r="BT257" s="15"/>
      <c r="BU257" s="74">
        <v>251</v>
      </c>
      <c r="BV257" s="75">
        <f>0.0526*Observaciones!$F256^2.218</f>
        <v>0</v>
      </c>
      <c r="BW257" s="75">
        <f>IF(Observaciones!$F256&gt;0.05*$CA$7,((Observaciones!$F256-0.05*$CA$7)^2)/(Observaciones!$F256+0.95*$CA$7),0)</f>
        <v>0</v>
      </c>
      <c r="BX257" s="75">
        <f>0.0526*BW257*Observaciones!$F256^1.218</f>
        <v>0</v>
      </c>
      <c r="BY257" s="27"/>
      <c r="BZ257" s="27"/>
      <c r="CA257" s="103"/>
      <c r="CB257" s="37"/>
    </row>
    <row r="258" spans="2:80" s="2" customFormat="1" ht="14.5" x14ac:dyDescent="0.35">
      <c r="B258" s="36"/>
      <c r="C258" s="74">
        <v>252</v>
      </c>
      <c r="D258" s="146">
        <f>ETo!$I257*((1-Constantes!$D$19)*ETo!$K257+ETo!$L257)</f>
        <v>1.6176567504254236</v>
      </c>
      <c r="E258" s="75">
        <f>MIN(D258*Constantes!$D$17,0.8*(H257+Observaciones!$F257-F258-G258-Constantes!$D$14))</f>
        <v>0</v>
      </c>
      <c r="F258" s="75">
        <f>IF(Observaciones!$F257&gt;0.05*Constantes!$D$18,((Observaciones!$F257-0.05*Constantes!$D$18)^2)/(Observaciones!$F257+0.95*Constantes!$D$18),0)</f>
        <v>0</v>
      </c>
      <c r="G258" s="75">
        <f>MAX(0,H257+Observaciones!$F257-F258-Constantes!$D$13)</f>
        <v>0</v>
      </c>
      <c r="H258" s="75">
        <f>H257+Observaciones!$F257-F258-E258-G258-I257</f>
        <v>25.500000000000004</v>
      </c>
      <c r="I258" s="75">
        <f>MAX(0,(H258-Constantes!$D$14)*(1-EXP(-Constantes!$D$22)))</f>
        <v>0</v>
      </c>
      <c r="J258" s="75">
        <f t="shared" si="27"/>
        <v>101.42708474496447</v>
      </c>
      <c r="K258" s="75">
        <f>MAX(0,(J258-Constantes!$D$13)*(1-EXP(-Constantes!$D$23)))</f>
        <v>0.42085411588394089</v>
      </c>
      <c r="L258" s="75">
        <f t="shared" si="28"/>
        <v>0.42085411588394089</v>
      </c>
      <c r="M258" s="75">
        <f>0.0526*F258*Observaciones!$F257^1.218</f>
        <v>0</v>
      </c>
      <c r="N258" s="75">
        <f>M258*Constantes!$D$38</f>
        <v>0</v>
      </c>
      <c r="O258" s="75">
        <f t="shared" si="29"/>
        <v>0</v>
      </c>
      <c r="P258" s="15"/>
      <c r="Q258" s="120">
        <v>252</v>
      </c>
      <c r="R258" s="146">
        <f>ETo!$I257*((1-Constantes!$E$19)*ETo!$K257+ETo!$L257)</f>
        <v>1.6178908397680334</v>
      </c>
      <c r="S258" s="121">
        <f>MIN(R258*Constantes!$E$17,0.8*(V257+Observaciones!$F257-T258-U258-Constantes!$D$14))</f>
        <v>0</v>
      </c>
      <c r="T258" s="121">
        <f>IF(Observaciones!$F257&gt;0.05*Constantes!$E$18,((Observaciones!$F257-0.05*Constantes!$E$18)^2)/(Observaciones!$F257+0.95*Constantes!$E$18),0)</f>
        <v>0</v>
      </c>
      <c r="U258" s="121">
        <f>MAX(0,V257+Observaciones!$F257-T258-Constantes!$D$13)</f>
        <v>0</v>
      </c>
      <c r="V258" s="121">
        <f>V257+Observaciones!$F257-T258-S258-U258-W257</f>
        <v>25.500000000000004</v>
      </c>
      <c r="W258" s="121">
        <f>MAX(0,(V258-Constantes!$D$14)*(1-EXP(-Constantes!$D$22)))</f>
        <v>0</v>
      </c>
      <c r="X258" s="119">
        <f>X257+(Entradas!$E$19*U258-Y257)/(800*Entradas!$D$44)</f>
        <v>0</v>
      </c>
      <c r="Y258" s="119">
        <f>8000*Entradas!$D$45*X258/Constantes!$E$32</f>
        <v>0</v>
      </c>
      <c r="Z258" s="119">
        <f>10*Escenarios!$E$11*T258</f>
        <v>0</v>
      </c>
      <c r="AA258" s="119">
        <f>10*Escenarios!$E$11*Y258</f>
        <v>0</v>
      </c>
      <c r="AB258" s="119">
        <f>0.001*Observaciones!$F257*Escenarios!$E$9</f>
        <v>0</v>
      </c>
      <c r="AC258" s="119">
        <f>Observaciones!$I257</f>
        <v>0</v>
      </c>
      <c r="AD258" s="119">
        <f>MIN(0.0005*ETo!$M257*Escenarios!$E$9*(AH257/Constantes!$E$27)^(2/3),AH257+Z258+AA258+AB258+AC258)</f>
        <v>3.7700303643711726</v>
      </c>
      <c r="AE258" s="119">
        <f>MIN(Constantes!$E$26*(AH257/Constantes!$E$27)^(2/3),AH257+Z258+AA258+AB258+AC258-AD258)</f>
        <v>15.540909075684528</v>
      </c>
      <c r="AF258" s="119">
        <f>MIN(Entradas!$E$20,AH257+Z258+AA258+AB258+AC258-AD258-AE258)</f>
        <v>1</v>
      </c>
      <c r="AG258" s="119">
        <f>MAX(0,AH257+Z258+AA258+AB258+AC258-AD258-AE258-AF258-Constantes!$E$27)</f>
        <v>0</v>
      </c>
      <c r="AH258" s="119">
        <f t="shared" si="30"/>
        <v>4546.1355911136761</v>
      </c>
      <c r="AI258" s="119">
        <f>(Escenarios!$E$11*S258+0.1*AD258)/(Escenarios!$E$12)</f>
        <v>1.077151532677478E-2</v>
      </c>
      <c r="AJ258" s="119">
        <f>AG258/10/Escenarios!$E$12</f>
        <v>0</v>
      </c>
      <c r="AK258" s="119">
        <f>(Escenarios!$E$11*U258+0.1*AE258)/(Escenarios!$E$12)</f>
        <v>4.4402597359098649E-2</v>
      </c>
      <c r="AL258" s="121">
        <f t="shared" si="31"/>
        <v>106.48167989831684</v>
      </c>
      <c r="AM258" s="121">
        <f>MAX(0,(AL258-Constantes!$D$13)*(1-EXP(-Constantes!$D$23)))</f>
        <v>0.45576875496965841</v>
      </c>
      <c r="AN258" s="121">
        <f>AJ258+W258*Escenarios!$E$11/Escenarios!$E$12+AM258</f>
        <v>0.45576875496965841</v>
      </c>
      <c r="AO258" s="121">
        <f>0.0526*AJ258*Observaciones!$F257^1.218</f>
        <v>0</v>
      </c>
      <c r="AP258" s="121">
        <f>AO258*Constantes!$E$38</f>
        <v>0</v>
      </c>
      <c r="AQ258" s="121">
        <f t="shared" si="32"/>
        <v>0</v>
      </c>
      <c r="AR258" s="15"/>
      <c r="AS258" s="74">
        <v>252</v>
      </c>
      <c r="AT258" s="146">
        <f>ETo!$I257*((1-Constantes!$F$19)*ETo!$K257+ETo!$L257)</f>
        <v>1.6186356694945192</v>
      </c>
      <c r="AU258" s="121">
        <f>MIN(AT258*Constantes!$F$17,0.8*(AX257+Observaciones!$F257-AV258-AW258-Constantes!$D$14))</f>
        <v>0</v>
      </c>
      <c r="AV258" s="121">
        <f>IF(Observaciones!$F257&gt;0.05*Constantes!$F$18,((Observaciones!$F257-0.05*Constantes!$F$18)^2)/(Observaciones!$F257+0.95*Constantes!$F$18),0)</f>
        <v>0</v>
      </c>
      <c r="AW258" s="121">
        <f>MAX(0,AX257+Observaciones!$F257-AV258-Constantes!$D$13)</f>
        <v>0</v>
      </c>
      <c r="AX258" s="121">
        <f>AX257+Observaciones!$F257-AV258-AU258-AW258-AY257</f>
        <v>25.500000000000004</v>
      </c>
      <c r="AY258" s="121">
        <f>MAX(0,(AX258-Constantes!$D$14)*(1-EXP(-Constantes!$D$22)))</f>
        <v>0</v>
      </c>
      <c r="AZ258" s="119">
        <f>AZ257+(Entradas!$F$19*AW258-BA257)/(800*Entradas!$D$44)</f>
        <v>0</v>
      </c>
      <c r="BA258" s="119">
        <f>8000*Entradas!$D$45*AZ258/Constantes!$F$32</f>
        <v>0</v>
      </c>
      <c r="BB258" s="119">
        <f>10*Escenarios!$F$11*AV258</f>
        <v>0</v>
      </c>
      <c r="BC258" s="119">
        <f>10*Escenarios!$F$11*BA258</f>
        <v>0</v>
      </c>
      <c r="BD258" s="119">
        <f>0.001*Observaciones!$F257*Escenarios!$F$9</f>
        <v>0</v>
      </c>
      <c r="BE258" s="119">
        <f>Observaciones!$I257</f>
        <v>0</v>
      </c>
      <c r="BF258" s="119">
        <f>MIN(0.0005*ETo!$M257*Escenarios!$F$9*(BJ257/Constantes!$F$27)^(2/3),BJ257+BB258+BE258+BC258+BD258)</f>
        <v>3.3758450956904777</v>
      </c>
      <c r="BG258" s="119">
        <f>MIN(Constantes!$F$26*(BJ257/Constantes!$F$27)^(2/3),BJ257+BB258+BC258+BD258+BE258-BF258)</f>
        <v>13.915989160599773</v>
      </c>
      <c r="BH258" s="119">
        <f>MIN(Entradas!$F$20,BJ257+BB258+BC258+BD258+BE258-BF258-BG258)</f>
        <v>1</v>
      </c>
      <c r="BI258" s="119">
        <f>MAX(0,BJ257+BB258+BC258+BD258+BE258-BF258-BG258-BH258-Constantes!$F$27)</f>
        <v>0</v>
      </c>
      <c r="BJ258" s="119">
        <f t="shared" si="33"/>
        <v>465.37341294783977</v>
      </c>
      <c r="BK258" s="119">
        <f>(Escenarios!$F$11*AU258+0.1*BF258)/(Escenarios!$F$12)</f>
        <v>9.6452717019727945E-3</v>
      </c>
      <c r="BL258" s="119">
        <f>BI258/10/Escenarios!$F$12</f>
        <v>0</v>
      </c>
      <c r="BM258" s="119">
        <f>(Escenarios!$F$11*AW258+0.1*BG258)/(Escenarios!$F$12)</f>
        <v>3.9759969030285065E-2</v>
      </c>
      <c r="BN258" s="121">
        <f t="shared" si="34"/>
        <v>112.23434711035719</v>
      </c>
      <c r="BO258" s="121">
        <f>MAX(0,(BN258-Constantes!$D$13)*(1-EXP(-Constantes!$D$23)))</f>
        <v>0.49550532998604097</v>
      </c>
      <c r="BP258" s="121">
        <f>BL258+AY258*Escenarios!$F$11/Escenarios!$F$12+BO258</f>
        <v>0.49550532998604097</v>
      </c>
      <c r="BQ258" s="121">
        <f>0.0526*BL258*Observaciones!$F257^1.218</f>
        <v>0</v>
      </c>
      <c r="BR258" s="121">
        <f>BQ258*Constantes!$F$38</f>
        <v>0</v>
      </c>
      <c r="BS258" s="121">
        <f t="shared" si="35"/>
        <v>0</v>
      </c>
      <c r="BT258" s="15"/>
      <c r="BU258" s="74">
        <v>252</v>
      </c>
      <c r="BV258" s="75">
        <f>0.0526*Observaciones!$F257^2.218</f>
        <v>0</v>
      </c>
      <c r="BW258" s="75">
        <f>IF(Observaciones!$F257&gt;0.05*$CA$7,((Observaciones!$F257-0.05*$CA$7)^2)/(Observaciones!$F257+0.95*$CA$7),0)</f>
        <v>0</v>
      </c>
      <c r="BX258" s="75">
        <f>0.0526*BW258*Observaciones!$F257^1.218</f>
        <v>0</v>
      </c>
      <c r="BY258" s="27"/>
      <c r="BZ258" s="27"/>
      <c r="CA258" s="103"/>
      <c r="CB258" s="37"/>
    </row>
    <row r="259" spans="2:80" s="2" customFormat="1" ht="14.5" x14ac:dyDescent="0.35">
      <c r="B259" s="36"/>
      <c r="C259" s="74">
        <v>253</v>
      </c>
      <c r="D259" s="146">
        <f>ETo!$I258*((1-Constantes!$D$19)*ETo!$K258+ETo!$L258)</f>
        <v>1.5934287825540279</v>
      </c>
      <c r="E259" s="75">
        <f>MIN(D259*Constantes!$D$17,0.8*(H258+Observaciones!$F258-F259-G259-Constantes!$D$14))</f>
        <v>0</v>
      </c>
      <c r="F259" s="75">
        <f>IF(Observaciones!$F258&gt;0.05*Constantes!$D$18,((Observaciones!$F258-0.05*Constantes!$D$18)^2)/(Observaciones!$F258+0.95*Constantes!$D$18),0)</f>
        <v>0</v>
      </c>
      <c r="G259" s="75">
        <f>MAX(0,H258+Observaciones!$F258-F259-Constantes!$D$13)</f>
        <v>0</v>
      </c>
      <c r="H259" s="75">
        <f>H258+Observaciones!$F258-F259-E259-G259-I258</f>
        <v>25.500000000000004</v>
      </c>
      <c r="I259" s="75">
        <f>MAX(0,(H259-Constantes!$D$14)*(1-EXP(-Constantes!$D$22)))</f>
        <v>0</v>
      </c>
      <c r="J259" s="75">
        <f t="shared" si="27"/>
        <v>101.00623062908053</v>
      </c>
      <c r="K259" s="75">
        <f>MAX(0,(J259-Constantes!$D$13)*(1-EXP(-Constantes!$D$23)))</f>
        <v>0.41794706415813032</v>
      </c>
      <c r="L259" s="75">
        <f t="shared" si="28"/>
        <v>0.41794706415813032</v>
      </c>
      <c r="M259" s="75">
        <f>0.0526*F259*Observaciones!$F258^1.218</f>
        <v>0</v>
      </c>
      <c r="N259" s="75">
        <f>M259*Constantes!$D$38</f>
        <v>0</v>
      </c>
      <c r="O259" s="75">
        <f t="shared" si="29"/>
        <v>0</v>
      </c>
      <c r="P259" s="15"/>
      <c r="Q259" s="120">
        <v>253</v>
      </c>
      <c r="R259" s="146">
        <f>ETo!$I258*((1-Constantes!$E$19)*ETo!$K258+ETo!$L258)</f>
        <v>1.5936587440479728</v>
      </c>
      <c r="S259" s="121">
        <f>MIN(R259*Constantes!$E$17,0.8*(V258+Observaciones!$F258-T259-U259-Constantes!$D$14))</f>
        <v>0</v>
      </c>
      <c r="T259" s="121">
        <f>IF(Observaciones!$F258&gt;0.05*Constantes!$E$18,((Observaciones!$F258-0.05*Constantes!$E$18)^2)/(Observaciones!$F258+0.95*Constantes!$E$18),0)</f>
        <v>0</v>
      </c>
      <c r="U259" s="121">
        <f>MAX(0,V258+Observaciones!$F258-T259-Constantes!$D$13)</f>
        <v>0</v>
      </c>
      <c r="V259" s="121">
        <f>V258+Observaciones!$F258-T259-S259-U259-W258</f>
        <v>25.500000000000004</v>
      </c>
      <c r="W259" s="121">
        <f>MAX(0,(V259-Constantes!$D$14)*(1-EXP(-Constantes!$D$22)))</f>
        <v>0</v>
      </c>
      <c r="X259" s="119">
        <f>X258+(Entradas!$E$19*U259-Y258)/(800*Entradas!$D$44)</f>
        <v>0</v>
      </c>
      <c r="Y259" s="119">
        <f>8000*Entradas!$D$45*X259/Constantes!$E$32</f>
        <v>0</v>
      </c>
      <c r="Z259" s="119">
        <f>10*Escenarios!$E$11*T259</f>
        <v>0</v>
      </c>
      <c r="AA259" s="119">
        <f>10*Escenarios!$E$11*Y259</f>
        <v>0</v>
      </c>
      <c r="AB259" s="119">
        <f>0.001*Observaciones!$F258*Escenarios!$E$9</f>
        <v>0</v>
      </c>
      <c r="AC259" s="119">
        <f>Observaciones!$I258</f>
        <v>0</v>
      </c>
      <c r="AD259" s="119">
        <f>MIN(0.0005*ETo!$M258*Escenarios!$E$9*(AH258/Constantes!$E$27)^(2/3),AH258+Z259+AA259+AB259+AC259)</f>
        <v>3.7008839590976099</v>
      </c>
      <c r="AE259" s="119">
        <f>MIN(Constantes!$E$26*(AH258/Constantes!$E$27)^(2/3),AH258+Z259+AA259+AB259+AC259-AD259)</f>
        <v>15.494792265473919</v>
      </c>
      <c r="AF259" s="119">
        <f>MIN(Entradas!$E$20,AH258+Z259+AA259+AB259+AC259-AD259-AE259)</f>
        <v>1</v>
      </c>
      <c r="AG259" s="119">
        <f>MAX(0,AH258+Z259+AA259+AB259+AC259-AD259-AE259-AF259-Constantes!$E$27)</f>
        <v>0</v>
      </c>
      <c r="AH259" s="119">
        <f t="shared" si="30"/>
        <v>4525.9399148891043</v>
      </c>
      <c r="AI259" s="119">
        <f>(Escenarios!$E$11*S259+0.1*AD259)/(Escenarios!$E$12)</f>
        <v>1.0573954168850314E-2</v>
      </c>
      <c r="AJ259" s="119">
        <f>AG259/10/Escenarios!$E$12</f>
        <v>0</v>
      </c>
      <c r="AK259" s="119">
        <f>(Escenarios!$E$11*U259+0.1*AE259)/(Escenarios!$E$12)</f>
        <v>4.4270835044211199E-2</v>
      </c>
      <c r="AL259" s="121">
        <f t="shared" si="31"/>
        <v>106.0701819783914</v>
      </c>
      <c r="AM259" s="121">
        <f>MAX(0,(AL259-Constantes!$D$13)*(1-EXP(-Constantes!$D$23)))</f>
        <v>0.45292633121012327</v>
      </c>
      <c r="AN259" s="121">
        <f>AJ259+W259*Escenarios!$E$11/Escenarios!$E$12+AM259</f>
        <v>0.45292633121012327</v>
      </c>
      <c r="AO259" s="121">
        <f>0.0526*AJ259*Observaciones!$F258^1.218</f>
        <v>0</v>
      </c>
      <c r="AP259" s="121">
        <f>AO259*Constantes!$E$38</f>
        <v>0</v>
      </c>
      <c r="AQ259" s="121">
        <f t="shared" si="32"/>
        <v>0</v>
      </c>
      <c r="AR259" s="15"/>
      <c r="AS259" s="74">
        <v>253</v>
      </c>
      <c r="AT259" s="146">
        <f>ETo!$I258*((1-Constantes!$F$19)*ETo!$K258+ETo!$L258)</f>
        <v>1.5943904397105257</v>
      </c>
      <c r="AU259" s="121">
        <f>MIN(AT259*Constantes!$F$17,0.8*(AX258+Observaciones!$F258-AV259-AW259-Constantes!$D$14))</f>
        <v>0</v>
      </c>
      <c r="AV259" s="121">
        <f>IF(Observaciones!$F258&gt;0.05*Constantes!$F$18,((Observaciones!$F258-0.05*Constantes!$F$18)^2)/(Observaciones!$F258+0.95*Constantes!$F$18),0)</f>
        <v>0</v>
      </c>
      <c r="AW259" s="121">
        <f>MAX(0,AX258+Observaciones!$F258-AV259-Constantes!$D$13)</f>
        <v>0</v>
      </c>
      <c r="AX259" s="121">
        <f>AX258+Observaciones!$F258-AV259-AU259-AW259-AY258</f>
        <v>25.500000000000004</v>
      </c>
      <c r="AY259" s="121">
        <f>MAX(0,(AX259-Constantes!$D$14)*(1-EXP(-Constantes!$D$22)))</f>
        <v>0</v>
      </c>
      <c r="AZ259" s="119">
        <f>AZ258+(Entradas!$F$19*AW259-BA258)/(800*Entradas!$D$44)</f>
        <v>0</v>
      </c>
      <c r="BA259" s="119">
        <f>8000*Entradas!$D$45*AZ259/Constantes!$F$32</f>
        <v>0</v>
      </c>
      <c r="BB259" s="119">
        <f>10*Escenarios!$F$11*AV259</f>
        <v>0</v>
      </c>
      <c r="BC259" s="119">
        <f>10*Escenarios!$F$11*BA259</f>
        <v>0</v>
      </c>
      <c r="BD259" s="119">
        <f>0.001*Observaciones!$F258*Escenarios!$F$9</f>
        <v>0</v>
      </c>
      <c r="BE259" s="119">
        <f>Observaciones!$I258</f>
        <v>0</v>
      </c>
      <c r="BF259" s="119">
        <f>MIN(0.0005*ETo!$M258*Escenarios!$F$9*(BJ258/Constantes!$F$27)^(2/3),BJ258+BB259+BE259+BC259+BD259)</f>
        <v>3.2394522420817511</v>
      </c>
      <c r="BG259" s="119">
        <f>MIN(Constantes!$F$26*(BJ258/Constantes!$F$27)^(2/3),BJ258+BB259+BC259+BD259+BE259-BF259)</f>
        <v>13.562878517601364</v>
      </c>
      <c r="BH259" s="119">
        <f>MIN(Entradas!$F$20,BJ258+BB259+BC259+BD259+BE259-BF259-BG259)</f>
        <v>1</v>
      </c>
      <c r="BI259" s="119">
        <f>MAX(0,BJ258+BB259+BC259+BD259+BE259-BF259-BG259-BH259-Constantes!$F$27)</f>
        <v>0</v>
      </c>
      <c r="BJ259" s="119">
        <f t="shared" si="33"/>
        <v>447.57108218815665</v>
      </c>
      <c r="BK259" s="119">
        <f>(Escenarios!$F$11*AU259+0.1*BF259)/(Escenarios!$F$12)</f>
        <v>9.2555778345192897E-3</v>
      </c>
      <c r="BL259" s="119">
        <f>BI259/10/Escenarios!$F$12</f>
        <v>0</v>
      </c>
      <c r="BM259" s="119">
        <f>(Escenarios!$F$11*AW259+0.1*BG259)/(Escenarios!$F$12)</f>
        <v>3.8751081478861041E-2</v>
      </c>
      <c r="BN259" s="121">
        <f t="shared" si="34"/>
        <v>111.77759286185001</v>
      </c>
      <c r="BO259" s="121">
        <f>MAX(0,(BN259-Constantes!$D$13)*(1-EXP(-Constantes!$D$23)))</f>
        <v>0.49235029793032437</v>
      </c>
      <c r="BP259" s="121">
        <f>BL259+AY259*Escenarios!$F$11/Escenarios!$F$12+BO259</f>
        <v>0.49235029793032437</v>
      </c>
      <c r="BQ259" s="121">
        <f>0.0526*BL259*Observaciones!$F258^1.218</f>
        <v>0</v>
      </c>
      <c r="BR259" s="121">
        <f>BQ259*Constantes!$F$38</f>
        <v>0</v>
      </c>
      <c r="BS259" s="121">
        <f t="shared" si="35"/>
        <v>0</v>
      </c>
      <c r="BT259" s="15"/>
      <c r="BU259" s="74">
        <v>253</v>
      </c>
      <c r="BV259" s="75">
        <f>0.0526*Observaciones!$F258^2.218</f>
        <v>0</v>
      </c>
      <c r="BW259" s="75">
        <f>IF(Observaciones!$F258&gt;0.05*$CA$7,((Observaciones!$F258-0.05*$CA$7)^2)/(Observaciones!$F258+0.95*$CA$7),0)</f>
        <v>0</v>
      </c>
      <c r="BX259" s="75">
        <f>0.0526*BW259*Observaciones!$F258^1.218</f>
        <v>0</v>
      </c>
      <c r="BY259" s="27"/>
      <c r="BZ259" s="27"/>
      <c r="CA259" s="103"/>
      <c r="CB259" s="37"/>
    </row>
    <row r="260" spans="2:80" s="2" customFormat="1" ht="14.5" x14ac:dyDescent="0.35">
      <c r="B260" s="36"/>
      <c r="C260" s="74">
        <v>254</v>
      </c>
      <c r="D260" s="146">
        <f>ETo!$I259*((1-Constantes!$D$19)*ETo!$K259+ETo!$L259)</f>
        <v>1.6559294316791244</v>
      </c>
      <c r="E260" s="75">
        <f>MIN(D260*Constantes!$D$17,0.8*(H259+Observaciones!$F259-F260-G260-Constantes!$D$14))</f>
        <v>0</v>
      </c>
      <c r="F260" s="75">
        <f>IF(Observaciones!$F259&gt;0.05*Constantes!$D$18,((Observaciones!$F259-0.05*Constantes!$D$18)^2)/(Observaciones!$F259+0.95*Constantes!$D$18),0)</f>
        <v>0</v>
      </c>
      <c r="G260" s="75">
        <f>MAX(0,H259+Observaciones!$F259-F260-Constantes!$D$13)</f>
        <v>0</v>
      </c>
      <c r="H260" s="75">
        <f>H259+Observaciones!$F259-F260-E260-G260-I259</f>
        <v>25.500000000000004</v>
      </c>
      <c r="I260" s="75">
        <f>MAX(0,(H260-Constantes!$D$14)*(1-EXP(-Constantes!$D$22)))</f>
        <v>0</v>
      </c>
      <c r="J260" s="75">
        <f t="shared" si="27"/>
        <v>100.58828356492241</v>
      </c>
      <c r="K260" s="75">
        <f>MAX(0,(J260-Constantes!$D$13)*(1-EXP(-Constantes!$D$23)))</f>
        <v>0.41506009290538065</v>
      </c>
      <c r="L260" s="75">
        <f t="shared" si="28"/>
        <v>0.41506009290538065</v>
      </c>
      <c r="M260" s="75">
        <f>0.0526*F260*Observaciones!$F259^1.218</f>
        <v>0</v>
      </c>
      <c r="N260" s="75">
        <f>M260*Constantes!$D$38</f>
        <v>0</v>
      </c>
      <c r="O260" s="75">
        <f t="shared" si="29"/>
        <v>0</v>
      </c>
      <c r="P260" s="15"/>
      <c r="Q260" s="120">
        <v>254</v>
      </c>
      <c r="R260" s="146">
        <f>ETo!$I259*((1-Constantes!$E$19)*ETo!$K259+ETo!$L259)</f>
        <v>1.6561685476216783</v>
      </c>
      <c r="S260" s="121">
        <f>MIN(R260*Constantes!$E$17,0.8*(V259+Observaciones!$F259-T260-U260-Constantes!$D$14))</f>
        <v>0</v>
      </c>
      <c r="T260" s="121">
        <f>IF(Observaciones!$F259&gt;0.05*Constantes!$E$18,((Observaciones!$F259-0.05*Constantes!$E$18)^2)/(Observaciones!$F259+0.95*Constantes!$E$18),0)</f>
        <v>0</v>
      </c>
      <c r="U260" s="121">
        <f>MAX(0,V259+Observaciones!$F259-T260-Constantes!$D$13)</f>
        <v>0</v>
      </c>
      <c r="V260" s="121">
        <f>V259+Observaciones!$F259-T260-S260-U260-W259</f>
        <v>25.500000000000004</v>
      </c>
      <c r="W260" s="121">
        <f>MAX(0,(V260-Constantes!$D$14)*(1-EXP(-Constantes!$D$22)))</f>
        <v>0</v>
      </c>
      <c r="X260" s="119">
        <f>X259+(Entradas!$E$19*U260-Y259)/(800*Entradas!$D$44)</f>
        <v>0</v>
      </c>
      <c r="Y260" s="119">
        <f>8000*Entradas!$D$45*X260/Constantes!$E$32</f>
        <v>0</v>
      </c>
      <c r="Z260" s="119">
        <f>10*Escenarios!$E$11*T260</f>
        <v>0</v>
      </c>
      <c r="AA260" s="119">
        <f>10*Escenarios!$E$11*Y260</f>
        <v>0</v>
      </c>
      <c r="AB260" s="119">
        <f>0.001*Observaciones!$F259*Escenarios!$E$9</f>
        <v>0</v>
      </c>
      <c r="AC260" s="119">
        <f>Observaciones!$I259</f>
        <v>0</v>
      </c>
      <c r="AD260" s="119">
        <f>MIN(0.0005*ETo!$M259*Escenarios!$E$9*(AH259/Constantes!$E$27)^(2/3),AH259+Z260+AA260+AB260+AC260)</f>
        <v>3.8350068381225628</v>
      </c>
      <c r="AE260" s="119">
        <f>MIN(Constantes!$E$26*(AH259/Constantes!$E$27)^(2/3),AH259+Z260+AA260+AB260+AC260-AD260)</f>
        <v>15.448869019089852</v>
      </c>
      <c r="AF260" s="119">
        <f>MIN(Entradas!$E$20,AH259+Z260+AA260+AB260+AC260-AD260-AE260)</f>
        <v>1</v>
      </c>
      <c r="AG260" s="119">
        <f>MAX(0,AH259+Z260+AA260+AB260+AC260-AD260-AE260-AF260-Constantes!$E$27)</f>
        <v>0</v>
      </c>
      <c r="AH260" s="119">
        <f t="shared" si="30"/>
        <v>4505.6560390318919</v>
      </c>
      <c r="AI260" s="119">
        <f>(Escenarios!$E$11*S260+0.1*AD260)/(Escenarios!$E$12)</f>
        <v>1.0957162394635895E-2</v>
      </c>
      <c r="AJ260" s="119">
        <f>AG260/10/Escenarios!$E$12</f>
        <v>0</v>
      </c>
      <c r="AK260" s="119">
        <f>(Escenarios!$E$11*U260+0.1*AE260)/(Escenarios!$E$12)</f>
        <v>4.4139625768828149E-2</v>
      </c>
      <c r="AL260" s="121">
        <f t="shared" si="31"/>
        <v>105.6613952729501</v>
      </c>
      <c r="AM260" s="121">
        <f>MAX(0,(AL260-Constantes!$D$13)*(1-EXP(-Constantes!$D$23)))</f>
        <v>0.45010263517700838</v>
      </c>
      <c r="AN260" s="121">
        <f>AJ260+W260*Escenarios!$E$11/Escenarios!$E$12+AM260</f>
        <v>0.45010263517700838</v>
      </c>
      <c r="AO260" s="121">
        <f>0.0526*AJ260*Observaciones!$F259^1.218</f>
        <v>0</v>
      </c>
      <c r="AP260" s="121">
        <f>AO260*Constantes!$E$38</f>
        <v>0</v>
      </c>
      <c r="AQ260" s="121">
        <f t="shared" si="32"/>
        <v>0</v>
      </c>
      <c r="AR260" s="15"/>
      <c r="AS260" s="74">
        <v>254</v>
      </c>
      <c r="AT260" s="146">
        <f>ETo!$I259*((1-Constantes!$F$19)*ETo!$K259+ETo!$L259)</f>
        <v>1.6569293710752593</v>
      </c>
      <c r="AU260" s="121">
        <f>MIN(AT260*Constantes!$F$17,0.8*(AX259+Observaciones!$F259-AV260-AW260-Constantes!$D$14))</f>
        <v>0</v>
      </c>
      <c r="AV260" s="121">
        <f>IF(Observaciones!$F259&gt;0.05*Constantes!$F$18,((Observaciones!$F259-0.05*Constantes!$F$18)^2)/(Observaciones!$F259+0.95*Constantes!$F$18),0)</f>
        <v>0</v>
      </c>
      <c r="AW260" s="121">
        <f>MAX(0,AX259+Observaciones!$F259-AV260-Constantes!$D$13)</f>
        <v>0</v>
      </c>
      <c r="AX260" s="121">
        <f>AX259+Observaciones!$F259-AV260-AU260-AW260-AY259</f>
        <v>25.500000000000004</v>
      </c>
      <c r="AY260" s="121">
        <f>MAX(0,(AX260-Constantes!$D$14)*(1-EXP(-Constantes!$D$22)))</f>
        <v>0</v>
      </c>
      <c r="AZ260" s="119">
        <f>AZ259+(Entradas!$F$19*AW260-BA259)/(800*Entradas!$D$44)</f>
        <v>0</v>
      </c>
      <c r="BA260" s="119">
        <f>8000*Entradas!$D$45*AZ260/Constantes!$F$32</f>
        <v>0</v>
      </c>
      <c r="BB260" s="119">
        <f>10*Escenarios!$F$11*AV260</f>
        <v>0</v>
      </c>
      <c r="BC260" s="119">
        <f>10*Escenarios!$F$11*BA260</f>
        <v>0</v>
      </c>
      <c r="BD260" s="119">
        <f>0.001*Observaciones!$F259*Escenarios!$F$9</f>
        <v>0</v>
      </c>
      <c r="BE260" s="119">
        <f>Observaciones!$I259</f>
        <v>0</v>
      </c>
      <c r="BF260" s="119">
        <f>MIN(0.0005*ETo!$M259*Escenarios!$F$9*(BJ259/Constantes!$F$27)^(2/3),BJ259+BB260+BE260+BC260+BD260)</f>
        <v>3.2804112335914706</v>
      </c>
      <c r="BG260" s="119">
        <f>MIN(Constantes!$F$26*(BJ259/Constantes!$F$27)^(2/3),BJ259+BB260+BC260+BD260+BE260-BF260)</f>
        <v>13.214746574302186</v>
      </c>
      <c r="BH260" s="119">
        <f>MIN(Entradas!$F$20,BJ259+BB260+BC260+BD260+BE260-BF260-BG260)</f>
        <v>1</v>
      </c>
      <c r="BI260" s="119">
        <f>MAX(0,BJ259+BB260+BC260+BD260+BE260-BF260-BG260-BH260-Constantes!$F$27)</f>
        <v>0</v>
      </c>
      <c r="BJ260" s="119">
        <f t="shared" si="33"/>
        <v>430.07592438026302</v>
      </c>
      <c r="BK260" s="119">
        <f>(Escenarios!$F$11*AU260+0.1*BF260)/(Escenarios!$F$12)</f>
        <v>9.3726035245470605E-3</v>
      </c>
      <c r="BL260" s="119">
        <f>BI260/10/Escenarios!$F$12</f>
        <v>0</v>
      </c>
      <c r="BM260" s="119">
        <f>(Escenarios!$F$11*AW260+0.1*BG260)/(Escenarios!$F$12)</f>
        <v>3.7756418783720533E-2</v>
      </c>
      <c r="BN260" s="121">
        <f t="shared" si="34"/>
        <v>111.3229989827034</v>
      </c>
      <c r="BO260" s="121">
        <f>MAX(0,(BN260-Constantes!$D$13)*(1-EXP(-Constantes!$D$23)))</f>
        <v>0.48921018863582361</v>
      </c>
      <c r="BP260" s="121">
        <f>BL260+AY260*Escenarios!$F$11/Escenarios!$F$12+BO260</f>
        <v>0.48921018863582361</v>
      </c>
      <c r="BQ260" s="121">
        <f>0.0526*BL260*Observaciones!$F259^1.218</f>
        <v>0</v>
      </c>
      <c r="BR260" s="121">
        <f>BQ260*Constantes!$F$38</f>
        <v>0</v>
      </c>
      <c r="BS260" s="121">
        <f t="shared" si="35"/>
        <v>0</v>
      </c>
      <c r="BT260" s="15"/>
      <c r="BU260" s="74">
        <v>254</v>
      </c>
      <c r="BV260" s="75">
        <f>0.0526*Observaciones!$F259^2.218</f>
        <v>0</v>
      </c>
      <c r="BW260" s="75">
        <f>IF(Observaciones!$F259&gt;0.05*$CA$7,((Observaciones!$F259-0.05*$CA$7)^2)/(Observaciones!$F259+0.95*$CA$7),0)</f>
        <v>0</v>
      </c>
      <c r="BX260" s="75">
        <f>0.0526*BW260*Observaciones!$F259^1.218</f>
        <v>0</v>
      </c>
      <c r="BY260" s="27"/>
      <c r="BZ260" s="27"/>
      <c r="CA260" s="103"/>
      <c r="CB260" s="37"/>
    </row>
    <row r="261" spans="2:80" s="2" customFormat="1" ht="14.5" x14ac:dyDescent="0.35">
      <c r="B261" s="36"/>
      <c r="C261" s="74">
        <v>255</v>
      </c>
      <c r="D261" s="146">
        <f>ETo!$I260*((1-Constantes!$D$19)*ETo!$K260+ETo!$L260)</f>
        <v>1.5852675417107578</v>
      </c>
      <c r="E261" s="75">
        <f>MIN(D261*Constantes!$D$17,0.8*(H260+Observaciones!$F260-F261-G261-Constantes!$D$14))</f>
        <v>0</v>
      </c>
      <c r="F261" s="75">
        <f>IF(Observaciones!$F260&gt;0.05*Constantes!$D$18,((Observaciones!$F260-0.05*Constantes!$D$18)^2)/(Observaciones!$F260+0.95*Constantes!$D$18),0)</f>
        <v>0</v>
      </c>
      <c r="G261" s="75">
        <f>MAX(0,H260+Observaciones!$F260-F261-Constantes!$D$13)</f>
        <v>0</v>
      </c>
      <c r="H261" s="75">
        <f>H260+Observaciones!$F260-F261-E261-G261-I260</f>
        <v>25.500000000000004</v>
      </c>
      <c r="I261" s="75">
        <f>MAX(0,(H261-Constantes!$D$14)*(1-EXP(-Constantes!$D$22)))</f>
        <v>0</v>
      </c>
      <c r="J261" s="75">
        <f t="shared" si="27"/>
        <v>100.17322347201703</v>
      </c>
      <c r="K261" s="75">
        <f>MAX(0,(J261-Constantes!$D$13)*(1-EXP(-Constantes!$D$23)))</f>
        <v>0.41219306341973244</v>
      </c>
      <c r="L261" s="75">
        <f t="shared" si="28"/>
        <v>0.41219306341973244</v>
      </c>
      <c r="M261" s="75">
        <f>0.0526*F261*Observaciones!$F260^1.218</f>
        <v>0</v>
      </c>
      <c r="N261" s="75">
        <f>M261*Constantes!$D$38</f>
        <v>0</v>
      </c>
      <c r="O261" s="75">
        <f t="shared" si="29"/>
        <v>0</v>
      </c>
      <c r="P261" s="15"/>
      <c r="Q261" s="120">
        <v>255</v>
      </c>
      <c r="R261" s="146">
        <f>ETo!$I260*((1-Constantes!$E$19)*ETo!$K260+ETo!$L260)</f>
        <v>1.5854954489293629</v>
      </c>
      <c r="S261" s="121">
        <f>MIN(R261*Constantes!$E$17,0.8*(V260+Observaciones!$F260-T261-U261-Constantes!$D$14))</f>
        <v>0</v>
      </c>
      <c r="T261" s="121">
        <f>IF(Observaciones!$F260&gt;0.05*Constantes!$E$18,((Observaciones!$F260-0.05*Constantes!$E$18)^2)/(Observaciones!$F260+0.95*Constantes!$E$18),0)</f>
        <v>0</v>
      </c>
      <c r="U261" s="121">
        <f>MAX(0,V260+Observaciones!$F260-T261-Constantes!$D$13)</f>
        <v>0</v>
      </c>
      <c r="V261" s="121">
        <f>V260+Observaciones!$F260-T261-S261-U261-W260</f>
        <v>25.500000000000004</v>
      </c>
      <c r="W261" s="121">
        <f>MAX(0,(V261-Constantes!$D$14)*(1-EXP(-Constantes!$D$22)))</f>
        <v>0</v>
      </c>
      <c r="X261" s="119">
        <f>X260+(Entradas!$E$19*U261-Y260)/(800*Entradas!$D$44)</f>
        <v>0</v>
      </c>
      <c r="Y261" s="119">
        <f>8000*Entradas!$D$45*X261/Constantes!$E$32</f>
        <v>0</v>
      </c>
      <c r="Z261" s="119">
        <f>10*Escenarios!$E$11*T261</f>
        <v>0</v>
      </c>
      <c r="AA261" s="119">
        <f>10*Escenarios!$E$11*Y261</f>
        <v>0</v>
      </c>
      <c r="AB261" s="119">
        <f>0.001*Observaciones!$F260*Escenarios!$E$9</f>
        <v>0</v>
      </c>
      <c r="AC261" s="119">
        <f>Observaciones!$I260</f>
        <v>0</v>
      </c>
      <c r="AD261" s="119">
        <f>MIN(0.0005*ETo!$M260*Escenarios!$E$9*(AH260/Constantes!$E$27)^(2/3),AH260+Z261+AA261+AB261+AC261)</f>
        <v>3.6577111171003769</v>
      </c>
      <c r="AE261" s="119">
        <f>MIN(Constantes!$E$26*(AH260/Constantes!$E$27)^(2/3),AH260+Z261+AA261+AB261+AC261-AD261)</f>
        <v>15.402676407790125</v>
      </c>
      <c r="AF261" s="119">
        <f>MIN(Entradas!$E$20,AH260+Z261+AA261+AB261+AC261-AD261-AE261)</f>
        <v>1</v>
      </c>
      <c r="AG261" s="119">
        <f>MAX(0,AH260+Z261+AA261+AB261+AC261-AD261-AE261-AF261-Constantes!$E$27)</f>
        <v>0</v>
      </c>
      <c r="AH261" s="119">
        <f t="shared" si="30"/>
        <v>4485.595651507002</v>
      </c>
      <c r="AI261" s="119">
        <f>(Escenarios!$E$11*S261+0.1*AD261)/(Escenarios!$E$12)</f>
        <v>1.0450603191715363E-2</v>
      </c>
      <c r="AJ261" s="119">
        <f>AG261/10/Escenarios!$E$12</f>
        <v>0</v>
      </c>
      <c r="AK261" s="119">
        <f>(Escenarios!$E$11*U261+0.1*AE261)/(Escenarios!$E$12)</f>
        <v>4.4007646879400363E-2</v>
      </c>
      <c r="AL261" s="121">
        <f t="shared" si="31"/>
        <v>105.25530028465249</v>
      </c>
      <c r="AM261" s="121">
        <f>MAX(0,(AL261-Constantes!$D$13)*(1-EXP(-Constantes!$D$23)))</f>
        <v>0.4472975321923458</v>
      </c>
      <c r="AN261" s="121">
        <f>AJ261+W261*Escenarios!$E$11/Escenarios!$E$12+AM261</f>
        <v>0.4472975321923458</v>
      </c>
      <c r="AO261" s="121">
        <f>0.0526*AJ261*Observaciones!$F260^1.218</f>
        <v>0</v>
      </c>
      <c r="AP261" s="121">
        <f>AO261*Constantes!$E$38</f>
        <v>0</v>
      </c>
      <c r="AQ261" s="121">
        <f t="shared" si="32"/>
        <v>0</v>
      </c>
      <c r="AR261" s="15"/>
      <c r="AS261" s="74">
        <v>255</v>
      </c>
      <c r="AT261" s="146">
        <f>ETo!$I260*((1-Constantes!$F$19)*ETo!$K260+ETo!$L260)</f>
        <v>1.5862206082612882</v>
      </c>
      <c r="AU261" s="121">
        <f>MIN(AT261*Constantes!$F$17,0.8*(AX260+Observaciones!$F260-AV261-AW261-Constantes!$D$14))</f>
        <v>0</v>
      </c>
      <c r="AV261" s="121">
        <f>IF(Observaciones!$F260&gt;0.05*Constantes!$F$18,((Observaciones!$F260-0.05*Constantes!$F$18)^2)/(Observaciones!$F260+0.95*Constantes!$F$18),0)</f>
        <v>0</v>
      </c>
      <c r="AW261" s="121">
        <f>MAX(0,AX260+Observaciones!$F260-AV261-Constantes!$D$13)</f>
        <v>0</v>
      </c>
      <c r="AX261" s="121">
        <f>AX260+Observaciones!$F260-AV261-AU261-AW261-AY260</f>
        <v>25.500000000000004</v>
      </c>
      <c r="AY261" s="121">
        <f>MAX(0,(AX261-Constantes!$D$14)*(1-EXP(-Constantes!$D$22)))</f>
        <v>0</v>
      </c>
      <c r="AZ261" s="119">
        <f>AZ260+(Entradas!$F$19*AW261-BA260)/(800*Entradas!$D$44)</f>
        <v>0</v>
      </c>
      <c r="BA261" s="119">
        <f>8000*Entradas!$D$45*AZ261/Constantes!$F$32</f>
        <v>0</v>
      </c>
      <c r="BB261" s="119">
        <f>10*Escenarios!$F$11*AV261</f>
        <v>0</v>
      </c>
      <c r="BC261" s="119">
        <f>10*Escenarios!$F$11*BA261</f>
        <v>0</v>
      </c>
      <c r="BD261" s="119">
        <f>0.001*Observaciones!$F260*Escenarios!$F$9</f>
        <v>0</v>
      </c>
      <c r="BE261" s="119">
        <f>Observaciones!$I260</f>
        <v>0</v>
      </c>
      <c r="BF261" s="119">
        <f>MIN(0.0005*ETo!$M260*Escenarios!$F$9*(BJ260/Constantes!$F$27)^(2/3),BJ260+BB261+BE261+BC261+BD261)</f>
        <v>3.0558178127752922</v>
      </c>
      <c r="BG261" s="119">
        <f>MIN(Constantes!$F$26*(BJ260/Constantes!$F$27)^(2/3),BJ260+BB261+BC261+BD261+BE261-BF261)</f>
        <v>12.868094670267849</v>
      </c>
      <c r="BH261" s="119">
        <f>MIN(Entradas!$F$20,BJ260+BB261+BC261+BD261+BE261-BF261-BG261)</f>
        <v>1</v>
      </c>
      <c r="BI261" s="119">
        <f>MAX(0,BJ260+BB261+BC261+BD261+BE261-BF261-BG261-BH261-Constantes!$F$27)</f>
        <v>0</v>
      </c>
      <c r="BJ261" s="119">
        <f t="shared" si="33"/>
        <v>413.15201189721989</v>
      </c>
      <c r="BK261" s="119">
        <f>(Escenarios!$F$11*AU261+0.1*BF261)/(Escenarios!$F$12)</f>
        <v>8.7309080365008344E-3</v>
      </c>
      <c r="BL261" s="119">
        <f>BI261/10/Escenarios!$F$12</f>
        <v>0</v>
      </c>
      <c r="BM261" s="119">
        <f>(Escenarios!$F$11*AW261+0.1*BG261)/(Escenarios!$F$12)</f>
        <v>3.6765984772193859E-2</v>
      </c>
      <c r="BN261" s="121">
        <f t="shared" si="34"/>
        <v>110.87055477883976</v>
      </c>
      <c r="BO261" s="121">
        <f>MAX(0,(BN261-Constantes!$D$13)*(1-EXP(-Constantes!$D$23)))</f>
        <v>0.48608492823314892</v>
      </c>
      <c r="BP261" s="121">
        <f>BL261+AY261*Escenarios!$F$11/Escenarios!$F$12+BO261</f>
        <v>0.48608492823314892</v>
      </c>
      <c r="BQ261" s="121">
        <f>0.0526*BL261*Observaciones!$F260^1.218</f>
        <v>0</v>
      </c>
      <c r="BR261" s="121">
        <f>BQ261*Constantes!$F$38</f>
        <v>0</v>
      </c>
      <c r="BS261" s="121">
        <f t="shared" si="35"/>
        <v>0</v>
      </c>
      <c r="BT261" s="15"/>
      <c r="BU261" s="74">
        <v>255</v>
      </c>
      <c r="BV261" s="75">
        <f>0.0526*Observaciones!$F260^2.218</f>
        <v>0</v>
      </c>
      <c r="BW261" s="75">
        <f>IF(Observaciones!$F260&gt;0.05*$CA$7,((Observaciones!$F260-0.05*$CA$7)^2)/(Observaciones!$F260+0.95*$CA$7),0)</f>
        <v>0</v>
      </c>
      <c r="BX261" s="75">
        <f>0.0526*BW261*Observaciones!$F260^1.218</f>
        <v>0</v>
      </c>
      <c r="BY261" s="27"/>
      <c r="BZ261" s="27"/>
      <c r="CA261" s="103"/>
      <c r="CB261" s="37"/>
    </row>
    <row r="262" spans="2:80" s="2" customFormat="1" ht="14.5" x14ac:dyDescent="0.35">
      <c r="B262" s="36"/>
      <c r="C262" s="74">
        <v>256</v>
      </c>
      <c r="D262" s="146">
        <f>ETo!$I261*((1-Constantes!$D$19)*ETo!$K261+ETo!$L261)</f>
        <v>1.52785247190988</v>
      </c>
      <c r="E262" s="75">
        <f>MIN(D262*Constantes!$D$17,0.8*(H261+Observaciones!$F261-F262-G262-Constantes!$D$14))</f>
        <v>0</v>
      </c>
      <c r="F262" s="75">
        <f>IF(Observaciones!$F261&gt;0.05*Constantes!$D$18,((Observaciones!$F261-0.05*Constantes!$D$18)^2)/(Observaciones!$F261+0.95*Constantes!$D$18),0)</f>
        <v>0</v>
      </c>
      <c r="G262" s="75">
        <f>MAX(0,H261+Observaciones!$F261-F262-Constantes!$D$13)</f>
        <v>0</v>
      </c>
      <c r="H262" s="75">
        <f>H261+Observaciones!$F261-F262-E262-G262-I261</f>
        <v>25.500000000000004</v>
      </c>
      <c r="I262" s="75">
        <f>MAX(0,(H262-Constantes!$D$14)*(1-EXP(-Constantes!$D$22)))</f>
        <v>0</v>
      </c>
      <c r="J262" s="75">
        <f t="shared" si="27"/>
        <v>99.761030408597293</v>
      </c>
      <c r="K262" s="75">
        <f>MAX(0,(J262-Constantes!$D$13)*(1-EXP(-Constantes!$D$23)))</f>
        <v>0.40934583795333851</v>
      </c>
      <c r="L262" s="75">
        <f t="shared" si="28"/>
        <v>0.40934583795333851</v>
      </c>
      <c r="M262" s="75">
        <f>0.0526*F262*Observaciones!$F261^1.218</f>
        <v>0</v>
      </c>
      <c r="N262" s="75">
        <f>M262*Constantes!$D$38</f>
        <v>0</v>
      </c>
      <c r="O262" s="75">
        <f t="shared" si="29"/>
        <v>0</v>
      </c>
      <c r="P262" s="15"/>
      <c r="Q262" s="120">
        <v>256</v>
      </c>
      <c r="R262" s="146">
        <f>ETo!$I261*((1-Constantes!$E$19)*ETo!$K261+ETo!$L261)</f>
        <v>1.5280710712595613</v>
      </c>
      <c r="S262" s="121">
        <f>MIN(R262*Constantes!$E$17,0.8*(V261+Observaciones!$F261-T262-U262-Constantes!$D$14))</f>
        <v>0</v>
      </c>
      <c r="T262" s="121">
        <f>IF(Observaciones!$F261&gt;0.05*Constantes!$E$18,((Observaciones!$F261-0.05*Constantes!$E$18)^2)/(Observaciones!$F261+0.95*Constantes!$E$18),0)</f>
        <v>0</v>
      </c>
      <c r="U262" s="121">
        <f>MAX(0,V261+Observaciones!$F261-T262-Constantes!$D$13)</f>
        <v>0</v>
      </c>
      <c r="V262" s="121">
        <f>V261+Observaciones!$F261-T262-S262-U262-W261</f>
        <v>25.500000000000004</v>
      </c>
      <c r="W262" s="121">
        <f>MAX(0,(V262-Constantes!$D$14)*(1-EXP(-Constantes!$D$22)))</f>
        <v>0</v>
      </c>
      <c r="X262" s="119">
        <f>X261+(Entradas!$E$19*U262-Y261)/(800*Entradas!$D$44)</f>
        <v>0</v>
      </c>
      <c r="Y262" s="119">
        <f>8000*Entradas!$D$45*X262/Constantes!$E$32</f>
        <v>0</v>
      </c>
      <c r="Z262" s="119">
        <f>10*Escenarios!$E$11*T262</f>
        <v>0</v>
      </c>
      <c r="AA262" s="119">
        <f>10*Escenarios!$E$11*Y262</f>
        <v>0</v>
      </c>
      <c r="AB262" s="119">
        <f>0.001*Observaciones!$F261*Escenarios!$E$9</f>
        <v>0</v>
      </c>
      <c r="AC262" s="119">
        <f>Observaciones!$I261</f>
        <v>0</v>
      </c>
      <c r="AD262" s="119">
        <f>MIN(0.0005*ETo!$M261*Escenarios!$E$9*(AH261/Constantes!$E$27)^(2/3),AH261+Z262+AA262+AB262+AC262)</f>
        <v>3.5119742520342188</v>
      </c>
      <c r="AE262" s="119">
        <f>MIN(Constantes!$E$26*(AH261/Constantes!$E$27)^(2/3),AH261+Z262+AA262+AB262+AC262-AD262)</f>
        <v>15.356924521786288</v>
      </c>
      <c r="AF262" s="119">
        <f>MIN(Entradas!$E$20,AH261+Z262+AA262+AB262+AC262-AD262-AE262)</f>
        <v>1</v>
      </c>
      <c r="AG262" s="119">
        <f>MAX(0,AH261+Z262+AA262+AB262+AC262-AD262-AE262-AF262-Constantes!$E$27)</f>
        <v>0</v>
      </c>
      <c r="AH262" s="119">
        <f t="shared" si="30"/>
        <v>4465.7267527331815</v>
      </c>
      <c r="AI262" s="119">
        <f>(Escenarios!$E$11*S262+0.1*AD262)/(Escenarios!$E$12)</f>
        <v>1.0034212148669197E-2</v>
      </c>
      <c r="AJ262" s="119">
        <f>AG262/10/Escenarios!$E$12</f>
        <v>0</v>
      </c>
      <c r="AK262" s="119">
        <f>(Escenarios!$E$11*U262+0.1*AE262)/(Escenarios!$E$12)</f>
        <v>4.387692720510368E-2</v>
      </c>
      <c r="AL262" s="121">
        <f t="shared" si="31"/>
        <v>104.85187967966525</v>
      </c>
      <c r="AM262" s="121">
        <f>MAX(0,(AL262-Constantes!$D$13)*(1-EXP(-Constantes!$D$23)))</f>
        <v>0.44451090252260267</v>
      </c>
      <c r="AN262" s="121">
        <f>AJ262+W262*Escenarios!$E$11/Escenarios!$E$12+AM262</f>
        <v>0.44451090252260267</v>
      </c>
      <c r="AO262" s="121">
        <f>0.0526*AJ262*Observaciones!$F261^1.218</f>
        <v>0</v>
      </c>
      <c r="AP262" s="121">
        <f>AO262*Constantes!$E$38</f>
        <v>0</v>
      </c>
      <c r="AQ262" s="121">
        <f t="shared" si="32"/>
        <v>0</v>
      </c>
      <c r="AR262" s="15"/>
      <c r="AS262" s="74">
        <v>256</v>
      </c>
      <c r="AT262" s="146">
        <f>ETo!$I261*((1-Constantes!$F$19)*ETo!$K261+ETo!$L261)</f>
        <v>1.5287666146449119</v>
      </c>
      <c r="AU262" s="121">
        <f>MIN(AT262*Constantes!$F$17,0.8*(AX261+Observaciones!$F261-AV262-AW262-Constantes!$D$14))</f>
        <v>0</v>
      </c>
      <c r="AV262" s="121">
        <f>IF(Observaciones!$F261&gt;0.05*Constantes!$F$18,((Observaciones!$F261-0.05*Constantes!$F$18)^2)/(Observaciones!$F261+0.95*Constantes!$F$18),0)</f>
        <v>0</v>
      </c>
      <c r="AW262" s="121">
        <f>MAX(0,AX261+Observaciones!$F261-AV262-Constantes!$D$13)</f>
        <v>0</v>
      </c>
      <c r="AX262" s="121">
        <f>AX261+Observaciones!$F261-AV262-AU262-AW262-AY261</f>
        <v>25.500000000000004</v>
      </c>
      <c r="AY262" s="121">
        <f>MAX(0,(AX262-Constantes!$D$14)*(1-EXP(-Constantes!$D$22)))</f>
        <v>0</v>
      </c>
      <c r="AZ262" s="119">
        <f>AZ261+(Entradas!$F$19*AW262-BA261)/(800*Entradas!$D$44)</f>
        <v>0</v>
      </c>
      <c r="BA262" s="119">
        <f>8000*Entradas!$D$45*AZ262/Constantes!$F$32</f>
        <v>0</v>
      </c>
      <c r="BB262" s="119">
        <f>10*Escenarios!$F$11*AV262</f>
        <v>0</v>
      </c>
      <c r="BC262" s="119">
        <f>10*Escenarios!$F$11*BA262</f>
        <v>0</v>
      </c>
      <c r="BD262" s="119">
        <f>0.001*Observaciones!$F261*Escenarios!$F$9</f>
        <v>0</v>
      </c>
      <c r="BE262" s="119">
        <f>Observaciones!$I261</f>
        <v>0</v>
      </c>
      <c r="BF262" s="119">
        <f>MIN(0.0005*ETo!$M261*Escenarios!$F$9*(BJ261/Constantes!$F$27)^(2/3),BJ261+BB262+BE262+BC262+BD262)</f>
        <v>2.8650870024403661</v>
      </c>
      <c r="BG262" s="119">
        <f>MIN(Constantes!$F$26*(BJ261/Constantes!$F$27)^(2/3),BJ261+BB262+BC262+BD262+BE262-BF262)</f>
        <v>12.528259516521913</v>
      </c>
      <c r="BH262" s="119">
        <f>MIN(Entradas!$F$20,BJ261+BB262+BC262+BD262+BE262-BF262-BG262)</f>
        <v>1</v>
      </c>
      <c r="BI262" s="119">
        <f>MAX(0,BJ261+BB262+BC262+BD262+BE262-BF262-BG262-BH262-Constantes!$F$27)</f>
        <v>0</v>
      </c>
      <c r="BJ262" s="119">
        <f t="shared" si="33"/>
        <v>396.7586653782576</v>
      </c>
      <c r="BK262" s="119">
        <f>(Escenarios!$F$11*AU262+0.1*BF262)/(Escenarios!$F$12)</f>
        <v>8.1859628641153329E-3</v>
      </c>
      <c r="BL262" s="119">
        <f>BI262/10/Escenarios!$F$12</f>
        <v>0</v>
      </c>
      <c r="BM262" s="119">
        <f>(Escenarios!$F$11*AW262+0.1*BG262)/(Escenarios!$F$12)</f>
        <v>3.5795027190062612E-2</v>
      </c>
      <c r="BN262" s="121">
        <f t="shared" si="34"/>
        <v>110.42026487779667</v>
      </c>
      <c r="BO262" s="121">
        <f>MAX(0,(BN262-Constantes!$D$13)*(1-EXP(-Constantes!$D$23)))</f>
        <v>0.4829745486870371</v>
      </c>
      <c r="BP262" s="121">
        <f>BL262+AY262*Escenarios!$F$11/Escenarios!$F$12+BO262</f>
        <v>0.4829745486870371</v>
      </c>
      <c r="BQ262" s="121">
        <f>0.0526*BL262*Observaciones!$F261^1.218</f>
        <v>0</v>
      </c>
      <c r="BR262" s="121">
        <f>BQ262*Constantes!$F$38</f>
        <v>0</v>
      </c>
      <c r="BS262" s="121">
        <f t="shared" si="35"/>
        <v>0</v>
      </c>
      <c r="BT262" s="15"/>
      <c r="BU262" s="74">
        <v>256</v>
      </c>
      <c r="BV262" s="75">
        <f>0.0526*Observaciones!$F261^2.218</f>
        <v>0</v>
      </c>
      <c r="BW262" s="75">
        <f>IF(Observaciones!$F261&gt;0.05*$CA$7,((Observaciones!$F261-0.05*$CA$7)^2)/(Observaciones!$F261+0.95*$CA$7),0)</f>
        <v>0</v>
      </c>
      <c r="BX262" s="75">
        <f>0.0526*BW262*Observaciones!$F261^1.218</f>
        <v>0</v>
      </c>
      <c r="BY262" s="27"/>
      <c r="BZ262" s="27"/>
      <c r="CA262" s="103"/>
      <c r="CB262" s="37"/>
    </row>
    <row r="263" spans="2:80" s="2" customFormat="1" ht="14.5" x14ac:dyDescent="0.35">
      <c r="B263" s="36"/>
      <c r="C263" s="74">
        <v>257</v>
      </c>
      <c r="D263" s="146">
        <f>ETo!$I262*((1-Constantes!$D$19)*ETo!$K262+ETo!$L262)</f>
        <v>1.5439004147295032</v>
      </c>
      <c r="E263" s="75">
        <f>MIN(D263*Constantes!$D$17,0.8*(H262+Observaciones!$F262-F263-G263-Constantes!$D$14))</f>
        <v>0</v>
      </c>
      <c r="F263" s="75">
        <f>IF(Observaciones!$F262&gt;0.05*Constantes!$D$18,((Observaciones!$F262-0.05*Constantes!$D$18)^2)/(Observaciones!$F262+0.95*Constantes!$D$18),0)</f>
        <v>0</v>
      </c>
      <c r="G263" s="75">
        <f>MAX(0,H262+Observaciones!$F262-F263-Constantes!$D$13)</f>
        <v>0</v>
      </c>
      <c r="H263" s="75">
        <f>H262+Observaciones!$F262-F263-E263-G263-I262</f>
        <v>25.500000000000004</v>
      </c>
      <c r="I263" s="75">
        <f>MAX(0,(H263-Constantes!$D$14)*(1-EXP(-Constantes!$D$22)))</f>
        <v>0</v>
      </c>
      <c r="J263" s="75">
        <f t="shared" si="27"/>
        <v>99.351684570643954</v>
      </c>
      <c r="K263" s="75">
        <f>MAX(0,(J263-Constantes!$D$13)*(1-EXP(-Constantes!$D$23)))</f>
        <v>0.40651827970984544</v>
      </c>
      <c r="L263" s="75">
        <f t="shared" si="28"/>
        <v>0.40651827970984544</v>
      </c>
      <c r="M263" s="75">
        <f>0.0526*F263*Observaciones!$F262^1.218</f>
        <v>0</v>
      </c>
      <c r="N263" s="75">
        <f>M263*Constantes!$D$38</f>
        <v>0</v>
      </c>
      <c r="O263" s="75">
        <f t="shared" si="29"/>
        <v>0</v>
      </c>
      <c r="P263" s="15"/>
      <c r="Q263" s="120">
        <v>257</v>
      </c>
      <c r="R263" s="146">
        <f>ETo!$I262*((1-Constantes!$E$19)*ETo!$K262+ETo!$L262)</f>
        <v>1.5441211379861013</v>
      </c>
      <c r="S263" s="121">
        <f>MIN(R263*Constantes!$E$17,0.8*(V262+Observaciones!$F262-T263-U263-Constantes!$D$14))</f>
        <v>0</v>
      </c>
      <c r="T263" s="121">
        <f>IF(Observaciones!$F262&gt;0.05*Constantes!$E$18,((Observaciones!$F262-0.05*Constantes!$E$18)^2)/(Observaciones!$F262+0.95*Constantes!$E$18),0)</f>
        <v>0</v>
      </c>
      <c r="U263" s="121">
        <f>MAX(0,V262+Observaciones!$F262-T263-Constantes!$D$13)</f>
        <v>0</v>
      </c>
      <c r="V263" s="121">
        <f>V262+Observaciones!$F262-T263-S263-U263-W262</f>
        <v>25.500000000000004</v>
      </c>
      <c r="W263" s="121">
        <f>MAX(0,(V263-Constantes!$D$14)*(1-EXP(-Constantes!$D$22)))</f>
        <v>0</v>
      </c>
      <c r="X263" s="119">
        <f>X262+(Entradas!$E$19*U263-Y262)/(800*Entradas!$D$44)</f>
        <v>0</v>
      </c>
      <c r="Y263" s="119">
        <f>8000*Entradas!$D$45*X263/Constantes!$E$32</f>
        <v>0</v>
      </c>
      <c r="Z263" s="119">
        <f>10*Escenarios!$E$11*T263</f>
        <v>0</v>
      </c>
      <c r="AA263" s="119">
        <f>10*Escenarios!$E$11*Y263</f>
        <v>0</v>
      </c>
      <c r="AB263" s="119">
        <f>0.001*Observaciones!$F262*Escenarios!$E$9</f>
        <v>0</v>
      </c>
      <c r="AC263" s="119">
        <f>Observaciones!$I262</f>
        <v>0</v>
      </c>
      <c r="AD263" s="119">
        <f>MIN(0.0005*ETo!$M262*Escenarios!$E$9*(AH262/Constantes!$E$27)^(2/3),AH262+Z263+AA263+AB263+AC263)</f>
        <v>3.537920339358644</v>
      </c>
      <c r="AE263" s="119">
        <f>MIN(Constantes!$E$26*(AH262/Constantes!$E$27)^(2/3),AH262+Z263+AA263+AB263+AC263-AD263)</f>
        <v>15.311542086504016</v>
      </c>
      <c r="AF263" s="119">
        <f>MIN(Entradas!$E$20,AH262+Z263+AA263+AB263+AC263-AD263-AE263)</f>
        <v>1</v>
      </c>
      <c r="AG263" s="119">
        <f>MAX(0,AH262+Z263+AA263+AB263+AC263-AD263-AE263-AF263-Constantes!$E$27)</f>
        <v>0</v>
      </c>
      <c r="AH263" s="119">
        <f t="shared" si="30"/>
        <v>4445.8772903073186</v>
      </c>
      <c r="AI263" s="119">
        <f>(Escenarios!$E$11*S263+0.1*AD263)/(Escenarios!$E$12)</f>
        <v>1.0108343826738983E-2</v>
      </c>
      <c r="AJ263" s="119">
        <f>AG263/10/Escenarios!$E$12</f>
        <v>0</v>
      </c>
      <c r="AK263" s="119">
        <f>(Escenarios!$E$11*U263+0.1*AE263)/(Escenarios!$E$12)</f>
        <v>4.374726310429719E-2</v>
      </c>
      <c r="AL263" s="121">
        <f t="shared" si="31"/>
        <v>104.45111604024693</v>
      </c>
      <c r="AM263" s="121">
        <f>MAX(0,(AL263-Constantes!$D$13)*(1-EXP(-Constantes!$D$23)))</f>
        <v>0.44174262585465057</v>
      </c>
      <c r="AN263" s="121">
        <f>AJ263+W263*Escenarios!$E$11/Escenarios!$E$12+AM263</f>
        <v>0.44174262585465057</v>
      </c>
      <c r="AO263" s="121">
        <f>0.0526*AJ263*Observaciones!$F262^1.218</f>
        <v>0</v>
      </c>
      <c r="AP263" s="121">
        <f>AO263*Constantes!$E$38</f>
        <v>0</v>
      </c>
      <c r="AQ263" s="121">
        <f t="shared" si="32"/>
        <v>0</v>
      </c>
      <c r="AR263" s="15"/>
      <c r="AS263" s="74">
        <v>257</v>
      </c>
      <c r="AT263" s="146">
        <f>ETo!$I262*((1-Constantes!$F$19)*ETo!$K262+ETo!$L262)</f>
        <v>1.5448234392570959</v>
      </c>
      <c r="AU263" s="121">
        <f>MIN(AT263*Constantes!$F$17,0.8*(AX262+Observaciones!$F262-AV263-AW263-Constantes!$D$14))</f>
        <v>0</v>
      </c>
      <c r="AV263" s="121">
        <f>IF(Observaciones!$F262&gt;0.05*Constantes!$F$18,((Observaciones!$F262-0.05*Constantes!$F$18)^2)/(Observaciones!$F262+0.95*Constantes!$F$18),0)</f>
        <v>0</v>
      </c>
      <c r="AW263" s="121">
        <f>MAX(0,AX262+Observaciones!$F262-AV263-Constantes!$D$13)</f>
        <v>0</v>
      </c>
      <c r="AX263" s="121">
        <f>AX262+Observaciones!$F262-AV263-AU263-AW263-AY262</f>
        <v>25.500000000000004</v>
      </c>
      <c r="AY263" s="121">
        <f>MAX(0,(AX263-Constantes!$D$14)*(1-EXP(-Constantes!$D$22)))</f>
        <v>0</v>
      </c>
      <c r="AZ263" s="119">
        <f>AZ262+(Entradas!$F$19*AW263-BA262)/(800*Entradas!$D$44)</f>
        <v>0</v>
      </c>
      <c r="BA263" s="119">
        <f>8000*Entradas!$D$45*AZ263/Constantes!$F$32</f>
        <v>0</v>
      </c>
      <c r="BB263" s="119">
        <f>10*Escenarios!$F$11*AV263</f>
        <v>0</v>
      </c>
      <c r="BC263" s="119">
        <f>10*Escenarios!$F$11*BA263</f>
        <v>0</v>
      </c>
      <c r="BD263" s="119">
        <f>0.001*Observaciones!$F262*Escenarios!$F$9</f>
        <v>0</v>
      </c>
      <c r="BE263" s="119">
        <f>Observaciones!$I262</f>
        <v>0</v>
      </c>
      <c r="BF263" s="119">
        <f>MIN(0.0005*ETo!$M262*Escenarios!$F$9*(BJ262/Constantes!$F$27)^(2/3),BJ262+BB263+BE263+BC263+BD263)</f>
        <v>2.8177182038272988</v>
      </c>
      <c r="BG263" s="119">
        <f>MIN(Constantes!$F$26*(BJ262/Constantes!$F$27)^(2/3),BJ262+BB263+BC263+BD263+BE263-BF263)</f>
        <v>12.194624730762389</v>
      </c>
      <c r="BH263" s="119">
        <f>MIN(Entradas!$F$20,BJ262+BB263+BC263+BD263+BE263-BF263-BG263)</f>
        <v>1</v>
      </c>
      <c r="BI263" s="119">
        <f>MAX(0,BJ262+BB263+BC263+BD263+BE263-BF263-BG263-BH263-Constantes!$F$27)</f>
        <v>0</v>
      </c>
      <c r="BJ263" s="119">
        <f t="shared" si="33"/>
        <v>380.74632244366791</v>
      </c>
      <c r="BK263" s="119">
        <f>(Escenarios!$F$11*AU263+0.1*BF263)/(Escenarios!$F$12)</f>
        <v>8.0506234395065681E-3</v>
      </c>
      <c r="BL263" s="119">
        <f>BI263/10/Escenarios!$F$12</f>
        <v>0</v>
      </c>
      <c r="BM263" s="119">
        <f>(Escenarios!$F$11*AW263+0.1*BG263)/(Escenarios!$F$12)</f>
        <v>3.4841784945035398E-2</v>
      </c>
      <c r="BN263" s="121">
        <f t="shared" si="34"/>
        <v>109.97213211405466</v>
      </c>
      <c r="BO263" s="121">
        <f>MAX(0,(BN263-Constantes!$D$13)*(1-EXP(-Constantes!$D$23)))</f>
        <v>0.47987906957667548</v>
      </c>
      <c r="BP263" s="121">
        <f>BL263+AY263*Escenarios!$F$11/Escenarios!$F$12+BO263</f>
        <v>0.47987906957667548</v>
      </c>
      <c r="BQ263" s="121">
        <f>0.0526*BL263*Observaciones!$F262^1.218</f>
        <v>0</v>
      </c>
      <c r="BR263" s="121">
        <f>BQ263*Constantes!$F$38</f>
        <v>0</v>
      </c>
      <c r="BS263" s="121">
        <f t="shared" si="35"/>
        <v>0</v>
      </c>
      <c r="BT263" s="15"/>
      <c r="BU263" s="74">
        <v>257</v>
      </c>
      <c r="BV263" s="75">
        <f>0.0526*Observaciones!$F262^2.218</f>
        <v>0</v>
      </c>
      <c r="BW263" s="75">
        <f>IF(Observaciones!$F262&gt;0.05*$CA$7,((Observaciones!$F262-0.05*$CA$7)^2)/(Observaciones!$F262+0.95*$CA$7),0)</f>
        <v>0</v>
      </c>
      <c r="BX263" s="75">
        <f>0.0526*BW263*Observaciones!$F262^1.218</f>
        <v>0</v>
      </c>
      <c r="BY263" s="27"/>
      <c r="BZ263" s="27"/>
      <c r="CA263" s="103"/>
      <c r="CB263" s="37"/>
    </row>
    <row r="264" spans="2:80" s="2" customFormat="1" ht="14.5" x14ac:dyDescent="0.35">
      <c r="B264" s="36"/>
      <c r="C264" s="74">
        <v>258</v>
      </c>
      <c r="D264" s="146">
        <f>ETo!$I263*((1-Constantes!$D$19)*ETo!$K263+ETo!$L263)</f>
        <v>1.6252308547803485</v>
      </c>
      <c r="E264" s="75">
        <f>MIN(D264*Constantes!$D$17,0.8*(H263+Observaciones!$F263-F264-G264-Constantes!$D$14))</f>
        <v>0</v>
      </c>
      <c r="F264" s="75">
        <f>IF(Observaciones!$F263&gt;0.05*Constantes!$D$18,((Observaciones!$F263-0.05*Constantes!$D$18)^2)/(Observaciones!$F263+0.95*Constantes!$D$18),0)</f>
        <v>0</v>
      </c>
      <c r="G264" s="75">
        <f>MAX(0,H263+Observaciones!$F263-F264-Constantes!$D$13)</f>
        <v>0</v>
      </c>
      <c r="H264" s="75">
        <f>H263+Observaciones!$F263-F264-E264-G264-I263</f>
        <v>25.500000000000004</v>
      </c>
      <c r="I264" s="75">
        <f>MAX(0,(H264-Constantes!$D$14)*(1-EXP(-Constantes!$D$22)))</f>
        <v>0</v>
      </c>
      <c r="J264" s="75">
        <f t="shared" ref="J264:J327" si="36">J263+G264-K263</f>
        <v>98.945166290934111</v>
      </c>
      <c r="K264" s="75">
        <f>MAX(0,(J264-Constantes!$D$13)*(1-EXP(-Constantes!$D$23)))</f>
        <v>0.40371025283782142</v>
      </c>
      <c r="L264" s="75">
        <f t="shared" ref="L264:L327" si="37">F264+I264+K264</f>
        <v>0.40371025283782142</v>
      </c>
      <c r="M264" s="75">
        <f>0.0526*F264*Observaciones!$F263^1.218</f>
        <v>0</v>
      </c>
      <c r="N264" s="75">
        <f>M264*Constantes!$D$38</f>
        <v>0</v>
      </c>
      <c r="O264" s="75">
        <f t="shared" ref="O264:O327" si="38">N264*1000000/(L264/1000*10000)</f>
        <v>0</v>
      </c>
      <c r="P264" s="15"/>
      <c r="Q264" s="120">
        <v>258</v>
      </c>
      <c r="R264" s="146">
        <f>ETo!$I263*((1-Constantes!$E$19)*ETo!$K263+ETo!$L263)</f>
        <v>1.6254637602172939</v>
      </c>
      <c r="S264" s="121">
        <f>MIN(R264*Constantes!$E$17,0.8*(V263+Observaciones!$F263-T264-U264-Constantes!$D$14))</f>
        <v>0</v>
      </c>
      <c r="T264" s="121">
        <f>IF(Observaciones!$F263&gt;0.05*Constantes!$E$18,((Observaciones!$F263-0.05*Constantes!$E$18)^2)/(Observaciones!$F263+0.95*Constantes!$E$18),0)</f>
        <v>0</v>
      </c>
      <c r="U264" s="121">
        <f>MAX(0,V263+Observaciones!$F263-T264-Constantes!$D$13)</f>
        <v>0</v>
      </c>
      <c r="V264" s="121">
        <f>V263+Observaciones!$F263-T264-S264-U264-W263</f>
        <v>25.500000000000004</v>
      </c>
      <c r="W264" s="121">
        <f>MAX(0,(V264-Constantes!$D$14)*(1-EXP(-Constantes!$D$22)))</f>
        <v>0</v>
      </c>
      <c r="X264" s="119">
        <f>X263+(Entradas!$E$19*U264-Y263)/(800*Entradas!$D$44)</f>
        <v>0</v>
      </c>
      <c r="Y264" s="119">
        <f>8000*Entradas!$D$45*X264/Constantes!$E$32</f>
        <v>0</v>
      </c>
      <c r="Z264" s="119">
        <f>10*Escenarios!$E$11*T264</f>
        <v>0</v>
      </c>
      <c r="AA264" s="119">
        <f>10*Escenarios!$E$11*Y264</f>
        <v>0</v>
      </c>
      <c r="AB264" s="119">
        <f>0.001*Observaciones!$F263*Escenarios!$E$9</f>
        <v>0</v>
      </c>
      <c r="AC264" s="119">
        <f>Observaciones!$I263</f>
        <v>0</v>
      </c>
      <c r="AD264" s="119">
        <f>MIN(0.0005*ETo!$M263*Escenarios!$E$9*(AH263/Constantes!$E$27)^(2/3),AH263+Z264+AA264+AB264+AC264)</f>
        <v>3.7147097476460544</v>
      </c>
      <c r="AE264" s="119">
        <f>MIN(Constantes!$E$26*(AH263/Constantes!$E$27)^(2/3),AH263+Z264+AA264+AB264+AC264-AD264)</f>
        <v>15.266136789274807</v>
      </c>
      <c r="AF264" s="119">
        <f>MIN(Entradas!$E$20,AH263+Z264+AA264+AB264+AC264-AD264-AE264)</f>
        <v>1</v>
      </c>
      <c r="AG264" s="119">
        <f>MAX(0,AH263+Z264+AA264+AB264+AC264-AD264-AE264-AF264-Constantes!$E$27)</f>
        <v>0</v>
      </c>
      <c r="AH264" s="119">
        <f t="shared" ref="AH264:AH327" si="39">AH263+Z264+AA264+AB264+AC264-AG264-AD264-AE264-AF264</f>
        <v>4425.8964437703971</v>
      </c>
      <c r="AI264" s="119">
        <f>(Escenarios!$E$11*S264+0.1*AD264)/(Escenarios!$E$12)</f>
        <v>1.0613456421845869E-2</v>
      </c>
      <c r="AJ264" s="119">
        <f>AG264/10/Escenarios!$E$12</f>
        <v>0</v>
      </c>
      <c r="AK264" s="119">
        <f>(Escenarios!$E$11*U264+0.1*AE264)/(Escenarios!$E$12)</f>
        <v>4.3617533683642302E-2</v>
      </c>
      <c r="AL264" s="121">
        <f t="shared" ref="AL264:AL327" si="40">AL263+AK264-AM263</f>
        <v>104.05299094807593</v>
      </c>
      <c r="AM264" s="121">
        <f>MAX(0,(AL264-Constantes!$D$13)*(1-EXP(-Constantes!$D$23)))</f>
        <v>0.43899257496384891</v>
      </c>
      <c r="AN264" s="121">
        <f>AJ264+W264*Escenarios!$E$11/Escenarios!$E$12+AM264</f>
        <v>0.43899257496384891</v>
      </c>
      <c r="AO264" s="121">
        <f>0.0526*AJ264*Observaciones!$F263^1.218</f>
        <v>0</v>
      </c>
      <c r="AP264" s="121">
        <f>AO264*Constantes!$E$38</f>
        <v>0</v>
      </c>
      <c r="AQ264" s="121">
        <f t="shared" ref="AQ264:AQ327" si="41">AP264*1000000/(AN264/1000*10000)</f>
        <v>0</v>
      </c>
      <c r="AR264" s="15"/>
      <c r="AS264" s="74">
        <v>258</v>
      </c>
      <c r="AT264" s="146">
        <f>ETo!$I263*((1-Constantes!$F$19)*ETo!$K263+ETo!$L263)</f>
        <v>1.6262048229712118</v>
      </c>
      <c r="AU264" s="121">
        <f>MIN(AT264*Constantes!$F$17,0.8*(AX263+Observaciones!$F263-AV264-AW264-Constantes!$D$14))</f>
        <v>0</v>
      </c>
      <c r="AV264" s="121">
        <f>IF(Observaciones!$F263&gt;0.05*Constantes!$F$18,((Observaciones!$F263-0.05*Constantes!$F$18)^2)/(Observaciones!$F263+0.95*Constantes!$F$18),0)</f>
        <v>0</v>
      </c>
      <c r="AW264" s="121">
        <f>MAX(0,AX263+Observaciones!$F263-AV264-Constantes!$D$13)</f>
        <v>0</v>
      </c>
      <c r="AX264" s="121">
        <f>AX263+Observaciones!$F263-AV264-AU264-AW264-AY263</f>
        <v>25.500000000000004</v>
      </c>
      <c r="AY264" s="121">
        <f>MAX(0,(AX264-Constantes!$D$14)*(1-EXP(-Constantes!$D$22)))</f>
        <v>0</v>
      </c>
      <c r="AZ264" s="119">
        <f>AZ263+(Entradas!$F$19*AW264-BA263)/(800*Entradas!$D$44)</f>
        <v>0</v>
      </c>
      <c r="BA264" s="119">
        <f>8000*Entradas!$D$45*AZ264/Constantes!$F$32</f>
        <v>0</v>
      </c>
      <c r="BB264" s="119">
        <f>10*Escenarios!$F$11*AV264</f>
        <v>0</v>
      </c>
      <c r="BC264" s="119">
        <f>10*Escenarios!$F$11*BA264</f>
        <v>0</v>
      </c>
      <c r="BD264" s="119">
        <f>0.001*Observaciones!$F263*Escenarios!$F$9</f>
        <v>0</v>
      </c>
      <c r="BE264" s="119">
        <f>Observaciones!$I263</f>
        <v>0</v>
      </c>
      <c r="BF264" s="119">
        <f>MIN(0.0005*ETo!$M263*Escenarios!$F$9*(BJ263/Constantes!$F$27)^(2/3),BJ263+BB264+BE264+BC264+BD264)</f>
        <v>2.8869352308143816</v>
      </c>
      <c r="BG264" s="119">
        <f>MIN(Constantes!$F$26*(BJ263/Constantes!$F$27)^(2/3),BJ263+BB264+BC264+BD264+BE264-BF264)</f>
        <v>11.864277730801673</v>
      </c>
      <c r="BH264" s="119">
        <f>MIN(Entradas!$F$20,BJ263+BB264+BC264+BD264+BE264-BF264-BG264)</f>
        <v>1</v>
      </c>
      <c r="BI264" s="119">
        <f>MAX(0,BJ263+BB264+BC264+BD264+BE264-BF264-BG264-BH264-Constantes!$F$27)</f>
        <v>0</v>
      </c>
      <c r="BJ264" s="119">
        <f t="shared" ref="BJ264:BJ327" si="42">BJ263+BB264+BC264+BD264+BE264-BI264-BF264-BG264-BH264</f>
        <v>364.99510948205182</v>
      </c>
      <c r="BK264" s="119">
        <f>(Escenarios!$F$11*AU264+0.1*BF264)/(Escenarios!$F$12)</f>
        <v>8.2483863737553773E-3</v>
      </c>
      <c r="BL264" s="119">
        <f>BI264/10/Escenarios!$F$12</f>
        <v>0</v>
      </c>
      <c r="BM264" s="119">
        <f>(Escenarios!$F$11*AW264+0.1*BG264)/(Escenarios!$F$12)</f>
        <v>3.3897936373719066E-2</v>
      </c>
      <c r="BN264" s="121">
        <f t="shared" ref="BN264:BN327" si="43">BN263+BM264-BO263</f>
        <v>109.5261509808517</v>
      </c>
      <c r="BO264" s="121">
        <f>MAX(0,(BN264-Constantes!$D$13)*(1-EXP(-Constantes!$D$23)))</f>
        <v>0.47679845286408012</v>
      </c>
      <c r="BP264" s="121">
        <f>BL264+AY264*Escenarios!$F$11/Escenarios!$F$12+BO264</f>
        <v>0.47679845286408012</v>
      </c>
      <c r="BQ264" s="121">
        <f>0.0526*BL264*Observaciones!$F263^1.218</f>
        <v>0</v>
      </c>
      <c r="BR264" s="121">
        <f>BQ264*Constantes!$F$38</f>
        <v>0</v>
      </c>
      <c r="BS264" s="121">
        <f t="shared" ref="BS264:BS327" si="44">BR264*1000000/(BP264/1000*10000)</f>
        <v>0</v>
      </c>
      <c r="BT264" s="15"/>
      <c r="BU264" s="74">
        <v>258</v>
      </c>
      <c r="BV264" s="75">
        <f>0.0526*Observaciones!$F263^2.218</f>
        <v>0</v>
      </c>
      <c r="BW264" s="75">
        <f>IF(Observaciones!$F263&gt;0.05*$CA$7,((Observaciones!$F263-0.05*$CA$7)^2)/(Observaciones!$F263+0.95*$CA$7),0)</f>
        <v>0</v>
      </c>
      <c r="BX264" s="75">
        <f>0.0526*BW264*Observaciones!$F263^1.218</f>
        <v>0</v>
      </c>
      <c r="BY264" s="27"/>
      <c r="BZ264" s="27"/>
      <c r="CA264" s="103"/>
      <c r="CB264" s="37"/>
    </row>
    <row r="265" spans="2:80" s="2" customFormat="1" ht="14.5" x14ac:dyDescent="0.35">
      <c r="B265" s="36"/>
      <c r="C265" s="74">
        <v>259</v>
      </c>
      <c r="D265" s="146">
        <f>ETo!$I264*((1-Constantes!$D$19)*ETo!$K264+ETo!$L264)</f>
        <v>1.5806934312993377</v>
      </c>
      <c r="E265" s="75">
        <f>MIN(D265*Constantes!$D$17,0.8*(H264+Observaciones!$F264-F265-G265-Constantes!$D$14))</f>
        <v>0</v>
      </c>
      <c r="F265" s="75">
        <f>IF(Observaciones!$F264&gt;0.05*Constantes!$D$18,((Observaciones!$F264-0.05*Constantes!$D$18)^2)/(Observaciones!$F264+0.95*Constantes!$D$18),0)</f>
        <v>0</v>
      </c>
      <c r="G265" s="75">
        <f>MAX(0,H264+Observaciones!$F264-F265-Constantes!$D$13)</f>
        <v>0</v>
      </c>
      <c r="H265" s="75">
        <f>H264+Observaciones!$F264-F265-E265-G265-I264</f>
        <v>25.500000000000004</v>
      </c>
      <c r="I265" s="75">
        <f>MAX(0,(H265-Constantes!$D$14)*(1-EXP(-Constantes!$D$22)))</f>
        <v>0</v>
      </c>
      <c r="J265" s="75">
        <f t="shared" si="36"/>
        <v>98.541456038096285</v>
      </c>
      <c r="K265" s="75">
        <f>MAX(0,(J265-Constantes!$D$13)*(1-EXP(-Constantes!$D$23)))</f>
        <v>0.40092162242422874</v>
      </c>
      <c r="L265" s="75">
        <f t="shared" si="37"/>
        <v>0.40092162242422874</v>
      </c>
      <c r="M265" s="75">
        <f>0.0526*F265*Observaciones!$F264^1.218</f>
        <v>0</v>
      </c>
      <c r="N265" s="75">
        <f>M265*Constantes!$D$38</f>
        <v>0</v>
      </c>
      <c r="O265" s="75">
        <f t="shared" si="38"/>
        <v>0</v>
      </c>
      <c r="P265" s="15"/>
      <c r="Q265" s="120">
        <v>259</v>
      </c>
      <c r="R265" s="146">
        <f>ETo!$I264*((1-Constantes!$E$19)*ETo!$K264+ETo!$L264)</f>
        <v>1.5809191204445068</v>
      </c>
      <c r="S265" s="121">
        <f>MIN(R265*Constantes!$E$17,0.8*(V264+Observaciones!$F264-T265-U265-Constantes!$D$14))</f>
        <v>0</v>
      </c>
      <c r="T265" s="121">
        <f>IF(Observaciones!$F264&gt;0.05*Constantes!$E$18,((Observaciones!$F264-0.05*Constantes!$E$18)^2)/(Observaciones!$F264+0.95*Constantes!$E$18),0)</f>
        <v>0</v>
      </c>
      <c r="U265" s="121">
        <f>MAX(0,V264+Observaciones!$F264-T265-Constantes!$D$13)</f>
        <v>0</v>
      </c>
      <c r="V265" s="121">
        <f>V264+Observaciones!$F264-T265-S265-U265-W264</f>
        <v>25.500000000000004</v>
      </c>
      <c r="W265" s="121">
        <f>MAX(0,(V265-Constantes!$D$14)*(1-EXP(-Constantes!$D$22)))</f>
        <v>0</v>
      </c>
      <c r="X265" s="119">
        <f>X264+(Entradas!$E$19*U265-Y264)/(800*Entradas!$D$44)</f>
        <v>0</v>
      </c>
      <c r="Y265" s="119">
        <f>8000*Entradas!$D$45*X265/Constantes!$E$32</f>
        <v>0</v>
      </c>
      <c r="Z265" s="119">
        <f>10*Escenarios!$E$11*T265</f>
        <v>0</v>
      </c>
      <c r="AA265" s="119">
        <f>10*Escenarios!$E$11*Y265</f>
        <v>0</v>
      </c>
      <c r="AB265" s="119">
        <f>0.001*Observaciones!$F264*Escenarios!$E$9</f>
        <v>0</v>
      </c>
      <c r="AC265" s="119">
        <f>Observaciones!$I264</f>
        <v>0</v>
      </c>
      <c r="AD265" s="119">
        <f>MIN(0.0005*ETo!$M264*Escenarios!$E$9*(AH264/Constantes!$E$27)^(2/3),AH264+Z265+AA265+AB265+AC265)</f>
        <v>3.5998905937618995</v>
      </c>
      <c r="AE265" s="119">
        <f>MIN(Constantes!$E$26*(AH264/Constantes!$E$27)^(2/3),AH264+Z265+AA265+AB265+AC265-AD265)</f>
        <v>15.220362655315988</v>
      </c>
      <c r="AF265" s="119">
        <f>MIN(Entradas!$E$20,AH264+Z265+AA265+AB265+AC265-AD265-AE265)</f>
        <v>1</v>
      </c>
      <c r="AG265" s="119">
        <f>MAX(0,AH264+Z265+AA265+AB265+AC265-AD265-AE265-AF265-Constantes!$E$27)</f>
        <v>0</v>
      </c>
      <c r="AH265" s="119">
        <f t="shared" si="39"/>
        <v>4406.0761905213185</v>
      </c>
      <c r="AI265" s="119">
        <f>(Escenarios!$E$11*S265+0.1*AD265)/(Escenarios!$E$12)</f>
        <v>1.0285401696462571E-2</v>
      </c>
      <c r="AJ265" s="119">
        <f>AG265/10/Escenarios!$E$12</f>
        <v>0</v>
      </c>
      <c r="AK265" s="119">
        <f>(Escenarios!$E$11*U265+0.1*AE265)/(Escenarios!$E$12)</f>
        <v>4.3486750443759971E-2</v>
      </c>
      <c r="AL265" s="121">
        <f t="shared" si="40"/>
        <v>103.65748512355584</v>
      </c>
      <c r="AM265" s="121">
        <f>MAX(0,(AL265-Constantes!$D$13)*(1-EXP(-Constantes!$D$23)))</f>
        <v>0.43626061667629756</v>
      </c>
      <c r="AN265" s="121">
        <f>AJ265+W265*Escenarios!$E$11/Escenarios!$E$12+AM265</f>
        <v>0.43626061667629756</v>
      </c>
      <c r="AO265" s="121">
        <f>0.0526*AJ265*Observaciones!$F264^1.218</f>
        <v>0</v>
      </c>
      <c r="AP265" s="121">
        <f>AO265*Constantes!$E$38</f>
        <v>0</v>
      </c>
      <c r="AQ265" s="121">
        <f t="shared" si="41"/>
        <v>0</v>
      </c>
      <c r="AR265" s="15"/>
      <c r="AS265" s="74">
        <v>259</v>
      </c>
      <c r="AT265" s="146">
        <f>ETo!$I264*((1-Constantes!$F$19)*ETo!$K264+ETo!$L264)</f>
        <v>1.581637222270045</v>
      </c>
      <c r="AU265" s="121">
        <f>MIN(AT265*Constantes!$F$17,0.8*(AX264+Observaciones!$F264-AV265-AW265-Constantes!$D$14))</f>
        <v>0</v>
      </c>
      <c r="AV265" s="121">
        <f>IF(Observaciones!$F264&gt;0.05*Constantes!$F$18,((Observaciones!$F264-0.05*Constantes!$F$18)^2)/(Observaciones!$F264+0.95*Constantes!$F$18),0)</f>
        <v>0</v>
      </c>
      <c r="AW265" s="121">
        <f>MAX(0,AX264+Observaciones!$F264-AV265-Constantes!$D$13)</f>
        <v>0</v>
      </c>
      <c r="AX265" s="121">
        <f>AX264+Observaciones!$F264-AV265-AU265-AW265-AY264</f>
        <v>25.500000000000004</v>
      </c>
      <c r="AY265" s="121">
        <f>MAX(0,(AX265-Constantes!$D$14)*(1-EXP(-Constantes!$D$22)))</f>
        <v>0</v>
      </c>
      <c r="AZ265" s="119">
        <f>AZ264+(Entradas!$F$19*AW265-BA264)/(800*Entradas!$D$44)</f>
        <v>0</v>
      </c>
      <c r="BA265" s="119">
        <f>8000*Entradas!$D$45*AZ265/Constantes!$F$32</f>
        <v>0</v>
      </c>
      <c r="BB265" s="119">
        <f>10*Escenarios!$F$11*AV265</f>
        <v>0</v>
      </c>
      <c r="BC265" s="119">
        <f>10*Escenarios!$F$11*BA265</f>
        <v>0</v>
      </c>
      <c r="BD265" s="119">
        <f>0.001*Observaciones!$F264*Escenarios!$F$9</f>
        <v>0</v>
      </c>
      <c r="BE265" s="119">
        <f>Observaciones!$I264</f>
        <v>0</v>
      </c>
      <c r="BF265" s="119">
        <f>MIN(0.0005*ETo!$M264*Escenarios!$F$9*(BJ264/Constantes!$F$27)^(2/3),BJ264+BB265+BE265+BC265+BD265)</f>
        <v>2.7281808633060156</v>
      </c>
      <c r="BG265" s="119">
        <f>MIN(Constantes!$F$26*(BJ264/Constantes!$F$27)^(2/3),BJ264+BB265+BC265+BD265+BE265-BF265)</f>
        <v>11.534767806767698</v>
      </c>
      <c r="BH265" s="119">
        <f>MIN(Entradas!$F$20,BJ264+BB265+BC265+BD265+BE265-BF265-BG265)</f>
        <v>1</v>
      </c>
      <c r="BI265" s="119">
        <f>MAX(0,BJ264+BB265+BC265+BD265+BE265-BF265-BG265-BH265-Constantes!$F$27)</f>
        <v>0</v>
      </c>
      <c r="BJ265" s="119">
        <f t="shared" si="42"/>
        <v>349.73216081197808</v>
      </c>
      <c r="BK265" s="119">
        <f>(Escenarios!$F$11*AU265+0.1*BF265)/(Escenarios!$F$12)</f>
        <v>7.7948024665886158E-3</v>
      </c>
      <c r="BL265" s="119">
        <f>BI265/10/Escenarios!$F$12</f>
        <v>0</v>
      </c>
      <c r="BM265" s="119">
        <f>(Escenarios!$F$11*AW265+0.1*BG265)/(Escenarios!$F$12)</f>
        <v>3.2956479447907708E-2</v>
      </c>
      <c r="BN265" s="121">
        <f t="shared" si="43"/>
        <v>109.08230900743553</v>
      </c>
      <c r="BO265" s="121">
        <f>MAX(0,(BN265-Constantes!$D$13)*(1-EXP(-Constantes!$D$23)))</f>
        <v>0.47373261240747294</v>
      </c>
      <c r="BP265" s="121">
        <f>BL265+AY265*Escenarios!$F$11/Escenarios!$F$12+BO265</f>
        <v>0.47373261240747294</v>
      </c>
      <c r="BQ265" s="121">
        <f>0.0526*BL265*Observaciones!$F264^1.218</f>
        <v>0</v>
      </c>
      <c r="BR265" s="121">
        <f>BQ265*Constantes!$F$38</f>
        <v>0</v>
      </c>
      <c r="BS265" s="121">
        <f t="shared" si="44"/>
        <v>0</v>
      </c>
      <c r="BT265" s="15"/>
      <c r="BU265" s="74">
        <v>259</v>
      </c>
      <c r="BV265" s="75">
        <f>0.0526*Observaciones!$F264^2.218</f>
        <v>0</v>
      </c>
      <c r="BW265" s="75">
        <f>IF(Observaciones!$F264&gt;0.05*$CA$7,((Observaciones!$F264-0.05*$CA$7)^2)/(Observaciones!$F264+0.95*$CA$7),0)</f>
        <v>0</v>
      </c>
      <c r="BX265" s="75">
        <f>0.0526*BW265*Observaciones!$F264^1.218</f>
        <v>0</v>
      </c>
      <c r="BY265" s="27"/>
      <c r="BZ265" s="27"/>
      <c r="CA265" s="103"/>
      <c r="CB265" s="37"/>
    </row>
    <row r="266" spans="2:80" s="2" customFormat="1" ht="14.5" x14ac:dyDescent="0.35">
      <c r="B266" s="36"/>
      <c r="C266" s="74">
        <v>260</v>
      </c>
      <c r="D266" s="146">
        <f>ETo!$I265*((1-Constantes!$D$19)*ETo!$K265+ETo!$L265)</f>
        <v>0</v>
      </c>
      <c r="E266" s="75">
        <f>MIN(D266*Constantes!$D$17,0.8*(H265+Observaciones!$F265-F266-G266-Constantes!$D$14))</f>
        <v>0</v>
      </c>
      <c r="F266" s="75">
        <f>IF(Observaciones!$F265&gt;0.05*Constantes!$D$18,((Observaciones!$F265-0.05*Constantes!$D$18)^2)/(Observaciones!$F265+0.95*Constantes!$D$18),0)</f>
        <v>0</v>
      </c>
      <c r="G266" s="75">
        <f>MAX(0,H265+Observaciones!$F265-F266-Constantes!$D$13)</f>
        <v>0</v>
      </c>
      <c r="H266" s="75">
        <f>H265+Observaciones!$F265-F266-E266-G266-I265</f>
        <v>25.500000000000004</v>
      </c>
      <c r="I266" s="75">
        <f>MAX(0,(H266-Constantes!$D$14)*(1-EXP(-Constantes!$D$22)))</f>
        <v>0</v>
      </c>
      <c r="J266" s="75">
        <f t="shared" si="36"/>
        <v>98.14053441567205</v>
      </c>
      <c r="K266" s="75">
        <f>MAX(0,(J266-Constantes!$D$13)*(1-EXP(-Constantes!$D$23)))</f>
        <v>0.39815225448794239</v>
      </c>
      <c r="L266" s="75">
        <f t="shared" si="37"/>
        <v>0.39815225448794239</v>
      </c>
      <c r="M266" s="75">
        <f>0.0526*F266*Observaciones!$F265^1.218</f>
        <v>0</v>
      </c>
      <c r="N266" s="75">
        <f>M266*Constantes!$D$38</f>
        <v>0</v>
      </c>
      <c r="O266" s="75">
        <f t="shared" si="38"/>
        <v>0</v>
      </c>
      <c r="P266" s="15"/>
      <c r="Q266" s="120">
        <v>260</v>
      </c>
      <c r="R266" s="146">
        <f>ETo!$I265*((1-Constantes!$E$19)*ETo!$K265+ETo!$L265)</f>
        <v>0</v>
      </c>
      <c r="S266" s="121">
        <f>MIN(R266*Constantes!$E$17,0.8*(V265+Observaciones!$F265-T266-U266-Constantes!$D$14))</f>
        <v>0</v>
      </c>
      <c r="T266" s="121">
        <f>IF(Observaciones!$F265&gt;0.05*Constantes!$E$18,((Observaciones!$F265-0.05*Constantes!$E$18)^2)/(Observaciones!$F265+0.95*Constantes!$E$18),0)</f>
        <v>0</v>
      </c>
      <c r="U266" s="121">
        <f>MAX(0,V265+Observaciones!$F265-T266-Constantes!$D$13)</f>
        <v>0</v>
      </c>
      <c r="V266" s="121">
        <f>V265+Observaciones!$F265-T266-S266-U266-W265</f>
        <v>25.500000000000004</v>
      </c>
      <c r="W266" s="121">
        <f>MAX(0,(V266-Constantes!$D$14)*(1-EXP(-Constantes!$D$22)))</f>
        <v>0</v>
      </c>
      <c r="X266" s="119">
        <f>X265+(Entradas!$E$19*U266-Y265)/(800*Entradas!$D$44)</f>
        <v>0</v>
      </c>
      <c r="Y266" s="119">
        <f>8000*Entradas!$D$45*X266/Constantes!$E$32</f>
        <v>0</v>
      </c>
      <c r="Z266" s="119">
        <f>10*Escenarios!$E$11*T266</f>
        <v>0</v>
      </c>
      <c r="AA266" s="119">
        <f>10*Escenarios!$E$11*Y266</f>
        <v>0</v>
      </c>
      <c r="AB266" s="119">
        <f>0.001*Observaciones!$F265*Escenarios!$E$9</f>
        <v>0</v>
      </c>
      <c r="AC266" s="119">
        <f>Observaciones!$I265</f>
        <v>0</v>
      </c>
      <c r="AD266" s="119">
        <f>MIN(0.0005*ETo!$M265*Escenarios!$E$9*(AH265/Constantes!$E$27)^(2/3),AH265+Z266+AA266+AB266+AC266)</f>
        <v>0</v>
      </c>
      <c r="AE266" s="119">
        <f>MIN(Constantes!$E$26*(AH265/Constantes!$E$27)^(2/3),AH265+Z266+AA266+AB266+AC266-AD266)</f>
        <v>15.174888319536773</v>
      </c>
      <c r="AF266" s="119">
        <f>MIN(Entradas!$E$20,AH265+Z266+AA266+AB266+AC266-AD266-AE266)</f>
        <v>1</v>
      </c>
      <c r="AG266" s="119">
        <f>MAX(0,AH265+Z266+AA266+AB266+AC266-AD266-AE266-AF266-Constantes!$E$27)</f>
        <v>0</v>
      </c>
      <c r="AH266" s="119">
        <f t="shared" si="39"/>
        <v>4389.9013022017816</v>
      </c>
      <c r="AI266" s="119">
        <f>(Escenarios!$E$11*S266+0.1*AD266)/(Escenarios!$E$12)</f>
        <v>0</v>
      </c>
      <c r="AJ266" s="119">
        <f>AG266/10/Escenarios!$E$12</f>
        <v>0</v>
      </c>
      <c r="AK266" s="119">
        <f>(Escenarios!$E$11*U266+0.1*AE266)/(Escenarios!$E$12)</f>
        <v>4.3356823770105073E-2</v>
      </c>
      <c r="AL266" s="121">
        <f t="shared" si="40"/>
        <v>103.26458133064966</v>
      </c>
      <c r="AM266" s="121">
        <f>MAX(0,(AL266-Constantes!$D$13)*(1-EXP(-Constantes!$D$23)))</f>
        <v>0.43354663193399223</v>
      </c>
      <c r="AN266" s="121">
        <f>AJ266+W266*Escenarios!$E$11/Escenarios!$E$12+AM266</f>
        <v>0.43354663193399223</v>
      </c>
      <c r="AO266" s="121">
        <f>0.0526*AJ266*Observaciones!$F265^1.218</f>
        <v>0</v>
      </c>
      <c r="AP266" s="121">
        <f>AO266*Constantes!$E$38</f>
        <v>0</v>
      </c>
      <c r="AQ266" s="121">
        <f t="shared" si="41"/>
        <v>0</v>
      </c>
      <c r="AR266" s="15"/>
      <c r="AS266" s="74">
        <v>260</v>
      </c>
      <c r="AT266" s="146">
        <f>ETo!$I265*((1-Constantes!$F$19)*ETo!$K265+ETo!$L265)</f>
        <v>0</v>
      </c>
      <c r="AU266" s="121">
        <f>MIN(AT266*Constantes!$F$17,0.8*(AX265+Observaciones!$F265-AV266-AW266-Constantes!$D$14))</f>
        <v>0</v>
      </c>
      <c r="AV266" s="121">
        <f>IF(Observaciones!$F265&gt;0.05*Constantes!$F$18,((Observaciones!$F265-0.05*Constantes!$F$18)^2)/(Observaciones!$F265+0.95*Constantes!$F$18),0)</f>
        <v>0</v>
      </c>
      <c r="AW266" s="121">
        <f>MAX(0,AX265+Observaciones!$F265-AV266-Constantes!$D$13)</f>
        <v>0</v>
      </c>
      <c r="AX266" s="121">
        <f>AX265+Observaciones!$F265-AV266-AU266-AW266-AY265</f>
        <v>25.500000000000004</v>
      </c>
      <c r="AY266" s="121">
        <f>MAX(0,(AX266-Constantes!$D$14)*(1-EXP(-Constantes!$D$22)))</f>
        <v>0</v>
      </c>
      <c r="AZ266" s="119">
        <f>AZ265+(Entradas!$F$19*AW266-BA265)/(800*Entradas!$D$44)</f>
        <v>0</v>
      </c>
      <c r="BA266" s="119">
        <f>8000*Entradas!$D$45*AZ266/Constantes!$F$32</f>
        <v>0</v>
      </c>
      <c r="BB266" s="119">
        <f>10*Escenarios!$F$11*AV266</f>
        <v>0</v>
      </c>
      <c r="BC266" s="119">
        <f>10*Escenarios!$F$11*BA266</f>
        <v>0</v>
      </c>
      <c r="BD266" s="119">
        <f>0.001*Observaciones!$F265*Escenarios!$F$9</f>
        <v>0</v>
      </c>
      <c r="BE266" s="119">
        <f>Observaciones!$I265</f>
        <v>0</v>
      </c>
      <c r="BF266" s="119">
        <f>MIN(0.0005*ETo!$M265*Escenarios!$F$9*(BJ265/Constantes!$F$27)^(2/3),BJ265+BB266+BE266+BC266+BD266)</f>
        <v>0</v>
      </c>
      <c r="BG266" s="119">
        <f>MIN(Constantes!$F$26*(BJ265/Constantes!$F$27)^(2/3),BJ265+BB266+BC266+BD266+BE266-BF266)</f>
        <v>11.210918803424864</v>
      </c>
      <c r="BH266" s="119">
        <f>MIN(Entradas!$F$20,BJ265+BB266+BC266+BD266+BE266-BF266-BG266)</f>
        <v>1</v>
      </c>
      <c r="BI266" s="119">
        <f>MAX(0,BJ265+BB266+BC266+BD266+BE266-BF266-BG266-BH266-Constantes!$F$27)</f>
        <v>0</v>
      </c>
      <c r="BJ266" s="119">
        <f t="shared" si="42"/>
        <v>337.5212420085532</v>
      </c>
      <c r="BK266" s="119">
        <f>(Escenarios!$F$11*AU266+0.1*BF266)/(Escenarios!$F$12)</f>
        <v>0</v>
      </c>
      <c r="BL266" s="119">
        <f>BI266/10/Escenarios!$F$12</f>
        <v>0</v>
      </c>
      <c r="BM266" s="119">
        <f>(Escenarios!$F$11*AW266+0.1*BG266)/(Escenarios!$F$12)</f>
        <v>3.2031196581213901E-2</v>
      </c>
      <c r="BN266" s="121">
        <f t="shared" si="43"/>
        <v>108.64060759160927</v>
      </c>
      <c r="BO266" s="121">
        <f>MAX(0,(BN266-Constantes!$D$13)*(1-EXP(-Constantes!$D$23)))</f>
        <v>0.47068155786218535</v>
      </c>
      <c r="BP266" s="121">
        <f>BL266+AY266*Escenarios!$F$11/Escenarios!$F$12+BO266</f>
        <v>0.47068155786218535</v>
      </c>
      <c r="BQ266" s="121">
        <f>0.0526*BL266*Observaciones!$F265^1.218</f>
        <v>0</v>
      </c>
      <c r="BR266" s="121">
        <f>BQ266*Constantes!$F$38</f>
        <v>0</v>
      </c>
      <c r="BS266" s="121">
        <f t="shared" si="44"/>
        <v>0</v>
      </c>
      <c r="BT266" s="15"/>
      <c r="BU266" s="74">
        <v>260</v>
      </c>
      <c r="BV266" s="75">
        <f>0.0526*Observaciones!$F265^2.218</f>
        <v>0</v>
      </c>
      <c r="BW266" s="75">
        <f>IF(Observaciones!$F265&gt;0.05*$CA$7,((Observaciones!$F265-0.05*$CA$7)^2)/(Observaciones!$F265+0.95*$CA$7),0)</f>
        <v>0</v>
      </c>
      <c r="BX266" s="75">
        <f>0.0526*BW266*Observaciones!$F265^1.218</f>
        <v>0</v>
      </c>
      <c r="BY266" s="27"/>
      <c r="BZ266" s="27"/>
      <c r="CA266" s="103"/>
      <c r="CB266" s="37"/>
    </row>
    <row r="267" spans="2:80" s="2" customFormat="1" ht="14.5" x14ac:dyDescent="0.35">
      <c r="B267" s="36"/>
      <c r="C267" s="74">
        <v>261</v>
      </c>
      <c r="D267" s="146">
        <f>ETo!$I266*((1-Constantes!$D$19)*ETo!$K266+ETo!$L266)</f>
        <v>0</v>
      </c>
      <c r="E267" s="75">
        <f>MIN(D267*Constantes!$D$17,0.8*(H266+Observaciones!$F266-F267-G267-Constantes!$D$14))</f>
        <v>0</v>
      </c>
      <c r="F267" s="75">
        <f>IF(Observaciones!$F266&gt;0.05*Constantes!$D$18,((Observaciones!$F266-0.05*Constantes!$D$18)^2)/(Observaciones!$F266+0.95*Constantes!$D$18),0)</f>
        <v>0</v>
      </c>
      <c r="G267" s="75">
        <f>MAX(0,H266+Observaciones!$F266-F267-Constantes!$D$13)</f>
        <v>0</v>
      </c>
      <c r="H267" s="75">
        <f>H266+Observaciones!$F266-F267-E267-G267-I266</f>
        <v>25.500000000000004</v>
      </c>
      <c r="I267" s="75">
        <f>MAX(0,(H267-Constantes!$D$14)*(1-EXP(-Constantes!$D$22)))</f>
        <v>0</v>
      </c>
      <c r="J267" s="75">
        <f t="shared" si="36"/>
        <v>97.742382161184111</v>
      </c>
      <c r="K267" s="75">
        <f>MAX(0,(J267-Constantes!$D$13)*(1-EXP(-Constantes!$D$23)))</f>
        <v>0.39540201597331248</v>
      </c>
      <c r="L267" s="75">
        <f t="shared" si="37"/>
        <v>0.39540201597331248</v>
      </c>
      <c r="M267" s="75">
        <f>0.0526*F267*Observaciones!$F266^1.218</f>
        <v>0</v>
      </c>
      <c r="N267" s="75">
        <f>M267*Constantes!$D$38</f>
        <v>0</v>
      </c>
      <c r="O267" s="75">
        <f t="shared" si="38"/>
        <v>0</v>
      </c>
      <c r="P267" s="15"/>
      <c r="Q267" s="120">
        <v>261</v>
      </c>
      <c r="R267" s="146">
        <f>ETo!$I266*((1-Constantes!$E$19)*ETo!$K266+ETo!$L266)</f>
        <v>0</v>
      </c>
      <c r="S267" s="121">
        <f>MIN(R267*Constantes!$E$17,0.8*(V266+Observaciones!$F266-T267-U267-Constantes!$D$14))</f>
        <v>0</v>
      </c>
      <c r="T267" s="121">
        <f>IF(Observaciones!$F266&gt;0.05*Constantes!$E$18,((Observaciones!$F266-0.05*Constantes!$E$18)^2)/(Observaciones!$F266+0.95*Constantes!$E$18),0)</f>
        <v>0</v>
      </c>
      <c r="U267" s="121">
        <f>MAX(0,V266+Observaciones!$F266-T267-Constantes!$D$13)</f>
        <v>0</v>
      </c>
      <c r="V267" s="121">
        <f>V266+Observaciones!$F266-T267-S267-U267-W266</f>
        <v>25.500000000000004</v>
      </c>
      <c r="W267" s="121">
        <f>MAX(0,(V267-Constantes!$D$14)*(1-EXP(-Constantes!$D$22)))</f>
        <v>0</v>
      </c>
      <c r="X267" s="119">
        <f>X266+(Entradas!$E$19*U267-Y266)/(800*Entradas!$D$44)</f>
        <v>0</v>
      </c>
      <c r="Y267" s="119">
        <f>8000*Entradas!$D$45*X267/Constantes!$E$32</f>
        <v>0</v>
      </c>
      <c r="Z267" s="119">
        <f>10*Escenarios!$E$11*T267</f>
        <v>0</v>
      </c>
      <c r="AA267" s="119">
        <f>10*Escenarios!$E$11*Y267</f>
        <v>0</v>
      </c>
      <c r="AB267" s="119">
        <f>0.001*Observaciones!$F266*Escenarios!$E$9</f>
        <v>0</v>
      </c>
      <c r="AC267" s="119">
        <f>Observaciones!$I266</f>
        <v>0</v>
      </c>
      <c r="AD267" s="119">
        <f>MIN(0.0005*ETo!$M266*Escenarios!$E$9*(AH266/Constantes!$E$27)^(2/3),AH266+Z267+AA267+AB267+AC267)</f>
        <v>0</v>
      </c>
      <c r="AE267" s="119">
        <f>MIN(Constantes!$E$26*(AH266/Constantes!$E$27)^(2/3),AH266+Z267+AA267+AB267+AC267-AD267)</f>
        <v>15.137727130268692</v>
      </c>
      <c r="AF267" s="119">
        <f>MIN(Entradas!$E$20,AH266+Z267+AA267+AB267+AC267-AD267-AE267)</f>
        <v>1</v>
      </c>
      <c r="AG267" s="119">
        <f>MAX(0,AH266+Z267+AA267+AB267+AC267-AD267-AE267-AF267-Constantes!$E$27)</f>
        <v>0</v>
      </c>
      <c r="AH267" s="119">
        <f t="shared" si="39"/>
        <v>4373.7635750715126</v>
      </c>
      <c r="AI267" s="119">
        <f>(Escenarios!$E$11*S267+0.1*AD267)/(Escenarios!$E$12)</f>
        <v>0</v>
      </c>
      <c r="AJ267" s="119">
        <f>AG267/10/Escenarios!$E$12</f>
        <v>0</v>
      </c>
      <c r="AK267" s="119">
        <f>(Escenarios!$E$11*U267+0.1*AE267)/(Escenarios!$E$12)</f>
        <v>4.3250648943624834E-2</v>
      </c>
      <c r="AL267" s="121">
        <f t="shared" si="40"/>
        <v>102.8742853476593</v>
      </c>
      <c r="AM267" s="121">
        <f>MAX(0,(AL267-Constantes!$D$13)*(1-EXP(-Constantes!$D$23)))</f>
        <v>0.4308506606505797</v>
      </c>
      <c r="AN267" s="121">
        <f>AJ267+W267*Escenarios!$E$11/Escenarios!$E$12+AM267</f>
        <v>0.4308506606505797</v>
      </c>
      <c r="AO267" s="121">
        <f>0.0526*AJ267*Observaciones!$F266^1.218</f>
        <v>0</v>
      </c>
      <c r="AP267" s="121">
        <f>AO267*Constantes!$E$38</f>
        <v>0</v>
      </c>
      <c r="AQ267" s="121">
        <f t="shared" si="41"/>
        <v>0</v>
      </c>
      <c r="AR267" s="15"/>
      <c r="AS267" s="74">
        <v>261</v>
      </c>
      <c r="AT267" s="146">
        <f>ETo!$I266*((1-Constantes!$F$19)*ETo!$K266+ETo!$L266)</f>
        <v>0</v>
      </c>
      <c r="AU267" s="121">
        <f>MIN(AT267*Constantes!$F$17,0.8*(AX266+Observaciones!$F266-AV267-AW267-Constantes!$D$14))</f>
        <v>0</v>
      </c>
      <c r="AV267" s="121">
        <f>IF(Observaciones!$F266&gt;0.05*Constantes!$F$18,((Observaciones!$F266-0.05*Constantes!$F$18)^2)/(Observaciones!$F266+0.95*Constantes!$F$18),0)</f>
        <v>0</v>
      </c>
      <c r="AW267" s="121">
        <f>MAX(0,AX266+Observaciones!$F266-AV267-Constantes!$D$13)</f>
        <v>0</v>
      </c>
      <c r="AX267" s="121">
        <f>AX266+Observaciones!$F266-AV267-AU267-AW267-AY266</f>
        <v>25.500000000000004</v>
      </c>
      <c r="AY267" s="121">
        <f>MAX(0,(AX267-Constantes!$D$14)*(1-EXP(-Constantes!$D$22)))</f>
        <v>0</v>
      </c>
      <c r="AZ267" s="119">
        <f>AZ266+(Entradas!$F$19*AW267-BA266)/(800*Entradas!$D$44)</f>
        <v>0</v>
      </c>
      <c r="BA267" s="119">
        <f>8000*Entradas!$D$45*AZ267/Constantes!$F$32</f>
        <v>0</v>
      </c>
      <c r="BB267" s="119">
        <f>10*Escenarios!$F$11*AV267</f>
        <v>0</v>
      </c>
      <c r="BC267" s="119">
        <f>10*Escenarios!$F$11*BA267</f>
        <v>0</v>
      </c>
      <c r="BD267" s="119">
        <f>0.001*Observaciones!$F266*Escenarios!$F$9</f>
        <v>0</v>
      </c>
      <c r="BE267" s="119">
        <f>Observaciones!$I266</f>
        <v>0</v>
      </c>
      <c r="BF267" s="119">
        <f>MIN(0.0005*ETo!$M266*Escenarios!$F$9*(BJ266/Constantes!$F$27)^(2/3),BJ266+BB267+BE267+BC267+BD267)</f>
        <v>0</v>
      </c>
      <c r="BG267" s="119">
        <f>MIN(Constantes!$F$26*(BJ266/Constantes!$F$27)^(2/3),BJ266+BB267+BC267+BD267+BE267-BF267)</f>
        <v>10.948422958544393</v>
      </c>
      <c r="BH267" s="119">
        <f>MIN(Entradas!$F$20,BJ266+BB267+BC267+BD267+BE267-BF267-BG267)</f>
        <v>1</v>
      </c>
      <c r="BI267" s="119">
        <f>MAX(0,BJ266+BB267+BC267+BD267+BE267-BF267-BG267-BH267-Constantes!$F$27)</f>
        <v>0</v>
      </c>
      <c r="BJ267" s="119">
        <f t="shared" si="42"/>
        <v>325.57281905000883</v>
      </c>
      <c r="BK267" s="119">
        <f>(Escenarios!$F$11*AU267+0.1*BF267)/(Escenarios!$F$12)</f>
        <v>0</v>
      </c>
      <c r="BL267" s="119">
        <f>BI267/10/Escenarios!$F$12</f>
        <v>0</v>
      </c>
      <c r="BM267" s="119">
        <f>(Escenarios!$F$11*AW267+0.1*BG267)/(Escenarios!$F$12)</f>
        <v>3.1281208452983982E-2</v>
      </c>
      <c r="BN267" s="121">
        <f t="shared" si="43"/>
        <v>108.20120724220007</v>
      </c>
      <c r="BO267" s="121">
        <f>MAX(0,(BN267-Constantes!$D$13)*(1-EXP(-Constantes!$D$23)))</f>
        <v>0.46764639794367335</v>
      </c>
      <c r="BP267" s="121">
        <f>BL267+AY267*Escenarios!$F$11/Escenarios!$F$12+BO267</f>
        <v>0.46764639794367335</v>
      </c>
      <c r="BQ267" s="121">
        <f>0.0526*BL267*Observaciones!$F266^1.218</f>
        <v>0</v>
      </c>
      <c r="BR267" s="121">
        <f>BQ267*Constantes!$F$38</f>
        <v>0</v>
      </c>
      <c r="BS267" s="121">
        <f t="shared" si="44"/>
        <v>0</v>
      </c>
      <c r="BT267" s="15"/>
      <c r="BU267" s="74">
        <v>261</v>
      </c>
      <c r="BV267" s="75">
        <f>0.0526*Observaciones!$F266^2.218</f>
        <v>0</v>
      </c>
      <c r="BW267" s="75">
        <f>IF(Observaciones!$F266&gt;0.05*$CA$7,((Observaciones!$F266-0.05*$CA$7)^2)/(Observaciones!$F266+0.95*$CA$7),0)</f>
        <v>0</v>
      </c>
      <c r="BX267" s="75">
        <f>0.0526*BW267*Observaciones!$F266^1.218</f>
        <v>0</v>
      </c>
      <c r="BY267" s="27"/>
      <c r="BZ267" s="27"/>
      <c r="CA267" s="103"/>
      <c r="CB267" s="37"/>
    </row>
    <row r="268" spans="2:80" s="2" customFormat="1" ht="14.5" x14ac:dyDescent="0.35">
      <c r="B268" s="36"/>
      <c r="C268" s="74">
        <v>262</v>
      </c>
      <c r="D268" s="146">
        <f>ETo!$I267*((1-Constantes!$D$19)*ETo!$K267+ETo!$L267)</f>
        <v>0</v>
      </c>
      <c r="E268" s="75">
        <f>MIN(D268*Constantes!$D$17,0.8*(H267+Observaciones!$F267-F268-G268-Constantes!$D$14))</f>
        <v>0</v>
      </c>
      <c r="F268" s="75">
        <f>IF(Observaciones!$F267&gt;0.05*Constantes!$D$18,((Observaciones!$F267-0.05*Constantes!$D$18)^2)/(Observaciones!$F267+0.95*Constantes!$D$18),0)</f>
        <v>0</v>
      </c>
      <c r="G268" s="75">
        <f>MAX(0,H267+Observaciones!$F267-F268-Constantes!$D$13)</f>
        <v>0</v>
      </c>
      <c r="H268" s="75">
        <f>H267+Observaciones!$F267-F268-E268-G268-I267</f>
        <v>25.500000000000004</v>
      </c>
      <c r="I268" s="75">
        <f>MAX(0,(H268-Constantes!$D$14)*(1-EXP(-Constantes!$D$22)))</f>
        <v>0</v>
      </c>
      <c r="J268" s="75">
        <f t="shared" si="36"/>
        <v>97.346980145210793</v>
      </c>
      <c r="K268" s="75">
        <f>MAX(0,(J268-Constantes!$D$13)*(1-EXP(-Constantes!$D$23)))</f>
        <v>0.3926707747437716</v>
      </c>
      <c r="L268" s="75">
        <f t="shared" si="37"/>
        <v>0.3926707747437716</v>
      </c>
      <c r="M268" s="75">
        <f>0.0526*F268*Observaciones!$F267^1.218</f>
        <v>0</v>
      </c>
      <c r="N268" s="75">
        <f>M268*Constantes!$D$38</f>
        <v>0</v>
      </c>
      <c r="O268" s="75">
        <f t="shared" si="38"/>
        <v>0</v>
      </c>
      <c r="P268" s="15"/>
      <c r="Q268" s="120">
        <v>262</v>
      </c>
      <c r="R268" s="146">
        <f>ETo!$I267*((1-Constantes!$E$19)*ETo!$K267+ETo!$L267)</f>
        <v>0</v>
      </c>
      <c r="S268" s="121">
        <f>MIN(R268*Constantes!$E$17,0.8*(V267+Observaciones!$F267-T268-U268-Constantes!$D$14))</f>
        <v>0</v>
      </c>
      <c r="T268" s="121">
        <f>IF(Observaciones!$F267&gt;0.05*Constantes!$E$18,((Observaciones!$F267-0.05*Constantes!$E$18)^2)/(Observaciones!$F267+0.95*Constantes!$E$18),0)</f>
        <v>0</v>
      </c>
      <c r="U268" s="121">
        <f>MAX(0,V267+Observaciones!$F267-T268-Constantes!$D$13)</f>
        <v>0</v>
      </c>
      <c r="V268" s="121">
        <f>V267+Observaciones!$F267-T268-S268-U268-W267</f>
        <v>25.500000000000004</v>
      </c>
      <c r="W268" s="121">
        <f>MAX(0,(V268-Constantes!$D$14)*(1-EXP(-Constantes!$D$22)))</f>
        <v>0</v>
      </c>
      <c r="X268" s="119">
        <f>X267+(Entradas!$E$19*U268-Y267)/(800*Entradas!$D$44)</f>
        <v>0</v>
      </c>
      <c r="Y268" s="119">
        <f>8000*Entradas!$D$45*X268/Constantes!$E$32</f>
        <v>0</v>
      </c>
      <c r="Z268" s="119">
        <f>10*Escenarios!$E$11*T268</f>
        <v>0</v>
      </c>
      <c r="AA268" s="119">
        <f>10*Escenarios!$E$11*Y268</f>
        <v>0</v>
      </c>
      <c r="AB268" s="119">
        <f>0.001*Observaciones!$F267*Escenarios!$E$9</f>
        <v>0</v>
      </c>
      <c r="AC268" s="119">
        <f>Observaciones!$I267</f>
        <v>0</v>
      </c>
      <c r="AD268" s="119">
        <f>MIN(0.0005*ETo!$M267*Escenarios!$E$9*(AH267/Constantes!$E$27)^(2/3),AH267+Z268+AA268+AB268+AC268)</f>
        <v>0</v>
      </c>
      <c r="AE268" s="119">
        <f>MIN(Constantes!$E$26*(AH267/Constantes!$E$27)^(2/3),AH267+Z268+AA268+AB268+AC268-AD268)</f>
        <v>15.100605805720031</v>
      </c>
      <c r="AF268" s="119">
        <f>MIN(Entradas!$E$20,AH267+Z268+AA268+AB268+AC268-AD268-AE268)</f>
        <v>1</v>
      </c>
      <c r="AG268" s="119">
        <f>MAX(0,AH267+Z268+AA268+AB268+AC268-AD268-AE268-AF268-Constantes!$E$27)</f>
        <v>0</v>
      </c>
      <c r="AH268" s="119">
        <f t="shared" si="39"/>
        <v>4357.6629692657925</v>
      </c>
      <c r="AI268" s="119">
        <f>(Escenarios!$E$11*S268+0.1*AD268)/(Escenarios!$E$12)</f>
        <v>0</v>
      </c>
      <c r="AJ268" s="119">
        <f>AG268/10/Escenarios!$E$12</f>
        <v>0</v>
      </c>
      <c r="AK268" s="119">
        <f>(Escenarios!$E$11*U268+0.1*AE268)/(Escenarios!$E$12)</f>
        <v>4.3144588016342945E-2</v>
      </c>
      <c r="AL268" s="121">
        <f t="shared" si="40"/>
        <v>102.48657927502506</v>
      </c>
      <c r="AM268" s="121">
        <f>MAX(0,(AL268-Constantes!$D$13)*(1-EXP(-Constantes!$D$23)))</f>
        <v>0.42817257918476986</v>
      </c>
      <c r="AN268" s="121">
        <f>AJ268+W268*Escenarios!$E$11/Escenarios!$E$12+AM268</f>
        <v>0.42817257918476986</v>
      </c>
      <c r="AO268" s="121">
        <f>0.0526*AJ268*Observaciones!$F267^1.218</f>
        <v>0</v>
      </c>
      <c r="AP268" s="121">
        <f>AO268*Constantes!$E$38</f>
        <v>0</v>
      </c>
      <c r="AQ268" s="121">
        <f t="shared" si="41"/>
        <v>0</v>
      </c>
      <c r="AR268" s="15"/>
      <c r="AS268" s="74">
        <v>262</v>
      </c>
      <c r="AT268" s="146">
        <f>ETo!$I267*((1-Constantes!$F$19)*ETo!$K267+ETo!$L267)</f>
        <v>0</v>
      </c>
      <c r="AU268" s="121">
        <f>MIN(AT268*Constantes!$F$17,0.8*(AX267+Observaciones!$F267-AV268-AW268-Constantes!$D$14))</f>
        <v>0</v>
      </c>
      <c r="AV268" s="121">
        <f>IF(Observaciones!$F267&gt;0.05*Constantes!$F$18,((Observaciones!$F267-0.05*Constantes!$F$18)^2)/(Observaciones!$F267+0.95*Constantes!$F$18),0)</f>
        <v>0</v>
      </c>
      <c r="AW268" s="121">
        <f>MAX(0,AX267+Observaciones!$F267-AV268-Constantes!$D$13)</f>
        <v>0</v>
      </c>
      <c r="AX268" s="121">
        <f>AX267+Observaciones!$F267-AV268-AU268-AW268-AY267</f>
        <v>25.500000000000004</v>
      </c>
      <c r="AY268" s="121">
        <f>MAX(0,(AX268-Constantes!$D$14)*(1-EXP(-Constantes!$D$22)))</f>
        <v>0</v>
      </c>
      <c r="AZ268" s="119">
        <f>AZ267+(Entradas!$F$19*AW268-BA267)/(800*Entradas!$D$44)</f>
        <v>0</v>
      </c>
      <c r="BA268" s="119">
        <f>8000*Entradas!$D$45*AZ268/Constantes!$F$32</f>
        <v>0</v>
      </c>
      <c r="BB268" s="119">
        <f>10*Escenarios!$F$11*AV268</f>
        <v>0</v>
      </c>
      <c r="BC268" s="119">
        <f>10*Escenarios!$F$11*BA268</f>
        <v>0</v>
      </c>
      <c r="BD268" s="119">
        <f>0.001*Observaciones!$F267*Escenarios!$F$9</f>
        <v>0</v>
      </c>
      <c r="BE268" s="119">
        <f>Observaciones!$I267</f>
        <v>0</v>
      </c>
      <c r="BF268" s="119">
        <f>MIN(0.0005*ETo!$M267*Escenarios!$F$9*(BJ267/Constantes!$F$27)^(2/3),BJ267+BB268+BE268+BC268+BD268)</f>
        <v>0</v>
      </c>
      <c r="BG268" s="119">
        <f>MIN(Constantes!$F$26*(BJ267/Constantes!$F$27)^(2/3),BJ267+BB268+BC268+BD268+BE268-BF268)</f>
        <v>10.688487483806879</v>
      </c>
      <c r="BH268" s="119">
        <f>MIN(Entradas!$F$20,BJ267+BB268+BC268+BD268+BE268-BF268-BG268)</f>
        <v>1</v>
      </c>
      <c r="BI268" s="119">
        <f>MAX(0,BJ267+BB268+BC268+BD268+BE268-BF268-BG268-BH268-Constantes!$F$27)</f>
        <v>0</v>
      </c>
      <c r="BJ268" s="119">
        <f t="shared" si="42"/>
        <v>313.88433156620198</v>
      </c>
      <c r="BK268" s="119">
        <f>(Escenarios!$F$11*AU268+0.1*BF268)/(Escenarios!$F$12)</f>
        <v>0</v>
      </c>
      <c r="BL268" s="119">
        <f>BI268/10/Escenarios!$F$12</f>
        <v>0</v>
      </c>
      <c r="BM268" s="119">
        <f>(Escenarios!$F$11*AW268+0.1*BG268)/(Escenarios!$F$12)</f>
        <v>3.0538535668019656E-2</v>
      </c>
      <c r="BN268" s="121">
        <f t="shared" si="43"/>
        <v>107.76409937992442</v>
      </c>
      <c r="BO268" s="121">
        <f>MAX(0,(BN268-Constantes!$D$13)*(1-EXP(-Constantes!$D$23)))</f>
        <v>0.4646270733904968</v>
      </c>
      <c r="BP268" s="121">
        <f>BL268+AY268*Escenarios!$F$11/Escenarios!$F$12+BO268</f>
        <v>0.4646270733904968</v>
      </c>
      <c r="BQ268" s="121">
        <f>0.0526*BL268*Observaciones!$F267^1.218</f>
        <v>0</v>
      </c>
      <c r="BR268" s="121">
        <f>BQ268*Constantes!$F$38</f>
        <v>0</v>
      </c>
      <c r="BS268" s="121">
        <f t="shared" si="44"/>
        <v>0</v>
      </c>
      <c r="BT268" s="15"/>
      <c r="BU268" s="74">
        <v>262</v>
      </c>
      <c r="BV268" s="75">
        <f>0.0526*Observaciones!$F267^2.218</f>
        <v>0</v>
      </c>
      <c r="BW268" s="75">
        <f>IF(Observaciones!$F267&gt;0.05*$CA$7,((Observaciones!$F267-0.05*$CA$7)^2)/(Observaciones!$F267+0.95*$CA$7),0)</f>
        <v>0</v>
      </c>
      <c r="BX268" s="75">
        <f>0.0526*BW268*Observaciones!$F267^1.218</f>
        <v>0</v>
      </c>
      <c r="BY268" s="27"/>
      <c r="BZ268" s="27"/>
      <c r="CA268" s="103"/>
      <c r="CB268" s="37"/>
    </row>
    <row r="269" spans="2:80" s="2" customFormat="1" ht="14.5" x14ac:dyDescent="0.35">
      <c r="B269" s="36"/>
      <c r="C269" s="74">
        <v>263</v>
      </c>
      <c r="D269" s="146">
        <f>ETo!$I268*((1-Constantes!$D$19)*ETo!$K268+ETo!$L268)</f>
        <v>1.5877607118964145</v>
      </c>
      <c r="E269" s="75">
        <f>MIN(D269*Constantes!$D$17,0.8*(H268+Observaciones!$F268-F269-G269-Constantes!$D$14))</f>
        <v>0</v>
      </c>
      <c r="F269" s="75">
        <f>IF(Observaciones!$F268&gt;0.05*Constantes!$D$18,((Observaciones!$F268-0.05*Constantes!$D$18)^2)/(Observaciones!$F268+0.95*Constantes!$D$18),0)</f>
        <v>0</v>
      </c>
      <c r="G269" s="75">
        <f>MAX(0,H268+Observaciones!$F268-F269-Constantes!$D$13)</f>
        <v>0</v>
      </c>
      <c r="H269" s="75">
        <f>H268+Observaciones!$F268-F269-E269-G269-I268</f>
        <v>25.500000000000004</v>
      </c>
      <c r="I269" s="75">
        <f>MAX(0,(H269-Constantes!$D$14)*(1-EXP(-Constantes!$D$22)))</f>
        <v>0</v>
      </c>
      <c r="J269" s="75">
        <f t="shared" si="36"/>
        <v>96.954309370467016</v>
      </c>
      <c r="K269" s="75">
        <f>MAX(0,(J269-Constantes!$D$13)*(1-EXP(-Constantes!$D$23)))</f>
        <v>0.38995839957548634</v>
      </c>
      <c r="L269" s="75">
        <f t="shared" si="37"/>
        <v>0.38995839957548634</v>
      </c>
      <c r="M269" s="75">
        <f>0.0526*F269*Observaciones!$F268^1.218</f>
        <v>0</v>
      </c>
      <c r="N269" s="75">
        <f>M269*Constantes!$D$38</f>
        <v>0</v>
      </c>
      <c r="O269" s="75">
        <f t="shared" si="38"/>
        <v>0</v>
      </c>
      <c r="P269" s="15"/>
      <c r="Q269" s="120">
        <v>263</v>
      </c>
      <c r="R269" s="146">
        <f>ETo!$I268*((1-Constantes!$E$19)*ETo!$K268+ETo!$L268)</f>
        <v>1.5879860904890988</v>
      </c>
      <c r="S269" s="121">
        <f>MIN(R269*Constantes!$E$17,0.8*(V268+Observaciones!$F268-T269-U269-Constantes!$D$14))</f>
        <v>0</v>
      </c>
      <c r="T269" s="121">
        <f>IF(Observaciones!$F268&gt;0.05*Constantes!$E$18,((Observaciones!$F268-0.05*Constantes!$E$18)^2)/(Observaciones!$F268+0.95*Constantes!$E$18),0)</f>
        <v>0</v>
      </c>
      <c r="U269" s="121">
        <f>MAX(0,V268+Observaciones!$F268-T269-Constantes!$D$13)</f>
        <v>0</v>
      </c>
      <c r="V269" s="121">
        <f>V268+Observaciones!$F268-T269-S269-U269-W268</f>
        <v>25.500000000000004</v>
      </c>
      <c r="W269" s="121">
        <f>MAX(0,(V269-Constantes!$D$14)*(1-EXP(-Constantes!$D$22)))</f>
        <v>0</v>
      </c>
      <c r="X269" s="119">
        <f>X268+(Entradas!$E$19*U269-Y268)/(800*Entradas!$D$44)</f>
        <v>0</v>
      </c>
      <c r="Y269" s="119">
        <f>8000*Entradas!$D$45*X269/Constantes!$E$32</f>
        <v>0</v>
      </c>
      <c r="Z269" s="119">
        <f>10*Escenarios!$E$11*T269</f>
        <v>0</v>
      </c>
      <c r="AA269" s="119">
        <f>10*Escenarios!$E$11*Y269</f>
        <v>0</v>
      </c>
      <c r="AB269" s="119">
        <f>0.001*Observaciones!$F268*Escenarios!$E$9</f>
        <v>0</v>
      </c>
      <c r="AC269" s="119">
        <f>Observaciones!$I268</f>
        <v>0</v>
      </c>
      <c r="AD269" s="119">
        <f>MIN(0.0005*ETo!$M268*Escenarios!$E$9*(AH268/Constantes!$E$27)^(2/3),AH268+Z269+AA269+AB269+AC269)</f>
        <v>3.5752958130361137</v>
      </c>
      <c r="AE269" s="119">
        <f>MIN(Constantes!$E$26*(AH268/Constantes!$E$27)^(2/3),AH268+Z269+AA269+AB269+AC269-AD269)</f>
        <v>15.063524345061751</v>
      </c>
      <c r="AF269" s="119">
        <f>MIN(Entradas!$E$20,AH268+Z269+AA269+AB269+AC269-AD269-AE269)</f>
        <v>1</v>
      </c>
      <c r="AG269" s="119">
        <f>MAX(0,AH268+Z269+AA269+AB269+AC269-AD269-AE269-AF269-Constantes!$E$27)</f>
        <v>0</v>
      </c>
      <c r="AH269" s="119">
        <f t="shared" si="39"/>
        <v>4338.0241491076949</v>
      </c>
      <c r="AI269" s="119">
        <f>(Escenarios!$E$11*S269+0.1*AD269)/(Escenarios!$E$12)</f>
        <v>1.0215130894388897E-2</v>
      </c>
      <c r="AJ269" s="119">
        <f>AG269/10/Escenarios!$E$12</f>
        <v>0</v>
      </c>
      <c r="AK269" s="119">
        <f>(Escenarios!$E$11*U269+0.1*AE269)/(Escenarios!$E$12)</f>
        <v>4.3038640985890719E-2</v>
      </c>
      <c r="AL269" s="121">
        <f t="shared" si="40"/>
        <v>102.10144533682617</v>
      </c>
      <c r="AM269" s="121">
        <f>MAX(0,(AL269-Constantes!$D$13)*(1-EXP(-Constantes!$D$23)))</f>
        <v>0.4255122647493087</v>
      </c>
      <c r="AN269" s="121">
        <f>AJ269+W269*Escenarios!$E$11/Escenarios!$E$12+AM269</f>
        <v>0.4255122647493087</v>
      </c>
      <c r="AO269" s="121">
        <f>0.0526*AJ269*Observaciones!$F268^1.218</f>
        <v>0</v>
      </c>
      <c r="AP269" s="121">
        <f>AO269*Constantes!$E$38</f>
        <v>0</v>
      </c>
      <c r="AQ269" s="121">
        <f t="shared" si="41"/>
        <v>0</v>
      </c>
      <c r="AR269" s="15"/>
      <c r="AS269" s="74">
        <v>263</v>
      </c>
      <c r="AT269" s="146">
        <f>ETo!$I268*((1-Constantes!$F$19)*ETo!$K268+ETo!$L268)</f>
        <v>1.5887032041930946</v>
      </c>
      <c r="AU269" s="121">
        <f>MIN(AT269*Constantes!$F$17,0.8*(AX268+Observaciones!$F268-AV269-AW269-Constantes!$D$14))</f>
        <v>0</v>
      </c>
      <c r="AV269" s="121">
        <f>IF(Observaciones!$F268&gt;0.05*Constantes!$F$18,((Observaciones!$F268-0.05*Constantes!$F$18)^2)/(Observaciones!$F268+0.95*Constantes!$F$18),0)</f>
        <v>0</v>
      </c>
      <c r="AW269" s="121">
        <f>MAX(0,AX268+Observaciones!$F268-AV269-Constantes!$D$13)</f>
        <v>0</v>
      </c>
      <c r="AX269" s="121">
        <f>AX268+Observaciones!$F268-AV269-AU269-AW269-AY268</f>
        <v>25.500000000000004</v>
      </c>
      <c r="AY269" s="121">
        <f>MAX(0,(AX269-Constantes!$D$14)*(1-EXP(-Constantes!$D$22)))</f>
        <v>0</v>
      </c>
      <c r="AZ269" s="119">
        <f>AZ268+(Entradas!$F$19*AW269-BA268)/(800*Entradas!$D$44)</f>
        <v>0</v>
      </c>
      <c r="BA269" s="119">
        <f>8000*Entradas!$D$45*AZ269/Constantes!$F$32</f>
        <v>0</v>
      </c>
      <c r="BB269" s="119">
        <f>10*Escenarios!$F$11*AV269</f>
        <v>0</v>
      </c>
      <c r="BC269" s="119">
        <f>10*Escenarios!$F$11*BA269</f>
        <v>0</v>
      </c>
      <c r="BD269" s="119">
        <f>0.001*Observaciones!$F268*Escenarios!$F$9</f>
        <v>0</v>
      </c>
      <c r="BE269" s="119">
        <f>Observaciones!$I268</f>
        <v>0</v>
      </c>
      <c r="BF269" s="119">
        <f>MIN(0.0005*ETo!$M268*Escenarios!$F$9*(BJ268/Constantes!$F$27)^(2/3),BJ268+BB269+BE269+BC269+BD269)</f>
        <v>2.4758023516342775</v>
      </c>
      <c r="BG269" s="119">
        <f>MIN(Constantes!$F$26*(BJ268/Constantes!$F$27)^(2/3),BJ268+BB269+BC269+BD269+BE269-BF269)</f>
        <v>10.431111423402484</v>
      </c>
      <c r="BH269" s="119">
        <f>MIN(Entradas!$F$20,BJ268+BB269+BC269+BD269+BE269-BF269-BG269)</f>
        <v>1</v>
      </c>
      <c r="BI269" s="119">
        <f>MAX(0,BJ268+BB269+BC269+BD269+BE269-BF269-BG269-BH269-Constantes!$F$27)</f>
        <v>0</v>
      </c>
      <c r="BJ269" s="119">
        <f t="shared" si="42"/>
        <v>299.97741779116518</v>
      </c>
      <c r="BK269" s="119">
        <f>(Escenarios!$F$11*AU269+0.1*BF269)/(Escenarios!$F$12)</f>
        <v>7.0737210046693645E-3</v>
      </c>
      <c r="BL269" s="119">
        <f>BI269/10/Escenarios!$F$12</f>
        <v>0</v>
      </c>
      <c r="BM269" s="119">
        <f>(Escenarios!$F$11*AW269+0.1*BG269)/(Escenarios!$F$12)</f>
        <v>2.9803175495435669E-2</v>
      </c>
      <c r="BN269" s="121">
        <f t="shared" si="43"/>
        <v>107.32927548202935</v>
      </c>
      <c r="BO269" s="121">
        <f>MAX(0,(BN269-Constantes!$D$13)*(1-EXP(-Constantes!$D$23)))</f>
        <v>0.46162352533170076</v>
      </c>
      <c r="BP269" s="121">
        <f>BL269+AY269*Escenarios!$F$11/Escenarios!$F$12+BO269</f>
        <v>0.46162352533170076</v>
      </c>
      <c r="BQ269" s="121">
        <f>0.0526*BL269*Observaciones!$F268^1.218</f>
        <v>0</v>
      </c>
      <c r="BR269" s="121">
        <f>BQ269*Constantes!$F$38</f>
        <v>0</v>
      </c>
      <c r="BS269" s="121">
        <f t="shared" si="44"/>
        <v>0</v>
      </c>
      <c r="BT269" s="15"/>
      <c r="BU269" s="74">
        <v>263</v>
      </c>
      <c r="BV269" s="75">
        <f>0.0526*Observaciones!$F268^2.218</f>
        <v>0</v>
      </c>
      <c r="BW269" s="75">
        <f>IF(Observaciones!$F268&gt;0.05*$CA$7,((Observaciones!$F268-0.05*$CA$7)^2)/(Observaciones!$F268+0.95*$CA$7),0)</f>
        <v>0</v>
      </c>
      <c r="BX269" s="75">
        <f>0.0526*BW269*Observaciones!$F268^1.218</f>
        <v>0</v>
      </c>
      <c r="BY269" s="27"/>
      <c r="BZ269" s="27"/>
      <c r="CA269" s="103"/>
      <c r="CB269" s="37"/>
    </row>
    <row r="270" spans="2:80" s="2" customFormat="1" ht="14.5" x14ac:dyDescent="0.35">
      <c r="B270" s="36"/>
      <c r="C270" s="74">
        <v>264</v>
      </c>
      <c r="D270" s="146">
        <f>ETo!$I269*((1-Constantes!$D$19)*ETo!$K269+ETo!$L269)</f>
        <v>1.6274457490569767</v>
      </c>
      <c r="E270" s="75">
        <f>MIN(D270*Constantes!$D$17,0.8*(H269+Observaciones!$F269-F270-G270-Constantes!$D$14))</f>
        <v>0</v>
      </c>
      <c r="F270" s="75">
        <f>IF(Observaciones!$F269&gt;0.05*Constantes!$D$18,((Observaciones!$F269-0.05*Constantes!$D$18)^2)/(Observaciones!$F269+0.95*Constantes!$D$18),0)</f>
        <v>0</v>
      </c>
      <c r="G270" s="75">
        <f>MAX(0,H269+Observaciones!$F269-F270-Constantes!$D$13)</f>
        <v>0</v>
      </c>
      <c r="H270" s="75">
        <f>H269+Observaciones!$F269-F270-E270-G270-I269</f>
        <v>25.500000000000004</v>
      </c>
      <c r="I270" s="75">
        <f>MAX(0,(H270-Constantes!$D$14)*(1-EXP(-Constantes!$D$22)))</f>
        <v>0</v>
      </c>
      <c r="J270" s="75">
        <f t="shared" si="36"/>
        <v>96.564350970891525</v>
      </c>
      <c r="K270" s="75">
        <f>MAX(0,(J270-Constantes!$D$13)*(1-EXP(-Constantes!$D$23)))</f>
        <v>0.38726476015105249</v>
      </c>
      <c r="L270" s="75">
        <f t="shared" si="37"/>
        <v>0.38726476015105249</v>
      </c>
      <c r="M270" s="75">
        <f>0.0526*F270*Observaciones!$F269^1.218</f>
        <v>0</v>
      </c>
      <c r="N270" s="75">
        <f>M270*Constantes!$D$38</f>
        <v>0</v>
      </c>
      <c r="O270" s="75">
        <f t="shared" si="38"/>
        <v>0</v>
      </c>
      <c r="P270" s="15"/>
      <c r="Q270" s="120">
        <v>264</v>
      </c>
      <c r="R270" s="146">
        <f>ETo!$I269*((1-Constantes!$E$19)*ETo!$K269+ETo!$L269)</f>
        <v>1.6276768852426111</v>
      </c>
      <c r="S270" s="121">
        <f>MIN(R270*Constantes!$E$17,0.8*(V269+Observaciones!$F269-T270-U270-Constantes!$D$14))</f>
        <v>0</v>
      </c>
      <c r="T270" s="121">
        <f>IF(Observaciones!$F269&gt;0.05*Constantes!$E$18,((Observaciones!$F269-0.05*Constantes!$E$18)^2)/(Observaciones!$F269+0.95*Constantes!$E$18),0)</f>
        <v>0</v>
      </c>
      <c r="U270" s="121">
        <f>MAX(0,V269+Observaciones!$F269-T270-Constantes!$D$13)</f>
        <v>0</v>
      </c>
      <c r="V270" s="121">
        <f>V269+Observaciones!$F269-T270-S270-U270-W269</f>
        <v>25.500000000000004</v>
      </c>
      <c r="W270" s="121">
        <f>MAX(0,(V270-Constantes!$D$14)*(1-EXP(-Constantes!$D$22)))</f>
        <v>0</v>
      </c>
      <c r="X270" s="119">
        <f>X269+(Entradas!$E$19*U270-Y269)/(800*Entradas!$D$44)</f>
        <v>0</v>
      </c>
      <c r="Y270" s="119">
        <f>8000*Entradas!$D$45*X270/Constantes!$E$32</f>
        <v>0</v>
      </c>
      <c r="Z270" s="119">
        <f>10*Escenarios!$E$11*T270</f>
        <v>0</v>
      </c>
      <c r="AA270" s="119">
        <f>10*Escenarios!$E$11*Y270</f>
        <v>0</v>
      </c>
      <c r="AB270" s="119">
        <f>0.001*Observaciones!$F269*Escenarios!$E$9</f>
        <v>0</v>
      </c>
      <c r="AC270" s="119">
        <f>Observaciones!$I269</f>
        <v>0</v>
      </c>
      <c r="AD270" s="119">
        <f>MIN(0.0005*ETo!$M269*Escenarios!$E$9*(AH269/Constantes!$E$27)^(2/3),AH269+Z270+AA270+AB270+AC270)</f>
        <v>3.6539615613962382</v>
      </c>
      <c r="AE270" s="119">
        <f>MIN(Constantes!$E$26*(AH269/Constantes!$E$27)^(2/3),AH269+Z270+AA270+AB270+AC270-AD270)</f>
        <v>15.018232101916503</v>
      </c>
      <c r="AF270" s="119">
        <f>MIN(Entradas!$E$20,AH269+Z270+AA270+AB270+AC270-AD270-AE270)</f>
        <v>1</v>
      </c>
      <c r="AG270" s="119">
        <f>MAX(0,AH269+Z270+AA270+AB270+AC270-AD270-AE270-AF270-Constantes!$E$27)</f>
        <v>0</v>
      </c>
      <c r="AH270" s="119">
        <f t="shared" si="39"/>
        <v>4318.3519554443819</v>
      </c>
      <c r="AI270" s="119">
        <f>(Escenarios!$E$11*S270+0.1*AD270)/(Escenarios!$E$12)</f>
        <v>1.0439890175417825E-2</v>
      </c>
      <c r="AJ270" s="119">
        <f>AG270/10/Escenarios!$E$12</f>
        <v>0</v>
      </c>
      <c r="AK270" s="119">
        <f>(Escenarios!$E$11*U270+0.1*AE270)/(Escenarios!$E$12)</f>
        <v>4.29092345769043E-2</v>
      </c>
      <c r="AL270" s="121">
        <f t="shared" si="40"/>
        <v>101.71884230665377</v>
      </c>
      <c r="AM270" s="121">
        <f>MAX(0,(AL270-Constantes!$D$13)*(1-EXP(-Constantes!$D$23)))</f>
        <v>0.42286943257258897</v>
      </c>
      <c r="AN270" s="121">
        <f>AJ270+W270*Escenarios!$E$11/Escenarios!$E$12+AM270</f>
        <v>0.42286943257258897</v>
      </c>
      <c r="AO270" s="121">
        <f>0.0526*AJ270*Observaciones!$F269^1.218</f>
        <v>0</v>
      </c>
      <c r="AP270" s="121">
        <f>AO270*Constantes!$E$38</f>
        <v>0</v>
      </c>
      <c r="AQ270" s="121">
        <f t="shared" si="41"/>
        <v>0</v>
      </c>
      <c r="AR270" s="15"/>
      <c r="AS270" s="74">
        <v>264</v>
      </c>
      <c r="AT270" s="146">
        <f>ETo!$I269*((1-Constantes!$F$19)*ETo!$K269+ETo!$L269)</f>
        <v>1.6284123185605393</v>
      </c>
      <c r="AU270" s="121">
        <f>MIN(AT270*Constantes!$F$17,0.8*(AX269+Observaciones!$F269-AV270-AW270-Constantes!$D$14))</f>
        <v>0</v>
      </c>
      <c r="AV270" s="121">
        <f>IF(Observaciones!$F269&gt;0.05*Constantes!$F$18,((Observaciones!$F269-0.05*Constantes!$F$18)^2)/(Observaciones!$F269+0.95*Constantes!$F$18),0)</f>
        <v>0</v>
      </c>
      <c r="AW270" s="121">
        <f>MAX(0,AX269+Observaciones!$F269-AV270-Constantes!$D$13)</f>
        <v>0</v>
      </c>
      <c r="AX270" s="121">
        <f>AX269+Observaciones!$F269-AV270-AU270-AW270-AY269</f>
        <v>25.500000000000004</v>
      </c>
      <c r="AY270" s="121">
        <f>MAX(0,(AX270-Constantes!$D$14)*(1-EXP(-Constantes!$D$22)))</f>
        <v>0</v>
      </c>
      <c r="AZ270" s="119">
        <f>AZ269+(Entradas!$F$19*AW270-BA269)/(800*Entradas!$D$44)</f>
        <v>0</v>
      </c>
      <c r="BA270" s="119">
        <f>8000*Entradas!$D$45*AZ270/Constantes!$F$32</f>
        <v>0</v>
      </c>
      <c r="BB270" s="119">
        <f>10*Escenarios!$F$11*AV270</f>
        <v>0</v>
      </c>
      <c r="BC270" s="119">
        <f>10*Escenarios!$F$11*BA270</f>
        <v>0</v>
      </c>
      <c r="BD270" s="119">
        <f>0.001*Observaciones!$F269*Escenarios!$F$9</f>
        <v>0</v>
      </c>
      <c r="BE270" s="119">
        <f>Observaciones!$I269</f>
        <v>0</v>
      </c>
      <c r="BF270" s="119">
        <f>MIN(0.0005*ETo!$M269*Escenarios!$F$9*(BJ269/Constantes!$F$27)^(2/3),BJ269+BB270+BE270+BC270+BD270)</f>
        <v>2.4623797468911266</v>
      </c>
      <c r="BG270" s="119">
        <f>MIN(Constantes!$F$26*(BJ269/Constantes!$F$27)^(2/3),BJ269+BB270+BC270+BD270+BE270-BF270)</f>
        <v>10.120684068646433</v>
      </c>
      <c r="BH270" s="119">
        <f>MIN(Entradas!$F$20,BJ269+BB270+BC270+BD270+BE270-BF270-BG270)</f>
        <v>1</v>
      </c>
      <c r="BI270" s="119">
        <f>MAX(0,BJ269+BB270+BC270+BD270+BE270-BF270-BG270-BH270-Constantes!$F$27)</f>
        <v>0</v>
      </c>
      <c r="BJ270" s="119">
        <f t="shared" si="42"/>
        <v>286.39435397562761</v>
      </c>
      <c r="BK270" s="119">
        <f>(Escenarios!$F$11*AU270+0.1*BF270)/(Escenarios!$F$12)</f>
        <v>7.0353707054032193E-3</v>
      </c>
      <c r="BL270" s="119">
        <f>BI270/10/Escenarios!$F$12</f>
        <v>0</v>
      </c>
      <c r="BM270" s="119">
        <f>(Escenarios!$F$11*AW270+0.1*BG270)/(Escenarios!$F$12)</f>
        <v>2.8916240196132665E-2</v>
      </c>
      <c r="BN270" s="121">
        <f t="shared" si="43"/>
        <v>106.89656819689378</v>
      </c>
      <c r="BO270" s="121">
        <f>MAX(0,(BN270-Constantes!$D$13)*(1-EXP(-Constantes!$D$23)))</f>
        <v>0.45863459778519905</v>
      </c>
      <c r="BP270" s="121">
        <f>BL270+AY270*Escenarios!$F$11/Escenarios!$F$12+BO270</f>
        <v>0.45863459778519905</v>
      </c>
      <c r="BQ270" s="121">
        <f>0.0526*BL270*Observaciones!$F269^1.218</f>
        <v>0</v>
      </c>
      <c r="BR270" s="121">
        <f>BQ270*Constantes!$F$38</f>
        <v>0</v>
      </c>
      <c r="BS270" s="121">
        <f t="shared" si="44"/>
        <v>0</v>
      </c>
      <c r="BT270" s="15"/>
      <c r="BU270" s="74">
        <v>264</v>
      </c>
      <c r="BV270" s="75">
        <f>0.0526*Observaciones!$F269^2.218</f>
        <v>0</v>
      </c>
      <c r="BW270" s="75">
        <f>IF(Observaciones!$F269&gt;0.05*$CA$7,((Observaciones!$F269-0.05*$CA$7)^2)/(Observaciones!$F269+0.95*$CA$7),0)</f>
        <v>0</v>
      </c>
      <c r="BX270" s="75">
        <f>0.0526*BW270*Observaciones!$F269^1.218</f>
        <v>0</v>
      </c>
      <c r="BY270" s="27"/>
      <c r="BZ270" s="27"/>
      <c r="CA270" s="103"/>
      <c r="CB270" s="37"/>
    </row>
    <row r="271" spans="2:80" s="2" customFormat="1" ht="14.5" x14ac:dyDescent="0.35">
      <c r="B271" s="36"/>
      <c r="C271" s="74">
        <v>265</v>
      </c>
      <c r="D271" s="146">
        <f>ETo!$I270*((1-Constantes!$D$19)*ETo!$K270+ETo!$L270)</f>
        <v>1.6721602848588826</v>
      </c>
      <c r="E271" s="75">
        <f>MIN(D271*Constantes!$D$17,0.8*(H270+Observaciones!$F270-F271-G271-Constantes!$D$14))</f>
        <v>0</v>
      </c>
      <c r="F271" s="75">
        <f>IF(Observaciones!$F270&gt;0.05*Constantes!$D$18,((Observaciones!$F270-0.05*Constantes!$D$18)^2)/(Observaciones!$F270+0.95*Constantes!$D$18),0)</f>
        <v>0</v>
      </c>
      <c r="G271" s="75">
        <f>MAX(0,H270+Observaciones!$F270-F271-Constantes!$D$13)</f>
        <v>0</v>
      </c>
      <c r="H271" s="75">
        <f>H270+Observaciones!$F270-F271-E271-G271-I270</f>
        <v>25.500000000000004</v>
      </c>
      <c r="I271" s="75">
        <f>MAX(0,(H271-Constantes!$D$14)*(1-EXP(-Constantes!$D$22)))</f>
        <v>0</v>
      </c>
      <c r="J271" s="75">
        <f t="shared" si="36"/>
        <v>96.17708621074047</v>
      </c>
      <c r="K271" s="75">
        <f>MAX(0,(J271-Constantes!$D$13)*(1-EXP(-Constantes!$D$23)))</f>
        <v>0.38458972705323385</v>
      </c>
      <c r="L271" s="75">
        <f t="shared" si="37"/>
        <v>0.38458972705323385</v>
      </c>
      <c r="M271" s="75">
        <f>0.0526*F271*Observaciones!$F270^1.218</f>
        <v>0</v>
      </c>
      <c r="N271" s="75">
        <f>M271*Constantes!$D$38</f>
        <v>0</v>
      </c>
      <c r="O271" s="75">
        <f t="shared" si="38"/>
        <v>0</v>
      </c>
      <c r="P271" s="15"/>
      <c r="Q271" s="120">
        <v>265</v>
      </c>
      <c r="R271" s="146">
        <f>ETo!$I270*((1-Constantes!$E$19)*ETo!$K270+ETo!$L270)</f>
        <v>1.672397897123979</v>
      </c>
      <c r="S271" s="121">
        <f>MIN(R271*Constantes!$E$17,0.8*(V270+Observaciones!$F270-T271-U271-Constantes!$D$14))</f>
        <v>0</v>
      </c>
      <c r="T271" s="121">
        <f>IF(Observaciones!$F270&gt;0.05*Constantes!$E$18,((Observaciones!$F270-0.05*Constantes!$E$18)^2)/(Observaciones!$F270+0.95*Constantes!$E$18),0)</f>
        <v>0</v>
      </c>
      <c r="U271" s="121">
        <f>MAX(0,V270+Observaciones!$F270-T271-Constantes!$D$13)</f>
        <v>0</v>
      </c>
      <c r="V271" s="121">
        <f>V270+Observaciones!$F270-T271-S271-U271-W270</f>
        <v>25.500000000000004</v>
      </c>
      <c r="W271" s="121">
        <f>MAX(0,(V271-Constantes!$D$14)*(1-EXP(-Constantes!$D$22)))</f>
        <v>0</v>
      </c>
      <c r="X271" s="119">
        <f>X270+(Entradas!$E$19*U271-Y270)/(800*Entradas!$D$44)</f>
        <v>0</v>
      </c>
      <c r="Y271" s="119">
        <f>8000*Entradas!$D$45*X271/Constantes!$E$32</f>
        <v>0</v>
      </c>
      <c r="Z271" s="119">
        <f>10*Escenarios!$E$11*T271</f>
        <v>0</v>
      </c>
      <c r="AA271" s="119">
        <f>10*Escenarios!$E$11*Y271</f>
        <v>0</v>
      </c>
      <c r="AB271" s="119">
        <f>0.001*Observaciones!$F270*Escenarios!$E$9</f>
        <v>0</v>
      </c>
      <c r="AC271" s="119">
        <f>Observaciones!$I270</f>
        <v>0</v>
      </c>
      <c r="AD271" s="119">
        <f>MIN(0.0005*ETo!$M270*Escenarios!$E$9*(AH270/Constantes!$E$27)^(2/3),AH270+Z271+AA271+AB271+AC271)</f>
        <v>3.7433206273283752</v>
      </c>
      <c r="AE271" s="119">
        <f>MIN(Constantes!$E$26*(AH270/Constantes!$E$27)^(2/3),AH270+Z271+AA271+AB271+AC271-AD271)</f>
        <v>14.972794316173426</v>
      </c>
      <c r="AF271" s="119">
        <f>MIN(Entradas!$E$20,AH270+Z271+AA271+AB271+AC271-AD271-AE271)</f>
        <v>1</v>
      </c>
      <c r="AG271" s="119">
        <f>MAX(0,AH270+Z271+AA271+AB271+AC271-AD271-AE271-AF271-Constantes!$E$27)</f>
        <v>0</v>
      </c>
      <c r="AH271" s="119">
        <f t="shared" si="39"/>
        <v>4298.6358405008805</v>
      </c>
      <c r="AI271" s="119">
        <f>(Escenarios!$E$11*S271+0.1*AD271)/(Escenarios!$E$12)</f>
        <v>1.0695201792366786E-2</v>
      </c>
      <c r="AJ271" s="119">
        <f>AG271/10/Escenarios!$E$12</f>
        <v>0</v>
      </c>
      <c r="AK271" s="119">
        <f>(Escenarios!$E$11*U271+0.1*AE271)/(Escenarios!$E$12)</f>
        <v>4.2779412331924074E-2</v>
      </c>
      <c r="AL271" s="121">
        <f t="shared" si="40"/>
        <v>101.33875228641311</v>
      </c>
      <c r="AM271" s="121">
        <f>MAX(0,(AL271-Constantes!$D$13)*(1-EXP(-Constantes!$D$23)))</f>
        <v>0.42024395902343947</v>
      </c>
      <c r="AN271" s="121">
        <f>AJ271+W271*Escenarios!$E$11/Escenarios!$E$12+AM271</f>
        <v>0.42024395902343947</v>
      </c>
      <c r="AO271" s="121">
        <f>0.0526*AJ271*Observaciones!$F270^1.218</f>
        <v>0</v>
      </c>
      <c r="AP271" s="121">
        <f>AO271*Constantes!$E$38</f>
        <v>0</v>
      </c>
      <c r="AQ271" s="121">
        <f t="shared" si="41"/>
        <v>0</v>
      </c>
      <c r="AR271" s="15"/>
      <c r="AS271" s="74">
        <v>265</v>
      </c>
      <c r="AT271" s="146">
        <f>ETo!$I270*((1-Constantes!$F$19)*ETo!$K270+ETo!$L270)</f>
        <v>1.6731539361492862</v>
      </c>
      <c r="AU271" s="121">
        <f>MIN(AT271*Constantes!$F$17,0.8*(AX270+Observaciones!$F270-AV271-AW271-Constantes!$D$14))</f>
        <v>0</v>
      </c>
      <c r="AV271" s="121">
        <f>IF(Observaciones!$F270&gt;0.05*Constantes!$F$18,((Observaciones!$F270-0.05*Constantes!$F$18)^2)/(Observaciones!$F270+0.95*Constantes!$F$18),0)</f>
        <v>0</v>
      </c>
      <c r="AW271" s="121">
        <f>MAX(0,AX270+Observaciones!$F270-AV271-Constantes!$D$13)</f>
        <v>0</v>
      </c>
      <c r="AX271" s="121">
        <f>AX270+Observaciones!$F270-AV271-AU271-AW271-AY270</f>
        <v>25.500000000000004</v>
      </c>
      <c r="AY271" s="121">
        <f>MAX(0,(AX271-Constantes!$D$14)*(1-EXP(-Constantes!$D$22)))</f>
        <v>0</v>
      </c>
      <c r="AZ271" s="119">
        <f>AZ270+(Entradas!$F$19*AW271-BA270)/(800*Entradas!$D$44)</f>
        <v>0</v>
      </c>
      <c r="BA271" s="119">
        <f>8000*Entradas!$D$45*AZ271/Constantes!$F$32</f>
        <v>0</v>
      </c>
      <c r="BB271" s="119">
        <f>10*Escenarios!$F$11*AV271</f>
        <v>0</v>
      </c>
      <c r="BC271" s="119">
        <f>10*Escenarios!$F$11*BA271</f>
        <v>0</v>
      </c>
      <c r="BD271" s="119">
        <f>0.001*Observaciones!$F270*Escenarios!$F$9</f>
        <v>0</v>
      </c>
      <c r="BE271" s="119">
        <f>Observaciones!$I270</f>
        <v>0</v>
      </c>
      <c r="BF271" s="119">
        <f>MIN(0.0005*ETo!$M270*Escenarios!$F$9*(BJ270/Constantes!$F$27)^(2/3),BJ270+BB271+BE271+BC271+BD271)</f>
        <v>2.4532847720361595</v>
      </c>
      <c r="BG271" s="119">
        <f>MIN(Constantes!$F$26*(BJ270/Constantes!$F$27)^(2/3),BJ270+BB271+BC271+BD271+BE271-BF271)</f>
        <v>9.8128191377808847</v>
      </c>
      <c r="BH271" s="119">
        <f>MIN(Entradas!$F$20,BJ270+BB271+BC271+BD271+BE271-BF271-BG271)</f>
        <v>1</v>
      </c>
      <c r="BI271" s="119">
        <f>MAX(0,BJ270+BB271+BC271+BD271+BE271-BF271-BG271-BH271-Constantes!$F$27)</f>
        <v>0</v>
      </c>
      <c r="BJ271" s="119">
        <f t="shared" si="42"/>
        <v>273.12825006581056</v>
      </c>
      <c r="BK271" s="119">
        <f>(Escenarios!$F$11*AU271+0.1*BF271)/(Escenarios!$F$12)</f>
        <v>7.0093850629604553E-3</v>
      </c>
      <c r="BL271" s="119">
        <f>BI271/10/Escenarios!$F$12</f>
        <v>0</v>
      </c>
      <c r="BM271" s="119">
        <f>(Escenarios!$F$11*AW271+0.1*BG271)/(Escenarios!$F$12)</f>
        <v>2.8036626107945384E-2</v>
      </c>
      <c r="BN271" s="121">
        <f t="shared" si="43"/>
        <v>106.46597022521654</v>
      </c>
      <c r="BO271" s="121">
        <f>MAX(0,(BN271-Constantes!$D$13)*(1-EXP(-Constantes!$D$23)))</f>
        <v>0.45566024033103542</v>
      </c>
      <c r="BP271" s="121">
        <f>BL271+AY271*Escenarios!$F$11/Escenarios!$F$12+BO271</f>
        <v>0.45566024033103542</v>
      </c>
      <c r="BQ271" s="121">
        <f>0.0526*BL271*Observaciones!$F270^1.218</f>
        <v>0</v>
      </c>
      <c r="BR271" s="121">
        <f>BQ271*Constantes!$F$38</f>
        <v>0</v>
      </c>
      <c r="BS271" s="121">
        <f t="shared" si="44"/>
        <v>0</v>
      </c>
      <c r="BT271" s="15"/>
      <c r="BU271" s="74">
        <v>265</v>
      </c>
      <c r="BV271" s="75">
        <f>0.0526*Observaciones!$F270^2.218</f>
        <v>0</v>
      </c>
      <c r="BW271" s="75">
        <f>IF(Observaciones!$F270&gt;0.05*$CA$7,((Observaciones!$F270-0.05*$CA$7)^2)/(Observaciones!$F270+0.95*$CA$7),0)</f>
        <v>0</v>
      </c>
      <c r="BX271" s="75">
        <f>0.0526*BW271*Observaciones!$F270^1.218</f>
        <v>0</v>
      </c>
      <c r="BY271" s="27"/>
      <c r="BZ271" s="27"/>
      <c r="CA271" s="103"/>
      <c r="CB271" s="37"/>
    </row>
    <row r="272" spans="2:80" s="2" customFormat="1" ht="14.5" x14ac:dyDescent="0.35">
      <c r="B272" s="36"/>
      <c r="C272" s="74">
        <v>266</v>
      </c>
      <c r="D272" s="146">
        <f>ETo!$I271*((1-Constantes!$D$19)*ETo!$K271+ETo!$L271)</f>
        <v>1.8139683576896424</v>
      </c>
      <c r="E272" s="75">
        <f>MIN(D272*Constantes!$D$17,0.8*(H271+Observaciones!$F271-F272-G272-Constantes!$D$14))</f>
        <v>0</v>
      </c>
      <c r="F272" s="75">
        <f>IF(Observaciones!$F271&gt;0.05*Constantes!$D$18,((Observaciones!$F271-0.05*Constantes!$D$18)^2)/(Observaciones!$F271+0.95*Constantes!$D$18),0)</f>
        <v>0</v>
      </c>
      <c r="G272" s="75">
        <f>MAX(0,H271+Observaciones!$F271-F272-Constantes!$D$13)</f>
        <v>0</v>
      </c>
      <c r="H272" s="75">
        <f>H271+Observaciones!$F271-F272-E272-G272-I271</f>
        <v>25.500000000000004</v>
      </c>
      <c r="I272" s="75">
        <f>MAX(0,(H272-Constantes!$D$14)*(1-EXP(-Constantes!$D$22)))</f>
        <v>0</v>
      </c>
      <c r="J272" s="75">
        <f t="shared" si="36"/>
        <v>95.792496483687231</v>
      </c>
      <c r="K272" s="75">
        <f>MAX(0,(J272-Constantes!$D$13)*(1-EXP(-Constantes!$D$23)))</f>
        <v>0.38193317175874453</v>
      </c>
      <c r="L272" s="75">
        <f t="shared" si="37"/>
        <v>0.38193317175874453</v>
      </c>
      <c r="M272" s="75">
        <f>0.0526*F272*Observaciones!$F271^1.218</f>
        <v>0</v>
      </c>
      <c r="N272" s="75">
        <f>M272*Constantes!$D$38</f>
        <v>0</v>
      </c>
      <c r="O272" s="75">
        <f t="shared" si="38"/>
        <v>0</v>
      </c>
      <c r="P272" s="15"/>
      <c r="Q272" s="120">
        <v>266</v>
      </c>
      <c r="R272" s="146">
        <f>ETo!$I271*((1-Constantes!$E$19)*ETo!$K271+ETo!$L271)</f>
        <v>1.814226750533644</v>
      </c>
      <c r="S272" s="121">
        <f>MIN(R272*Constantes!$E$17,0.8*(V271+Observaciones!$F271-T272-U272-Constantes!$D$14))</f>
        <v>0</v>
      </c>
      <c r="T272" s="121">
        <f>IF(Observaciones!$F271&gt;0.05*Constantes!$E$18,((Observaciones!$F271-0.05*Constantes!$E$18)^2)/(Observaciones!$F271+0.95*Constantes!$E$18),0)</f>
        <v>0</v>
      </c>
      <c r="U272" s="121">
        <f>MAX(0,V271+Observaciones!$F271-T272-Constantes!$D$13)</f>
        <v>0</v>
      </c>
      <c r="V272" s="121">
        <f>V271+Observaciones!$F271-T272-S272-U272-W271</f>
        <v>25.500000000000004</v>
      </c>
      <c r="W272" s="121">
        <f>MAX(0,(V272-Constantes!$D$14)*(1-EXP(-Constantes!$D$22)))</f>
        <v>0</v>
      </c>
      <c r="X272" s="119">
        <f>X271+(Entradas!$E$19*U272-Y271)/(800*Entradas!$D$44)</f>
        <v>0</v>
      </c>
      <c r="Y272" s="119">
        <f>8000*Entradas!$D$45*X272/Constantes!$E$32</f>
        <v>0</v>
      </c>
      <c r="Z272" s="119">
        <f>10*Escenarios!$E$11*T272</f>
        <v>0</v>
      </c>
      <c r="AA272" s="119">
        <f>10*Escenarios!$E$11*Y272</f>
        <v>0</v>
      </c>
      <c r="AB272" s="119">
        <f>0.001*Observaciones!$F271*Escenarios!$E$9</f>
        <v>0</v>
      </c>
      <c r="AC272" s="119">
        <f>Observaciones!$I271</f>
        <v>0</v>
      </c>
      <c r="AD272" s="119">
        <f>MIN(0.0005*ETo!$M271*Escenarios!$E$9*(AH271/Constantes!$E$27)^(2/3),AH271+Z272+AA272+AB272+AC272)</f>
        <v>4.0500262929200499</v>
      </c>
      <c r="AE272" s="119">
        <f>MIN(Constantes!$E$26*(AH271/Constantes!$E$27)^(2/3),AH271+Z272+AA272+AB272+AC272-AD272)</f>
        <v>14.927185801899379</v>
      </c>
      <c r="AF272" s="119">
        <f>MIN(Entradas!$E$20,AH271+Z272+AA272+AB272+AC272-AD272-AE272)</f>
        <v>1</v>
      </c>
      <c r="AG272" s="119">
        <f>MAX(0,AH271+Z272+AA272+AB272+AC272-AD272-AE272-AF272-Constantes!$E$27)</f>
        <v>0</v>
      </c>
      <c r="AH272" s="119">
        <f t="shared" si="39"/>
        <v>4278.6586284060613</v>
      </c>
      <c r="AI272" s="119">
        <f>(Escenarios!$E$11*S272+0.1*AD272)/(Escenarios!$E$12)</f>
        <v>1.1571503694057286E-2</v>
      </c>
      <c r="AJ272" s="119">
        <f>AG272/10/Escenarios!$E$12</f>
        <v>0</v>
      </c>
      <c r="AK272" s="119">
        <f>(Escenarios!$E$11*U272+0.1*AE272)/(Escenarios!$E$12)</f>
        <v>4.2649102291141085E-2</v>
      </c>
      <c r="AL272" s="121">
        <f t="shared" si="40"/>
        <v>100.96115742968081</v>
      </c>
      <c r="AM272" s="121">
        <f>MAX(0,(AL272-Constantes!$D$13)*(1-EXP(-Constantes!$D$23)))</f>
        <v>0.41763572082760936</v>
      </c>
      <c r="AN272" s="121">
        <f>AJ272+W272*Escenarios!$E$11/Escenarios!$E$12+AM272</f>
        <v>0.41763572082760936</v>
      </c>
      <c r="AO272" s="121">
        <f>0.0526*AJ272*Observaciones!$F271^1.218</f>
        <v>0</v>
      </c>
      <c r="AP272" s="121">
        <f>AO272*Constantes!$E$38</f>
        <v>0</v>
      </c>
      <c r="AQ272" s="121">
        <f t="shared" si="41"/>
        <v>0</v>
      </c>
      <c r="AR272" s="15"/>
      <c r="AS272" s="74">
        <v>266</v>
      </c>
      <c r="AT272" s="146">
        <f>ETo!$I271*((1-Constantes!$F$19)*ETo!$K271+ETo!$L271)</f>
        <v>1.8150489095827393</v>
      </c>
      <c r="AU272" s="121">
        <f>MIN(AT272*Constantes!$F$17,0.8*(AX271+Observaciones!$F271-AV272-AW272-Constantes!$D$14))</f>
        <v>0</v>
      </c>
      <c r="AV272" s="121">
        <f>IF(Observaciones!$F271&gt;0.05*Constantes!$F$18,((Observaciones!$F271-0.05*Constantes!$F$18)^2)/(Observaciones!$F271+0.95*Constantes!$F$18),0)</f>
        <v>0</v>
      </c>
      <c r="AW272" s="121">
        <f>MAX(0,AX271+Observaciones!$F271-AV272-Constantes!$D$13)</f>
        <v>0</v>
      </c>
      <c r="AX272" s="121">
        <f>AX271+Observaciones!$F271-AV272-AU272-AW272-AY271</f>
        <v>25.500000000000004</v>
      </c>
      <c r="AY272" s="121">
        <f>MAX(0,(AX272-Constantes!$D$14)*(1-EXP(-Constantes!$D$22)))</f>
        <v>0</v>
      </c>
      <c r="AZ272" s="119">
        <f>AZ271+(Entradas!$F$19*AW272-BA271)/(800*Entradas!$D$44)</f>
        <v>0</v>
      </c>
      <c r="BA272" s="119">
        <f>8000*Entradas!$D$45*AZ272/Constantes!$F$32</f>
        <v>0</v>
      </c>
      <c r="BB272" s="119">
        <f>10*Escenarios!$F$11*AV272</f>
        <v>0</v>
      </c>
      <c r="BC272" s="119">
        <f>10*Escenarios!$F$11*BA272</f>
        <v>0</v>
      </c>
      <c r="BD272" s="119">
        <f>0.001*Observaciones!$F271*Escenarios!$F$9</f>
        <v>0</v>
      </c>
      <c r="BE272" s="119">
        <f>Observaciones!$I271</f>
        <v>0</v>
      </c>
      <c r="BF272" s="119">
        <f>MIN(0.0005*ETo!$M271*Escenarios!$F$9*(BJ271/Constantes!$F$27)^(2/3),BJ271+BB272+BE272+BC272+BD272)</f>
        <v>2.5795372985857936</v>
      </c>
      <c r="BG272" s="119">
        <f>MIN(Constantes!$F$26*(BJ271/Constantes!$F$27)^(2/3),BJ271+BB272+BC272+BD272+BE272-BF272)</f>
        <v>9.5074031016123719</v>
      </c>
      <c r="BH272" s="119">
        <f>MIN(Entradas!$F$20,BJ271+BB272+BC272+BD272+BE272-BF272-BG272)</f>
        <v>1</v>
      </c>
      <c r="BI272" s="119">
        <f>MAX(0,BJ271+BB272+BC272+BD272+BE272-BF272-BG272-BH272-Constantes!$F$27)</f>
        <v>0</v>
      </c>
      <c r="BJ272" s="119">
        <f t="shared" si="42"/>
        <v>260.04130966561235</v>
      </c>
      <c r="BK272" s="119">
        <f>(Escenarios!$F$11*AU272+0.1*BF272)/(Escenarios!$F$12)</f>
        <v>7.3701065673879825E-3</v>
      </c>
      <c r="BL272" s="119">
        <f>BI272/10/Escenarios!$F$12</f>
        <v>0</v>
      </c>
      <c r="BM272" s="119">
        <f>(Escenarios!$F$11*AW272+0.1*BG272)/(Escenarios!$F$12)</f>
        <v>2.7164008861749637E-2</v>
      </c>
      <c r="BN272" s="121">
        <f t="shared" si="43"/>
        <v>106.03747399374724</v>
      </c>
      <c r="BO272" s="121">
        <f>MAX(0,(BN272-Constantes!$D$13)*(1-EXP(-Constantes!$D$23)))</f>
        <v>0.45270040065694833</v>
      </c>
      <c r="BP272" s="121">
        <f>BL272+AY272*Escenarios!$F$11/Escenarios!$F$12+BO272</f>
        <v>0.45270040065694833</v>
      </c>
      <c r="BQ272" s="121">
        <f>0.0526*BL272*Observaciones!$F271^1.218</f>
        <v>0</v>
      </c>
      <c r="BR272" s="121">
        <f>BQ272*Constantes!$F$38</f>
        <v>0</v>
      </c>
      <c r="BS272" s="121">
        <f t="shared" si="44"/>
        <v>0</v>
      </c>
      <c r="BT272" s="15"/>
      <c r="BU272" s="74">
        <v>266</v>
      </c>
      <c r="BV272" s="75">
        <f>0.0526*Observaciones!$F271^2.218</f>
        <v>0</v>
      </c>
      <c r="BW272" s="75">
        <f>IF(Observaciones!$F271&gt;0.05*$CA$7,((Observaciones!$F271-0.05*$CA$7)^2)/(Observaciones!$F271+0.95*$CA$7),0)</f>
        <v>0</v>
      </c>
      <c r="BX272" s="75">
        <f>0.0526*BW272*Observaciones!$F271^1.218</f>
        <v>0</v>
      </c>
      <c r="BY272" s="27"/>
      <c r="BZ272" s="27"/>
      <c r="CA272" s="103"/>
      <c r="CB272" s="37"/>
    </row>
    <row r="273" spans="2:80" s="2" customFormat="1" ht="14.5" x14ac:dyDescent="0.35">
      <c r="B273" s="36"/>
      <c r="C273" s="74">
        <v>267</v>
      </c>
      <c r="D273" s="146">
        <f>ETo!$I272*((1-Constantes!$D$19)*ETo!$K272+ETo!$L272)</f>
        <v>1.6603710444936366</v>
      </c>
      <c r="E273" s="75">
        <f>MIN(D273*Constantes!$D$17,0.8*(H272+Observaciones!$F272-F273-G273-Constantes!$D$14))</f>
        <v>0</v>
      </c>
      <c r="F273" s="75">
        <f>IF(Observaciones!$F272&gt;0.05*Constantes!$D$18,((Observaciones!$F272-0.05*Constantes!$D$18)^2)/(Observaciones!$F272+0.95*Constantes!$D$18),0)</f>
        <v>0</v>
      </c>
      <c r="G273" s="75">
        <f>MAX(0,H272+Observaciones!$F272-F273-Constantes!$D$13)</f>
        <v>0</v>
      </c>
      <c r="H273" s="75">
        <f>H272+Observaciones!$F272-F273-E273-G273-I272</f>
        <v>25.500000000000004</v>
      </c>
      <c r="I273" s="75">
        <f>MAX(0,(H273-Constantes!$D$14)*(1-EXP(-Constantes!$D$22)))</f>
        <v>0</v>
      </c>
      <c r="J273" s="75">
        <f t="shared" si="36"/>
        <v>95.410563311928485</v>
      </c>
      <c r="K273" s="75">
        <f>MAX(0,(J273-Constantes!$D$13)*(1-EXP(-Constantes!$D$23)))</f>
        <v>0.37929496663207363</v>
      </c>
      <c r="L273" s="75">
        <f t="shared" si="37"/>
        <v>0.37929496663207363</v>
      </c>
      <c r="M273" s="75">
        <f>0.0526*F273*Observaciones!$F272^1.218</f>
        <v>0</v>
      </c>
      <c r="N273" s="75">
        <f>M273*Constantes!$D$38</f>
        <v>0</v>
      </c>
      <c r="O273" s="75">
        <f t="shared" si="38"/>
        <v>0</v>
      </c>
      <c r="P273" s="15"/>
      <c r="Q273" s="120">
        <v>267</v>
      </c>
      <c r="R273" s="146">
        <f>ETo!$I272*((1-Constantes!$E$19)*ETo!$K272+ETo!$L272)</f>
        <v>1.6606062349797377</v>
      </c>
      <c r="S273" s="121">
        <f>MIN(R273*Constantes!$E$17,0.8*(V272+Observaciones!$F272-T273-U273-Constantes!$D$14))</f>
        <v>0</v>
      </c>
      <c r="T273" s="121">
        <f>IF(Observaciones!$F272&gt;0.05*Constantes!$E$18,((Observaciones!$F272-0.05*Constantes!$E$18)^2)/(Observaciones!$F272+0.95*Constantes!$E$18),0)</f>
        <v>0</v>
      </c>
      <c r="U273" s="121">
        <f>MAX(0,V272+Observaciones!$F272-T273-Constantes!$D$13)</f>
        <v>0</v>
      </c>
      <c r="V273" s="121">
        <f>V272+Observaciones!$F272-T273-S273-U273-W272</f>
        <v>25.500000000000004</v>
      </c>
      <c r="W273" s="121">
        <f>MAX(0,(V273-Constantes!$D$14)*(1-EXP(-Constantes!$D$22)))</f>
        <v>0</v>
      </c>
      <c r="X273" s="119">
        <f>X272+(Entradas!$E$19*U273-Y272)/(800*Entradas!$D$44)</f>
        <v>0</v>
      </c>
      <c r="Y273" s="119">
        <f>8000*Entradas!$D$45*X273/Constantes!$E$32</f>
        <v>0</v>
      </c>
      <c r="Z273" s="119">
        <f>10*Escenarios!$E$11*T273</f>
        <v>0</v>
      </c>
      <c r="AA273" s="119">
        <f>10*Escenarios!$E$11*Y273</f>
        <v>0</v>
      </c>
      <c r="AB273" s="119">
        <f>0.001*Observaciones!$F272*Escenarios!$E$9</f>
        <v>0</v>
      </c>
      <c r="AC273" s="119">
        <f>Observaciones!$I272</f>
        <v>0</v>
      </c>
      <c r="AD273" s="119">
        <f>MIN(0.0005*ETo!$M272*Escenarios!$E$9*(AH272/Constantes!$E$27)^(2/3),AH272+Z273+AA273+AB273+AC273)</f>
        <v>3.6922009147182893</v>
      </c>
      <c r="AE273" s="119">
        <f>MIN(Constantes!$E$26*(AH272/Constantes!$E$27)^(2/3),AH272+Z273+AA273+AB273+AC273-AD273)</f>
        <v>14.880902124685651</v>
      </c>
      <c r="AF273" s="119">
        <f>MIN(Entradas!$E$20,AH272+Z273+AA273+AB273+AC273-AD273-AE273)</f>
        <v>1</v>
      </c>
      <c r="AG273" s="119">
        <f>MAX(0,AH272+Z273+AA273+AB273+AC273-AD273-AE273-AF273-Constantes!$E$27)</f>
        <v>0</v>
      </c>
      <c r="AH273" s="119">
        <f t="shared" si="39"/>
        <v>4259.0855253666577</v>
      </c>
      <c r="AI273" s="119">
        <f>(Escenarios!$E$11*S273+0.1*AD273)/(Escenarios!$E$12)</f>
        <v>1.0549145470623683E-2</v>
      </c>
      <c r="AJ273" s="119">
        <f>AG273/10/Escenarios!$E$12</f>
        <v>0</v>
      </c>
      <c r="AK273" s="119">
        <f>(Escenarios!$E$11*U273+0.1*AE273)/(Escenarios!$E$12)</f>
        <v>4.2516863213387573E-2</v>
      </c>
      <c r="AL273" s="121">
        <f t="shared" si="40"/>
        <v>100.5860385720666</v>
      </c>
      <c r="AM273" s="121">
        <f>MAX(0,(AL273-Constantes!$D$13)*(1-EXP(-Constantes!$D$23)))</f>
        <v>0.41504458560698532</v>
      </c>
      <c r="AN273" s="121">
        <f>AJ273+W273*Escenarios!$E$11/Escenarios!$E$12+AM273</f>
        <v>0.41504458560698532</v>
      </c>
      <c r="AO273" s="121">
        <f>0.0526*AJ273*Observaciones!$F272^1.218</f>
        <v>0</v>
      </c>
      <c r="AP273" s="121">
        <f>AO273*Constantes!$E$38</f>
        <v>0</v>
      </c>
      <c r="AQ273" s="121">
        <f t="shared" si="41"/>
        <v>0</v>
      </c>
      <c r="AR273" s="15"/>
      <c r="AS273" s="74">
        <v>267</v>
      </c>
      <c r="AT273" s="146">
        <f>ETo!$I272*((1-Constantes!$F$19)*ETo!$K272+ETo!$L272)</f>
        <v>1.6613545683446056</v>
      </c>
      <c r="AU273" s="121">
        <f>MIN(AT273*Constantes!$F$17,0.8*(AX272+Observaciones!$F272-AV273-AW273-Constantes!$D$14))</f>
        <v>0</v>
      </c>
      <c r="AV273" s="121">
        <f>IF(Observaciones!$F272&gt;0.05*Constantes!$F$18,((Observaciones!$F272-0.05*Constantes!$F$18)^2)/(Observaciones!$F272+0.95*Constantes!$F$18),0)</f>
        <v>0</v>
      </c>
      <c r="AW273" s="121">
        <f>MAX(0,AX272+Observaciones!$F272-AV273-Constantes!$D$13)</f>
        <v>0</v>
      </c>
      <c r="AX273" s="121">
        <f>AX272+Observaciones!$F272-AV273-AU273-AW273-AY272</f>
        <v>25.500000000000004</v>
      </c>
      <c r="AY273" s="121">
        <f>MAX(0,(AX273-Constantes!$D$14)*(1-EXP(-Constantes!$D$22)))</f>
        <v>0</v>
      </c>
      <c r="AZ273" s="119">
        <f>AZ272+(Entradas!$F$19*AW273-BA272)/(800*Entradas!$D$44)</f>
        <v>0</v>
      </c>
      <c r="BA273" s="119">
        <f>8000*Entradas!$D$45*AZ273/Constantes!$F$32</f>
        <v>0</v>
      </c>
      <c r="BB273" s="119">
        <f>10*Escenarios!$F$11*AV273</f>
        <v>0</v>
      </c>
      <c r="BC273" s="119">
        <f>10*Escenarios!$F$11*BA273</f>
        <v>0</v>
      </c>
      <c r="BD273" s="119">
        <f>0.001*Observaciones!$F272*Escenarios!$F$9</f>
        <v>0</v>
      </c>
      <c r="BE273" s="119">
        <f>Observaciones!$I272</f>
        <v>0</v>
      </c>
      <c r="BF273" s="119">
        <f>MIN(0.0005*ETo!$M272*Escenarios!$F$9*(BJ272/Constantes!$F$27)^(2/3),BJ272+BB273+BE273+BC273+BD273)</f>
        <v>2.2829783243158457</v>
      </c>
      <c r="BG273" s="119">
        <f>MIN(Constantes!$F$26*(BJ272/Constantes!$F$27)^(2/3),BJ272+BB273+BC273+BD273+BE273-BF273)</f>
        <v>9.2012265262967254</v>
      </c>
      <c r="BH273" s="119">
        <f>MIN(Entradas!$F$20,BJ272+BB273+BC273+BD273+BE273-BF273-BG273)</f>
        <v>1</v>
      </c>
      <c r="BI273" s="119">
        <f>MAX(0,BJ272+BB273+BC273+BD273+BE273-BF273-BG273-BH273-Constantes!$F$27)</f>
        <v>0</v>
      </c>
      <c r="BJ273" s="119">
        <f t="shared" si="42"/>
        <v>247.5571048149998</v>
      </c>
      <c r="BK273" s="119">
        <f>(Escenarios!$F$11*AU273+0.1*BF273)/(Escenarios!$F$12)</f>
        <v>6.5227952123309884E-3</v>
      </c>
      <c r="BL273" s="119">
        <f>BI273/10/Escenarios!$F$12</f>
        <v>0</v>
      </c>
      <c r="BM273" s="119">
        <f>(Escenarios!$F$11*AW273+0.1*BG273)/(Escenarios!$F$12)</f>
        <v>2.6289218646562074E-2</v>
      </c>
      <c r="BN273" s="121">
        <f t="shared" si="43"/>
        <v>105.61106281173686</v>
      </c>
      <c r="BO273" s="121">
        <f>MAX(0,(BN273-Constantes!$D$13)*(1-EXP(-Constantes!$D$23)))</f>
        <v>0.44975496347151273</v>
      </c>
      <c r="BP273" s="121">
        <f>BL273+AY273*Escenarios!$F$11/Escenarios!$F$12+BO273</f>
        <v>0.44975496347151273</v>
      </c>
      <c r="BQ273" s="121">
        <f>0.0526*BL273*Observaciones!$F272^1.218</f>
        <v>0</v>
      </c>
      <c r="BR273" s="121">
        <f>BQ273*Constantes!$F$38</f>
        <v>0</v>
      </c>
      <c r="BS273" s="121">
        <f t="shared" si="44"/>
        <v>0</v>
      </c>
      <c r="BT273" s="15"/>
      <c r="BU273" s="74">
        <v>267</v>
      </c>
      <c r="BV273" s="75">
        <f>0.0526*Observaciones!$F272^2.218</f>
        <v>0</v>
      </c>
      <c r="BW273" s="75">
        <f>IF(Observaciones!$F272&gt;0.05*$CA$7,((Observaciones!$F272-0.05*$CA$7)^2)/(Observaciones!$F272+0.95*$CA$7),0)</f>
        <v>0</v>
      </c>
      <c r="BX273" s="75">
        <f>0.0526*BW273*Observaciones!$F272^1.218</f>
        <v>0</v>
      </c>
      <c r="BY273" s="27"/>
      <c r="BZ273" s="27"/>
      <c r="CA273" s="103"/>
      <c r="CB273" s="37"/>
    </row>
    <row r="274" spans="2:80" s="2" customFormat="1" ht="14.5" x14ac:dyDescent="0.35">
      <c r="B274" s="36"/>
      <c r="C274" s="74">
        <v>268</v>
      </c>
      <c r="D274" s="146">
        <f>ETo!$I273*((1-Constantes!$D$19)*ETo!$K273+ETo!$L273)</f>
        <v>1.6614728111778094</v>
      </c>
      <c r="E274" s="75">
        <f>MIN(D274*Constantes!$D$17,0.8*(H273+Observaciones!$F273-F274-G274-Constantes!$D$14))</f>
        <v>0</v>
      </c>
      <c r="F274" s="75">
        <f>IF(Observaciones!$F273&gt;0.05*Constantes!$D$18,((Observaciones!$F273-0.05*Constantes!$D$18)^2)/(Observaciones!$F273+0.95*Constantes!$D$18),0)</f>
        <v>0</v>
      </c>
      <c r="G274" s="75">
        <f>MAX(0,H273+Observaciones!$F273-F274-Constantes!$D$13)</f>
        <v>0</v>
      </c>
      <c r="H274" s="75">
        <f>H273+Observaciones!$F273-F274-E274-G274-I273</f>
        <v>25.500000000000004</v>
      </c>
      <c r="I274" s="75">
        <f>MAX(0,(H274-Constantes!$D$14)*(1-EXP(-Constantes!$D$22)))</f>
        <v>0</v>
      </c>
      <c r="J274" s="75">
        <f t="shared" si="36"/>
        <v>95.031268345296411</v>
      </c>
      <c r="K274" s="75">
        <f>MAX(0,(J274-Constantes!$D$13)*(1-EXP(-Constantes!$D$23)))</f>
        <v>0.37667498491935325</v>
      </c>
      <c r="L274" s="75">
        <f t="shared" si="37"/>
        <v>0.37667498491935325</v>
      </c>
      <c r="M274" s="75">
        <f>0.0526*F274*Observaciones!$F273^1.218</f>
        <v>0</v>
      </c>
      <c r="N274" s="75">
        <f>M274*Constantes!$D$38</f>
        <v>0</v>
      </c>
      <c r="O274" s="75">
        <f t="shared" si="38"/>
        <v>0</v>
      </c>
      <c r="P274" s="15"/>
      <c r="Q274" s="120">
        <v>268</v>
      </c>
      <c r="R274" s="146">
        <f>ETo!$I273*((1-Constantes!$E$19)*ETo!$K273+ETo!$L273)</f>
        <v>1.661707862169153</v>
      </c>
      <c r="S274" s="121">
        <f>MIN(R274*Constantes!$E$17,0.8*(V273+Observaciones!$F273-T274-U274-Constantes!$D$14))</f>
        <v>0</v>
      </c>
      <c r="T274" s="121">
        <f>IF(Observaciones!$F273&gt;0.05*Constantes!$E$18,((Observaciones!$F273-0.05*Constantes!$E$18)^2)/(Observaciones!$F273+0.95*Constantes!$E$18),0)</f>
        <v>0</v>
      </c>
      <c r="U274" s="121">
        <f>MAX(0,V273+Observaciones!$F273-T274-Constantes!$D$13)</f>
        <v>0</v>
      </c>
      <c r="V274" s="121">
        <f>V273+Observaciones!$F273-T274-S274-U274-W273</f>
        <v>25.500000000000004</v>
      </c>
      <c r="W274" s="121">
        <f>MAX(0,(V274-Constantes!$D$14)*(1-EXP(-Constantes!$D$22)))</f>
        <v>0</v>
      </c>
      <c r="X274" s="119">
        <f>X273+(Entradas!$E$19*U274-Y273)/(800*Entradas!$D$44)</f>
        <v>0</v>
      </c>
      <c r="Y274" s="119">
        <f>8000*Entradas!$D$45*X274/Constantes!$E$32</f>
        <v>0</v>
      </c>
      <c r="Z274" s="119">
        <f>10*Escenarios!$E$11*T274</f>
        <v>0</v>
      </c>
      <c r="AA274" s="119">
        <f>10*Escenarios!$E$11*Y274</f>
        <v>0</v>
      </c>
      <c r="AB274" s="119">
        <f>0.001*Observaciones!$F273*Escenarios!$E$9</f>
        <v>0</v>
      </c>
      <c r="AC274" s="119">
        <f>Observaciones!$I273</f>
        <v>0</v>
      </c>
      <c r="AD274" s="119">
        <f>MIN(0.0005*ETo!$M273*Escenarios!$E$9*(AH273/Constantes!$E$27)^(2/3),AH273+Z274+AA274+AB274+AC274)</f>
        <v>3.6826182832907004</v>
      </c>
      <c r="AE274" s="119">
        <f>MIN(Constantes!$E$26*(AH273/Constantes!$E$27)^(2/3),AH273+Z274+AA274+AB274+AC274-AD274)</f>
        <v>14.835484782702038</v>
      </c>
      <c r="AF274" s="119">
        <f>MIN(Entradas!$E$20,AH273+Z274+AA274+AB274+AC274-AD274-AE274)</f>
        <v>1</v>
      </c>
      <c r="AG274" s="119">
        <f>MAX(0,AH273+Z274+AA274+AB274+AC274-AD274-AE274-AF274-Constantes!$E$27)</f>
        <v>0</v>
      </c>
      <c r="AH274" s="119">
        <f t="shared" si="39"/>
        <v>4239.5674223006645</v>
      </c>
      <c r="AI274" s="119">
        <f>(Escenarios!$E$11*S274+0.1*AD274)/(Escenarios!$E$12)</f>
        <v>1.0521766523687717E-2</v>
      </c>
      <c r="AJ274" s="119">
        <f>AG274/10/Escenarios!$E$12</f>
        <v>0</v>
      </c>
      <c r="AK274" s="119">
        <f>(Escenarios!$E$11*U274+0.1*AE274)/(Escenarios!$E$12)</f>
        <v>4.2387099379148675E-2</v>
      </c>
      <c r="AL274" s="121">
        <f t="shared" si="40"/>
        <v>100.21338108583876</v>
      </c>
      <c r="AM274" s="121">
        <f>MAX(0,(AL274-Constantes!$D$13)*(1-EXP(-Constantes!$D$23)))</f>
        <v>0.41247045232044383</v>
      </c>
      <c r="AN274" s="121">
        <f>AJ274+W274*Escenarios!$E$11/Escenarios!$E$12+AM274</f>
        <v>0.41247045232044383</v>
      </c>
      <c r="AO274" s="121">
        <f>0.0526*AJ274*Observaciones!$F273^1.218</f>
        <v>0</v>
      </c>
      <c r="AP274" s="121">
        <f>AO274*Constantes!$E$38</f>
        <v>0</v>
      </c>
      <c r="AQ274" s="121">
        <f t="shared" si="41"/>
        <v>0</v>
      </c>
      <c r="AR274" s="15"/>
      <c r="AS274" s="74">
        <v>268</v>
      </c>
      <c r="AT274" s="146">
        <f>ETo!$I273*((1-Constantes!$F$19)*ETo!$K273+ETo!$L273)</f>
        <v>1.6624557516870639</v>
      </c>
      <c r="AU274" s="121">
        <f>MIN(AT274*Constantes!$F$17,0.8*(AX273+Observaciones!$F273-AV274-AW274-Constantes!$D$14))</f>
        <v>0</v>
      </c>
      <c r="AV274" s="121">
        <f>IF(Observaciones!$F273&gt;0.05*Constantes!$F$18,((Observaciones!$F273-0.05*Constantes!$F$18)^2)/(Observaciones!$F273+0.95*Constantes!$F$18),0)</f>
        <v>0</v>
      </c>
      <c r="AW274" s="121">
        <f>MAX(0,AX273+Observaciones!$F273-AV274-Constantes!$D$13)</f>
        <v>0</v>
      </c>
      <c r="AX274" s="121">
        <f>AX273+Observaciones!$F273-AV274-AU274-AW274-AY273</f>
        <v>25.500000000000004</v>
      </c>
      <c r="AY274" s="121">
        <f>MAX(0,(AX274-Constantes!$D$14)*(1-EXP(-Constantes!$D$22)))</f>
        <v>0</v>
      </c>
      <c r="AZ274" s="119">
        <f>AZ273+(Entradas!$F$19*AW274-BA273)/(800*Entradas!$D$44)</f>
        <v>0</v>
      </c>
      <c r="BA274" s="119">
        <f>8000*Entradas!$D$45*AZ274/Constantes!$F$32</f>
        <v>0</v>
      </c>
      <c r="BB274" s="119">
        <f>10*Escenarios!$F$11*AV274</f>
        <v>0</v>
      </c>
      <c r="BC274" s="119">
        <f>10*Escenarios!$F$11*BA274</f>
        <v>0</v>
      </c>
      <c r="BD274" s="119">
        <f>0.001*Observaciones!$F273*Escenarios!$F$9</f>
        <v>0</v>
      </c>
      <c r="BE274" s="119">
        <f>Observaciones!$I273</f>
        <v>0</v>
      </c>
      <c r="BF274" s="119">
        <f>MIN(0.0005*ETo!$M273*Escenarios!$F$9*(BJ273/Constantes!$F$27)^(2/3),BJ273+BB274+BE274+BC274+BD274)</f>
        <v>2.2103245745875895</v>
      </c>
      <c r="BG274" s="119">
        <f>MIN(Constantes!$F$26*(BJ273/Constantes!$F$27)^(2/3),BJ273+BB274+BC274+BD274+BE274-BF274)</f>
        <v>8.9043267774755801</v>
      </c>
      <c r="BH274" s="119">
        <f>MIN(Entradas!$F$20,BJ273+BB274+BC274+BD274+BE274-BF274-BG274)</f>
        <v>1</v>
      </c>
      <c r="BI274" s="119">
        <f>MAX(0,BJ273+BB274+BC274+BD274+BE274-BF274-BG274-BH274-Constantes!$F$27)</f>
        <v>0</v>
      </c>
      <c r="BJ274" s="119">
        <f t="shared" si="42"/>
        <v>235.44245346293664</v>
      </c>
      <c r="BK274" s="119">
        <f>(Escenarios!$F$11*AU274+0.1*BF274)/(Escenarios!$F$12)</f>
        <v>6.3152130702502562E-3</v>
      </c>
      <c r="BL274" s="119">
        <f>BI274/10/Escenarios!$F$12</f>
        <v>0</v>
      </c>
      <c r="BM274" s="119">
        <f>(Escenarios!$F$11*AW274+0.1*BG274)/(Escenarios!$F$12)</f>
        <v>2.544093364993023E-2</v>
      </c>
      <c r="BN274" s="121">
        <f t="shared" si="43"/>
        <v>105.18674878191528</v>
      </c>
      <c r="BO274" s="121">
        <f>MAX(0,(BN274-Constantes!$D$13)*(1-EXP(-Constantes!$D$23)))</f>
        <v>0.44682401237439051</v>
      </c>
      <c r="BP274" s="121">
        <f>BL274+AY274*Escenarios!$F$11/Escenarios!$F$12+BO274</f>
        <v>0.44682401237439051</v>
      </c>
      <c r="BQ274" s="121">
        <f>0.0526*BL274*Observaciones!$F273^1.218</f>
        <v>0</v>
      </c>
      <c r="BR274" s="121">
        <f>BQ274*Constantes!$F$38</f>
        <v>0</v>
      </c>
      <c r="BS274" s="121">
        <f t="shared" si="44"/>
        <v>0</v>
      </c>
      <c r="BT274" s="15"/>
      <c r="BU274" s="74">
        <v>268</v>
      </c>
      <c r="BV274" s="75">
        <f>0.0526*Observaciones!$F273^2.218</f>
        <v>0</v>
      </c>
      <c r="BW274" s="75">
        <f>IF(Observaciones!$F273&gt;0.05*$CA$7,((Observaciones!$F273-0.05*$CA$7)^2)/(Observaciones!$F273+0.95*$CA$7),0)</f>
        <v>0</v>
      </c>
      <c r="BX274" s="75">
        <f>0.0526*BW274*Observaciones!$F273^1.218</f>
        <v>0</v>
      </c>
      <c r="BY274" s="27"/>
      <c r="BZ274" s="27"/>
      <c r="CA274" s="103"/>
      <c r="CB274" s="37"/>
    </row>
    <row r="275" spans="2:80" s="2" customFormat="1" ht="14.5" x14ac:dyDescent="0.35">
      <c r="B275" s="36"/>
      <c r="C275" s="74">
        <v>269</v>
      </c>
      <c r="D275" s="146">
        <f>ETo!$I274*((1-Constantes!$D$19)*ETo!$K274+ETo!$L274)</f>
        <v>1.6966249330956304</v>
      </c>
      <c r="E275" s="75">
        <f>MIN(D275*Constantes!$D$17,0.8*(H274+Observaciones!$F274-F275-G275-Constantes!$D$14))</f>
        <v>0</v>
      </c>
      <c r="F275" s="75">
        <f>IF(Observaciones!$F274&gt;0.05*Constantes!$D$18,((Observaciones!$F274-0.05*Constantes!$D$18)^2)/(Observaciones!$F274+0.95*Constantes!$D$18),0)</f>
        <v>0</v>
      </c>
      <c r="G275" s="75">
        <f>MAX(0,H274+Observaciones!$F274-F275-Constantes!$D$13)</f>
        <v>0</v>
      </c>
      <c r="H275" s="75">
        <f>H274+Observaciones!$F274-F275-E275-G275-I274</f>
        <v>25.500000000000004</v>
      </c>
      <c r="I275" s="75">
        <f>MAX(0,(H275-Constantes!$D$14)*(1-EXP(-Constantes!$D$22)))</f>
        <v>0</v>
      </c>
      <c r="J275" s="75">
        <f t="shared" si="36"/>
        <v>94.654593360377064</v>
      </c>
      <c r="K275" s="75">
        <f>MAX(0,(J275-Constantes!$D$13)*(1-EXP(-Constantes!$D$23)))</f>
        <v>0.37407310074226846</v>
      </c>
      <c r="L275" s="75">
        <f t="shared" si="37"/>
        <v>0.37407310074226846</v>
      </c>
      <c r="M275" s="75">
        <f>0.0526*F275*Observaciones!$F274^1.218</f>
        <v>0</v>
      </c>
      <c r="N275" s="75">
        <f>M275*Constantes!$D$38</f>
        <v>0</v>
      </c>
      <c r="O275" s="75">
        <f t="shared" si="38"/>
        <v>0</v>
      </c>
      <c r="P275" s="15"/>
      <c r="Q275" s="120">
        <v>269</v>
      </c>
      <c r="R275" s="146">
        <f>ETo!$I274*((1-Constantes!$E$19)*ETo!$K274+ETo!$L274)</f>
        <v>1.696864999063975</v>
      </c>
      <c r="S275" s="121">
        <f>MIN(R275*Constantes!$E$17,0.8*(V274+Observaciones!$F274-T275-U275-Constantes!$D$14))</f>
        <v>0</v>
      </c>
      <c r="T275" s="121">
        <f>IF(Observaciones!$F274&gt;0.05*Constantes!$E$18,((Observaciones!$F274-0.05*Constantes!$E$18)^2)/(Observaciones!$F274+0.95*Constantes!$E$18),0)</f>
        <v>0</v>
      </c>
      <c r="U275" s="121">
        <f>MAX(0,V274+Observaciones!$F274-T275-Constantes!$D$13)</f>
        <v>0</v>
      </c>
      <c r="V275" s="121">
        <f>V274+Observaciones!$F274-T275-S275-U275-W274</f>
        <v>25.500000000000004</v>
      </c>
      <c r="W275" s="121">
        <f>MAX(0,(V275-Constantes!$D$14)*(1-EXP(-Constantes!$D$22)))</f>
        <v>0</v>
      </c>
      <c r="X275" s="119">
        <f>X274+(Entradas!$E$19*U275-Y274)/(800*Entradas!$D$44)</f>
        <v>0</v>
      </c>
      <c r="Y275" s="119">
        <f>8000*Entradas!$D$45*X275/Constantes!$E$32</f>
        <v>0</v>
      </c>
      <c r="Z275" s="119">
        <f>10*Escenarios!$E$11*T275</f>
        <v>0</v>
      </c>
      <c r="AA275" s="119">
        <f>10*Escenarios!$E$11*Y275</f>
        <v>0</v>
      </c>
      <c r="AB275" s="119">
        <f>0.001*Observaciones!$F274*Escenarios!$E$9</f>
        <v>0</v>
      </c>
      <c r="AC275" s="119">
        <f>Observaciones!$I274</f>
        <v>0</v>
      </c>
      <c r="AD275" s="119">
        <f>MIN(0.0005*ETo!$M274*Escenarios!$E$9*(AH274/Constantes!$E$27)^(2/3),AH274+Z275+AA275+AB275+AC275)</f>
        <v>3.7491415194108622</v>
      </c>
      <c r="AE275" s="119">
        <f>MIN(Constantes!$E$26*(AH274/Constantes!$E$27)^(2/3),AH274+Z275+AA275+AB275+AC275-AD275)</f>
        <v>14.79012572892338</v>
      </c>
      <c r="AF275" s="119">
        <f>MIN(Entradas!$E$20,AH274+Z275+AA275+AB275+AC275-AD275-AE275)</f>
        <v>1</v>
      </c>
      <c r="AG275" s="119">
        <f>MAX(0,AH274+Z275+AA275+AB275+AC275-AD275-AE275-AF275-Constantes!$E$27)</f>
        <v>0</v>
      </c>
      <c r="AH275" s="119">
        <f t="shared" si="39"/>
        <v>4220.0281550523305</v>
      </c>
      <c r="AI275" s="119">
        <f>(Escenarios!$E$11*S275+0.1*AD275)/(Escenarios!$E$12)</f>
        <v>1.0711832912602463E-2</v>
      </c>
      <c r="AJ275" s="119">
        <f>AG275/10/Escenarios!$E$12</f>
        <v>0</v>
      </c>
      <c r="AK275" s="119">
        <f>(Escenarios!$E$11*U275+0.1*AE275)/(Escenarios!$E$12)</f>
        <v>4.2257502082638232E-2</v>
      </c>
      <c r="AL275" s="121">
        <f t="shared" si="40"/>
        <v>99.843168135600948</v>
      </c>
      <c r="AM275" s="121">
        <f>MAX(0,(AL275-Constantes!$D$13)*(1-EXP(-Constantes!$D$23)))</f>
        <v>0.40991320467740772</v>
      </c>
      <c r="AN275" s="121">
        <f>AJ275+W275*Escenarios!$E$11/Escenarios!$E$12+AM275</f>
        <v>0.40991320467740772</v>
      </c>
      <c r="AO275" s="121">
        <f>0.0526*AJ275*Observaciones!$F274^1.218</f>
        <v>0</v>
      </c>
      <c r="AP275" s="121">
        <f>AO275*Constantes!$E$38</f>
        <v>0</v>
      </c>
      <c r="AQ275" s="121">
        <f t="shared" si="41"/>
        <v>0</v>
      </c>
      <c r="AR275" s="15"/>
      <c r="AS275" s="74">
        <v>269</v>
      </c>
      <c r="AT275" s="146">
        <f>ETo!$I274*((1-Constantes!$F$19)*ETo!$K274+ETo!$L274)</f>
        <v>1.6976288453268902</v>
      </c>
      <c r="AU275" s="121">
        <f>MIN(AT275*Constantes!$F$17,0.8*(AX274+Observaciones!$F274-AV275-AW275-Constantes!$D$14))</f>
        <v>0</v>
      </c>
      <c r="AV275" s="121">
        <f>IF(Observaciones!$F274&gt;0.05*Constantes!$F$18,((Observaciones!$F274-0.05*Constantes!$F$18)^2)/(Observaciones!$F274+0.95*Constantes!$F$18),0)</f>
        <v>0</v>
      </c>
      <c r="AW275" s="121">
        <f>MAX(0,AX274+Observaciones!$F274-AV275-Constantes!$D$13)</f>
        <v>0</v>
      </c>
      <c r="AX275" s="121">
        <f>AX274+Observaciones!$F274-AV275-AU275-AW275-AY274</f>
        <v>25.500000000000004</v>
      </c>
      <c r="AY275" s="121">
        <f>MAX(0,(AX275-Constantes!$D$14)*(1-EXP(-Constantes!$D$22)))</f>
        <v>0</v>
      </c>
      <c r="AZ275" s="119">
        <f>AZ274+(Entradas!$F$19*AW275-BA274)/(800*Entradas!$D$44)</f>
        <v>0</v>
      </c>
      <c r="BA275" s="119">
        <f>8000*Entradas!$D$45*AZ275/Constantes!$F$32</f>
        <v>0</v>
      </c>
      <c r="BB275" s="119">
        <f>10*Escenarios!$F$11*AV275</f>
        <v>0</v>
      </c>
      <c r="BC275" s="119">
        <f>10*Escenarios!$F$11*BA275</f>
        <v>0</v>
      </c>
      <c r="BD275" s="119">
        <f>0.001*Observaciones!$F274*Escenarios!$F$9</f>
        <v>0</v>
      </c>
      <c r="BE275" s="119">
        <f>Observaciones!$I274</f>
        <v>0</v>
      </c>
      <c r="BF275" s="119">
        <f>MIN(0.0005*ETo!$M274*Escenarios!$F$9*(BJ274/Constantes!$F$27)^(2/3),BJ274+BB275+BE275+BC275+BD275)</f>
        <v>2.1829006879873862</v>
      </c>
      <c r="BG275" s="119">
        <f>MIN(Constantes!$F$26*(BJ274/Constantes!$F$27)^(2/3),BJ274+BB275+BC275+BD275+BE275-BF275)</f>
        <v>8.6114048941422965</v>
      </c>
      <c r="BH275" s="119">
        <f>MIN(Entradas!$F$20,BJ274+BB275+BC275+BD275+BE275-BF275-BG275)</f>
        <v>1</v>
      </c>
      <c r="BI275" s="119">
        <f>MAX(0,BJ274+BB275+BC275+BD275+BE275-BF275-BG275-BH275-Constantes!$F$27)</f>
        <v>0</v>
      </c>
      <c r="BJ275" s="119">
        <f t="shared" si="42"/>
        <v>223.64814788080696</v>
      </c>
      <c r="BK275" s="119">
        <f>(Escenarios!$F$11*AU275+0.1*BF275)/(Escenarios!$F$12)</f>
        <v>6.2368591085353899E-3</v>
      </c>
      <c r="BL275" s="119">
        <f>BI275/10/Escenarios!$F$12</f>
        <v>0</v>
      </c>
      <c r="BM275" s="119">
        <f>(Escenarios!$F$11*AW275+0.1*BG275)/(Escenarios!$F$12)</f>
        <v>2.4604013983263708E-2</v>
      </c>
      <c r="BN275" s="121">
        <f t="shared" si="43"/>
        <v>104.76452878352416</v>
      </c>
      <c r="BO275" s="121">
        <f>MAX(0,(BN275-Constantes!$D$13)*(1-EXP(-Constantes!$D$23)))</f>
        <v>0.44390752580892912</v>
      </c>
      <c r="BP275" s="121">
        <f>BL275+AY275*Escenarios!$F$11/Escenarios!$F$12+BO275</f>
        <v>0.44390752580892912</v>
      </c>
      <c r="BQ275" s="121">
        <f>0.0526*BL275*Observaciones!$F274^1.218</f>
        <v>0</v>
      </c>
      <c r="BR275" s="121">
        <f>BQ275*Constantes!$F$38</f>
        <v>0</v>
      </c>
      <c r="BS275" s="121">
        <f t="shared" si="44"/>
        <v>0</v>
      </c>
      <c r="BT275" s="15"/>
      <c r="BU275" s="74">
        <v>269</v>
      </c>
      <c r="BV275" s="75">
        <f>0.0526*Observaciones!$F274^2.218</f>
        <v>0</v>
      </c>
      <c r="BW275" s="75">
        <f>IF(Observaciones!$F274&gt;0.05*$CA$7,((Observaciones!$F274-0.05*$CA$7)^2)/(Observaciones!$F274+0.95*$CA$7),0)</f>
        <v>0</v>
      </c>
      <c r="BX275" s="75">
        <f>0.0526*BW275*Observaciones!$F274^1.218</f>
        <v>0</v>
      </c>
      <c r="BY275" s="27"/>
      <c r="BZ275" s="27"/>
      <c r="CA275" s="103"/>
      <c r="CB275" s="37"/>
    </row>
    <row r="276" spans="2:80" s="2" customFormat="1" ht="14.5" x14ac:dyDescent="0.35">
      <c r="B276" s="36"/>
      <c r="C276" s="74">
        <v>270</v>
      </c>
      <c r="D276" s="146">
        <f>ETo!$I275*((1-Constantes!$D$19)*ETo!$K275+ETo!$L275)</f>
        <v>1.6975506808980103</v>
      </c>
      <c r="E276" s="75">
        <f>MIN(D276*Constantes!$D$17,0.8*(H275+Observaciones!$F275-F276-G276-Constantes!$D$14))</f>
        <v>0</v>
      </c>
      <c r="F276" s="75">
        <f>IF(Observaciones!$F275&gt;0.05*Constantes!$D$18,((Observaciones!$F275-0.05*Constantes!$D$18)^2)/(Observaciones!$F275+0.95*Constantes!$D$18),0)</f>
        <v>0</v>
      </c>
      <c r="G276" s="75">
        <f>MAX(0,H275+Observaciones!$F275-F276-Constantes!$D$13)</f>
        <v>0</v>
      </c>
      <c r="H276" s="75">
        <f>H275+Observaciones!$F275-F276-E276-G276-I275</f>
        <v>25.500000000000004</v>
      </c>
      <c r="I276" s="75">
        <f>MAX(0,(H276-Constantes!$D$14)*(1-EXP(-Constantes!$D$22)))</f>
        <v>0</v>
      </c>
      <c r="J276" s="75">
        <f t="shared" si="36"/>
        <v>94.280520259634798</v>
      </c>
      <c r="K276" s="75">
        <f>MAX(0,(J276-Constantes!$D$13)*(1-EXP(-Constantes!$D$23)))</f>
        <v>0.37148918909200912</v>
      </c>
      <c r="L276" s="75">
        <f t="shared" si="37"/>
        <v>0.37148918909200912</v>
      </c>
      <c r="M276" s="75">
        <f>0.0526*F276*Observaciones!$F275^1.218</f>
        <v>0</v>
      </c>
      <c r="N276" s="75">
        <f>M276*Constantes!$D$38</f>
        <v>0</v>
      </c>
      <c r="O276" s="75">
        <f t="shared" si="38"/>
        <v>0</v>
      </c>
      <c r="P276" s="15"/>
      <c r="Q276" s="120">
        <v>270</v>
      </c>
      <c r="R276" s="146">
        <f>ETo!$I275*((1-Constantes!$E$19)*ETo!$K275+ETo!$L275)</f>
        <v>1.6977905932938091</v>
      </c>
      <c r="S276" s="121">
        <f>MIN(R276*Constantes!$E$17,0.8*(V275+Observaciones!$F275-T276-U276-Constantes!$D$14))</f>
        <v>0</v>
      </c>
      <c r="T276" s="121">
        <f>IF(Observaciones!$F275&gt;0.05*Constantes!$E$18,((Observaciones!$F275-0.05*Constantes!$E$18)^2)/(Observaciones!$F275+0.95*Constantes!$E$18),0)</f>
        <v>0</v>
      </c>
      <c r="U276" s="121">
        <f>MAX(0,V275+Observaciones!$F275-T276-Constantes!$D$13)</f>
        <v>0</v>
      </c>
      <c r="V276" s="121">
        <f>V275+Observaciones!$F275-T276-S276-U276-W275</f>
        <v>25.500000000000004</v>
      </c>
      <c r="W276" s="121">
        <f>MAX(0,(V276-Constantes!$D$14)*(1-EXP(-Constantes!$D$22)))</f>
        <v>0</v>
      </c>
      <c r="X276" s="119">
        <f>X275+(Entradas!$E$19*U276-Y275)/(800*Entradas!$D$44)</f>
        <v>0</v>
      </c>
      <c r="Y276" s="119">
        <f>8000*Entradas!$D$45*X276/Constantes!$E$32</f>
        <v>0</v>
      </c>
      <c r="Z276" s="119">
        <f>10*Escenarios!$E$11*T276</f>
        <v>0</v>
      </c>
      <c r="AA276" s="119">
        <f>10*Escenarios!$E$11*Y276</f>
        <v>0</v>
      </c>
      <c r="AB276" s="119">
        <f>0.001*Observaciones!$F275*Escenarios!$E$9</f>
        <v>0</v>
      </c>
      <c r="AC276" s="119">
        <f>Observaciones!$I275</f>
        <v>0</v>
      </c>
      <c r="AD276" s="119">
        <f>MIN(0.0005*ETo!$M275*Escenarios!$E$9*(AH275/Constantes!$E$27)^(2/3),AH275+Z276+AA276+AB276+AC276)</f>
        <v>3.7389289445012373</v>
      </c>
      <c r="AE276" s="119">
        <f>MIN(Constantes!$E$26*(AH275/Constantes!$E$27)^(2/3),AH275+Z276+AA276+AB276+AC276-AD276)</f>
        <v>14.744647715520848</v>
      </c>
      <c r="AF276" s="119">
        <f>MIN(Entradas!$E$20,AH275+Z276+AA276+AB276+AC276-AD276-AE276)</f>
        <v>1</v>
      </c>
      <c r="AG276" s="119">
        <f>MAX(0,AH275+Z276+AA276+AB276+AC276-AD276-AE276-AF276-Constantes!$E$27)</f>
        <v>0</v>
      </c>
      <c r="AH276" s="119">
        <f t="shared" si="39"/>
        <v>4200.5445783923087</v>
      </c>
      <c r="AI276" s="119">
        <f>(Escenarios!$E$11*S276+0.1*AD276)/(Escenarios!$E$12)</f>
        <v>1.0682654127146392E-2</v>
      </c>
      <c r="AJ276" s="119">
        <f>AG276/10/Escenarios!$E$12</f>
        <v>0</v>
      </c>
      <c r="AK276" s="119">
        <f>(Escenarios!$E$11*U276+0.1*AE276)/(Escenarios!$E$12)</f>
        <v>4.212756490148814E-2</v>
      </c>
      <c r="AL276" s="121">
        <f t="shared" si="40"/>
        <v>99.475382495825031</v>
      </c>
      <c r="AM276" s="121">
        <f>MAX(0,(AL276-Constantes!$D$13)*(1-EXP(-Constantes!$D$23)))</f>
        <v>0.40737272369246291</v>
      </c>
      <c r="AN276" s="121">
        <f>AJ276+W276*Escenarios!$E$11/Escenarios!$E$12+AM276</f>
        <v>0.40737272369246291</v>
      </c>
      <c r="AO276" s="121">
        <f>0.0526*AJ276*Observaciones!$F275^1.218</f>
        <v>0</v>
      </c>
      <c r="AP276" s="121">
        <f>AO276*Constantes!$E$38</f>
        <v>0</v>
      </c>
      <c r="AQ276" s="121">
        <f t="shared" si="41"/>
        <v>0</v>
      </c>
      <c r="AR276" s="15"/>
      <c r="AS276" s="74">
        <v>270</v>
      </c>
      <c r="AT276" s="146">
        <f>ETo!$I275*((1-Constantes!$F$19)*ETo!$K275+ETo!$L275)</f>
        <v>1.6985539509168059</v>
      </c>
      <c r="AU276" s="121">
        <f>MIN(AT276*Constantes!$F$17,0.8*(AX275+Observaciones!$F275-AV276-AW276-Constantes!$D$14))</f>
        <v>0</v>
      </c>
      <c r="AV276" s="121">
        <f>IF(Observaciones!$F275&gt;0.05*Constantes!$F$18,((Observaciones!$F275-0.05*Constantes!$F$18)^2)/(Observaciones!$F275+0.95*Constantes!$F$18),0)</f>
        <v>0</v>
      </c>
      <c r="AW276" s="121">
        <f>MAX(0,AX275+Observaciones!$F275-AV276-Constantes!$D$13)</f>
        <v>0</v>
      </c>
      <c r="AX276" s="121">
        <f>AX275+Observaciones!$F275-AV276-AU276-AW276-AY275</f>
        <v>25.500000000000004</v>
      </c>
      <c r="AY276" s="121">
        <f>MAX(0,(AX276-Constantes!$D$14)*(1-EXP(-Constantes!$D$22)))</f>
        <v>0</v>
      </c>
      <c r="AZ276" s="119">
        <f>AZ275+(Entradas!$F$19*AW276-BA275)/(800*Entradas!$D$44)</f>
        <v>0</v>
      </c>
      <c r="BA276" s="119">
        <f>8000*Entradas!$D$45*AZ276/Constantes!$F$32</f>
        <v>0</v>
      </c>
      <c r="BB276" s="119">
        <f>10*Escenarios!$F$11*AV276</f>
        <v>0</v>
      </c>
      <c r="BC276" s="119">
        <f>10*Escenarios!$F$11*BA276</f>
        <v>0</v>
      </c>
      <c r="BD276" s="119">
        <f>0.001*Observaciones!$F275*Escenarios!$F$9</f>
        <v>0</v>
      </c>
      <c r="BE276" s="119">
        <f>Observaciones!$I275</f>
        <v>0</v>
      </c>
      <c r="BF276" s="119">
        <f>MIN(0.0005*ETo!$M275*Escenarios!$F$9*(BJ275/Constantes!$F$27)^(2/3),BJ275+BB276+BE276+BC276+BD276)</f>
        <v>2.110120101871463</v>
      </c>
      <c r="BG276" s="119">
        <f>MIN(Constantes!$F$26*(BJ275/Constantes!$F$27)^(2/3),BJ275+BB276+BC276+BD276+BE276-BF276)</f>
        <v>8.3213610104281006</v>
      </c>
      <c r="BH276" s="119">
        <f>MIN(Entradas!$F$20,BJ275+BB276+BC276+BD276+BE276-BF276-BG276)</f>
        <v>1</v>
      </c>
      <c r="BI276" s="119">
        <f>MAX(0,BJ275+BB276+BC276+BD276+BE276-BF276-BG276-BH276-Constantes!$F$27)</f>
        <v>0</v>
      </c>
      <c r="BJ276" s="119">
        <f t="shared" si="42"/>
        <v>212.21666676850739</v>
      </c>
      <c r="BK276" s="119">
        <f>(Escenarios!$F$11*AU276+0.1*BF276)/(Escenarios!$F$12)</f>
        <v>6.0289145767756097E-3</v>
      </c>
      <c r="BL276" s="119">
        <f>BI276/10/Escenarios!$F$12</f>
        <v>0</v>
      </c>
      <c r="BM276" s="119">
        <f>(Escenarios!$F$11*AW276+0.1*BG276)/(Escenarios!$F$12)</f>
        <v>2.3775317172651717E-2</v>
      </c>
      <c r="BN276" s="121">
        <f t="shared" si="43"/>
        <v>104.34439657488788</v>
      </c>
      <c r="BO276" s="121">
        <f>MAX(0,(BN276-Constantes!$D$13)*(1-EXP(-Constantes!$D$23)))</f>
        <v>0.44100546066072588</v>
      </c>
      <c r="BP276" s="121">
        <f>BL276+AY276*Escenarios!$F$11/Escenarios!$F$12+BO276</f>
        <v>0.44100546066072588</v>
      </c>
      <c r="BQ276" s="121">
        <f>0.0526*BL276*Observaciones!$F275^1.218</f>
        <v>0</v>
      </c>
      <c r="BR276" s="121">
        <f>BQ276*Constantes!$F$38</f>
        <v>0</v>
      </c>
      <c r="BS276" s="121">
        <f t="shared" si="44"/>
        <v>0</v>
      </c>
      <c r="BT276" s="15"/>
      <c r="BU276" s="74">
        <v>270</v>
      </c>
      <c r="BV276" s="75">
        <f>0.0526*Observaciones!$F275^2.218</f>
        <v>0</v>
      </c>
      <c r="BW276" s="75">
        <f>IF(Observaciones!$F275&gt;0.05*$CA$7,((Observaciones!$F275-0.05*$CA$7)^2)/(Observaciones!$F275+0.95*$CA$7),0)</f>
        <v>0</v>
      </c>
      <c r="BX276" s="75">
        <f>0.0526*BW276*Observaciones!$F275^1.218</f>
        <v>0</v>
      </c>
      <c r="BY276" s="27"/>
      <c r="BZ276" s="27"/>
      <c r="CA276" s="103"/>
      <c r="CB276" s="37"/>
    </row>
    <row r="277" spans="2:80" s="2" customFormat="1" ht="14.5" x14ac:dyDescent="0.35">
      <c r="B277" s="36"/>
      <c r="C277" s="74">
        <v>271</v>
      </c>
      <c r="D277" s="146">
        <f>ETo!$I276*((1-Constantes!$D$19)*ETo!$K276+ETo!$L276)</f>
        <v>1.7032476972933197</v>
      </c>
      <c r="E277" s="75">
        <f>MIN(D277*Constantes!$D$17,0.8*(H276+Observaciones!$F276-F277-G277-Constantes!$D$14))</f>
        <v>0</v>
      </c>
      <c r="F277" s="75">
        <f>IF(Observaciones!$F276&gt;0.05*Constantes!$D$18,((Observaciones!$F276-0.05*Constantes!$D$18)^2)/(Observaciones!$F276+0.95*Constantes!$D$18),0)</f>
        <v>0</v>
      </c>
      <c r="G277" s="75">
        <f>MAX(0,H276+Observaciones!$F276-F277-Constantes!$D$13)</f>
        <v>0</v>
      </c>
      <c r="H277" s="75">
        <f>H276+Observaciones!$F276-F277-E277-G277-I276</f>
        <v>25.500000000000004</v>
      </c>
      <c r="I277" s="75">
        <f>MAX(0,(H277-Constantes!$D$14)*(1-EXP(-Constantes!$D$22)))</f>
        <v>0</v>
      </c>
      <c r="J277" s="75">
        <f t="shared" si="36"/>
        <v>93.909031070542795</v>
      </c>
      <c r="K277" s="75">
        <f>MAX(0,(J277-Constantes!$D$13)*(1-EXP(-Constantes!$D$23)))</f>
        <v>0.36892312582326431</v>
      </c>
      <c r="L277" s="75">
        <f t="shared" si="37"/>
        <v>0.36892312582326431</v>
      </c>
      <c r="M277" s="75">
        <f>0.0526*F277*Observaciones!$F276^1.218</f>
        <v>0</v>
      </c>
      <c r="N277" s="75">
        <f>M277*Constantes!$D$38</f>
        <v>0</v>
      </c>
      <c r="O277" s="75">
        <f t="shared" si="38"/>
        <v>0</v>
      </c>
      <c r="P277" s="15"/>
      <c r="Q277" s="120">
        <v>271</v>
      </c>
      <c r="R277" s="146">
        <f>ETo!$I276*((1-Constantes!$E$19)*ETo!$K276+ETo!$L276)</f>
        <v>1.7034881810763505</v>
      </c>
      <c r="S277" s="121">
        <f>MIN(R277*Constantes!$E$17,0.8*(V276+Observaciones!$F276-T277-U277-Constantes!$D$14))</f>
        <v>0</v>
      </c>
      <c r="T277" s="121">
        <f>IF(Observaciones!$F276&gt;0.05*Constantes!$E$18,((Observaciones!$F276-0.05*Constantes!$E$18)^2)/(Observaciones!$F276+0.95*Constantes!$E$18),0)</f>
        <v>0</v>
      </c>
      <c r="U277" s="121">
        <f>MAX(0,V276+Observaciones!$F276-T277-Constantes!$D$13)</f>
        <v>0</v>
      </c>
      <c r="V277" s="121">
        <f>V276+Observaciones!$F276-T277-S277-U277-W276</f>
        <v>25.500000000000004</v>
      </c>
      <c r="W277" s="121">
        <f>MAX(0,(V277-Constantes!$D$14)*(1-EXP(-Constantes!$D$22)))</f>
        <v>0</v>
      </c>
      <c r="X277" s="119">
        <f>X276+(Entradas!$E$19*U277-Y276)/(800*Entradas!$D$44)</f>
        <v>0</v>
      </c>
      <c r="Y277" s="119">
        <f>8000*Entradas!$D$45*X277/Constantes!$E$32</f>
        <v>0</v>
      </c>
      <c r="Z277" s="119">
        <f>10*Escenarios!$E$11*T277</f>
        <v>0</v>
      </c>
      <c r="AA277" s="119">
        <f>10*Escenarios!$E$11*Y277</f>
        <v>0</v>
      </c>
      <c r="AB277" s="119">
        <f>0.001*Observaciones!$F276*Escenarios!$E$9</f>
        <v>0</v>
      </c>
      <c r="AC277" s="119">
        <f>Observaciones!$I276</f>
        <v>0</v>
      </c>
      <c r="AD277" s="119">
        <f>MIN(0.0005*ETo!$M276*Escenarios!$E$9*(AH276/Constantes!$E$27)^(2/3),AH276+Z277+AA277+AB277+AC277)</f>
        <v>3.7393283588494173</v>
      </c>
      <c r="AE277" s="119">
        <f>MIN(Constantes!$E$26*(AH276/Constantes!$E$27)^(2/3),AH276+Z277+AA277+AB277+AC277-AD277)</f>
        <v>14.699229379305505</v>
      </c>
      <c r="AF277" s="119">
        <f>MIN(Entradas!$E$20,AH276+Z277+AA277+AB277+AC277-AD277-AE277)</f>
        <v>1</v>
      </c>
      <c r="AG277" s="119">
        <f>MAX(0,AH276+Z277+AA277+AB277+AC277-AD277-AE277-AF277-Constantes!$E$27)</f>
        <v>0</v>
      </c>
      <c r="AH277" s="119">
        <f t="shared" si="39"/>
        <v>4181.1060206541542</v>
      </c>
      <c r="AI277" s="119">
        <f>(Escenarios!$E$11*S277+0.1*AD277)/(Escenarios!$E$12)</f>
        <v>1.0683795310998336E-2</v>
      </c>
      <c r="AJ277" s="119">
        <f>AG277/10/Escenarios!$E$12</f>
        <v>0</v>
      </c>
      <c r="AK277" s="119">
        <f>(Escenarios!$E$11*U277+0.1*AE277)/(Escenarios!$E$12)</f>
        <v>4.1997798226587155E-2</v>
      </c>
      <c r="AL277" s="121">
        <f t="shared" si="40"/>
        <v>99.110007570359159</v>
      </c>
      <c r="AM277" s="121">
        <f>MAX(0,(AL277-Constantes!$D$13)*(1-EXP(-Constantes!$D$23)))</f>
        <v>0.40484889472761476</v>
      </c>
      <c r="AN277" s="121">
        <f>AJ277+W277*Escenarios!$E$11/Escenarios!$E$12+AM277</f>
        <v>0.40484889472761476</v>
      </c>
      <c r="AO277" s="121">
        <f>0.0526*AJ277*Observaciones!$F276^1.218</f>
        <v>0</v>
      </c>
      <c r="AP277" s="121">
        <f>AO277*Constantes!$E$38</f>
        <v>0</v>
      </c>
      <c r="AQ277" s="121">
        <f t="shared" si="41"/>
        <v>0</v>
      </c>
      <c r="AR277" s="15"/>
      <c r="AS277" s="74">
        <v>271</v>
      </c>
      <c r="AT277" s="146">
        <f>ETo!$I276*((1-Constantes!$F$19)*ETo!$K276+ETo!$L276)</f>
        <v>1.7042533567496307</v>
      </c>
      <c r="AU277" s="121">
        <f>MIN(AT277*Constantes!$F$17,0.8*(AX276+Observaciones!$F276-AV277-AW277-Constantes!$D$14))</f>
        <v>0</v>
      </c>
      <c r="AV277" s="121">
        <f>IF(Observaciones!$F276&gt;0.05*Constantes!$F$18,((Observaciones!$F276-0.05*Constantes!$F$18)^2)/(Observaciones!$F276+0.95*Constantes!$F$18),0)</f>
        <v>0</v>
      </c>
      <c r="AW277" s="121">
        <f>MAX(0,AX276+Observaciones!$F276-AV277-Constantes!$D$13)</f>
        <v>0</v>
      </c>
      <c r="AX277" s="121">
        <f>AX276+Observaciones!$F276-AV277-AU277-AW277-AY276</f>
        <v>25.500000000000004</v>
      </c>
      <c r="AY277" s="121">
        <f>MAX(0,(AX277-Constantes!$D$14)*(1-EXP(-Constantes!$D$22)))</f>
        <v>0</v>
      </c>
      <c r="AZ277" s="119">
        <f>AZ276+(Entradas!$F$19*AW277-BA276)/(800*Entradas!$D$44)</f>
        <v>0</v>
      </c>
      <c r="BA277" s="119">
        <f>8000*Entradas!$D$45*AZ277/Constantes!$F$32</f>
        <v>0</v>
      </c>
      <c r="BB277" s="119">
        <f>10*Escenarios!$F$11*AV277</f>
        <v>0</v>
      </c>
      <c r="BC277" s="119">
        <f>10*Escenarios!$F$11*BA277</f>
        <v>0</v>
      </c>
      <c r="BD277" s="119">
        <f>0.001*Observaciones!$F276*Escenarios!$F$9</f>
        <v>0</v>
      </c>
      <c r="BE277" s="119">
        <f>Observaciones!$I276</f>
        <v>0</v>
      </c>
      <c r="BF277" s="119">
        <f>MIN(0.0005*ETo!$M276*Escenarios!$F$9*(BJ276/Constantes!$F$27)^(2/3),BJ276+BB277+BE277+BC277+BD277)</f>
        <v>2.0441033741896844</v>
      </c>
      <c r="BG277" s="119">
        <f>MIN(Constantes!$F$26*(BJ276/Constantes!$F$27)^(2/3),BJ276+BB277+BC277+BD277+BE277-BF277)</f>
        <v>8.0353318801539633</v>
      </c>
      <c r="BH277" s="119">
        <f>MIN(Entradas!$F$20,BJ276+BB277+BC277+BD277+BE277-BF277-BG277)</f>
        <v>1</v>
      </c>
      <c r="BI277" s="119">
        <f>MAX(0,BJ276+BB277+BC277+BD277+BE277-BF277-BG277-BH277-Constantes!$F$27)</f>
        <v>0</v>
      </c>
      <c r="BJ277" s="119">
        <f t="shared" si="42"/>
        <v>201.13723151416374</v>
      </c>
      <c r="BK277" s="119">
        <f>(Escenarios!$F$11*AU277+0.1*BF277)/(Escenarios!$F$12)</f>
        <v>5.8402953548276695E-3</v>
      </c>
      <c r="BL277" s="119">
        <f>BI277/10/Escenarios!$F$12</f>
        <v>0</v>
      </c>
      <c r="BM277" s="119">
        <f>(Escenarios!$F$11*AW277+0.1*BG277)/(Escenarios!$F$12)</f>
        <v>2.2958091086154184E-2</v>
      </c>
      <c r="BN277" s="121">
        <f t="shared" si="43"/>
        <v>103.92634920531331</v>
      </c>
      <c r="BO277" s="121">
        <f>MAX(0,(BN277-Constantes!$D$13)*(1-EXP(-Constantes!$D$23)))</f>
        <v>0.43811779654785443</v>
      </c>
      <c r="BP277" s="121">
        <f>BL277+AY277*Escenarios!$F$11/Escenarios!$F$12+BO277</f>
        <v>0.43811779654785443</v>
      </c>
      <c r="BQ277" s="121">
        <f>0.0526*BL277*Observaciones!$F276^1.218</f>
        <v>0</v>
      </c>
      <c r="BR277" s="121">
        <f>BQ277*Constantes!$F$38</f>
        <v>0</v>
      </c>
      <c r="BS277" s="121">
        <f t="shared" si="44"/>
        <v>0</v>
      </c>
      <c r="BT277" s="15"/>
      <c r="BU277" s="74">
        <v>271</v>
      </c>
      <c r="BV277" s="75">
        <f>0.0526*Observaciones!$F276^2.218</f>
        <v>0</v>
      </c>
      <c r="BW277" s="75">
        <f>IF(Observaciones!$F276&gt;0.05*$CA$7,((Observaciones!$F276-0.05*$CA$7)^2)/(Observaciones!$F276+0.95*$CA$7),0)</f>
        <v>0</v>
      </c>
      <c r="BX277" s="75">
        <f>0.0526*BW277*Observaciones!$F276^1.218</f>
        <v>0</v>
      </c>
      <c r="BY277" s="27"/>
      <c r="BZ277" s="27"/>
      <c r="CA277" s="103"/>
      <c r="CB277" s="37"/>
    </row>
    <row r="278" spans="2:80" s="2" customFormat="1" ht="14.5" x14ac:dyDescent="0.35">
      <c r="B278" s="36"/>
      <c r="C278" s="74">
        <v>272</v>
      </c>
      <c r="D278" s="146">
        <f>ETo!$I277*((1-Constantes!$D$19)*ETo!$K277+ETo!$L277)</f>
        <v>1.7285914954964958</v>
      </c>
      <c r="E278" s="75">
        <f>MIN(D278*Constantes!$D$17,0.8*(H277+Observaciones!$F277-F278-G278-Constantes!$D$14))</f>
        <v>0</v>
      </c>
      <c r="F278" s="75">
        <f>IF(Observaciones!$F277&gt;0.05*Constantes!$D$18,((Observaciones!$F277-0.05*Constantes!$D$18)^2)/(Observaciones!$F277+0.95*Constantes!$D$18),0)</f>
        <v>0</v>
      </c>
      <c r="G278" s="75">
        <f>MAX(0,H277+Observaciones!$F277-F278-Constantes!$D$13)</f>
        <v>0</v>
      </c>
      <c r="H278" s="75">
        <f>H277+Observaciones!$F277-F278-E278-G278-I277</f>
        <v>25.500000000000004</v>
      </c>
      <c r="I278" s="75">
        <f>MAX(0,(H278-Constantes!$D$14)*(1-EXP(-Constantes!$D$22)))</f>
        <v>0</v>
      </c>
      <c r="J278" s="75">
        <f t="shared" si="36"/>
        <v>93.540107944719537</v>
      </c>
      <c r="K278" s="75">
        <f>MAX(0,(J278-Constantes!$D$13)*(1-EXP(-Constantes!$D$23)))</f>
        <v>0.36637478764825721</v>
      </c>
      <c r="L278" s="75">
        <f t="shared" si="37"/>
        <v>0.36637478764825721</v>
      </c>
      <c r="M278" s="75">
        <f>0.0526*F278*Observaciones!$F277^1.218</f>
        <v>0</v>
      </c>
      <c r="N278" s="75">
        <f>M278*Constantes!$D$38</f>
        <v>0</v>
      </c>
      <c r="O278" s="75">
        <f t="shared" si="38"/>
        <v>0</v>
      </c>
      <c r="P278" s="15"/>
      <c r="Q278" s="120">
        <v>272</v>
      </c>
      <c r="R278" s="146">
        <f>ETo!$I277*((1-Constantes!$E$19)*ETo!$K277+ETo!$L277)</f>
        <v>1.72883550231407</v>
      </c>
      <c r="S278" s="121">
        <f>MIN(R278*Constantes!$E$17,0.8*(V277+Observaciones!$F277-T278-U278-Constantes!$D$14))</f>
        <v>0</v>
      </c>
      <c r="T278" s="121">
        <f>IF(Observaciones!$F277&gt;0.05*Constantes!$E$18,((Observaciones!$F277-0.05*Constantes!$E$18)^2)/(Observaciones!$F277+0.95*Constantes!$E$18),0)</f>
        <v>0</v>
      </c>
      <c r="U278" s="121">
        <f>MAX(0,V277+Observaciones!$F277-T278-Constantes!$D$13)</f>
        <v>0</v>
      </c>
      <c r="V278" s="121">
        <f>V277+Observaciones!$F277-T278-S278-U278-W277</f>
        <v>25.500000000000004</v>
      </c>
      <c r="W278" s="121">
        <f>MAX(0,(V278-Constantes!$D$14)*(1-EXP(-Constantes!$D$22)))</f>
        <v>0</v>
      </c>
      <c r="X278" s="119">
        <f>X277+(Entradas!$E$19*U278-Y277)/(800*Entradas!$D$44)</f>
        <v>0</v>
      </c>
      <c r="Y278" s="119">
        <f>8000*Entradas!$D$45*X278/Constantes!$E$32</f>
        <v>0</v>
      </c>
      <c r="Z278" s="119">
        <f>10*Escenarios!$E$11*T278</f>
        <v>0</v>
      </c>
      <c r="AA278" s="119">
        <f>10*Escenarios!$E$11*Y278</f>
        <v>0</v>
      </c>
      <c r="AB278" s="119">
        <f>0.001*Observaciones!$F277*Escenarios!$E$9</f>
        <v>0</v>
      </c>
      <c r="AC278" s="119">
        <f>Observaciones!$I277</f>
        <v>0</v>
      </c>
      <c r="AD278" s="119">
        <f>MIN(0.0005*ETo!$M277*Escenarios!$E$9*(AH277/Constantes!$E$27)^(2/3),AH277+Z278+AA278+AB278+AC278)</f>
        <v>3.7831117961986043</v>
      </c>
      <c r="AE278" s="119">
        <f>MIN(Constantes!$E$26*(AH277/Constantes!$E$27)^(2/3),AH277+Z278+AA278+AB278+AC278-AD278)</f>
        <v>14.653845954227762</v>
      </c>
      <c r="AF278" s="119">
        <f>MIN(Entradas!$E$20,AH277+Z278+AA278+AB278+AC278-AD278-AE278)</f>
        <v>1</v>
      </c>
      <c r="AG278" s="119">
        <f>MAX(0,AH277+Z278+AA278+AB278+AC278-AD278-AE278-AF278-Constantes!$E$27)</f>
        <v>0</v>
      </c>
      <c r="AH278" s="119">
        <f t="shared" si="39"/>
        <v>4161.6690629037275</v>
      </c>
      <c r="AI278" s="119">
        <f>(Escenarios!$E$11*S278+0.1*AD278)/(Escenarios!$E$12)</f>
        <v>1.0808890846281727E-2</v>
      </c>
      <c r="AJ278" s="119">
        <f>AG278/10/Escenarios!$E$12</f>
        <v>0</v>
      </c>
      <c r="AK278" s="119">
        <f>(Escenarios!$E$11*U278+0.1*AE278)/(Escenarios!$E$12)</f>
        <v>4.1868131297793605E-2</v>
      </c>
      <c r="AL278" s="121">
        <f t="shared" si="40"/>
        <v>98.747026806929327</v>
      </c>
      <c r="AM278" s="121">
        <f>MAX(0,(AL278-Constantes!$D$13)*(1-EXP(-Constantes!$D$23)))</f>
        <v>0.402341603447955</v>
      </c>
      <c r="AN278" s="121">
        <f>AJ278+W278*Escenarios!$E$11/Escenarios!$E$12+AM278</f>
        <v>0.402341603447955</v>
      </c>
      <c r="AO278" s="121">
        <f>0.0526*AJ278*Observaciones!$F277^1.218</f>
        <v>0</v>
      </c>
      <c r="AP278" s="121">
        <f>AO278*Constantes!$E$38</f>
        <v>0</v>
      </c>
      <c r="AQ278" s="121">
        <f t="shared" si="41"/>
        <v>0</v>
      </c>
      <c r="AR278" s="15"/>
      <c r="AS278" s="74">
        <v>272</v>
      </c>
      <c r="AT278" s="146">
        <f>ETo!$I277*((1-Constantes!$F$19)*ETo!$K277+ETo!$L277)</f>
        <v>1.7296118876427162</v>
      </c>
      <c r="AU278" s="121">
        <f>MIN(AT278*Constantes!$F$17,0.8*(AX277+Observaciones!$F277-AV278-AW278-Constantes!$D$14))</f>
        <v>0</v>
      </c>
      <c r="AV278" s="121">
        <f>IF(Observaciones!$F277&gt;0.05*Constantes!$F$18,((Observaciones!$F277-0.05*Constantes!$F$18)^2)/(Observaciones!$F277+0.95*Constantes!$F$18),0)</f>
        <v>0</v>
      </c>
      <c r="AW278" s="121">
        <f>MAX(0,AX277+Observaciones!$F277-AV278-Constantes!$D$13)</f>
        <v>0</v>
      </c>
      <c r="AX278" s="121">
        <f>AX277+Observaciones!$F277-AV278-AU278-AW278-AY277</f>
        <v>25.500000000000004</v>
      </c>
      <c r="AY278" s="121">
        <f>MAX(0,(AX278-Constantes!$D$14)*(1-EXP(-Constantes!$D$22)))</f>
        <v>0</v>
      </c>
      <c r="AZ278" s="119">
        <f>AZ277+(Entradas!$F$19*AW278-BA277)/(800*Entradas!$D$44)</f>
        <v>0</v>
      </c>
      <c r="BA278" s="119">
        <f>8000*Entradas!$D$45*AZ278/Constantes!$F$32</f>
        <v>0</v>
      </c>
      <c r="BB278" s="119">
        <f>10*Escenarios!$F$11*AV278</f>
        <v>0</v>
      </c>
      <c r="BC278" s="119">
        <f>10*Escenarios!$F$11*BA278</f>
        <v>0</v>
      </c>
      <c r="BD278" s="119">
        <f>0.001*Observaciones!$F277*Escenarios!$F$9</f>
        <v>0</v>
      </c>
      <c r="BE278" s="119">
        <f>Observaciones!$I277</f>
        <v>0</v>
      </c>
      <c r="BF278" s="119">
        <f>MIN(0.0005*ETo!$M277*Escenarios!$F$9*(BJ277/Constantes!$F$27)^(2/3),BJ277+BB278+BE278+BC278+BD278)</f>
        <v>2.0015972337648718</v>
      </c>
      <c r="BG278" s="119">
        <f>MIN(Constantes!$F$26*(BJ277/Constantes!$F$27)^(2/3),BJ277+BB278+BC278+BD278+BE278-BF278)</f>
        <v>7.7531669974626984</v>
      </c>
      <c r="BH278" s="119">
        <f>MIN(Entradas!$F$20,BJ277+BB278+BC278+BD278+BE278-BF278-BG278)</f>
        <v>1</v>
      </c>
      <c r="BI278" s="119">
        <f>MAX(0,BJ277+BB278+BC278+BD278+BE278-BF278-BG278-BH278-Constantes!$F$27)</f>
        <v>0</v>
      </c>
      <c r="BJ278" s="119">
        <f t="shared" si="42"/>
        <v>190.38246728293618</v>
      </c>
      <c r="BK278" s="119">
        <f>(Escenarios!$F$11*AU278+0.1*BF278)/(Escenarios!$F$12)</f>
        <v>5.7188492393282055E-3</v>
      </c>
      <c r="BL278" s="119">
        <f>BI278/10/Escenarios!$F$12</f>
        <v>0</v>
      </c>
      <c r="BM278" s="119">
        <f>(Escenarios!$F$11*AW278+0.1*BG278)/(Escenarios!$F$12)</f>
        <v>2.2151905707036283E-2</v>
      </c>
      <c r="BN278" s="121">
        <f t="shared" si="43"/>
        <v>103.51038331447249</v>
      </c>
      <c r="BO278" s="121">
        <f>MAX(0,(BN278-Constantes!$D$13)*(1-EXP(-Constantes!$D$23)))</f>
        <v>0.43524451025883404</v>
      </c>
      <c r="BP278" s="121">
        <f>BL278+AY278*Escenarios!$F$11/Escenarios!$F$12+BO278</f>
        <v>0.43524451025883404</v>
      </c>
      <c r="BQ278" s="121">
        <f>0.0526*BL278*Observaciones!$F277^1.218</f>
        <v>0</v>
      </c>
      <c r="BR278" s="121">
        <f>BQ278*Constantes!$F$38</f>
        <v>0</v>
      </c>
      <c r="BS278" s="121">
        <f t="shared" si="44"/>
        <v>0</v>
      </c>
      <c r="BT278" s="15"/>
      <c r="BU278" s="74">
        <v>272</v>
      </c>
      <c r="BV278" s="75">
        <f>0.0526*Observaciones!$F277^2.218</f>
        <v>0</v>
      </c>
      <c r="BW278" s="75">
        <f>IF(Observaciones!$F277&gt;0.05*$CA$7,((Observaciones!$F277-0.05*$CA$7)^2)/(Observaciones!$F277+0.95*$CA$7),0)</f>
        <v>0</v>
      </c>
      <c r="BX278" s="75">
        <f>0.0526*BW278*Observaciones!$F277^1.218</f>
        <v>0</v>
      </c>
      <c r="BY278" s="27"/>
      <c r="BZ278" s="27"/>
      <c r="CA278" s="103"/>
      <c r="CB278" s="37"/>
    </row>
    <row r="279" spans="2:80" s="2" customFormat="1" ht="14.5" x14ac:dyDescent="0.35">
      <c r="B279" s="36"/>
      <c r="C279" s="74">
        <v>273</v>
      </c>
      <c r="D279" s="146">
        <f>ETo!$I278*((1-Constantes!$D$19)*ETo!$K278+ETo!$L278)</f>
        <v>1.6350722779830154</v>
      </c>
      <c r="E279" s="75">
        <f>MIN(D279*Constantes!$D$17,0.8*(H278+Observaciones!$F278-F279-G279-Constantes!$D$14))</f>
        <v>0</v>
      </c>
      <c r="F279" s="75">
        <f>IF(Observaciones!$F278&gt;0.05*Constantes!$D$18,((Observaciones!$F278-0.05*Constantes!$D$18)^2)/(Observaciones!$F278+0.95*Constantes!$D$18),0)</f>
        <v>0</v>
      </c>
      <c r="G279" s="75">
        <f>MAX(0,H278+Observaciones!$F278-F279-Constantes!$D$13)</f>
        <v>0</v>
      </c>
      <c r="H279" s="75">
        <f>H278+Observaciones!$F278-F279-E279-G279-I278</f>
        <v>25.500000000000004</v>
      </c>
      <c r="I279" s="75">
        <f>MAX(0,(H279-Constantes!$D$14)*(1-EXP(-Constantes!$D$22)))</f>
        <v>0</v>
      </c>
      <c r="J279" s="75">
        <f t="shared" si="36"/>
        <v>93.173733157071283</v>
      </c>
      <c r="K279" s="75">
        <f>MAX(0,(J279-Constantes!$D$13)*(1-EXP(-Constantes!$D$23)))</f>
        <v>0.36384405213082188</v>
      </c>
      <c r="L279" s="75">
        <f t="shared" si="37"/>
        <v>0.36384405213082188</v>
      </c>
      <c r="M279" s="75">
        <f>0.0526*F279*Observaciones!$F278^1.218</f>
        <v>0</v>
      </c>
      <c r="N279" s="75">
        <f>M279*Constantes!$D$38</f>
        <v>0</v>
      </c>
      <c r="O279" s="75">
        <f t="shared" si="38"/>
        <v>0</v>
      </c>
      <c r="P279" s="15"/>
      <c r="Q279" s="120">
        <v>273</v>
      </c>
      <c r="R279" s="146">
        <f>ETo!$I278*((1-Constantes!$E$19)*ETo!$K278+ETo!$L278)</f>
        <v>1.6353018884995731</v>
      </c>
      <c r="S279" s="121">
        <f>MIN(R279*Constantes!$E$17,0.8*(V278+Observaciones!$F278-T279-U279-Constantes!$D$14))</f>
        <v>0</v>
      </c>
      <c r="T279" s="121">
        <f>IF(Observaciones!$F278&gt;0.05*Constantes!$E$18,((Observaciones!$F278-0.05*Constantes!$E$18)^2)/(Observaciones!$F278+0.95*Constantes!$E$18),0)</f>
        <v>0</v>
      </c>
      <c r="U279" s="121">
        <f>MAX(0,V278+Observaciones!$F278-T279-Constantes!$D$13)</f>
        <v>0</v>
      </c>
      <c r="V279" s="121">
        <f>V278+Observaciones!$F278-T279-S279-U279-W278</f>
        <v>25.500000000000004</v>
      </c>
      <c r="W279" s="121">
        <f>MAX(0,(V279-Constantes!$D$14)*(1-EXP(-Constantes!$D$22)))</f>
        <v>0</v>
      </c>
      <c r="X279" s="119">
        <f>X278+(Entradas!$E$19*U279-Y278)/(800*Entradas!$D$44)</f>
        <v>0</v>
      </c>
      <c r="Y279" s="119">
        <f>8000*Entradas!$D$45*X279/Constantes!$E$32</f>
        <v>0</v>
      </c>
      <c r="Z279" s="119">
        <f>10*Escenarios!$E$11*T279</f>
        <v>0</v>
      </c>
      <c r="AA279" s="119">
        <f>10*Escenarios!$E$11*Y279</f>
        <v>0</v>
      </c>
      <c r="AB279" s="119">
        <f>0.001*Observaciones!$F278*Escenarios!$E$9</f>
        <v>0</v>
      </c>
      <c r="AC279" s="119">
        <f>Observaciones!$I278</f>
        <v>0</v>
      </c>
      <c r="AD279" s="119">
        <f>MIN(0.0005*ETo!$M278*Escenarios!$E$9*(AH278/Constantes!$E$27)^(2/3),AH278+Z279+AA279+AB279+AC279)</f>
        <v>3.5643295213117083</v>
      </c>
      <c r="AE279" s="119">
        <f>MIN(Constantes!$E$26*(AH278/Constantes!$E$27)^(2/3),AH278+Z279+AA279+AB279+AC279-AD279)</f>
        <v>14.608395887203951</v>
      </c>
      <c r="AF279" s="119">
        <f>MIN(Entradas!$E$20,AH278+Z279+AA279+AB279+AC279-AD279-AE279)</f>
        <v>1</v>
      </c>
      <c r="AG279" s="119">
        <f>MAX(0,AH278+Z279+AA279+AB279+AC279-AD279-AE279-AF279-Constantes!$E$27)</f>
        <v>0</v>
      </c>
      <c r="AH279" s="119">
        <f t="shared" si="39"/>
        <v>4142.4963374952122</v>
      </c>
      <c r="AI279" s="119">
        <f>(Escenarios!$E$11*S279+0.1*AD279)/(Escenarios!$E$12)</f>
        <v>1.0183798632319168E-2</v>
      </c>
      <c r="AJ279" s="119">
        <f>AG279/10/Escenarios!$E$12</f>
        <v>0</v>
      </c>
      <c r="AK279" s="119">
        <f>(Escenarios!$E$11*U279+0.1*AE279)/(Escenarios!$E$12)</f>
        <v>4.1738273963439862E-2</v>
      </c>
      <c r="AL279" s="121">
        <f t="shared" si="40"/>
        <v>98.386423477444822</v>
      </c>
      <c r="AM279" s="121">
        <f>MAX(0,(AL279-Constantes!$D$13)*(1-EXP(-Constantes!$D$23)))</f>
        <v>0.39985073430412077</v>
      </c>
      <c r="AN279" s="121">
        <f>AJ279+W279*Escenarios!$E$11/Escenarios!$E$12+AM279</f>
        <v>0.39985073430412077</v>
      </c>
      <c r="AO279" s="121">
        <f>0.0526*AJ279*Observaciones!$F278^1.218</f>
        <v>0</v>
      </c>
      <c r="AP279" s="121">
        <f>AO279*Constantes!$E$38</f>
        <v>0</v>
      </c>
      <c r="AQ279" s="121">
        <f t="shared" si="41"/>
        <v>0</v>
      </c>
      <c r="AR279" s="15"/>
      <c r="AS279" s="74">
        <v>273</v>
      </c>
      <c r="AT279" s="146">
        <f>ETo!$I278*((1-Constantes!$F$19)*ETo!$K278+ETo!$L278)</f>
        <v>1.6360324674158939</v>
      </c>
      <c r="AU279" s="121">
        <f>MIN(AT279*Constantes!$F$17,0.8*(AX278+Observaciones!$F278-AV279-AW279-Constantes!$D$14))</f>
        <v>0</v>
      </c>
      <c r="AV279" s="121">
        <f>IF(Observaciones!$F278&gt;0.05*Constantes!$F$18,((Observaciones!$F278-0.05*Constantes!$F$18)^2)/(Observaciones!$F278+0.95*Constantes!$F$18),0)</f>
        <v>0</v>
      </c>
      <c r="AW279" s="121">
        <f>MAX(0,AX278+Observaciones!$F278-AV279-Constantes!$D$13)</f>
        <v>0</v>
      </c>
      <c r="AX279" s="121">
        <f>AX278+Observaciones!$F278-AV279-AU279-AW279-AY278</f>
        <v>25.500000000000004</v>
      </c>
      <c r="AY279" s="121">
        <f>MAX(0,(AX279-Constantes!$D$14)*(1-EXP(-Constantes!$D$22)))</f>
        <v>0</v>
      </c>
      <c r="AZ279" s="119">
        <f>AZ278+(Entradas!$F$19*AW279-BA278)/(800*Entradas!$D$44)</f>
        <v>0</v>
      </c>
      <c r="BA279" s="119">
        <f>8000*Entradas!$D$45*AZ279/Constantes!$F$32</f>
        <v>0</v>
      </c>
      <c r="BB279" s="119">
        <f>10*Escenarios!$F$11*AV279</f>
        <v>0</v>
      </c>
      <c r="BC279" s="119">
        <f>10*Escenarios!$F$11*BA279</f>
        <v>0</v>
      </c>
      <c r="BD279" s="119">
        <f>0.001*Observaciones!$F278*Escenarios!$F$9</f>
        <v>0</v>
      </c>
      <c r="BE279" s="119">
        <f>Observaciones!$I278</f>
        <v>0</v>
      </c>
      <c r="BF279" s="119">
        <f>MIN(0.0005*ETo!$M278*Escenarios!$F$9*(BJ278/Constantes!$F$27)^(2/3),BJ278+BB279+BE279+BC279+BD279)</f>
        <v>1.8236610037867078</v>
      </c>
      <c r="BG279" s="119">
        <f>MIN(Constantes!$F$26*(BJ278/Constantes!$F$27)^(2/3),BJ278+BB279+BC279+BD279+BE279-BF279)</f>
        <v>7.4742701953011093</v>
      </c>
      <c r="BH279" s="119">
        <f>MIN(Entradas!$F$20,BJ278+BB279+BC279+BD279+BE279-BF279-BG279)</f>
        <v>1</v>
      </c>
      <c r="BI279" s="119">
        <f>MAX(0,BJ278+BB279+BC279+BD279+BE279-BF279-BG279-BH279-Constantes!$F$27)</f>
        <v>0</v>
      </c>
      <c r="BJ279" s="119">
        <f t="shared" si="42"/>
        <v>180.08453608384838</v>
      </c>
      <c r="BK279" s="119">
        <f>(Escenarios!$F$11*AU279+0.1*BF279)/(Escenarios!$F$12)</f>
        <v>5.2104600108191651E-3</v>
      </c>
      <c r="BL279" s="119">
        <f>BI279/10/Escenarios!$F$12</f>
        <v>0</v>
      </c>
      <c r="BM279" s="119">
        <f>(Escenarios!$F$11*AW279+0.1*BG279)/(Escenarios!$F$12)</f>
        <v>2.1355057700860311E-2</v>
      </c>
      <c r="BN279" s="121">
        <f t="shared" si="43"/>
        <v>103.09649386191451</v>
      </c>
      <c r="BO279" s="121">
        <f>MAX(0,(BN279-Constantes!$D$13)*(1-EXP(-Constantes!$D$23)))</f>
        <v>0.43238556697672709</v>
      </c>
      <c r="BP279" s="121">
        <f>BL279+AY279*Escenarios!$F$11/Escenarios!$F$12+BO279</f>
        <v>0.43238556697672709</v>
      </c>
      <c r="BQ279" s="121">
        <f>0.0526*BL279*Observaciones!$F278^1.218</f>
        <v>0</v>
      </c>
      <c r="BR279" s="121">
        <f>BQ279*Constantes!$F$38</f>
        <v>0</v>
      </c>
      <c r="BS279" s="121">
        <f t="shared" si="44"/>
        <v>0</v>
      </c>
      <c r="BT279" s="15"/>
      <c r="BU279" s="74">
        <v>273</v>
      </c>
      <c r="BV279" s="75">
        <f>0.0526*Observaciones!$F278^2.218</f>
        <v>0</v>
      </c>
      <c r="BW279" s="75">
        <f>IF(Observaciones!$F278&gt;0.05*$CA$7,((Observaciones!$F278-0.05*$CA$7)^2)/(Observaciones!$F278+0.95*$CA$7),0)</f>
        <v>0</v>
      </c>
      <c r="BX279" s="75">
        <f>0.0526*BW279*Observaciones!$F278^1.218</f>
        <v>0</v>
      </c>
      <c r="BY279" s="27"/>
      <c r="BZ279" s="27"/>
      <c r="CA279" s="103"/>
      <c r="CB279" s="37"/>
    </row>
    <row r="280" spans="2:80" s="2" customFormat="1" ht="14.5" x14ac:dyDescent="0.35">
      <c r="B280" s="36"/>
      <c r="C280" s="74">
        <v>274</v>
      </c>
      <c r="D280" s="146">
        <f>ETo!$I279*((1-Constantes!$D$19)*ETo!$K279+ETo!$L279)</f>
        <v>1.7246037814139992</v>
      </c>
      <c r="E280" s="75">
        <f>MIN(D280*Constantes!$D$17,0.8*(H279+Observaciones!$F279-F280-G280-Constantes!$D$14))</f>
        <v>0</v>
      </c>
      <c r="F280" s="75">
        <f>IF(Observaciones!$F279&gt;0.05*Constantes!$D$18,((Observaciones!$F279-0.05*Constantes!$D$18)^2)/(Observaciones!$F279+0.95*Constantes!$D$18),0)</f>
        <v>0</v>
      </c>
      <c r="G280" s="75">
        <f>MAX(0,H279+Observaciones!$F279-F280-Constantes!$D$13)</f>
        <v>0</v>
      </c>
      <c r="H280" s="75">
        <f>H279+Observaciones!$F279-F280-E280-G280-I279</f>
        <v>25.500000000000004</v>
      </c>
      <c r="I280" s="75">
        <f>MAX(0,(H280-Constantes!$D$14)*(1-EXP(-Constantes!$D$22)))</f>
        <v>0</v>
      </c>
      <c r="J280" s="75">
        <f t="shared" si="36"/>
        <v>92.809889104940467</v>
      </c>
      <c r="K280" s="75">
        <f>MAX(0,(J280-Constantes!$D$13)*(1-EXP(-Constantes!$D$23)))</f>
        <v>0.3613307976805209</v>
      </c>
      <c r="L280" s="75">
        <f t="shared" si="37"/>
        <v>0.3613307976805209</v>
      </c>
      <c r="M280" s="75">
        <f>0.0526*F280*Observaciones!$F279^1.218</f>
        <v>0</v>
      </c>
      <c r="N280" s="75">
        <f>M280*Constantes!$D$38</f>
        <v>0</v>
      </c>
      <c r="O280" s="75">
        <f t="shared" si="38"/>
        <v>0</v>
      </c>
      <c r="P280" s="15"/>
      <c r="Q280" s="120">
        <v>274</v>
      </c>
      <c r="R280" s="146">
        <f>ETo!$I279*((1-Constantes!$E$19)*ETo!$K279+ETo!$L279)</f>
        <v>1.7248466535453566</v>
      </c>
      <c r="S280" s="121">
        <f>MIN(R280*Constantes!$E$17,0.8*(V279+Observaciones!$F279-T280-U280-Constantes!$D$14))</f>
        <v>0</v>
      </c>
      <c r="T280" s="121">
        <f>IF(Observaciones!$F279&gt;0.05*Constantes!$E$18,((Observaciones!$F279-0.05*Constantes!$E$18)^2)/(Observaciones!$F279+0.95*Constantes!$E$18),0)</f>
        <v>0</v>
      </c>
      <c r="U280" s="121">
        <f>MAX(0,V279+Observaciones!$F279-T280-Constantes!$D$13)</f>
        <v>0</v>
      </c>
      <c r="V280" s="121">
        <f>V279+Observaciones!$F279-T280-S280-U280-W279</f>
        <v>25.500000000000004</v>
      </c>
      <c r="W280" s="121">
        <f>MAX(0,(V280-Constantes!$D$14)*(1-EXP(-Constantes!$D$22)))</f>
        <v>0</v>
      </c>
      <c r="X280" s="119">
        <f>X279+(Entradas!$E$19*U280-Y279)/(800*Entradas!$D$44)</f>
        <v>0</v>
      </c>
      <c r="Y280" s="119">
        <f>8000*Entradas!$D$45*X280/Constantes!$E$32</f>
        <v>0</v>
      </c>
      <c r="Z280" s="119">
        <f>10*Escenarios!$E$11*T280</f>
        <v>0</v>
      </c>
      <c r="AA280" s="119">
        <f>10*Escenarios!$E$11*Y280</f>
        <v>0</v>
      </c>
      <c r="AB280" s="119">
        <f>0.001*Observaciones!$F279*Escenarios!$E$9</f>
        <v>0</v>
      </c>
      <c r="AC280" s="119">
        <f>Observaciones!$I279</f>
        <v>0</v>
      </c>
      <c r="AD280" s="119">
        <f>MIN(0.0005*ETo!$M279*Escenarios!$E$9*(AH279/Constantes!$E$27)^(2/3),AH279+Z280+AA280+AB280+AC280)</f>
        <v>3.7496762103457852</v>
      </c>
      <c r="AE280" s="119">
        <f>MIN(Constantes!$E$26*(AH279/Constantes!$E$27)^(2/3),AH279+Z280+AA280+AB280+AC280-AD280)</f>
        <v>14.563494309458529</v>
      </c>
      <c r="AF280" s="119">
        <f>MIN(Entradas!$E$20,AH279+Z280+AA280+AB280+AC280-AD280-AE280)</f>
        <v>1</v>
      </c>
      <c r="AG280" s="119">
        <f>MAX(0,AH279+Z280+AA280+AB280+AC280-AD280-AE280-AF280-Constantes!$E$27)</f>
        <v>0</v>
      </c>
      <c r="AH280" s="119">
        <f t="shared" si="39"/>
        <v>4123.1831669754083</v>
      </c>
      <c r="AI280" s="119">
        <f>(Escenarios!$E$11*S280+0.1*AD280)/(Escenarios!$E$12)</f>
        <v>1.0713360600987959E-2</v>
      </c>
      <c r="AJ280" s="119">
        <f>AG280/10/Escenarios!$E$12</f>
        <v>0</v>
      </c>
      <c r="AK280" s="119">
        <f>(Escenarios!$E$11*U280+0.1*AE280)/(Escenarios!$E$12)</f>
        <v>4.1609983741310086E-2</v>
      </c>
      <c r="AL280" s="121">
        <f t="shared" si="40"/>
        <v>98.028182726882008</v>
      </c>
      <c r="AM280" s="121">
        <f>MAX(0,(AL280-Constantes!$D$13)*(1-EXP(-Constantes!$D$23)))</f>
        <v>0.39737618468496844</v>
      </c>
      <c r="AN280" s="121">
        <f>AJ280+W280*Escenarios!$E$11/Escenarios!$E$12+AM280</f>
        <v>0.39737618468496844</v>
      </c>
      <c r="AO280" s="121">
        <f>0.0526*AJ280*Observaciones!$F279^1.218</f>
        <v>0</v>
      </c>
      <c r="AP280" s="121">
        <f>AO280*Constantes!$E$38</f>
        <v>0</v>
      </c>
      <c r="AQ280" s="121">
        <f t="shared" si="41"/>
        <v>0</v>
      </c>
      <c r="AR280" s="15"/>
      <c r="AS280" s="74">
        <v>274</v>
      </c>
      <c r="AT280" s="146">
        <f>ETo!$I279*((1-Constantes!$F$19)*ETo!$K279+ETo!$L279)</f>
        <v>1.7256194285087669</v>
      </c>
      <c r="AU280" s="121">
        <f>MIN(AT280*Constantes!$F$17,0.8*(AX279+Observaciones!$F279-AV280-AW280-Constantes!$D$14))</f>
        <v>0</v>
      </c>
      <c r="AV280" s="121">
        <f>IF(Observaciones!$F279&gt;0.05*Constantes!$F$18,((Observaciones!$F279-0.05*Constantes!$F$18)^2)/(Observaciones!$F279+0.95*Constantes!$F$18),0)</f>
        <v>0</v>
      </c>
      <c r="AW280" s="121">
        <f>MAX(0,AX279+Observaciones!$F279-AV280-Constantes!$D$13)</f>
        <v>0</v>
      </c>
      <c r="AX280" s="121">
        <f>AX279+Observaciones!$F279-AV280-AU280-AW280-AY279</f>
        <v>25.500000000000004</v>
      </c>
      <c r="AY280" s="121">
        <f>MAX(0,(AX280-Constantes!$D$14)*(1-EXP(-Constantes!$D$22)))</f>
        <v>0</v>
      </c>
      <c r="AZ280" s="119">
        <f>AZ279+(Entradas!$F$19*AW280-BA279)/(800*Entradas!$D$44)</f>
        <v>0</v>
      </c>
      <c r="BA280" s="119">
        <f>8000*Entradas!$D$45*AZ280/Constantes!$F$32</f>
        <v>0</v>
      </c>
      <c r="BB280" s="119">
        <f>10*Escenarios!$F$11*AV280</f>
        <v>0</v>
      </c>
      <c r="BC280" s="119">
        <f>10*Escenarios!$F$11*BA280</f>
        <v>0</v>
      </c>
      <c r="BD280" s="119">
        <f>0.001*Observaciones!$F279*Escenarios!$F$9</f>
        <v>0</v>
      </c>
      <c r="BE280" s="119">
        <f>Observaciones!$I279</f>
        <v>0</v>
      </c>
      <c r="BF280" s="119">
        <f>MIN(0.0005*ETo!$M279*Escenarios!$F$9*(BJ279/Constantes!$F$27)^(2/3),BJ279+BB280+BE280+BC280+BD280)</f>
        <v>1.854370960540251</v>
      </c>
      <c r="BG280" s="119">
        <f>MIN(Constantes!$F$26*(BJ279/Constantes!$F$27)^(2/3),BJ279+BB280+BC280+BD280+BE280-BF280)</f>
        <v>7.2022541191530394</v>
      </c>
      <c r="BH280" s="119">
        <f>MIN(Entradas!$F$20,BJ279+BB280+BC280+BD280+BE280-BF280-BG280)</f>
        <v>1</v>
      </c>
      <c r="BI280" s="119">
        <f>MAX(0,BJ279+BB280+BC280+BD280+BE280-BF280-BG280-BH280-Constantes!$F$27)</f>
        <v>0</v>
      </c>
      <c r="BJ280" s="119">
        <f t="shared" si="42"/>
        <v>170.0279110041551</v>
      </c>
      <c r="BK280" s="119">
        <f>(Escenarios!$F$11*AU280+0.1*BF280)/(Escenarios!$F$12)</f>
        <v>5.2982027444007174E-3</v>
      </c>
      <c r="BL280" s="119">
        <f>BI280/10/Escenarios!$F$12</f>
        <v>0</v>
      </c>
      <c r="BM280" s="119">
        <f>(Escenarios!$F$11*AW280+0.1*BG280)/(Escenarios!$F$12)</f>
        <v>2.0577868911865829E-2</v>
      </c>
      <c r="BN280" s="121">
        <f t="shared" si="43"/>
        <v>102.68468616384965</v>
      </c>
      <c r="BO280" s="121">
        <f>MAX(0,(BN280-Constantes!$D$13)*(1-EXP(-Constantes!$D$23)))</f>
        <v>0.42954100342328028</v>
      </c>
      <c r="BP280" s="121">
        <f>BL280+AY280*Escenarios!$F$11/Escenarios!$F$12+BO280</f>
        <v>0.42954100342328028</v>
      </c>
      <c r="BQ280" s="121">
        <f>0.0526*BL280*Observaciones!$F279^1.218</f>
        <v>0</v>
      </c>
      <c r="BR280" s="121">
        <f>BQ280*Constantes!$F$38</f>
        <v>0</v>
      </c>
      <c r="BS280" s="121">
        <f t="shared" si="44"/>
        <v>0</v>
      </c>
      <c r="BT280" s="15"/>
      <c r="BU280" s="74">
        <v>274</v>
      </c>
      <c r="BV280" s="75">
        <f>0.0526*Observaciones!$F279^2.218</f>
        <v>0</v>
      </c>
      <c r="BW280" s="75">
        <f>IF(Observaciones!$F279&gt;0.05*$CA$7,((Observaciones!$F279-0.05*$CA$7)^2)/(Observaciones!$F279+0.95*$CA$7),0)</f>
        <v>0</v>
      </c>
      <c r="BX280" s="75">
        <f>0.0526*BW280*Observaciones!$F279^1.218</f>
        <v>0</v>
      </c>
      <c r="BY280" s="27"/>
      <c r="BZ280" s="27"/>
      <c r="CA280" s="103"/>
      <c r="CB280" s="37"/>
    </row>
    <row r="281" spans="2:80" s="2" customFormat="1" ht="14.5" x14ac:dyDescent="0.35">
      <c r="B281" s="36"/>
      <c r="C281" s="74">
        <v>275</v>
      </c>
      <c r="D281" s="146">
        <f>ETo!$I280*((1-Constantes!$D$19)*ETo!$K280+ETo!$L280)</f>
        <v>1.8097365455192442</v>
      </c>
      <c r="E281" s="75">
        <f>MIN(D281*Constantes!$D$17,0.8*(H280+Observaciones!$F280-F281-G281-Constantes!$D$14))</f>
        <v>0</v>
      </c>
      <c r="F281" s="75">
        <f>IF(Observaciones!$F280&gt;0.05*Constantes!$D$18,((Observaciones!$F280-0.05*Constantes!$D$18)^2)/(Observaciones!$F280+0.95*Constantes!$D$18),0)</f>
        <v>0</v>
      </c>
      <c r="G281" s="75">
        <f>MAX(0,H280+Observaciones!$F280-F281-Constantes!$D$13)</f>
        <v>0</v>
      </c>
      <c r="H281" s="75">
        <f>H280+Observaciones!$F280-F281-E281-G281-I280</f>
        <v>25.500000000000004</v>
      </c>
      <c r="I281" s="75">
        <f>MAX(0,(H281-Constantes!$D$14)*(1-EXP(-Constantes!$D$22)))</f>
        <v>0</v>
      </c>
      <c r="J281" s="75">
        <f t="shared" si="36"/>
        <v>92.448558307259944</v>
      </c>
      <c r="K281" s="75">
        <f>MAX(0,(J281-Constantes!$D$13)*(1-EXP(-Constantes!$D$23)))</f>
        <v>0.35883490354680325</v>
      </c>
      <c r="L281" s="75">
        <f t="shared" si="37"/>
        <v>0.35883490354680325</v>
      </c>
      <c r="M281" s="75">
        <f>0.0526*F281*Observaciones!$F280^1.218</f>
        <v>0</v>
      </c>
      <c r="N281" s="75">
        <f>M281*Constantes!$D$38</f>
        <v>0</v>
      </c>
      <c r="O281" s="75">
        <f t="shared" si="38"/>
        <v>0</v>
      </c>
      <c r="P281" s="15"/>
      <c r="Q281" s="120">
        <v>275</v>
      </c>
      <c r="R281" s="146">
        <f>ETo!$I280*((1-Constantes!$E$19)*ETo!$K280+ETo!$L280)</f>
        <v>1.8099917899525142</v>
      </c>
      <c r="S281" s="121">
        <f>MIN(R281*Constantes!$E$17,0.8*(V280+Observaciones!$F280-T281-U281-Constantes!$D$14))</f>
        <v>0</v>
      </c>
      <c r="T281" s="121">
        <f>IF(Observaciones!$F280&gt;0.05*Constantes!$E$18,((Observaciones!$F280-0.05*Constantes!$E$18)^2)/(Observaciones!$F280+0.95*Constantes!$E$18),0)</f>
        <v>0</v>
      </c>
      <c r="U281" s="121">
        <f>MAX(0,V280+Observaciones!$F280-T281-Constantes!$D$13)</f>
        <v>0</v>
      </c>
      <c r="V281" s="121">
        <f>V280+Observaciones!$F280-T281-S281-U281-W280</f>
        <v>25.500000000000004</v>
      </c>
      <c r="W281" s="121">
        <f>MAX(0,(V281-Constantes!$D$14)*(1-EXP(-Constantes!$D$22)))</f>
        <v>0</v>
      </c>
      <c r="X281" s="119">
        <f>X280+(Entradas!$E$19*U281-Y280)/(800*Entradas!$D$44)</f>
        <v>0</v>
      </c>
      <c r="Y281" s="119">
        <f>8000*Entradas!$D$45*X281/Constantes!$E$32</f>
        <v>0</v>
      </c>
      <c r="Z281" s="119">
        <f>10*Escenarios!$E$11*T281</f>
        <v>0</v>
      </c>
      <c r="AA281" s="119">
        <f>10*Escenarios!$E$11*Y281</f>
        <v>0</v>
      </c>
      <c r="AB281" s="119">
        <f>0.001*Observaciones!$F280*Escenarios!$E$9</f>
        <v>0</v>
      </c>
      <c r="AC281" s="119">
        <f>Observaciones!$I280</f>
        <v>0</v>
      </c>
      <c r="AD281" s="119">
        <f>MIN(0.0005*ETo!$M280*Escenarios!$E$9*(AH280/Constantes!$E$27)^(2/3),AH280+Z281+AA281+AB281+AC281)</f>
        <v>3.923494422230712</v>
      </c>
      <c r="AE281" s="119">
        <f>MIN(Constantes!$E$26*(AH280/Constantes!$E$27)^(2/3),AH280+Z281+AA281+AB281+AC281-AD281)</f>
        <v>14.518193725071676</v>
      </c>
      <c r="AF281" s="119">
        <f>MIN(Entradas!$E$20,AH280+Z281+AA281+AB281+AC281-AD281-AE281)</f>
        <v>1</v>
      </c>
      <c r="AG281" s="119">
        <f>MAX(0,AH280+Z281+AA281+AB281+AC281-AD281-AE281-AF281-Constantes!$E$27)</f>
        <v>0</v>
      </c>
      <c r="AH281" s="119">
        <f t="shared" si="39"/>
        <v>4103.7414788281058</v>
      </c>
      <c r="AI281" s="119">
        <f>(Escenarios!$E$11*S281+0.1*AD281)/(Escenarios!$E$12)</f>
        <v>1.120998406351632E-2</v>
      </c>
      <c r="AJ281" s="119">
        <f>AG281/10/Escenarios!$E$12</f>
        <v>0</v>
      </c>
      <c r="AK281" s="119">
        <f>(Escenarios!$E$11*U281+0.1*AE281)/(Escenarios!$E$12)</f>
        <v>4.1480553500204791E-2</v>
      </c>
      <c r="AL281" s="121">
        <f t="shared" si="40"/>
        <v>97.672287095697243</v>
      </c>
      <c r="AM281" s="121">
        <f>MAX(0,(AL281-Constantes!$D$13)*(1-EXP(-Constantes!$D$23)))</f>
        <v>0.39491783398862068</v>
      </c>
      <c r="AN281" s="121">
        <f>AJ281+W281*Escenarios!$E$11/Escenarios!$E$12+AM281</f>
        <v>0.39491783398862068</v>
      </c>
      <c r="AO281" s="121">
        <f>0.0526*AJ281*Observaciones!$F280^1.218</f>
        <v>0</v>
      </c>
      <c r="AP281" s="121">
        <f>AO281*Constantes!$E$38</f>
        <v>0</v>
      </c>
      <c r="AQ281" s="121">
        <f t="shared" si="41"/>
        <v>0</v>
      </c>
      <c r="AR281" s="15"/>
      <c r="AS281" s="74">
        <v>275</v>
      </c>
      <c r="AT281" s="146">
        <f>ETo!$I280*((1-Constantes!$F$19)*ETo!$K280+ETo!$L280)</f>
        <v>1.8108039313311011</v>
      </c>
      <c r="AU281" s="121">
        <f>MIN(AT281*Constantes!$F$17,0.8*(AX280+Observaciones!$F280-AV281-AW281-Constantes!$D$14))</f>
        <v>0</v>
      </c>
      <c r="AV281" s="121">
        <f>IF(Observaciones!$F280&gt;0.05*Constantes!$F$18,((Observaciones!$F280-0.05*Constantes!$F$18)^2)/(Observaciones!$F280+0.95*Constantes!$F$18),0)</f>
        <v>0</v>
      </c>
      <c r="AW281" s="121">
        <f>MAX(0,AX280+Observaciones!$F280-AV281-Constantes!$D$13)</f>
        <v>0</v>
      </c>
      <c r="AX281" s="121">
        <f>AX280+Observaciones!$F280-AV281-AU281-AW281-AY280</f>
        <v>25.500000000000004</v>
      </c>
      <c r="AY281" s="121">
        <f>MAX(0,(AX281-Constantes!$D$14)*(1-EXP(-Constantes!$D$22)))</f>
        <v>0</v>
      </c>
      <c r="AZ281" s="119">
        <f>AZ280+(Entradas!$F$19*AW281-BA280)/(800*Entradas!$D$44)</f>
        <v>0</v>
      </c>
      <c r="BA281" s="119">
        <f>8000*Entradas!$D$45*AZ281/Constantes!$F$32</f>
        <v>0</v>
      </c>
      <c r="BB281" s="119">
        <f>10*Escenarios!$F$11*AV281</f>
        <v>0</v>
      </c>
      <c r="BC281" s="119">
        <f>10*Escenarios!$F$11*BA281</f>
        <v>0</v>
      </c>
      <c r="BD281" s="119">
        <f>0.001*Observaciones!$F280*Escenarios!$F$9</f>
        <v>0</v>
      </c>
      <c r="BE281" s="119">
        <f>Observaciones!$I280</f>
        <v>0</v>
      </c>
      <c r="BF281" s="119">
        <f>MIN(0.0005*ETo!$M280*Escenarios!$F$9*(BJ280/Constantes!$F$27)^(2/3),BJ280+BB281+BE281+BC281+BD281)</f>
        <v>1.8732313816017432</v>
      </c>
      <c r="BG281" s="119">
        <f>MIN(Constantes!$F$26*(BJ280/Constantes!$F$27)^(2/3),BJ280+BB281+BC281+BD281+BE281-BF281)</f>
        <v>6.9315597687317361</v>
      </c>
      <c r="BH281" s="119">
        <f>MIN(Entradas!$F$20,BJ280+BB281+BC281+BD281+BE281-BF281-BG281)</f>
        <v>1</v>
      </c>
      <c r="BI281" s="119">
        <f>MAX(0,BJ280+BB281+BC281+BD281+BE281-BF281-BG281-BH281-Constantes!$F$27)</f>
        <v>0</v>
      </c>
      <c r="BJ281" s="119">
        <f t="shared" si="42"/>
        <v>160.2231198538216</v>
      </c>
      <c r="BK281" s="119">
        <f>(Escenarios!$F$11*AU281+0.1*BF281)/(Escenarios!$F$12)</f>
        <v>5.3520896617192662E-3</v>
      </c>
      <c r="BL281" s="119">
        <f>BI281/10/Escenarios!$F$12</f>
        <v>0</v>
      </c>
      <c r="BM281" s="119">
        <f>(Escenarios!$F$11*AW281+0.1*BG281)/(Escenarios!$F$12)</f>
        <v>1.9804456482090674E-2</v>
      </c>
      <c r="BN281" s="121">
        <f t="shared" si="43"/>
        <v>102.27494961690846</v>
      </c>
      <c r="BO281" s="121">
        <f>MAX(0,(BN281-Constantes!$D$13)*(1-EXP(-Constantes!$D$23)))</f>
        <v>0.42671074635567091</v>
      </c>
      <c r="BP281" s="121">
        <f>BL281+AY281*Escenarios!$F$11/Escenarios!$F$12+BO281</f>
        <v>0.42671074635567091</v>
      </c>
      <c r="BQ281" s="121">
        <f>0.0526*BL281*Observaciones!$F280^1.218</f>
        <v>0</v>
      </c>
      <c r="BR281" s="121">
        <f>BQ281*Constantes!$F$38</f>
        <v>0</v>
      </c>
      <c r="BS281" s="121">
        <f t="shared" si="44"/>
        <v>0</v>
      </c>
      <c r="BT281" s="15"/>
      <c r="BU281" s="74">
        <v>275</v>
      </c>
      <c r="BV281" s="75">
        <f>0.0526*Observaciones!$F280^2.218</f>
        <v>0</v>
      </c>
      <c r="BW281" s="75">
        <f>IF(Observaciones!$F280&gt;0.05*$CA$7,((Observaciones!$F280-0.05*$CA$7)^2)/(Observaciones!$F280+0.95*$CA$7),0)</f>
        <v>0</v>
      </c>
      <c r="BX281" s="75">
        <f>0.0526*BW281*Observaciones!$F280^1.218</f>
        <v>0</v>
      </c>
      <c r="BY281" s="27"/>
      <c r="BZ281" s="27"/>
      <c r="CA281" s="103"/>
      <c r="CB281" s="37"/>
    </row>
    <row r="282" spans="2:80" s="2" customFormat="1" ht="14.5" x14ac:dyDescent="0.35">
      <c r="B282" s="36"/>
      <c r="C282" s="74">
        <v>276</v>
      </c>
      <c r="D282" s="146">
        <f>ETo!$I281*((1-Constantes!$D$19)*ETo!$K281+ETo!$L281)</f>
        <v>1.8151025695958285</v>
      </c>
      <c r="E282" s="75">
        <f>MIN(D282*Constantes!$D$17,0.8*(H281+Observaciones!$F281-F282-G282-Constantes!$D$14))</f>
        <v>0</v>
      </c>
      <c r="F282" s="75">
        <f>IF(Observaciones!$F281&gt;0.05*Constantes!$D$18,((Observaciones!$F281-0.05*Constantes!$D$18)^2)/(Observaciones!$F281+0.95*Constantes!$D$18),0)</f>
        <v>0</v>
      </c>
      <c r="G282" s="75">
        <f>MAX(0,H281+Observaciones!$F281-F282-Constantes!$D$13)</f>
        <v>0</v>
      </c>
      <c r="H282" s="75">
        <f>H281+Observaciones!$F281-F282-E282-G282-I281</f>
        <v>25.500000000000004</v>
      </c>
      <c r="I282" s="75">
        <f>MAX(0,(H282-Constantes!$D$14)*(1-EXP(-Constantes!$D$22)))</f>
        <v>0</v>
      </c>
      <c r="J282" s="75">
        <f t="shared" si="36"/>
        <v>92.089723403713137</v>
      </c>
      <c r="K282" s="75">
        <f>MAX(0,(J282-Constantes!$D$13)*(1-EXP(-Constantes!$D$23)))</f>
        <v>0.35635624981320291</v>
      </c>
      <c r="L282" s="75">
        <f t="shared" si="37"/>
        <v>0.35635624981320291</v>
      </c>
      <c r="M282" s="75">
        <f>0.0526*F282*Observaciones!$F281^1.218</f>
        <v>0</v>
      </c>
      <c r="N282" s="75">
        <f>M282*Constantes!$D$38</f>
        <v>0</v>
      </c>
      <c r="O282" s="75">
        <f t="shared" si="38"/>
        <v>0</v>
      </c>
      <c r="P282" s="15"/>
      <c r="Q282" s="120">
        <v>276</v>
      </c>
      <c r="R282" s="146">
        <f>ETo!$I281*((1-Constantes!$E$19)*ETo!$K281+ETo!$L281)</f>
        <v>1.815358352219167</v>
      </c>
      <c r="S282" s="121">
        <f>MIN(R282*Constantes!$E$17,0.8*(V281+Observaciones!$F281-T282-U282-Constantes!$D$14))</f>
        <v>0</v>
      </c>
      <c r="T282" s="121">
        <f>IF(Observaciones!$F281&gt;0.05*Constantes!$E$18,((Observaciones!$F281-0.05*Constantes!$E$18)^2)/(Observaciones!$F281+0.95*Constantes!$E$18),0)</f>
        <v>0</v>
      </c>
      <c r="U282" s="121">
        <f>MAX(0,V281+Observaciones!$F281-T282-Constantes!$D$13)</f>
        <v>0</v>
      </c>
      <c r="V282" s="121">
        <f>V281+Observaciones!$F281-T282-S282-U282-W281</f>
        <v>25.500000000000004</v>
      </c>
      <c r="W282" s="121">
        <f>MAX(0,(V282-Constantes!$D$14)*(1-EXP(-Constantes!$D$22)))</f>
        <v>0</v>
      </c>
      <c r="X282" s="119">
        <f>X281+(Entradas!$E$19*U282-Y281)/(800*Entradas!$D$44)</f>
        <v>0</v>
      </c>
      <c r="Y282" s="119">
        <f>8000*Entradas!$D$45*X282/Constantes!$E$32</f>
        <v>0</v>
      </c>
      <c r="Z282" s="119">
        <f>10*Escenarios!$E$11*T282</f>
        <v>0</v>
      </c>
      <c r="AA282" s="119">
        <f>10*Escenarios!$E$11*Y282</f>
        <v>0</v>
      </c>
      <c r="AB282" s="119">
        <f>0.001*Observaciones!$F281*Escenarios!$E$9</f>
        <v>0</v>
      </c>
      <c r="AC282" s="119">
        <f>Observaciones!$I281</f>
        <v>0</v>
      </c>
      <c r="AD282" s="119">
        <f>MIN(0.0005*ETo!$M281*Escenarios!$E$9*(AH281/Constantes!$E$27)^(2/3),AH281+Z282+AA282+AB282+AC282)</f>
        <v>3.922202383896825</v>
      </c>
      <c r="AE282" s="119">
        <f>MIN(Constantes!$E$26*(AH281/Constantes!$E$27)^(2/3),AH281+Z282+AA282+AB282+AC282-AD282)</f>
        <v>14.472520197687002</v>
      </c>
      <c r="AF282" s="119">
        <f>MIN(Entradas!$E$20,AH281+Z282+AA282+AB282+AC282-AD282-AE282)</f>
        <v>1</v>
      </c>
      <c r="AG282" s="119">
        <f>MAX(0,AH281+Z282+AA282+AB282+AC282-AD282-AE282-AF282-Constantes!$E$27)</f>
        <v>0</v>
      </c>
      <c r="AH282" s="119">
        <f t="shared" si="39"/>
        <v>4084.3467562465221</v>
      </c>
      <c r="AI282" s="119">
        <f>(Escenarios!$E$11*S282+0.1*AD282)/(Escenarios!$E$12)</f>
        <v>1.1206292525419501E-2</v>
      </c>
      <c r="AJ282" s="119">
        <f>AG282/10/Escenarios!$E$12</f>
        <v>0</v>
      </c>
      <c r="AK282" s="119">
        <f>(Escenarios!$E$11*U282+0.1*AE282)/(Escenarios!$E$12)</f>
        <v>4.1350057707677149E-2</v>
      </c>
      <c r="AL282" s="121">
        <f t="shared" si="40"/>
        <v>97.318719319416303</v>
      </c>
      <c r="AM282" s="121">
        <f>MAX(0,(AL282-Constantes!$D$13)*(1-EXP(-Constantes!$D$23)))</f>
        <v>0.39247556296064307</v>
      </c>
      <c r="AN282" s="121">
        <f>AJ282+W282*Escenarios!$E$11/Escenarios!$E$12+AM282</f>
        <v>0.39247556296064307</v>
      </c>
      <c r="AO282" s="121">
        <f>0.0526*AJ282*Observaciones!$F281^1.218</f>
        <v>0</v>
      </c>
      <c r="AP282" s="121">
        <f>AO282*Constantes!$E$38</f>
        <v>0</v>
      </c>
      <c r="AQ282" s="121">
        <f t="shared" si="41"/>
        <v>0</v>
      </c>
      <c r="AR282" s="15"/>
      <c r="AS282" s="74">
        <v>276</v>
      </c>
      <c r="AT282" s="146">
        <f>ETo!$I281*((1-Constantes!$F$19)*ETo!$K281+ETo!$L281)</f>
        <v>1.816172206020698</v>
      </c>
      <c r="AU282" s="121">
        <f>MIN(AT282*Constantes!$F$17,0.8*(AX281+Observaciones!$F281-AV282-AW282-Constantes!$D$14))</f>
        <v>0</v>
      </c>
      <c r="AV282" s="121">
        <f>IF(Observaciones!$F281&gt;0.05*Constantes!$F$18,((Observaciones!$F281-0.05*Constantes!$F$18)^2)/(Observaciones!$F281+0.95*Constantes!$F$18),0)</f>
        <v>0</v>
      </c>
      <c r="AW282" s="121">
        <f>MAX(0,AX281+Observaciones!$F281-AV282-Constantes!$D$13)</f>
        <v>0</v>
      </c>
      <c r="AX282" s="121">
        <f>AX281+Observaciones!$F281-AV282-AU282-AW282-AY281</f>
        <v>25.500000000000004</v>
      </c>
      <c r="AY282" s="121">
        <f>MAX(0,(AX282-Constantes!$D$14)*(1-EXP(-Constantes!$D$22)))</f>
        <v>0</v>
      </c>
      <c r="AZ282" s="119">
        <f>AZ281+(Entradas!$F$19*AW282-BA281)/(800*Entradas!$D$44)</f>
        <v>0</v>
      </c>
      <c r="BA282" s="119">
        <f>8000*Entradas!$D$45*AZ282/Constantes!$F$32</f>
        <v>0</v>
      </c>
      <c r="BB282" s="119">
        <f>10*Escenarios!$F$11*AV282</f>
        <v>0</v>
      </c>
      <c r="BC282" s="119">
        <f>10*Escenarios!$F$11*BA282</f>
        <v>0</v>
      </c>
      <c r="BD282" s="119">
        <f>0.001*Observaciones!$F281*Escenarios!$F$9</f>
        <v>0</v>
      </c>
      <c r="BE282" s="119">
        <f>Observaciones!$I281</f>
        <v>0</v>
      </c>
      <c r="BF282" s="119">
        <f>MIN(0.0005*ETo!$M281*Escenarios!$F$9*(BJ281/Constantes!$F$27)^(2/3),BJ281+BB282+BE282+BC282+BD282)</f>
        <v>1.8055940600908063</v>
      </c>
      <c r="BG282" s="119">
        <f>MIN(Constantes!$F$26*(BJ281/Constantes!$F$27)^(2/3),BJ281+BB282+BC282+BD282+BE282-BF282)</f>
        <v>6.6624549030857132</v>
      </c>
      <c r="BH282" s="119">
        <f>MIN(Entradas!$F$20,BJ281+BB282+BC282+BD282+BE282-BF282-BG282)</f>
        <v>1</v>
      </c>
      <c r="BI282" s="119">
        <f>MAX(0,BJ281+BB282+BC282+BD282+BE282-BF282-BG282-BH282-Constantes!$F$27)</f>
        <v>0</v>
      </c>
      <c r="BJ282" s="119">
        <f t="shared" si="42"/>
        <v>150.75507089064507</v>
      </c>
      <c r="BK282" s="119">
        <f>(Escenarios!$F$11*AU282+0.1*BF282)/(Escenarios!$F$12)</f>
        <v>5.1588401716880184E-3</v>
      </c>
      <c r="BL282" s="119">
        <f>BI282/10/Escenarios!$F$12</f>
        <v>0</v>
      </c>
      <c r="BM282" s="119">
        <f>(Escenarios!$F$11*AW282+0.1*BG282)/(Escenarios!$F$12)</f>
        <v>1.9035585437387755E-2</v>
      </c>
      <c r="BN282" s="121">
        <f t="shared" si="43"/>
        <v>101.86727445599018</v>
      </c>
      <c r="BO282" s="121">
        <f>MAX(0,(BN282-Constantes!$D$13)*(1-EXP(-Constantes!$D$23)))</f>
        <v>0.42389472832142078</v>
      </c>
      <c r="BP282" s="121">
        <f>BL282+AY282*Escenarios!$F$11/Escenarios!$F$12+BO282</f>
        <v>0.42389472832142078</v>
      </c>
      <c r="BQ282" s="121">
        <f>0.0526*BL282*Observaciones!$F281^1.218</f>
        <v>0</v>
      </c>
      <c r="BR282" s="121">
        <f>BQ282*Constantes!$F$38</f>
        <v>0</v>
      </c>
      <c r="BS282" s="121">
        <f t="shared" si="44"/>
        <v>0</v>
      </c>
      <c r="BT282" s="15"/>
      <c r="BU282" s="74">
        <v>276</v>
      </c>
      <c r="BV282" s="75">
        <f>0.0526*Observaciones!$F281^2.218</f>
        <v>0</v>
      </c>
      <c r="BW282" s="75">
        <f>IF(Observaciones!$F281&gt;0.05*$CA$7,((Observaciones!$F281-0.05*$CA$7)^2)/(Observaciones!$F281+0.95*$CA$7),0)</f>
        <v>0</v>
      </c>
      <c r="BX282" s="75">
        <f>0.0526*BW282*Observaciones!$F281^1.218</f>
        <v>0</v>
      </c>
      <c r="BY282" s="27"/>
      <c r="BZ282" s="27"/>
      <c r="CA282" s="103"/>
      <c r="CB282" s="37"/>
    </row>
    <row r="283" spans="2:80" s="2" customFormat="1" ht="14.5" x14ac:dyDescent="0.35">
      <c r="B283" s="36"/>
      <c r="C283" s="74">
        <v>277</v>
      </c>
      <c r="D283" s="146">
        <f>ETo!$I282*((1-Constantes!$D$19)*ETo!$K282+ETo!$L282)</f>
        <v>1.8102879334760009</v>
      </c>
      <c r="E283" s="75">
        <f>MIN(D283*Constantes!$D$17,0.8*(H282+Observaciones!$F282-F283-G283-Constantes!$D$14))</f>
        <v>0</v>
      </c>
      <c r="F283" s="75">
        <f>IF(Observaciones!$F282&gt;0.05*Constantes!$D$18,((Observaciones!$F282-0.05*Constantes!$D$18)^2)/(Observaciones!$F282+0.95*Constantes!$D$18),0)</f>
        <v>0</v>
      </c>
      <c r="G283" s="75">
        <f>MAX(0,H282+Observaciones!$F282-F283-Constantes!$D$13)</f>
        <v>0</v>
      </c>
      <c r="H283" s="75">
        <f>H282+Observaciones!$F282-F283-E283-G283-I282</f>
        <v>25.500000000000004</v>
      </c>
      <c r="I283" s="75">
        <f>MAX(0,(H283-Constantes!$D$14)*(1-EXP(-Constantes!$D$22)))</f>
        <v>0</v>
      </c>
      <c r="J283" s="75">
        <f t="shared" si="36"/>
        <v>91.733367153899934</v>
      </c>
      <c r="K283" s="75">
        <f>MAX(0,(J283-Constantes!$D$13)*(1-EXP(-Constantes!$D$23)))</f>
        <v>0.35389471739157746</v>
      </c>
      <c r="L283" s="75">
        <f t="shared" si="37"/>
        <v>0.35389471739157746</v>
      </c>
      <c r="M283" s="75">
        <f>0.0526*F283*Observaciones!$F282^1.218</f>
        <v>0</v>
      </c>
      <c r="N283" s="75">
        <f>M283*Constantes!$D$38</f>
        <v>0</v>
      </c>
      <c r="O283" s="75">
        <f t="shared" si="38"/>
        <v>0</v>
      </c>
      <c r="P283" s="15"/>
      <c r="Q283" s="120">
        <v>277</v>
      </c>
      <c r="R283" s="146">
        <f>ETo!$I282*((1-Constantes!$E$19)*ETo!$K282+ETo!$L282)</f>
        <v>1.8105427659282658</v>
      </c>
      <c r="S283" s="121">
        <f>MIN(R283*Constantes!$E$17,0.8*(V282+Observaciones!$F282-T283-U283-Constantes!$D$14))</f>
        <v>0</v>
      </c>
      <c r="T283" s="121">
        <f>IF(Observaciones!$F282&gt;0.05*Constantes!$E$18,((Observaciones!$F282-0.05*Constantes!$E$18)^2)/(Observaciones!$F282+0.95*Constantes!$E$18),0)</f>
        <v>0</v>
      </c>
      <c r="U283" s="121">
        <f>MAX(0,V282+Observaciones!$F282-T283-Constantes!$D$13)</f>
        <v>0</v>
      </c>
      <c r="V283" s="121">
        <f>V282+Observaciones!$F282-T283-S283-U283-W282</f>
        <v>25.500000000000004</v>
      </c>
      <c r="W283" s="121">
        <f>MAX(0,(V283-Constantes!$D$14)*(1-EXP(-Constantes!$D$22)))</f>
        <v>0</v>
      </c>
      <c r="X283" s="119">
        <f>X282+(Entradas!$E$19*U283-Y282)/(800*Entradas!$D$44)</f>
        <v>0</v>
      </c>
      <c r="Y283" s="119">
        <f>8000*Entradas!$D$45*X283/Constantes!$E$32</f>
        <v>0</v>
      </c>
      <c r="Z283" s="119">
        <f>10*Escenarios!$E$11*T283</f>
        <v>0</v>
      </c>
      <c r="AA283" s="119">
        <f>10*Escenarios!$E$11*Y283</f>
        <v>0</v>
      </c>
      <c r="AB283" s="119">
        <f>0.001*Observaciones!$F282*Escenarios!$E$9</f>
        <v>0</v>
      </c>
      <c r="AC283" s="119">
        <f>Observaciones!$I282</f>
        <v>0</v>
      </c>
      <c r="AD283" s="119">
        <f>MIN(0.0005*ETo!$M282*Escenarios!$E$9*(AH282/Constantes!$E$27)^(2/3),AH282+Z283+AA283+AB283+AC283)</f>
        <v>3.8987876396433143</v>
      </c>
      <c r="AE283" s="119">
        <f>MIN(Constantes!$E$26*(AH282/Constantes!$E$27)^(2/3),AH282+Z283+AA283+AB283+AC283-AD283)</f>
        <v>14.426885082022373</v>
      </c>
      <c r="AF283" s="119">
        <f>MIN(Entradas!$E$20,AH282+Z283+AA283+AB283+AC283-AD283-AE283)</f>
        <v>1</v>
      </c>
      <c r="AG283" s="119">
        <f>MAX(0,AH282+Z283+AA283+AB283+AC283-AD283-AE283-AF283-Constantes!$E$27)</f>
        <v>0</v>
      </c>
      <c r="AH283" s="119">
        <f t="shared" si="39"/>
        <v>4065.0210835248567</v>
      </c>
      <c r="AI283" s="119">
        <f>(Escenarios!$E$11*S283+0.1*AD283)/(Escenarios!$E$12)</f>
        <v>1.1139393256123757E-2</v>
      </c>
      <c r="AJ283" s="119">
        <f>AG283/10/Escenarios!$E$12</f>
        <v>0</v>
      </c>
      <c r="AK283" s="119">
        <f>(Escenarios!$E$11*U283+0.1*AE283)/(Escenarios!$E$12)</f>
        <v>4.1219671662921065E-2</v>
      </c>
      <c r="AL283" s="121">
        <f t="shared" si="40"/>
        <v>96.967463428118577</v>
      </c>
      <c r="AM283" s="121">
        <f>MAX(0,(AL283-Constantes!$D$13)*(1-EXP(-Constantes!$D$23)))</f>
        <v>0.39004926128873602</v>
      </c>
      <c r="AN283" s="121">
        <f>AJ283+W283*Escenarios!$E$11/Escenarios!$E$12+AM283</f>
        <v>0.39004926128873602</v>
      </c>
      <c r="AO283" s="121">
        <f>0.0526*AJ283*Observaciones!$F282^1.218</f>
        <v>0</v>
      </c>
      <c r="AP283" s="121">
        <f>AO283*Constantes!$E$38</f>
        <v>0</v>
      </c>
      <c r="AQ283" s="121">
        <f t="shared" si="41"/>
        <v>0</v>
      </c>
      <c r="AR283" s="15"/>
      <c r="AS283" s="74">
        <v>277</v>
      </c>
      <c r="AT283" s="146">
        <f>ETo!$I282*((1-Constantes!$F$19)*ETo!$K282+ETo!$L282)</f>
        <v>1.8113535964581997</v>
      </c>
      <c r="AU283" s="121">
        <f>MIN(AT283*Constantes!$F$17,0.8*(AX282+Observaciones!$F282-AV283-AW283-Constantes!$D$14))</f>
        <v>0</v>
      </c>
      <c r="AV283" s="121">
        <f>IF(Observaciones!$F282&gt;0.05*Constantes!$F$18,((Observaciones!$F282-0.05*Constantes!$F$18)^2)/(Observaciones!$F282+0.95*Constantes!$F$18),0)</f>
        <v>0</v>
      </c>
      <c r="AW283" s="121">
        <f>MAX(0,AX282+Observaciones!$F282-AV283-Constantes!$D$13)</f>
        <v>0</v>
      </c>
      <c r="AX283" s="121">
        <f>AX282+Observaciones!$F282-AV283-AU283-AW283-AY282</f>
        <v>25.500000000000004</v>
      </c>
      <c r="AY283" s="121">
        <f>MAX(0,(AX283-Constantes!$D$14)*(1-EXP(-Constantes!$D$22)))</f>
        <v>0</v>
      </c>
      <c r="AZ283" s="119">
        <f>AZ282+(Entradas!$F$19*AW283-BA282)/(800*Entradas!$D$44)</f>
        <v>0</v>
      </c>
      <c r="BA283" s="119">
        <f>8000*Entradas!$D$45*AZ283/Constantes!$F$32</f>
        <v>0</v>
      </c>
      <c r="BB283" s="119">
        <f>10*Escenarios!$F$11*AV283</f>
        <v>0</v>
      </c>
      <c r="BC283" s="119">
        <f>10*Escenarios!$F$11*BA283</f>
        <v>0</v>
      </c>
      <c r="BD283" s="119">
        <f>0.001*Observaciones!$F282*Escenarios!$F$9</f>
        <v>0</v>
      </c>
      <c r="BE283" s="119">
        <f>Observaciones!$I282</f>
        <v>0</v>
      </c>
      <c r="BF283" s="119">
        <f>MIN(0.0005*ETo!$M282*Escenarios!$F$9*(BJ282/Constantes!$F$27)^(2/3),BJ282+BB283+BE283+BC283+BD283)</f>
        <v>1.7288439215363227</v>
      </c>
      <c r="BG283" s="119">
        <f>MIN(Constantes!$F$26*(BJ282/Constantes!$F$27)^(2/3),BJ282+BB283+BC283+BD283+BE283-BF283)</f>
        <v>6.3973303719202494</v>
      </c>
      <c r="BH283" s="119">
        <f>MIN(Entradas!$F$20,BJ282+BB283+BC283+BD283+BE283-BF283-BG283)</f>
        <v>1</v>
      </c>
      <c r="BI283" s="119">
        <f>MAX(0,BJ282+BB283+BC283+BD283+BE283-BF283-BG283-BH283-Constantes!$F$27)</f>
        <v>0</v>
      </c>
      <c r="BJ283" s="119">
        <f t="shared" si="42"/>
        <v>141.62889659718851</v>
      </c>
      <c r="BK283" s="119">
        <f>(Escenarios!$F$11*AU283+0.1*BF283)/(Escenarios!$F$12)</f>
        <v>4.9395540615323509E-3</v>
      </c>
      <c r="BL283" s="119">
        <f>BI283/10/Escenarios!$F$12</f>
        <v>0</v>
      </c>
      <c r="BM283" s="119">
        <f>(Escenarios!$F$11*AW283+0.1*BG283)/(Escenarios!$F$12)</f>
        <v>1.8278086776915E-2</v>
      </c>
      <c r="BN283" s="121">
        <f t="shared" si="43"/>
        <v>101.46165781444569</v>
      </c>
      <c r="BO283" s="121">
        <f>MAX(0,(BN283-Constantes!$D$13)*(1-EXP(-Constantes!$D$23)))</f>
        <v>0.42109292951913802</v>
      </c>
      <c r="BP283" s="121">
        <f>BL283+AY283*Escenarios!$F$11/Escenarios!$F$12+BO283</f>
        <v>0.42109292951913802</v>
      </c>
      <c r="BQ283" s="121">
        <f>0.0526*BL283*Observaciones!$F282^1.218</f>
        <v>0</v>
      </c>
      <c r="BR283" s="121">
        <f>BQ283*Constantes!$F$38</f>
        <v>0</v>
      </c>
      <c r="BS283" s="121">
        <f t="shared" si="44"/>
        <v>0</v>
      </c>
      <c r="BT283" s="15"/>
      <c r="BU283" s="74">
        <v>277</v>
      </c>
      <c r="BV283" s="75">
        <f>0.0526*Observaciones!$F282^2.218</f>
        <v>0</v>
      </c>
      <c r="BW283" s="75">
        <f>IF(Observaciones!$F282&gt;0.05*$CA$7,((Observaciones!$F282-0.05*$CA$7)^2)/(Observaciones!$F282+0.95*$CA$7),0)</f>
        <v>0</v>
      </c>
      <c r="BX283" s="75">
        <f>0.0526*BW283*Observaciones!$F282^1.218</f>
        <v>0</v>
      </c>
      <c r="BY283" s="27"/>
      <c r="BZ283" s="27"/>
      <c r="CA283" s="103"/>
      <c r="CB283" s="37"/>
    </row>
    <row r="284" spans="2:80" s="2" customFormat="1" ht="14.5" x14ac:dyDescent="0.35">
      <c r="B284" s="36"/>
      <c r="C284" s="74">
        <v>278</v>
      </c>
      <c r="D284" s="146">
        <f>ETo!$I283*((1-Constantes!$D$19)*ETo!$K283+ETo!$L283)</f>
        <v>1.7851283275015266</v>
      </c>
      <c r="E284" s="75">
        <f>MIN(D284*Constantes!$D$17,0.8*(H283+Observaciones!$F283-F284-G284-Constantes!$D$14))</f>
        <v>0.5599999999999995</v>
      </c>
      <c r="F284" s="75">
        <f>IF(Observaciones!$F283&gt;0.05*Constantes!$D$18,((Observaciones!$F283-0.05*Constantes!$D$18)^2)/(Observaciones!$F283+0.95*Constantes!$D$18),0)</f>
        <v>0</v>
      </c>
      <c r="G284" s="75">
        <f>MAX(0,H283+Observaciones!$F283-F284-Constantes!$D$13)</f>
        <v>0</v>
      </c>
      <c r="H284" s="75">
        <f>H283+Observaciones!$F283-F284-E284-G284-I283</f>
        <v>25.640000000000004</v>
      </c>
      <c r="I284" s="75">
        <f>MAX(0,(H284-Constantes!$D$14)*(1-EXP(-Constantes!$D$22)))</f>
        <v>1.9274213709297196E-3</v>
      </c>
      <c r="J284" s="75">
        <f t="shared" si="36"/>
        <v>91.379472436508351</v>
      </c>
      <c r="K284" s="75">
        <f>MAX(0,(J284-Constantes!$D$13)*(1-EXP(-Constantes!$D$23)))</f>
        <v>0.35145018801638622</v>
      </c>
      <c r="L284" s="75">
        <f t="shared" si="37"/>
        <v>0.35337760938731594</v>
      </c>
      <c r="M284" s="75">
        <f>0.0526*F284*Observaciones!$F283^1.218</f>
        <v>0</v>
      </c>
      <c r="N284" s="75">
        <f>M284*Constantes!$D$38</f>
        <v>0</v>
      </c>
      <c r="O284" s="75">
        <f t="shared" si="38"/>
        <v>0</v>
      </c>
      <c r="P284" s="15"/>
      <c r="Q284" s="120">
        <v>278</v>
      </c>
      <c r="R284" s="146">
        <f>ETo!$I283*((1-Constantes!$E$19)*ETo!$K283+ETo!$L283)</f>
        <v>1.7853792135521325</v>
      </c>
      <c r="S284" s="121">
        <f>MIN(R284*Constantes!$E$17,0.8*(V283+Observaciones!$F283-T284-U284-Constantes!$D$14))</f>
        <v>0.5599999999999995</v>
      </c>
      <c r="T284" s="121">
        <f>IF(Observaciones!$F283&gt;0.05*Constantes!$E$18,((Observaciones!$F283-0.05*Constantes!$E$18)^2)/(Observaciones!$F283+0.95*Constantes!$E$18),0)</f>
        <v>0</v>
      </c>
      <c r="U284" s="121">
        <f>MAX(0,V283+Observaciones!$F283-T284-Constantes!$D$13)</f>
        <v>0</v>
      </c>
      <c r="V284" s="121">
        <f>V283+Observaciones!$F283-T284-S284-U284-W283</f>
        <v>25.640000000000004</v>
      </c>
      <c r="W284" s="121">
        <f>MAX(0,(V284-Constantes!$D$14)*(1-EXP(-Constantes!$D$22)))</f>
        <v>1.9274213709297196E-3</v>
      </c>
      <c r="X284" s="119">
        <f>X283+(Entradas!$E$19*U284-Y283)/(800*Entradas!$D$44)</f>
        <v>0</v>
      </c>
      <c r="Y284" s="119">
        <f>8000*Entradas!$D$45*X284/Constantes!$E$32</f>
        <v>0</v>
      </c>
      <c r="Z284" s="119">
        <f>10*Escenarios!$E$11*T284</f>
        <v>0</v>
      </c>
      <c r="AA284" s="119">
        <f>10*Escenarios!$E$11*Y284</f>
        <v>0</v>
      </c>
      <c r="AB284" s="119">
        <f>0.001*Observaciones!$F283*Escenarios!$E$9</f>
        <v>3.5</v>
      </c>
      <c r="AC284" s="119">
        <f>Observaciones!$I283</f>
        <v>0</v>
      </c>
      <c r="AD284" s="119">
        <f>MIN(0.0005*ETo!$M283*Escenarios!$E$9*(AH283/Constantes!$E$27)^(2/3),AH283+Z284+AA284+AB284+AC284)</f>
        <v>3.8314607049280998</v>
      </c>
      <c r="AE284" s="119">
        <f>MIN(Constantes!$E$26*(AH283/Constantes!$E$27)^(2/3),AH283+Z284+AA284+AB284+AC284-AD284)</f>
        <v>14.381340533399383</v>
      </c>
      <c r="AF284" s="119">
        <f>MIN(Entradas!$E$20,AH283+Z284+AA284+AB284+AC284-AD284-AE284)</f>
        <v>1</v>
      </c>
      <c r="AG284" s="119">
        <f>MAX(0,AH283+Z284+AA284+AB284+AC284-AD284-AE284-AF284-Constantes!$E$27)</f>
        <v>0</v>
      </c>
      <c r="AH284" s="119">
        <f t="shared" si="39"/>
        <v>4049.308282286529</v>
      </c>
      <c r="AI284" s="119">
        <f>(Escenarios!$E$11*S284+0.1*AD284)/(Escenarios!$E$12)</f>
        <v>0.56294703058550832</v>
      </c>
      <c r="AJ284" s="119">
        <f>AG284/10/Escenarios!$E$12</f>
        <v>0</v>
      </c>
      <c r="AK284" s="119">
        <f>(Escenarios!$E$11*U284+0.1*AE284)/(Escenarios!$E$12)</f>
        <v>4.1089544381141097E-2</v>
      </c>
      <c r="AL284" s="121">
        <f t="shared" si="40"/>
        <v>96.618503711210977</v>
      </c>
      <c r="AM284" s="121">
        <f>MAX(0,(AL284-Constantes!$D$13)*(1-EXP(-Constantes!$D$23)))</f>
        <v>0.38763882045190606</v>
      </c>
      <c r="AN284" s="121">
        <f>AJ284+W284*Escenarios!$E$11/Escenarios!$E$12+AM284</f>
        <v>0.38953870723182249</v>
      </c>
      <c r="AO284" s="121">
        <f>0.0526*AJ284*Observaciones!$F283^1.218</f>
        <v>0</v>
      </c>
      <c r="AP284" s="121">
        <f>AO284*Constantes!$E$38</f>
        <v>0</v>
      </c>
      <c r="AQ284" s="121">
        <f t="shared" si="41"/>
        <v>0</v>
      </c>
      <c r="AR284" s="15"/>
      <c r="AS284" s="74">
        <v>278</v>
      </c>
      <c r="AT284" s="146">
        <f>ETo!$I283*((1-Constantes!$F$19)*ETo!$K283+ETo!$L283)</f>
        <v>1.7861774873495155</v>
      </c>
      <c r="AU284" s="121">
        <f>MIN(AT284*Constantes!$F$17,0.8*(AX283+Observaciones!$F283-AV284-AW284-Constantes!$D$14))</f>
        <v>0.5599999999999995</v>
      </c>
      <c r="AV284" s="121">
        <f>IF(Observaciones!$F283&gt;0.05*Constantes!$F$18,((Observaciones!$F283-0.05*Constantes!$F$18)^2)/(Observaciones!$F283+0.95*Constantes!$F$18),0)</f>
        <v>0</v>
      </c>
      <c r="AW284" s="121">
        <f>MAX(0,AX283+Observaciones!$F283-AV284-Constantes!$D$13)</f>
        <v>0</v>
      </c>
      <c r="AX284" s="121">
        <f>AX283+Observaciones!$F283-AV284-AU284-AW284-AY283</f>
        <v>25.640000000000004</v>
      </c>
      <c r="AY284" s="121">
        <f>MAX(0,(AX284-Constantes!$D$14)*(1-EXP(-Constantes!$D$22)))</f>
        <v>1.9274213709297196E-3</v>
      </c>
      <c r="AZ284" s="119">
        <f>AZ283+(Entradas!$F$19*AW284-BA283)/(800*Entradas!$D$44)</f>
        <v>0</v>
      </c>
      <c r="BA284" s="119">
        <f>8000*Entradas!$D$45*AZ284/Constantes!$F$32</f>
        <v>0</v>
      </c>
      <c r="BB284" s="119">
        <f>10*Escenarios!$F$11*AV284</f>
        <v>0</v>
      </c>
      <c r="BC284" s="119">
        <f>10*Escenarios!$F$11*BA284</f>
        <v>0</v>
      </c>
      <c r="BD284" s="119">
        <f>0.001*Observaciones!$F283*Escenarios!$F$9</f>
        <v>14</v>
      </c>
      <c r="BE284" s="119">
        <f>Observaciones!$I283</f>
        <v>0</v>
      </c>
      <c r="BF284" s="119">
        <f>MIN(0.0005*ETo!$M283*Escenarios!$F$9*(BJ283/Constantes!$F$27)^(2/3),BJ283+BB284+BE284+BC284+BD284)</f>
        <v>1.6348719653468868</v>
      </c>
      <c r="BG284" s="119">
        <f>MIN(Constantes!$F$26*(BJ283/Constantes!$F$27)^(2/3),BJ283+BB284+BC284+BD284+BE284-BF284)</f>
        <v>6.1364717722200179</v>
      </c>
      <c r="BH284" s="119">
        <f>MIN(Entradas!$F$20,BJ283+BB284+BC284+BD284+BE284-BF284-BG284)</f>
        <v>1</v>
      </c>
      <c r="BI284" s="119">
        <f>MAX(0,BJ283+BB284+BC284+BD284+BE284-BF284-BG284-BH284-Constantes!$F$27)</f>
        <v>0</v>
      </c>
      <c r="BJ284" s="119">
        <f t="shared" si="42"/>
        <v>146.85755285962162</v>
      </c>
      <c r="BK284" s="119">
        <f>(Escenarios!$F$11*AU284+0.1*BF284)/(Escenarios!$F$12)</f>
        <v>0.53267106275813347</v>
      </c>
      <c r="BL284" s="119">
        <f>BI284/10/Escenarios!$F$12</f>
        <v>0</v>
      </c>
      <c r="BM284" s="119">
        <f>(Escenarios!$F$11*AW284+0.1*BG284)/(Escenarios!$F$12)</f>
        <v>1.7532776492057194E-2</v>
      </c>
      <c r="BN284" s="121">
        <f t="shared" si="43"/>
        <v>101.05809766141861</v>
      </c>
      <c r="BO284" s="121">
        <f>MAX(0,(BN284-Constantes!$D$13)*(1-EXP(-Constantes!$D$23)))</f>
        <v>0.41830533592067304</v>
      </c>
      <c r="BP284" s="121">
        <f>BL284+AY284*Escenarios!$F$11/Escenarios!$F$12+BO284</f>
        <v>0.42012261892754965</v>
      </c>
      <c r="BQ284" s="121">
        <f>0.0526*BL284*Observaciones!$F283^1.218</f>
        <v>0</v>
      </c>
      <c r="BR284" s="121">
        <f>BQ284*Constantes!$F$38</f>
        <v>0</v>
      </c>
      <c r="BS284" s="121">
        <f t="shared" si="44"/>
        <v>0</v>
      </c>
      <c r="BT284" s="15"/>
      <c r="BU284" s="74">
        <v>278</v>
      </c>
      <c r="BV284" s="75">
        <f>0.0526*Observaciones!$F283^2.218</f>
        <v>2.3845871367955355E-2</v>
      </c>
      <c r="BW284" s="75">
        <f>IF(Observaciones!$F283&gt;0.05*$CA$7,((Observaciones!$F283-0.05*$CA$7)^2)/(Observaciones!$F283+0.95*$CA$7),0)</f>
        <v>0</v>
      </c>
      <c r="BX284" s="75">
        <f>0.0526*BW284*Observaciones!$F283^1.218</f>
        <v>0</v>
      </c>
      <c r="BY284" s="27"/>
      <c r="BZ284" s="27"/>
      <c r="CA284" s="103"/>
      <c r="CB284" s="37"/>
    </row>
    <row r="285" spans="2:80" s="2" customFormat="1" ht="14.5" x14ac:dyDescent="0.35">
      <c r="B285" s="36"/>
      <c r="C285" s="74">
        <v>279</v>
      </c>
      <c r="D285" s="146">
        <f>ETo!$I284*((1-Constantes!$D$19)*ETo!$K284+ETo!$L284)</f>
        <v>1.9568832973089112</v>
      </c>
      <c r="E285" s="75">
        <f>MIN(D285*Constantes!$D$17,0.8*(H284+Observaciones!$F284-F285-G285-Constantes!$D$14))</f>
        <v>0.19200000000000161</v>
      </c>
      <c r="F285" s="75">
        <f>IF(Observaciones!$F284&gt;0.05*Constantes!$D$18,((Observaciones!$F284-0.05*Constantes!$D$18)^2)/(Observaciones!$F284+0.95*Constantes!$D$18),0)</f>
        <v>0</v>
      </c>
      <c r="G285" s="75">
        <f>MAX(0,H284+Observaciones!$F284-F285-Constantes!$D$13)</f>
        <v>0</v>
      </c>
      <c r="H285" s="75">
        <f>H284+Observaciones!$F284-F285-E285-G285-I284</f>
        <v>25.546072578629076</v>
      </c>
      <c r="I285" s="75">
        <f>MAX(0,(H285-Constantes!$D$14)*(1-EXP(-Constantes!$D$22)))</f>
        <v>6.3429480473938221E-4</v>
      </c>
      <c r="J285" s="75">
        <f t="shared" si="36"/>
        <v>91.028022248491965</v>
      </c>
      <c r="K285" s="75">
        <f>MAX(0,(J285-Constantes!$D$13)*(1-EXP(-Constantes!$D$23)))</f>
        <v>0.34902254423900847</v>
      </c>
      <c r="L285" s="75">
        <f t="shared" si="37"/>
        <v>0.34965683904374784</v>
      </c>
      <c r="M285" s="75">
        <f>0.0526*F285*Observaciones!$F284^1.218</f>
        <v>0</v>
      </c>
      <c r="N285" s="75">
        <f>M285*Constantes!$D$38</f>
        <v>0</v>
      </c>
      <c r="O285" s="75">
        <f t="shared" si="38"/>
        <v>0</v>
      </c>
      <c r="P285" s="15"/>
      <c r="Q285" s="120">
        <v>279</v>
      </c>
      <c r="R285" s="146">
        <f>ETo!$I284*((1-Constantes!$E$19)*ETo!$K284+ETo!$L284)</f>
        <v>1.9571588062904548</v>
      </c>
      <c r="S285" s="121">
        <f>MIN(R285*Constantes!$E$17,0.8*(V284+Observaciones!$F284-T285-U285-Constantes!$D$14))</f>
        <v>0.19200000000000161</v>
      </c>
      <c r="T285" s="121">
        <f>IF(Observaciones!$F284&gt;0.05*Constantes!$E$18,((Observaciones!$F284-0.05*Constantes!$E$18)^2)/(Observaciones!$F284+0.95*Constantes!$E$18),0)</f>
        <v>0</v>
      </c>
      <c r="U285" s="121">
        <f>MAX(0,V284+Observaciones!$F284-T285-Constantes!$D$13)</f>
        <v>0</v>
      </c>
      <c r="V285" s="121">
        <f>V284+Observaciones!$F284-T285-S285-U285-W284</f>
        <v>25.546072578629076</v>
      </c>
      <c r="W285" s="121">
        <f>MAX(0,(V285-Constantes!$D$14)*(1-EXP(-Constantes!$D$22)))</f>
        <v>6.3429480473938221E-4</v>
      </c>
      <c r="X285" s="119">
        <f>X284+(Entradas!$E$19*U285-Y284)/(800*Entradas!$D$44)</f>
        <v>0</v>
      </c>
      <c r="Y285" s="119">
        <f>8000*Entradas!$D$45*X285/Constantes!$E$32</f>
        <v>0</v>
      </c>
      <c r="Z285" s="119">
        <f>10*Escenarios!$E$11*T285</f>
        <v>0</v>
      </c>
      <c r="AA285" s="119">
        <f>10*Escenarios!$E$11*Y285</f>
        <v>0</v>
      </c>
      <c r="AB285" s="119">
        <f>0.001*Observaciones!$F284*Escenarios!$E$9</f>
        <v>0.5</v>
      </c>
      <c r="AC285" s="119">
        <f>Observaciones!$I284</f>
        <v>0</v>
      </c>
      <c r="AD285" s="119">
        <f>MIN(0.0005*ETo!$M284*Escenarios!$E$9*(AH284/Constantes!$E$27)^(2/3),AH284+Z285+AA285+AB285+AC285)</f>
        <v>4.1904697744004338</v>
      </c>
      <c r="AE285" s="119">
        <f>MIN(Constantes!$E$26*(AH284/Constantes!$E$27)^(2/3),AH284+Z285+AA285+AB285+AC285-AD285)</f>
        <v>14.344257171340157</v>
      </c>
      <c r="AF285" s="119">
        <f>MIN(Entradas!$E$20,AH284+Z285+AA285+AB285+AC285-AD285-AE285)</f>
        <v>1</v>
      </c>
      <c r="AG285" s="119">
        <f>MAX(0,AH284+Z285+AA285+AB285+AC285-AD285-AE285-AF285-Constantes!$E$27)</f>
        <v>0</v>
      </c>
      <c r="AH285" s="119">
        <f t="shared" si="39"/>
        <v>4030.2735553407883</v>
      </c>
      <c r="AI285" s="119">
        <f>(Escenarios!$E$11*S285+0.1*AD285)/(Escenarios!$E$12)</f>
        <v>0.20122991364114567</v>
      </c>
      <c r="AJ285" s="119">
        <f>AG285/10/Escenarios!$E$12</f>
        <v>0</v>
      </c>
      <c r="AK285" s="119">
        <f>(Escenarios!$E$11*U285+0.1*AE285)/(Escenarios!$E$12)</f>
        <v>4.0983591918114737E-2</v>
      </c>
      <c r="AL285" s="121">
        <f t="shared" si="40"/>
        <v>96.271848482677186</v>
      </c>
      <c r="AM285" s="121">
        <f>MAX(0,(AL285-Constantes!$D$13)*(1-EXP(-Constantes!$D$23)))</f>
        <v>0.38524429787903358</v>
      </c>
      <c r="AN285" s="121">
        <f>AJ285+W285*Escenarios!$E$11/Escenarios!$E$12+AM285</f>
        <v>0.38586953132941954</v>
      </c>
      <c r="AO285" s="121">
        <f>0.0526*AJ285*Observaciones!$F284^1.218</f>
        <v>0</v>
      </c>
      <c r="AP285" s="121">
        <f>AO285*Constantes!$E$38</f>
        <v>0</v>
      </c>
      <c r="AQ285" s="121">
        <f t="shared" si="41"/>
        <v>0</v>
      </c>
      <c r="AR285" s="15"/>
      <c r="AS285" s="74">
        <v>279</v>
      </c>
      <c r="AT285" s="146">
        <f>ETo!$I284*((1-Constantes!$F$19)*ETo!$K284+ETo!$L284)</f>
        <v>1.9580354257771855</v>
      </c>
      <c r="AU285" s="121">
        <f>MIN(AT285*Constantes!$F$17,0.8*(AX284+Observaciones!$F284-AV285-AW285-Constantes!$D$14))</f>
        <v>0.19200000000000161</v>
      </c>
      <c r="AV285" s="121">
        <f>IF(Observaciones!$F284&gt;0.05*Constantes!$F$18,((Observaciones!$F284-0.05*Constantes!$F$18)^2)/(Observaciones!$F284+0.95*Constantes!$F$18),0)</f>
        <v>0</v>
      </c>
      <c r="AW285" s="121">
        <f>MAX(0,AX284+Observaciones!$F284-AV285-Constantes!$D$13)</f>
        <v>0</v>
      </c>
      <c r="AX285" s="121">
        <f>AX284+Observaciones!$F284-AV285-AU285-AW285-AY284</f>
        <v>25.546072578629076</v>
      </c>
      <c r="AY285" s="121">
        <f>MAX(0,(AX285-Constantes!$D$14)*(1-EXP(-Constantes!$D$22)))</f>
        <v>6.3429480473938221E-4</v>
      </c>
      <c r="AZ285" s="119">
        <f>AZ284+(Entradas!$F$19*AW285-BA284)/(800*Entradas!$D$44)</f>
        <v>0</v>
      </c>
      <c r="BA285" s="119">
        <f>8000*Entradas!$D$45*AZ285/Constantes!$F$32</f>
        <v>0</v>
      </c>
      <c r="BB285" s="119">
        <f>10*Escenarios!$F$11*AV285</f>
        <v>0</v>
      </c>
      <c r="BC285" s="119">
        <f>10*Escenarios!$F$11*BA285</f>
        <v>0</v>
      </c>
      <c r="BD285" s="119">
        <f>0.001*Observaciones!$F284*Escenarios!$F$9</f>
        <v>2</v>
      </c>
      <c r="BE285" s="119">
        <f>Observaciones!$I284</f>
        <v>0</v>
      </c>
      <c r="BF285" s="119">
        <f>MIN(0.0005*ETo!$M284*Escenarios!$F$9*(BJ284/Constantes!$F$27)^(2/3),BJ284+BB285+BE285+BC285+BD285)</f>
        <v>1.8365369366906783</v>
      </c>
      <c r="BG285" s="119">
        <f>MIN(Constantes!$F$26*(BJ284/Constantes!$F$27)^(2/3),BJ284+BB285+BC285+BD285+BE285-BF285)</f>
        <v>6.286588268811836</v>
      </c>
      <c r="BH285" s="119">
        <f>MIN(Entradas!$F$20,BJ284+BB285+BC285+BD285+BE285-BF285-BG285)</f>
        <v>1</v>
      </c>
      <c r="BI285" s="119">
        <f>MAX(0,BJ284+BB285+BC285+BD285+BE285-BF285-BG285-BH285-Constantes!$F$27)</f>
        <v>0</v>
      </c>
      <c r="BJ285" s="119">
        <f t="shared" si="42"/>
        <v>139.73442765411909</v>
      </c>
      <c r="BK285" s="119">
        <f>(Escenarios!$F$11*AU285+0.1*BF285)/(Escenarios!$F$12)</f>
        <v>0.18627581981911775</v>
      </c>
      <c r="BL285" s="119">
        <f>BI285/10/Escenarios!$F$12</f>
        <v>0</v>
      </c>
      <c r="BM285" s="119">
        <f>(Escenarios!$F$11*AW285+0.1*BG285)/(Escenarios!$F$12)</f>
        <v>1.7961680768033821E-2</v>
      </c>
      <c r="BN285" s="121">
        <f t="shared" si="43"/>
        <v>100.65775400626598</v>
      </c>
      <c r="BO285" s="121">
        <f>MAX(0,(BN285-Constantes!$D$13)*(1-EXP(-Constantes!$D$23)))</f>
        <v>0.41553996029595247</v>
      </c>
      <c r="BP285" s="121">
        <f>BL285+AY285*Escenarios!$F$11/Escenarios!$F$12+BO285</f>
        <v>0.41613800968327819</v>
      </c>
      <c r="BQ285" s="121">
        <f>0.0526*BL285*Observaciones!$F284^1.218</f>
        <v>0</v>
      </c>
      <c r="BR285" s="121">
        <f>BQ285*Constantes!$F$38</f>
        <v>0</v>
      </c>
      <c r="BS285" s="121">
        <f t="shared" si="44"/>
        <v>0</v>
      </c>
      <c r="BT285" s="15"/>
      <c r="BU285" s="74">
        <v>279</v>
      </c>
      <c r="BV285" s="75">
        <f>0.0526*Observaciones!$F284^2.218</f>
        <v>3.1840930012055863E-4</v>
      </c>
      <c r="BW285" s="75">
        <f>IF(Observaciones!$F284&gt;0.05*$CA$7,((Observaciones!$F284-0.05*$CA$7)^2)/(Observaciones!$F284+0.95*$CA$7),0)</f>
        <v>0</v>
      </c>
      <c r="BX285" s="75">
        <f>0.0526*BW285*Observaciones!$F284^1.218</f>
        <v>0</v>
      </c>
      <c r="BY285" s="27"/>
      <c r="BZ285" s="27"/>
      <c r="CA285" s="103"/>
      <c r="CB285" s="37"/>
    </row>
    <row r="286" spans="2:80" s="2" customFormat="1" ht="14.5" x14ac:dyDescent="0.35">
      <c r="B286" s="36"/>
      <c r="C286" s="74">
        <v>280</v>
      </c>
      <c r="D286" s="146">
        <f>ETo!$I285*((1-Constantes!$D$19)*ETo!$K285+ETo!$L285)</f>
        <v>1.8302199109118311</v>
      </c>
      <c r="E286" s="75">
        <f>MIN(D286*Constantes!$D$17,0.8*(H285+Observaciones!$F285-F286-G286-Constantes!$D$14))</f>
        <v>3.6858062903257861E-2</v>
      </c>
      <c r="F286" s="75">
        <f>IF(Observaciones!$F285&gt;0.05*Constantes!$D$18,((Observaciones!$F285-0.05*Constantes!$D$18)^2)/(Observaciones!$F285+0.95*Constantes!$D$18),0)</f>
        <v>0</v>
      </c>
      <c r="G286" s="75">
        <f>MAX(0,H285+Observaciones!$F285-F286-Constantes!$D$13)</f>
        <v>0</v>
      </c>
      <c r="H286" s="75">
        <f>H285+Observaciones!$F285-F286-E286-G286-I285</f>
        <v>25.508580220921079</v>
      </c>
      <c r="I286" s="75">
        <f>MAX(0,(H286-Constantes!$D$14)*(1-EXP(-Constantes!$D$22)))</f>
        <v>1.1812643693270763E-4</v>
      </c>
      <c r="J286" s="75">
        <f t="shared" si="36"/>
        <v>90.678999704252959</v>
      </c>
      <c r="K286" s="75">
        <f>MAX(0,(J286-Constantes!$D$13)*(1-EXP(-Constantes!$D$23)))</f>
        <v>0.3466116694221002</v>
      </c>
      <c r="L286" s="75">
        <f t="shared" si="37"/>
        <v>0.34672979585903291</v>
      </c>
      <c r="M286" s="75">
        <f>0.0526*F286*Observaciones!$F285^1.218</f>
        <v>0</v>
      </c>
      <c r="N286" s="75">
        <f>M286*Constantes!$D$38</f>
        <v>0</v>
      </c>
      <c r="O286" s="75">
        <f t="shared" si="38"/>
        <v>0</v>
      </c>
      <c r="P286" s="15"/>
      <c r="Q286" s="120">
        <v>280</v>
      </c>
      <c r="R286" s="146">
        <f>ETo!$I285*((1-Constantes!$E$19)*ETo!$K285+ETo!$L285)</f>
        <v>1.8304769765532525</v>
      </c>
      <c r="S286" s="121">
        <f>MIN(R286*Constantes!$E$17,0.8*(V285+Observaciones!$F285-T286-U286-Constantes!$D$14))</f>
        <v>3.6858062903257861E-2</v>
      </c>
      <c r="T286" s="121">
        <f>IF(Observaciones!$F285&gt;0.05*Constantes!$E$18,((Observaciones!$F285-0.05*Constantes!$E$18)^2)/(Observaciones!$F285+0.95*Constantes!$E$18),0)</f>
        <v>0</v>
      </c>
      <c r="U286" s="121">
        <f>MAX(0,V285+Observaciones!$F285-T286-Constantes!$D$13)</f>
        <v>0</v>
      </c>
      <c r="V286" s="121">
        <f>V285+Observaciones!$F285-T286-S286-U286-W285</f>
        <v>25.508580220921079</v>
      </c>
      <c r="W286" s="121">
        <f>MAX(0,(V286-Constantes!$D$14)*(1-EXP(-Constantes!$D$22)))</f>
        <v>1.1812643693270763E-4</v>
      </c>
      <c r="X286" s="119">
        <f>X285+(Entradas!$E$19*U286-Y285)/(800*Entradas!$D$44)</f>
        <v>0</v>
      </c>
      <c r="Y286" s="119">
        <f>8000*Entradas!$D$45*X286/Constantes!$E$32</f>
        <v>0</v>
      </c>
      <c r="Z286" s="119">
        <f>10*Escenarios!$E$11*T286</f>
        <v>0</v>
      </c>
      <c r="AA286" s="119">
        <f>10*Escenarios!$E$11*Y286</f>
        <v>0</v>
      </c>
      <c r="AB286" s="119">
        <f>0.001*Observaciones!$F285*Escenarios!$E$9</f>
        <v>0</v>
      </c>
      <c r="AC286" s="119">
        <f>Observaciones!$I285</f>
        <v>0</v>
      </c>
      <c r="AD286" s="119">
        <f>MIN(0.0005*ETo!$M285*Escenarios!$E$9*(AH285/Constantes!$E$27)^(2/3),AH285+Z286+AA286+AB286+AC286)</f>
        <v>3.9054352486167345</v>
      </c>
      <c r="AE286" s="119">
        <f>MIN(Constantes!$E$26*(AH285/Constantes!$E$27)^(2/3),AH285+Z286+AA286+AB286+AC286-AD286)</f>
        <v>14.299269507337574</v>
      </c>
      <c r="AF286" s="119">
        <f>MIN(Entradas!$E$20,AH285+Z286+AA286+AB286+AC286-AD286-AE286)</f>
        <v>1</v>
      </c>
      <c r="AG286" s="119">
        <f>MAX(0,AH285+Z286+AA286+AB286+AC286-AD286-AE286-AF286-Constantes!$E$27)</f>
        <v>0</v>
      </c>
      <c r="AH286" s="119">
        <f t="shared" si="39"/>
        <v>4011.0688505848339</v>
      </c>
      <c r="AI286" s="119">
        <f>(Escenarios!$E$11*S286+0.1*AD286)/(Escenarios!$E$12)</f>
        <v>4.7489905572116277E-2</v>
      </c>
      <c r="AJ286" s="119">
        <f>AG286/10/Escenarios!$E$12</f>
        <v>0</v>
      </c>
      <c r="AK286" s="119">
        <f>(Escenarios!$E$11*U286+0.1*AE286)/(Escenarios!$E$12)</f>
        <v>4.0855055735250216E-2</v>
      </c>
      <c r="AL286" s="121">
        <f t="shared" si="40"/>
        <v>95.927459240533409</v>
      </c>
      <c r="AM286" s="121">
        <f>MAX(0,(AL286-Constantes!$D$13)*(1-EXP(-Constantes!$D$23)))</f>
        <v>0.38286542761748971</v>
      </c>
      <c r="AN286" s="121">
        <f>AJ286+W286*Escenarios!$E$11/Escenarios!$E$12+AM286</f>
        <v>0.38298186653389482</v>
      </c>
      <c r="AO286" s="121">
        <f>0.0526*AJ286*Observaciones!$F285^1.218</f>
        <v>0</v>
      </c>
      <c r="AP286" s="121">
        <f>AO286*Constantes!$E$38</f>
        <v>0</v>
      </c>
      <c r="AQ286" s="121">
        <f t="shared" si="41"/>
        <v>0</v>
      </c>
      <c r="AR286" s="15"/>
      <c r="AS286" s="74">
        <v>280</v>
      </c>
      <c r="AT286" s="146">
        <f>ETo!$I285*((1-Constantes!$F$19)*ETo!$K285+ETo!$L285)</f>
        <v>1.8312949126850477</v>
      </c>
      <c r="AU286" s="121">
        <f>MIN(AT286*Constantes!$F$17,0.8*(AX285+Observaciones!$F285-AV286-AW286-Constantes!$D$14))</f>
        <v>3.6858062903257861E-2</v>
      </c>
      <c r="AV286" s="121">
        <f>IF(Observaciones!$F285&gt;0.05*Constantes!$F$18,((Observaciones!$F285-0.05*Constantes!$F$18)^2)/(Observaciones!$F285+0.95*Constantes!$F$18),0)</f>
        <v>0</v>
      </c>
      <c r="AW286" s="121">
        <f>MAX(0,AX285+Observaciones!$F285-AV286-Constantes!$D$13)</f>
        <v>0</v>
      </c>
      <c r="AX286" s="121">
        <f>AX285+Observaciones!$F285-AV286-AU286-AW286-AY285</f>
        <v>25.508580220921079</v>
      </c>
      <c r="AY286" s="121">
        <f>MAX(0,(AX286-Constantes!$D$14)*(1-EXP(-Constantes!$D$22)))</f>
        <v>1.1812643693270763E-4</v>
      </c>
      <c r="AZ286" s="119">
        <f>AZ285+(Entradas!$F$19*AW286-BA285)/(800*Entradas!$D$44)</f>
        <v>0</v>
      </c>
      <c r="BA286" s="119">
        <f>8000*Entradas!$D$45*AZ286/Constantes!$F$32</f>
        <v>0</v>
      </c>
      <c r="BB286" s="119">
        <f>10*Escenarios!$F$11*AV286</f>
        <v>0</v>
      </c>
      <c r="BC286" s="119">
        <f>10*Escenarios!$F$11*BA286</f>
        <v>0</v>
      </c>
      <c r="BD286" s="119">
        <f>0.001*Observaciones!$F285*Escenarios!$F$9</f>
        <v>0</v>
      </c>
      <c r="BE286" s="119">
        <f>Observaciones!$I285</f>
        <v>0</v>
      </c>
      <c r="BF286" s="119">
        <f>MIN(0.0005*ETo!$M285*Escenarios!$F$9*(BJ285/Constantes!$F$27)^(2/3),BJ285+BB286+BE286+BC286+BD286)</f>
        <v>1.6610219184251511</v>
      </c>
      <c r="BG286" s="119">
        <f>MIN(Constantes!$F$26*(BJ285/Constantes!$F$27)^(2/3),BJ285+BB286+BC286+BD286+BE286-BF286)</f>
        <v>6.081626901270127</v>
      </c>
      <c r="BH286" s="119">
        <f>MIN(Entradas!$F$20,BJ285+BB286+BC286+BD286+BE286-BF286-BG286)</f>
        <v>1</v>
      </c>
      <c r="BI286" s="119">
        <f>MAX(0,BJ285+BB286+BC286+BD286+BE286-BF286-BG286-BH286-Constantes!$F$27)</f>
        <v>0</v>
      </c>
      <c r="BJ286" s="119">
        <f t="shared" si="42"/>
        <v>130.99177883442383</v>
      </c>
      <c r="BK286" s="119">
        <f>(Escenarios!$F$11*AU286+0.1*BF286)/(Escenarios!$F$12)</f>
        <v>3.9497664790000699E-2</v>
      </c>
      <c r="BL286" s="119">
        <f>BI286/10/Escenarios!$F$12</f>
        <v>0</v>
      </c>
      <c r="BM286" s="119">
        <f>(Escenarios!$F$11*AW286+0.1*BG286)/(Escenarios!$F$12)</f>
        <v>1.7376076860771791E-2</v>
      </c>
      <c r="BN286" s="121">
        <f t="shared" si="43"/>
        <v>100.25959012283079</v>
      </c>
      <c r="BO286" s="121">
        <f>MAX(0,(BN286-Constantes!$D$13)*(1-EXP(-Constantes!$D$23)))</f>
        <v>0.4127896414543164</v>
      </c>
      <c r="BP286" s="121">
        <f>BL286+AY286*Escenarios!$F$11/Escenarios!$F$12+BO286</f>
        <v>0.41290101780913868</v>
      </c>
      <c r="BQ286" s="121">
        <f>0.0526*BL286*Observaciones!$F285^1.218</f>
        <v>0</v>
      </c>
      <c r="BR286" s="121">
        <f>BQ286*Constantes!$F$38</f>
        <v>0</v>
      </c>
      <c r="BS286" s="121">
        <f t="shared" si="44"/>
        <v>0</v>
      </c>
      <c r="BT286" s="15"/>
      <c r="BU286" s="74">
        <v>280</v>
      </c>
      <c r="BV286" s="75">
        <f>0.0526*Observaciones!$F285^2.218</f>
        <v>0</v>
      </c>
      <c r="BW286" s="75">
        <f>IF(Observaciones!$F285&gt;0.05*$CA$7,((Observaciones!$F285-0.05*$CA$7)^2)/(Observaciones!$F285+0.95*$CA$7),0)</f>
        <v>0</v>
      </c>
      <c r="BX286" s="75">
        <f>0.0526*BW286*Observaciones!$F285^1.218</f>
        <v>0</v>
      </c>
      <c r="BY286" s="27"/>
      <c r="BZ286" s="27"/>
      <c r="CA286" s="103"/>
      <c r="CB286" s="37"/>
    </row>
    <row r="287" spans="2:80" s="2" customFormat="1" ht="14.5" x14ac:dyDescent="0.35">
      <c r="B287" s="36"/>
      <c r="C287" s="74">
        <v>281</v>
      </c>
      <c r="D287" s="146">
        <f>ETo!$I286*((1-Constantes!$D$19)*ETo!$K286+ETo!$L286)</f>
        <v>1.7536379918299172</v>
      </c>
      <c r="E287" s="75">
        <f>MIN(D287*Constantes!$D$17,0.8*(H286+Observaciones!$F286-F287-G287-Constantes!$D$14))</f>
        <v>6.8641767368603727E-3</v>
      </c>
      <c r="F287" s="75">
        <f>IF(Observaciones!$F286&gt;0.05*Constantes!$D$18,((Observaciones!$F286-0.05*Constantes!$D$18)^2)/(Observaciones!$F286+0.95*Constantes!$D$18),0)</f>
        <v>0</v>
      </c>
      <c r="G287" s="75">
        <f>MAX(0,H286+Observaciones!$F286-F287-Constantes!$D$13)</f>
        <v>0</v>
      </c>
      <c r="H287" s="75">
        <f>H286+Observaciones!$F286-F287-E287-G287-I286</f>
        <v>25.501597917747283</v>
      </c>
      <c r="I287" s="75">
        <f>MAX(0,(H287-Constantes!$D$14)*(1-EXP(-Constantes!$D$22)))</f>
        <v>2.1999005822100632E-5</v>
      </c>
      <c r="J287" s="75">
        <f t="shared" si="36"/>
        <v>90.332388034830856</v>
      </c>
      <c r="K287" s="75">
        <f>MAX(0,(J287-Constantes!$D$13)*(1-EXP(-Constantes!$D$23)))</f>
        <v>0.34421744773399043</v>
      </c>
      <c r="L287" s="75">
        <f t="shared" si="37"/>
        <v>0.34423944673981255</v>
      </c>
      <c r="M287" s="75">
        <f>0.0526*F287*Observaciones!$F286^1.218</f>
        <v>0</v>
      </c>
      <c r="N287" s="75">
        <f>M287*Constantes!$D$38</f>
        <v>0</v>
      </c>
      <c r="O287" s="75">
        <f t="shared" si="38"/>
        <v>0</v>
      </c>
      <c r="P287" s="15"/>
      <c r="Q287" s="120">
        <v>281</v>
      </c>
      <c r="R287" s="146">
        <f>ETo!$I286*((1-Constantes!$E$19)*ETo!$K286+ETo!$L286)</f>
        <v>1.7538835295515205</v>
      </c>
      <c r="S287" s="121">
        <f>MIN(R287*Constantes!$E$17,0.8*(V286+Observaciones!$F286-T287-U287-Constantes!$D$14))</f>
        <v>6.8641767368603727E-3</v>
      </c>
      <c r="T287" s="121">
        <f>IF(Observaciones!$F286&gt;0.05*Constantes!$E$18,((Observaciones!$F286-0.05*Constantes!$E$18)^2)/(Observaciones!$F286+0.95*Constantes!$E$18),0)</f>
        <v>0</v>
      </c>
      <c r="U287" s="121">
        <f>MAX(0,V286+Observaciones!$F286-T287-Constantes!$D$13)</f>
        <v>0</v>
      </c>
      <c r="V287" s="121">
        <f>V286+Observaciones!$F286-T287-S287-U287-W286</f>
        <v>25.501597917747283</v>
      </c>
      <c r="W287" s="121">
        <f>MAX(0,(V287-Constantes!$D$14)*(1-EXP(-Constantes!$D$22)))</f>
        <v>2.1999005822100632E-5</v>
      </c>
      <c r="X287" s="119">
        <f>X286+(Entradas!$E$19*U287-Y286)/(800*Entradas!$D$44)</f>
        <v>0</v>
      </c>
      <c r="Y287" s="119">
        <f>8000*Entradas!$D$45*X287/Constantes!$E$32</f>
        <v>0</v>
      </c>
      <c r="Z287" s="119">
        <f>10*Escenarios!$E$11*T287</f>
        <v>0</v>
      </c>
      <c r="AA287" s="119">
        <f>10*Escenarios!$E$11*Y287</f>
        <v>0</v>
      </c>
      <c r="AB287" s="119">
        <f>0.001*Observaciones!$F286*Escenarios!$E$9</f>
        <v>0</v>
      </c>
      <c r="AC287" s="119">
        <f>Observaciones!$I286</f>
        <v>0</v>
      </c>
      <c r="AD287" s="119">
        <f>MIN(0.0005*ETo!$M286*Escenarios!$E$9*(AH286/Constantes!$E$27)^(2/3),AH286+Z287+AA287+AB287+AC287)</f>
        <v>3.728226177191964</v>
      </c>
      <c r="AE287" s="119">
        <f>MIN(Constantes!$E$26*(AH286/Constantes!$E$27)^(2/3),AH286+Z287+AA287+AB287+AC287-AD287)</f>
        <v>14.253808274607032</v>
      </c>
      <c r="AF287" s="119">
        <f>MIN(Entradas!$E$20,AH286+Z287+AA287+AB287+AC287-AD287-AE287)</f>
        <v>1</v>
      </c>
      <c r="AG287" s="119">
        <f>MAX(0,AH286+Z287+AA287+AB287+AC287-AD287-AE287-AF287-Constantes!$E$27)</f>
        <v>0</v>
      </c>
      <c r="AH287" s="119">
        <f t="shared" si="39"/>
        <v>3992.086816133035</v>
      </c>
      <c r="AI287" s="119">
        <f>(Escenarios!$E$11*S287+0.1*AD287)/(Escenarios!$E$12)</f>
        <v>1.741819186116798E-2</v>
      </c>
      <c r="AJ287" s="119">
        <f>AG287/10/Escenarios!$E$12</f>
        <v>0</v>
      </c>
      <c r="AK287" s="119">
        <f>(Escenarios!$E$11*U287+0.1*AE287)/(Escenarios!$E$12)</f>
        <v>4.0725166498877231E-2</v>
      </c>
      <c r="AL287" s="121">
        <f t="shared" si="40"/>
        <v>95.585318979414794</v>
      </c>
      <c r="AM287" s="121">
        <f>MAX(0,(AL287-Constantes!$D$13)*(1-EXP(-Constantes!$D$23)))</f>
        <v>0.38050209220263914</v>
      </c>
      <c r="AN287" s="121">
        <f>AJ287+W287*Escenarios!$E$11/Escenarios!$E$12+AM287</f>
        <v>0.3805237769369495</v>
      </c>
      <c r="AO287" s="121">
        <f>0.0526*AJ287*Observaciones!$F286^1.218</f>
        <v>0</v>
      </c>
      <c r="AP287" s="121">
        <f>AO287*Constantes!$E$38</f>
        <v>0</v>
      </c>
      <c r="AQ287" s="121">
        <f t="shared" si="41"/>
        <v>0</v>
      </c>
      <c r="AR287" s="15"/>
      <c r="AS287" s="74">
        <v>281</v>
      </c>
      <c r="AT287" s="146">
        <f>ETo!$I286*((1-Constantes!$F$19)*ETo!$K286+ETo!$L286)</f>
        <v>1.7546647859384397</v>
      </c>
      <c r="AU287" s="121">
        <f>MIN(AT287*Constantes!$F$17,0.8*(AX286+Observaciones!$F286-AV287-AW287-Constantes!$D$14))</f>
        <v>6.8641767368603727E-3</v>
      </c>
      <c r="AV287" s="121">
        <f>IF(Observaciones!$F286&gt;0.05*Constantes!$F$18,((Observaciones!$F286-0.05*Constantes!$F$18)^2)/(Observaciones!$F286+0.95*Constantes!$F$18),0)</f>
        <v>0</v>
      </c>
      <c r="AW287" s="121">
        <f>MAX(0,AX286+Observaciones!$F286-AV287-Constantes!$D$13)</f>
        <v>0</v>
      </c>
      <c r="AX287" s="121">
        <f>AX286+Observaciones!$F286-AV287-AU287-AW287-AY286</f>
        <v>25.501597917747283</v>
      </c>
      <c r="AY287" s="121">
        <f>MAX(0,(AX287-Constantes!$D$14)*(1-EXP(-Constantes!$D$22)))</f>
        <v>2.1999005822100632E-5</v>
      </c>
      <c r="AZ287" s="119">
        <f>AZ286+(Entradas!$F$19*AW287-BA286)/(800*Entradas!$D$44)</f>
        <v>0</v>
      </c>
      <c r="BA287" s="119">
        <f>8000*Entradas!$D$45*AZ287/Constantes!$F$32</f>
        <v>0</v>
      </c>
      <c r="BB287" s="119">
        <f>10*Escenarios!$F$11*AV287</f>
        <v>0</v>
      </c>
      <c r="BC287" s="119">
        <f>10*Escenarios!$F$11*BA287</f>
        <v>0</v>
      </c>
      <c r="BD287" s="119">
        <f>0.001*Observaciones!$F286*Escenarios!$F$9</f>
        <v>0</v>
      </c>
      <c r="BE287" s="119">
        <f>Observaciones!$I286</f>
        <v>0</v>
      </c>
      <c r="BF287" s="119">
        <f>MIN(0.0005*ETo!$M286*Escenarios!$F$9*(BJ286/Constantes!$F$27)^(2/3),BJ286+BB287+BE287+BC287+BD287)</f>
        <v>1.5236487444725451</v>
      </c>
      <c r="BG287" s="119">
        <f>MIN(Constantes!$F$26*(BJ286/Constantes!$F$27)^(2/3),BJ286+BB287+BC287+BD287+BE287-BF287)</f>
        <v>5.8252359297350491</v>
      </c>
      <c r="BH287" s="119">
        <f>MIN(Entradas!$F$20,BJ286+BB287+BC287+BD287+BE287-BF287-BG287)</f>
        <v>1</v>
      </c>
      <c r="BI287" s="119">
        <f>MAX(0,BJ286+BB287+BC287+BD287+BE287-BF287-BG287-BH287-Constantes!$F$27)</f>
        <v>0</v>
      </c>
      <c r="BJ287" s="119">
        <f t="shared" si="42"/>
        <v>122.64289416021623</v>
      </c>
      <c r="BK287" s="119">
        <f>(Escenarios!$F$11*AU287+0.1*BF287)/(Escenarios!$F$12)</f>
        <v>1.0825220193247052E-2</v>
      </c>
      <c r="BL287" s="119">
        <f>BI287/10/Escenarios!$F$12</f>
        <v>0</v>
      </c>
      <c r="BM287" s="119">
        <f>(Escenarios!$F$11*AW287+0.1*BG287)/(Escenarios!$F$12)</f>
        <v>1.6643531227814427E-2</v>
      </c>
      <c r="BN287" s="121">
        <f t="shared" si="43"/>
        <v>99.86344401260429</v>
      </c>
      <c r="BO287" s="121">
        <f>MAX(0,(BN287-Constantes!$D$13)*(1-EXP(-Constantes!$D$23)))</f>
        <v>0.41005326039032641</v>
      </c>
      <c r="BP287" s="121">
        <f>BL287+AY287*Escenarios!$F$11/Escenarios!$F$12+BO287</f>
        <v>0.41007400231010155</v>
      </c>
      <c r="BQ287" s="121">
        <f>0.0526*BL287*Observaciones!$F286^1.218</f>
        <v>0</v>
      </c>
      <c r="BR287" s="121">
        <f>BQ287*Constantes!$F$38</f>
        <v>0</v>
      </c>
      <c r="BS287" s="121">
        <f t="shared" si="44"/>
        <v>0</v>
      </c>
      <c r="BT287" s="15"/>
      <c r="BU287" s="74">
        <v>281</v>
      </c>
      <c r="BV287" s="75">
        <f>0.0526*Observaciones!$F286^2.218</f>
        <v>0</v>
      </c>
      <c r="BW287" s="75">
        <f>IF(Observaciones!$F286&gt;0.05*$CA$7,((Observaciones!$F286-0.05*$CA$7)^2)/(Observaciones!$F286+0.95*$CA$7),0)</f>
        <v>0</v>
      </c>
      <c r="BX287" s="75">
        <f>0.0526*BW287*Observaciones!$F286^1.218</f>
        <v>0</v>
      </c>
      <c r="BY287" s="27"/>
      <c r="BZ287" s="27"/>
      <c r="CA287" s="103"/>
      <c r="CB287" s="37"/>
    </row>
    <row r="288" spans="2:80" s="2" customFormat="1" ht="14.5" x14ac:dyDescent="0.35">
      <c r="B288" s="36"/>
      <c r="C288" s="74">
        <v>282</v>
      </c>
      <c r="D288" s="146">
        <f>ETo!$I287*((1-Constantes!$D$19)*ETo!$K287+ETo!$L287)</f>
        <v>1.7783785961954901</v>
      </c>
      <c r="E288" s="75">
        <f>MIN(D288*Constantes!$D$17,0.8*(H287+Observaciones!$F287-F288-G288-Constantes!$D$14))</f>
        <v>1.2783341978234832E-3</v>
      </c>
      <c r="F288" s="75">
        <f>IF(Observaciones!$F287&gt;0.05*Constantes!$D$18,((Observaciones!$F287-0.05*Constantes!$D$18)^2)/(Observaciones!$F287+0.95*Constantes!$D$18),0)</f>
        <v>0</v>
      </c>
      <c r="G288" s="75">
        <f>MAX(0,H287+Observaciones!$F287-F288-Constantes!$D$13)</f>
        <v>0</v>
      </c>
      <c r="H288" s="75">
        <f>H287+Observaciones!$F287-F288-E288-G288-I287</f>
        <v>25.500297584543638</v>
      </c>
      <c r="I288" s="75">
        <f>MAX(0,(H288-Constantes!$D$14)*(1-EXP(-Constantes!$D$22)))</f>
        <v>4.0969343504263701E-6</v>
      </c>
      <c r="J288" s="75">
        <f t="shared" si="36"/>
        <v>89.98817058709686</v>
      </c>
      <c r="K288" s="75">
        <f>MAX(0,(J288-Constantes!$D$13)*(1-EXP(-Constantes!$D$23)))</f>
        <v>0.34183976414311601</v>
      </c>
      <c r="L288" s="75">
        <f t="shared" si="37"/>
        <v>0.34184386107746645</v>
      </c>
      <c r="M288" s="75">
        <f>0.0526*F288*Observaciones!$F287^1.218</f>
        <v>0</v>
      </c>
      <c r="N288" s="75">
        <f>M288*Constantes!$D$38</f>
        <v>0</v>
      </c>
      <c r="O288" s="75">
        <f t="shared" si="38"/>
        <v>0</v>
      </c>
      <c r="P288" s="15"/>
      <c r="Q288" s="120">
        <v>282</v>
      </c>
      <c r="R288" s="146">
        <f>ETo!$I287*((1-Constantes!$E$19)*ETo!$K287+ETo!$L287)</f>
        <v>1.7786275964537843</v>
      </c>
      <c r="S288" s="121">
        <f>MIN(R288*Constantes!$E$17,0.8*(V287+Observaciones!$F287-T288-U288-Constantes!$D$14))</f>
        <v>1.2783341978234832E-3</v>
      </c>
      <c r="T288" s="121">
        <f>IF(Observaciones!$F287&gt;0.05*Constantes!$E$18,((Observaciones!$F287-0.05*Constantes!$E$18)^2)/(Observaciones!$F287+0.95*Constantes!$E$18),0)</f>
        <v>0</v>
      </c>
      <c r="U288" s="121">
        <f>MAX(0,V287+Observaciones!$F287-T288-Constantes!$D$13)</f>
        <v>0</v>
      </c>
      <c r="V288" s="121">
        <f>V287+Observaciones!$F287-T288-S288-U288-W287</f>
        <v>25.500297584543638</v>
      </c>
      <c r="W288" s="121">
        <f>MAX(0,(V288-Constantes!$D$14)*(1-EXP(-Constantes!$D$22)))</f>
        <v>4.0969343504263701E-6</v>
      </c>
      <c r="X288" s="119">
        <f>X287+(Entradas!$E$19*U288-Y287)/(800*Entradas!$D$44)</f>
        <v>0</v>
      </c>
      <c r="Y288" s="119">
        <f>8000*Entradas!$D$45*X288/Constantes!$E$32</f>
        <v>0</v>
      </c>
      <c r="Z288" s="119">
        <f>10*Escenarios!$E$11*T288</f>
        <v>0</v>
      </c>
      <c r="AA288" s="119">
        <f>10*Escenarios!$E$11*Y288</f>
        <v>0</v>
      </c>
      <c r="AB288" s="119">
        <f>0.001*Observaciones!$F287*Escenarios!$E$9</f>
        <v>0</v>
      </c>
      <c r="AC288" s="119">
        <f>Observaciones!$I287</f>
        <v>0</v>
      </c>
      <c r="AD288" s="119">
        <f>MIN(0.0005*ETo!$M287*Escenarios!$E$9*(AH287/Constantes!$E$27)^(2/3),AH287+Z288+AA288+AB288+AC288)</f>
        <v>3.7688830803217739</v>
      </c>
      <c r="AE288" s="119">
        <f>MIN(Constantes!$E$26*(AH287/Constantes!$E$27)^(2/3),AH287+Z288+AA288+AB288+AC288-AD288)</f>
        <v>14.208802791837126</v>
      </c>
      <c r="AF288" s="119">
        <f>MIN(Entradas!$E$20,AH287+Z288+AA288+AB288+AC288-AD288-AE288)</f>
        <v>1</v>
      </c>
      <c r="AG288" s="119">
        <f>MAX(0,AH287+Z288+AA288+AB288+AC288-AD288-AE288-AF288-Constantes!$E$27)</f>
        <v>0</v>
      </c>
      <c r="AH288" s="119">
        <f t="shared" si="39"/>
        <v>3973.1091302608761</v>
      </c>
      <c r="AI288" s="119">
        <f>(Escenarios!$E$11*S288+0.1*AD288)/(Escenarios!$E$12)</f>
        <v>1.2028309653059645E-2</v>
      </c>
      <c r="AJ288" s="119">
        <f>AG288/10/Escenarios!$E$12</f>
        <v>0</v>
      </c>
      <c r="AK288" s="119">
        <f>(Escenarios!$E$11*U288+0.1*AE288)/(Escenarios!$E$12)</f>
        <v>4.0596579405248932E-2</v>
      </c>
      <c r="AL288" s="121">
        <f t="shared" si="40"/>
        <v>95.245413466617407</v>
      </c>
      <c r="AM288" s="121">
        <f>MAX(0,(AL288-Constantes!$D$13)*(1-EXP(-Constantes!$D$23)))</f>
        <v>0.37815419332201455</v>
      </c>
      <c r="AN288" s="121">
        <f>AJ288+W288*Escenarios!$E$11/Escenarios!$E$12+AM288</f>
        <v>0.37815823172873142</v>
      </c>
      <c r="AO288" s="121">
        <f>0.0526*AJ288*Observaciones!$F287^1.218</f>
        <v>0</v>
      </c>
      <c r="AP288" s="121">
        <f>AO288*Constantes!$E$38</f>
        <v>0</v>
      </c>
      <c r="AQ288" s="121">
        <f t="shared" si="41"/>
        <v>0</v>
      </c>
      <c r="AR288" s="15"/>
      <c r="AS288" s="74">
        <v>282</v>
      </c>
      <c r="AT288" s="146">
        <f>ETo!$I287*((1-Constantes!$F$19)*ETo!$K287+ETo!$L287)</f>
        <v>1.7794198700029038</v>
      </c>
      <c r="AU288" s="121">
        <f>MIN(AT288*Constantes!$F$17,0.8*(AX287+Observaciones!$F287-AV288-AW288-Constantes!$D$14))</f>
        <v>1.2783341978234832E-3</v>
      </c>
      <c r="AV288" s="121">
        <f>IF(Observaciones!$F287&gt;0.05*Constantes!$F$18,((Observaciones!$F287-0.05*Constantes!$F$18)^2)/(Observaciones!$F287+0.95*Constantes!$F$18),0)</f>
        <v>0</v>
      </c>
      <c r="AW288" s="121">
        <f>MAX(0,AX287+Observaciones!$F287-AV288-Constantes!$D$13)</f>
        <v>0</v>
      </c>
      <c r="AX288" s="121">
        <f>AX287+Observaciones!$F287-AV288-AU288-AW288-AY287</f>
        <v>25.500297584543638</v>
      </c>
      <c r="AY288" s="121">
        <f>MAX(0,(AX288-Constantes!$D$14)*(1-EXP(-Constantes!$D$22)))</f>
        <v>4.0969343504263701E-6</v>
      </c>
      <c r="AZ288" s="119">
        <f>AZ287+(Entradas!$F$19*AW288-BA287)/(800*Entradas!$D$44)</f>
        <v>0</v>
      </c>
      <c r="BA288" s="119">
        <f>8000*Entradas!$D$45*AZ288/Constantes!$F$32</f>
        <v>0</v>
      </c>
      <c r="BB288" s="119">
        <f>10*Escenarios!$F$11*AV288</f>
        <v>0</v>
      </c>
      <c r="BC288" s="119">
        <f>10*Escenarios!$F$11*BA288</f>
        <v>0</v>
      </c>
      <c r="BD288" s="119">
        <f>0.001*Observaciones!$F287*Escenarios!$F$9</f>
        <v>0</v>
      </c>
      <c r="BE288" s="119">
        <f>Observaciones!$I287</f>
        <v>0</v>
      </c>
      <c r="BF288" s="119">
        <f>MIN(0.0005*ETo!$M287*Escenarios!$F$9*(BJ287/Constantes!$F$27)^(2/3),BJ287+BB288+BE288+BC288+BD288)</f>
        <v>1.4787710222573693</v>
      </c>
      <c r="BG288" s="119">
        <f>MIN(Constantes!$F$26*(BJ287/Constantes!$F$27)^(2/3),BJ287+BB288+BC288+BD288+BE288-BF288)</f>
        <v>5.5750113181394987</v>
      </c>
      <c r="BH288" s="119">
        <f>MIN(Entradas!$F$20,BJ287+BB288+BC288+BD288+BE288-BF288-BG288)</f>
        <v>1</v>
      </c>
      <c r="BI288" s="119">
        <f>MAX(0,BJ287+BB288+BC288+BD288+BE288-BF288-BG288-BH288-Constantes!$F$27)</f>
        <v>0</v>
      </c>
      <c r="BJ288" s="119">
        <f t="shared" si="42"/>
        <v>114.58911181981935</v>
      </c>
      <c r="BK288" s="119">
        <f>(Escenarios!$F$11*AU288+0.1*BF288)/(Escenarios!$F$12)</f>
        <v>5.4303465929689109E-3</v>
      </c>
      <c r="BL288" s="119">
        <f>BI288/10/Escenarios!$F$12</f>
        <v>0</v>
      </c>
      <c r="BM288" s="119">
        <f>(Escenarios!$F$11*AW288+0.1*BG288)/(Escenarios!$F$12)</f>
        <v>1.5928603766112853E-2</v>
      </c>
      <c r="BN288" s="121">
        <f t="shared" si="43"/>
        <v>99.469319355980076</v>
      </c>
      <c r="BO288" s="121">
        <f>MAX(0,(BN288-Constantes!$D$13)*(1-EXP(-Constantes!$D$23)))</f>
        <v>0.40733084252631802</v>
      </c>
      <c r="BP288" s="121">
        <f>BL288+AY288*Escenarios!$F$11/Escenarios!$F$12+BO288</f>
        <v>0.40733470535013411</v>
      </c>
      <c r="BQ288" s="121">
        <f>0.0526*BL288*Observaciones!$F287^1.218</f>
        <v>0</v>
      </c>
      <c r="BR288" s="121">
        <f>BQ288*Constantes!$F$38</f>
        <v>0</v>
      </c>
      <c r="BS288" s="121">
        <f t="shared" si="44"/>
        <v>0</v>
      </c>
      <c r="BT288" s="15"/>
      <c r="BU288" s="74">
        <v>282</v>
      </c>
      <c r="BV288" s="75">
        <f>0.0526*Observaciones!$F287^2.218</f>
        <v>0</v>
      </c>
      <c r="BW288" s="75">
        <f>IF(Observaciones!$F287&gt;0.05*$CA$7,((Observaciones!$F287-0.05*$CA$7)^2)/(Observaciones!$F287+0.95*$CA$7),0)</f>
        <v>0</v>
      </c>
      <c r="BX288" s="75">
        <f>0.0526*BW288*Observaciones!$F287^1.218</f>
        <v>0</v>
      </c>
      <c r="BY288" s="27"/>
      <c r="BZ288" s="27"/>
      <c r="CA288" s="103"/>
      <c r="CB288" s="37"/>
    </row>
    <row r="289" spans="2:80" s="2" customFormat="1" ht="14.5" x14ac:dyDescent="0.35">
      <c r="B289" s="36"/>
      <c r="C289" s="74">
        <v>283</v>
      </c>
      <c r="D289" s="146">
        <f>ETo!$I288*((1-Constantes!$D$19)*ETo!$K288+ETo!$L288)</f>
        <v>1.8235404548770822</v>
      </c>
      <c r="E289" s="75">
        <f>MIN(D289*Constantes!$D$17,0.8*(H288+Observaciones!$F288-F289-G289-Constantes!$D$14))</f>
        <v>2.3806763490767936E-4</v>
      </c>
      <c r="F289" s="75">
        <f>IF(Observaciones!$F288&gt;0.05*Constantes!$D$18,((Observaciones!$F288-0.05*Constantes!$D$18)^2)/(Observaciones!$F288+0.95*Constantes!$D$18),0)</f>
        <v>0</v>
      </c>
      <c r="G289" s="75">
        <f>MAX(0,H288+Observaciones!$F288-F289-Constantes!$D$13)</f>
        <v>0</v>
      </c>
      <c r="H289" s="75">
        <f>H288+Observaciones!$F288-F289-E289-G289-I288</f>
        <v>25.50005541997438</v>
      </c>
      <c r="I289" s="75">
        <f>MAX(0,(H289-Constantes!$D$14)*(1-EXP(-Constantes!$D$22)))</f>
        <v>7.6298316421513637E-7</v>
      </c>
      <c r="J289" s="75">
        <f t="shared" si="36"/>
        <v>89.646330822953743</v>
      </c>
      <c r="K289" s="75">
        <f>MAX(0,(J289-Constantes!$D$13)*(1-EXP(-Constantes!$D$23)))</f>
        <v>0.33947850441249483</v>
      </c>
      <c r="L289" s="75">
        <f t="shared" si="37"/>
        <v>0.33947926739565903</v>
      </c>
      <c r="M289" s="75">
        <f>0.0526*F289*Observaciones!$F288^1.218</f>
        <v>0</v>
      </c>
      <c r="N289" s="75">
        <f>M289*Constantes!$D$38</f>
        <v>0</v>
      </c>
      <c r="O289" s="75">
        <f t="shared" si="38"/>
        <v>0</v>
      </c>
      <c r="P289" s="15"/>
      <c r="Q289" s="120">
        <v>283</v>
      </c>
      <c r="R289" s="146">
        <f>ETo!$I288*((1-Constantes!$E$19)*ETo!$K288+ETo!$L288)</f>
        <v>1.8237959088917506</v>
      </c>
      <c r="S289" s="121">
        <f>MIN(R289*Constantes!$E$17,0.8*(V288+Observaciones!$F288-T289-U289-Constantes!$D$14))</f>
        <v>2.3806763490767936E-4</v>
      </c>
      <c r="T289" s="121">
        <f>IF(Observaciones!$F288&gt;0.05*Constantes!$E$18,((Observaciones!$F288-0.05*Constantes!$E$18)^2)/(Observaciones!$F288+0.95*Constantes!$E$18),0)</f>
        <v>0</v>
      </c>
      <c r="U289" s="121">
        <f>MAX(0,V288+Observaciones!$F288-T289-Constantes!$D$13)</f>
        <v>0</v>
      </c>
      <c r="V289" s="121">
        <f>V288+Observaciones!$F288-T289-S289-U289-W288</f>
        <v>25.50005541997438</v>
      </c>
      <c r="W289" s="121">
        <f>MAX(0,(V289-Constantes!$D$14)*(1-EXP(-Constantes!$D$22)))</f>
        <v>7.6298316421513637E-7</v>
      </c>
      <c r="X289" s="119">
        <f>X288+(Entradas!$E$19*U289-Y288)/(800*Entradas!$D$44)</f>
        <v>0</v>
      </c>
      <c r="Y289" s="119">
        <f>8000*Entradas!$D$45*X289/Constantes!$E$32</f>
        <v>0</v>
      </c>
      <c r="Z289" s="119">
        <f>10*Escenarios!$E$11*T289</f>
        <v>0</v>
      </c>
      <c r="AA289" s="119">
        <f>10*Escenarios!$E$11*Y289</f>
        <v>0</v>
      </c>
      <c r="AB289" s="119">
        <f>0.001*Observaciones!$F288*Escenarios!$E$9</f>
        <v>0</v>
      </c>
      <c r="AC289" s="119">
        <f>Observaciones!$I288</f>
        <v>0</v>
      </c>
      <c r="AD289" s="119">
        <f>MIN(0.0005*ETo!$M288*Escenarios!$E$9*(AH288/Constantes!$E$27)^(2/3),AH288+Z289+AA289+AB289+AC289)</f>
        <v>3.8526548739053696</v>
      </c>
      <c r="AE289" s="119">
        <f>MIN(Constantes!$E$26*(AH288/Constantes!$E$27)^(2/3),AH288+Z289+AA289+AB289+AC289-AD289)</f>
        <v>14.163736254610544</v>
      </c>
      <c r="AF289" s="119">
        <f>MIN(Entradas!$E$20,AH288+Z289+AA289+AB289+AC289-AD289-AE289)</f>
        <v>1</v>
      </c>
      <c r="AG289" s="119">
        <f>MAX(0,AH288+Z289+AA289+AB289+AC289-AD289-AE289-AF289-Constantes!$E$27)</f>
        <v>0</v>
      </c>
      <c r="AH289" s="119">
        <f t="shared" si="39"/>
        <v>3954.0927391323598</v>
      </c>
      <c r="AI289" s="119">
        <f>(Escenarios!$E$11*S289+0.1*AD289)/(Escenarios!$E$12)</f>
        <v>1.1242252022710056E-2</v>
      </c>
      <c r="AJ289" s="119">
        <f>AG289/10/Escenarios!$E$12</f>
        <v>0</v>
      </c>
      <c r="AK289" s="119">
        <f>(Escenarios!$E$11*U289+0.1*AE289)/(Escenarios!$E$12)</f>
        <v>4.0467817870315843E-2</v>
      </c>
      <c r="AL289" s="121">
        <f t="shared" si="40"/>
        <v>94.907727091165711</v>
      </c>
      <c r="AM289" s="121">
        <f>MAX(0,(AL289-Constantes!$D$13)*(1-EXP(-Constantes!$D$23)))</f>
        <v>0.37582162314273115</v>
      </c>
      <c r="AN289" s="121">
        <f>AJ289+W289*Escenarios!$E$11/Escenarios!$E$12+AM289</f>
        <v>0.37582237522613587</v>
      </c>
      <c r="AO289" s="121">
        <f>0.0526*AJ289*Observaciones!$F288^1.218</f>
        <v>0</v>
      </c>
      <c r="AP289" s="121">
        <f>AO289*Constantes!$E$38</f>
        <v>0</v>
      </c>
      <c r="AQ289" s="121">
        <f t="shared" si="41"/>
        <v>0</v>
      </c>
      <c r="AR289" s="15"/>
      <c r="AS289" s="74">
        <v>283</v>
      </c>
      <c r="AT289" s="146">
        <f>ETo!$I288*((1-Constantes!$F$19)*ETo!$K288+ETo!$L288)</f>
        <v>1.8246087171202425</v>
      </c>
      <c r="AU289" s="121">
        <f>MIN(AT289*Constantes!$F$17,0.8*(AX288+Observaciones!$F288-AV289-AW289-Constantes!$D$14))</f>
        <v>2.3806763490767936E-4</v>
      </c>
      <c r="AV289" s="121">
        <f>IF(Observaciones!$F288&gt;0.05*Constantes!$F$18,((Observaciones!$F288-0.05*Constantes!$F$18)^2)/(Observaciones!$F288+0.95*Constantes!$F$18),0)</f>
        <v>0</v>
      </c>
      <c r="AW289" s="121">
        <f>MAX(0,AX288+Observaciones!$F288-AV289-Constantes!$D$13)</f>
        <v>0</v>
      </c>
      <c r="AX289" s="121">
        <f>AX288+Observaciones!$F288-AV289-AU289-AW289-AY288</f>
        <v>25.50005541997438</v>
      </c>
      <c r="AY289" s="121">
        <f>MAX(0,(AX289-Constantes!$D$14)*(1-EXP(-Constantes!$D$22)))</f>
        <v>7.6298316421513637E-7</v>
      </c>
      <c r="AZ289" s="119">
        <f>AZ288+(Entradas!$F$19*AW289-BA288)/(800*Entradas!$D$44)</f>
        <v>0</v>
      </c>
      <c r="BA289" s="119">
        <f>8000*Entradas!$D$45*AZ289/Constantes!$F$32</f>
        <v>0</v>
      </c>
      <c r="BB289" s="119">
        <f>10*Escenarios!$F$11*AV289</f>
        <v>0</v>
      </c>
      <c r="BC289" s="119">
        <f>10*Escenarios!$F$11*BA289</f>
        <v>0</v>
      </c>
      <c r="BD289" s="119">
        <f>0.001*Observaciones!$F288*Escenarios!$F$9</f>
        <v>0</v>
      </c>
      <c r="BE289" s="119">
        <f>Observaciones!$I288</f>
        <v>0</v>
      </c>
      <c r="BF289" s="119">
        <f>MIN(0.0005*ETo!$M288*Escenarios!$F$9*(BJ288/Constantes!$F$27)^(2/3),BJ288+BB289+BE289+BC289+BD289)</f>
        <v>1.4493123850939933</v>
      </c>
      <c r="BG289" s="119">
        <f>MIN(Constantes!$F$26*(BJ288/Constantes!$F$27)^(2/3),BJ288+BB289+BC289+BD289+BE289-BF289)</f>
        <v>5.3281903115820288</v>
      </c>
      <c r="BH289" s="119">
        <f>MIN(Entradas!$F$20,BJ288+BB289+BC289+BD289+BE289-BF289-BG289)</f>
        <v>1</v>
      </c>
      <c r="BI289" s="119">
        <f>MAX(0,BJ288+BB289+BC289+BD289+BE289-BF289-BG289-BH289-Constantes!$F$27)</f>
        <v>0</v>
      </c>
      <c r="BJ289" s="119">
        <f t="shared" si="42"/>
        <v>106.81160912314333</v>
      </c>
      <c r="BK289" s="119">
        <f>(Escenarios!$F$11*AU289+0.1*BF289)/(Escenarios!$F$12)</f>
        <v>4.3653562988957935E-3</v>
      </c>
      <c r="BL289" s="119">
        <f>BI289/10/Escenarios!$F$12</f>
        <v>0</v>
      </c>
      <c r="BM289" s="119">
        <f>(Escenarios!$F$11*AW289+0.1*BG289)/(Escenarios!$F$12)</f>
        <v>1.522340089023437E-2</v>
      </c>
      <c r="BN289" s="121">
        <f t="shared" si="43"/>
        <v>99.077211914343991</v>
      </c>
      <c r="BO289" s="121">
        <f>MAX(0,(BN289-Constantes!$D$13)*(1-EXP(-Constantes!$D$23)))</f>
        <v>0.40462235858404461</v>
      </c>
      <c r="BP289" s="121">
        <f>BL289+AY289*Escenarios!$F$11/Escenarios!$F$12+BO289</f>
        <v>0.40462307796817087</v>
      </c>
      <c r="BQ289" s="121">
        <f>0.0526*BL289*Observaciones!$F288^1.218</f>
        <v>0</v>
      </c>
      <c r="BR289" s="121">
        <f>BQ289*Constantes!$F$38</f>
        <v>0</v>
      </c>
      <c r="BS289" s="121">
        <f t="shared" si="44"/>
        <v>0</v>
      </c>
      <c r="BT289" s="15"/>
      <c r="BU289" s="74">
        <v>283</v>
      </c>
      <c r="BV289" s="75">
        <f>0.0526*Observaciones!$F288^2.218</f>
        <v>0</v>
      </c>
      <c r="BW289" s="75">
        <f>IF(Observaciones!$F288&gt;0.05*$CA$7,((Observaciones!$F288-0.05*$CA$7)^2)/(Observaciones!$F288+0.95*$CA$7),0)</f>
        <v>0</v>
      </c>
      <c r="BX289" s="75">
        <f>0.0526*BW289*Observaciones!$F288^1.218</f>
        <v>0</v>
      </c>
      <c r="BY289" s="27"/>
      <c r="BZ289" s="27"/>
      <c r="CA289" s="103"/>
      <c r="CB289" s="37"/>
    </row>
    <row r="290" spans="2:80" s="2" customFormat="1" ht="14.5" x14ac:dyDescent="0.35">
      <c r="B290" s="36"/>
      <c r="C290" s="74">
        <v>284</v>
      </c>
      <c r="D290" s="146">
        <f>ETo!$I289*((1-Constantes!$D$19)*ETo!$K289+ETo!$L289)</f>
        <v>1.9200248135083322</v>
      </c>
      <c r="E290" s="75">
        <f>MIN(D290*Constantes!$D$17,0.8*(H289+Observaciones!$F289-F290-G290-Constantes!$D$14))</f>
        <v>4.4335979501397561E-5</v>
      </c>
      <c r="F290" s="75">
        <f>IF(Observaciones!$F289&gt;0.05*Constantes!$D$18,((Observaciones!$F289-0.05*Constantes!$D$18)^2)/(Observaciones!$F289+0.95*Constantes!$D$18),0)</f>
        <v>0</v>
      </c>
      <c r="G290" s="75">
        <f>MAX(0,H289+Observaciones!$F289-F290-Constantes!$D$13)</f>
        <v>0</v>
      </c>
      <c r="H290" s="75">
        <f>H289+Observaciones!$F289-F290-E290-G290-I289</f>
        <v>25.500010321011715</v>
      </c>
      <c r="I290" s="75">
        <f>MAX(0,(H290-Constantes!$D$14)*(1-EXP(-Constantes!$D$22)))</f>
        <v>1.4209241815361343E-7</v>
      </c>
      <c r="J290" s="75">
        <f t="shared" si="36"/>
        <v>89.306852318541246</v>
      </c>
      <c r="K290" s="75">
        <f>MAX(0,(J290-Constantes!$D$13)*(1-EXP(-Constantes!$D$23)))</f>
        <v>0.33713355509423731</v>
      </c>
      <c r="L290" s="75">
        <f t="shared" si="37"/>
        <v>0.33713369718665548</v>
      </c>
      <c r="M290" s="75">
        <f>0.0526*F290*Observaciones!$F289^1.218</f>
        <v>0</v>
      </c>
      <c r="N290" s="75">
        <f>M290*Constantes!$D$38</f>
        <v>0</v>
      </c>
      <c r="O290" s="75">
        <f t="shared" si="38"/>
        <v>0</v>
      </c>
      <c r="P290" s="15"/>
      <c r="Q290" s="120">
        <v>284</v>
      </c>
      <c r="R290" s="146">
        <f>ETo!$I289*((1-Constantes!$E$19)*ETo!$K289+ETo!$L289)</f>
        <v>1.9202940638823438</v>
      </c>
      <c r="S290" s="121">
        <f>MIN(R290*Constantes!$E$17,0.8*(V289+Observaciones!$F289-T290-U290-Constantes!$D$14))</f>
        <v>4.4335979501397561E-5</v>
      </c>
      <c r="T290" s="121">
        <f>IF(Observaciones!$F289&gt;0.05*Constantes!$E$18,((Observaciones!$F289-0.05*Constantes!$E$18)^2)/(Observaciones!$F289+0.95*Constantes!$E$18),0)</f>
        <v>0</v>
      </c>
      <c r="U290" s="121">
        <f>MAX(0,V289+Observaciones!$F289-T290-Constantes!$D$13)</f>
        <v>0</v>
      </c>
      <c r="V290" s="121">
        <f>V289+Observaciones!$F289-T290-S290-U290-W289</f>
        <v>25.500010321011715</v>
      </c>
      <c r="W290" s="121">
        <f>MAX(0,(V290-Constantes!$D$14)*(1-EXP(-Constantes!$D$22)))</f>
        <v>1.4209241815361343E-7</v>
      </c>
      <c r="X290" s="119">
        <f>X289+(Entradas!$E$19*U290-Y289)/(800*Entradas!$D$44)</f>
        <v>0</v>
      </c>
      <c r="Y290" s="119">
        <f>8000*Entradas!$D$45*X290/Constantes!$E$32</f>
        <v>0</v>
      </c>
      <c r="Z290" s="119">
        <f>10*Escenarios!$E$11*T290</f>
        <v>0</v>
      </c>
      <c r="AA290" s="119">
        <f>10*Escenarios!$E$11*Y290</f>
        <v>0</v>
      </c>
      <c r="AB290" s="119">
        <f>0.001*Observaciones!$F289*Escenarios!$E$9</f>
        <v>0</v>
      </c>
      <c r="AC290" s="119">
        <f>Observaciones!$I289</f>
        <v>0</v>
      </c>
      <c r="AD290" s="119">
        <f>MIN(0.0005*ETo!$M289*Escenarios!$E$9*(AH289/Constantes!$E$27)^(2/3),AH289+Z290+AA290+AB290+AC290)</f>
        <v>4.0442289120167203</v>
      </c>
      <c r="AE290" s="119">
        <f>MIN(Constantes!$E$26*(AH289/Constantes!$E$27)^(2/3),AH289+Z290+AA290+AB290+AC290-AD290)</f>
        <v>14.118505771994958</v>
      </c>
      <c r="AF290" s="119">
        <f>MIN(Entradas!$E$20,AH289+Z290+AA290+AB290+AC290-AD290-AE290)</f>
        <v>1</v>
      </c>
      <c r="AG290" s="119">
        <f>MAX(0,AH289+Z290+AA290+AB290+AC290-AD290-AE290-AF290-Constantes!$E$27)</f>
        <v>0</v>
      </c>
      <c r="AH290" s="119">
        <f t="shared" si="39"/>
        <v>3934.930004448348</v>
      </c>
      <c r="AI290" s="119">
        <f>(Escenarios!$E$11*S290+0.1*AD290)/(Escenarios!$E$12)</f>
        <v>1.1598642356984866E-2</v>
      </c>
      <c r="AJ290" s="119">
        <f>AG290/10/Escenarios!$E$12</f>
        <v>0</v>
      </c>
      <c r="AK290" s="119">
        <f>(Escenarios!$E$11*U290+0.1*AE290)/(Escenarios!$E$12)</f>
        <v>4.0338587919985597E-2</v>
      </c>
      <c r="AL290" s="121">
        <f t="shared" si="40"/>
        <v>94.572244055942974</v>
      </c>
      <c r="AM290" s="121">
        <f>MAX(0,(AL290-Constantes!$D$13)*(1-EXP(-Constantes!$D$23)))</f>
        <v>0.37350427254613305</v>
      </c>
      <c r="AN290" s="121">
        <f>AJ290+W290*Escenarios!$E$11/Escenarios!$E$12+AM290</f>
        <v>0.37350441260865952</v>
      </c>
      <c r="AO290" s="121">
        <f>0.0526*AJ290*Observaciones!$F289^1.218</f>
        <v>0</v>
      </c>
      <c r="AP290" s="121">
        <f>AO290*Constantes!$E$38</f>
        <v>0</v>
      </c>
      <c r="AQ290" s="121">
        <f t="shared" si="41"/>
        <v>0</v>
      </c>
      <c r="AR290" s="15"/>
      <c r="AS290" s="74">
        <v>284</v>
      </c>
      <c r="AT290" s="146">
        <f>ETo!$I289*((1-Constantes!$F$19)*ETo!$K289+ETo!$L289)</f>
        <v>1.9211507696178356</v>
      </c>
      <c r="AU290" s="121">
        <f>MIN(AT290*Constantes!$F$17,0.8*(AX289+Observaciones!$F289-AV290-AW290-Constantes!$D$14))</f>
        <v>4.4335979501397561E-5</v>
      </c>
      <c r="AV290" s="121">
        <f>IF(Observaciones!$F289&gt;0.05*Constantes!$F$18,((Observaciones!$F289-0.05*Constantes!$F$18)^2)/(Observaciones!$F289+0.95*Constantes!$F$18),0)</f>
        <v>0</v>
      </c>
      <c r="AW290" s="121">
        <f>MAX(0,AX289+Observaciones!$F289-AV290-Constantes!$D$13)</f>
        <v>0</v>
      </c>
      <c r="AX290" s="121">
        <f>AX289+Observaciones!$F289-AV290-AU290-AW290-AY289</f>
        <v>25.500010321011715</v>
      </c>
      <c r="AY290" s="121">
        <f>MAX(0,(AX290-Constantes!$D$14)*(1-EXP(-Constantes!$D$22)))</f>
        <v>1.4209241815361343E-7</v>
      </c>
      <c r="AZ290" s="119">
        <f>AZ289+(Entradas!$F$19*AW290-BA289)/(800*Entradas!$D$44)</f>
        <v>0</v>
      </c>
      <c r="BA290" s="119">
        <f>8000*Entradas!$D$45*AZ290/Constantes!$F$32</f>
        <v>0</v>
      </c>
      <c r="BB290" s="119">
        <f>10*Escenarios!$F$11*AV290</f>
        <v>0</v>
      </c>
      <c r="BC290" s="119">
        <f>10*Escenarios!$F$11*BA290</f>
        <v>0</v>
      </c>
      <c r="BD290" s="119">
        <f>0.001*Observaciones!$F289*Escenarios!$F$9</f>
        <v>0</v>
      </c>
      <c r="BE290" s="119">
        <f>Observaciones!$I289</f>
        <v>0</v>
      </c>
      <c r="BF290" s="119">
        <f>MIN(0.0005*ETo!$M289*Escenarios!$F$9*(BJ289/Constantes!$F$27)^(2/3),BJ289+BB290+BE290+BC290+BD290)</f>
        <v>1.4563869947572063</v>
      </c>
      <c r="BG290" s="119">
        <f>MIN(Constantes!$F$26*(BJ289/Constantes!$F$27)^(2/3),BJ289+BB290+BC290+BD290+BE290-BF290)</f>
        <v>5.0842839609403887</v>
      </c>
      <c r="BH290" s="119">
        <f>MIN(Entradas!$F$20,BJ289+BB290+BC290+BD290+BE290-BF290-BG290)</f>
        <v>1</v>
      </c>
      <c r="BI290" s="119">
        <f>MAX(0,BJ289+BB290+BC290+BD290+BE290-BF290-BG290-BH290-Constantes!$F$27)</f>
        <v>0</v>
      </c>
      <c r="BJ290" s="119">
        <f t="shared" si="42"/>
        <v>99.270938167445735</v>
      </c>
      <c r="BK290" s="119">
        <f>(Escenarios!$F$11*AU290+0.1*BF290)/(Escenarios!$F$12)</f>
        <v>4.202908194264764E-3</v>
      </c>
      <c r="BL290" s="119">
        <f>BI290/10/Escenarios!$F$12</f>
        <v>0</v>
      </c>
      <c r="BM290" s="119">
        <f>(Escenarios!$F$11*AW290+0.1*BG290)/(Escenarios!$F$12)</f>
        <v>1.4526525602686826E-2</v>
      </c>
      <c r="BN290" s="121">
        <f t="shared" si="43"/>
        <v>98.687116081362632</v>
      </c>
      <c r="BO290" s="121">
        <f>MAX(0,(BN290-Constantes!$D$13)*(1-EXP(-Constantes!$D$23)))</f>
        <v>0.4019277698377326</v>
      </c>
      <c r="BP290" s="121">
        <f>BL290+AY290*Escenarios!$F$11/Escenarios!$F$12+BO290</f>
        <v>0.40192790381058402</v>
      </c>
      <c r="BQ290" s="121">
        <f>0.0526*BL290*Observaciones!$F289^1.218</f>
        <v>0</v>
      </c>
      <c r="BR290" s="121">
        <f>BQ290*Constantes!$F$38</f>
        <v>0</v>
      </c>
      <c r="BS290" s="121">
        <f t="shared" si="44"/>
        <v>0</v>
      </c>
      <c r="BT290" s="15"/>
      <c r="BU290" s="74">
        <v>284</v>
      </c>
      <c r="BV290" s="75">
        <f>0.0526*Observaciones!$F289^2.218</f>
        <v>0</v>
      </c>
      <c r="BW290" s="75">
        <f>IF(Observaciones!$F289&gt;0.05*$CA$7,((Observaciones!$F289-0.05*$CA$7)^2)/(Observaciones!$F289+0.95*$CA$7),0)</f>
        <v>0</v>
      </c>
      <c r="BX290" s="75">
        <f>0.0526*BW290*Observaciones!$F289^1.218</f>
        <v>0</v>
      </c>
      <c r="BY290" s="27"/>
      <c r="BZ290" s="27"/>
      <c r="CA290" s="103"/>
      <c r="CB290" s="37"/>
    </row>
    <row r="291" spans="2:80" s="2" customFormat="1" ht="14.5" x14ac:dyDescent="0.35">
      <c r="B291" s="36"/>
      <c r="C291" s="74">
        <v>285</v>
      </c>
      <c r="D291" s="146">
        <f>ETo!$I290*((1-Constantes!$D$19)*ETo!$K290+ETo!$L290)</f>
        <v>1.8525120000714481</v>
      </c>
      <c r="E291" s="75">
        <f>MIN(D291*Constantes!$D$17,0.8*(H290+Observaciones!$F290-F291-G291-Constantes!$D$14))</f>
        <v>8.2568093688450979E-6</v>
      </c>
      <c r="F291" s="75">
        <f>IF(Observaciones!$F290&gt;0.05*Constantes!$D$18,((Observaciones!$F290-0.05*Constantes!$D$18)^2)/(Observaciones!$F290+0.95*Constantes!$D$18),0)</f>
        <v>0</v>
      </c>
      <c r="G291" s="75">
        <f>MAX(0,H290+Observaciones!$F290-F291-Constantes!$D$13)</f>
        <v>0</v>
      </c>
      <c r="H291" s="75">
        <f>H290+Observaciones!$F290-F291-E291-G291-I290</f>
        <v>25.500001922109927</v>
      </c>
      <c r="I291" s="75">
        <f>MAX(0,(H291-Constantes!$D$14)*(1-EXP(-Constantes!$D$22)))</f>
        <v>2.6462255315395339E-8</v>
      </c>
      <c r="J291" s="75">
        <f t="shared" si="36"/>
        <v>88.969718763447005</v>
      </c>
      <c r="K291" s="75">
        <f>MAX(0,(J291-Constantes!$D$13)*(1-EXP(-Constantes!$D$23)))</f>
        <v>0.33480480352409553</v>
      </c>
      <c r="L291" s="75">
        <f t="shared" si="37"/>
        <v>0.33480482998635086</v>
      </c>
      <c r="M291" s="75">
        <f>0.0526*F291*Observaciones!$F290^1.218</f>
        <v>0</v>
      </c>
      <c r="N291" s="75">
        <f>M291*Constantes!$D$38</f>
        <v>0</v>
      </c>
      <c r="O291" s="75">
        <f t="shared" si="38"/>
        <v>0</v>
      </c>
      <c r="P291" s="15"/>
      <c r="Q291" s="120">
        <v>285</v>
      </c>
      <c r="R291" s="146">
        <f>ETo!$I290*((1-Constantes!$E$19)*ETo!$K290+ETo!$L290)</f>
        <v>1.8527713015174085</v>
      </c>
      <c r="S291" s="121">
        <f>MIN(R291*Constantes!$E$17,0.8*(V290+Observaciones!$F290-T291-U291-Constantes!$D$14))</f>
        <v>8.2568093688450979E-6</v>
      </c>
      <c r="T291" s="121">
        <f>IF(Observaciones!$F290&gt;0.05*Constantes!$E$18,((Observaciones!$F290-0.05*Constantes!$E$18)^2)/(Observaciones!$F290+0.95*Constantes!$E$18),0)</f>
        <v>0</v>
      </c>
      <c r="U291" s="121">
        <f>MAX(0,V290+Observaciones!$F290-T291-Constantes!$D$13)</f>
        <v>0</v>
      </c>
      <c r="V291" s="121">
        <f>V290+Observaciones!$F290-T291-S291-U291-W290</f>
        <v>25.500001922109927</v>
      </c>
      <c r="W291" s="121">
        <f>MAX(0,(V291-Constantes!$D$14)*(1-EXP(-Constantes!$D$22)))</f>
        <v>2.6462255315395339E-8</v>
      </c>
      <c r="X291" s="119">
        <f>X290+(Entradas!$E$19*U291-Y290)/(800*Entradas!$D$44)</f>
        <v>0</v>
      </c>
      <c r="Y291" s="119">
        <f>8000*Entradas!$D$45*X291/Constantes!$E$32</f>
        <v>0</v>
      </c>
      <c r="Z291" s="119">
        <f>10*Escenarios!$E$11*T291</f>
        <v>0</v>
      </c>
      <c r="AA291" s="119">
        <f>10*Escenarios!$E$11*Y291</f>
        <v>0</v>
      </c>
      <c r="AB291" s="119">
        <f>0.001*Observaciones!$F290*Escenarios!$E$9</f>
        <v>0</v>
      </c>
      <c r="AC291" s="119">
        <f>Observaciones!$I290</f>
        <v>0</v>
      </c>
      <c r="AD291" s="119">
        <f>MIN(0.0005*ETo!$M290*Escenarios!$E$9*(AH290/Constantes!$E$27)^(2/3),AH290+Z291+AA291+AB291+AC291)</f>
        <v>3.888238024259945</v>
      </c>
      <c r="AE291" s="119">
        <f>MIN(Constantes!$E$26*(AH290/Constantes!$E$27)^(2/3),AH290+Z291+AA291+AB291+AC291-AD291)</f>
        <v>14.072853802860816</v>
      </c>
      <c r="AF291" s="119">
        <f>MIN(Entradas!$E$20,AH290+Z291+AA291+AB291+AC291-AD291-AE291)</f>
        <v>1</v>
      </c>
      <c r="AG291" s="119">
        <f>MAX(0,AH290+Z291+AA291+AB291+AC291-AD291-AE291-AF291-Constantes!$E$27)</f>
        <v>0</v>
      </c>
      <c r="AH291" s="119">
        <f t="shared" si="39"/>
        <v>3915.9689126212274</v>
      </c>
      <c r="AI291" s="119">
        <f>(Escenarios!$E$11*S291+0.1*AD291)/(Escenarios!$E$12)</f>
        <v>1.1117390352834848E-2</v>
      </c>
      <c r="AJ291" s="119">
        <f>AG291/10/Escenarios!$E$12</f>
        <v>0</v>
      </c>
      <c r="AK291" s="119">
        <f>(Escenarios!$E$11*U291+0.1*AE291)/(Escenarios!$E$12)</f>
        <v>4.0208153722459478E-2</v>
      </c>
      <c r="AL291" s="121">
        <f t="shared" si="40"/>
        <v>94.238947937119306</v>
      </c>
      <c r="AM291" s="121">
        <f>MAX(0,(AL291-Constantes!$D$13)*(1-EXP(-Constantes!$D$23)))</f>
        <v>0.37120202808454039</v>
      </c>
      <c r="AN291" s="121">
        <f>AJ291+W291*Escenarios!$E$11/Escenarios!$E$12+AM291</f>
        <v>0.37120205416876351</v>
      </c>
      <c r="AO291" s="121">
        <f>0.0526*AJ291*Observaciones!$F290^1.218</f>
        <v>0</v>
      </c>
      <c r="AP291" s="121">
        <f>AO291*Constantes!$E$38</f>
        <v>0</v>
      </c>
      <c r="AQ291" s="121">
        <f t="shared" si="41"/>
        <v>0</v>
      </c>
      <c r="AR291" s="15"/>
      <c r="AS291" s="74">
        <v>285</v>
      </c>
      <c r="AT291" s="146">
        <f>ETo!$I290*((1-Constantes!$F$19)*ETo!$K290+ETo!$L290)</f>
        <v>1.8535963515727385</v>
      </c>
      <c r="AU291" s="121">
        <f>MIN(AT291*Constantes!$F$17,0.8*(AX290+Observaciones!$F290-AV291-AW291-Constantes!$D$14))</f>
        <v>8.2568093688450979E-6</v>
      </c>
      <c r="AV291" s="121">
        <f>IF(Observaciones!$F290&gt;0.05*Constantes!$F$18,((Observaciones!$F290-0.05*Constantes!$F$18)^2)/(Observaciones!$F290+0.95*Constantes!$F$18),0)</f>
        <v>0</v>
      </c>
      <c r="AW291" s="121">
        <f>MAX(0,AX290+Observaciones!$F290-AV291-Constantes!$D$13)</f>
        <v>0</v>
      </c>
      <c r="AX291" s="121">
        <f>AX290+Observaciones!$F290-AV291-AU291-AW291-AY290</f>
        <v>25.500001922109927</v>
      </c>
      <c r="AY291" s="121">
        <f>MAX(0,(AX291-Constantes!$D$14)*(1-EXP(-Constantes!$D$22)))</f>
        <v>2.6462255315395339E-8</v>
      </c>
      <c r="AZ291" s="119">
        <f>AZ290+(Entradas!$F$19*AW291-BA290)/(800*Entradas!$D$44)</f>
        <v>0</v>
      </c>
      <c r="BA291" s="119">
        <f>8000*Entradas!$D$45*AZ291/Constantes!$F$32</f>
        <v>0</v>
      </c>
      <c r="BB291" s="119">
        <f>10*Escenarios!$F$11*AV291</f>
        <v>0</v>
      </c>
      <c r="BC291" s="119">
        <f>10*Escenarios!$F$11*BA291</f>
        <v>0</v>
      </c>
      <c r="BD291" s="119">
        <f>0.001*Observaciones!$F290*Escenarios!$F$9</f>
        <v>0</v>
      </c>
      <c r="BE291" s="119">
        <f>Observaciones!$I290</f>
        <v>0</v>
      </c>
      <c r="BF291" s="119">
        <f>MIN(0.0005*ETo!$M290*Escenarios!$F$9*(BJ290/Constantes!$F$27)^(2/3),BJ290+BB291+BE291+BC291+BD291)</f>
        <v>1.3378361006010817</v>
      </c>
      <c r="BG291" s="119">
        <f>MIN(Constantes!$F$26*(BJ290/Constantes!$F$27)^(2/3),BJ290+BB291+BC291+BD291+BE291-BF291)</f>
        <v>4.8420831591275393</v>
      </c>
      <c r="BH291" s="119">
        <f>MIN(Entradas!$F$20,BJ290+BB291+BC291+BD291+BE291-BF291-BG291)</f>
        <v>1</v>
      </c>
      <c r="BI291" s="119">
        <f>MAX(0,BJ290+BB291+BC291+BD291+BE291-BF291-BG291-BH291-Constantes!$F$27)</f>
        <v>0</v>
      </c>
      <c r="BJ291" s="119">
        <f t="shared" si="42"/>
        <v>92.091018907717114</v>
      </c>
      <c r="BK291" s="119">
        <f>(Escenarios!$F$11*AU291+0.1*BF291)/(Escenarios!$F$12)</f>
        <v>3.8301738505508586E-3</v>
      </c>
      <c r="BL291" s="119">
        <f>BI291/10/Escenarios!$F$12</f>
        <v>0</v>
      </c>
      <c r="BM291" s="119">
        <f>(Escenarios!$F$11*AW291+0.1*BG291)/(Escenarios!$F$12)</f>
        <v>1.383452331179297E-2</v>
      </c>
      <c r="BN291" s="121">
        <f t="shared" si="43"/>
        <v>98.299022834836691</v>
      </c>
      <c r="BO291" s="121">
        <f>MAX(0,(BN291-Constantes!$D$13)*(1-EXP(-Constantes!$D$23)))</f>
        <v>0.39924701396649909</v>
      </c>
      <c r="BP291" s="121">
        <f>BL291+AY291*Escenarios!$F$11/Escenarios!$F$12+BO291</f>
        <v>0.39924703891662555</v>
      </c>
      <c r="BQ291" s="121">
        <f>0.0526*BL291*Observaciones!$F290^1.218</f>
        <v>0</v>
      </c>
      <c r="BR291" s="121">
        <f>BQ291*Constantes!$F$38</f>
        <v>0</v>
      </c>
      <c r="BS291" s="121">
        <f t="shared" si="44"/>
        <v>0</v>
      </c>
      <c r="BT291" s="15"/>
      <c r="BU291" s="74">
        <v>285</v>
      </c>
      <c r="BV291" s="75">
        <f>0.0526*Observaciones!$F290^2.218</f>
        <v>0</v>
      </c>
      <c r="BW291" s="75">
        <f>IF(Observaciones!$F290&gt;0.05*$CA$7,((Observaciones!$F290-0.05*$CA$7)^2)/(Observaciones!$F290+0.95*$CA$7),0)</f>
        <v>0</v>
      </c>
      <c r="BX291" s="75">
        <f>0.0526*BW291*Observaciones!$F290^1.218</f>
        <v>0</v>
      </c>
      <c r="BY291" s="27"/>
      <c r="BZ291" s="27"/>
      <c r="CA291" s="103"/>
      <c r="CB291" s="37"/>
    </row>
    <row r="292" spans="2:80" s="2" customFormat="1" ht="14.5" x14ac:dyDescent="0.35">
      <c r="B292" s="36"/>
      <c r="C292" s="74">
        <v>286</v>
      </c>
      <c r="D292" s="146">
        <f>ETo!$I291*((1-Constantes!$D$19)*ETo!$K291+ETo!$L291)</f>
        <v>1.8874674797212452</v>
      </c>
      <c r="E292" s="75">
        <f>MIN(D292*Constantes!$D$17,0.8*(H291+Observaciones!$F291-F292-G292-Constantes!$D$14))</f>
        <v>1.1739966268695448</v>
      </c>
      <c r="F292" s="75">
        <f>IF(Observaciones!$F291&gt;0.05*Constantes!$D$18,((Observaciones!$F291-0.05*Constantes!$D$18)^2)/(Observaciones!$F291+0.95*Constantes!$D$18),0)</f>
        <v>0</v>
      </c>
      <c r="G292" s="75">
        <f>MAX(0,H291+Observaciones!$F291-F292-Constantes!$D$13)</f>
        <v>0</v>
      </c>
      <c r="H292" s="75">
        <f>H291+Observaciones!$F291-F292-E292-G292-I291</f>
        <v>28.126005268778126</v>
      </c>
      <c r="I292" s="75">
        <f>MAX(0,(H292-Constantes!$D$14)*(1-EXP(-Constantes!$D$22)))</f>
        <v>3.6152990537264104E-2</v>
      </c>
      <c r="J292" s="75">
        <f t="shared" si="36"/>
        <v>88.634913959922912</v>
      </c>
      <c r="K292" s="75">
        <f>MAX(0,(J292-Constantes!$D$13)*(1-EXP(-Constantes!$D$23)))</f>
        <v>0.33249213781605058</v>
      </c>
      <c r="L292" s="75">
        <f t="shared" si="37"/>
        <v>0.3686451283533147</v>
      </c>
      <c r="M292" s="75">
        <f>0.0526*F292*Observaciones!$F291^1.218</f>
        <v>0</v>
      </c>
      <c r="N292" s="75">
        <f>M292*Constantes!$D$38</f>
        <v>0</v>
      </c>
      <c r="O292" s="75">
        <f t="shared" si="38"/>
        <v>0</v>
      </c>
      <c r="P292" s="15"/>
      <c r="Q292" s="120">
        <v>286</v>
      </c>
      <c r="R292" s="146">
        <f>ETo!$I291*((1-Constantes!$E$19)*ETo!$K291+ETo!$L291)</f>
        <v>1.8877316722559285</v>
      </c>
      <c r="S292" s="121">
        <f>MIN(R292*Constantes!$E$17,0.8*(V291+Observaciones!$F291-T292-U292-Constantes!$D$14))</f>
        <v>1.1750121031069147</v>
      </c>
      <c r="T292" s="121">
        <f>IF(Observaciones!$F291&gt;0.05*Constantes!$E$18,((Observaciones!$F291-0.05*Constantes!$E$18)^2)/(Observaciones!$F291+0.95*Constantes!$E$18),0)</f>
        <v>0</v>
      </c>
      <c r="U292" s="121">
        <f>MAX(0,V291+Observaciones!$F291-T292-Constantes!$D$13)</f>
        <v>0</v>
      </c>
      <c r="V292" s="121">
        <f>V291+Observaciones!$F291-T292-S292-U292-W291</f>
        <v>28.124989792540756</v>
      </c>
      <c r="W292" s="121">
        <f>MAX(0,(V292-Constantes!$D$14)*(1-EXP(-Constantes!$D$22)))</f>
        <v>3.6139010175824257E-2</v>
      </c>
      <c r="X292" s="119">
        <f>X291+(Entradas!$E$19*U292-Y291)/(800*Entradas!$D$44)</f>
        <v>0</v>
      </c>
      <c r="Y292" s="119">
        <f>8000*Entradas!$D$45*X292/Constantes!$E$32</f>
        <v>0</v>
      </c>
      <c r="Z292" s="119">
        <f>10*Escenarios!$E$11*T292</f>
        <v>0</v>
      </c>
      <c r="AA292" s="119">
        <f>10*Escenarios!$E$11*Y292</f>
        <v>0</v>
      </c>
      <c r="AB292" s="119">
        <f>0.001*Observaciones!$F291*Escenarios!$E$9</f>
        <v>19</v>
      </c>
      <c r="AC292" s="119">
        <f>Observaciones!$I291</f>
        <v>0</v>
      </c>
      <c r="AD292" s="119">
        <f>MIN(0.0005*ETo!$M291*Escenarios!$E$9*(AH291/Constantes!$E$27)^(2/3),AH291+Z292+AA292+AB292+AC292)</f>
        <v>3.9488652381650571</v>
      </c>
      <c r="AE292" s="119">
        <f>MIN(Constantes!$E$26*(AH291/Constantes!$E$27)^(2/3),AH291+Z292+AA292+AB292+AC292-AD292)</f>
        <v>14.027609214453847</v>
      </c>
      <c r="AF292" s="119">
        <f>MIN(Entradas!$E$20,AH291+Z292+AA292+AB292+AC292-AD292-AE292)</f>
        <v>1</v>
      </c>
      <c r="AG292" s="119">
        <f>MAX(0,AH291+Z292+AA292+AB292+AC292-AD292-AE292-AF292-Constantes!$E$27)</f>
        <v>0</v>
      </c>
      <c r="AH292" s="119">
        <f t="shared" si="39"/>
        <v>3915.9924381686083</v>
      </c>
      <c r="AI292" s="119">
        <f>(Escenarios!$E$11*S292+0.1*AD292)/(Escenarios!$E$12)</f>
        <v>1.169508688028716</v>
      </c>
      <c r="AJ292" s="119">
        <f>AG292/10/Escenarios!$E$12</f>
        <v>0</v>
      </c>
      <c r="AK292" s="119">
        <f>(Escenarios!$E$11*U292+0.1*AE292)/(Escenarios!$E$12)</f>
        <v>4.0078883469868133E-2</v>
      </c>
      <c r="AL292" s="121">
        <f t="shared" si="40"/>
        <v>93.907824792504641</v>
      </c>
      <c r="AM292" s="121">
        <f>MAX(0,(AL292-Constantes!$D$13)*(1-EXP(-Constantes!$D$23)))</f>
        <v>0.36891479345221156</v>
      </c>
      <c r="AN292" s="121">
        <f>AJ292+W292*Escenarios!$E$11/Escenarios!$E$12+AM292</f>
        <v>0.40453753205409548</v>
      </c>
      <c r="AO292" s="121">
        <f>0.0526*AJ292*Observaciones!$F291^1.218</f>
        <v>0</v>
      </c>
      <c r="AP292" s="121">
        <f>AO292*Constantes!$E$38</f>
        <v>0</v>
      </c>
      <c r="AQ292" s="121">
        <f t="shared" si="41"/>
        <v>0</v>
      </c>
      <c r="AR292" s="15"/>
      <c r="AS292" s="74">
        <v>286</v>
      </c>
      <c r="AT292" s="146">
        <f>ETo!$I291*((1-Constantes!$F$19)*ETo!$K291+ETo!$L291)</f>
        <v>1.8885722848662843</v>
      </c>
      <c r="AU292" s="121">
        <f>MIN(AT292*Constantes!$F$17,0.8*(AX291+Observaciones!$F291-AV292-AW292-Constantes!$D$14))</f>
        <v>1.1782488576716494</v>
      </c>
      <c r="AV292" s="121">
        <f>IF(Observaciones!$F291&gt;0.05*Constantes!$F$18,((Observaciones!$F291-0.05*Constantes!$F$18)^2)/(Observaciones!$F291+0.95*Constantes!$F$18),0)</f>
        <v>0</v>
      </c>
      <c r="AW292" s="121">
        <f>MAX(0,AX291+Observaciones!$F291-AV292-Constantes!$D$13)</f>
        <v>0</v>
      </c>
      <c r="AX292" s="121">
        <f>AX291+Observaciones!$F291-AV292-AU292-AW292-AY291</f>
        <v>28.121753037976021</v>
      </c>
      <c r="AY292" s="121">
        <f>MAX(0,(AX292-Constantes!$D$14)*(1-EXP(-Constantes!$D$22)))</f>
        <v>3.6094448819249079E-2</v>
      </c>
      <c r="AZ292" s="119">
        <f>AZ291+(Entradas!$F$19*AW292-BA291)/(800*Entradas!$D$44)</f>
        <v>0</v>
      </c>
      <c r="BA292" s="119">
        <f>8000*Entradas!$D$45*AZ292/Constantes!$F$32</f>
        <v>0</v>
      </c>
      <c r="BB292" s="119">
        <f>10*Escenarios!$F$11*AV292</f>
        <v>0</v>
      </c>
      <c r="BC292" s="119">
        <f>10*Escenarios!$F$11*BA292</f>
        <v>0</v>
      </c>
      <c r="BD292" s="119">
        <f>0.001*Observaciones!$F291*Escenarios!$F$9</f>
        <v>76</v>
      </c>
      <c r="BE292" s="119">
        <f>Observaciones!$I291</f>
        <v>0</v>
      </c>
      <c r="BF292" s="119">
        <f>MIN(0.0005*ETo!$M291*Escenarios!$F$9*(BJ291/Constantes!$F$27)^(2/3),BJ291+BB292+BE292+BC292+BD292)</f>
        <v>1.2965352616463033</v>
      </c>
      <c r="BG292" s="119">
        <f>MIN(Constantes!$F$26*(BJ291/Constantes!$F$27)^(2/3),BJ291+BB292+BC292+BD292+BE292-BF292)</f>
        <v>4.6057003433181753</v>
      </c>
      <c r="BH292" s="119">
        <f>MIN(Entradas!$F$20,BJ291+BB292+BC292+BD292+BE292-BF292-BG292)</f>
        <v>1</v>
      </c>
      <c r="BI292" s="119">
        <f>MAX(0,BJ291+BB292+BC292+BD292+BE292-BF292-BG292-BH292-Constantes!$F$27)</f>
        <v>0</v>
      </c>
      <c r="BJ292" s="119">
        <f t="shared" si="42"/>
        <v>161.18878330275263</v>
      </c>
      <c r="BK292" s="119">
        <f>(Escenarios!$F$11*AU292+0.1*BF292)/(Escenarios!$F$12)</f>
        <v>1.1146247379808303</v>
      </c>
      <c r="BL292" s="119">
        <f>BI292/10/Escenarios!$F$12</f>
        <v>0</v>
      </c>
      <c r="BM292" s="119">
        <f>(Escenarios!$F$11*AW292+0.1*BG292)/(Escenarios!$F$12)</f>
        <v>1.315914383805193E-2</v>
      </c>
      <c r="BN292" s="121">
        <f t="shared" si="43"/>
        <v>97.912934964708242</v>
      </c>
      <c r="BO292" s="121">
        <f>MAX(0,(BN292-Constantes!$D$13)*(1-EXP(-Constantes!$D$23)))</f>
        <v>0.39658011024188178</v>
      </c>
      <c r="BP292" s="121">
        <f>BL292+AY292*Escenarios!$F$11/Escenarios!$F$12+BO292</f>
        <v>0.43061201912860236</v>
      </c>
      <c r="BQ292" s="121">
        <f>0.0526*BL292*Observaciones!$F291^1.218</f>
        <v>0</v>
      </c>
      <c r="BR292" s="121">
        <f>BQ292*Constantes!$F$38</f>
        <v>0</v>
      </c>
      <c r="BS292" s="121">
        <f t="shared" si="44"/>
        <v>0</v>
      </c>
      <c r="BT292" s="15"/>
      <c r="BU292" s="74">
        <v>286</v>
      </c>
      <c r="BV292" s="75">
        <f>0.0526*Observaciones!$F291^2.218</f>
        <v>1.0161217826375908</v>
      </c>
      <c r="BW292" s="75">
        <f>IF(Observaciones!$F291&gt;0.05*$CA$7,((Observaciones!$F291-0.05*$CA$7)^2)/(Observaciones!$F291+0.95*$CA$7),0)</f>
        <v>0.11653532226287651</v>
      </c>
      <c r="BX292" s="75">
        <f>0.0526*BW292*Observaciones!$F291^1.218</f>
        <v>3.1161599841578999E-2</v>
      </c>
      <c r="BY292" s="27"/>
      <c r="BZ292" s="27"/>
      <c r="CA292" s="103"/>
      <c r="CB292" s="37"/>
    </row>
    <row r="293" spans="2:80" s="2" customFormat="1" ht="14.5" x14ac:dyDescent="0.35">
      <c r="B293" s="36"/>
      <c r="C293" s="74">
        <v>287</v>
      </c>
      <c r="D293" s="146">
        <f>ETo!$I292*((1-Constantes!$D$19)*ETo!$K292+ETo!$L292)</f>
        <v>1.9275939466017113</v>
      </c>
      <c r="E293" s="75">
        <f>MIN(D293*Constantes!$D$17,0.8*(H292+Observaciones!$F292-F293-G293-Constantes!$D$14))</f>
        <v>1.1989551161002134</v>
      </c>
      <c r="F293" s="75">
        <f>IF(Observaciones!$F292&gt;0.05*Constantes!$D$18,((Observaciones!$F292-0.05*Constantes!$D$18)^2)/(Observaciones!$F292+0.95*Constantes!$D$18),0)</f>
        <v>3.03549366300951E-2</v>
      </c>
      <c r="G293" s="75">
        <f>MAX(0,H292+Observaciones!$F292-F293-Constantes!$D$13)</f>
        <v>0</v>
      </c>
      <c r="H293" s="75">
        <f>H292+Observaciones!$F292-F293-E293-G293-I292</f>
        <v>32.260542225510555</v>
      </c>
      <c r="I293" s="75">
        <f>MAX(0,(H293-Constantes!$D$14)*(1-EXP(-Constantes!$D$22)))</f>
        <v>9.3074382603726802E-2</v>
      </c>
      <c r="J293" s="75">
        <f t="shared" si="36"/>
        <v>88.302421822106865</v>
      </c>
      <c r="K293" s="75">
        <f>MAX(0,(J293-Constantes!$D$13)*(1-EXP(-Constantes!$D$23)))</f>
        <v>0.33019544685693653</v>
      </c>
      <c r="L293" s="75">
        <f t="shared" si="37"/>
        <v>0.45362476609075841</v>
      </c>
      <c r="M293" s="75">
        <f>0.0526*F293*Observaciones!$F292^1.218</f>
        <v>1.2452904976808213E-2</v>
      </c>
      <c r="N293" s="75">
        <f>M293*Constantes!$D$38</f>
        <v>5.6138863614343101E-5</v>
      </c>
      <c r="O293" s="75">
        <f t="shared" si="38"/>
        <v>12.375616988052894</v>
      </c>
      <c r="P293" s="15"/>
      <c r="Q293" s="120">
        <v>287</v>
      </c>
      <c r="R293" s="146">
        <f>ETo!$I292*((1-Constantes!$E$19)*ETo!$K292+ETo!$L292)</f>
        <v>1.9278637356233275</v>
      </c>
      <c r="S293" s="121">
        <f>MIN(R293*Constantes!$E$17,0.8*(V292+Observaciones!$F292-T293-U293-Constantes!$D$14))</f>
        <v>1.1999921682678676</v>
      </c>
      <c r="T293" s="121">
        <f>IF(Observaciones!$F292&gt;0.05*Constantes!$E$18,((Observaciones!$F292-0.05*Constantes!$E$18)^2)/(Observaciones!$F292+0.95*Constantes!$E$18),0)</f>
        <v>2.973376456242189E-2</v>
      </c>
      <c r="U293" s="121">
        <f>MAX(0,V292+Observaciones!$F292-T293-Constantes!$D$13)</f>
        <v>0</v>
      </c>
      <c r="V293" s="121">
        <f>V292+Observaciones!$F292-T293-S293-U293-W292</f>
        <v>32.259124849534643</v>
      </c>
      <c r="W293" s="121">
        <f>MAX(0,(V293-Constantes!$D$14)*(1-EXP(-Constantes!$D$22)))</f>
        <v>9.3054869169822405E-2</v>
      </c>
      <c r="X293" s="119">
        <f>X292+(Entradas!$E$19*U293-Y292)/(800*Entradas!$D$44)</f>
        <v>0</v>
      </c>
      <c r="Y293" s="119">
        <f>8000*Entradas!$D$45*X293/Constantes!$E$32</f>
        <v>0</v>
      </c>
      <c r="Z293" s="119">
        <f>10*Escenarios!$E$11*T293</f>
        <v>10.258148774035552</v>
      </c>
      <c r="AA293" s="119">
        <f>10*Escenarios!$E$11*Y293</f>
        <v>0</v>
      </c>
      <c r="AB293" s="119">
        <f>0.001*Observaciones!$F292*Escenarios!$E$9</f>
        <v>27</v>
      </c>
      <c r="AC293" s="119">
        <f>Observaciones!$I292</f>
        <v>0</v>
      </c>
      <c r="AD293" s="119">
        <f>MIN(0.0005*ETo!$M292*Escenarios!$E$9*(AH292/Constantes!$E$27)^(2/3),AH292+Z293+AA293+AB293+AC293)</f>
        <v>4.032783358914779</v>
      </c>
      <c r="AE293" s="119">
        <f>MIN(Constantes!$E$26*(AH292/Constantes!$E$27)^(2/3),AH292+Z293+AA293+AB293+AC293-AD293)</f>
        <v>14.027665395842098</v>
      </c>
      <c r="AF293" s="119">
        <f>MIN(Entradas!$E$20,AH292+Z293+AA293+AB293+AC293-AD293-AE293)</f>
        <v>1</v>
      </c>
      <c r="AG293" s="119">
        <f>MAX(0,AH292+Z293+AA293+AB293+AC293-AD293-AE293-AF293-Constantes!$E$27)</f>
        <v>0</v>
      </c>
      <c r="AH293" s="119">
        <f t="shared" si="39"/>
        <v>3934.1901381878865</v>
      </c>
      <c r="AI293" s="119">
        <f>(Escenarios!$E$11*S293+0.1*AD293)/(Escenarios!$E$12)</f>
        <v>1.1943716611752262</v>
      </c>
      <c r="AJ293" s="119">
        <f>AG293/10/Escenarios!$E$12</f>
        <v>0</v>
      </c>
      <c r="AK293" s="119">
        <f>(Escenarios!$E$11*U293+0.1*AE293)/(Escenarios!$E$12)</f>
        <v>4.0079043988120282E-2</v>
      </c>
      <c r="AL293" s="121">
        <f t="shared" si="40"/>
        <v>93.578989043040551</v>
      </c>
      <c r="AM293" s="121">
        <f>MAX(0,(AL293-Constantes!$D$13)*(1-EXP(-Constantes!$D$23)))</f>
        <v>0.36664335901232264</v>
      </c>
      <c r="AN293" s="121">
        <f>AJ293+W293*Escenarios!$E$11/Escenarios!$E$12+AM293</f>
        <v>0.45836887290829043</v>
      </c>
      <c r="AO293" s="121">
        <f>0.0526*AJ293*Observaciones!$F292^1.218</f>
        <v>0</v>
      </c>
      <c r="AP293" s="121">
        <f>AO293*Constantes!$E$38</f>
        <v>0</v>
      </c>
      <c r="AQ293" s="121">
        <f t="shared" si="41"/>
        <v>0</v>
      </c>
      <c r="AR293" s="15"/>
      <c r="AS293" s="74">
        <v>287</v>
      </c>
      <c r="AT293" s="146">
        <f>ETo!$I292*((1-Constantes!$F$19)*ETo!$K292+ETo!$L292)</f>
        <v>1.9287221552375624</v>
      </c>
      <c r="AU293" s="121">
        <f>MIN(AT293*Constantes!$F$17,0.8*(AX292+Observaciones!$F292-AV293-AW293-Constantes!$D$14))</f>
        <v>1.2032976944462359</v>
      </c>
      <c r="AV293" s="121">
        <f>IF(Observaciones!$F292&gt;0.05*Constantes!$F$18,((Observaciones!$F292-0.05*Constantes!$F$18)^2)/(Observaciones!$F292+0.95*Constantes!$F$18),0)</f>
        <v>2.7807397068209536E-2</v>
      </c>
      <c r="AW293" s="121">
        <f>MAX(0,AX292+Observaciones!$F292-AV293-Constantes!$D$13)</f>
        <v>0</v>
      </c>
      <c r="AX293" s="121">
        <f>AX292+Observaciones!$F292-AV293-AU293-AW293-AY292</f>
        <v>32.254553497642327</v>
      </c>
      <c r="AY293" s="121">
        <f>MAX(0,(AX293-Constantes!$D$14)*(1-EXP(-Constantes!$D$22)))</f>
        <v>9.2991934017456049E-2</v>
      </c>
      <c r="AZ293" s="119">
        <f>AZ292+(Entradas!$F$19*AW293-BA292)/(800*Entradas!$D$44)</f>
        <v>0</v>
      </c>
      <c r="BA293" s="119">
        <f>8000*Entradas!$D$45*AZ293/Constantes!$F$32</f>
        <v>0</v>
      </c>
      <c r="BB293" s="119">
        <f>10*Escenarios!$F$11*AV293</f>
        <v>9.1764410325091461</v>
      </c>
      <c r="BC293" s="119">
        <f>10*Escenarios!$F$11*BA293</f>
        <v>0</v>
      </c>
      <c r="BD293" s="119">
        <f>0.001*Observaciones!$F292*Escenarios!$F$9</f>
        <v>108</v>
      </c>
      <c r="BE293" s="119">
        <f>Observaciones!$I292</f>
        <v>0</v>
      </c>
      <c r="BF293" s="119">
        <f>MIN(0.0005*ETo!$M292*Escenarios!$F$9*(BJ292/Constantes!$F$27)^(2/3),BJ292+BB293+BE293+BC293+BD293)</f>
        <v>1.9230630886492626</v>
      </c>
      <c r="BG293" s="119">
        <f>MIN(Constantes!$F$26*(BJ292/Constantes!$F$27)^(2/3),BJ292+BB293+BC293+BD293+BE293-BF293)</f>
        <v>6.6891977926445678</v>
      </c>
      <c r="BH293" s="119">
        <f>MIN(Entradas!$F$20,BJ292+BB293+BC293+BD293+BE293-BF293-BG293)</f>
        <v>1</v>
      </c>
      <c r="BI293" s="119">
        <f>MAX(0,BJ292+BB293+BC293+BD293+BE293-BF293-BG293-BH293-Constantes!$F$27)</f>
        <v>0</v>
      </c>
      <c r="BJ293" s="119">
        <f t="shared" si="42"/>
        <v>268.75296345396794</v>
      </c>
      <c r="BK293" s="119">
        <f>(Escenarios!$F$11*AU293+0.1*BF293)/(Escenarios!$F$12)</f>
        <v>1.1400322921597346</v>
      </c>
      <c r="BL293" s="119">
        <f>BI293/10/Escenarios!$F$12</f>
        <v>0</v>
      </c>
      <c r="BM293" s="119">
        <f>(Escenarios!$F$11*AW293+0.1*BG293)/(Escenarios!$F$12)</f>
        <v>1.9111993693270195E-2</v>
      </c>
      <c r="BN293" s="121">
        <f t="shared" si="43"/>
        <v>97.535466848159629</v>
      </c>
      <c r="BO293" s="121">
        <f>MAX(0,(BN293-Constantes!$D$13)*(1-EXP(-Constantes!$D$23)))</f>
        <v>0.39397274750444877</v>
      </c>
      <c r="BP293" s="121">
        <f>BL293+AY293*Escenarios!$F$11/Escenarios!$F$12+BO293</f>
        <v>0.48165085672090735</v>
      </c>
      <c r="BQ293" s="121">
        <f>0.0526*BL293*Observaciones!$F292^1.218</f>
        <v>0</v>
      </c>
      <c r="BR293" s="121">
        <f>BQ293*Constantes!$F$38</f>
        <v>0</v>
      </c>
      <c r="BS293" s="121">
        <f t="shared" si="44"/>
        <v>0</v>
      </c>
      <c r="BT293" s="15"/>
      <c r="BU293" s="74">
        <v>287</v>
      </c>
      <c r="BV293" s="75">
        <f>0.0526*Observaciones!$F292^2.218</f>
        <v>2.215313037685418</v>
      </c>
      <c r="BW293" s="75">
        <f>IF(Observaciones!$F292&gt;0.05*$CA$7,((Observaciones!$F292-0.05*$CA$7)^2)/(Observaciones!$F292+0.95*$CA$7),0)</f>
        <v>0.35127835852292982</v>
      </c>
      <c r="BX293" s="75">
        <f>0.0526*BW293*Observaciones!$F292^1.218</f>
        <v>0.14410954212825539</v>
      </c>
      <c r="BY293" s="27"/>
      <c r="BZ293" s="27"/>
      <c r="CA293" s="103"/>
      <c r="CB293" s="37"/>
    </row>
    <row r="294" spans="2:80" s="2" customFormat="1" ht="14.5" x14ac:dyDescent="0.35">
      <c r="B294" s="36"/>
      <c r="C294" s="74">
        <v>288</v>
      </c>
      <c r="D294" s="146">
        <f>ETo!$I293*((1-Constantes!$D$19)*ETo!$K293+ETo!$L293)</f>
        <v>1.9263969592402337</v>
      </c>
      <c r="E294" s="75">
        <f>MIN(D294*Constantes!$D$17,0.8*(H293+Observaciones!$F293-F294-G294-Constantes!$D$14))</f>
        <v>1.1982105951270692</v>
      </c>
      <c r="F294" s="75">
        <f>IF(Observaciones!$F293&gt;0.05*Constantes!$D$18,((Observaciones!$F293-0.05*Constantes!$D$18)^2)/(Observaciones!$F293+0.95*Constantes!$D$18),0)</f>
        <v>0</v>
      </c>
      <c r="G294" s="75">
        <f>MAX(0,H293+Observaciones!$F293-F294-Constantes!$D$13)</f>
        <v>0</v>
      </c>
      <c r="H294" s="75">
        <f>H293+Observaciones!$F293-F294-E294-G294-I293</f>
        <v>30.969257247779758</v>
      </c>
      <c r="I294" s="75">
        <f>MAX(0,(H294-Constantes!$D$14)*(1-EXP(-Constantes!$D$22)))</f>
        <v>7.5296880732020829E-2</v>
      </c>
      <c r="J294" s="75">
        <f t="shared" si="36"/>
        <v>87.972226375249932</v>
      </c>
      <c r="K294" s="75">
        <f>MAX(0,(J294-Constantes!$D$13)*(1-EXP(-Constantes!$D$23)))</f>
        <v>0.3279146203011023</v>
      </c>
      <c r="L294" s="75">
        <f t="shared" si="37"/>
        <v>0.40321150103312314</v>
      </c>
      <c r="M294" s="75">
        <f>0.0526*F294*Observaciones!$F293^1.218</f>
        <v>0</v>
      </c>
      <c r="N294" s="75">
        <f>M294*Constantes!$D$38</f>
        <v>0</v>
      </c>
      <c r="O294" s="75">
        <f t="shared" si="38"/>
        <v>0</v>
      </c>
      <c r="P294" s="15"/>
      <c r="Q294" s="120">
        <v>288</v>
      </c>
      <c r="R294" s="146">
        <f>ETo!$I293*((1-Constantes!$E$19)*ETo!$K293+ETo!$L293)</f>
        <v>1.9266664066687755</v>
      </c>
      <c r="S294" s="121">
        <f>MIN(R294*Constantes!$E$17,0.8*(V293+Observaciones!$F293-T294-U294-Constantes!$D$14))</f>
        <v>1.1992468949678134</v>
      </c>
      <c r="T294" s="121">
        <f>IF(Observaciones!$F293&gt;0.05*Constantes!$E$18,((Observaciones!$F293-0.05*Constantes!$E$18)^2)/(Observaciones!$F293+0.95*Constantes!$E$18),0)</f>
        <v>0</v>
      </c>
      <c r="U294" s="121">
        <f>MAX(0,V293+Observaciones!$F293-T294-Constantes!$D$13)</f>
        <v>0</v>
      </c>
      <c r="V294" s="121">
        <f>V293+Observaciones!$F293-T294-S294-U294-W293</f>
        <v>30.966823085397007</v>
      </c>
      <c r="W294" s="121">
        <f>MAX(0,(V294-Constantes!$D$14)*(1-EXP(-Constantes!$D$22)))</f>
        <v>7.5263368899186348E-2</v>
      </c>
      <c r="X294" s="119">
        <f>X293+(Entradas!$E$19*U294-Y293)/(800*Entradas!$D$44)</f>
        <v>0</v>
      </c>
      <c r="Y294" s="119">
        <f>8000*Entradas!$D$45*X294/Constantes!$E$32</f>
        <v>0</v>
      </c>
      <c r="Z294" s="119">
        <f>10*Escenarios!$E$11*T294</f>
        <v>0</v>
      </c>
      <c r="AA294" s="119">
        <f>10*Escenarios!$E$11*Y294</f>
        <v>0</v>
      </c>
      <c r="AB294" s="119">
        <f>0.001*Observaciones!$F293*Escenarios!$E$9</f>
        <v>0</v>
      </c>
      <c r="AC294" s="119">
        <f>Observaciones!$I293</f>
        <v>0</v>
      </c>
      <c r="AD294" s="119">
        <f>MIN(0.0005*ETo!$M293*Escenarios!$E$9*(AH293/Constantes!$E$27)^(2/3),AH293+Z294+AA294+AB294+AC294)</f>
        <v>4.0423328216401462</v>
      </c>
      <c r="AE294" s="119">
        <f>MIN(Constantes!$E$26*(AH293/Constantes!$E$27)^(2/3),AH293+Z294+AA294+AB294+AC294-AD294)</f>
        <v>14.07108971285666</v>
      </c>
      <c r="AF294" s="119">
        <f>MIN(Entradas!$E$20,AH293+Z294+AA294+AB294+AC294-AD294-AE294)</f>
        <v>1</v>
      </c>
      <c r="AG294" s="119">
        <f>MAX(0,AH293+Z294+AA294+AB294+AC294-AD294-AE294-AF294-Constantes!$E$27)</f>
        <v>0</v>
      </c>
      <c r="AH294" s="119">
        <f t="shared" si="39"/>
        <v>3915.0767156533898</v>
      </c>
      <c r="AI294" s="119">
        <f>(Escenarios!$E$11*S294+0.1*AD294)/(Escenarios!$E$12)</f>
        <v>1.1936643188158165</v>
      </c>
      <c r="AJ294" s="119">
        <f>AG294/10/Escenarios!$E$12</f>
        <v>0</v>
      </c>
      <c r="AK294" s="119">
        <f>(Escenarios!$E$11*U294+0.1*AE294)/(Escenarios!$E$12)</f>
        <v>4.0203113465304745E-2</v>
      </c>
      <c r="AL294" s="121">
        <f t="shared" si="40"/>
        <v>93.252548797493532</v>
      </c>
      <c r="AM294" s="121">
        <f>MAX(0,(AL294-Constantes!$D$13)*(1-EXP(-Constantes!$D$23)))</f>
        <v>0.36438847152667148</v>
      </c>
      <c r="AN294" s="121">
        <f>AJ294+W294*Escenarios!$E$11/Escenarios!$E$12+AM294</f>
        <v>0.43857664944158375</v>
      </c>
      <c r="AO294" s="121">
        <f>0.0526*AJ294*Observaciones!$F293^1.218</f>
        <v>0</v>
      </c>
      <c r="AP294" s="121">
        <f>AO294*Constantes!$E$38</f>
        <v>0</v>
      </c>
      <c r="AQ294" s="121">
        <f t="shared" si="41"/>
        <v>0</v>
      </c>
      <c r="AR294" s="15"/>
      <c r="AS294" s="74">
        <v>288</v>
      </c>
      <c r="AT294" s="146">
        <f>ETo!$I293*((1-Constantes!$F$19)*ETo!$K293+ETo!$L293)</f>
        <v>1.9275237393959541</v>
      </c>
      <c r="AU294" s="121">
        <f>MIN(AT294*Constantes!$F$17,0.8*(AX293+Observaciones!$F293-AV294-AW294-Constantes!$D$14))</f>
        <v>1.2025500227220951</v>
      </c>
      <c r="AV294" s="121">
        <f>IF(Observaciones!$F293&gt;0.05*Constantes!$F$18,((Observaciones!$F293-0.05*Constantes!$F$18)^2)/(Observaciones!$F293+0.95*Constantes!$F$18),0)</f>
        <v>0</v>
      </c>
      <c r="AW294" s="121">
        <f>MAX(0,AX293+Observaciones!$F293-AV294-Constantes!$D$13)</f>
        <v>0</v>
      </c>
      <c r="AX294" s="121">
        <f>AX293+Observaciones!$F293-AV294-AU294-AW294-AY293</f>
        <v>30.959011540902775</v>
      </c>
      <c r="AY294" s="121">
        <f>MAX(0,(AX294-Constantes!$D$14)*(1-EXP(-Constantes!$D$22)))</f>
        <v>7.5155825057770992E-2</v>
      </c>
      <c r="AZ294" s="119">
        <f>AZ293+(Entradas!$F$19*AW294-BA293)/(800*Entradas!$D$44)</f>
        <v>0</v>
      </c>
      <c r="BA294" s="119">
        <f>8000*Entradas!$D$45*AZ294/Constantes!$F$32</f>
        <v>0</v>
      </c>
      <c r="BB294" s="119">
        <f>10*Escenarios!$F$11*AV294</f>
        <v>0</v>
      </c>
      <c r="BC294" s="119">
        <f>10*Escenarios!$F$11*BA294</f>
        <v>0</v>
      </c>
      <c r="BD294" s="119">
        <f>0.001*Observaciones!$F293*Escenarios!$F$9</f>
        <v>0</v>
      </c>
      <c r="BE294" s="119">
        <f>Observaciones!$I293</f>
        <v>0</v>
      </c>
      <c r="BF294" s="119">
        <f>MIN(0.0005*ETo!$M293*Escenarios!$F$9*(BJ293/Constantes!$F$27)^(2/3),BJ293+BB294+BE294+BC294+BD294)</f>
        <v>2.7020331328247988</v>
      </c>
      <c r="BG294" s="119">
        <f>MIN(Constantes!$F$26*(BJ293/Constantes!$F$27)^(2/3),BJ293+BB294+BC294+BD294+BE294-BF294)</f>
        <v>9.4055962971555438</v>
      </c>
      <c r="BH294" s="119">
        <f>MIN(Entradas!$F$20,BJ293+BB294+BC294+BD294+BE294-BF294-BG294)</f>
        <v>1</v>
      </c>
      <c r="BI294" s="119">
        <f>MAX(0,BJ293+BB294+BC294+BD294+BE294-BF294-BG294-BH294-Constantes!$F$27)</f>
        <v>0</v>
      </c>
      <c r="BJ294" s="119">
        <f t="shared" si="42"/>
        <v>255.64533402398757</v>
      </c>
      <c r="BK294" s="119">
        <f>(Escenarios!$F$11*AU294+0.1*BF294)/(Escenarios!$F$12)</f>
        <v>1.1415529732317604</v>
      </c>
      <c r="BL294" s="119">
        <f>BI294/10/Escenarios!$F$12</f>
        <v>0</v>
      </c>
      <c r="BM294" s="119">
        <f>(Escenarios!$F$11*AW294+0.1*BG294)/(Escenarios!$F$12)</f>
        <v>2.687313227758727E-2</v>
      </c>
      <c r="BN294" s="121">
        <f t="shared" si="43"/>
        <v>97.168367232932766</v>
      </c>
      <c r="BO294" s="121">
        <f>MAX(0,(BN294-Constantes!$D$13)*(1-EXP(-Constantes!$D$23)))</f>
        <v>0.39143700523720687</v>
      </c>
      <c r="BP294" s="121">
        <f>BL294+AY294*Escenarios!$F$11/Escenarios!$F$12+BO294</f>
        <v>0.4622982117202481</v>
      </c>
      <c r="BQ294" s="121">
        <f>0.0526*BL294*Observaciones!$F293^1.218</f>
        <v>0</v>
      </c>
      <c r="BR294" s="121">
        <f>BQ294*Constantes!$F$38</f>
        <v>0</v>
      </c>
      <c r="BS294" s="121">
        <f t="shared" si="44"/>
        <v>0</v>
      </c>
      <c r="BT294" s="15"/>
      <c r="BU294" s="74">
        <v>288</v>
      </c>
      <c r="BV294" s="75">
        <f>0.0526*Observaciones!$F293^2.218</f>
        <v>0</v>
      </c>
      <c r="BW294" s="75">
        <f>IF(Observaciones!$F293&gt;0.05*$CA$7,((Observaciones!$F293-0.05*$CA$7)^2)/(Observaciones!$F293+0.95*$CA$7),0)</f>
        <v>0</v>
      </c>
      <c r="BX294" s="75">
        <f>0.0526*BW294*Observaciones!$F293^1.218</f>
        <v>0</v>
      </c>
      <c r="BY294" s="27"/>
      <c r="BZ294" s="27"/>
      <c r="CA294" s="103"/>
      <c r="CB294" s="37"/>
    </row>
    <row r="295" spans="2:80" s="2" customFormat="1" ht="14.5" x14ac:dyDescent="0.35">
      <c r="B295" s="36"/>
      <c r="C295" s="74">
        <v>289</v>
      </c>
      <c r="D295" s="146">
        <f>ETo!$I294*((1-Constantes!$D$19)*ETo!$K294+ETo!$L294)</f>
        <v>1.9561259090239798</v>
      </c>
      <c r="E295" s="75">
        <f>MIN(D295*Constantes!$D$17,0.8*(H294+Observaciones!$F294-F295-G295-Constantes!$D$14))</f>
        <v>1.2167018735948956</v>
      </c>
      <c r="F295" s="75">
        <f>IF(Observaciones!$F294&gt;0.05*Constantes!$D$18,((Observaciones!$F294-0.05*Constantes!$D$18)^2)/(Observaciones!$F294+0.95*Constantes!$D$18),0)</f>
        <v>0</v>
      </c>
      <c r="G295" s="75">
        <f>MAX(0,H294+Observaciones!$F294-F295-Constantes!$D$13)</f>
        <v>0</v>
      </c>
      <c r="H295" s="75">
        <f>H294+Observaciones!$F294-F295-E295-G295-I294</f>
        <v>29.67725849345284</v>
      </c>
      <c r="I295" s="75">
        <f>MAX(0,(H295-Constantes!$D$14)*(1-EXP(-Constantes!$D$22)))</f>
        <v>5.7509552086990337E-2</v>
      </c>
      <c r="J295" s="75">
        <f t="shared" si="36"/>
        <v>87.644311754948831</v>
      </c>
      <c r="K295" s="75">
        <f>MAX(0,(J295-Constantes!$D$13)*(1-EXP(-Constantes!$D$23)))</f>
        <v>0.32564954856510986</v>
      </c>
      <c r="L295" s="75">
        <f t="shared" si="37"/>
        <v>0.38315910065210018</v>
      </c>
      <c r="M295" s="75">
        <f>0.0526*F295*Observaciones!$F294^1.218</f>
        <v>0</v>
      </c>
      <c r="N295" s="75">
        <f>M295*Constantes!$D$38</f>
        <v>0</v>
      </c>
      <c r="O295" s="75">
        <f t="shared" si="38"/>
        <v>0</v>
      </c>
      <c r="P295" s="15"/>
      <c r="Q295" s="120">
        <v>289</v>
      </c>
      <c r="R295" s="146">
        <f>ETo!$I294*((1-Constantes!$E$19)*ETo!$K294+ETo!$L294)</f>
        <v>1.9563994353979923</v>
      </c>
      <c r="S295" s="121">
        <f>MIN(R295*Constantes!$E$17,0.8*(V294+Observaciones!$F294-T295-U295-Constantes!$D$14))</f>
        <v>1.2177541166944608</v>
      </c>
      <c r="T295" s="121">
        <f>IF(Observaciones!$F294&gt;0.05*Constantes!$E$18,((Observaciones!$F294-0.05*Constantes!$E$18)^2)/(Observaciones!$F294+0.95*Constantes!$E$18),0)</f>
        <v>0</v>
      </c>
      <c r="U295" s="121">
        <f>MAX(0,V294+Observaciones!$F294-T295-Constantes!$D$13)</f>
        <v>0</v>
      </c>
      <c r="V295" s="121">
        <f>V294+Observaciones!$F294-T295-S295-U295-W294</f>
        <v>29.673805599803359</v>
      </c>
      <c r="W295" s="121">
        <f>MAX(0,(V295-Constantes!$D$14)*(1-EXP(-Constantes!$D$22)))</f>
        <v>5.7462015079764929E-2</v>
      </c>
      <c r="X295" s="119">
        <f>X294+(Entradas!$E$19*U295-Y294)/(800*Entradas!$D$44)</f>
        <v>0</v>
      </c>
      <c r="Y295" s="119">
        <f>8000*Entradas!$D$45*X295/Constantes!$E$32</f>
        <v>0</v>
      </c>
      <c r="Z295" s="119">
        <f>10*Escenarios!$E$11*T295</f>
        <v>0</v>
      </c>
      <c r="AA295" s="119">
        <f>10*Escenarios!$E$11*Y295</f>
        <v>0</v>
      </c>
      <c r="AB295" s="119">
        <f>0.001*Observaciones!$F294*Escenarios!$E$9</f>
        <v>0</v>
      </c>
      <c r="AC295" s="119">
        <f>Observaciones!$I294</f>
        <v>0</v>
      </c>
      <c r="AD295" s="119">
        <f>MIN(0.0005*ETo!$M294*Escenarios!$E$9*(AH294/Constantes!$E$27)^(2/3),AH294+Z295+AA295+AB295+AC295)</f>
        <v>4.0912185806076966</v>
      </c>
      <c r="AE295" s="119">
        <f>MIN(Constantes!$E$26*(AH294/Constantes!$E$27)^(2/3),AH294+Z295+AA295+AB295+AC295-AD295)</f>
        <v>14.025478474743975</v>
      </c>
      <c r="AF295" s="119">
        <f>MIN(Entradas!$E$20,AH294+Z295+AA295+AB295+AC295-AD295-AE295)</f>
        <v>1</v>
      </c>
      <c r="AG295" s="119">
        <f>MAX(0,AH294+Z295+AA295+AB295+AC295-AD295-AE295-AF295-Constantes!$E$27)</f>
        <v>0</v>
      </c>
      <c r="AH295" s="119">
        <f t="shared" si="39"/>
        <v>3895.960018598038</v>
      </c>
      <c r="AI295" s="119">
        <f>(Escenarios!$E$11*S295+0.1*AD295)/(Escenarios!$E$12)</f>
        <v>1.2120468252577048</v>
      </c>
      <c r="AJ295" s="119">
        <f>AG295/10/Escenarios!$E$12</f>
        <v>0</v>
      </c>
      <c r="AK295" s="119">
        <f>(Escenarios!$E$11*U295+0.1*AE295)/(Escenarios!$E$12)</f>
        <v>4.0072795642125646E-2</v>
      </c>
      <c r="AL295" s="121">
        <f t="shared" si="40"/>
        <v>92.928233121608997</v>
      </c>
      <c r="AM295" s="121">
        <f>MAX(0,(AL295-Constantes!$D$13)*(1-EXP(-Constantes!$D$23)))</f>
        <v>0.36214825951565827</v>
      </c>
      <c r="AN295" s="121">
        <f>AJ295+W295*Escenarios!$E$11/Escenarios!$E$12+AM295</f>
        <v>0.41878938866571225</v>
      </c>
      <c r="AO295" s="121">
        <f>0.0526*AJ295*Observaciones!$F294^1.218</f>
        <v>0</v>
      </c>
      <c r="AP295" s="121">
        <f>AO295*Constantes!$E$38</f>
        <v>0</v>
      </c>
      <c r="AQ295" s="121">
        <f t="shared" si="41"/>
        <v>0</v>
      </c>
      <c r="AR295" s="15"/>
      <c r="AS295" s="74">
        <v>289</v>
      </c>
      <c r="AT295" s="146">
        <f>ETo!$I294*((1-Constantes!$F$19)*ETo!$K294+ETo!$L294)</f>
        <v>1.9572697465880307</v>
      </c>
      <c r="AU295" s="121">
        <f>MIN(AT295*Constantes!$F$17,0.8*(AX294+Observaciones!$F294-AV295-AW295-Constantes!$D$14))</f>
        <v>1.2211080621867261</v>
      </c>
      <c r="AV295" s="121">
        <f>IF(Observaciones!$F294&gt;0.05*Constantes!$F$18,((Observaciones!$F294-0.05*Constantes!$F$18)^2)/(Observaciones!$F294+0.95*Constantes!$F$18),0)</f>
        <v>0</v>
      </c>
      <c r="AW295" s="121">
        <f>MAX(0,AX294+Observaciones!$F294-AV295-Constantes!$D$13)</f>
        <v>0</v>
      </c>
      <c r="AX295" s="121">
        <f>AX294+Observaciones!$F294-AV295-AU295-AW295-AY294</f>
        <v>29.662747653658279</v>
      </c>
      <c r="AY295" s="121">
        <f>MAX(0,(AX295-Constantes!$D$14)*(1-EXP(-Constantes!$D$22)))</f>
        <v>5.7309777067489097E-2</v>
      </c>
      <c r="AZ295" s="119">
        <f>AZ294+(Entradas!$F$19*AW295-BA294)/(800*Entradas!$D$44)</f>
        <v>0</v>
      </c>
      <c r="BA295" s="119">
        <f>8000*Entradas!$D$45*AZ295/Constantes!$F$32</f>
        <v>0</v>
      </c>
      <c r="BB295" s="119">
        <f>10*Escenarios!$F$11*AV295</f>
        <v>0</v>
      </c>
      <c r="BC295" s="119">
        <f>10*Escenarios!$F$11*BA295</f>
        <v>0</v>
      </c>
      <c r="BD295" s="119">
        <f>0.001*Observaciones!$F294*Escenarios!$F$9</f>
        <v>0</v>
      </c>
      <c r="BE295" s="119">
        <f>Observaciones!$I294</f>
        <v>0</v>
      </c>
      <c r="BF295" s="119">
        <f>MIN(0.0005*ETo!$M294*Escenarios!$F$9*(BJ294/Constantes!$F$27)^(2/3),BJ294+BB295+BE295+BC295+BD295)</f>
        <v>2.6536546573218054</v>
      </c>
      <c r="BG295" s="119">
        <f>MIN(Constantes!$F$26*(BJ294/Constantes!$F$27)^(2/3),BJ294+BB295+BC295+BD295+BE295-BF295)</f>
        <v>9.0972348561593428</v>
      </c>
      <c r="BH295" s="119">
        <f>MIN(Entradas!$F$20,BJ294+BB295+BC295+BD295+BE295-BF295-BG295)</f>
        <v>1</v>
      </c>
      <c r="BI295" s="119">
        <f>MAX(0,BJ294+BB295+BC295+BD295+BE295-BF295-BG295-BH295-Constantes!$F$27)</f>
        <v>0</v>
      </c>
      <c r="BJ295" s="119">
        <f t="shared" si="42"/>
        <v>242.89444451050645</v>
      </c>
      <c r="BK295" s="119">
        <f>(Escenarios!$F$11*AU295+0.1*BF295)/(Escenarios!$F$12)</f>
        <v>1.1589123290826899</v>
      </c>
      <c r="BL295" s="119">
        <f>BI295/10/Escenarios!$F$12</f>
        <v>0</v>
      </c>
      <c r="BM295" s="119">
        <f>(Escenarios!$F$11*AW295+0.1*BG295)/(Escenarios!$F$12)</f>
        <v>2.5992099589026693E-2</v>
      </c>
      <c r="BN295" s="121">
        <f t="shared" si="43"/>
        <v>96.802922327284591</v>
      </c>
      <c r="BO295" s="121">
        <f>MAX(0,(BN295-Constantes!$D$13)*(1-EXP(-Constantes!$D$23)))</f>
        <v>0.3889126928839301</v>
      </c>
      <c r="BP295" s="121">
        <f>BL295+AY295*Escenarios!$F$11/Escenarios!$F$12+BO295</f>
        <v>0.44294762554756267</v>
      </c>
      <c r="BQ295" s="121">
        <f>0.0526*BL295*Observaciones!$F294^1.218</f>
        <v>0</v>
      </c>
      <c r="BR295" s="121">
        <f>BQ295*Constantes!$F$38</f>
        <v>0</v>
      </c>
      <c r="BS295" s="121">
        <f t="shared" si="44"/>
        <v>0</v>
      </c>
      <c r="BT295" s="15"/>
      <c r="BU295" s="74">
        <v>289</v>
      </c>
      <c r="BV295" s="75">
        <f>0.0526*Observaciones!$F294^2.218</f>
        <v>0</v>
      </c>
      <c r="BW295" s="75">
        <f>IF(Observaciones!$F294&gt;0.05*$CA$7,((Observaciones!$F294-0.05*$CA$7)^2)/(Observaciones!$F294+0.95*$CA$7),0)</f>
        <v>0</v>
      </c>
      <c r="BX295" s="75">
        <f>0.0526*BW295*Observaciones!$F294^1.218</f>
        <v>0</v>
      </c>
      <c r="BY295" s="27"/>
      <c r="BZ295" s="27"/>
      <c r="CA295" s="103"/>
      <c r="CB295" s="37"/>
    </row>
    <row r="296" spans="2:80" s="2" customFormat="1" ht="14.5" x14ac:dyDescent="0.35">
      <c r="B296" s="36"/>
      <c r="C296" s="74">
        <v>290</v>
      </c>
      <c r="D296" s="146">
        <f>ETo!$I295*((1-Constantes!$D$19)*ETo!$K295+ETo!$L295)</f>
        <v>1.8976100327265577</v>
      </c>
      <c r="E296" s="75">
        <f>MIN(D296*Constantes!$D$17,0.8*(H295+Observaciones!$F295-F296-G296-Constantes!$D$14))</f>
        <v>1.1803052510678496</v>
      </c>
      <c r="F296" s="75">
        <f>IF(Observaciones!$F295&gt;0.05*Constantes!$D$18,((Observaciones!$F295-0.05*Constantes!$D$18)^2)/(Observaciones!$F295+0.95*Constantes!$D$18),0)</f>
        <v>0</v>
      </c>
      <c r="G296" s="75">
        <f>MAX(0,H295+Observaciones!$F295-F296-Constantes!$D$13)</f>
        <v>0</v>
      </c>
      <c r="H296" s="75">
        <f>H295+Observaciones!$F295-F296-E296-G296-I295</f>
        <v>28.439443690297999</v>
      </c>
      <c r="I296" s="75">
        <f>MAX(0,(H296-Constantes!$D$14)*(1-EXP(-Constantes!$D$22)))</f>
        <v>4.0468189909463236E-2</v>
      </c>
      <c r="J296" s="75">
        <f t="shared" si="36"/>
        <v>87.318662206383721</v>
      </c>
      <c r="K296" s="75">
        <f>MAX(0,(J296-Constantes!$D$13)*(1-EXP(-Constantes!$D$23)))</f>
        <v>0.32340012282246916</v>
      </c>
      <c r="L296" s="75">
        <f t="shared" si="37"/>
        <v>0.36386831273193238</v>
      </c>
      <c r="M296" s="75">
        <f>0.0526*F296*Observaciones!$F295^1.218</f>
        <v>0</v>
      </c>
      <c r="N296" s="75">
        <f>M296*Constantes!$D$38</f>
        <v>0</v>
      </c>
      <c r="O296" s="75">
        <f t="shared" si="38"/>
        <v>0</v>
      </c>
      <c r="P296" s="15"/>
      <c r="Q296" s="120">
        <v>290</v>
      </c>
      <c r="R296" s="146">
        <f>ETo!$I295*((1-Constantes!$E$19)*ETo!$K295+ETo!$L295)</f>
        <v>1.8978750140072624</v>
      </c>
      <c r="S296" s="121">
        <f>MIN(R296*Constantes!$E$17,0.8*(V295+Observaciones!$F295-T296-U296-Constantes!$D$14))</f>
        <v>1.1813257913810136</v>
      </c>
      <c r="T296" s="121">
        <f>IF(Observaciones!$F295&gt;0.05*Constantes!$E$18,((Observaciones!$F295-0.05*Constantes!$E$18)^2)/(Observaciones!$F295+0.95*Constantes!$E$18),0)</f>
        <v>0</v>
      </c>
      <c r="U296" s="121">
        <f>MAX(0,V295+Observaciones!$F295-T296-Constantes!$D$13)</f>
        <v>0</v>
      </c>
      <c r="V296" s="121">
        <f>V295+Observaciones!$F295-T296-S296-U296-W295</f>
        <v>28.435017793342581</v>
      </c>
      <c r="W296" s="121">
        <f>MAX(0,(V296-Constantes!$D$14)*(1-EXP(-Constantes!$D$22)))</f>
        <v>4.0407257278196058E-2</v>
      </c>
      <c r="X296" s="119">
        <f>X295+(Entradas!$E$19*U296-Y295)/(800*Entradas!$D$44)</f>
        <v>0</v>
      </c>
      <c r="Y296" s="119">
        <f>8000*Entradas!$D$45*X296/Constantes!$E$32</f>
        <v>0</v>
      </c>
      <c r="Z296" s="119">
        <f>10*Escenarios!$E$11*T296</f>
        <v>0</v>
      </c>
      <c r="AA296" s="119">
        <f>10*Escenarios!$E$11*Y296</f>
        <v>0</v>
      </c>
      <c r="AB296" s="119">
        <f>0.001*Observaciones!$F295*Escenarios!$E$9</f>
        <v>0</v>
      </c>
      <c r="AC296" s="119">
        <f>Observaciones!$I295</f>
        <v>0</v>
      </c>
      <c r="AD296" s="119">
        <f>MIN(0.0005*ETo!$M295*Escenarios!$E$9*(AH295/Constantes!$E$27)^(2/3),AH295+Z296+AA296+AB296+AC296)</f>
        <v>3.9550283472501797</v>
      </c>
      <c r="AE296" s="119">
        <f>MIN(Constantes!$E$26*(AH295/Constantes!$E$27)^(2/3),AH295+Z296+AA296+AB296+AC296-AD296)</f>
        <v>13.979785117843349</v>
      </c>
      <c r="AF296" s="119">
        <f>MIN(Entradas!$E$20,AH295+Z296+AA296+AB296+AC296-AD296-AE296)</f>
        <v>1</v>
      </c>
      <c r="AG296" s="119">
        <f>MAX(0,AH295+Z296+AA296+AB296+AC296-AD296-AE296-AF296-Constantes!$E$27)</f>
        <v>0</v>
      </c>
      <c r="AH296" s="119">
        <f t="shared" si="39"/>
        <v>3877.0252051329444</v>
      </c>
      <c r="AI296" s="119">
        <f>(Escenarios!$E$11*S296+0.1*AD296)/(Escenarios!$E$12)</f>
        <v>1.1757497896391425</v>
      </c>
      <c r="AJ296" s="119">
        <f>AG296/10/Escenarios!$E$12</f>
        <v>0</v>
      </c>
      <c r="AK296" s="119">
        <f>(Escenarios!$E$11*U296+0.1*AE296)/(Escenarios!$E$12)</f>
        <v>3.9942243193838142E-2</v>
      </c>
      <c r="AL296" s="121">
        <f t="shared" si="40"/>
        <v>92.606027105287168</v>
      </c>
      <c r="AM296" s="121">
        <f>MAX(0,(AL296-Constantes!$D$13)*(1-EXP(-Constantes!$D$23)))</f>
        <v>0.35992261998770081</v>
      </c>
      <c r="AN296" s="121">
        <f>AJ296+W296*Escenarios!$E$11/Escenarios!$E$12+AM296</f>
        <v>0.39975263073335121</v>
      </c>
      <c r="AO296" s="121">
        <f>0.0526*AJ296*Observaciones!$F295^1.218</f>
        <v>0</v>
      </c>
      <c r="AP296" s="121">
        <f>AO296*Constantes!$E$38</f>
        <v>0</v>
      </c>
      <c r="AQ296" s="121">
        <f t="shared" si="41"/>
        <v>0</v>
      </c>
      <c r="AR296" s="15"/>
      <c r="AS296" s="74">
        <v>290</v>
      </c>
      <c r="AT296" s="146">
        <f>ETo!$I295*((1-Constantes!$F$19)*ETo!$K295+ETo!$L295)</f>
        <v>1.8987181362640513</v>
      </c>
      <c r="AU296" s="121">
        <f>MIN(AT296*Constantes!$F$17,0.8*(AX295+Observaciones!$F295-AV296-AW296-Constantes!$D$14))</f>
        <v>1.1845786857197043</v>
      </c>
      <c r="AV296" s="121">
        <f>IF(Observaciones!$F295&gt;0.05*Constantes!$F$18,((Observaciones!$F295-0.05*Constantes!$F$18)^2)/(Observaciones!$F295+0.95*Constantes!$F$18),0)</f>
        <v>0</v>
      </c>
      <c r="AW296" s="121">
        <f>MAX(0,AX295+Observaciones!$F295-AV296-Constantes!$D$13)</f>
        <v>0</v>
      </c>
      <c r="AX296" s="121">
        <f>AX295+Observaciones!$F295-AV296-AU296-AW296-AY295</f>
        <v>28.420859190871088</v>
      </c>
      <c r="AY296" s="121">
        <f>MAX(0,(AX296-Constantes!$D$14)*(1-EXP(-Constantes!$D$22)))</f>
        <v>4.0212331614009958E-2</v>
      </c>
      <c r="AZ296" s="119">
        <f>AZ295+(Entradas!$F$19*AW296-BA295)/(800*Entradas!$D$44)</f>
        <v>0</v>
      </c>
      <c r="BA296" s="119">
        <f>8000*Entradas!$D$45*AZ296/Constantes!$F$32</f>
        <v>0</v>
      </c>
      <c r="BB296" s="119">
        <f>10*Escenarios!$F$11*AV296</f>
        <v>0</v>
      </c>
      <c r="BC296" s="119">
        <f>10*Escenarios!$F$11*BA296</f>
        <v>0</v>
      </c>
      <c r="BD296" s="119">
        <f>0.001*Observaciones!$F295*Escenarios!$F$9</f>
        <v>0</v>
      </c>
      <c r="BE296" s="119">
        <f>Observaciones!$I295</f>
        <v>0</v>
      </c>
      <c r="BF296" s="119">
        <f>MIN(0.0005*ETo!$M295*Escenarios!$F$9*(BJ295/Constantes!$F$27)^(2/3),BJ295+BB296+BE296+BC296+BD296)</f>
        <v>2.4873963086659101</v>
      </c>
      <c r="BG296" s="119">
        <f>MIN(Constantes!$F$26*(BJ295/Constantes!$F$27)^(2/3),BJ295+BB296+BC296+BD296+BE296-BF296)</f>
        <v>8.7921660339661152</v>
      </c>
      <c r="BH296" s="119">
        <f>MIN(Entradas!$F$20,BJ295+BB296+BC296+BD296+BE296-BF296-BG296)</f>
        <v>1</v>
      </c>
      <c r="BI296" s="119">
        <f>MAX(0,BJ295+BB296+BC296+BD296+BE296-BF296-BG296-BH296-Constantes!$F$27)</f>
        <v>0</v>
      </c>
      <c r="BJ296" s="119">
        <f t="shared" si="42"/>
        <v>230.61488216787441</v>
      </c>
      <c r="BK296" s="119">
        <f>(Escenarios!$F$11*AU296+0.1*BF296)/(Escenarios!$F$12)</f>
        <v>1.123995321703338</v>
      </c>
      <c r="BL296" s="119">
        <f>BI296/10/Escenarios!$F$12</f>
        <v>0</v>
      </c>
      <c r="BM296" s="119">
        <f>(Escenarios!$F$11*AW296+0.1*BG296)/(Escenarios!$F$12)</f>
        <v>2.5120474382760331E-2</v>
      </c>
      <c r="BN296" s="121">
        <f t="shared" si="43"/>
        <v>96.439130108783417</v>
      </c>
      <c r="BO296" s="121">
        <f>MAX(0,(BN296-Constantes!$D$13)*(1-EXP(-Constantes!$D$23)))</f>
        <v>0.38639979647466244</v>
      </c>
      <c r="BP296" s="121">
        <f>BL296+AY296*Escenarios!$F$11/Escenarios!$F$12+BO296</f>
        <v>0.42431428056787185</v>
      </c>
      <c r="BQ296" s="121">
        <f>0.0526*BL296*Observaciones!$F295^1.218</f>
        <v>0</v>
      </c>
      <c r="BR296" s="121">
        <f>BQ296*Constantes!$F$38</f>
        <v>0</v>
      </c>
      <c r="BS296" s="121">
        <f t="shared" si="44"/>
        <v>0</v>
      </c>
      <c r="BT296" s="15"/>
      <c r="BU296" s="74">
        <v>290</v>
      </c>
      <c r="BV296" s="75">
        <f>0.0526*Observaciones!$F295^2.218</f>
        <v>0</v>
      </c>
      <c r="BW296" s="75">
        <f>IF(Observaciones!$F295&gt;0.05*$CA$7,((Observaciones!$F295-0.05*$CA$7)^2)/(Observaciones!$F295+0.95*$CA$7),0)</f>
        <v>0</v>
      </c>
      <c r="BX296" s="75">
        <f>0.0526*BW296*Observaciones!$F295^1.218</f>
        <v>0</v>
      </c>
      <c r="BY296" s="27"/>
      <c r="BZ296" s="27"/>
      <c r="CA296" s="103"/>
      <c r="CB296" s="37"/>
    </row>
    <row r="297" spans="2:80" s="2" customFormat="1" ht="14.5" x14ac:dyDescent="0.35">
      <c r="B297" s="36"/>
      <c r="C297" s="74">
        <v>291</v>
      </c>
      <c r="D297" s="146">
        <f>ETo!$I296*((1-Constantes!$D$19)*ETo!$K296+ETo!$L296)</f>
        <v>1.9011221693851597</v>
      </c>
      <c r="E297" s="75">
        <f>MIN(D297*Constantes!$D$17,0.8*(H296+Observaciones!$F296-F297-G297-Constantes!$D$14))</f>
        <v>1.1824897849125928</v>
      </c>
      <c r="F297" s="75">
        <f>IF(Observaciones!$F296&gt;0.05*Constantes!$D$18,((Observaciones!$F296-0.05*Constantes!$D$18)^2)/(Observaciones!$F296+0.95*Constantes!$D$18),0)</f>
        <v>0</v>
      </c>
      <c r="G297" s="75">
        <f>MAX(0,H296+Observaciones!$F296-F297-Constantes!$D$13)</f>
        <v>0</v>
      </c>
      <c r="H297" s="75">
        <f>H296+Observaciones!$F296-F297-E297-G297-I296</f>
        <v>27.21648571547594</v>
      </c>
      <c r="I297" s="75">
        <f>MAX(0,(H297-Constantes!$D$14)*(1-EXP(-Constantes!$D$22)))</f>
        <v>2.3631366077884977E-2</v>
      </c>
      <c r="J297" s="75">
        <f t="shared" si="36"/>
        <v>86.995262083561258</v>
      </c>
      <c r="K297" s="75">
        <f>MAX(0,(J297-Constantes!$D$13)*(1-EXP(-Constantes!$D$23)))</f>
        <v>0.32116623499840985</v>
      </c>
      <c r="L297" s="75">
        <f t="shared" si="37"/>
        <v>0.34479760107629481</v>
      </c>
      <c r="M297" s="75">
        <f>0.0526*F297*Observaciones!$F296^1.218</f>
        <v>0</v>
      </c>
      <c r="N297" s="75">
        <f>M297*Constantes!$D$38</f>
        <v>0</v>
      </c>
      <c r="O297" s="75">
        <f t="shared" si="38"/>
        <v>0</v>
      </c>
      <c r="P297" s="15"/>
      <c r="Q297" s="120">
        <v>291</v>
      </c>
      <c r="R297" s="146">
        <f>ETo!$I296*((1-Constantes!$E$19)*ETo!$K296+ETo!$L296)</f>
        <v>1.9013875029186762</v>
      </c>
      <c r="S297" s="121">
        <f>MIN(R297*Constantes!$E$17,0.8*(V296+Observaciones!$F296-T297-U297-Constantes!$D$14))</f>
        <v>1.1835121280535386</v>
      </c>
      <c r="T297" s="121">
        <f>IF(Observaciones!$F296&gt;0.05*Constantes!$E$18,((Observaciones!$F296-0.05*Constantes!$E$18)^2)/(Observaciones!$F296+0.95*Constantes!$E$18),0)</f>
        <v>0</v>
      </c>
      <c r="U297" s="121">
        <f>MAX(0,V296+Observaciones!$F296-T297-Constantes!$D$13)</f>
        <v>0</v>
      </c>
      <c r="V297" s="121">
        <f>V296+Observaciones!$F296-T297-S297-U297-W296</f>
        <v>27.211098408010844</v>
      </c>
      <c r="W297" s="121">
        <f>MAX(0,(V297-Constantes!$D$14)*(1-EXP(-Constantes!$D$22)))</f>
        <v>2.3557197424027874E-2</v>
      </c>
      <c r="X297" s="119">
        <f>X296+(Entradas!$E$19*U297-Y296)/(800*Entradas!$D$44)</f>
        <v>0</v>
      </c>
      <c r="Y297" s="119">
        <f>8000*Entradas!$D$45*X297/Constantes!$E$32</f>
        <v>0</v>
      </c>
      <c r="Z297" s="119">
        <f>10*Escenarios!$E$11*T297</f>
        <v>0</v>
      </c>
      <c r="AA297" s="119">
        <f>10*Escenarios!$E$11*Y297</f>
        <v>0</v>
      </c>
      <c r="AB297" s="119">
        <f>0.001*Observaciones!$F296*Escenarios!$E$9</f>
        <v>0</v>
      </c>
      <c r="AC297" s="119">
        <f>Observaciones!$I296</f>
        <v>0</v>
      </c>
      <c r="AD297" s="119">
        <f>MIN(0.0005*ETo!$M296*Escenarios!$E$9*(AH296/Constantes!$E$27)^(2/3),AH296+Z297+AA297+AB297+AC297)</f>
        <v>3.9491675202643819</v>
      </c>
      <c r="AE297" s="119">
        <f>MIN(Constantes!$E$26*(AH296/Constantes!$E$27)^(2/3),AH296+Z297+AA297+AB297+AC297-AD297)</f>
        <v>13.934452773139975</v>
      </c>
      <c r="AF297" s="119">
        <f>MIN(Entradas!$E$20,AH296+Z297+AA297+AB297+AC297-AD297-AE297)</f>
        <v>1</v>
      </c>
      <c r="AG297" s="119">
        <f>MAX(0,AH296+Z297+AA297+AB297+AC297-AD297-AE297-AF297-Constantes!$E$27)</f>
        <v>0</v>
      </c>
      <c r="AH297" s="119">
        <f t="shared" si="39"/>
        <v>3858.14158483954</v>
      </c>
      <c r="AI297" s="119">
        <f>(Escenarios!$E$11*S297+0.1*AD297)/(Escenarios!$E$12)</f>
        <v>1.177888147710672</v>
      </c>
      <c r="AJ297" s="119">
        <f>AG297/10/Escenarios!$E$12</f>
        <v>0</v>
      </c>
      <c r="AK297" s="119">
        <f>(Escenarios!$E$11*U297+0.1*AE297)/(Escenarios!$E$12)</f>
        <v>3.9812722208971363E-2</v>
      </c>
      <c r="AL297" s="121">
        <f t="shared" si="40"/>
        <v>92.285917207508447</v>
      </c>
      <c r="AM297" s="121">
        <f>MAX(0,(AL297-Constantes!$D$13)*(1-EXP(-Constantes!$D$23)))</f>
        <v>0.35771145940814431</v>
      </c>
      <c r="AN297" s="121">
        <f>AJ297+W297*Escenarios!$E$11/Escenarios!$E$12+AM297</f>
        <v>0.38093212544040034</v>
      </c>
      <c r="AO297" s="121">
        <f>0.0526*AJ297*Observaciones!$F296^1.218</f>
        <v>0</v>
      </c>
      <c r="AP297" s="121">
        <f>AO297*Constantes!$E$38</f>
        <v>0</v>
      </c>
      <c r="AQ297" s="121">
        <f t="shared" si="41"/>
        <v>0</v>
      </c>
      <c r="AR297" s="15"/>
      <c r="AS297" s="74">
        <v>291</v>
      </c>
      <c r="AT297" s="146">
        <f>ETo!$I296*((1-Constantes!$F$19)*ETo!$K296+ETo!$L296)</f>
        <v>1.9022317459798654</v>
      </c>
      <c r="AU297" s="121">
        <f>MIN(AT297*Constantes!$F$17,0.8*(AX296+Observaciones!$F296-AV297-AW297-Constantes!$D$14))</f>
        <v>1.1867707684200257</v>
      </c>
      <c r="AV297" s="121">
        <f>IF(Observaciones!$F296&gt;0.05*Constantes!$F$18,((Observaciones!$F296-0.05*Constantes!$F$18)^2)/(Observaciones!$F296+0.95*Constantes!$F$18),0)</f>
        <v>0</v>
      </c>
      <c r="AW297" s="121">
        <f>MAX(0,AX296+Observaciones!$F296-AV297-Constantes!$D$13)</f>
        <v>0</v>
      </c>
      <c r="AX297" s="121">
        <f>AX296+Observaciones!$F296-AV297-AU297-AW297-AY296</f>
        <v>27.193876090837051</v>
      </c>
      <c r="AY297" s="121">
        <f>MAX(0,(AX297-Constantes!$D$14)*(1-EXP(-Constantes!$D$22)))</f>
        <v>2.3320092694187163E-2</v>
      </c>
      <c r="AZ297" s="119">
        <f>AZ296+(Entradas!$F$19*AW297-BA296)/(800*Entradas!$D$44)</f>
        <v>0</v>
      </c>
      <c r="BA297" s="119">
        <f>8000*Entradas!$D$45*AZ297/Constantes!$F$32</f>
        <v>0</v>
      </c>
      <c r="BB297" s="119">
        <f>10*Escenarios!$F$11*AV297</f>
        <v>0</v>
      </c>
      <c r="BC297" s="119">
        <f>10*Escenarios!$F$11*BA297</f>
        <v>0</v>
      </c>
      <c r="BD297" s="119">
        <f>0.001*Observaciones!$F296*Escenarios!$F$9</f>
        <v>0</v>
      </c>
      <c r="BE297" s="119">
        <f>Observaciones!$I296</f>
        <v>0</v>
      </c>
      <c r="BF297" s="119">
        <f>MIN(0.0005*ETo!$M296*Escenarios!$F$9*(BJ296/Constantes!$F$27)^(2/3),BJ296+BB297+BE297+BC297+BD297)</f>
        <v>2.4070845844512663</v>
      </c>
      <c r="BG297" s="119">
        <f>MIN(Constantes!$F$26*(BJ296/Constantes!$F$27)^(2/3),BJ296+BB297+BC297+BD297+BE297-BF297)</f>
        <v>8.4932853040237628</v>
      </c>
      <c r="BH297" s="119">
        <f>MIN(Entradas!$F$20,BJ296+BB297+BC297+BD297+BE297-BF297-BG297)</f>
        <v>1</v>
      </c>
      <c r="BI297" s="119">
        <f>MAX(0,BJ296+BB297+BC297+BD297+BE297-BF297-BG297-BH297-Constantes!$F$27)</f>
        <v>0</v>
      </c>
      <c r="BJ297" s="119">
        <f t="shared" si="42"/>
        <v>218.71451227939937</v>
      </c>
      <c r="BK297" s="119">
        <f>(Escenarios!$F$11*AU297+0.1*BF297)/(Escenarios!$F$12)</f>
        <v>1.1258326804658849</v>
      </c>
      <c r="BL297" s="119">
        <f>BI297/10/Escenarios!$F$12</f>
        <v>0</v>
      </c>
      <c r="BM297" s="119">
        <f>(Escenarios!$F$11*AW297+0.1*BG297)/(Escenarios!$F$12)</f>
        <v>2.4266529440067894E-2</v>
      </c>
      <c r="BN297" s="121">
        <f t="shared" si="43"/>
        <v>96.076996841748823</v>
      </c>
      <c r="BO297" s="121">
        <f>MAX(0,(BN297-Constantes!$D$13)*(1-EXP(-Constantes!$D$23)))</f>
        <v>0.38389835928021987</v>
      </c>
      <c r="BP297" s="121">
        <f>BL297+AY297*Escenarios!$F$11/Escenarios!$F$12+BO297</f>
        <v>0.40588587524902492</v>
      </c>
      <c r="BQ297" s="121">
        <f>0.0526*BL297*Observaciones!$F296^1.218</f>
        <v>0</v>
      </c>
      <c r="BR297" s="121">
        <f>BQ297*Constantes!$F$38</f>
        <v>0</v>
      </c>
      <c r="BS297" s="121">
        <f t="shared" si="44"/>
        <v>0</v>
      </c>
      <c r="BT297" s="15"/>
      <c r="BU297" s="74">
        <v>291</v>
      </c>
      <c r="BV297" s="75">
        <f>0.0526*Observaciones!$F296^2.218</f>
        <v>0</v>
      </c>
      <c r="BW297" s="75">
        <f>IF(Observaciones!$F296&gt;0.05*$CA$7,((Observaciones!$F296-0.05*$CA$7)^2)/(Observaciones!$F296+0.95*$CA$7),0)</f>
        <v>0</v>
      </c>
      <c r="BX297" s="75">
        <f>0.0526*BW297*Observaciones!$F296^1.218</f>
        <v>0</v>
      </c>
      <c r="BY297" s="27"/>
      <c r="BZ297" s="27"/>
      <c r="CA297" s="103"/>
      <c r="CB297" s="37"/>
    </row>
    <row r="298" spans="2:80" s="2" customFormat="1" ht="14.5" x14ac:dyDescent="0.35">
      <c r="B298" s="36"/>
      <c r="C298" s="74">
        <v>292</v>
      </c>
      <c r="D298" s="146">
        <f>ETo!$I297*((1-Constantes!$D$19)*ETo!$K297+ETo!$L297)</f>
        <v>1.9045126580096847</v>
      </c>
      <c r="E298" s="75">
        <f>MIN(D298*Constantes!$D$17,0.8*(H297+Observaciones!$F297-F298-G298-Constantes!$D$14))</f>
        <v>1.1845986542051223</v>
      </c>
      <c r="F298" s="75">
        <f>IF(Observaciones!$F297&gt;0.05*Constantes!$D$18,((Observaciones!$F297-0.05*Constantes!$D$18)^2)/(Observaciones!$F297+0.95*Constantes!$D$18),0)</f>
        <v>0</v>
      </c>
      <c r="G298" s="75">
        <f>MAX(0,H297+Observaciones!$F297-F298-Constantes!$D$13)</f>
        <v>0</v>
      </c>
      <c r="H298" s="75">
        <f>H297+Observaciones!$F297-F298-E298-G298-I297</f>
        <v>26.008255695192933</v>
      </c>
      <c r="I298" s="75">
        <f>MAX(0,(H298-Constantes!$D$14)*(1-EXP(-Constantes!$D$22)))</f>
        <v>6.9973063486542079E-3</v>
      </c>
      <c r="J298" s="75">
        <f t="shared" si="36"/>
        <v>86.674095848562843</v>
      </c>
      <c r="K298" s="75">
        <f>MAX(0,(J298-Constantes!$D$13)*(1-EXP(-Constantes!$D$23)))</f>
        <v>0.3189477777646883</v>
      </c>
      <c r="L298" s="75">
        <f t="shared" si="37"/>
        <v>0.3259450841133425</v>
      </c>
      <c r="M298" s="75">
        <f>0.0526*F298*Observaciones!$F297^1.218</f>
        <v>0</v>
      </c>
      <c r="N298" s="75">
        <f>M298*Constantes!$D$38</f>
        <v>0</v>
      </c>
      <c r="O298" s="75">
        <f t="shared" si="38"/>
        <v>0</v>
      </c>
      <c r="P298" s="15"/>
      <c r="Q298" s="120">
        <v>292</v>
      </c>
      <c r="R298" s="146">
        <f>ETo!$I297*((1-Constantes!$E$19)*ETo!$K297+ETo!$L297)</f>
        <v>1.9047783315952169</v>
      </c>
      <c r="S298" s="121">
        <f>MIN(R298*Constantes!$E$17,0.8*(V297+Observaciones!$F297-T298-U298-Constantes!$D$14))</f>
        <v>1.1856227377302495</v>
      </c>
      <c r="T298" s="121">
        <f>IF(Observaciones!$F297&gt;0.05*Constantes!$E$18,((Observaciones!$F297-0.05*Constantes!$E$18)^2)/(Observaciones!$F297+0.95*Constantes!$E$18),0)</f>
        <v>0</v>
      </c>
      <c r="U298" s="121">
        <f>MAX(0,V297+Observaciones!$F297-T298-Constantes!$D$13)</f>
        <v>0</v>
      </c>
      <c r="V298" s="121">
        <f>V297+Observaciones!$F297-T298-S298-U298-W297</f>
        <v>26.001918472856566</v>
      </c>
      <c r="W298" s="121">
        <f>MAX(0,(V298-Constantes!$D$14)*(1-EXP(-Constantes!$D$22)))</f>
        <v>6.9100599360581664E-3</v>
      </c>
      <c r="X298" s="119">
        <f>X297+(Entradas!$E$19*U298-Y297)/(800*Entradas!$D$44)</f>
        <v>0</v>
      </c>
      <c r="Y298" s="119">
        <f>8000*Entradas!$D$45*X298/Constantes!$E$32</f>
        <v>0</v>
      </c>
      <c r="Z298" s="119">
        <f>10*Escenarios!$E$11*T298</f>
        <v>0</v>
      </c>
      <c r="AA298" s="119">
        <f>10*Escenarios!$E$11*Y298</f>
        <v>0</v>
      </c>
      <c r="AB298" s="119">
        <f>0.001*Observaciones!$F297*Escenarios!$E$9</f>
        <v>0</v>
      </c>
      <c r="AC298" s="119">
        <f>Observaciones!$I297</f>
        <v>0</v>
      </c>
      <c r="AD298" s="119">
        <f>MIN(0.0005*ETo!$M297*Escenarios!$E$9*(AH297/Constantes!$E$27)^(2/3),AH297+Z298+AA298+AB298+AC298)</f>
        <v>3.9430348629412371</v>
      </c>
      <c r="AE298" s="119">
        <f>MIN(Constantes!$E$26*(AH297/Constantes!$E$27)^(2/3),AH297+Z298+AA298+AB298+AC298-AD298)</f>
        <v>13.889169431827852</v>
      </c>
      <c r="AF298" s="119">
        <f>MIN(Entradas!$E$20,AH297+Z298+AA298+AB298+AC298-AD298-AE298)</f>
        <v>1</v>
      </c>
      <c r="AG298" s="119">
        <f>MAX(0,AH297+Z298+AA298+AB298+AC298-AD298-AE298-AF298-Constantes!$E$27)</f>
        <v>0</v>
      </c>
      <c r="AH298" s="119">
        <f t="shared" si="39"/>
        <v>3839.3093805447711</v>
      </c>
      <c r="AI298" s="119">
        <f>(Escenarios!$E$11*S298+0.1*AD298)/(Escenarios!$E$12)</f>
        <v>1.1799510839425065</v>
      </c>
      <c r="AJ298" s="119">
        <f>AG298/10/Escenarios!$E$12</f>
        <v>0</v>
      </c>
      <c r="AK298" s="119">
        <f>(Escenarios!$E$11*U298+0.1*AE298)/(Escenarios!$E$12)</f>
        <v>3.9683341233793863E-2</v>
      </c>
      <c r="AL298" s="121">
        <f t="shared" si="40"/>
        <v>91.967889089334093</v>
      </c>
      <c r="AM298" s="121">
        <f>MAX(0,(AL298-Constantes!$D$13)*(1-EXP(-Constantes!$D$23)))</f>
        <v>0.35551467873070408</v>
      </c>
      <c r="AN298" s="121">
        <f>AJ298+W298*Escenarios!$E$11/Escenarios!$E$12+AM298</f>
        <v>0.36232602352481857</v>
      </c>
      <c r="AO298" s="121">
        <f>0.0526*AJ298*Observaciones!$F297^1.218</f>
        <v>0</v>
      </c>
      <c r="AP298" s="121">
        <f>AO298*Constantes!$E$38</f>
        <v>0</v>
      </c>
      <c r="AQ298" s="121">
        <f t="shared" si="41"/>
        <v>0</v>
      </c>
      <c r="AR298" s="15"/>
      <c r="AS298" s="74">
        <v>292</v>
      </c>
      <c r="AT298" s="146">
        <f>ETo!$I297*((1-Constantes!$F$19)*ETo!$K297+ETo!$L297)</f>
        <v>1.9056236566400937</v>
      </c>
      <c r="AU298" s="121">
        <f>MIN(AT298*Constantes!$F$17,0.8*(AX297+Observaciones!$F297-AV298-AW298-Constantes!$D$14))</f>
        <v>1.1888869251023848</v>
      </c>
      <c r="AV298" s="121">
        <f>IF(Observaciones!$F297&gt;0.05*Constantes!$F$18,((Observaciones!$F297-0.05*Constantes!$F$18)^2)/(Observaciones!$F297+0.95*Constantes!$F$18),0)</f>
        <v>0</v>
      </c>
      <c r="AW298" s="121">
        <f>MAX(0,AX297+Observaciones!$F297-AV298-Constantes!$D$13)</f>
        <v>0</v>
      </c>
      <c r="AX298" s="121">
        <f>AX297+Observaciones!$F297-AV298-AU298-AW298-AY297</f>
        <v>25.981669073040479</v>
      </c>
      <c r="AY298" s="121">
        <f>MAX(0,(AX298-Constantes!$D$14)*(1-EXP(-Constantes!$D$22)))</f>
        <v>6.6312804649579712E-3</v>
      </c>
      <c r="AZ298" s="119">
        <f>AZ297+(Entradas!$F$19*AW298-BA297)/(800*Entradas!$D$44)</f>
        <v>0</v>
      </c>
      <c r="BA298" s="119">
        <f>8000*Entradas!$D$45*AZ298/Constantes!$F$32</f>
        <v>0</v>
      </c>
      <c r="BB298" s="119">
        <f>10*Escenarios!$F$11*AV298</f>
        <v>0</v>
      </c>
      <c r="BC298" s="119">
        <f>10*Escenarios!$F$11*BA298</f>
        <v>0</v>
      </c>
      <c r="BD298" s="119">
        <f>0.001*Observaciones!$F297*Escenarios!$F$9</f>
        <v>0</v>
      </c>
      <c r="BE298" s="119">
        <f>Observaciones!$I297</f>
        <v>0</v>
      </c>
      <c r="BF298" s="119">
        <f>MIN(0.0005*ETo!$M297*Escenarios!$F$9*(BJ297/Constantes!$F$27)^(2/3),BJ297+BB298+BE298+BC298+BD298)</f>
        <v>2.3275029202158186</v>
      </c>
      <c r="BG298" s="119">
        <f>MIN(Constantes!$F$26*(BJ297/Constantes!$F$27)^(2/3),BJ297+BB298+BC298+BD298+BE298-BF298)</f>
        <v>8.1985281732553066</v>
      </c>
      <c r="BH298" s="119">
        <f>MIN(Entradas!$F$20,BJ297+BB298+BC298+BD298+BE298-BF298-BG298)</f>
        <v>1</v>
      </c>
      <c r="BI298" s="119">
        <f>MAX(0,BJ297+BB298+BC298+BD298+BE298-BF298-BG298-BH298-Constantes!$F$27)</f>
        <v>0</v>
      </c>
      <c r="BJ298" s="119">
        <f t="shared" si="42"/>
        <v>207.18848118592825</v>
      </c>
      <c r="BK298" s="119">
        <f>(Escenarios!$F$11*AU298+0.1*BF298)/(Escenarios!$F$12)</f>
        <v>1.1276005377257226</v>
      </c>
      <c r="BL298" s="119">
        <f>BI298/10/Escenarios!$F$12</f>
        <v>0</v>
      </c>
      <c r="BM298" s="119">
        <f>(Escenarios!$F$11*AW298+0.1*BG298)/(Escenarios!$F$12)</f>
        <v>2.3424366209300877E-2</v>
      </c>
      <c r="BN298" s="121">
        <f t="shared" si="43"/>
        <v>95.716522848677897</v>
      </c>
      <c r="BO298" s="121">
        <f>MAX(0,(BN298-Constantes!$D$13)*(1-EXP(-Constantes!$D$23)))</f>
        <v>0.38140838352825257</v>
      </c>
      <c r="BP298" s="121">
        <f>BL298+AY298*Escenarios!$F$11/Escenarios!$F$12+BO298</f>
        <v>0.38766073368092724</v>
      </c>
      <c r="BQ298" s="121">
        <f>0.0526*BL298*Observaciones!$F297^1.218</f>
        <v>0</v>
      </c>
      <c r="BR298" s="121">
        <f>BQ298*Constantes!$F$38</f>
        <v>0</v>
      </c>
      <c r="BS298" s="121">
        <f t="shared" si="44"/>
        <v>0</v>
      </c>
      <c r="BT298" s="15"/>
      <c r="BU298" s="74">
        <v>292</v>
      </c>
      <c r="BV298" s="75">
        <f>0.0526*Observaciones!$F297^2.218</f>
        <v>0</v>
      </c>
      <c r="BW298" s="75">
        <f>IF(Observaciones!$F297&gt;0.05*$CA$7,((Observaciones!$F297-0.05*$CA$7)^2)/(Observaciones!$F297+0.95*$CA$7),0)</f>
        <v>0</v>
      </c>
      <c r="BX298" s="75">
        <f>0.0526*BW298*Observaciones!$F297^1.218</f>
        <v>0</v>
      </c>
      <c r="BY298" s="27"/>
      <c r="BZ298" s="27"/>
      <c r="CA298" s="103"/>
      <c r="CB298" s="37"/>
    </row>
    <row r="299" spans="2:80" s="2" customFormat="1" ht="14.5" x14ac:dyDescent="0.35">
      <c r="B299" s="36"/>
      <c r="C299" s="74">
        <v>293</v>
      </c>
      <c r="D299" s="146">
        <f>ETo!$I298*((1-Constantes!$D$19)*ETo!$K298+ETo!$L298)</f>
        <v>1.9077828685368765</v>
      </c>
      <c r="E299" s="75">
        <f>MIN(D299*Constantes!$D$17,0.8*(H298+Observaciones!$F298-F299-G299-Constantes!$D$14))</f>
        <v>0.40660455615434332</v>
      </c>
      <c r="F299" s="75">
        <f>IF(Observaciones!$F298&gt;0.05*Constantes!$D$18,((Observaciones!$F298-0.05*Constantes!$D$18)^2)/(Observaciones!$F298+0.95*Constantes!$D$18),0)</f>
        <v>0</v>
      </c>
      <c r="G299" s="75">
        <f>MAX(0,H298+Observaciones!$F298-F299-Constantes!$D$13)</f>
        <v>0</v>
      </c>
      <c r="H299" s="75">
        <f>H298+Observaciones!$F298-F299-E299-G299-I298</f>
        <v>25.594653832689936</v>
      </c>
      <c r="I299" s="75">
        <f>MAX(0,(H299-Constantes!$D$14)*(1-EXP(-Constantes!$D$22)))</f>
        <v>1.3031272854784337E-3</v>
      </c>
      <c r="J299" s="75">
        <f t="shared" si="36"/>
        <v>86.355148070798151</v>
      </c>
      <c r="K299" s="75">
        <f>MAX(0,(J299-Constantes!$D$13)*(1-EXP(-Constantes!$D$23)))</f>
        <v>0.31674464453443146</v>
      </c>
      <c r="L299" s="75">
        <f t="shared" si="37"/>
        <v>0.3180477718199099</v>
      </c>
      <c r="M299" s="75">
        <f>0.0526*F299*Observaciones!$F298^1.218</f>
        <v>0</v>
      </c>
      <c r="N299" s="75">
        <f>M299*Constantes!$D$38</f>
        <v>0</v>
      </c>
      <c r="O299" s="75">
        <f t="shared" si="38"/>
        <v>0</v>
      </c>
      <c r="P299" s="15"/>
      <c r="Q299" s="120">
        <v>293</v>
      </c>
      <c r="R299" s="146">
        <f>ETo!$I298*((1-Constantes!$E$19)*ETo!$K298+ETo!$L298)</f>
        <v>1.9080488701110283</v>
      </c>
      <c r="S299" s="121">
        <f>MIN(R299*Constantes!$E$17,0.8*(V298+Observaciones!$F298-T299-U299-Constantes!$D$14))</f>
        <v>0.40153477828525014</v>
      </c>
      <c r="T299" s="121">
        <f>IF(Observaciones!$F298&gt;0.05*Constantes!$E$18,((Observaciones!$F298-0.05*Constantes!$E$18)^2)/(Observaciones!$F298+0.95*Constantes!$E$18),0)</f>
        <v>0</v>
      </c>
      <c r="U299" s="121">
        <f>MAX(0,V298+Observaciones!$F298-T299-Constantes!$D$13)</f>
        <v>0</v>
      </c>
      <c r="V299" s="121">
        <f>V298+Observaciones!$F298-T299-S299-U299-W298</f>
        <v>25.593473634635259</v>
      </c>
      <c r="W299" s="121">
        <f>MAX(0,(V299-Constantes!$D$14)*(1-EXP(-Constantes!$D$22)))</f>
        <v>1.2868791501033411E-3</v>
      </c>
      <c r="X299" s="119">
        <f>X298+(Entradas!$E$19*U299-Y298)/(800*Entradas!$D$44)</f>
        <v>0</v>
      </c>
      <c r="Y299" s="119">
        <f>8000*Entradas!$D$45*X299/Constantes!$E$32</f>
        <v>0</v>
      </c>
      <c r="Z299" s="119">
        <f>10*Escenarios!$E$11*T299</f>
        <v>0</v>
      </c>
      <c r="AA299" s="119">
        <f>10*Escenarios!$E$11*Y299</f>
        <v>0</v>
      </c>
      <c r="AB299" s="119">
        <f>0.001*Observaciones!$F298*Escenarios!$E$9</f>
        <v>0</v>
      </c>
      <c r="AC299" s="119">
        <f>Observaciones!$I298</f>
        <v>0</v>
      </c>
      <c r="AD299" s="119">
        <f>MIN(0.0005*ETo!$M298*Escenarios!$E$9*(AH298/Constantes!$E$27)^(2/3),AH298+Z299+AA299+AB299+AC299)</f>
        <v>3.9366356829720504</v>
      </c>
      <c r="AE299" s="119">
        <f>MIN(Constantes!$E$26*(AH298/Constantes!$E$27)^(2/3),AH298+Z299+AA299+AB299+AC299-AD299)</f>
        <v>13.843935749165775</v>
      </c>
      <c r="AF299" s="119">
        <f>MIN(Entradas!$E$20,AH298+Z299+AA299+AB299+AC299-AD299-AE299)</f>
        <v>1</v>
      </c>
      <c r="AG299" s="119">
        <f>MAX(0,AH298+Z299+AA299+AB299+AC299-AD299-AE299-AF299-Constantes!$E$27)</f>
        <v>0</v>
      </c>
      <c r="AH299" s="119">
        <f t="shared" si="39"/>
        <v>3820.5288091126336</v>
      </c>
      <c r="AI299" s="119">
        <f>(Escenarios!$E$11*S299+0.1*AD299)/(Escenarios!$E$12)</f>
        <v>0.40704609768966671</v>
      </c>
      <c r="AJ299" s="119">
        <f>AG299/10/Escenarios!$E$12</f>
        <v>0</v>
      </c>
      <c r="AK299" s="119">
        <f>(Escenarios!$E$11*U299+0.1*AE299)/(Escenarios!$E$12)</f>
        <v>3.9554102140473647E-2</v>
      </c>
      <c r="AL299" s="121">
        <f t="shared" si="40"/>
        <v>91.651928512743865</v>
      </c>
      <c r="AM299" s="121">
        <f>MAX(0,(AL299-Constantes!$D$13)*(1-EXP(-Constantes!$D$23)))</f>
        <v>0.35333217960619029</v>
      </c>
      <c r="AN299" s="121">
        <f>AJ299+W299*Escenarios!$E$11/Escenarios!$E$12+AM299</f>
        <v>0.35460067476843499</v>
      </c>
      <c r="AO299" s="121">
        <f>0.0526*AJ299*Observaciones!$F298^1.218</f>
        <v>0</v>
      </c>
      <c r="AP299" s="121">
        <f>AO299*Constantes!$E$38</f>
        <v>0</v>
      </c>
      <c r="AQ299" s="121">
        <f t="shared" si="41"/>
        <v>0</v>
      </c>
      <c r="AR299" s="15"/>
      <c r="AS299" s="74">
        <v>293</v>
      </c>
      <c r="AT299" s="146">
        <f>ETo!$I298*((1-Constantes!$F$19)*ETo!$K298+ETo!$L298)</f>
        <v>1.9088952387560567</v>
      </c>
      <c r="AU299" s="121">
        <f>MIN(AT299*Constantes!$F$17,0.8*(AX298+Observaciones!$F298-AV299-AW299-Constantes!$D$14))</f>
        <v>0.38533525843238015</v>
      </c>
      <c r="AV299" s="121">
        <f>IF(Observaciones!$F298&gt;0.05*Constantes!$F$18,((Observaciones!$F298-0.05*Constantes!$F$18)^2)/(Observaciones!$F298+0.95*Constantes!$F$18),0)</f>
        <v>0</v>
      </c>
      <c r="AW299" s="121">
        <f>MAX(0,AX298+Observaciones!$F298-AV299-Constantes!$D$13)</f>
        <v>0</v>
      </c>
      <c r="AX299" s="121">
        <f>AX298+Observaciones!$F298-AV299-AU299-AW299-AY298</f>
        <v>25.589702534143139</v>
      </c>
      <c r="AY299" s="121">
        <f>MAX(0,(AX299-Constantes!$D$14)*(1-EXP(-Constantes!$D$22)))</f>
        <v>1.2349612952430875E-3</v>
      </c>
      <c r="AZ299" s="119">
        <f>AZ298+(Entradas!$F$19*AW299-BA298)/(800*Entradas!$D$44)</f>
        <v>0</v>
      </c>
      <c r="BA299" s="119">
        <f>8000*Entradas!$D$45*AZ299/Constantes!$F$32</f>
        <v>0</v>
      </c>
      <c r="BB299" s="119">
        <f>10*Escenarios!$F$11*AV299</f>
        <v>0</v>
      </c>
      <c r="BC299" s="119">
        <f>10*Escenarios!$F$11*BA299</f>
        <v>0</v>
      </c>
      <c r="BD299" s="119">
        <f>0.001*Observaciones!$F298*Escenarios!$F$9</f>
        <v>0</v>
      </c>
      <c r="BE299" s="119">
        <f>Observaciones!$I298</f>
        <v>0</v>
      </c>
      <c r="BF299" s="119">
        <f>MIN(0.0005*ETo!$M298*Escenarios!$F$9*(BJ298/Constantes!$F$27)^(2/3),BJ298+BB299+BE299+BC299+BD299)</f>
        <v>2.2486759787064847</v>
      </c>
      <c r="BG299" s="119">
        <f>MIN(Constantes!$F$26*(BJ298/Constantes!$F$27)^(2/3),BJ298+BB299+BC299+BD299+BE299-BF299)</f>
        <v>7.9079011310496385</v>
      </c>
      <c r="BH299" s="119">
        <f>MIN(Entradas!$F$20,BJ298+BB299+BC299+BD299+BE299-BF299-BG299)</f>
        <v>1</v>
      </c>
      <c r="BI299" s="119">
        <f>MAX(0,BJ298+BB299+BC299+BD299+BE299-BF299-BG299-BH299-Constantes!$F$27)</f>
        <v>0</v>
      </c>
      <c r="BJ299" s="119">
        <f t="shared" si="42"/>
        <v>196.03190407617214</v>
      </c>
      <c r="BK299" s="119">
        <f>(Escenarios!$F$11*AU299+0.1*BF299)/(Escenarios!$F$12)</f>
        <v>0.36974088931826271</v>
      </c>
      <c r="BL299" s="119">
        <f>BI299/10/Escenarios!$F$12</f>
        <v>0</v>
      </c>
      <c r="BM299" s="119">
        <f>(Escenarios!$F$11*AW299+0.1*BG299)/(Escenarios!$F$12)</f>
        <v>2.25940032315704E-2</v>
      </c>
      <c r="BN299" s="121">
        <f t="shared" si="43"/>
        <v>95.357708468381219</v>
      </c>
      <c r="BO299" s="121">
        <f>MAX(0,(BN299-Constantes!$D$13)*(1-EXP(-Constantes!$D$23)))</f>
        <v>0.37892987155909613</v>
      </c>
      <c r="BP299" s="121">
        <f>BL299+AY299*Escenarios!$F$11/Escenarios!$F$12+BO299</f>
        <v>0.38009426363746818</v>
      </c>
      <c r="BQ299" s="121">
        <f>0.0526*BL299*Observaciones!$F298^1.218</f>
        <v>0</v>
      </c>
      <c r="BR299" s="121">
        <f>BQ299*Constantes!$F$38</f>
        <v>0</v>
      </c>
      <c r="BS299" s="121">
        <f t="shared" si="44"/>
        <v>0</v>
      </c>
      <c r="BT299" s="15"/>
      <c r="BU299" s="74">
        <v>293</v>
      </c>
      <c r="BV299" s="75">
        <f>0.0526*Observaciones!$F298^2.218</f>
        <v>0</v>
      </c>
      <c r="BW299" s="75">
        <f>IF(Observaciones!$F298&gt;0.05*$CA$7,((Observaciones!$F298-0.05*$CA$7)^2)/(Observaciones!$F298+0.95*$CA$7),0)</f>
        <v>0</v>
      </c>
      <c r="BX299" s="75">
        <f>0.0526*BW299*Observaciones!$F298^1.218</f>
        <v>0</v>
      </c>
      <c r="BY299" s="27"/>
      <c r="BZ299" s="27"/>
      <c r="CA299" s="103"/>
      <c r="CB299" s="37"/>
    </row>
    <row r="300" spans="2:80" s="2" customFormat="1" ht="14.5" x14ac:dyDescent="0.35">
      <c r="B300" s="36"/>
      <c r="C300" s="74">
        <v>294</v>
      </c>
      <c r="D300" s="146">
        <f>ETo!$I299*((1-Constantes!$D$19)*ETo!$K299+ETo!$L299)</f>
        <v>1.9109342661510877</v>
      </c>
      <c r="E300" s="75">
        <f>MIN(D300*Constantes!$D$17,0.8*(H299+Observaciones!$F299-F300-G300-Constantes!$D$14))</f>
        <v>7.5723066151945781E-2</v>
      </c>
      <c r="F300" s="75">
        <f>IF(Observaciones!$F299&gt;0.05*Constantes!$D$18,((Observaciones!$F299-0.05*Constantes!$D$18)^2)/(Observaciones!$F299+0.95*Constantes!$D$18),0)</f>
        <v>0</v>
      </c>
      <c r="G300" s="75">
        <f>MAX(0,H299+Observaciones!$F299-F300-Constantes!$D$13)</f>
        <v>0</v>
      </c>
      <c r="H300" s="75">
        <f>H299+Observaciones!$F299-F300-E300-G300-I299</f>
        <v>25.517627639252513</v>
      </c>
      <c r="I300" s="75">
        <f>MAX(0,(H300-Constantes!$D$14)*(1-EXP(-Constantes!$D$22)))</f>
        <v>2.426849186737611E-4</v>
      </c>
      <c r="J300" s="75">
        <f t="shared" si="36"/>
        <v>86.038403426263713</v>
      </c>
      <c r="K300" s="75">
        <f>MAX(0,(J300-Constantes!$D$13)*(1-EXP(-Constantes!$D$23)))</f>
        <v>0.31455672945701535</v>
      </c>
      <c r="L300" s="75">
        <f t="shared" si="37"/>
        <v>0.31479941437568909</v>
      </c>
      <c r="M300" s="75">
        <f>0.0526*F300*Observaciones!$F299^1.218</f>
        <v>0</v>
      </c>
      <c r="N300" s="75">
        <f>M300*Constantes!$D$38</f>
        <v>0</v>
      </c>
      <c r="O300" s="75">
        <f t="shared" si="38"/>
        <v>0</v>
      </c>
      <c r="P300" s="15"/>
      <c r="Q300" s="120">
        <v>294</v>
      </c>
      <c r="R300" s="146">
        <f>ETo!$I299*((1-Constantes!$E$19)*ETo!$K299+ETo!$L299)</f>
        <v>1.9112005837974138</v>
      </c>
      <c r="S300" s="121">
        <f>MIN(R300*Constantes!$E$17,0.8*(V299+Observaciones!$F299-T300-U300-Constantes!$D$14))</f>
        <v>7.4778907708204653E-2</v>
      </c>
      <c r="T300" s="121">
        <f>IF(Observaciones!$F299&gt;0.05*Constantes!$E$18,((Observaciones!$F299-0.05*Constantes!$E$18)^2)/(Observaciones!$F299+0.95*Constantes!$E$18),0)</f>
        <v>0</v>
      </c>
      <c r="U300" s="121">
        <f>MAX(0,V299+Observaciones!$F299-T300-Constantes!$D$13)</f>
        <v>0</v>
      </c>
      <c r="V300" s="121">
        <f>V299+Observaciones!$F299-T300-S300-U300-W299</f>
        <v>25.517407847776951</v>
      </c>
      <c r="W300" s="121">
        <f>MAX(0,(V300-Constantes!$D$14)*(1-EXP(-Constantes!$D$22)))</f>
        <v>2.3965898447985914E-4</v>
      </c>
      <c r="X300" s="119">
        <f>X299+(Entradas!$E$19*U300-Y299)/(800*Entradas!$D$44)</f>
        <v>0</v>
      </c>
      <c r="Y300" s="119">
        <f>8000*Entradas!$D$45*X300/Constantes!$E$32</f>
        <v>0</v>
      </c>
      <c r="Z300" s="119">
        <f>10*Escenarios!$E$11*T300</f>
        <v>0</v>
      </c>
      <c r="AA300" s="119">
        <f>10*Escenarios!$E$11*Y300</f>
        <v>0</v>
      </c>
      <c r="AB300" s="119">
        <f>0.001*Observaciones!$F299*Escenarios!$E$9</f>
        <v>0</v>
      </c>
      <c r="AC300" s="119">
        <f>Observaciones!$I299</f>
        <v>0</v>
      </c>
      <c r="AD300" s="119">
        <f>MIN(0.0005*ETo!$M299*Escenarios!$E$9*(AH299/Constantes!$E$27)^(2/3),AH299+Z300+AA300+AB300+AC300)</f>
        <v>3.9299754330385901</v>
      </c>
      <c r="AE300" s="119">
        <f>MIN(Constantes!$E$26*(AH299/Constantes!$E$27)^(2/3),AH299+Z300+AA300+AB300+AC300-AD300)</f>
        <v>13.798752370276308</v>
      </c>
      <c r="AF300" s="119">
        <f>MIN(Entradas!$E$20,AH299+Z300+AA300+AB300+AC300-AD300-AE300)</f>
        <v>1</v>
      </c>
      <c r="AG300" s="119">
        <f>MAX(0,AH299+Z300+AA300+AB300+AC300-AD300-AE300-AF300-Constantes!$E$27)</f>
        <v>0</v>
      </c>
      <c r="AH300" s="119">
        <f t="shared" si="39"/>
        <v>3801.8000813093186</v>
      </c>
      <c r="AI300" s="119">
        <f>(Escenarios!$E$11*S300+0.1*AD300)/(Escenarios!$E$12)</f>
        <v>8.4939138835340558E-2</v>
      </c>
      <c r="AJ300" s="119">
        <f>AG300/10/Escenarios!$E$12</f>
        <v>0</v>
      </c>
      <c r="AK300" s="119">
        <f>(Escenarios!$E$11*U300+0.1*AE300)/(Escenarios!$E$12)</f>
        <v>3.9425006772218024E-2</v>
      </c>
      <c r="AL300" s="121">
        <f t="shared" si="40"/>
        <v>91.338021339909901</v>
      </c>
      <c r="AM300" s="121">
        <f>MAX(0,(AL300-Constantes!$D$13)*(1-EXP(-Constantes!$D$23)))</f>
        <v>0.35116386437749253</v>
      </c>
      <c r="AN300" s="121">
        <f>AJ300+W300*Escenarios!$E$11/Escenarios!$E$12+AM300</f>
        <v>0.3514000996621941</v>
      </c>
      <c r="AO300" s="121">
        <f>0.0526*AJ300*Observaciones!$F299^1.218</f>
        <v>0</v>
      </c>
      <c r="AP300" s="121">
        <f>AO300*Constantes!$E$38</f>
        <v>0</v>
      </c>
      <c r="AQ300" s="121">
        <f t="shared" si="41"/>
        <v>0</v>
      </c>
      <c r="AR300" s="15"/>
      <c r="AS300" s="74">
        <v>294</v>
      </c>
      <c r="AT300" s="146">
        <f>ETo!$I299*((1-Constantes!$F$19)*ETo!$K299+ETo!$L299)</f>
        <v>1.9120479581266334</v>
      </c>
      <c r="AU300" s="121">
        <f>MIN(AT300*Constantes!$F$17,0.8*(AX299+Observaciones!$F299-AV300-AW300-Constantes!$D$14))</f>
        <v>7.1762027314508717E-2</v>
      </c>
      <c r="AV300" s="121">
        <f>IF(Observaciones!$F299&gt;0.05*Constantes!$F$18,((Observaciones!$F299-0.05*Constantes!$F$18)^2)/(Observaciones!$F299+0.95*Constantes!$F$18),0)</f>
        <v>0</v>
      </c>
      <c r="AW300" s="121">
        <f>MAX(0,AX299+Observaciones!$F299-AV300-Constantes!$D$13)</f>
        <v>0</v>
      </c>
      <c r="AX300" s="121">
        <f>AX299+Observaciones!$F299-AV300-AU300-AW300-AY299</f>
        <v>25.516705545533387</v>
      </c>
      <c r="AY300" s="121">
        <f>MAX(0,(AX300-Constantes!$D$14)*(1-EXP(-Constantes!$D$22)))</f>
        <v>2.2999018195773763E-4</v>
      </c>
      <c r="AZ300" s="119">
        <f>AZ299+(Entradas!$F$19*AW300-BA299)/(800*Entradas!$D$44)</f>
        <v>0</v>
      </c>
      <c r="BA300" s="119">
        <f>8000*Entradas!$D$45*AZ300/Constantes!$F$32</f>
        <v>0</v>
      </c>
      <c r="BB300" s="119">
        <f>10*Escenarios!$F$11*AV300</f>
        <v>0</v>
      </c>
      <c r="BC300" s="119">
        <f>10*Escenarios!$F$11*BA300</f>
        <v>0</v>
      </c>
      <c r="BD300" s="119">
        <f>0.001*Observaciones!$F299*Escenarios!$F$9</f>
        <v>0</v>
      </c>
      <c r="BE300" s="119">
        <f>Observaciones!$I299</f>
        <v>0</v>
      </c>
      <c r="BF300" s="119">
        <f>MIN(0.0005*ETo!$M299*Escenarios!$F$9*(BJ299/Constantes!$F$27)^(2/3),BJ299+BB300+BE300+BC300+BD300)</f>
        <v>2.1706277279755395</v>
      </c>
      <c r="BG300" s="119">
        <f>MIN(Constantes!$F$26*(BJ299/Constantes!$F$27)^(2/3),BJ299+BB300+BC300+BD300+BE300-BF300)</f>
        <v>7.6214101122844955</v>
      </c>
      <c r="BH300" s="119">
        <f>MIN(Entradas!$F$20,BJ299+BB300+BC300+BD300+BE300-BF300-BG300)</f>
        <v>1</v>
      </c>
      <c r="BI300" s="119">
        <f>MAX(0,BJ299+BB300+BC300+BD300+BE300-BF300-BG300-BH300-Constantes!$F$27)</f>
        <v>0</v>
      </c>
      <c r="BJ300" s="119">
        <f t="shared" si="42"/>
        <v>185.2398662359121</v>
      </c>
      <c r="BK300" s="119">
        <f>(Escenarios!$F$11*AU300+0.1*BF300)/(Escenarios!$F$12)</f>
        <v>7.3863133547895463E-2</v>
      </c>
      <c r="BL300" s="119">
        <f>BI300/10/Escenarios!$F$12</f>
        <v>0</v>
      </c>
      <c r="BM300" s="119">
        <f>(Escenarios!$F$11*AW300+0.1*BG300)/(Escenarios!$F$12)</f>
        <v>2.1775457463669989E-2</v>
      </c>
      <c r="BN300" s="121">
        <f t="shared" si="43"/>
        <v>95.0005540542858</v>
      </c>
      <c r="BO300" s="121">
        <f>MAX(0,(BN300-Constantes!$D$13)*(1-EXP(-Constantes!$D$23)))</f>
        <v>0.37646282581404927</v>
      </c>
      <c r="BP300" s="121">
        <f>BL300+AY300*Escenarios!$F$11/Escenarios!$F$12+BO300</f>
        <v>0.37667967369989513</v>
      </c>
      <c r="BQ300" s="121">
        <f>0.0526*BL300*Observaciones!$F299^1.218</f>
        <v>0</v>
      </c>
      <c r="BR300" s="121">
        <f>BQ300*Constantes!$F$38</f>
        <v>0</v>
      </c>
      <c r="BS300" s="121">
        <f t="shared" si="44"/>
        <v>0</v>
      </c>
      <c r="BT300" s="15"/>
      <c r="BU300" s="74">
        <v>294</v>
      </c>
      <c r="BV300" s="75">
        <f>0.0526*Observaciones!$F299^2.218</f>
        <v>0</v>
      </c>
      <c r="BW300" s="75">
        <f>IF(Observaciones!$F299&gt;0.05*$CA$7,((Observaciones!$F299-0.05*$CA$7)^2)/(Observaciones!$F299+0.95*$CA$7),0)</f>
        <v>0</v>
      </c>
      <c r="BX300" s="75">
        <f>0.0526*BW300*Observaciones!$F299^1.218</f>
        <v>0</v>
      </c>
      <c r="BY300" s="27"/>
      <c r="BZ300" s="27"/>
      <c r="CA300" s="103"/>
      <c r="CB300" s="37"/>
    </row>
    <row r="301" spans="2:80" s="2" customFormat="1" ht="14.5" x14ac:dyDescent="0.35">
      <c r="B301" s="36"/>
      <c r="C301" s="74">
        <v>295</v>
      </c>
      <c r="D301" s="146">
        <f>ETo!$I300*((1-Constantes!$D$19)*ETo!$K300+ETo!$L300)</f>
        <v>1.9139684079650792</v>
      </c>
      <c r="E301" s="75">
        <f>MIN(D301*Constantes!$D$17,0.8*(H300+Observaciones!$F300-F301-G301-Constantes!$D$14))</f>
        <v>1.4102111402007723E-2</v>
      </c>
      <c r="F301" s="75">
        <f>IF(Observaciones!$F300&gt;0.05*Constantes!$D$18,((Observaciones!$F300-0.05*Constantes!$D$18)^2)/(Observaciones!$F300+0.95*Constantes!$D$18),0)</f>
        <v>0</v>
      </c>
      <c r="G301" s="75">
        <f>MAX(0,H300+Observaciones!$F300-F301-Constantes!$D$13)</f>
        <v>0</v>
      </c>
      <c r="H301" s="75">
        <f>H300+Observaciones!$F300-F301-E301-G301-I300</f>
        <v>25.503282842931831</v>
      </c>
      <c r="I301" s="75">
        <f>MAX(0,(H301-Constantes!$D$14)*(1-EXP(-Constantes!$D$22)))</f>
        <v>4.5195868744361757E-5</v>
      </c>
      <c r="J301" s="75">
        <f t="shared" si="36"/>
        <v>85.723846696806703</v>
      </c>
      <c r="K301" s="75">
        <f>MAX(0,(J301-Constantes!$D$13)*(1-EXP(-Constantes!$D$23)))</f>
        <v>0.31238392741298004</v>
      </c>
      <c r="L301" s="75">
        <f t="shared" si="37"/>
        <v>0.3124291232817244</v>
      </c>
      <c r="M301" s="75">
        <f>0.0526*F301*Observaciones!$F300^1.218</f>
        <v>0</v>
      </c>
      <c r="N301" s="75">
        <f>M301*Constantes!$D$38</f>
        <v>0</v>
      </c>
      <c r="O301" s="75">
        <f t="shared" si="38"/>
        <v>0</v>
      </c>
      <c r="P301" s="15"/>
      <c r="Q301" s="120">
        <v>295</v>
      </c>
      <c r="R301" s="146">
        <f>ETo!$I300*((1-Constantes!$E$19)*ETo!$K300+ETo!$L300)</f>
        <v>1.9142350299233064</v>
      </c>
      <c r="S301" s="121">
        <f>MIN(R301*Constantes!$E$17,0.8*(V300+Observaciones!$F300-T301-U301-Constantes!$D$14))</f>
        <v>1.3926278221558164E-2</v>
      </c>
      <c r="T301" s="121">
        <f>IF(Observaciones!$F300&gt;0.05*Constantes!$E$18,((Observaciones!$F300-0.05*Constantes!$E$18)^2)/(Observaciones!$F300+0.95*Constantes!$E$18),0)</f>
        <v>0</v>
      </c>
      <c r="U301" s="121">
        <f>MAX(0,V300+Observaciones!$F300-T301-Constantes!$D$13)</f>
        <v>0</v>
      </c>
      <c r="V301" s="121">
        <f>V300+Observaciones!$F300-T301-S301-U301-W300</f>
        <v>25.503241910570914</v>
      </c>
      <c r="W301" s="121">
        <f>MAX(0,(V301-Constantes!$D$14)*(1-EXP(-Constantes!$D$22)))</f>
        <v>4.4632340835824376E-5</v>
      </c>
      <c r="X301" s="119">
        <f>X300+(Entradas!$E$19*U301-Y300)/(800*Entradas!$D$44)</f>
        <v>0</v>
      </c>
      <c r="Y301" s="119">
        <f>8000*Entradas!$D$45*X301/Constantes!$E$32</f>
        <v>0</v>
      </c>
      <c r="Z301" s="119">
        <f>10*Escenarios!$E$11*T301</f>
        <v>0</v>
      </c>
      <c r="AA301" s="119">
        <f>10*Escenarios!$E$11*Y301</f>
        <v>0</v>
      </c>
      <c r="AB301" s="119">
        <f>0.001*Observaciones!$F300*Escenarios!$E$9</f>
        <v>0</v>
      </c>
      <c r="AC301" s="119">
        <f>Observaciones!$I300</f>
        <v>0</v>
      </c>
      <c r="AD301" s="119">
        <f>MIN(0.0005*ETo!$M300*Escenarios!$E$9*(AH300/Constantes!$E$27)^(2/3),AH300+Z301+AA301+AB301+AC301)</f>
        <v>3.92305970110738</v>
      </c>
      <c r="AE301" s="119">
        <f>MIN(Constantes!$E$26*(AH300/Constantes!$E$27)^(2/3),AH300+Z301+AA301+AB301+AC301-AD301)</f>
        <v>13.753619929742605</v>
      </c>
      <c r="AF301" s="119">
        <f>MIN(Entradas!$E$20,AH300+Z301+AA301+AB301+AC301-AD301-AE301)</f>
        <v>1</v>
      </c>
      <c r="AG301" s="119">
        <f>MAX(0,AH300+Z301+AA301+AB301+AC301-AD301-AE301-AF301-Constantes!$E$27)</f>
        <v>0</v>
      </c>
      <c r="AH301" s="119">
        <f t="shared" si="39"/>
        <v>3783.1234016784688</v>
      </c>
      <c r="AI301" s="119">
        <f>(Escenarios!$E$11*S301+0.1*AD301)/(Escenarios!$E$12)</f>
        <v>2.493607339298556E-2</v>
      </c>
      <c r="AJ301" s="119">
        <f>AG301/10/Escenarios!$E$12</f>
        <v>0</v>
      </c>
      <c r="AK301" s="119">
        <f>(Escenarios!$E$11*U301+0.1*AE301)/(Escenarios!$E$12)</f>
        <v>3.9296056942121731E-2</v>
      </c>
      <c r="AL301" s="121">
        <f t="shared" si="40"/>
        <v>91.026153532474524</v>
      </c>
      <c r="AM301" s="121">
        <f>MAX(0,(AL301-Constantes!$D$13)*(1-EXP(-Constantes!$D$23)))</f>
        <v>0.34900963607459107</v>
      </c>
      <c r="AN301" s="121">
        <f>AJ301+W301*Escenarios!$E$11/Escenarios!$E$12+AM301</f>
        <v>0.34905363081055779</v>
      </c>
      <c r="AO301" s="121">
        <f>0.0526*AJ301*Observaciones!$F300^1.218</f>
        <v>0</v>
      </c>
      <c r="AP301" s="121">
        <f>AO301*Constantes!$E$38</f>
        <v>0</v>
      </c>
      <c r="AQ301" s="121">
        <f t="shared" si="41"/>
        <v>0</v>
      </c>
      <c r="AR301" s="15"/>
      <c r="AS301" s="74">
        <v>295</v>
      </c>
      <c r="AT301" s="146">
        <f>ETo!$I300*((1-Constantes!$F$19)*ETo!$K300+ETo!$L300)</f>
        <v>1.9150833725176668</v>
      </c>
      <c r="AU301" s="121">
        <f>MIN(AT301*Constantes!$F$17,0.8*(AX300+Observaciones!$F300-AV301-AW301-Constantes!$D$14))</f>
        <v>1.3364436426707017E-2</v>
      </c>
      <c r="AV301" s="121">
        <f>IF(Observaciones!$F300&gt;0.05*Constantes!$F$18,((Observaciones!$F300-0.05*Constantes!$F$18)^2)/(Observaciones!$F300+0.95*Constantes!$F$18),0)</f>
        <v>0</v>
      </c>
      <c r="AW301" s="121">
        <f>MAX(0,AX300+Observaciones!$F300-AV301-Constantes!$D$13)</f>
        <v>0</v>
      </c>
      <c r="AX301" s="121">
        <f>AX300+Observaciones!$F300-AV301-AU301-AW301-AY300</f>
        <v>25.503111118924725</v>
      </c>
      <c r="AY301" s="121">
        <f>MAX(0,(AX301-Constantes!$D$14)*(1-EXP(-Constantes!$D$22)))</f>
        <v>4.2831693592940261E-5</v>
      </c>
      <c r="AZ301" s="119">
        <f>AZ300+(Entradas!$F$19*AW301-BA300)/(800*Entradas!$D$44)</f>
        <v>0</v>
      </c>
      <c r="BA301" s="119">
        <f>8000*Entradas!$D$45*AZ301/Constantes!$F$32</f>
        <v>0</v>
      </c>
      <c r="BB301" s="119">
        <f>10*Escenarios!$F$11*AV301</f>
        <v>0</v>
      </c>
      <c r="BC301" s="119">
        <f>10*Escenarios!$F$11*BA301</f>
        <v>0</v>
      </c>
      <c r="BD301" s="119">
        <f>0.001*Observaciones!$F300*Escenarios!$F$9</f>
        <v>0</v>
      </c>
      <c r="BE301" s="119">
        <f>Observaciones!$I300</f>
        <v>0</v>
      </c>
      <c r="BF301" s="119">
        <f>MIN(0.0005*ETo!$M300*Escenarios!$F$9*(BJ300/Constantes!$F$27)^(2/3),BJ300+BB301+BE301+BC301+BD301)</f>
        <v>2.0933814140005067</v>
      </c>
      <c r="BG301" s="119">
        <f>MIN(Constantes!$F$26*(BJ300/Constantes!$F$27)^(2/3),BJ300+BB301+BC301+BD301+BE301-BF301)</f>
        <v>7.3390604603909013</v>
      </c>
      <c r="BH301" s="119">
        <f>MIN(Entradas!$F$20,BJ300+BB301+BC301+BD301+BE301-BF301-BG301)</f>
        <v>1</v>
      </c>
      <c r="BI301" s="119">
        <f>MAX(0,BJ300+BB301+BC301+BD301+BE301-BF301-BG301-BH301-Constantes!$F$27)</f>
        <v>0</v>
      </c>
      <c r="BJ301" s="119">
        <f t="shared" si="42"/>
        <v>174.8074243615207</v>
      </c>
      <c r="BK301" s="119">
        <f>(Escenarios!$F$11*AU301+0.1*BF301)/(Escenarios!$F$12)</f>
        <v>1.8581844099468066E-2</v>
      </c>
      <c r="BL301" s="119">
        <f>BI301/10/Escenarios!$F$12</f>
        <v>0</v>
      </c>
      <c r="BM301" s="119">
        <f>(Escenarios!$F$11*AW301+0.1*BG301)/(Escenarios!$F$12)</f>
        <v>2.0968744172545434E-2</v>
      </c>
      <c r="BN301" s="121">
        <f t="shared" si="43"/>
        <v>94.645059972644304</v>
      </c>
      <c r="BO301" s="121">
        <f>MAX(0,(BN301-Constantes!$D$13)*(1-EXP(-Constantes!$D$23)))</f>
        <v>0.3740072488230039</v>
      </c>
      <c r="BP301" s="121">
        <f>BL301+AY301*Escenarios!$F$11/Escenarios!$F$12+BO301</f>
        <v>0.37404763299124866</v>
      </c>
      <c r="BQ301" s="121">
        <f>0.0526*BL301*Observaciones!$F300^1.218</f>
        <v>0</v>
      </c>
      <c r="BR301" s="121">
        <f>BQ301*Constantes!$F$38</f>
        <v>0</v>
      </c>
      <c r="BS301" s="121">
        <f t="shared" si="44"/>
        <v>0</v>
      </c>
      <c r="BT301" s="15"/>
      <c r="BU301" s="74">
        <v>295</v>
      </c>
      <c r="BV301" s="75">
        <f>0.0526*Observaciones!$F300^2.218</f>
        <v>0</v>
      </c>
      <c r="BW301" s="75">
        <f>IF(Observaciones!$F300&gt;0.05*$CA$7,((Observaciones!$F300-0.05*$CA$7)^2)/(Observaciones!$F300+0.95*$CA$7),0)</f>
        <v>0</v>
      </c>
      <c r="BX301" s="75">
        <f>0.0526*BW301*Observaciones!$F300^1.218</f>
        <v>0</v>
      </c>
      <c r="BY301" s="27"/>
      <c r="BZ301" s="27"/>
      <c r="CA301" s="103"/>
      <c r="CB301" s="37"/>
    </row>
    <row r="302" spans="2:80" s="2" customFormat="1" ht="14.5" x14ac:dyDescent="0.35">
      <c r="B302" s="36"/>
      <c r="C302" s="74">
        <v>296</v>
      </c>
      <c r="D302" s="146">
        <f>ETo!$I301*((1-Constantes!$D$19)*ETo!$K301+ETo!$L301)</f>
        <v>1.9168869396063568</v>
      </c>
      <c r="E302" s="75">
        <f>MIN(D302*Constantes!$D$17,0.8*(H301+Observaciones!$F301-F302-G302-Constantes!$D$14))</f>
        <v>2.6262743454623207E-3</v>
      </c>
      <c r="F302" s="75">
        <f>IF(Observaciones!$F301&gt;0.05*Constantes!$D$18,((Observaciones!$F301-0.05*Constantes!$D$18)^2)/(Observaciones!$F301+0.95*Constantes!$D$18),0)</f>
        <v>0</v>
      </c>
      <c r="G302" s="75">
        <f>MAX(0,H301+Observaciones!$F301-F302-Constantes!$D$13)</f>
        <v>0</v>
      </c>
      <c r="H302" s="75">
        <f>H301+Observaciones!$F301-F302-E302-G302-I301</f>
        <v>25.500611372717625</v>
      </c>
      <c r="I302" s="75">
        <f>MAX(0,(H302-Constantes!$D$14)*(1-EXP(-Constantes!$D$22)))</f>
        <v>8.4169488681911868E-6</v>
      </c>
      <c r="J302" s="75">
        <f t="shared" si="36"/>
        <v>85.411462769393722</v>
      </c>
      <c r="K302" s="75">
        <f>MAX(0,(J302-Constantes!$D$13)*(1-EXP(-Constantes!$D$23)))</f>
        <v>0.31022613400897819</v>
      </c>
      <c r="L302" s="75">
        <f t="shared" si="37"/>
        <v>0.31023455095784641</v>
      </c>
      <c r="M302" s="75">
        <f>0.0526*F302*Observaciones!$F301^1.218</f>
        <v>0</v>
      </c>
      <c r="N302" s="75">
        <f>M302*Constantes!$D$38</f>
        <v>0</v>
      </c>
      <c r="O302" s="75">
        <f t="shared" si="38"/>
        <v>0</v>
      </c>
      <c r="P302" s="15"/>
      <c r="Q302" s="120">
        <v>296</v>
      </c>
      <c r="R302" s="146">
        <f>ETo!$I301*((1-Constantes!$E$19)*ETo!$K301+ETo!$L301)</f>
        <v>1.9171538542812623</v>
      </c>
      <c r="S302" s="121">
        <f>MIN(R302*Constantes!$E$17,0.8*(V301+Observaciones!$F301-T302-U302-Constantes!$D$14))</f>
        <v>2.5935284567282224E-3</v>
      </c>
      <c r="T302" s="121">
        <f>IF(Observaciones!$F301&gt;0.05*Constantes!$E$18,((Observaciones!$F301-0.05*Constantes!$E$18)^2)/(Observaciones!$F301+0.95*Constantes!$E$18),0)</f>
        <v>0</v>
      </c>
      <c r="U302" s="121">
        <f>MAX(0,V301+Observaciones!$F301-T302-Constantes!$D$13)</f>
        <v>0</v>
      </c>
      <c r="V302" s="121">
        <f>V301+Observaciones!$F301-T302-S302-U302-W301</f>
        <v>25.500603749773351</v>
      </c>
      <c r="W302" s="121">
        <f>MAX(0,(V302-Constantes!$D$14)*(1-EXP(-Constantes!$D$22)))</f>
        <v>8.312001541739922E-6</v>
      </c>
      <c r="X302" s="119">
        <f>X301+(Entradas!$E$19*U302-Y301)/(800*Entradas!$D$44)</f>
        <v>0</v>
      </c>
      <c r="Y302" s="119">
        <f>8000*Entradas!$D$45*X302/Constantes!$E$32</f>
        <v>0</v>
      </c>
      <c r="Z302" s="119">
        <f>10*Escenarios!$E$11*T302</f>
        <v>0</v>
      </c>
      <c r="AA302" s="119">
        <f>10*Escenarios!$E$11*Y302</f>
        <v>0</v>
      </c>
      <c r="AB302" s="119">
        <f>0.001*Observaciones!$F301*Escenarios!$E$9</f>
        <v>0</v>
      </c>
      <c r="AC302" s="119">
        <f>Observaciones!$I301</f>
        <v>0</v>
      </c>
      <c r="AD302" s="119">
        <f>MIN(0.0005*ETo!$M301*Escenarios!$E$9*(AH301/Constantes!$E$27)^(2/3),AH301+Z302+AA302+AB302+AC302)</f>
        <v>3.9158942006877706</v>
      </c>
      <c r="AE302" s="119">
        <f>MIN(Constantes!$E$26*(AH301/Constantes!$E$27)^(2/3),AH301+Z302+AA302+AB302+AC302-AD302)</f>
        <v>13.708539051225443</v>
      </c>
      <c r="AF302" s="119">
        <f>MIN(Entradas!$E$20,AH301+Z302+AA302+AB302+AC302-AD302-AE302)</f>
        <v>1</v>
      </c>
      <c r="AG302" s="119">
        <f>MAX(0,AH301+Z302+AA302+AB302+AC302-AD302-AE302-AF302-Constantes!$E$27)</f>
        <v>0</v>
      </c>
      <c r="AH302" s="119">
        <f t="shared" si="39"/>
        <v>3764.4989684265556</v>
      </c>
      <c r="AI302" s="119">
        <f>(Escenarios!$E$11*S302+0.1*AD302)/(Escenarios!$E$12)</f>
        <v>1.3744747195025735E-2</v>
      </c>
      <c r="AJ302" s="119">
        <f>AG302/10/Escenarios!$E$12</f>
        <v>0</v>
      </c>
      <c r="AK302" s="119">
        <f>(Escenarios!$E$11*U302+0.1*AE302)/(Escenarios!$E$12)</f>
        <v>3.9167254432072696E-2</v>
      </c>
      <c r="AL302" s="121">
        <f t="shared" si="40"/>
        <v>90.716311150831999</v>
      </c>
      <c r="AM302" s="121">
        <f>MAX(0,(AL302-Constantes!$D$13)*(1-EXP(-Constantes!$D$23)))</f>
        <v>0.34686939840959569</v>
      </c>
      <c r="AN302" s="121">
        <f>AJ302+W302*Escenarios!$E$11/Escenarios!$E$12+AM302</f>
        <v>0.34687759166825827</v>
      </c>
      <c r="AO302" s="121">
        <f>0.0526*AJ302*Observaciones!$F301^1.218</f>
        <v>0</v>
      </c>
      <c r="AP302" s="121">
        <f>AO302*Constantes!$E$38</f>
        <v>0</v>
      </c>
      <c r="AQ302" s="121">
        <f t="shared" si="41"/>
        <v>0</v>
      </c>
      <c r="AR302" s="15"/>
      <c r="AS302" s="74">
        <v>296</v>
      </c>
      <c r="AT302" s="146">
        <f>ETo!$I301*((1-Constantes!$F$19)*ETo!$K301+ETo!$L301)</f>
        <v>1.9180031282468724</v>
      </c>
      <c r="AU302" s="121">
        <f>MIN(AT302*Constantes!$F$17,0.8*(AX301+Observaciones!$F301-AV302-AW302-Constantes!$D$14))</f>
        <v>2.4888951397770143E-3</v>
      </c>
      <c r="AV302" s="121">
        <f>IF(Observaciones!$F301&gt;0.05*Constantes!$F$18,((Observaciones!$F301-0.05*Constantes!$F$18)^2)/(Observaciones!$F301+0.95*Constantes!$F$18),0)</f>
        <v>0</v>
      </c>
      <c r="AW302" s="121">
        <f>MAX(0,AX301+Observaciones!$F301-AV302-Constantes!$D$13)</f>
        <v>0</v>
      </c>
      <c r="AX302" s="121">
        <f>AX301+Observaciones!$F301-AV302-AU302-AW302-AY301</f>
        <v>25.500579392091353</v>
      </c>
      <c r="AY302" s="121">
        <f>MAX(0,(AX302-Constantes!$D$14)*(1-EXP(-Constantes!$D$22)))</f>
        <v>7.9766621358221808E-6</v>
      </c>
      <c r="AZ302" s="119">
        <f>AZ301+(Entradas!$F$19*AW302-BA301)/(800*Entradas!$D$44)</f>
        <v>0</v>
      </c>
      <c r="BA302" s="119">
        <f>8000*Entradas!$D$45*AZ302/Constantes!$F$32</f>
        <v>0</v>
      </c>
      <c r="BB302" s="119">
        <f>10*Escenarios!$F$11*AV302</f>
        <v>0</v>
      </c>
      <c r="BC302" s="119">
        <f>10*Escenarios!$F$11*BA302</f>
        <v>0</v>
      </c>
      <c r="BD302" s="119">
        <f>0.001*Observaciones!$F301*Escenarios!$F$9</f>
        <v>0</v>
      </c>
      <c r="BE302" s="119">
        <f>Observaciones!$I301</f>
        <v>0</v>
      </c>
      <c r="BF302" s="119">
        <f>MIN(0.0005*ETo!$M301*Escenarios!$F$9*(BJ301/Constantes!$F$27)^(2/3),BJ301+BB302+BE302+BC302+BD302)</f>
        <v>2.0169595333590205</v>
      </c>
      <c r="BG302" s="119">
        <f>MIN(Constantes!$F$26*(BJ301/Constantes!$F$27)^(2/3),BJ301+BB302+BC302+BD302+BE302-BF302)</f>
        <v>7.060856884983596</v>
      </c>
      <c r="BH302" s="119">
        <f>MIN(Entradas!$F$20,BJ301+BB302+BC302+BD302+BE302-BF302-BG302)</f>
        <v>1</v>
      </c>
      <c r="BI302" s="119">
        <f>MAX(0,BJ301+BB302+BC302+BD302+BE302-BF302-BG302-BH302-Constantes!$F$27)</f>
        <v>0</v>
      </c>
      <c r="BJ302" s="119">
        <f t="shared" si="42"/>
        <v>164.72960794317808</v>
      </c>
      <c r="BK302" s="119">
        <f>(Escenarios!$F$11*AU302+0.1*BF302)/(Escenarios!$F$12)</f>
        <v>8.1094140842441018E-3</v>
      </c>
      <c r="BL302" s="119">
        <f>BI302/10/Escenarios!$F$12</f>
        <v>0</v>
      </c>
      <c r="BM302" s="119">
        <f>(Escenarios!$F$11*AW302+0.1*BG302)/(Escenarios!$F$12)</f>
        <v>2.0173876814238847E-2</v>
      </c>
      <c r="BN302" s="121">
        <f t="shared" si="43"/>
        <v>94.29122660063554</v>
      </c>
      <c r="BO302" s="121">
        <f>MAX(0,(BN302-Constantes!$D$13)*(1-EXP(-Constantes!$D$23)))</f>
        <v>0.37156314319132439</v>
      </c>
      <c r="BP302" s="121">
        <f>BL302+AY302*Escenarios!$F$11/Escenarios!$F$12+BO302</f>
        <v>0.37157066404419531</v>
      </c>
      <c r="BQ302" s="121">
        <f>0.0526*BL302*Observaciones!$F301^1.218</f>
        <v>0</v>
      </c>
      <c r="BR302" s="121">
        <f>BQ302*Constantes!$F$38</f>
        <v>0</v>
      </c>
      <c r="BS302" s="121">
        <f t="shared" si="44"/>
        <v>0</v>
      </c>
      <c r="BT302" s="15"/>
      <c r="BU302" s="74">
        <v>296</v>
      </c>
      <c r="BV302" s="75">
        <f>0.0526*Observaciones!$F301^2.218</f>
        <v>0</v>
      </c>
      <c r="BW302" s="75">
        <f>IF(Observaciones!$F301&gt;0.05*$CA$7,((Observaciones!$F301-0.05*$CA$7)^2)/(Observaciones!$F301+0.95*$CA$7),0)</f>
        <v>0</v>
      </c>
      <c r="BX302" s="75">
        <f>0.0526*BW302*Observaciones!$F301^1.218</f>
        <v>0</v>
      </c>
      <c r="BY302" s="27"/>
      <c r="BZ302" s="27"/>
      <c r="CA302" s="103"/>
      <c r="CB302" s="37"/>
    </row>
    <row r="303" spans="2:80" s="2" customFormat="1" ht="14.5" x14ac:dyDescent="0.35">
      <c r="B303" s="36"/>
      <c r="C303" s="74">
        <v>297</v>
      </c>
      <c r="D303" s="146">
        <f>ETo!$I302*((1-Constantes!$D$19)*ETo!$K302+ETo!$L302)</f>
        <v>1.8986831577985885</v>
      </c>
      <c r="E303" s="75">
        <f>MIN(D303*Constantes!$D$17,0.8*(H302+Observaciones!$F302-F303-G303-Constantes!$D$14))</f>
        <v>4.8909817409708016E-4</v>
      </c>
      <c r="F303" s="75">
        <f>IF(Observaciones!$F302&gt;0.05*Constantes!$D$18,((Observaciones!$F302-0.05*Constantes!$D$18)^2)/(Observaciones!$F302+0.95*Constantes!$D$18),0)</f>
        <v>0</v>
      </c>
      <c r="G303" s="75">
        <f>MAX(0,H302+Observaciones!$F302-F303-Constantes!$D$13)</f>
        <v>0</v>
      </c>
      <c r="H303" s="75">
        <f>H302+Observaciones!$F302-F303-E303-G303-I302</f>
        <v>25.500113857594659</v>
      </c>
      <c r="I303" s="75">
        <f>MAX(0,(H303-Constantes!$D$14)*(1-EXP(-Constantes!$D$22)))</f>
        <v>1.5675111512981729E-6</v>
      </c>
      <c r="J303" s="75">
        <f t="shared" si="36"/>
        <v>85.101236635384751</v>
      </c>
      <c r="K303" s="75">
        <f>MAX(0,(J303-Constantes!$D$13)*(1-EXP(-Constantes!$D$23)))</f>
        <v>0.30808324557276057</v>
      </c>
      <c r="L303" s="75">
        <f t="shared" si="37"/>
        <v>0.30808481308391189</v>
      </c>
      <c r="M303" s="75">
        <f>0.0526*F303*Observaciones!$F302^1.218</f>
        <v>0</v>
      </c>
      <c r="N303" s="75">
        <f>M303*Constantes!$D$38</f>
        <v>0</v>
      </c>
      <c r="O303" s="75">
        <f t="shared" si="38"/>
        <v>0</v>
      </c>
      <c r="P303" s="15"/>
      <c r="Q303" s="120">
        <v>297</v>
      </c>
      <c r="R303" s="146">
        <f>ETo!$I302*((1-Constantes!$E$19)*ETo!$K302+ETo!$L302)</f>
        <v>1.8989473232099716</v>
      </c>
      <c r="S303" s="121">
        <f>MIN(R303*Constantes!$E$17,0.8*(V302+Observaciones!$F302-T303-U303-Constantes!$D$14))</f>
        <v>4.8299981867785393E-4</v>
      </c>
      <c r="T303" s="121">
        <f>IF(Observaciones!$F302&gt;0.05*Constantes!$E$18,((Observaciones!$F302-0.05*Constantes!$E$18)^2)/(Observaciones!$F302+0.95*Constantes!$E$18),0)</f>
        <v>0</v>
      </c>
      <c r="U303" s="121">
        <f>MAX(0,V302+Observaciones!$F302-T303-Constantes!$D$13)</f>
        <v>0</v>
      </c>
      <c r="V303" s="121">
        <f>V302+Observaciones!$F302-T303-S303-U303-W302</f>
        <v>25.500112437953131</v>
      </c>
      <c r="W303" s="121">
        <f>MAX(0,(V303-Constantes!$D$14)*(1-EXP(-Constantes!$D$22)))</f>
        <v>1.5479665268702278E-6</v>
      </c>
      <c r="X303" s="119">
        <f>X302+(Entradas!$E$19*U303-Y302)/(800*Entradas!$D$44)</f>
        <v>0</v>
      </c>
      <c r="Y303" s="119">
        <f>8000*Entradas!$D$45*X303/Constantes!$E$32</f>
        <v>0</v>
      </c>
      <c r="Z303" s="119">
        <f>10*Escenarios!$E$11*T303</f>
        <v>0</v>
      </c>
      <c r="AA303" s="119">
        <f>10*Escenarios!$E$11*Y303</f>
        <v>0</v>
      </c>
      <c r="AB303" s="119">
        <f>0.001*Observaciones!$F302*Escenarios!$E$9</f>
        <v>0</v>
      </c>
      <c r="AC303" s="119">
        <f>Observaciones!$I302</f>
        <v>0</v>
      </c>
      <c r="AD303" s="119">
        <f>MIN(0.0005*ETo!$M302*Escenarios!$E$9*(AH302/Constantes!$E$27)^(2/3),AH302+Z303+AA303+AB303+AC303)</f>
        <v>3.865460750038459</v>
      </c>
      <c r="AE303" s="119">
        <f>MIN(Constantes!$E$26*(AH302/Constantes!$E$27)^(2/3),AH302+Z303+AA303+AB303+AC303-AD303)</f>
        <v>13.663510347100745</v>
      </c>
      <c r="AF303" s="119">
        <f>MIN(Entradas!$E$20,AH302+Z303+AA303+AB303+AC303-AD303-AE303)</f>
        <v>1</v>
      </c>
      <c r="AG303" s="119">
        <f>MAX(0,AH302+Z303+AA303+AB303+AC303-AD303-AE303-AF303-Constantes!$E$27)</f>
        <v>0</v>
      </c>
      <c r="AH303" s="119">
        <f t="shared" si="39"/>
        <v>3745.9699973294164</v>
      </c>
      <c r="AI303" s="119">
        <f>(Escenarios!$E$11*S303+0.1*AD303)/(Escenarios!$E$12)</f>
        <v>1.1520273392806625E-2</v>
      </c>
      <c r="AJ303" s="119">
        <f>AG303/10/Escenarios!$E$12</f>
        <v>0</v>
      </c>
      <c r="AK303" s="119">
        <f>(Escenarios!$E$11*U303+0.1*AE303)/(Escenarios!$E$12)</f>
        <v>3.9038600991716417E-2</v>
      </c>
      <c r="AL303" s="121">
        <f t="shared" si="40"/>
        <v>90.40848035341412</v>
      </c>
      <c r="AM303" s="121">
        <f>MAX(0,(AL303-Constantes!$D$13)*(1-EXP(-Constantes!$D$23)))</f>
        <v>0.3447430557718108</v>
      </c>
      <c r="AN303" s="121">
        <f>AJ303+W303*Escenarios!$E$11/Escenarios!$E$12+AM303</f>
        <v>0.34474458162453014</v>
      </c>
      <c r="AO303" s="121">
        <f>0.0526*AJ303*Observaciones!$F302^1.218</f>
        <v>0</v>
      </c>
      <c r="AP303" s="121">
        <f>AO303*Constantes!$E$38</f>
        <v>0</v>
      </c>
      <c r="AQ303" s="121">
        <f t="shared" si="41"/>
        <v>0</v>
      </c>
      <c r="AR303" s="15"/>
      <c r="AS303" s="74">
        <v>297</v>
      </c>
      <c r="AT303" s="146">
        <f>ETo!$I302*((1-Constantes!$F$19)*ETo!$K302+ETo!$L302)</f>
        <v>1.8997878495189189</v>
      </c>
      <c r="AU303" s="121">
        <f>MIN(AT303*Constantes!$F$17,0.8*(AX302+Observaciones!$F302-AV303-AW303-Constantes!$D$14))</f>
        <v>4.6351367307977402E-4</v>
      </c>
      <c r="AV303" s="121">
        <f>IF(Observaciones!$F302&gt;0.05*Constantes!$F$18,((Observaciones!$F302-0.05*Constantes!$F$18)^2)/(Observaciones!$F302+0.95*Constantes!$F$18),0)</f>
        <v>0</v>
      </c>
      <c r="AW303" s="121">
        <f>MAX(0,AX302+Observaciones!$F302-AV303-Constantes!$D$13)</f>
        <v>0</v>
      </c>
      <c r="AX303" s="121">
        <f>AX302+Observaciones!$F302-AV303-AU303-AW303-AY302</f>
        <v>25.500107901756138</v>
      </c>
      <c r="AY303" s="121">
        <f>MAX(0,(AX303-Constantes!$D$14)*(1-EXP(-Constantes!$D$22)))</f>
        <v>1.4855153623892864E-6</v>
      </c>
      <c r="AZ303" s="119">
        <f>AZ302+(Entradas!$F$19*AW303-BA302)/(800*Entradas!$D$44)</f>
        <v>0</v>
      </c>
      <c r="BA303" s="119">
        <f>8000*Entradas!$D$45*AZ303/Constantes!$F$32</f>
        <v>0</v>
      </c>
      <c r="BB303" s="119">
        <f>10*Escenarios!$F$11*AV303</f>
        <v>0</v>
      </c>
      <c r="BC303" s="119">
        <f>10*Escenarios!$F$11*BA303</f>
        <v>0</v>
      </c>
      <c r="BD303" s="119">
        <f>0.001*Observaciones!$F302*Escenarios!$F$9</f>
        <v>0</v>
      </c>
      <c r="BE303" s="119">
        <f>Observaciones!$I302</f>
        <v>0</v>
      </c>
      <c r="BF303" s="119">
        <f>MIN(0.0005*ETo!$M302*Escenarios!$F$9*(BJ302/Constantes!$F$27)^(2/3),BJ302+BB303+BE303+BC303+BD303)</f>
        <v>1.9200133453685773</v>
      </c>
      <c r="BG303" s="119">
        <f>MIN(Constantes!$F$26*(BJ302/Constantes!$F$27)^(2/3),BJ302+BB303+BC303+BD303+BE303-BF303)</f>
        <v>6.7868034129577071</v>
      </c>
      <c r="BH303" s="119">
        <f>MIN(Entradas!$F$20,BJ302+BB303+BC303+BD303+BE303-BF303-BG303)</f>
        <v>1</v>
      </c>
      <c r="BI303" s="119">
        <f>MAX(0,BJ302+BB303+BC303+BD303+BE303-BF303-BG303-BH303-Constantes!$F$27)</f>
        <v>0</v>
      </c>
      <c r="BJ303" s="119">
        <f t="shared" si="42"/>
        <v>155.0227911848518</v>
      </c>
      <c r="BK303" s="119">
        <f>(Escenarios!$F$11*AU303+0.1*BF303)/(Escenarios!$F$12)</f>
        <v>5.9227795928140084E-3</v>
      </c>
      <c r="BL303" s="119">
        <f>BI303/10/Escenarios!$F$12</f>
        <v>0</v>
      </c>
      <c r="BM303" s="119">
        <f>(Escenarios!$F$11*AW303+0.1*BG303)/(Escenarios!$F$12)</f>
        <v>1.9390866894164877E-2</v>
      </c>
      <c r="BN303" s="121">
        <f t="shared" si="43"/>
        <v>93.939054324338386</v>
      </c>
      <c r="BO303" s="121">
        <f>MAX(0,(BN303-Constantes!$D$13)*(1-EXP(-Constantes!$D$23)))</f>
        <v>0.36913051158585236</v>
      </c>
      <c r="BP303" s="121">
        <f>BL303+AY303*Escenarios!$F$11/Escenarios!$F$12+BO303</f>
        <v>0.3691319122146226</v>
      </c>
      <c r="BQ303" s="121">
        <f>0.0526*BL303*Observaciones!$F302^1.218</f>
        <v>0</v>
      </c>
      <c r="BR303" s="121">
        <f>BQ303*Constantes!$F$38</f>
        <v>0</v>
      </c>
      <c r="BS303" s="121">
        <f t="shared" si="44"/>
        <v>0</v>
      </c>
      <c r="BT303" s="15"/>
      <c r="BU303" s="74">
        <v>297</v>
      </c>
      <c r="BV303" s="75">
        <f>0.0526*Observaciones!$F302^2.218</f>
        <v>0</v>
      </c>
      <c r="BW303" s="75">
        <f>IF(Observaciones!$F302&gt;0.05*$CA$7,((Observaciones!$F302-0.05*$CA$7)^2)/(Observaciones!$F302+0.95*$CA$7),0)</f>
        <v>0</v>
      </c>
      <c r="BX303" s="75">
        <f>0.0526*BW303*Observaciones!$F302^1.218</f>
        <v>0</v>
      </c>
      <c r="BY303" s="27"/>
      <c r="BZ303" s="27"/>
      <c r="CA303" s="103"/>
      <c r="CB303" s="37"/>
    </row>
    <row r="304" spans="2:80" s="2" customFormat="1" ht="14.5" x14ac:dyDescent="0.35">
      <c r="B304" s="36"/>
      <c r="C304" s="74">
        <v>298</v>
      </c>
      <c r="D304" s="146">
        <f>ETo!$I303*((1-Constantes!$D$19)*ETo!$K303+ETo!$L303)</f>
        <v>1.9854916498013311</v>
      </c>
      <c r="E304" s="75">
        <f>MIN(D304*Constantes!$D$17,0.8*(H303+Observaciones!$F303-F304-G304-Constantes!$D$14))</f>
        <v>9.1086075724433615E-5</v>
      </c>
      <c r="F304" s="75">
        <f>IF(Observaciones!$F303&gt;0.05*Constantes!$D$18,((Observaciones!$F303-0.05*Constantes!$D$18)^2)/(Observaciones!$F303+0.95*Constantes!$D$18),0)</f>
        <v>0</v>
      </c>
      <c r="G304" s="75">
        <f>MAX(0,H303+Observaciones!$F303-F304-Constantes!$D$13)</f>
        <v>0</v>
      </c>
      <c r="H304" s="75">
        <f>H303+Observaciones!$F303-F304-E304-G304-I303</f>
        <v>25.500021204007783</v>
      </c>
      <c r="I304" s="75">
        <f>MAX(0,(H304-Constantes!$D$14)*(1-EXP(-Constantes!$D$22)))</f>
        <v>2.9192184103001942E-7</v>
      </c>
      <c r="J304" s="75">
        <f t="shared" si="36"/>
        <v>84.793153389811991</v>
      </c>
      <c r="K304" s="75">
        <f>MAX(0,(J304-Constantes!$D$13)*(1-EXP(-Constantes!$D$23)))</f>
        <v>0.30595515914819393</v>
      </c>
      <c r="L304" s="75">
        <f t="shared" si="37"/>
        <v>0.30595545107003497</v>
      </c>
      <c r="M304" s="75">
        <f>0.0526*F304*Observaciones!$F303^1.218</f>
        <v>0</v>
      </c>
      <c r="N304" s="75">
        <f>M304*Constantes!$D$38</f>
        <v>0</v>
      </c>
      <c r="O304" s="75">
        <f t="shared" si="38"/>
        <v>0</v>
      </c>
      <c r="P304" s="15"/>
      <c r="Q304" s="120">
        <v>298</v>
      </c>
      <c r="R304" s="146">
        <f>ETo!$I303*((1-Constantes!$E$19)*ETo!$K303+ETo!$L303)</f>
        <v>1.9857681214379455</v>
      </c>
      <c r="S304" s="121">
        <f>MIN(R304*Constantes!$E$17,0.8*(V303+Observaciones!$F303-T304-U304-Constantes!$D$14))</f>
        <v>8.9950362502122522E-5</v>
      </c>
      <c r="T304" s="121">
        <f>IF(Observaciones!$F303&gt;0.05*Constantes!$E$18,((Observaciones!$F303-0.05*Constantes!$E$18)^2)/(Observaciones!$F303+0.95*Constantes!$E$18),0)</f>
        <v>0</v>
      </c>
      <c r="U304" s="121">
        <f>MAX(0,V303+Observaciones!$F303-T304-Constantes!$D$13)</f>
        <v>0</v>
      </c>
      <c r="V304" s="121">
        <f>V303+Observaciones!$F303-T304-S304-U304-W303</f>
        <v>25.500020939624104</v>
      </c>
      <c r="W304" s="121">
        <f>MAX(0,(V304-Constantes!$D$14)*(1-EXP(-Constantes!$D$22)))</f>
        <v>2.8828199278867429E-7</v>
      </c>
      <c r="X304" s="119">
        <f>X303+(Entradas!$E$19*U304-Y303)/(800*Entradas!$D$44)</f>
        <v>0</v>
      </c>
      <c r="Y304" s="119">
        <f>8000*Entradas!$D$45*X304/Constantes!$E$32</f>
        <v>0</v>
      </c>
      <c r="Z304" s="119">
        <f>10*Escenarios!$E$11*T304</f>
        <v>0</v>
      </c>
      <c r="AA304" s="119">
        <f>10*Escenarios!$E$11*Y304</f>
        <v>0</v>
      </c>
      <c r="AB304" s="119">
        <f>0.001*Observaciones!$F303*Escenarios!$E$9</f>
        <v>0</v>
      </c>
      <c r="AC304" s="119">
        <f>Observaciones!$I303</f>
        <v>0</v>
      </c>
      <c r="AD304" s="119">
        <f>MIN(0.0005*ETo!$M303*Escenarios!$E$9*(AH303/Constantes!$E$27)^(2/3),AH303+Z304+AA304+AB304+AC304)</f>
        <v>4.0294530406143725</v>
      </c>
      <c r="AE304" s="119">
        <f>MIN(Constantes!$E$26*(AH303/Constantes!$E$27)^(2/3),AH303+Z304+AA304+AB304+AC304-AD304)</f>
        <v>13.61863869544046</v>
      </c>
      <c r="AF304" s="119">
        <f>MIN(Entradas!$E$20,AH303+Z304+AA304+AB304+AC304-AD304-AE304)</f>
        <v>1</v>
      </c>
      <c r="AG304" s="119">
        <f>MAX(0,AH303+Z304+AA304+AB304+AC304-AD304-AE304-AF304-Constantes!$E$27)</f>
        <v>0</v>
      </c>
      <c r="AH304" s="119">
        <f t="shared" si="39"/>
        <v>3727.3219055933614</v>
      </c>
      <c r="AI304" s="119">
        <f>(Escenarios!$E$11*S304+0.1*AD304)/(Escenarios!$E$12)</f>
        <v>1.1601388330507442E-2</v>
      </c>
      <c r="AJ304" s="119">
        <f>AG304/10/Escenarios!$E$12</f>
        <v>0</v>
      </c>
      <c r="AK304" s="119">
        <f>(Escenarios!$E$11*U304+0.1*AE304)/(Escenarios!$E$12)</f>
        <v>3.8910396272687033E-2</v>
      </c>
      <c r="AL304" s="121">
        <f t="shared" si="40"/>
        <v>90.102647693914989</v>
      </c>
      <c r="AM304" s="121">
        <f>MAX(0,(AL304-Constantes!$D$13)*(1-EXP(-Constantes!$D$23)))</f>
        <v>0.34263051528081712</v>
      </c>
      <c r="AN304" s="121">
        <f>AJ304+W304*Escenarios!$E$11/Escenarios!$E$12+AM304</f>
        <v>0.3426307994444957</v>
      </c>
      <c r="AO304" s="121">
        <f>0.0526*AJ304*Observaciones!$F303^1.218</f>
        <v>0</v>
      </c>
      <c r="AP304" s="121">
        <f>AO304*Constantes!$E$38</f>
        <v>0</v>
      </c>
      <c r="AQ304" s="121">
        <f t="shared" si="41"/>
        <v>0</v>
      </c>
      <c r="AR304" s="15"/>
      <c r="AS304" s="74">
        <v>298</v>
      </c>
      <c r="AT304" s="146">
        <f>ETo!$I303*((1-Constantes!$F$19)*ETo!$K303+ETo!$L303)</f>
        <v>1.9866478039180833</v>
      </c>
      <c r="AU304" s="121">
        <f>MIN(AT304*Constantes!$F$17,0.8*(AX303+Observaciones!$F303-AV304-AW304-Constantes!$D$14))</f>
        <v>8.6321404907607757E-5</v>
      </c>
      <c r="AV304" s="121">
        <f>IF(Observaciones!$F303&gt;0.05*Constantes!$F$18,((Observaciones!$F303-0.05*Constantes!$F$18)^2)/(Observaciones!$F303+0.95*Constantes!$F$18),0)</f>
        <v>0</v>
      </c>
      <c r="AW304" s="121">
        <f>MAX(0,AX303+Observaciones!$F303-AV304-Constantes!$D$13)</f>
        <v>0</v>
      </c>
      <c r="AX304" s="121">
        <f>AX303+Observaciones!$F303-AV304-AU304-AW304-AY303</f>
        <v>25.500020094835868</v>
      </c>
      <c r="AY304" s="121">
        <f>MAX(0,(AX304-Constantes!$D$14)*(1-EXP(-Constantes!$D$22)))</f>
        <v>2.7665154350574703E-7</v>
      </c>
      <c r="AZ304" s="119">
        <f>AZ303+(Entradas!$F$19*AW304-BA303)/(800*Entradas!$D$44)</f>
        <v>0</v>
      </c>
      <c r="BA304" s="119">
        <f>8000*Entradas!$D$45*AZ304/Constantes!$F$32</f>
        <v>0</v>
      </c>
      <c r="BB304" s="119">
        <f>10*Escenarios!$F$11*AV304</f>
        <v>0</v>
      </c>
      <c r="BC304" s="119">
        <f>10*Escenarios!$F$11*BA304</f>
        <v>0</v>
      </c>
      <c r="BD304" s="119">
        <f>0.001*Observaciones!$F303*Escenarios!$F$9</f>
        <v>0</v>
      </c>
      <c r="BE304" s="119">
        <f>Observaciones!$I303</f>
        <v>0</v>
      </c>
      <c r="BF304" s="119">
        <f>MIN(0.0005*ETo!$M303*Escenarios!$F$9*(BJ303/Constantes!$F$27)^(2/3),BJ303+BB304+BE304+BC304+BD304)</f>
        <v>1.9283843361523634</v>
      </c>
      <c r="BG304" s="119">
        <f>MIN(Constantes!$F$26*(BJ303/Constantes!$F$27)^(2/3),BJ303+BB304+BC304+BD304+BE304-BF304)</f>
        <v>6.5175023198686208</v>
      </c>
      <c r="BH304" s="119">
        <f>MIN(Entradas!$F$20,BJ303+BB304+BC304+BD304+BE304-BF304-BG304)</f>
        <v>1</v>
      </c>
      <c r="BI304" s="119">
        <f>MAX(0,BJ303+BB304+BC304+BD304+BE304-BF304-BG304-BH304-Constantes!$F$27)</f>
        <v>0</v>
      </c>
      <c r="BJ304" s="119">
        <f t="shared" si="42"/>
        <v>145.57690452883082</v>
      </c>
      <c r="BK304" s="119">
        <f>(Escenarios!$F$11*AU304+0.1*BF304)/(Escenarios!$F$12)</f>
        <v>5.5910582850624974E-3</v>
      </c>
      <c r="BL304" s="119">
        <f>BI304/10/Escenarios!$F$12</f>
        <v>0</v>
      </c>
      <c r="BM304" s="119">
        <f>(Escenarios!$F$11*AW304+0.1*BG304)/(Escenarios!$F$12)</f>
        <v>1.8621435199624631E-2</v>
      </c>
      <c r="BN304" s="121">
        <f t="shared" si="43"/>
        <v>93.588545247952155</v>
      </c>
      <c r="BO304" s="121">
        <f>MAX(0,(BN304-Constantes!$D$13)*(1-EXP(-Constantes!$D$23)))</f>
        <v>0.36670936854135416</v>
      </c>
      <c r="BP304" s="121">
        <f>BL304+AY304*Escenarios!$F$11/Escenarios!$F$12+BO304</f>
        <v>0.36670962938423807</v>
      </c>
      <c r="BQ304" s="121">
        <f>0.0526*BL304*Observaciones!$F303^1.218</f>
        <v>0</v>
      </c>
      <c r="BR304" s="121">
        <f>BQ304*Constantes!$F$38</f>
        <v>0</v>
      </c>
      <c r="BS304" s="121">
        <f t="shared" si="44"/>
        <v>0</v>
      </c>
      <c r="BT304" s="15"/>
      <c r="BU304" s="74">
        <v>298</v>
      </c>
      <c r="BV304" s="75">
        <f>0.0526*Observaciones!$F303^2.218</f>
        <v>0</v>
      </c>
      <c r="BW304" s="75">
        <f>IF(Observaciones!$F303&gt;0.05*$CA$7,((Observaciones!$F303-0.05*$CA$7)^2)/(Observaciones!$F303+0.95*$CA$7),0)</f>
        <v>0</v>
      </c>
      <c r="BX304" s="75">
        <f>0.0526*BW304*Observaciones!$F303^1.218</f>
        <v>0</v>
      </c>
      <c r="BY304" s="27"/>
      <c r="BZ304" s="27"/>
      <c r="CA304" s="103"/>
      <c r="CB304" s="37"/>
    </row>
    <row r="305" spans="2:80" s="2" customFormat="1" ht="14.5" x14ac:dyDescent="0.35">
      <c r="B305" s="36"/>
      <c r="C305" s="74">
        <v>299</v>
      </c>
      <c r="D305" s="146">
        <f>ETo!$I304*((1-Constantes!$D$19)*ETo!$K304+ETo!$L304)</f>
        <v>1.8722956194744529</v>
      </c>
      <c r="E305" s="75">
        <f>MIN(D305*Constantes!$D$17,0.8*(H304+Observaciones!$F304-F305-G305-Constantes!$D$14))</f>
        <v>1.6963206223863381E-5</v>
      </c>
      <c r="F305" s="75">
        <f>IF(Observaciones!$F304&gt;0.05*Constantes!$D$18,((Observaciones!$F304-0.05*Constantes!$D$18)^2)/(Observaciones!$F304+0.95*Constantes!$D$18),0)</f>
        <v>0</v>
      </c>
      <c r="G305" s="75">
        <f>MAX(0,H304+Observaciones!$F304-F305-Constantes!$D$13)</f>
        <v>0</v>
      </c>
      <c r="H305" s="75">
        <f>H304+Observaciones!$F304-F305-E305-G305-I304</f>
        <v>25.500003948879719</v>
      </c>
      <c r="I305" s="75">
        <f>MAX(0,(H305-Constantes!$D$14)*(1-EXP(-Constantes!$D$22)))</f>
        <v>5.436539396574034E-8</v>
      </c>
      <c r="J305" s="75">
        <f t="shared" si="36"/>
        <v>84.487198230663793</v>
      </c>
      <c r="K305" s="75">
        <f>MAX(0,(J305-Constantes!$D$13)*(1-EXP(-Constantes!$D$23)))</f>
        <v>0.30384177249031535</v>
      </c>
      <c r="L305" s="75">
        <f t="shared" si="37"/>
        <v>0.30384182685570932</v>
      </c>
      <c r="M305" s="75">
        <f>0.0526*F305*Observaciones!$F304^1.218</f>
        <v>0</v>
      </c>
      <c r="N305" s="75">
        <f>M305*Constantes!$D$38</f>
        <v>0</v>
      </c>
      <c r="O305" s="75">
        <f t="shared" si="38"/>
        <v>0</v>
      </c>
      <c r="P305" s="15"/>
      <c r="Q305" s="120">
        <v>299</v>
      </c>
      <c r="R305" s="146">
        <f>ETo!$I304*((1-Constantes!$E$19)*ETo!$K304+ETo!$L304)</f>
        <v>1.8725557258189085</v>
      </c>
      <c r="S305" s="121">
        <f>MIN(R305*Constantes!$E$17,0.8*(V304+Observaciones!$F304-T305-U305-Constantes!$D$14))</f>
        <v>1.6751699280348476E-5</v>
      </c>
      <c r="T305" s="121">
        <f>IF(Observaciones!$F304&gt;0.05*Constantes!$E$18,((Observaciones!$F304-0.05*Constantes!$E$18)^2)/(Observaciones!$F304+0.95*Constantes!$E$18),0)</f>
        <v>0</v>
      </c>
      <c r="U305" s="121">
        <f>MAX(0,V304+Observaciones!$F304-T305-Constantes!$D$13)</f>
        <v>0</v>
      </c>
      <c r="V305" s="121">
        <f>V304+Observaciones!$F304-T305-S305-U305-W304</f>
        <v>25.500003899642831</v>
      </c>
      <c r="W305" s="121">
        <f>MAX(0,(V305-Constantes!$D$14)*(1-EXP(-Constantes!$D$22)))</f>
        <v>5.3687535174077723E-8</v>
      </c>
      <c r="X305" s="119">
        <f>X304+(Entradas!$E$19*U305-Y304)/(800*Entradas!$D$44)</f>
        <v>0</v>
      </c>
      <c r="Y305" s="119">
        <f>8000*Entradas!$D$45*X305/Constantes!$E$32</f>
        <v>0</v>
      </c>
      <c r="Z305" s="119">
        <f>10*Escenarios!$E$11*T305</f>
        <v>0</v>
      </c>
      <c r="AA305" s="119">
        <f>10*Escenarios!$E$11*Y305</f>
        <v>0</v>
      </c>
      <c r="AB305" s="119">
        <f>0.001*Observaciones!$F304*Escenarios!$E$9</f>
        <v>0</v>
      </c>
      <c r="AC305" s="119">
        <f>Observaciones!$I304</f>
        <v>0</v>
      </c>
      <c r="AD305" s="119">
        <f>MIN(0.0005*ETo!$M304*Escenarios!$E$9*(AH304/Constantes!$E$27)^(2/3),AH304+Z305+AA305+AB305+AC305)</f>
        <v>3.7856942181080697</v>
      </c>
      <c r="AE305" s="119">
        <f>MIN(Constantes!$E$26*(AH304/Constantes!$E$27)^(2/3),AH304+Z305+AA305+AB305+AC305-AD305)</f>
        <v>13.573403807044308</v>
      </c>
      <c r="AF305" s="119">
        <f>MIN(Entradas!$E$20,AH304+Z305+AA305+AB305+AC305-AD305-AE305)</f>
        <v>1</v>
      </c>
      <c r="AG305" s="119">
        <f>MAX(0,AH304+Z305+AA305+AB305+AC305-AD305-AE305-AF305-Constantes!$E$27)</f>
        <v>0</v>
      </c>
      <c r="AH305" s="119">
        <f t="shared" si="39"/>
        <v>3708.9628075682094</v>
      </c>
      <c r="AI305" s="119">
        <f>(Escenarios!$E$11*S305+0.1*AD305)/(Escenarios!$E$12)</f>
        <v>1.0832781583885114E-2</v>
      </c>
      <c r="AJ305" s="119">
        <f>AG305/10/Escenarios!$E$12</f>
        <v>0</v>
      </c>
      <c r="AK305" s="119">
        <f>(Escenarios!$E$11*U305+0.1*AE305)/(Escenarios!$E$12)</f>
        <v>3.8781153734412308E-2</v>
      </c>
      <c r="AL305" s="121">
        <f t="shared" si="40"/>
        <v>89.798798332368591</v>
      </c>
      <c r="AM305" s="121">
        <f>MAX(0,(AL305-Constantes!$D$13)*(1-EXP(-Constantes!$D$23)))</f>
        <v>0.34053167442948168</v>
      </c>
      <c r="AN305" s="121">
        <f>AJ305+W305*Escenarios!$E$11/Escenarios!$E$12+AM305</f>
        <v>0.34053172735005205</v>
      </c>
      <c r="AO305" s="121">
        <f>0.0526*AJ305*Observaciones!$F304^1.218</f>
        <v>0</v>
      </c>
      <c r="AP305" s="121">
        <f>AO305*Constantes!$E$38</f>
        <v>0</v>
      </c>
      <c r="AQ305" s="121">
        <f t="shared" si="41"/>
        <v>0</v>
      </c>
      <c r="AR305" s="15"/>
      <c r="AS305" s="74">
        <v>299</v>
      </c>
      <c r="AT305" s="146">
        <f>ETo!$I304*((1-Constantes!$F$19)*ETo!$K304+ETo!$L304)</f>
        <v>1.8733833369149038</v>
      </c>
      <c r="AU305" s="121">
        <f>MIN(AT305*Constantes!$F$17,0.8*(AX304+Observaciones!$F304-AV305-AW305-Constantes!$D$14))</f>
        <v>1.6075868691700636E-5</v>
      </c>
      <c r="AV305" s="121">
        <f>IF(Observaciones!$F304&gt;0.05*Constantes!$F$18,((Observaciones!$F304-0.05*Constantes!$F$18)^2)/(Observaciones!$F304+0.95*Constantes!$F$18),0)</f>
        <v>0</v>
      </c>
      <c r="AW305" s="121">
        <f>MAX(0,AX304+Observaciones!$F304-AV305-Constantes!$D$13)</f>
        <v>0</v>
      </c>
      <c r="AX305" s="121">
        <f>AX304+Observaciones!$F304-AV305-AU305-AW305-AY304</f>
        <v>25.500003742315631</v>
      </c>
      <c r="AY305" s="121">
        <f>MAX(0,(AX305-Constantes!$D$14)*(1-EXP(-Constantes!$D$22)))</f>
        <v>5.152156511829093E-8</v>
      </c>
      <c r="AZ305" s="119">
        <f>AZ304+(Entradas!$F$19*AW305-BA304)/(800*Entradas!$D$44)</f>
        <v>0</v>
      </c>
      <c r="BA305" s="119">
        <f>8000*Entradas!$D$45*AZ305/Constantes!$F$32</f>
        <v>0</v>
      </c>
      <c r="BB305" s="119">
        <f>10*Escenarios!$F$11*AV305</f>
        <v>0</v>
      </c>
      <c r="BC305" s="119">
        <f>10*Escenarios!$F$11*BA305</f>
        <v>0</v>
      </c>
      <c r="BD305" s="119">
        <f>0.001*Observaciones!$F304*Escenarios!$F$9</f>
        <v>0</v>
      </c>
      <c r="BE305" s="119">
        <f>Observaciones!$I304</f>
        <v>0</v>
      </c>
      <c r="BF305" s="119">
        <f>MIN(0.0005*ETo!$M304*Escenarios!$F$9*(BJ304/Constantes!$F$27)^(2/3),BJ304+BB305+BE305+BC305+BD305)</f>
        <v>1.7431546108361111</v>
      </c>
      <c r="BG305" s="119">
        <f>MIN(Constantes!$F$26*(BJ304/Constantes!$F$27)^(2/3),BJ304+BB305+BC305+BD305+BE305-BF305)</f>
        <v>6.2499874706769765</v>
      </c>
      <c r="BH305" s="119">
        <f>MIN(Entradas!$F$20,BJ304+BB305+BC305+BD305+BE305-BF305-BG305)</f>
        <v>1</v>
      </c>
      <c r="BI305" s="119">
        <f>MAX(0,BJ304+BB305+BC305+BD305+BE305-BF305-BG305-BH305-Constantes!$F$27)</f>
        <v>0</v>
      </c>
      <c r="BJ305" s="119">
        <f t="shared" si="42"/>
        <v>136.58376244731772</v>
      </c>
      <c r="BK305" s="119">
        <f>(Escenarios!$F$11*AU305+0.1*BF305)/(Escenarios!$F$12)</f>
        <v>4.995598992869635E-3</v>
      </c>
      <c r="BL305" s="119">
        <f>BI305/10/Escenarios!$F$12</f>
        <v>0</v>
      </c>
      <c r="BM305" s="119">
        <f>(Escenarios!$F$11*AW305+0.1*BG305)/(Escenarios!$F$12)</f>
        <v>1.7857107059077077E-2</v>
      </c>
      <c r="BN305" s="121">
        <f t="shared" si="43"/>
        <v>93.239692986469876</v>
      </c>
      <c r="BO305" s="121">
        <f>MAX(0,(BN305-Constantes!$D$13)*(1-EXP(-Constantes!$D$23)))</f>
        <v>0.36429966995336499</v>
      </c>
      <c r="BP305" s="121">
        <f>BL305+AY305*Escenarios!$F$11/Escenarios!$F$12+BO305</f>
        <v>0.3642997185308407</v>
      </c>
      <c r="BQ305" s="121">
        <f>0.0526*BL305*Observaciones!$F304^1.218</f>
        <v>0</v>
      </c>
      <c r="BR305" s="121">
        <f>BQ305*Constantes!$F$38</f>
        <v>0</v>
      </c>
      <c r="BS305" s="121">
        <f t="shared" si="44"/>
        <v>0</v>
      </c>
      <c r="BT305" s="15"/>
      <c r="BU305" s="74">
        <v>299</v>
      </c>
      <c r="BV305" s="75">
        <f>0.0526*Observaciones!$F304^2.218</f>
        <v>0</v>
      </c>
      <c r="BW305" s="75">
        <f>IF(Observaciones!$F304&gt;0.05*$CA$7,((Observaciones!$F304-0.05*$CA$7)^2)/(Observaciones!$F304+0.95*$CA$7),0)</f>
        <v>0</v>
      </c>
      <c r="BX305" s="75">
        <f>0.0526*BW305*Observaciones!$F304^1.218</f>
        <v>0</v>
      </c>
      <c r="BY305" s="27"/>
      <c r="BZ305" s="27"/>
      <c r="CA305" s="103"/>
      <c r="CB305" s="37"/>
    </row>
    <row r="306" spans="2:80" s="2" customFormat="1" ht="14.5" x14ac:dyDescent="0.35">
      <c r="B306" s="36"/>
      <c r="C306" s="74">
        <v>300</v>
      </c>
      <c r="D306" s="146">
        <f>ETo!$I305*((1-Constantes!$D$19)*ETo!$K305+ETo!$L305)</f>
        <v>1.9538091466695151</v>
      </c>
      <c r="E306" s="75">
        <f>MIN(D306*Constantes!$D$17,0.8*(H305+Observaciones!$F305-F306-G306-Constantes!$D$14))</f>
        <v>3.159103772532035E-6</v>
      </c>
      <c r="F306" s="75">
        <f>IF(Observaciones!$F305&gt;0.05*Constantes!$D$18,((Observaciones!$F305-0.05*Constantes!$D$18)^2)/(Observaciones!$F305+0.95*Constantes!$D$18),0)</f>
        <v>0</v>
      </c>
      <c r="G306" s="75">
        <f>MAX(0,H305+Observaciones!$F305-F306-Constantes!$D$13)</f>
        <v>0</v>
      </c>
      <c r="H306" s="75">
        <f>H305+Observaciones!$F305-F306-E306-G306-I305</f>
        <v>25.500000735410552</v>
      </c>
      <c r="I306" s="75">
        <f>MAX(0,(H306-Constantes!$D$14)*(1-EXP(-Constantes!$D$22)))</f>
        <v>1.0124614339322738E-8</v>
      </c>
      <c r="J306" s="75">
        <f t="shared" si="36"/>
        <v>84.183356458173478</v>
      </c>
      <c r="K306" s="75">
        <f>MAX(0,(J306-Constantes!$D$13)*(1-EXP(-Constantes!$D$23)))</f>
        <v>0.30174298406041938</v>
      </c>
      <c r="L306" s="75">
        <f t="shared" si="37"/>
        <v>0.3017429941850337</v>
      </c>
      <c r="M306" s="75">
        <f>0.0526*F306*Observaciones!$F305^1.218</f>
        <v>0</v>
      </c>
      <c r="N306" s="75">
        <f>M306*Constantes!$D$38</f>
        <v>0</v>
      </c>
      <c r="O306" s="75">
        <f t="shared" si="38"/>
        <v>0</v>
      </c>
      <c r="P306" s="15"/>
      <c r="Q306" s="120">
        <v>300</v>
      </c>
      <c r="R306" s="146">
        <f>ETo!$I305*((1-Constantes!$E$19)*ETo!$K305+ETo!$L305)</f>
        <v>1.9540808972809867</v>
      </c>
      <c r="S306" s="121">
        <f>MIN(R306*Constantes!$E$17,0.8*(V305+Observaciones!$F305-T306-U306-Constantes!$D$14))</f>
        <v>3.1197142618566433E-6</v>
      </c>
      <c r="T306" s="121">
        <f>IF(Observaciones!$F305&gt;0.05*Constantes!$E$18,((Observaciones!$F305-0.05*Constantes!$E$18)^2)/(Observaciones!$F305+0.95*Constantes!$E$18),0)</f>
        <v>0</v>
      </c>
      <c r="U306" s="121">
        <f>MAX(0,V305+Observaciones!$F305-T306-Constantes!$D$13)</f>
        <v>0</v>
      </c>
      <c r="V306" s="121">
        <f>V305+Observaciones!$F305-T306-S306-U306-W305</f>
        <v>25.500000726241034</v>
      </c>
      <c r="W306" s="121">
        <f>MAX(0,(V306-Constantes!$D$14)*(1-EXP(-Constantes!$D$22)))</f>
        <v>9.9983748687846108E-9</v>
      </c>
      <c r="X306" s="119">
        <f>X305+(Entradas!$E$19*U306-Y305)/(800*Entradas!$D$44)</f>
        <v>0</v>
      </c>
      <c r="Y306" s="119">
        <f>8000*Entradas!$D$45*X306/Constantes!$E$32</f>
        <v>0</v>
      </c>
      <c r="Z306" s="119">
        <f>10*Escenarios!$E$11*T306</f>
        <v>0</v>
      </c>
      <c r="AA306" s="119">
        <f>10*Escenarios!$E$11*Y306</f>
        <v>0</v>
      </c>
      <c r="AB306" s="119">
        <f>0.001*Observaciones!$F305*Escenarios!$E$9</f>
        <v>0</v>
      </c>
      <c r="AC306" s="119">
        <f>Observaciones!$I305</f>
        <v>0</v>
      </c>
      <c r="AD306" s="119">
        <f>MIN(0.0005*ETo!$M305*Escenarios!$E$9*(AH305/Constantes!$E$27)^(2/3),AH305+Z306+AA306+AB306+AC306)</f>
        <v>3.938274829804929</v>
      </c>
      <c r="AE306" s="119">
        <f>MIN(Constantes!$E$26*(AH305/Constantes!$E$27)^(2/3),AH305+Z306+AA306+AB306+AC306-AD306)</f>
        <v>13.528796181318016</v>
      </c>
      <c r="AF306" s="119">
        <f>MIN(Entradas!$E$20,AH305+Z306+AA306+AB306+AC306-AD306-AE306)</f>
        <v>1</v>
      </c>
      <c r="AG306" s="119">
        <f>MAX(0,AH305+Z306+AA306+AB306+AC306-AD306-AE306-AF306-Constantes!$E$27)</f>
        <v>0</v>
      </c>
      <c r="AH306" s="119">
        <f t="shared" si="39"/>
        <v>3690.4957365570867</v>
      </c>
      <c r="AI306" s="119">
        <f>(Escenarios!$E$11*S306+0.1*AD306)/(Escenarios!$E$12)</f>
        <v>1.1255288946357914E-2</v>
      </c>
      <c r="AJ306" s="119">
        <f>AG306/10/Escenarios!$E$12</f>
        <v>0</v>
      </c>
      <c r="AK306" s="119">
        <f>(Escenarios!$E$11*U306+0.1*AE306)/(Escenarios!$E$12)</f>
        <v>3.8653703375194332E-2</v>
      </c>
      <c r="AL306" s="121">
        <f t="shared" si="40"/>
        <v>89.496920361314295</v>
      </c>
      <c r="AM306" s="121">
        <f>MAX(0,(AL306-Constantes!$D$13)*(1-EXP(-Constantes!$D$23)))</f>
        <v>0.3384464509669658</v>
      </c>
      <c r="AN306" s="121">
        <f>AJ306+W306*Escenarios!$E$11/Escenarios!$E$12+AM306</f>
        <v>0.33844646082250673</v>
      </c>
      <c r="AO306" s="121">
        <f>0.0526*AJ306*Observaciones!$F305^1.218</f>
        <v>0</v>
      </c>
      <c r="AP306" s="121">
        <f>AO306*Constantes!$E$38</f>
        <v>0</v>
      </c>
      <c r="AQ306" s="121">
        <f t="shared" si="41"/>
        <v>0</v>
      </c>
      <c r="AR306" s="15"/>
      <c r="AS306" s="74">
        <v>300</v>
      </c>
      <c r="AT306" s="146">
        <f>ETo!$I305*((1-Constantes!$F$19)*ETo!$K305+ETo!$L305)</f>
        <v>1.9549455583174877</v>
      </c>
      <c r="AU306" s="121">
        <f>MIN(AT306*Constantes!$F$17,0.8*(AX305+Observaciones!$F305-AV306-AW306-Constantes!$D$14))</f>
        <v>2.9938525017314534E-6</v>
      </c>
      <c r="AV306" s="121">
        <f>IF(Observaciones!$F305&gt;0.05*Constantes!$F$18,((Observaciones!$F305-0.05*Constantes!$F$18)^2)/(Observaciones!$F305+0.95*Constantes!$F$18),0)</f>
        <v>0</v>
      </c>
      <c r="AW306" s="121">
        <f>MAX(0,AX305+Observaciones!$F305-AV306-Constantes!$D$13)</f>
        <v>0</v>
      </c>
      <c r="AX306" s="121">
        <f>AX305+Observaciones!$F305-AV306-AU306-AW306-AY305</f>
        <v>25.500000696941566</v>
      </c>
      <c r="AY306" s="121">
        <f>MAX(0,(AX306-Constantes!$D$14)*(1-EXP(-Constantes!$D$22)))</f>
        <v>9.5950004382085687E-9</v>
      </c>
      <c r="AZ306" s="119">
        <f>AZ305+(Entradas!$F$19*AW306-BA305)/(800*Entradas!$D$44)</f>
        <v>0</v>
      </c>
      <c r="BA306" s="119">
        <f>8000*Entradas!$D$45*AZ306/Constantes!$F$32</f>
        <v>0</v>
      </c>
      <c r="BB306" s="119">
        <f>10*Escenarios!$F$11*AV306</f>
        <v>0</v>
      </c>
      <c r="BC306" s="119">
        <f>10*Escenarios!$F$11*BA306</f>
        <v>0</v>
      </c>
      <c r="BD306" s="119">
        <f>0.001*Observaciones!$F305*Escenarios!$F$9</f>
        <v>0</v>
      </c>
      <c r="BE306" s="119">
        <f>Observaciones!$I305</f>
        <v>0</v>
      </c>
      <c r="BF306" s="119">
        <f>MIN(0.0005*ETo!$M305*Escenarios!$F$9*(BJ305/Constantes!$F$27)^(2/3),BJ305+BB306+BE306+BC306+BD306)</f>
        <v>1.7436677703500554</v>
      </c>
      <c r="BG306" s="119">
        <f>MIN(Constantes!$F$26*(BJ305/Constantes!$F$27)^(2/3),BJ305+BB306+BC306+BD306+BE306-BF306)</f>
        <v>5.9898627933408033</v>
      </c>
      <c r="BH306" s="119">
        <f>MIN(Entradas!$F$20,BJ305+BB306+BC306+BD306+BE306-BF306-BG306)</f>
        <v>1</v>
      </c>
      <c r="BI306" s="119">
        <f>MAX(0,BJ305+BB306+BC306+BD306+BE306-BF306-BG306-BH306-Constantes!$F$27)</f>
        <v>0</v>
      </c>
      <c r="BJ306" s="119">
        <f t="shared" si="42"/>
        <v>127.85023188362689</v>
      </c>
      <c r="BK306" s="119">
        <f>(Escenarios!$F$11*AU306+0.1*BF306)/(Escenarios!$F$12)</f>
        <v>4.9847306905017917E-3</v>
      </c>
      <c r="BL306" s="119">
        <f>BI306/10/Escenarios!$F$12</f>
        <v>0</v>
      </c>
      <c r="BM306" s="119">
        <f>(Escenarios!$F$11*AW306+0.1*BG306)/(Escenarios!$F$12)</f>
        <v>1.7113893695259438E-2</v>
      </c>
      <c r="BN306" s="121">
        <f t="shared" si="43"/>
        <v>92.892507210211761</v>
      </c>
      <c r="BO306" s="121">
        <f>MAX(0,(BN306-Constantes!$D$13)*(1-EXP(-Constantes!$D$23)))</f>
        <v>0.36190148261966582</v>
      </c>
      <c r="BP306" s="121">
        <f>BL306+AY306*Escenarios!$F$11/Escenarios!$F$12+BO306</f>
        <v>0.36190149166638053</v>
      </c>
      <c r="BQ306" s="121">
        <f>0.0526*BL306*Observaciones!$F305^1.218</f>
        <v>0</v>
      </c>
      <c r="BR306" s="121">
        <f>BQ306*Constantes!$F$38</f>
        <v>0</v>
      </c>
      <c r="BS306" s="121">
        <f t="shared" si="44"/>
        <v>0</v>
      </c>
      <c r="BT306" s="15"/>
      <c r="BU306" s="74">
        <v>300</v>
      </c>
      <c r="BV306" s="75">
        <f>0.0526*Observaciones!$F305^2.218</f>
        <v>0</v>
      </c>
      <c r="BW306" s="75">
        <f>IF(Observaciones!$F305&gt;0.05*$CA$7,((Observaciones!$F305-0.05*$CA$7)^2)/(Observaciones!$F305+0.95*$CA$7),0)</f>
        <v>0</v>
      </c>
      <c r="BX306" s="75">
        <f>0.0526*BW306*Observaciones!$F305^1.218</f>
        <v>0</v>
      </c>
      <c r="BY306" s="27"/>
      <c r="BZ306" s="27"/>
      <c r="CA306" s="103"/>
      <c r="CB306" s="37"/>
    </row>
    <row r="307" spans="2:80" s="2" customFormat="1" ht="14.5" x14ac:dyDescent="0.35">
      <c r="B307" s="36"/>
      <c r="C307" s="74">
        <v>301</v>
      </c>
      <c r="D307" s="146">
        <f>ETo!$I306*((1-Constantes!$D$19)*ETo!$K306+ETo!$L306)</f>
        <v>1.9509304554344484</v>
      </c>
      <c r="E307" s="75">
        <f>MIN(D307*Constantes!$D$17,0.8*(H306+Observaciones!$F306-F307-G307-Constantes!$D$14))</f>
        <v>5.8832843876643901E-7</v>
      </c>
      <c r="F307" s="75">
        <f>IF(Observaciones!$F306&gt;0.05*Constantes!$D$18,((Observaciones!$F306-0.05*Constantes!$D$18)^2)/(Observaciones!$F306+0.95*Constantes!$D$18),0)</f>
        <v>0</v>
      </c>
      <c r="G307" s="75">
        <f>MAX(0,H306+Observaciones!$F306-F307-Constantes!$D$13)</f>
        <v>0</v>
      </c>
      <c r="H307" s="75">
        <f>H306+Observaciones!$F306-F307-E307-G307-I306</f>
        <v>25.500000136957496</v>
      </c>
      <c r="I307" s="75">
        <f>MAX(0,(H307-Constantes!$D$14)*(1-EXP(-Constantes!$D$22)))</f>
        <v>1.8855342705195071E-9</v>
      </c>
      <c r="J307" s="75">
        <f t="shared" si="36"/>
        <v>83.881613474113053</v>
      </c>
      <c r="K307" s="75">
        <f>MAX(0,(J307-Constantes!$D$13)*(1-EXP(-Constantes!$D$23)))</f>
        <v>0.29965869302117965</v>
      </c>
      <c r="L307" s="75">
        <f t="shared" si="37"/>
        <v>0.29965869490671393</v>
      </c>
      <c r="M307" s="75">
        <f>0.0526*F307*Observaciones!$F306^1.218</f>
        <v>0</v>
      </c>
      <c r="N307" s="75">
        <f>M307*Constantes!$D$38</f>
        <v>0</v>
      </c>
      <c r="O307" s="75">
        <f t="shared" si="38"/>
        <v>0</v>
      </c>
      <c r="P307" s="15"/>
      <c r="Q307" s="120">
        <v>301</v>
      </c>
      <c r="R307" s="146">
        <f>ETo!$I306*((1-Constantes!$E$19)*ETo!$K306+ETo!$L306)</f>
        <v>1.9512016927385074</v>
      </c>
      <c r="S307" s="121">
        <f>MIN(R307*Constantes!$E$17,0.8*(V306+Observaciones!$F306-T307-U307-Constantes!$D$14))</f>
        <v>5.8099282398416116E-7</v>
      </c>
      <c r="T307" s="121">
        <f>IF(Observaciones!$F306&gt;0.05*Constantes!$E$18,((Observaciones!$F306-0.05*Constantes!$E$18)^2)/(Observaciones!$F306+0.95*Constantes!$E$18),0)</f>
        <v>0</v>
      </c>
      <c r="U307" s="121">
        <f>MAX(0,V306+Observaciones!$F306-T307-Constantes!$D$13)</f>
        <v>0</v>
      </c>
      <c r="V307" s="121">
        <f>V306+Observaciones!$F306-T307-S307-U307-W306</f>
        <v>25.500000135249834</v>
      </c>
      <c r="W307" s="121">
        <f>MAX(0,(V307-Constantes!$D$14)*(1-EXP(-Constantes!$D$22)))</f>
        <v>1.8620243890915516E-9</v>
      </c>
      <c r="X307" s="119">
        <f>X306+(Entradas!$E$19*U307-Y306)/(800*Entradas!$D$44)</f>
        <v>0</v>
      </c>
      <c r="Y307" s="119">
        <f>8000*Entradas!$D$45*X307/Constantes!$E$32</f>
        <v>0</v>
      </c>
      <c r="Z307" s="119">
        <f>10*Escenarios!$E$11*T307</f>
        <v>0</v>
      </c>
      <c r="AA307" s="119">
        <f>10*Escenarios!$E$11*Y307</f>
        <v>0</v>
      </c>
      <c r="AB307" s="119">
        <f>0.001*Observaciones!$F306*Escenarios!$E$9</f>
        <v>0</v>
      </c>
      <c r="AC307" s="119">
        <f>Observaciones!$I306</f>
        <v>0</v>
      </c>
      <c r="AD307" s="119">
        <f>MIN(0.0005*ETo!$M306*Escenarios!$E$9*(AH306/Constantes!$E$27)^(2/3),AH306+Z307+AA307+AB307+AC307)</f>
        <v>3.9191454923309283</v>
      </c>
      <c r="AE307" s="119">
        <f>MIN(Constantes!$E$26*(AH306/Constantes!$E$27)^(2/3),AH306+Z307+AA307+AB307+AC307-AD307)</f>
        <v>13.483851895853224</v>
      </c>
      <c r="AF307" s="119">
        <f>MIN(Entradas!$E$20,AH306+Z307+AA307+AB307+AC307-AD307-AE307)</f>
        <v>1</v>
      </c>
      <c r="AG307" s="119">
        <f>MAX(0,AH306+Z307+AA307+AB307+AC307-AD307-AE307-AF307-Constantes!$E$27)</f>
        <v>0</v>
      </c>
      <c r="AH307" s="119">
        <f t="shared" si="39"/>
        <v>3672.0927391689024</v>
      </c>
      <c r="AI307" s="119">
        <f>(Escenarios!$E$11*S307+0.1*AD307)/(Escenarios!$E$12)</f>
        <v>1.1198131242443439E-2</v>
      </c>
      <c r="AJ307" s="119">
        <f>AG307/10/Escenarios!$E$12</f>
        <v>0</v>
      </c>
      <c r="AK307" s="119">
        <f>(Escenarios!$E$11*U307+0.1*AE307)/(Escenarios!$E$12)</f>
        <v>3.8525291131009214E-2</v>
      </c>
      <c r="AL307" s="121">
        <f t="shared" si="40"/>
        <v>89.196999201478334</v>
      </c>
      <c r="AM307" s="121">
        <f>MAX(0,(AL307-Constantes!$D$13)*(1-EXP(-Constantes!$D$23)))</f>
        <v>0.33637474418686941</v>
      </c>
      <c r="AN307" s="121">
        <f>AJ307+W307*Escenarios!$E$11/Escenarios!$E$12+AM307</f>
        <v>0.33637474602229345</v>
      </c>
      <c r="AO307" s="121">
        <f>0.0526*AJ307*Observaciones!$F306^1.218</f>
        <v>0</v>
      </c>
      <c r="AP307" s="121">
        <f>AO307*Constantes!$E$38</f>
        <v>0</v>
      </c>
      <c r="AQ307" s="121">
        <f t="shared" si="41"/>
        <v>0</v>
      </c>
      <c r="AR307" s="15"/>
      <c r="AS307" s="74">
        <v>301</v>
      </c>
      <c r="AT307" s="146">
        <f>ETo!$I306*((1-Constantes!$F$19)*ETo!$K306+ETo!$L306)</f>
        <v>1.9520647205241504</v>
      </c>
      <c r="AU307" s="121">
        <f>MIN(AT307*Constantes!$F$17,0.8*(AX306+Observaciones!$F306-AV307-AW307-Constantes!$D$14))</f>
        <v>5.5755324979145371E-7</v>
      </c>
      <c r="AV307" s="121">
        <f>IF(Observaciones!$F306&gt;0.05*Constantes!$F$18,((Observaciones!$F306-0.05*Constantes!$F$18)^2)/(Observaciones!$F306+0.95*Constantes!$F$18),0)</f>
        <v>0</v>
      </c>
      <c r="AW307" s="121">
        <f>MAX(0,AX306+Observaciones!$F306-AV307-Constantes!$D$13)</f>
        <v>0</v>
      </c>
      <c r="AX307" s="121">
        <f>AX306+Observaciones!$F306-AV307-AU307-AW307-AY306</f>
        <v>25.500000129793314</v>
      </c>
      <c r="AY307" s="121">
        <f>MAX(0,(AX307-Constantes!$D$14)*(1-EXP(-Constantes!$D$22)))</f>
        <v>1.7869028579840018E-9</v>
      </c>
      <c r="AZ307" s="119">
        <f>AZ306+(Entradas!$F$19*AW307-BA306)/(800*Entradas!$D$44)</f>
        <v>0</v>
      </c>
      <c r="BA307" s="119">
        <f>8000*Entradas!$D$45*AZ307/Constantes!$F$32</f>
        <v>0</v>
      </c>
      <c r="BB307" s="119">
        <f>10*Escenarios!$F$11*AV307</f>
        <v>0</v>
      </c>
      <c r="BC307" s="119">
        <f>10*Escenarios!$F$11*BA307</f>
        <v>0</v>
      </c>
      <c r="BD307" s="119">
        <f>0.001*Observaciones!$F306*Escenarios!$F$9</f>
        <v>0</v>
      </c>
      <c r="BE307" s="119">
        <f>Observaciones!$I306</f>
        <v>0</v>
      </c>
      <c r="BF307" s="119">
        <f>MIN(0.0005*ETo!$M306*Escenarios!$F$9*(BJ306/Constantes!$F$27)^(2/3),BJ306+BB307+BE307+BC307+BD307)</f>
        <v>1.6659523893298485</v>
      </c>
      <c r="BG307" s="119">
        <f>MIN(Constantes!$F$26*(BJ306/Constantes!$F$27)^(2/3),BJ306+BB307+BC307+BD307+BE307-BF307)</f>
        <v>5.7317227255848193</v>
      </c>
      <c r="BH307" s="119">
        <f>MIN(Entradas!$F$20,BJ306+BB307+BC307+BD307+BE307-BF307-BG307)</f>
        <v>1</v>
      </c>
      <c r="BI307" s="119">
        <f>MAX(0,BJ306+BB307+BC307+BD307+BE307-BF307-BG307-BH307-Constantes!$F$27)</f>
        <v>0</v>
      </c>
      <c r="BJ307" s="119">
        <f t="shared" si="42"/>
        <v>119.45255676871223</v>
      </c>
      <c r="BK307" s="119">
        <f>(Escenarios!$F$11*AU307+0.1*BF307)/(Escenarios!$F$12)</f>
        <v>4.7603896625779425E-3</v>
      </c>
      <c r="BL307" s="119">
        <f>BI307/10/Escenarios!$F$12</f>
        <v>0</v>
      </c>
      <c r="BM307" s="119">
        <f>(Escenarios!$F$11*AW307+0.1*BG307)/(Escenarios!$F$12)</f>
        <v>1.6376350644528054E-2</v>
      </c>
      <c r="BN307" s="121">
        <f t="shared" si="43"/>
        <v>92.546982078236624</v>
      </c>
      <c r="BO307" s="121">
        <f>MAX(0,(BN307-Constantes!$D$13)*(1-EXP(-Constantes!$D$23)))</f>
        <v>0.3595147661939288</v>
      </c>
      <c r="BP307" s="121">
        <f>BL307+AY307*Escenarios!$F$11/Escenarios!$F$12+BO307</f>
        <v>0.35951476787872294</v>
      </c>
      <c r="BQ307" s="121">
        <f>0.0526*BL307*Observaciones!$F306^1.218</f>
        <v>0</v>
      </c>
      <c r="BR307" s="121">
        <f>BQ307*Constantes!$F$38</f>
        <v>0</v>
      </c>
      <c r="BS307" s="121">
        <f t="shared" si="44"/>
        <v>0</v>
      </c>
      <c r="BT307" s="15"/>
      <c r="BU307" s="74">
        <v>301</v>
      </c>
      <c r="BV307" s="75">
        <f>0.0526*Observaciones!$F306^2.218</f>
        <v>0</v>
      </c>
      <c r="BW307" s="75">
        <f>IF(Observaciones!$F306&gt;0.05*$CA$7,((Observaciones!$F306-0.05*$CA$7)^2)/(Observaciones!$F306+0.95*$CA$7),0)</f>
        <v>0</v>
      </c>
      <c r="BX307" s="75">
        <f>0.0526*BW307*Observaciones!$F306^1.218</f>
        <v>0</v>
      </c>
      <c r="BY307" s="27"/>
      <c r="BZ307" s="27"/>
      <c r="CA307" s="103"/>
      <c r="CB307" s="37"/>
    </row>
    <row r="308" spans="2:80" s="2" customFormat="1" ht="14.5" x14ac:dyDescent="0.35">
      <c r="B308" s="36"/>
      <c r="C308" s="74">
        <v>302</v>
      </c>
      <c r="D308" s="146">
        <f>ETo!$I307*((1-Constantes!$D$19)*ETo!$K307+ETo!$L307)</f>
        <v>1.8844868885159032</v>
      </c>
      <c r="E308" s="75">
        <f>MIN(D308*Constantes!$D$17,0.8*(H307+Observaciones!$F307-F308-G308-Constantes!$D$14))</f>
        <v>1.0956599396649836E-7</v>
      </c>
      <c r="F308" s="75">
        <f>IF(Observaciones!$F307&gt;0.05*Constantes!$D$18,((Observaciones!$F307-0.05*Constantes!$D$18)^2)/(Observaciones!$F307+0.95*Constantes!$D$18),0)</f>
        <v>0</v>
      </c>
      <c r="G308" s="75">
        <f>MAX(0,H307+Observaciones!$F307-F308-Constantes!$D$13)</f>
        <v>0</v>
      </c>
      <c r="H308" s="75">
        <f>H307+Observaciones!$F307-F308-E308-G308-I307</f>
        <v>25.500000025505965</v>
      </c>
      <c r="I308" s="75">
        <f>MAX(0,(H308-Constantes!$D$14)*(1-EXP(-Constantes!$D$22)))</f>
        <v>3.5114811310375845E-10</v>
      </c>
      <c r="J308" s="75">
        <f t="shared" si="36"/>
        <v>83.581954781091866</v>
      </c>
      <c r="K308" s="75">
        <f>MAX(0,(J308-Constantes!$D$13)*(1-EXP(-Constantes!$D$23)))</f>
        <v>0.29758879923180392</v>
      </c>
      <c r="L308" s="75">
        <f t="shared" si="37"/>
        <v>0.29758879958295203</v>
      </c>
      <c r="M308" s="75">
        <f>0.0526*F308*Observaciones!$F307^1.218</f>
        <v>0</v>
      </c>
      <c r="N308" s="75">
        <f>M308*Constantes!$D$38</f>
        <v>0</v>
      </c>
      <c r="O308" s="75">
        <f t="shared" si="38"/>
        <v>0</v>
      </c>
      <c r="P308" s="15"/>
      <c r="Q308" s="120">
        <v>302</v>
      </c>
      <c r="R308" s="146">
        <f>ETo!$I307*((1-Constantes!$E$19)*ETo!$K307+ETo!$L307)</f>
        <v>1.8847484552063292</v>
      </c>
      <c r="S308" s="121">
        <f>MIN(R308*Constantes!$E$17,0.8*(V307+Observaciones!$F307-T308-U308-Constantes!$D$14))</f>
        <v>1.0819986471233279E-7</v>
      </c>
      <c r="T308" s="121">
        <f>IF(Observaciones!$F307&gt;0.05*Constantes!$E$18,((Observaciones!$F307-0.05*Constantes!$E$18)^2)/(Observaciones!$F307+0.95*Constantes!$E$18),0)</f>
        <v>0</v>
      </c>
      <c r="U308" s="121">
        <f>MAX(0,V307+Observaciones!$F307-T308-Constantes!$D$13)</f>
        <v>0</v>
      </c>
      <c r="V308" s="121">
        <f>V307+Observaciones!$F307-T308-S308-U308-W307</f>
        <v>25.500000025187948</v>
      </c>
      <c r="W308" s="121">
        <f>MAX(0,(V308-Constantes!$D$14)*(1-EXP(-Constantes!$D$22)))</f>
        <v>3.4676987065967698E-10</v>
      </c>
      <c r="X308" s="119">
        <f>X307+(Entradas!$E$19*U308-Y307)/(800*Entradas!$D$44)</f>
        <v>0</v>
      </c>
      <c r="Y308" s="119">
        <f>8000*Entradas!$D$45*X308/Constantes!$E$32</f>
        <v>0</v>
      </c>
      <c r="Z308" s="119">
        <f>10*Escenarios!$E$11*T308</f>
        <v>0</v>
      </c>
      <c r="AA308" s="119">
        <f>10*Escenarios!$E$11*Y308</f>
        <v>0</v>
      </c>
      <c r="AB308" s="119">
        <f>0.001*Observaciones!$F307*Escenarios!$E$9</f>
        <v>0</v>
      </c>
      <c r="AC308" s="119">
        <f>Observaciones!$I307</f>
        <v>0</v>
      </c>
      <c r="AD308" s="119">
        <f>MIN(0.0005*ETo!$M307*Escenarios!$E$9*(AH307/Constantes!$E$27)^(2/3),AH307+Z308+AA308+AB308+AC308)</f>
        <v>3.7720703942182801</v>
      </c>
      <c r="AE308" s="119">
        <f>MIN(Constantes!$E$26*(AH307/Constantes!$E$27)^(2/3),AH307+Z308+AA308+AB308+AC308-AD308)</f>
        <v>13.438988911055528</v>
      </c>
      <c r="AF308" s="119">
        <f>MIN(Entradas!$E$20,AH307+Z308+AA308+AB308+AC308-AD308-AE308)</f>
        <v>1</v>
      </c>
      <c r="AG308" s="119">
        <f>MAX(0,AH307+Z308+AA308+AB308+AC308-AD308-AE308-AF308-Constantes!$E$27)</f>
        <v>0</v>
      </c>
      <c r="AH308" s="119">
        <f t="shared" si="39"/>
        <v>3653.8816798636285</v>
      </c>
      <c r="AI308" s="119">
        <f>(Escenarios!$E$11*S308+0.1*AD308)/(Escenarios!$E$12)</f>
        <v>1.0777450637633161E-2</v>
      </c>
      <c r="AJ308" s="119">
        <f>AG308/10/Escenarios!$E$12</f>
        <v>0</v>
      </c>
      <c r="AK308" s="119">
        <f>(Escenarios!$E$11*U308+0.1*AE308)/(Escenarios!$E$12)</f>
        <v>3.8397111174444366E-2</v>
      </c>
      <c r="AL308" s="121">
        <f t="shared" si="40"/>
        <v>88.899021568465912</v>
      </c>
      <c r="AM308" s="121">
        <f>MAX(0,(AL308-Constantes!$D$13)*(1-EXP(-Constantes!$D$23)))</f>
        <v>0.33431646232717488</v>
      </c>
      <c r="AN308" s="121">
        <f>AJ308+W308*Escenarios!$E$11/Escenarios!$E$12+AM308</f>
        <v>0.3343164626689909</v>
      </c>
      <c r="AO308" s="121">
        <f>0.0526*AJ308*Observaciones!$F307^1.218</f>
        <v>0</v>
      </c>
      <c r="AP308" s="121">
        <f>AO308*Constantes!$E$38</f>
        <v>0</v>
      </c>
      <c r="AQ308" s="121">
        <f t="shared" si="41"/>
        <v>0</v>
      </c>
      <c r="AR308" s="15"/>
      <c r="AS308" s="74">
        <v>302</v>
      </c>
      <c r="AT308" s="146">
        <f>ETo!$I307*((1-Constantes!$F$19)*ETo!$K307+ETo!$L307)</f>
        <v>1.8855807128576854</v>
      </c>
      <c r="AU308" s="121">
        <f>MIN(AT308*Constantes!$F$17,0.8*(AX307+Observaciones!$F307-AV308-AW308-Constantes!$D$14))</f>
        <v>1.0383464825736156E-7</v>
      </c>
      <c r="AV308" s="121">
        <f>IF(Observaciones!$F307&gt;0.05*Constantes!$F$18,((Observaciones!$F307-0.05*Constantes!$F$18)^2)/(Observaciones!$F307+0.95*Constantes!$F$18),0)</f>
        <v>0</v>
      </c>
      <c r="AW308" s="121">
        <f>MAX(0,AX307+Observaciones!$F307-AV308-Constantes!$D$13)</f>
        <v>0</v>
      </c>
      <c r="AX308" s="121">
        <f>AX307+Observaciones!$F307-AV308-AU308-AW308-AY307</f>
        <v>25.500000024171765</v>
      </c>
      <c r="AY308" s="121">
        <f>MAX(0,(AX308-Constantes!$D$14)*(1-EXP(-Constantes!$D$22)))</f>
        <v>3.32779783228877E-10</v>
      </c>
      <c r="AZ308" s="119">
        <f>AZ307+(Entradas!$F$19*AW308-BA307)/(800*Entradas!$D$44)</f>
        <v>0</v>
      </c>
      <c r="BA308" s="119">
        <f>8000*Entradas!$D$45*AZ308/Constantes!$F$32</f>
        <v>0</v>
      </c>
      <c r="BB308" s="119">
        <f>10*Escenarios!$F$11*AV308</f>
        <v>0</v>
      </c>
      <c r="BC308" s="119">
        <f>10*Escenarios!$F$11*BA308</f>
        <v>0</v>
      </c>
      <c r="BD308" s="119">
        <f>0.001*Observaciones!$F307*Escenarios!$F$9</f>
        <v>0</v>
      </c>
      <c r="BE308" s="119">
        <f>Observaciones!$I307</f>
        <v>0</v>
      </c>
      <c r="BF308" s="119">
        <f>MIN(0.0005*ETo!$M307*Escenarios!$F$9*(BJ307/Constantes!$F$27)^(2/3),BJ307+BB308+BE308+BC308+BD308)</f>
        <v>1.5375443542890181</v>
      </c>
      <c r="BG308" s="119">
        <f>MIN(Constantes!$F$26*(BJ307/Constantes!$F$27)^(2/3),BJ307+BB308+BC308+BD308+BE308-BF308)</f>
        <v>5.4779045373113542</v>
      </c>
      <c r="BH308" s="119">
        <f>MIN(Entradas!$F$20,BJ307+BB308+BC308+BD308+BE308-BF308-BG308)</f>
        <v>1</v>
      </c>
      <c r="BI308" s="119">
        <f>MAX(0,BJ307+BB308+BC308+BD308+BE308-BF308-BG308-BH308-Constantes!$F$27)</f>
        <v>0</v>
      </c>
      <c r="BJ308" s="119">
        <f t="shared" si="42"/>
        <v>111.43710787711186</v>
      </c>
      <c r="BK308" s="119">
        <f>(Escenarios!$F$11*AU308+0.1*BF308)/(Escenarios!$F$12)</f>
        <v>4.3930817706369805E-3</v>
      </c>
      <c r="BL308" s="119">
        <f>BI308/10/Escenarios!$F$12</f>
        <v>0</v>
      </c>
      <c r="BM308" s="119">
        <f>(Escenarios!$F$11*AW308+0.1*BG308)/(Escenarios!$F$12)</f>
        <v>1.5651155820889585E-2</v>
      </c>
      <c r="BN308" s="121">
        <f t="shared" si="43"/>
        <v>92.20311846786359</v>
      </c>
      <c r="BO308" s="121">
        <f>MAX(0,(BN308-Constantes!$D$13)*(1-EXP(-Constantes!$D$23)))</f>
        <v>0.35713952673623978</v>
      </c>
      <c r="BP308" s="121">
        <f>BL308+AY308*Escenarios!$F$11/Escenarios!$F$12+BO308</f>
        <v>0.35713952705000357</v>
      </c>
      <c r="BQ308" s="121">
        <f>0.0526*BL308*Observaciones!$F307^1.218</f>
        <v>0</v>
      </c>
      <c r="BR308" s="121">
        <f>BQ308*Constantes!$F$38</f>
        <v>0</v>
      </c>
      <c r="BS308" s="121">
        <f t="shared" si="44"/>
        <v>0</v>
      </c>
      <c r="BT308" s="15"/>
      <c r="BU308" s="74">
        <v>302</v>
      </c>
      <c r="BV308" s="75">
        <f>0.0526*Observaciones!$F307^2.218</f>
        <v>0</v>
      </c>
      <c r="BW308" s="75">
        <f>IF(Observaciones!$F307&gt;0.05*$CA$7,((Observaciones!$F307-0.05*$CA$7)^2)/(Observaciones!$F307+0.95*$CA$7),0)</f>
        <v>0</v>
      </c>
      <c r="BX308" s="75">
        <f>0.0526*BW308*Observaciones!$F307^1.218</f>
        <v>0</v>
      </c>
      <c r="BY308" s="27"/>
      <c r="BZ308" s="27"/>
      <c r="CA308" s="103"/>
      <c r="CB308" s="37"/>
    </row>
    <row r="309" spans="2:80" s="2" customFormat="1" ht="14.5" x14ac:dyDescent="0.35">
      <c r="B309" s="36"/>
      <c r="C309" s="74">
        <v>303</v>
      </c>
      <c r="D309" s="146">
        <f>ETo!$I308*((1-Constantes!$D$19)*ETo!$K308+ETo!$L308)</f>
        <v>2.0241932094002006</v>
      </c>
      <c r="E309" s="75">
        <f>MIN(D309*Constantes!$D$17,0.8*(H308+Observaciones!$F308-F309-G309-Constantes!$D$14))</f>
        <v>2.0404769429660519E-8</v>
      </c>
      <c r="F309" s="75">
        <f>IF(Observaciones!$F308&gt;0.05*Constantes!$D$18,((Observaciones!$F308-0.05*Constantes!$D$18)^2)/(Observaciones!$F308+0.95*Constantes!$D$18),0)</f>
        <v>0</v>
      </c>
      <c r="G309" s="75">
        <f>MAX(0,H308+Observaciones!$F308-F309-Constantes!$D$13)</f>
        <v>0</v>
      </c>
      <c r="H309" s="75">
        <f>H308+Observaciones!$F308-F309-E309-G309-I308</f>
        <v>25.500000004750049</v>
      </c>
      <c r="I309" s="75">
        <f>MAX(0,(H309-Constantes!$D$14)*(1-EXP(-Constantes!$D$22)))</f>
        <v>6.5395282685874788E-11</v>
      </c>
      <c r="J309" s="75">
        <f t="shared" si="36"/>
        <v>83.284365981860063</v>
      </c>
      <c r="K309" s="75">
        <f>MAX(0,(J309-Constantes!$D$13)*(1-EXP(-Constantes!$D$23)))</f>
        <v>0.29553320324322324</v>
      </c>
      <c r="L309" s="75">
        <f t="shared" si="37"/>
        <v>0.29553320330861854</v>
      </c>
      <c r="M309" s="75">
        <f>0.0526*F309*Observaciones!$F308^1.218</f>
        <v>0</v>
      </c>
      <c r="N309" s="75">
        <f>M309*Constantes!$D$38</f>
        <v>0</v>
      </c>
      <c r="O309" s="75">
        <f t="shared" si="38"/>
        <v>0</v>
      </c>
      <c r="P309" s="15"/>
      <c r="Q309" s="120">
        <v>303</v>
      </c>
      <c r="R309" s="146">
        <f>ETo!$I308*((1-Constantes!$E$19)*ETo!$K308+ETo!$L308)</f>
        <v>2.0244746330639649</v>
      </c>
      <c r="S309" s="121">
        <f>MIN(R309*Constantes!$E$17,0.8*(V308+Observaciones!$F308-T309-U309-Constantes!$D$14))</f>
        <v>2.0150355339865203E-8</v>
      </c>
      <c r="T309" s="121">
        <f>IF(Observaciones!$F308&gt;0.05*Constantes!$E$18,((Observaciones!$F308-0.05*Constantes!$E$18)^2)/(Observaciones!$F308+0.95*Constantes!$E$18),0)</f>
        <v>0</v>
      </c>
      <c r="U309" s="121">
        <f>MAX(0,V308+Observaciones!$F308-T309-Constantes!$D$13)</f>
        <v>0</v>
      </c>
      <c r="V309" s="121">
        <f>V308+Observaciones!$F308-T309-S309-U309-W308</f>
        <v>25.500000004690822</v>
      </c>
      <c r="W309" s="121">
        <f>MAX(0,(V309-Constantes!$D$14)*(1-EXP(-Constantes!$D$22)))</f>
        <v>6.4579883085976651E-11</v>
      </c>
      <c r="X309" s="119">
        <f>X308+(Entradas!$E$19*U309-Y308)/(800*Entradas!$D$44)</f>
        <v>0</v>
      </c>
      <c r="Y309" s="119">
        <f>8000*Entradas!$D$45*X309/Constantes!$E$32</f>
        <v>0</v>
      </c>
      <c r="Z309" s="119">
        <f>10*Escenarios!$E$11*T309</f>
        <v>0</v>
      </c>
      <c r="AA309" s="119">
        <f>10*Escenarios!$E$11*Y309</f>
        <v>0</v>
      </c>
      <c r="AB309" s="119">
        <f>0.001*Observaciones!$F308*Escenarios!$E$9</f>
        <v>0</v>
      </c>
      <c r="AC309" s="119">
        <f>Observaciones!$I308</f>
        <v>0</v>
      </c>
      <c r="AD309" s="119">
        <f>MIN(0.0005*ETo!$M308*Escenarios!$E$9*(AH308/Constantes!$E$27)^(2/3),AH308+Z309+AA309+AB309+AC309)</f>
        <v>4.0393818217402595</v>
      </c>
      <c r="AE309" s="119">
        <f>MIN(Constantes!$E$26*(AH308/Constantes!$E$27)^(2/3),AH308+Z309+AA309+AB309+AC309-AD309)</f>
        <v>13.394519997811823</v>
      </c>
      <c r="AF309" s="119">
        <f>MIN(Entradas!$E$20,AH308+Z309+AA309+AB309+AC309-AD309-AE309)</f>
        <v>1</v>
      </c>
      <c r="AG309" s="119">
        <f>MAX(0,AH308+Z309+AA309+AB309+AC309-AD309-AE309-AF309-Constantes!$E$27)</f>
        <v>0</v>
      </c>
      <c r="AH309" s="119">
        <f t="shared" si="39"/>
        <v>3635.4477780440761</v>
      </c>
      <c r="AI309" s="119">
        <f>(Escenarios!$E$11*S309+0.1*AD309)/(Escenarios!$E$12)</f>
        <v>1.1541110781751006E-2</v>
      </c>
      <c r="AJ309" s="119">
        <f>AG309/10/Escenarios!$E$12</f>
        <v>0</v>
      </c>
      <c r="AK309" s="119">
        <f>(Escenarios!$E$11*U309+0.1*AE309)/(Escenarios!$E$12)</f>
        <v>3.8270057136605216E-2</v>
      </c>
      <c r="AL309" s="121">
        <f t="shared" si="40"/>
        <v>88.602975163275332</v>
      </c>
      <c r="AM309" s="121">
        <f>MAX(0,(AL309-Constantes!$D$13)*(1-EXP(-Constantes!$D$23)))</f>
        <v>0.33227152043247182</v>
      </c>
      <c r="AN309" s="121">
        <f>AJ309+W309*Escenarios!$E$11/Escenarios!$E$12+AM309</f>
        <v>0.33227152049612912</v>
      </c>
      <c r="AO309" s="121">
        <f>0.0526*AJ309*Observaciones!$F308^1.218</f>
        <v>0</v>
      </c>
      <c r="AP309" s="121">
        <f>AO309*Constantes!$E$38</f>
        <v>0</v>
      </c>
      <c r="AQ309" s="121">
        <f t="shared" si="41"/>
        <v>0</v>
      </c>
      <c r="AR309" s="15"/>
      <c r="AS309" s="74">
        <v>303</v>
      </c>
      <c r="AT309" s="146">
        <f>ETo!$I308*((1-Constantes!$F$19)*ETo!$K308+ETo!$L308)</f>
        <v>2.0253700719941268</v>
      </c>
      <c r="AU309" s="121">
        <f>MIN(AT309*Constantes!$F$17,0.8*(AX308+Observaciones!$F308-AV309-AW309-Constantes!$D$14))</f>
        <v>1.9337409185027357E-8</v>
      </c>
      <c r="AV309" s="121">
        <f>IF(Observaciones!$F308&gt;0.05*Constantes!$F$18,((Observaciones!$F308-0.05*Constantes!$F$18)^2)/(Observaciones!$F308+0.95*Constantes!$F$18),0)</f>
        <v>0</v>
      </c>
      <c r="AW309" s="121">
        <f>MAX(0,AX308+Observaciones!$F308-AV309-Constantes!$D$13)</f>
        <v>0</v>
      </c>
      <c r="AX309" s="121">
        <f>AX308+Observaciones!$F308-AV309-AU309-AW309-AY308</f>
        <v>25.500000004501576</v>
      </c>
      <c r="AY309" s="121">
        <f>MAX(0,(AX309-Constantes!$D$14)*(1-EXP(-Constantes!$D$22)))</f>
        <v>6.197447813802065E-11</v>
      </c>
      <c r="AZ309" s="119">
        <f>AZ308+(Entradas!$F$19*AW309-BA308)/(800*Entradas!$D$44)</f>
        <v>0</v>
      </c>
      <c r="BA309" s="119">
        <f>8000*Entradas!$D$45*AZ309/Constantes!$F$32</f>
        <v>0</v>
      </c>
      <c r="BB309" s="119">
        <f>10*Escenarios!$F$11*AV309</f>
        <v>0</v>
      </c>
      <c r="BC309" s="119">
        <f>10*Escenarios!$F$11*BA309</f>
        <v>0</v>
      </c>
      <c r="BD309" s="119">
        <f>0.001*Observaciones!$F308*Escenarios!$F$9</f>
        <v>0</v>
      </c>
      <c r="BE309" s="119">
        <f>Observaciones!$I308</f>
        <v>0</v>
      </c>
      <c r="BF309" s="119">
        <f>MIN(0.0005*ETo!$M308*Escenarios!$F$9*(BJ308/Constantes!$F$27)^(2/3),BJ308+BB309+BE309+BC309+BD309)</f>
        <v>1.5772182717975689</v>
      </c>
      <c r="BG309" s="119">
        <f>MIN(Constantes!$F$26*(BJ308/Constantes!$F$27)^(2/3),BJ308+BB309+BC309+BD309+BE309-BF309)</f>
        <v>5.2300284090017346</v>
      </c>
      <c r="BH309" s="119">
        <f>MIN(Entradas!$F$20,BJ308+BB309+BC309+BD309+BE309-BF309-BG309)</f>
        <v>1</v>
      </c>
      <c r="BI309" s="119">
        <f>MAX(0,BJ308+BB309+BC309+BD309+BE309-BF309-BG309-BH309-Constantes!$F$27)</f>
        <v>0</v>
      </c>
      <c r="BJ309" s="119">
        <f t="shared" si="42"/>
        <v>103.62986119631256</v>
      </c>
      <c r="BK309" s="119">
        <f>(Escenarios!$F$11*AU309+0.1*BF309)/(Escenarios!$F$12)</f>
        <v>4.5063561518360008E-3</v>
      </c>
      <c r="BL309" s="119">
        <f>BI309/10/Escenarios!$F$12</f>
        <v>0</v>
      </c>
      <c r="BM309" s="119">
        <f>(Escenarios!$F$11*AW309+0.1*BG309)/(Escenarios!$F$12)</f>
        <v>1.4942938311433528E-2</v>
      </c>
      <c r="BN309" s="121">
        <f t="shared" si="43"/>
        <v>91.860921879438791</v>
      </c>
      <c r="BO309" s="121">
        <f>MAX(0,(BN309-Constantes!$D$13)*(1-EXP(-Constantes!$D$23)))</f>
        <v>0.35477580224026473</v>
      </c>
      <c r="BP309" s="121">
        <f>BL309+AY309*Escenarios!$F$11/Escenarios!$F$12+BO309</f>
        <v>0.35477580229869782</v>
      </c>
      <c r="BQ309" s="121">
        <f>0.0526*BL309*Observaciones!$F308^1.218</f>
        <v>0</v>
      </c>
      <c r="BR309" s="121">
        <f>BQ309*Constantes!$F$38</f>
        <v>0</v>
      </c>
      <c r="BS309" s="121">
        <f t="shared" si="44"/>
        <v>0</v>
      </c>
      <c r="BT309" s="15"/>
      <c r="BU309" s="74">
        <v>303</v>
      </c>
      <c r="BV309" s="75">
        <f>0.0526*Observaciones!$F308^2.218</f>
        <v>0</v>
      </c>
      <c r="BW309" s="75">
        <f>IF(Observaciones!$F308&gt;0.05*$CA$7,((Observaciones!$F308-0.05*$CA$7)^2)/(Observaciones!$F308+0.95*$CA$7),0)</f>
        <v>0</v>
      </c>
      <c r="BX309" s="75">
        <f>0.0526*BW309*Observaciones!$F308^1.218</f>
        <v>0</v>
      </c>
      <c r="BY309" s="27"/>
      <c r="BZ309" s="27"/>
      <c r="CA309" s="103"/>
      <c r="CB309" s="37"/>
    </row>
    <row r="310" spans="2:80" s="2" customFormat="1" ht="14.5" x14ac:dyDescent="0.35">
      <c r="B310" s="36"/>
      <c r="C310" s="74">
        <v>304</v>
      </c>
      <c r="D310" s="146">
        <f>ETo!$I309*((1-Constantes!$D$19)*ETo!$K309+ETo!$L309)</f>
        <v>2.0422386829221018</v>
      </c>
      <c r="E310" s="75">
        <f>MIN(D310*Constantes!$D$17,0.8*(H309+Observaciones!$F309-F310-G310-Constantes!$D$14))</f>
        <v>3.8000365520929334E-9</v>
      </c>
      <c r="F310" s="75">
        <f>IF(Observaciones!$F309&gt;0.05*Constantes!$D$18,((Observaciones!$F309-0.05*Constantes!$D$18)^2)/(Observaciones!$F309+0.95*Constantes!$D$18),0)</f>
        <v>0</v>
      </c>
      <c r="G310" s="75">
        <f>MAX(0,H309+Observaciones!$F309-F310-Constantes!$D$13)</f>
        <v>0</v>
      </c>
      <c r="H310" s="75">
        <f>H309+Observaciones!$F309-F310-E310-G310-I309</f>
        <v>25.500000000884619</v>
      </c>
      <c r="I310" s="75">
        <f>MAX(0,(H310-Constantes!$D$14)*(1-EXP(-Constantes!$D$22)))</f>
        <v>1.2178756773789128E-11</v>
      </c>
      <c r="J310" s="75">
        <f t="shared" si="36"/>
        <v>82.988832778616839</v>
      </c>
      <c r="K310" s="75">
        <f>MAX(0,(J310-Constantes!$D$13)*(1-EXP(-Constantes!$D$23)))</f>
        <v>0.29349180629331328</v>
      </c>
      <c r="L310" s="75">
        <f t="shared" si="37"/>
        <v>0.29349180630549204</v>
      </c>
      <c r="M310" s="75">
        <f>0.0526*F310*Observaciones!$F309^1.218</f>
        <v>0</v>
      </c>
      <c r="N310" s="75">
        <f>M310*Constantes!$D$38</f>
        <v>0</v>
      </c>
      <c r="O310" s="75">
        <f t="shared" si="38"/>
        <v>0</v>
      </c>
      <c r="P310" s="15"/>
      <c r="Q310" s="120">
        <v>304</v>
      </c>
      <c r="R310" s="146">
        <f>ETo!$I309*((1-Constantes!$E$19)*ETo!$K309+ETo!$L309)</f>
        <v>2.0425225453536138</v>
      </c>
      <c r="S310" s="121">
        <f>MIN(R310*Constantes!$E$17,0.8*(V309+Observaciones!$F309-T310-U310-Constantes!$D$14))</f>
        <v>3.7526547203015075E-9</v>
      </c>
      <c r="T310" s="121">
        <f>IF(Observaciones!$F309&gt;0.05*Constantes!$E$18,((Observaciones!$F309-0.05*Constantes!$E$18)^2)/(Observaciones!$F309+0.95*Constantes!$E$18),0)</f>
        <v>0</v>
      </c>
      <c r="U310" s="121">
        <f>MAX(0,V309+Observaciones!$F309-T310-Constantes!$D$13)</f>
        <v>0</v>
      </c>
      <c r="V310" s="121">
        <f>V309+Observaciones!$F309-T310-S310-U310-W309</f>
        <v>25.500000000873587</v>
      </c>
      <c r="W310" s="121">
        <f>MAX(0,(V310-Constantes!$D$14)*(1-EXP(-Constantes!$D$22)))</f>
        <v>1.2026887314387547E-11</v>
      </c>
      <c r="X310" s="119">
        <f>X309+(Entradas!$E$19*U310-Y309)/(800*Entradas!$D$44)</f>
        <v>0</v>
      </c>
      <c r="Y310" s="119">
        <f>8000*Entradas!$D$45*X310/Constantes!$E$32</f>
        <v>0</v>
      </c>
      <c r="Z310" s="119">
        <f>10*Escenarios!$E$11*T310</f>
        <v>0</v>
      </c>
      <c r="AA310" s="119">
        <f>10*Escenarios!$E$11*Y310</f>
        <v>0</v>
      </c>
      <c r="AB310" s="119">
        <f>0.001*Observaciones!$F309*Escenarios!$E$9</f>
        <v>0</v>
      </c>
      <c r="AC310" s="119">
        <f>Observaciones!$I309</f>
        <v>0</v>
      </c>
      <c r="AD310" s="119">
        <f>MIN(0.0005*ETo!$M309*Escenarios!$E$9*(AH309/Constantes!$E$27)^(2/3),AH309+Z310+AA310+AB310+AC310)</f>
        <v>4.0615125744341585</v>
      </c>
      <c r="AE310" s="119">
        <f>MIN(Constantes!$E$26*(AH309/Constantes!$E$27)^(2/3),AH309+Z310+AA310+AB310+AC310-AD310)</f>
        <v>13.349431629006096</v>
      </c>
      <c r="AF310" s="119">
        <f>MIN(Entradas!$E$20,AH309+Z310+AA310+AB310+AC310-AD310-AE310)</f>
        <v>1</v>
      </c>
      <c r="AG310" s="119">
        <f>MAX(0,AH309+Z310+AA310+AB310+AC310-AD310-AE310-AF310-Constantes!$E$27)</f>
        <v>0</v>
      </c>
      <c r="AH310" s="119">
        <f t="shared" si="39"/>
        <v>3617.0368338406356</v>
      </c>
      <c r="AI310" s="119">
        <f>(Escenarios!$E$11*S310+0.1*AD310)/(Escenarios!$E$12)</f>
        <v>1.1604325340285819E-2</v>
      </c>
      <c r="AJ310" s="119">
        <f>AG310/10/Escenarios!$E$12</f>
        <v>0</v>
      </c>
      <c r="AK310" s="119">
        <f>(Escenarios!$E$11*U310+0.1*AE310)/(Escenarios!$E$12)</f>
        <v>3.8141233225731708E-2</v>
      </c>
      <c r="AL310" s="121">
        <f t="shared" si="40"/>
        <v>88.308844876068591</v>
      </c>
      <c r="AM310" s="121">
        <f>MAX(0,(AL310-Constantes!$D$13)*(1-EXP(-Constantes!$D$23)))</f>
        <v>0.33023981413148534</v>
      </c>
      <c r="AN310" s="121">
        <f>AJ310+W310*Escenarios!$E$11/Escenarios!$E$12+AM310</f>
        <v>0.33023981414334042</v>
      </c>
      <c r="AO310" s="121">
        <f>0.0526*AJ310*Observaciones!$F309^1.218</f>
        <v>0</v>
      </c>
      <c r="AP310" s="121">
        <f>AO310*Constantes!$E$38</f>
        <v>0</v>
      </c>
      <c r="AQ310" s="121">
        <f t="shared" si="41"/>
        <v>0</v>
      </c>
      <c r="AR310" s="15"/>
      <c r="AS310" s="74">
        <v>304</v>
      </c>
      <c r="AT310" s="146">
        <f>ETo!$I309*((1-Constantes!$F$19)*ETo!$K309+ETo!$L309)</f>
        <v>2.0434257439993346</v>
      </c>
      <c r="AU310" s="121">
        <f>MIN(AT310*Constantes!$F$17,0.8*(AX309+Observaciones!$F309-AV310-AW310-Constantes!$D$14))</f>
        <v>3.601257958507631E-9</v>
      </c>
      <c r="AV310" s="121">
        <f>IF(Observaciones!$F309&gt;0.05*Constantes!$F$18,((Observaciones!$F309-0.05*Constantes!$F$18)^2)/(Observaciones!$F309+0.95*Constantes!$F$18),0)</f>
        <v>0</v>
      </c>
      <c r="AW310" s="121">
        <f>MAX(0,AX309+Observaciones!$F309-AV310-Constantes!$D$13)</f>
        <v>0</v>
      </c>
      <c r="AX310" s="121">
        <f>AX309+Observaciones!$F309-AV310-AU310-AW310-AY309</f>
        <v>25.500000000838345</v>
      </c>
      <c r="AY310" s="121">
        <f>MAX(0,(AX310-Constantes!$D$14)*(1-EXP(-Constantes!$D$22)))</f>
        <v>1.1541687624447555E-11</v>
      </c>
      <c r="AZ310" s="119">
        <f>AZ309+(Entradas!$F$19*AW310-BA309)/(800*Entradas!$D$44)</f>
        <v>0</v>
      </c>
      <c r="BA310" s="119">
        <f>8000*Entradas!$D$45*AZ310/Constantes!$F$32</f>
        <v>0</v>
      </c>
      <c r="BB310" s="119">
        <f>10*Escenarios!$F$11*AV310</f>
        <v>0</v>
      </c>
      <c r="BC310" s="119">
        <f>10*Escenarios!$F$11*BA310</f>
        <v>0</v>
      </c>
      <c r="BD310" s="119">
        <f>0.001*Observaciones!$F309*Escenarios!$F$9</f>
        <v>0</v>
      </c>
      <c r="BE310" s="119">
        <f>Observaciones!$I309</f>
        <v>0</v>
      </c>
      <c r="BF310" s="119">
        <f>MIN(0.0005*ETo!$M309*Escenarios!$F$9*(BJ309/Constantes!$F$27)^(2/3),BJ309+BB310+BE310+BC310+BD310)</f>
        <v>1.5159997537596512</v>
      </c>
      <c r="BG310" s="119">
        <f>MIN(Constantes!$F$26*(BJ309/Constantes!$F$27)^(2/3),BJ309+BB310+BC310+BD310+BE310-BF310)</f>
        <v>4.9828074372572937</v>
      </c>
      <c r="BH310" s="119">
        <f>MIN(Entradas!$F$20,BJ309+BB310+BC310+BD310+BE310-BF310-BG310)</f>
        <v>1</v>
      </c>
      <c r="BI310" s="119">
        <f>MAX(0,BJ309+BB310+BC310+BD310+BE310-BF310-BG310-BH310-Constantes!$F$27)</f>
        <v>0</v>
      </c>
      <c r="BJ310" s="119">
        <f t="shared" si="42"/>
        <v>96.13105400529561</v>
      </c>
      <c r="BK310" s="119">
        <f>(Escenarios!$F$11*AU310+0.1*BF310)/(Escenarios!$F$12)</f>
        <v>4.3314312633565078E-3</v>
      </c>
      <c r="BL310" s="119">
        <f>BI310/10/Escenarios!$F$12</f>
        <v>0</v>
      </c>
      <c r="BM310" s="119">
        <f>(Escenarios!$F$11*AW310+0.1*BG310)/(Escenarios!$F$12)</f>
        <v>1.4236592677877982E-2</v>
      </c>
      <c r="BN310" s="121">
        <f t="shared" si="43"/>
        <v>91.520382669876398</v>
      </c>
      <c r="BO310" s="121">
        <f>MAX(0,(BN310-Constantes!$D$13)*(1-EXP(-Constantes!$D$23)))</f>
        <v>0.35242352609634431</v>
      </c>
      <c r="BP310" s="121">
        <f>BL310+AY310*Escenarios!$F$11/Escenarios!$F$12+BO310</f>
        <v>0.35242352610722649</v>
      </c>
      <c r="BQ310" s="121">
        <f>0.0526*BL310*Observaciones!$F309^1.218</f>
        <v>0</v>
      </c>
      <c r="BR310" s="121">
        <f>BQ310*Constantes!$F$38</f>
        <v>0</v>
      </c>
      <c r="BS310" s="121">
        <f t="shared" si="44"/>
        <v>0</v>
      </c>
      <c r="BT310" s="15"/>
      <c r="BU310" s="74">
        <v>304</v>
      </c>
      <c r="BV310" s="75">
        <f>0.0526*Observaciones!$F309^2.218</f>
        <v>0</v>
      </c>
      <c r="BW310" s="75">
        <f>IF(Observaciones!$F309&gt;0.05*$CA$7,((Observaciones!$F309-0.05*$CA$7)^2)/(Observaciones!$F309+0.95*$CA$7),0)</f>
        <v>0</v>
      </c>
      <c r="BX310" s="75">
        <f>0.0526*BW310*Observaciones!$F309^1.218</f>
        <v>0</v>
      </c>
      <c r="BY310" s="27"/>
      <c r="BZ310" s="27"/>
      <c r="CA310" s="103"/>
      <c r="CB310" s="37"/>
    </row>
    <row r="311" spans="2:80" s="2" customFormat="1" ht="14.5" x14ac:dyDescent="0.35">
      <c r="B311" s="36"/>
      <c r="C311" s="74">
        <v>305</v>
      </c>
      <c r="D311" s="146">
        <f>ETo!$I310*((1-Constantes!$D$19)*ETo!$K310+ETo!$L310)</f>
        <v>2.0549126798275812</v>
      </c>
      <c r="E311" s="75">
        <f>MIN(D311*Constantes!$D$17,0.8*(H310+Observaciones!$F310-F311-G311-Constantes!$D$14))</f>
        <v>0.16000000070769149</v>
      </c>
      <c r="F311" s="75">
        <f>IF(Observaciones!$F310&gt;0.05*Constantes!$D$18,((Observaciones!$F310-0.05*Constantes!$D$18)^2)/(Observaciones!$F310+0.95*Constantes!$D$18),0)</f>
        <v>0</v>
      </c>
      <c r="G311" s="75">
        <f>MAX(0,H310+Observaciones!$F310-F311-Constantes!$D$13)</f>
        <v>0</v>
      </c>
      <c r="H311" s="75">
        <f>H310+Observaciones!$F310-F311-E311-G311-I310</f>
        <v>25.540000000164749</v>
      </c>
      <c r="I311" s="75">
        <f>MAX(0,(H311-Constantes!$D$14)*(1-EXP(-Constantes!$D$22)))</f>
        <v>5.5069182253373304E-4</v>
      </c>
      <c r="J311" s="75">
        <f t="shared" si="36"/>
        <v>82.695340972323521</v>
      </c>
      <c r="K311" s="75">
        <f>MAX(0,(J311-Constantes!$D$13)*(1-EXP(-Constantes!$D$23)))</f>
        <v>0.29146451030214965</v>
      </c>
      <c r="L311" s="75">
        <f t="shared" si="37"/>
        <v>0.2920152021246834</v>
      </c>
      <c r="M311" s="75">
        <f>0.0526*F311*Observaciones!$F310^1.218</f>
        <v>0</v>
      </c>
      <c r="N311" s="75">
        <f>M311*Constantes!$D$38</f>
        <v>0</v>
      </c>
      <c r="O311" s="75">
        <f t="shared" si="38"/>
        <v>0</v>
      </c>
      <c r="P311" s="15"/>
      <c r="Q311" s="120">
        <v>305</v>
      </c>
      <c r="R311" s="146">
        <f>ETo!$I310*((1-Constantes!$E$19)*ETo!$K310+ETo!$L310)</f>
        <v>2.0551982269372102</v>
      </c>
      <c r="S311" s="121">
        <f>MIN(R311*Constantes!$E$17,0.8*(V310+Observaciones!$F310-T311-U311-Constantes!$D$14))</f>
        <v>0.16000000069886655</v>
      </c>
      <c r="T311" s="121">
        <f>IF(Observaciones!$F310&gt;0.05*Constantes!$E$18,((Observaciones!$F310-0.05*Constantes!$E$18)^2)/(Observaciones!$F310+0.95*Constantes!$E$18),0)</f>
        <v>0</v>
      </c>
      <c r="U311" s="121">
        <f>MAX(0,V310+Observaciones!$F310-T311-Constantes!$D$13)</f>
        <v>0</v>
      </c>
      <c r="V311" s="121">
        <f>V310+Observaciones!$F310-T311-S311-U311-W310</f>
        <v>25.540000000162696</v>
      </c>
      <c r="W311" s="121">
        <f>MAX(0,(V311-Constantes!$D$14)*(1-EXP(-Constantes!$D$22)))</f>
        <v>5.5069182250546236E-4</v>
      </c>
      <c r="X311" s="119">
        <f>X310+(Entradas!$E$19*U311-Y310)/(800*Entradas!$D$44)</f>
        <v>0</v>
      </c>
      <c r="Y311" s="119">
        <f>8000*Entradas!$D$45*X311/Constantes!$E$32</f>
        <v>0</v>
      </c>
      <c r="Z311" s="119">
        <f>10*Escenarios!$E$11*T311</f>
        <v>0</v>
      </c>
      <c r="AA311" s="119">
        <f>10*Escenarios!$E$11*Y311</f>
        <v>0</v>
      </c>
      <c r="AB311" s="119">
        <f>0.001*Observaciones!$F310*Escenarios!$E$9</f>
        <v>1</v>
      </c>
      <c r="AC311" s="119">
        <f>Observaciones!$I310</f>
        <v>0</v>
      </c>
      <c r="AD311" s="119">
        <f>MIN(0.0005*ETo!$M310*Escenarios!$E$9*(AH310/Constantes!$E$27)^(2/3),AH310+Z311+AA311+AB311+AC311)</f>
        <v>4.0727322339667413</v>
      </c>
      <c r="AE311" s="119">
        <f>MIN(Constantes!$E$26*(AH310/Constantes!$E$27)^(2/3),AH310+Z311+AA311+AB311+AC311-AD311)</f>
        <v>13.304323282797379</v>
      </c>
      <c r="AF311" s="119">
        <f>MIN(Entradas!$E$20,AH310+Z311+AA311+AB311+AC311-AD311-AE311)</f>
        <v>1</v>
      </c>
      <c r="AG311" s="119">
        <f>MAX(0,AH310+Z311+AA311+AB311+AC311-AD311-AE311-AF311-Constantes!$E$27)</f>
        <v>0</v>
      </c>
      <c r="AH311" s="119">
        <f t="shared" si="39"/>
        <v>3599.6597783238717</v>
      </c>
      <c r="AI311" s="119">
        <f>(Escenarios!$E$11*S311+0.1*AD311)/(Escenarios!$E$12)</f>
        <v>0.16935066421450201</v>
      </c>
      <c r="AJ311" s="119">
        <f>AG311/10/Escenarios!$E$12</f>
        <v>0</v>
      </c>
      <c r="AK311" s="119">
        <f>(Escenarios!$E$11*U311+0.1*AE311)/(Escenarios!$E$12)</f>
        <v>3.8012352236563941E-2</v>
      </c>
      <c r="AL311" s="121">
        <f t="shared" si="40"/>
        <v>88.016617414173666</v>
      </c>
      <c r="AM311" s="121">
        <f>MAX(0,(AL311-Constantes!$D$13)*(1-EXP(-Constantes!$D$23)))</f>
        <v>0.32822125160502275</v>
      </c>
      <c r="AN311" s="121">
        <f>AJ311+W311*Escenarios!$E$11/Escenarios!$E$12+AM311</f>
        <v>0.32876407640149241</v>
      </c>
      <c r="AO311" s="121">
        <f>0.0526*AJ311*Observaciones!$F310^1.218</f>
        <v>0</v>
      </c>
      <c r="AP311" s="121">
        <f>AO311*Constantes!$E$38</f>
        <v>0</v>
      </c>
      <c r="AQ311" s="121">
        <f t="shared" si="41"/>
        <v>0</v>
      </c>
      <c r="AR311" s="15"/>
      <c r="AS311" s="74">
        <v>305</v>
      </c>
      <c r="AT311" s="146">
        <f>ETo!$I310*((1-Constantes!$F$19)*ETo!$K310+ETo!$L310)</f>
        <v>2.0561067859223945</v>
      </c>
      <c r="AU311" s="121">
        <f>MIN(AT311*Constantes!$F$17,0.8*(AX310+Observaciones!$F310-AV311-AW311-Constantes!$D$14))</f>
        <v>0.16000000067067222</v>
      </c>
      <c r="AV311" s="121">
        <f>IF(Observaciones!$F310&gt;0.05*Constantes!$F$18,((Observaciones!$F310-0.05*Constantes!$F$18)^2)/(Observaciones!$F310+0.95*Constantes!$F$18),0)</f>
        <v>0</v>
      </c>
      <c r="AW311" s="121">
        <f>MAX(0,AX310+Observaciones!$F310-AV311-Constantes!$D$13)</f>
        <v>0</v>
      </c>
      <c r="AX311" s="121">
        <f>AX310+Observaciones!$F310-AV311-AU311-AW311-AY310</f>
        <v>25.54000000015613</v>
      </c>
      <c r="AY311" s="121">
        <f>MAX(0,(AX311-Constantes!$D$14)*(1-EXP(-Constantes!$D$22)))</f>
        <v>5.5069182241507437E-4</v>
      </c>
      <c r="AZ311" s="119">
        <f>AZ310+(Entradas!$F$19*AW311-BA310)/(800*Entradas!$D$44)</f>
        <v>0</v>
      </c>
      <c r="BA311" s="119">
        <f>8000*Entradas!$D$45*AZ311/Constantes!$F$32</f>
        <v>0</v>
      </c>
      <c r="BB311" s="119">
        <f>10*Escenarios!$F$11*AV311</f>
        <v>0</v>
      </c>
      <c r="BC311" s="119">
        <f>10*Escenarios!$F$11*BA311</f>
        <v>0</v>
      </c>
      <c r="BD311" s="119">
        <f>0.001*Observaciones!$F310*Escenarios!$F$9</f>
        <v>4</v>
      </c>
      <c r="BE311" s="119">
        <f>Observaciones!$I310</f>
        <v>0</v>
      </c>
      <c r="BF311" s="119">
        <f>MIN(0.0005*ETo!$M310*Escenarios!$F$9*(BJ310/Constantes!$F$27)^(2/3),BJ310+BB311+BE311+BC311+BD311)</f>
        <v>1.4508405912175517</v>
      </c>
      <c r="BG311" s="119">
        <f>MIN(Constantes!$F$26*(BJ310/Constantes!$F$27)^(2/3),BJ310+BB311+BC311+BD311+BE311-BF311)</f>
        <v>4.7394356290796633</v>
      </c>
      <c r="BH311" s="119">
        <f>MIN(Entradas!$F$20,BJ310+BB311+BC311+BD311+BE311-BF311-BG311)</f>
        <v>1</v>
      </c>
      <c r="BI311" s="119">
        <f>MAX(0,BJ310+BB311+BC311+BD311+BE311-BF311-BG311-BH311-Constantes!$F$27)</f>
        <v>0</v>
      </c>
      <c r="BJ311" s="119">
        <f t="shared" si="42"/>
        <v>92.940777784998389</v>
      </c>
      <c r="BK311" s="119">
        <f>(Escenarios!$F$11*AU311+0.1*BF311)/(Escenarios!$F$12)</f>
        <v>0.15500240232154111</v>
      </c>
      <c r="BL311" s="119">
        <f>BI311/10/Escenarios!$F$12</f>
        <v>0</v>
      </c>
      <c r="BM311" s="119">
        <f>(Escenarios!$F$11*AW311+0.1*BG311)/(Escenarios!$F$12)</f>
        <v>1.3541244654513325E-2</v>
      </c>
      <c r="BN311" s="121">
        <f t="shared" si="43"/>
        <v>91.181500388434571</v>
      </c>
      <c r="BO311" s="121">
        <f>MAX(0,(BN311-Constantes!$D$13)*(1-EXP(-Constantes!$D$23)))</f>
        <v>0.35008269519097723</v>
      </c>
      <c r="BP311" s="121">
        <f>BL311+AY311*Escenarios!$F$11/Escenarios!$F$12+BO311</f>
        <v>0.3506019189092543</v>
      </c>
      <c r="BQ311" s="121">
        <f>0.0526*BL311*Observaciones!$F310^1.218</f>
        <v>0</v>
      </c>
      <c r="BR311" s="121">
        <f>BQ311*Constantes!$F$38</f>
        <v>0</v>
      </c>
      <c r="BS311" s="121">
        <f t="shared" si="44"/>
        <v>0</v>
      </c>
      <c r="BT311" s="15"/>
      <c r="BU311" s="74">
        <v>305</v>
      </c>
      <c r="BV311" s="75">
        <f>0.0526*Observaciones!$F310^2.218</f>
        <v>1.4813929535417848E-3</v>
      </c>
      <c r="BW311" s="75">
        <f>IF(Observaciones!$F310&gt;0.05*$CA$7,((Observaciones!$F310-0.05*$CA$7)^2)/(Observaciones!$F310+0.95*$CA$7),0)</f>
        <v>0</v>
      </c>
      <c r="BX311" s="75">
        <f>0.0526*BW311*Observaciones!$F310^1.218</f>
        <v>0</v>
      </c>
      <c r="BY311" s="27"/>
      <c r="BZ311" s="27"/>
      <c r="CA311" s="103"/>
      <c r="CB311" s="37"/>
    </row>
    <row r="312" spans="2:80" s="2" customFormat="1" ht="14.5" x14ac:dyDescent="0.35">
      <c r="B312" s="36"/>
      <c r="C312" s="74">
        <v>306</v>
      </c>
      <c r="D312" s="146">
        <f>ETo!$I311*((1-Constantes!$D$19)*ETo!$K311+ETo!$L311)</f>
        <v>1.8976500666510203</v>
      </c>
      <c r="E312" s="75">
        <f>MIN(D312*Constantes!$D$17,0.8*(H311+Observaciones!$F311-F312-G312-Constantes!$D$14))</f>
        <v>3.200000013179647E-2</v>
      </c>
      <c r="F312" s="75">
        <f>IF(Observaciones!$F311&gt;0.05*Constantes!$D$18,((Observaciones!$F311-0.05*Constantes!$D$18)^2)/(Observaciones!$F311+0.95*Constantes!$D$18),0)</f>
        <v>0</v>
      </c>
      <c r="G312" s="75">
        <f>MAX(0,H311+Observaciones!$F311-F312-Constantes!$D$13)</f>
        <v>0</v>
      </c>
      <c r="H312" s="75">
        <f>H311+Observaciones!$F311-F312-E312-G312-I311</f>
        <v>25.507449308210422</v>
      </c>
      <c r="I312" s="75">
        <f>MAX(0,(H312-Constantes!$D$14)*(1-EXP(-Constantes!$D$22)))</f>
        <v>1.0255682745287477E-4</v>
      </c>
      <c r="J312" s="75">
        <f t="shared" si="36"/>
        <v>82.403876462021373</v>
      </c>
      <c r="K312" s="75">
        <f>MAX(0,(J312-Constantes!$D$13)*(1-EXP(-Constantes!$D$23)))</f>
        <v>0.28945121786729544</v>
      </c>
      <c r="L312" s="75">
        <f t="shared" si="37"/>
        <v>0.2895537746947483</v>
      </c>
      <c r="M312" s="75">
        <f>0.0526*F312*Observaciones!$F311^1.218</f>
        <v>0</v>
      </c>
      <c r="N312" s="75">
        <f>M312*Constantes!$D$38</f>
        <v>0</v>
      </c>
      <c r="O312" s="75">
        <f t="shared" si="38"/>
        <v>0</v>
      </c>
      <c r="P312" s="15"/>
      <c r="Q312" s="120">
        <v>306</v>
      </c>
      <c r="R312" s="146">
        <f>ETo!$I311*((1-Constantes!$E$19)*ETo!$K311+ETo!$L311)</f>
        <v>1.897913190301928</v>
      </c>
      <c r="S312" s="121">
        <f>MIN(R312*Constantes!$E$17,0.8*(V311+Observaciones!$F311-T312-U312-Constantes!$D$14))</f>
        <v>3.2000000130153694E-2</v>
      </c>
      <c r="T312" s="121">
        <f>IF(Observaciones!$F311&gt;0.05*Constantes!$E$18,((Observaciones!$F311-0.05*Constantes!$E$18)^2)/(Observaciones!$F311+0.95*Constantes!$E$18),0)</f>
        <v>0</v>
      </c>
      <c r="U312" s="121">
        <f>MAX(0,V311+Observaciones!$F311-T312-Constantes!$D$13)</f>
        <v>0</v>
      </c>
      <c r="V312" s="121">
        <f>V311+Observaciones!$F311-T312-S312-U312-W311</f>
        <v>25.507449308210038</v>
      </c>
      <c r="W312" s="121">
        <f>MAX(0,(V312-Constantes!$D$14)*(1-EXP(-Constantes!$D$22)))</f>
        <v>1.0255682744759236E-4</v>
      </c>
      <c r="X312" s="119">
        <f>X311+(Entradas!$E$19*U312-Y311)/(800*Entradas!$D$44)</f>
        <v>0</v>
      </c>
      <c r="Y312" s="119">
        <f>8000*Entradas!$D$45*X312/Constantes!$E$32</f>
        <v>0</v>
      </c>
      <c r="Z312" s="119">
        <f>10*Escenarios!$E$11*T312</f>
        <v>0</v>
      </c>
      <c r="AA312" s="119">
        <f>10*Escenarios!$E$11*Y312</f>
        <v>0</v>
      </c>
      <c r="AB312" s="119">
        <f>0.001*Observaciones!$F311*Escenarios!$E$9</f>
        <v>0</v>
      </c>
      <c r="AC312" s="119">
        <f>Observaciones!$I311</f>
        <v>0</v>
      </c>
      <c r="AD312" s="119">
        <f>MIN(0.0005*ETo!$M311*Escenarios!$E$9*(AH311/Constantes!$E$27)^(2/3),AH311+Z312+AA312+AB312+AC312)</f>
        <v>3.7476850036932055</v>
      </c>
      <c r="AE312" s="119">
        <f>MIN(Constantes!$E$26*(AH311/Constantes!$E$27)^(2/3),AH311+Z312+AA312+AB312+AC312-AD312)</f>
        <v>13.261677790362514</v>
      </c>
      <c r="AF312" s="119">
        <f>MIN(Entradas!$E$20,AH311+Z312+AA312+AB312+AC312-AD312-AE312)</f>
        <v>1</v>
      </c>
      <c r="AG312" s="119">
        <f>MAX(0,AH311+Z312+AA312+AB312+AC312-AD312-AE312-AF312-Constantes!$E$27)</f>
        <v>0</v>
      </c>
      <c r="AH312" s="119">
        <f t="shared" si="39"/>
        <v>3581.6504155298157</v>
      </c>
      <c r="AI312" s="119">
        <f>(Escenarios!$E$11*S312+0.1*AD312)/(Escenarios!$E$12)</f>
        <v>4.2250528710274945E-2</v>
      </c>
      <c r="AJ312" s="119">
        <f>AG312/10/Escenarios!$E$12</f>
        <v>0</v>
      </c>
      <c r="AK312" s="119">
        <f>(Escenarios!$E$11*U312+0.1*AE312)/(Escenarios!$E$12)</f>
        <v>3.7890507972464328E-2</v>
      </c>
      <c r="AL312" s="121">
        <f t="shared" si="40"/>
        <v>87.7262866705411</v>
      </c>
      <c r="AM312" s="121">
        <f>MAX(0,(AL312-Constantes!$D$13)*(1-EXP(-Constantes!$D$23)))</f>
        <v>0.326215790668612</v>
      </c>
      <c r="AN312" s="121">
        <f>AJ312+W312*Escenarios!$E$11/Escenarios!$E$12+AM312</f>
        <v>0.32631688239852463</v>
      </c>
      <c r="AO312" s="121">
        <f>0.0526*AJ312*Observaciones!$F311^1.218</f>
        <v>0</v>
      </c>
      <c r="AP312" s="121">
        <f>AO312*Constantes!$E$38</f>
        <v>0</v>
      </c>
      <c r="AQ312" s="121">
        <f t="shared" si="41"/>
        <v>0</v>
      </c>
      <c r="AR312" s="15"/>
      <c r="AS312" s="74">
        <v>306</v>
      </c>
      <c r="AT312" s="146">
        <f>ETo!$I311*((1-Constantes!$F$19)*ETo!$K311+ETo!$L311)</f>
        <v>1.8987504019184529</v>
      </c>
      <c r="AU312" s="121">
        <f>MIN(AT312*Constantes!$F$17,0.8*(AX311+Observaciones!$F311-AV312-AW312-Constantes!$D$14))</f>
        <v>3.2000000124901361E-2</v>
      </c>
      <c r="AV312" s="121">
        <f>IF(Observaciones!$F311&gt;0.05*Constantes!$F$18,((Observaciones!$F311-0.05*Constantes!$F$18)^2)/(Observaciones!$F311+0.95*Constantes!$F$18),0)</f>
        <v>0</v>
      </c>
      <c r="AW312" s="121">
        <f>MAX(0,AX311+Observaciones!$F311-AV312-Constantes!$D$13)</f>
        <v>0</v>
      </c>
      <c r="AX312" s="121">
        <f>AX311+Observaciones!$F311-AV312-AU312-AW312-AY311</f>
        <v>25.507449308208813</v>
      </c>
      <c r="AY312" s="121">
        <f>MAX(0,(AX312-Constantes!$D$14)*(1-EXP(-Constantes!$D$22)))</f>
        <v>1.0255682743071798E-4</v>
      </c>
      <c r="AZ312" s="119">
        <f>AZ311+(Entradas!$F$19*AW312-BA311)/(800*Entradas!$D$44)</f>
        <v>0</v>
      </c>
      <c r="BA312" s="119">
        <f>8000*Entradas!$D$45*AZ312/Constantes!$F$32</f>
        <v>0</v>
      </c>
      <c r="BB312" s="119">
        <f>10*Escenarios!$F$11*AV312</f>
        <v>0</v>
      </c>
      <c r="BC312" s="119">
        <f>10*Escenarios!$F$11*BA312</f>
        <v>0</v>
      </c>
      <c r="BD312" s="119">
        <f>0.001*Observaciones!$F311*Escenarios!$F$9</f>
        <v>0</v>
      </c>
      <c r="BE312" s="119">
        <f>Observaciones!$I311</f>
        <v>0</v>
      </c>
      <c r="BF312" s="119">
        <f>MIN(0.0005*ETo!$M311*Escenarios!$F$9*(BJ311/Constantes!$F$27)^(2/3),BJ311+BB312+BE312+BC312+BD312)</f>
        <v>1.3095426188803996</v>
      </c>
      <c r="BG312" s="119">
        <f>MIN(Constantes!$F$26*(BJ311/Constantes!$F$27)^(2/3),BJ311+BB312+BC312+BD312+BE312-BF312)</f>
        <v>4.6339893153306857</v>
      </c>
      <c r="BH312" s="119">
        <f>MIN(Entradas!$F$20,BJ311+BB312+BC312+BD312+BE312-BF312-BG312)</f>
        <v>1</v>
      </c>
      <c r="BI312" s="119">
        <f>MAX(0,BJ311+BB312+BC312+BD312+BE312-BF312-BG312-BH312-Constantes!$F$27)</f>
        <v>0</v>
      </c>
      <c r="BJ312" s="119">
        <f t="shared" si="42"/>
        <v>85.997245850787309</v>
      </c>
      <c r="BK312" s="119">
        <f>(Escenarios!$F$11*AU312+0.1*BF312)/(Escenarios!$F$12)</f>
        <v>3.3912979028851001E-2</v>
      </c>
      <c r="BL312" s="119">
        <f>BI312/10/Escenarios!$F$12</f>
        <v>0</v>
      </c>
      <c r="BM312" s="119">
        <f>(Escenarios!$F$11*AW312+0.1*BG312)/(Escenarios!$F$12)</f>
        <v>1.3239969472373389E-2</v>
      </c>
      <c r="BN312" s="121">
        <f t="shared" si="43"/>
        <v>90.844657662715974</v>
      </c>
      <c r="BO312" s="121">
        <f>MAX(0,(BN312-Constantes!$D$13)*(1-EXP(-Constantes!$D$23)))</f>
        <v>0.34775595252607477</v>
      </c>
      <c r="BP312" s="121">
        <f>BL312+AY312*Escenarios!$F$11/Escenarios!$F$12+BO312</f>
        <v>0.3478526489633666</v>
      </c>
      <c r="BQ312" s="121">
        <f>0.0526*BL312*Observaciones!$F311^1.218</f>
        <v>0</v>
      </c>
      <c r="BR312" s="121">
        <f>BQ312*Constantes!$F$38</f>
        <v>0</v>
      </c>
      <c r="BS312" s="121">
        <f t="shared" si="44"/>
        <v>0</v>
      </c>
      <c r="BT312" s="15"/>
      <c r="BU312" s="74">
        <v>306</v>
      </c>
      <c r="BV312" s="75">
        <f>0.0526*Observaciones!$F311^2.218</f>
        <v>0</v>
      </c>
      <c r="BW312" s="75">
        <f>IF(Observaciones!$F311&gt;0.05*$CA$7,((Observaciones!$F311-0.05*$CA$7)^2)/(Observaciones!$F311+0.95*$CA$7),0)</f>
        <v>0</v>
      </c>
      <c r="BX312" s="75">
        <f>0.0526*BW312*Observaciones!$F311^1.218</f>
        <v>0</v>
      </c>
      <c r="BY312" s="27"/>
      <c r="BZ312" s="27"/>
      <c r="CA312" s="103"/>
      <c r="CB312" s="37"/>
    </row>
    <row r="313" spans="2:80" s="2" customFormat="1" ht="14.5" x14ac:dyDescent="0.35">
      <c r="B313" s="36"/>
      <c r="C313" s="74">
        <v>307</v>
      </c>
      <c r="D313" s="146">
        <f>ETo!$I312*((1-Constantes!$D$19)*ETo!$K312+ETo!$L312)</f>
        <v>1.9578527623235118</v>
      </c>
      <c r="E313" s="75">
        <f>MIN(D313*Constantes!$D$17,0.8*(H312+Observaciones!$F312-F313-G313-Constantes!$D$14))</f>
        <v>5.9594465683346703E-3</v>
      </c>
      <c r="F313" s="75">
        <f>IF(Observaciones!$F312&gt;0.05*Constantes!$D$18,((Observaciones!$F312-0.05*Constantes!$D$18)^2)/(Observaciones!$F312+0.95*Constantes!$D$18),0)</f>
        <v>0</v>
      </c>
      <c r="G313" s="75">
        <f>MAX(0,H312+Observaciones!$F312-F313-Constantes!$D$13)</f>
        <v>0</v>
      </c>
      <c r="H313" s="75">
        <f>H312+Observaciones!$F312-F313-E313-G313-I312</f>
        <v>25.501387304814635</v>
      </c>
      <c r="I313" s="75">
        <f>MAX(0,(H313-Constantes!$D$14)*(1-EXP(-Constantes!$D$22)))</f>
        <v>1.9099435340818256E-5</v>
      </c>
      <c r="J313" s="75">
        <f t="shared" si="36"/>
        <v>82.114425244154077</v>
      </c>
      <c r="K313" s="75">
        <f>MAX(0,(J313-Constantes!$D$13)*(1-EXP(-Constantes!$D$23)))</f>
        <v>0.28745183225912158</v>
      </c>
      <c r="L313" s="75">
        <f t="shared" si="37"/>
        <v>0.28747093169446242</v>
      </c>
      <c r="M313" s="75">
        <f>0.0526*F313*Observaciones!$F312^1.218</f>
        <v>0</v>
      </c>
      <c r="N313" s="75">
        <f>M313*Constantes!$D$38</f>
        <v>0</v>
      </c>
      <c r="O313" s="75">
        <f t="shared" si="38"/>
        <v>0</v>
      </c>
      <c r="P313" s="15"/>
      <c r="Q313" s="120">
        <v>307</v>
      </c>
      <c r="R313" s="146">
        <f>ETo!$I312*((1-Constantes!$E$19)*ETo!$K312+ETo!$L312)</f>
        <v>1.9581244683240209</v>
      </c>
      <c r="S313" s="121">
        <f>MIN(R313*Constantes!$E$17,0.8*(V312+Observaciones!$F312-T313-U313-Constantes!$D$14))</f>
        <v>5.9594465680277153E-3</v>
      </c>
      <c r="T313" s="121">
        <f>IF(Observaciones!$F312&gt;0.05*Constantes!$E$18,((Observaciones!$F312-0.05*Constantes!$E$18)^2)/(Observaciones!$F312+0.95*Constantes!$E$18),0)</f>
        <v>0</v>
      </c>
      <c r="U313" s="121">
        <f>MAX(0,V312+Observaciones!$F312-T313-Constantes!$D$13)</f>
        <v>0</v>
      </c>
      <c r="V313" s="121">
        <f>V312+Observaciones!$F312-T313-S313-U313-W312</f>
        <v>25.501387304814564</v>
      </c>
      <c r="W313" s="121">
        <f>MAX(0,(V313-Constantes!$D$14)*(1-EXP(-Constantes!$D$22)))</f>
        <v>1.9099435339840031E-5</v>
      </c>
      <c r="X313" s="119">
        <f>X312+(Entradas!$E$19*U313-Y312)/(800*Entradas!$D$44)</f>
        <v>0</v>
      </c>
      <c r="Y313" s="119">
        <f>8000*Entradas!$D$45*X313/Constantes!$E$32</f>
        <v>0</v>
      </c>
      <c r="Z313" s="119">
        <f>10*Escenarios!$E$11*T313</f>
        <v>0</v>
      </c>
      <c r="AA313" s="119">
        <f>10*Escenarios!$E$11*Y313</f>
        <v>0</v>
      </c>
      <c r="AB313" s="119">
        <f>0.001*Observaciones!$F312*Escenarios!$E$9</f>
        <v>0</v>
      </c>
      <c r="AC313" s="119">
        <f>Observaciones!$I312</f>
        <v>0</v>
      </c>
      <c r="AD313" s="119">
        <f>MIN(0.0005*ETo!$M312*Escenarios!$E$9*(AH312/Constantes!$E$27)^(2/3),AH312+Z313+AA313+AB313+AC313)</f>
        <v>3.8542078260737265</v>
      </c>
      <c r="AE313" s="119">
        <f>MIN(Constantes!$E$26*(AH312/Constantes!$E$27)^(2/3),AH312+Z313+AA313+AB313+AC313-AD313)</f>
        <v>13.217408058143933</v>
      </c>
      <c r="AF313" s="119">
        <f>MIN(Entradas!$E$20,AH312+Z313+AA313+AB313+AC313-AD313-AE313)</f>
        <v>1</v>
      </c>
      <c r="AG313" s="119">
        <f>MAX(0,AH312+Z313+AA313+AB313+AC313-AD313-AE313-AF313-Constantes!$E$27)</f>
        <v>0</v>
      </c>
      <c r="AH313" s="119">
        <f t="shared" si="39"/>
        <v>3563.5787996455979</v>
      </c>
      <c r="AI313" s="119">
        <f>(Escenarios!$E$11*S313+0.1*AD313)/(Escenarios!$E$12)</f>
        <v>1.6886333977266538E-2</v>
      </c>
      <c r="AJ313" s="119">
        <f>AG313/10/Escenarios!$E$12</f>
        <v>0</v>
      </c>
      <c r="AK313" s="119">
        <f>(Escenarios!$E$11*U313+0.1*AE313)/(Escenarios!$E$12)</f>
        <v>3.7764023023268381E-2</v>
      </c>
      <c r="AL313" s="121">
        <f t="shared" si="40"/>
        <v>87.437834902895759</v>
      </c>
      <c r="AM313" s="121">
        <f>MAX(0,(AL313-Constantes!$D$13)*(1-EXP(-Constantes!$D$23)))</f>
        <v>0.32422330876740679</v>
      </c>
      <c r="AN313" s="121">
        <f>AJ313+W313*Escenarios!$E$11/Escenarios!$E$12+AM313</f>
        <v>0.32424213535367036</v>
      </c>
      <c r="AO313" s="121">
        <f>0.0526*AJ313*Observaciones!$F312^1.218</f>
        <v>0</v>
      </c>
      <c r="AP313" s="121">
        <f>AO313*Constantes!$E$38</f>
        <v>0</v>
      </c>
      <c r="AQ313" s="121">
        <f t="shared" si="41"/>
        <v>0</v>
      </c>
      <c r="AR313" s="15"/>
      <c r="AS313" s="74">
        <v>307</v>
      </c>
      <c r="AT313" s="146">
        <f>ETo!$I312*((1-Constantes!$F$19)*ETo!$K312+ETo!$L312)</f>
        <v>1.95898898741655</v>
      </c>
      <c r="AU313" s="121">
        <f>MIN(AT313*Constantes!$F$17,0.8*(AX312+Observaciones!$F312-AV313-AW313-Constantes!$D$14))</f>
        <v>5.9594465670471664E-3</v>
      </c>
      <c r="AV313" s="121">
        <f>IF(Observaciones!$F312&gt;0.05*Constantes!$F$18,((Observaciones!$F312-0.05*Constantes!$F$18)^2)/(Observaciones!$F312+0.95*Constantes!$F$18),0)</f>
        <v>0</v>
      </c>
      <c r="AW313" s="121">
        <f>MAX(0,AX312+Observaciones!$F312-AV313-Constantes!$D$13)</f>
        <v>0</v>
      </c>
      <c r="AX313" s="121">
        <f>AX312+Observaciones!$F312-AV313-AU313-AW313-AY312</f>
        <v>25.501387304814333</v>
      </c>
      <c r="AY313" s="121">
        <f>MAX(0,(AX313-Constantes!$D$14)*(1-EXP(-Constantes!$D$22)))</f>
        <v>1.9099435336660798E-5</v>
      </c>
      <c r="AZ313" s="119">
        <f>AZ312+(Entradas!$F$19*AW313-BA312)/(800*Entradas!$D$44)</f>
        <v>0</v>
      </c>
      <c r="BA313" s="119">
        <f>8000*Entradas!$D$45*AZ313/Constantes!$F$32</f>
        <v>0</v>
      </c>
      <c r="BB313" s="119">
        <f>10*Escenarios!$F$11*AV313</f>
        <v>0</v>
      </c>
      <c r="BC313" s="119">
        <f>10*Escenarios!$F$11*BA313</f>
        <v>0</v>
      </c>
      <c r="BD313" s="119">
        <f>0.001*Observaciones!$F312*Escenarios!$F$9</f>
        <v>0</v>
      </c>
      <c r="BE313" s="119">
        <f>Observaciones!$I312</f>
        <v>0</v>
      </c>
      <c r="BF313" s="119">
        <f>MIN(0.0005*ETo!$M312*Escenarios!$F$9*(BJ312/Constantes!$F$27)^(2/3),BJ312+BB313+BE313+BC313+BD313)</f>
        <v>1.2831064428299228</v>
      </c>
      <c r="BG313" s="119">
        <f>MIN(Constantes!$F$26*(BJ312/Constantes!$F$27)^(2/3),BJ312+BB313+BC313+BD313+BE313-BF313)</f>
        <v>4.4002145712503173</v>
      </c>
      <c r="BH313" s="119">
        <f>MIN(Entradas!$F$20,BJ312+BB313+BC313+BD313+BE313-BF313-BG313)</f>
        <v>1</v>
      </c>
      <c r="BI313" s="119">
        <f>MAX(0,BJ312+BB313+BC313+BD313+BE313-BF313-BG313-BH313-Constantes!$F$27)</f>
        <v>0</v>
      </c>
      <c r="BJ313" s="119">
        <f t="shared" si="42"/>
        <v>79.313924836707073</v>
      </c>
      <c r="BK313" s="119">
        <f>(Escenarios!$F$11*AU313+0.1*BF313)/(Escenarios!$F$12)</f>
        <v>9.2849251713013944E-3</v>
      </c>
      <c r="BL313" s="119">
        <f>BI313/10/Escenarios!$F$12</f>
        <v>0</v>
      </c>
      <c r="BM313" s="119">
        <f>(Escenarios!$F$11*AW313+0.1*BG313)/(Escenarios!$F$12)</f>
        <v>1.2572041632143765E-2</v>
      </c>
      <c r="BN313" s="121">
        <f t="shared" si="43"/>
        <v>90.509473751822043</v>
      </c>
      <c r="BO313" s="121">
        <f>MAX(0,(BN313-Constantes!$D$13)*(1-EXP(-Constantes!$D$23)))</f>
        <v>0.3454406681321428</v>
      </c>
      <c r="BP313" s="121">
        <f>BL313+AY313*Escenarios!$F$11/Escenarios!$F$12+BO313</f>
        <v>0.34545867617117454</v>
      </c>
      <c r="BQ313" s="121">
        <f>0.0526*BL313*Observaciones!$F312^1.218</f>
        <v>0</v>
      </c>
      <c r="BR313" s="121">
        <f>BQ313*Constantes!$F$38</f>
        <v>0</v>
      </c>
      <c r="BS313" s="121">
        <f t="shared" si="44"/>
        <v>0</v>
      </c>
      <c r="BT313" s="15"/>
      <c r="BU313" s="74">
        <v>307</v>
      </c>
      <c r="BV313" s="75">
        <f>0.0526*Observaciones!$F312^2.218</f>
        <v>0</v>
      </c>
      <c r="BW313" s="75">
        <f>IF(Observaciones!$F312&gt;0.05*$CA$7,((Observaciones!$F312-0.05*$CA$7)^2)/(Observaciones!$F312+0.95*$CA$7),0)</f>
        <v>0</v>
      </c>
      <c r="BX313" s="75">
        <f>0.0526*BW313*Observaciones!$F312^1.218</f>
        <v>0</v>
      </c>
      <c r="BY313" s="27"/>
      <c r="BZ313" s="27"/>
      <c r="CA313" s="103"/>
      <c r="CB313" s="37"/>
    </row>
    <row r="314" spans="2:80" s="2" customFormat="1" ht="14.5" x14ac:dyDescent="0.35">
      <c r="B314" s="36"/>
      <c r="C314" s="74">
        <v>308</v>
      </c>
      <c r="D314" s="146">
        <f>ETo!$I313*((1-Constantes!$D$19)*ETo!$K313+ETo!$L313)</f>
        <v>1.9701917183971263</v>
      </c>
      <c r="E314" s="75">
        <f>MIN(D314*Constantes!$D$17,0.8*(H313+Observaciones!$F313-F314-G314-Constantes!$D$14))</f>
        <v>1.1098438517052501E-3</v>
      </c>
      <c r="F314" s="75">
        <f>IF(Observaciones!$F313&gt;0.05*Constantes!$D$18,((Observaciones!$F313-0.05*Constantes!$D$18)^2)/(Observaciones!$F313+0.95*Constantes!$D$18),0)</f>
        <v>0</v>
      </c>
      <c r="G314" s="75">
        <f>MAX(0,H313+Observaciones!$F313-F314-Constantes!$D$13)</f>
        <v>0</v>
      </c>
      <c r="H314" s="75">
        <f>H313+Observaciones!$F313-F314-E314-G314-I313</f>
        <v>25.500258361527589</v>
      </c>
      <c r="I314" s="75">
        <f>MAX(0,(H314-Constantes!$D$14)*(1-EXP(-Constantes!$D$22)))</f>
        <v>3.5569394978138638E-6</v>
      </c>
      <c r="J314" s="75">
        <f t="shared" si="36"/>
        <v>81.826973411894954</v>
      </c>
      <c r="K314" s="75">
        <f>MAX(0,(J314-Constantes!$D$13)*(1-EXP(-Constantes!$D$23)))</f>
        <v>0.28546625741615933</v>
      </c>
      <c r="L314" s="75">
        <f t="shared" si="37"/>
        <v>0.28546981435565716</v>
      </c>
      <c r="M314" s="75">
        <f>0.0526*F314*Observaciones!$F313^1.218</f>
        <v>0</v>
      </c>
      <c r="N314" s="75">
        <f>M314*Constantes!$D$38</f>
        <v>0</v>
      </c>
      <c r="O314" s="75">
        <f t="shared" si="38"/>
        <v>0</v>
      </c>
      <c r="P314" s="15"/>
      <c r="Q314" s="120">
        <v>308</v>
      </c>
      <c r="R314" s="146">
        <f>ETo!$I313*((1-Constantes!$E$19)*ETo!$K313+ETo!$L313)</f>
        <v>1.9704651121129284</v>
      </c>
      <c r="S314" s="121">
        <f>MIN(R314*Constantes!$E$17,0.8*(V313+Observaciones!$F313-T314-U314-Constantes!$D$14))</f>
        <v>1.1098438516484066E-3</v>
      </c>
      <c r="T314" s="121">
        <f>IF(Observaciones!$F313&gt;0.05*Constantes!$E$18,((Observaciones!$F313-0.05*Constantes!$E$18)^2)/(Observaciones!$F313+0.95*Constantes!$E$18),0)</f>
        <v>0</v>
      </c>
      <c r="U314" s="121">
        <f>MAX(0,V313+Observaciones!$F313-T314-Constantes!$D$13)</f>
        <v>0</v>
      </c>
      <c r="V314" s="121">
        <f>V313+Observaciones!$F313-T314-S314-U314-W313</f>
        <v>25.500258361527578</v>
      </c>
      <c r="W314" s="121">
        <f>MAX(0,(V314-Constantes!$D$14)*(1-EXP(-Constantes!$D$22)))</f>
        <v>3.5569394976671301E-6</v>
      </c>
      <c r="X314" s="119">
        <f>X313+(Entradas!$E$19*U314-Y313)/(800*Entradas!$D$44)</f>
        <v>0</v>
      </c>
      <c r="Y314" s="119">
        <f>8000*Entradas!$D$45*X314/Constantes!$E$32</f>
        <v>0</v>
      </c>
      <c r="Z314" s="119">
        <f>10*Escenarios!$E$11*T314</f>
        <v>0</v>
      </c>
      <c r="AA314" s="119">
        <f>10*Escenarios!$E$11*Y314</f>
        <v>0</v>
      </c>
      <c r="AB314" s="119">
        <f>0.001*Observaciones!$F313*Escenarios!$E$9</f>
        <v>0</v>
      </c>
      <c r="AC314" s="119">
        <f>Observaciones!$I313</f>
        <v>0</v>
      </c>
      <c r="AD314" s="119">
        <f>MIN(0.0005*ETo!$M313*Escenarios!$E$9*(AH313/Constantes!$E$27)^(2/3),AH313+Z314+AA314+AB314+AC314)</f>
        <v>3.865384879684084</v>
      </c>
      <c r="AE314" s="119">
        <f>MIN(Constantes!$E$26*(AH313/Constantes!$E$27)^(2/3),AH313+Z314+AA314+AB314+AC314-AD314)</f>
        <v>13.172910650307184</v>
      </c>
      <c r="AF314" s="119">
        <f>MIN(Entradas!$E$20,AH313+Z314+AA314+AB314+AC314-AD314-AE314)</f>
        <v>1</v>
      </c>
      <c r="AG314" s="119">
        <f>MAX(0,AH313+Z314+AA314+AB314+AC314-AD314-AE314-AF314-Constantes!$E$27)</f>
        <v>0</v>
      </c>
      <c r="AH314" s="119">
        <f t="shared" si="39"/>
        <v>3545.5405041156068</v>
      </c>
      <c r="AI314" s="119">
        <f>(Escenarios!$E$11*S314+0.1*AD314)/(Escenarios!$E$12)</f>
        <v>1.2137945738579384E-2</v>
      </c>
      <c r="AJ314" s="119">
        <f>AG314/10/Escenarios!$E$12</f>
        <v>0</v>
      </c>
      <c r="AK314" s="119">
        <f>(Escenarios!$E$11*U314+0.1*AE314)/(Escenarios!$E$12)</f>
        <v>3.7636887572306245E-2</v>
      </c>
      <c r="AL314" s="121">
        <f t="shared" si="40"/>
        <v>87.151248481700662</v>
      </c>
      <c r="AM314" s="121">
        <f>MAX(0,(AL314-Constantes!$D$13)*(1-EXP(-Constantes!$D$23)))</f>
        <v>0.32224371175531813</v>
      </c>
      <c r="AN314" s="121">
        <f>AJ314+W314*Escenarios!$E$11/Escenarios!$E$12+AM314</f>
        <v>0.32224721788139438</v>
      </c>
      <c r="AO314" s="121">
        <f>0.0526*AJ314*Observaciones!$F313^1.218</f>
        <v>0</v>
      </c>
      <c r="AP314" s="121">
        <f>AO314*Constantes!$E$38</f>
        <v>0</v>
      </c>
      <c r="AQ314" s="121">
        <f t="shared" si="41"/>
        <v>0</v>
      </c>
      <c r="AR314" s="15"/>
      <c r="AS314" s="74">
        <v>308</v>
      </c>
      <c r="AT314" s="146">
        <f>ETo!$I313*((1-Constantes!$F$19)*ETo!$K313+ETo!$L313)</f>
        <v>1.9713350012086626</v>
      </c>
      <c r="AU314" s="121">
        <f>MIN(AT314*Constantes!$F$17,0.8*(AX313+Observaciones!$F313-AV314-AW314-Constantes!$D$14))</f>
        <v>1.1098438514636655E-3</v>
      </c>
      <c r="AV314" s="121">
        <f>IF(Observaciones!$F313&gt;0.05*Constantes!$F$18,((Observaciones!$F313-0.05*Constantes!$F$18)^2)/(Observaciones!$F313+0.95*Constantes!$F$18),0)</f>
        <v>0</v>
      </c>
      <c r="AW314" s="121">
        <f>MAX(0,AX313+Observaciones!$F313-AV314-Constantes!$D$13)</f>
        <v>0</v>
      </c>
      <c r="AX314" s="121">
        <f>AX313+Observaciones!$F313-AV314-AU314-AW314-AY313</f>
        <v>25.500258361527532</v>
      </c>
      <c r="AY314" s="121">
        <f>MAX(0,(AX314-Constantes!$D$14)*(1-EXP(-Constantes!$D$22)))</f>
        <v>3.5569394970312837E-6</v>
      </c>
      <c r="AZ314" s="119">
        <f>AZ313+(Entradas!$F$19*AW314-BA313)/(800*Entradas!$D$44)</f>
        <v>0</v>
      </c>
      <c r="BA314" s="119">
        <f>8000*Entradas!$D$45*AZ314/Constantes!$F$32</f>
        <v>0</v>
      </c>
      <c r="BB314" s="119">
        <f>10*Escenarios!$F$11*AV314</f>
        <v>0</v>
      </c>
      <c r="BC314" s="119">
        <f>10*Escenarios!$F$11*BA314</f>
        <v>0</v>
      </c>
      <c r="BD314" s="119">
        <f>0.001*Observaciones!$F313*Escenarios!$F$9</f>
        <v>0</v>
      </c>
      <c r="BE314" s="119">
        <f>Observaciones!$I313</f>
        <v>0</v>
      </c>
      <c r="BF314" s="119">
        <f>MIN(0.0005*ETo!$M313*Escenarios!$F$9*(BJ313/Constantes!$F$27)^(2/3),BJ313+BB314+BE314+BC314+BD314)</f>
        <v>1.2233802114115542</v>
      </c>
      <c r="BG314" s="119">
        <f>MIN(Constantes!$F$26*(BJ313/Constantes!$F$27)^(2/3),BJ313+BB314+BC314+BD314+BE314-BF314)</f>
        <v>4.1691781589406505</v>
      </c>
      <c r="BH314" s="119">
        <f>MIN(Entradas!$F$20,BJ313+BB314+BC314+BD314+BE314-BF314-BG314)</f>
        <v>1</v>
      </c>
      <c r="BI314" s="119">
        <f>MAX(0,BJ313+BB314+BC314+BD314+BE314-BF314-BG314-BH314-Constantes!$F$27)</f>
        <v>0</v>
      </c>
      <c r="BJ314" s="119">
        <f t="shared" si="42"/>
        <v>72.921366466354868</v>
      </c>
      <c r="BK314" s="119">
        <f>(Escenarios!$F$11*AU314+0.1*BF314)/(Escenarios!$F$12)</f>
        <v>4.5417962354130396E-3</v>
      </c>
      <c r="BL314" s="119">
        <f>BI314/10/Escenarios!$F$12</f>
        <v>0</v>
      </c>
      <c r="BM314" s="119">
        <f>(Escenarios!$F$11*AW314+0.1*BG314)/(Escenarios!$F$12)</f>
        <v>1.1911937596973288E-2</v>
      </c>
      <c r="BN314" s="121">
        <f t="shared" si="43"/>
        <v>90.175945021286879</v>
      </c>
      <c r="BO314" s="121">
        <f>MAX(0,(BN314-Constantes!$D$13)*(1-EXP(-Constantes!$D$23)))</f>
        <v>0.34313681690409154</v>
      </c>
      <c r="BP314" s="121">
        <f>BL314+AY314*Escenarios!$F$11/Escenarios!$F$12+BO314</f>
        <v>0.34314017058990304</v>
      </c>
      <c r="BQ314" s="121">
        <f>0.0526*BL314*Observaciones!$F313^1.218</f>
        <v>0</v>
      </c>
      <c r="BR314" s="121">
        <f>BQ314*Constantes!$F$38</f>
        <v>0</v>
      </c>
      <c r="BS314" s="121">
        <f t="shared" si="44"/>
        <v>0</v>
      </c>
      <c r="BT314" s="15"/>
      <c r="BU314" s="74">
        <v>308</v>
      </c>
      <c r="BV314" s="75">
        <f>0.0526*Observaciones!$F313^2.218</f>
        <v>0</v>
      </c>
      <c r="BW314" s="75">
        <f>IF(Observaciones!$F313&gt;0.05*$CA$7,((Observaciones!$F313-0.05*$CA$7)^2)/(Observaciones!$F313+0.95*$CA$7),0)</f>
        <v>0</v>
      </c>
      <c r="BX314" s="75">
        <f>0.0526*BW314*Observaciones!$F313^1.218</f>
        <v>0</v>
      </c>
      <c r="BY314" s="27"/>
      <c r="BZ314" s="27"/>
      <c r="CA314" s="103"/>
      <c r="CB314" s="37"/>
    </row>
    <row r="315" spans="2:80" s="2" customFormat="1" ht="14.5" x14ac:dyDescent="0.35">
      <c r="B315" s="36"/>
      <c r="C315" s="74">
        <v>309</v>
      </c>
      <c r="D315" s="146">
        <f>ETo!$I314*((1-Constantes!$D$19)*ETo!$K314+ETo!$L314)</f>
        <v>1.9877818864596024</v>
      </c>
      <c r="E315" s="75">
        <f>MIN(D315*Constantes!$D$17,0.8*(H314+Observaciones!$F314-F315-G315-Constantes!$D$14))</f>
        <v>2.0668922206823481E-4</v>
      </c>
      <c r="F315" s="75">
        <f>IF(Observaciones!$F314&gt;0.05*Constantes!$D$18,((Observaciones!$F314-0.05*Constantes!$D$18)^2)/(Observaciones!$F314+0.95*Constantes!$D$18),0)</f>
        <v>0</v>
      </c>
      <c r="G315" s="75">
        <f>MAX(0,H314+Observaciones!$F314-F315-Constantes!$D$13)</f>
        <v>0</v>
      </c>
      <c r="H315" s="75">
        <f>H314+Observaciones!$F314-F315-E315-G315-I314</f>
        <v>25.500048115366024</v>
      </c>
      <c r="I315" s="75">
        <f>MAX(0,(H315-Constantes!$D$14)*(1-EXP(-Constantes!$D$22)))</f>
        <v>6.6241846241220959E-7</v>
      </c>
      <c r="J315" s="75">
        <f t="shared" si="36"/>
        <v>81.541507154478793</v>
      </c>
      <c r="K315" s="75">
        <f>MAX(0,(J315-Constantes!$D$13)*(1-EXP(-Constantes!$D$23)))</f>
        <v>0.28349439794048492</v>
      </c>
      <c r="L315" s="75">
        <f t="shared" si="37"/>
        <v>0.28349506035894734</v>
      </c>
      <c r="M315" s="75">
        <f>0.0526*F315*Observaciones!$F314^1.218</f>
        <v>0</v>
      </c>
      <c r="N315" s="75">
        <f>M315*Constantes!$D$38</f>
        <v>0</v>
      </c>
      <c r="O315" s="75">
        <f t="shared" si="38"/>
        <v>0</v>
      </c>
      <c r="P315" s="15"/>
      <c r="Q315" s="120">
        <v>309</v>
      </c>
      <c r="R315" s="146">
        <f>ETo!$I314*((1-Constantes!$E$19)*ETo!$K314+ETo!$L314)</f>
        <v>1.9880577120831802</v>
      </c>
      <c r="S315" s="121">
        <f>MIN(R315*Constantes!$E$17,0.8*(V314+Observaciones!$F314-T315-U315-Constantes!$D$14))</f>
        <v>2.0668922205970832E-4</v>
      </c>
      <c r="T315" s="121">
        <f>IF(Observaciones!$F314&gt;0.05*Constantes!$E$18,((Observaciones!$F314-0.05*Constantes!$E$18)^2)/(Observaciones!$F314+0.95*Constantes!$E$18),0)</f>
        <v>0</v>
      </c>
      <c r="U315" s="121">
        <f>MAX(0,V314+Observaciones!$F314-T315-Constantes!$D$13)</f>
        <v>0</v>
      </c>
      <c r="V315" s="121">
        <f>V314+Observaciones!$F314-T315-S315-U315-W314</f>
        <v>25.50004811536602</v>
      </c>
      <c r="W315" s="121">
        <f>MAX(0,(V315-Constantes!$D$14)*(1-EXP(-Constantes!$D$22)))</f>
        <v>6.6241846236329831E-7</v>
      </c>
      <c r="X315" s="119">
        <f>X314+(Entradas!$E$19*U315-Y314)/(800*Entradas!$D$44)</f>
        <v>0</v>
      </c>
      <c r="Y315" s="119">
        <f>8000*Entradas!$D$45*X315/Constantes!$E$32</f>
        <v>0</v>
      </c>
      <c r="Z315" s="119">
        <f>10*Escenarios!$E$11*T315</f>
        <v>0</v>
      </c>
      <c r="AA315" s="119">
        <f>10*Escenarios!$E$11*Y315</f>
        <v>0</v>
      </c>
      <c r="AB315" s="119">
        <f>0.001*Observaciones!$F314*Escenarios!$E$9</f>
        <v>0</v>
      </c>
      <c r="AC315" s="119">
        <f>Observaciones!$I314</f>
        <v>0</v>
      </c>
      <c r="AD315" s="119">
        <f>MIN(0.0005*ETo!$M314*Escenarios!$E$9*(AH314/Constantes!$E$27)^(2/3),AH314+Z315+AA315+AB315+AC315)</f>
        <v>3.8867036713715941</v>
      </c>
      <c r="AE315" s="119">
        <f>MIN(Constantes!$E$26*(AH314/Constantes!$E$27)^(2/3),AH314+Z315+AA315+AB315+AC315-AD315)</f>
        <v>13.128420212574563</v>
      </c>
      <c r="AF315" s="119">
        <f>MIN(Entradas!$E$20,AH314+Z315+AA315+AB315+AC315-AD315-AE315)</f>
        <v>1</v>
      </c>
      <c r="AG315" s="119">
        <f>MAX(0,AH314+Z315+AA315+AB315+AC315-AD315-AE315-AF315-Constantes!$E$27)</f>
        <v>0</v>
      </c>
      <c r="AH315" s="119">
        <f t="shared" si="39"/>
        <v>3527.5253802316611</v>
      </c>
      <c r="AI315" s="119">
        <f>(Escenarios!$E$11*S315+0.1*AD315)/(Escenarios!$E$12)</f>
        <v>1.1308604151377697E-2</v>
      </c>
      <c r="AJ315" s="119">
        <f>AG315/10/Escenarios!$E$12</f>
        <v>0</v>
      </c>
      <c r="AK315" s="119">
        <f>(Escenarios!$E$11*U315+0.1*AE315)/(Escenarios!$E$12)</f>
        <v>3.750977203592732E-2</v>
      </c>
      <c r="AL315" s="121">
        <f t="shared" si="40"/>
        <v>86.866514541981275</v>
      </c>
      <c r="AM315" s="121">
        <f>MAX(0,(AL315-Constantes!$D$13)*(1-EXP(-Constantes!$D$23)))</f>
        <v>0.32027691076747572</v>
      </c>
      <c r="AN315" s="121">
        <f>AJ315+W315*Escenarios!$E$11/Escenarios!$E$12+AM315</f>
        <v>0.32027756372281718</v>
      </c>
      <c r="AO315" s="121">
        <f>0.0526*AJ315*Observaciones!$F314^1.218</f>
        <v>0</v>
      </c>
      <c r="AP315" s="121">
        <f>AO315*Constantes!$E$38</f>
        <v>0</v>
      </c>
      <c r="AQ315" s="121">
        <f t="shared" si="41"/>
        <v>0</v>
      </c>
      <c r="AR315" s="15"/>
      <c r="AS315" s="74">
        <v>309</v>
      </c>
      <c r="AT315" s="146">
        <f>ETo!$I314*((1-Constantes!$F$19)*ETo!$K314+ETo!$L314)</f>
        <v>1.988935339067293</v>
      </c>
      <c r="AU315" s="121">
        <f>MIN(AT315*Constantes!$F$17,0.8*(AX314+Observaciones!$F314-AV315-AW315-Constantes!$D$14))</f>
        <v>2.0668922202276009E-4</v>
      </c>
      <c r="AV315" s="121">
        <f>IF(Observaciones!$F314&gt;0.05*Constantes!$F$18,((Observaciones!$F314-0.05*Constantes!$F$18)^2)/(Observaciones!$F314+0.95*Constantes!$F$18),0)</f>
        <v>0</v>
      </c>
      <c r="AW315" s="121">
        <f>MAX(0,AX314+Observaciones!$F314-AV315-Constantes!$D$13)</f>
        <v>0</v>
      </c>
      <c r="AX315" s="121">
        <f>AX314+Observaciones!$F314-AV315-AU315-AW315-AY314</f>
        <v>25.500048115366013</v>
      </c>
      <c r="AY315" s="121">
        <f>MAX(0,(AX315-Constantes!$D$14)*(1-EXP(-Constantes!$D$22)))</f>
        <v>6.6241846226547575E-7</v>
      </c>
      <c r="AZ315" s="119">
        <f>AZ314+(Entradas!$F$19*AW315-BA314)/(800*Entradas!$D$44)</f>
        <v>0</v>
      </c>
      <c r="BA315" s="119">
        <f>8000*Entradas!$D$45*AZ315/Constantes!$F$32</f>
        <v>0</v>
      </c>
      <c r="BB315" s="119">
        <f>10*Escenarios!$F$11*AV315</f>
        <v>0</v>
      </c>
      <c r="BC315" s="119">
        <f>10*Escenarios!$F$11*BA315</f>
        <v>0</v>
      </c>
      <c r="BD315" s="119">
        <f>0.001*Observaciones!$F314*Escenarios!$F$9</f>
        <v>0</v>
      </c>
      <c r="BE315" s="119">
        <f>Observaciones!$I314</f>
        <v>0</v>
      </c>
      <c r="BF315" s="119">
        <f>MIN(0.0005*ETo!$M314*Escenarios!$F$9*(BJ314/Constantes!$F$27)^(2/3),BJ314+BB315+BE315+BC315+BD315)</f>
        <v>1.1670505116219334</v>
      </c>
      <c r="BG315" s="119">
        <f>MIN(Constantes!$F$26*(BJ314/Constantes!$F$27)^(2/3),BJ314+BB315+BC315+BD315+BE315-BF315)</f>
        <v>3.9420369601951153</v>
      </c>
      <c r="BH315" s="119">
        <f>MIN(Entradas!$F$20,BJ314+BB315+BC315+BD315+BE315-BF315-BG315)</f>
        <v>1</v>
      </c>
      <c r="BI315" s="119">
        <f>MAX(0,BJ314+BB315+BC315+BD315+BE315-BF315-BG315-BH315-Constantes!$F$27)</f>
        <v>0</v>
      </c>
      <c r="BJ315" s="119">
        <f t="shared" si="42"/>
        <v>66.81227899453782</v>
      </c>
      <c r="BK315" s="119">
        <f>(Escenarios!$F$11*AU315+0.1*BF315)/(Escenarios!$F$12)</f>
        <v>3.5293084425412694E-3</v>
      </c>
      <c r="BL315" s="119">
        <f>BI315/10/Escenarios!$F$12</f>
        <v>0</v>
      </c>
      <c r="BM315" s="119">
        <f>(Escenarios!$F$11*AW315+0.1*BG315)/(Escenarios!$F$12)</f>
        <v>1.1262962743414616E-2</v>
      </c>
      <c r="BN315" s="121">
        <f t="shared" si="43"/>
        <v>89.844071167126202</v>
      </c>
      <c r="BO315" s="121">
        <f>MAX(0,(BN315-Constantes!$D$13)*(1-EXP(-Constantes!$D$23)))</f>
        <v>0.34084439674214817</v>
      </c>
      <c r="BP315" s="121">
        <f>BL315+AY315*Escenarios!$F$11/Escenarios!$F$12+BO315</f>
        <v>0.34084502130812688</v>
      </c>
      <c r="BQ315" s="121">
        <f>0.0526*BL315*Observaciones!$F314^1.218</f>
        <v>0</v>
      </c>
      <c r="BR315" s="121">
        <f>BQ315*Constantes!$F$38</f>
        <v>0</v>
      </c>
      <c r="BS315" s="121">
        <f t="shared" si="44"/>
        <v>0</v>
      </c>
      <c r="BT315" s="15"/>
      <c r="BU315" s="74">
        <v>309</v>
      </c>
      <c r="BV315" s="75">
        <f>0.0526*Observaciones!$F314^2.218</f>
        <v>0</v>
      </c>
      <c r="BW315" s="75">
        <f>IF(Observaciones!$F314&gt;0.05*$CA$7,((Observaciones!$F314-0.05*$CA$7)^2)/(Observaciones!$F314+0.95*$CA$7),0)</f>
        <v>0</v>
      </c>
      <c r="BX315" s="75">
        <f>0.0526*BW315*Observaciones!$F314^1.218</f>
        <v>0</v>
      </c>
      <c r="BY315" s="27"/>
      <c r="BZ315" s="27"/>
      <c r="CA315" s="103"/>
      <c r="CB315" s="37"/>
    </row>
    <row r="316" spans="2:80" s="2" customFormat="1" ht="14.5" x14ac:dyDescent="0.35">
      <c r="B316" s="36"/>
      <c r="C316" s="74">
        <v>310</v>
      </c>
      <c r="D316" s="146">
        <f>ETo!$I315*((1-Constantes!$D$19)*ETo!$K315+ETo!$L315)</f>
        <v>1.9467080811688657</v>
      </c>
      <c r="E316" s="75">
        <f>MIN(D316*Constantes!$D$17,0.8*(H315+Observaciones!$F315-F316-G316-Constantes!$D$14))</f>
        <v>3.8492292816272311E-5</v>
      </c>
      <c r="F316" s="75">
        <f>IF(Observaciones!$F315&gt;0.05*Constantes!$D$18,((Observaciones!$F315-0.05*Constantes!$D$18)^2)/(Observaciones!$F315+0.95*Constantes!$D$18),0)</f>
        <v>0</v>
      </c>
      <c r="G316" s="75">
        <f>MAX(0,H315+Observaciones!$F315-F316-Constantes!$D$13)</f>
        <v>0</v>
      </c>
      <c r="H316" s="75">
        <f>H315+Observaciones!$F315-F316-E316-G316-I315</f>
        <v>25.500008960654746</v>
      </c>
      <c r="I316" s="75">
        <f>MAX(0,(H316-Constantes!$D$14)*(1-EXP(-Constantes!$D$22)))</f>
        <v>1.233639817750626E-7</v>
      </c>
      <c r="J316" s="75">
        <f t="shared" si="36"/>
        <v>81.258012756538307</v>
      </c>
      <c r="K316" s="75">
        <f>MAX(0,(J316-Constantes!$D$13)*(1-EXP(-Constantes!$D$23)))</f>
        <v>0.28153615909313623</v>
      </c>
      <c r="L316" s="75">
        <f t="shared" si="37"/>
        <v>0.28153628245711798</v>
      </c>
      <c r="M316" s="75">
        <f>0.0526*F316*Observaciones!$F315^1.218</f>
        <v>0</v>
      </c>
      <c r="N316" s="75">
        <f>M316*Constantes!$D$38</f>
        <v>0</v>
      </c>
      <c r="O316" s="75">
        <f t="shared" si="38"/>
        <v>0</v>
      </c>
      <c r="P316" s="15"/>
      <c r="Q316" s="120">
        <v>310</v>
      </c>
      <c r="R316" s="146">
        <f>ETo!$I315*((1-Constantes!$E$19)*ETo!$K315+ETo!$L315)</f>
        <v>1.9469779867811932</v>
      </c>
      <c r="S316" s="121">
        <f>MIN(R316*Constantes!$E$17,0.8*(V315+Observaciones!$F315-T316-U316-Constantes!$D$14))</f>
        <v>3.8492292813430143E-5</v>
      </c>
      <c r="T316" s="121">
        <f>IF(Observaciones!$F315&gt;0.05*Constantes!$E$18,((Observaciones!$F315-0.05*Constantes!$E$18)^2)/(Observaciones!$F315+0.95*Constantes!$E$18),0)</f>
        <v>0</v>
      </c>
      <c r="U316" s="121">
        <f>MAX(0,V315+Observaciones!$F315-T316-Constantes!$D$13)</f>
        <v>0</v>
      </c>
      <c r="V316" s="121">
        <f>V315+Observaciones!$F315-T316-S316-U316-W315</f>
        <v>25.500008960654746</v>
      </c>
      <c r="W316" s="121">
        <f>MAX(0,(V316-Constantes!$D$14)*(1-EXP(-Constantes!$D$22)))</f>
        <v>1.233639817750626E-7</v>
      </c>
      <c r="X316" s="119">
        <f>X315+(Entradas!$E$19*U316-Y315)/(800*Entradas!$D$44)</f>
        <v>0</v>
      </c>
      <c r="Y316" s="119">
        <f>8000*Entradas!$D$45*X316/Constantes!$E$32</f>
        <v>0</v>
      </c>
      <c r="Z316" s="119">
        <f>10*Escenarios!$E$11*T316</f>
        <v>0</v>
      </c>
      <c r="AA316" s="119">
        <f>10*Escenarios!$E$11*Y316</f>
        <v>0</v>
      </c>
      <c r="AB316" s="119">
        <f>0.001*Observaciones!$F315*Escenarios!$E$9</f>
        <v>0</v>
      </c>
      <c r="AC316" s="119">
        <f>Observaciones!$I315</f>
        <v>0</v>
      </c>
      <c r="AD316" s="119">
        <f>MIN(0.0005*ETo!$M315*Escenarios!$E$9*(AH315/Constantes!$E$27)^(2/3),AH315+Z316+AA316+AB316+AC316)</f>
        <v>3.7929896955713418</v>
      </c>
      <c r="AE316" s="119">
        <f>MIN(Constantes!$E$26*(AH315/Constantes!$E$27)^(2/3),AH315+Z316+AA316+AB316+AC316-AD316)</f>
        <v>13.083911557803788</v>
      </c>
      <c r="AF316" s="119">
        <f>MIN(Entradas!$E$20,AH315+Z316+AA316+AB316+AC316-AD316-AE316)</f>
        <v>1</v>
      </c>
      <c r="AG316" s="119">
        <f>MAX(0,AH315+Z316+AA316+AB316+AC316-AD316-AE316-AF316-Constantes!$E$27)</f>
        <v>0</v>
      </c>
      <c r="AH316" s="119">
        <f t="shared" si="39"/>
        <v>3509.6484789782862</v>
      </c>
      <c r="AI316" s="119">
        <f>(Escenarios!$E$11*S316+0.1*AD316)/(Escenarios!$E$12)</f>
        <v>1.0875055818834217E-2</v>
      </c>
      <c r="AJ316" s="119">
        <f>AG316/10/Escenarios!$E$12</f>
        <v>0</v>
      </c>
      <c r="AK316" s="119">
        <f>(Escenarios!$E$11*U316+0.1*AE316)/(Escenarios!$E$12)</f>
        <v>3.7382604450867968E-2</v>
      </c>
      <c r="AL316" s="121">
        <f t="shared" si="40"/>
        <v>86.583620235664668</v>
      </c>
      <c r="AM316" s="121">
        <f>MAX(0,(AL316-Constantes!$D$13)*(1-EXP(-Constantes!$D$23)))</f>
        <v>0.31832281705575716</v>
      </c>
      <c r="AN316" s="121">
        <f>AJ316+W316*Escenarios!$E$11/Escenarios!$E$12+AM316</f>
        <v>0.31832293865739636</v>
      </c>
      <c r="AO316" s="121">
        <f>0.0526*AJ316*Observaciones!$F315^1.218</f>
        <v>0</v>
      </c>
      <c r="AP316" s="121">
        <f>AO316*Constantes!$E$38</f>
        <v>0</v>
      </c>
      <c r="AQ316" s="121">
        <f t="shared" si="41"/>
        <v>0</v>
      </c>
      <c r="AR316" s="15"/>
      <c r="AS316" s="74">
        <v>310</v>
      </c>
      <c r="AT316" s="146">
        <f>ETo!$I315*((1-Constantes!$F$19)*ETo!$K315+ETo!$L315)</f>
        <v>1.947836777365872</v>
      </c>
      <c r="AU316" s="121">
        <f>MIN(AT316*Constantes!$F$17,0.8*(AX315+Observaciones!$F315-AV316-AW316-Constantes!$D$14))</f>
        <v>3.84922928077458E-5</v>
      </c>
      <c r="AV316" s="121">
        <f>IF(Observaciones!$F315&gt;0.05*Constantes!$F$18,((Observaciones!$F315-0.05*Constantes!$F$18)^2)/(Observaciones!$F315+0.95*Constantes!$F$18),0)</f>
        <v>0</v>
      </c>
      <c r="AW316" s="121">
        <f>MAX(0,AX315+Observaciones!$F315-AV316-Constantes!$D$13)</f>
        <v>0</v>
      </c>
      <c r="AX316" s="121">
        <f>AX315+Observaciones!$F315-AV316-AU316-AW316-AY315</f>
        <v>25.500008960654743</v>
      </c>
      <c r="AY316" s="121">
        <f>MAX(0,(AX316-Constantes!$D$14)*(1-EXP(-Constantes!$D$22)))</f>
        <v>1.2336398172615134E-7</v>
      </c>
      <c r="AZ316" s="119">
        <f>AZ315+(Entradas!$F$19*AW316-BA315)/(800*Entradas!$D$44)</f>
        <v>0</v>
      </c>
      <c r="BA316" s="119">
        <f>8000*Entradas!$D$45*AZ316/Constantes!$F$32</f>
        <v>0</v>
      </c>
      <c r="BB316" s="119">
        <f>10*Escenarios!$F$11*AV316</f>
        <v>0</v>
      </c>
      <c r="BC316" s="119">
        <f>10*Escenarios!$F$11*BA316</f>
        <v>0</v>
      </c>
      <c r="BD316" s="119">
        <f>0.001*Observaciones!$F315*Escenarios!$F$9</f>
        <v>0</v>
      </c>
      <c r="BE316" s="119">
        <f>Observaciones!$I315</f>
        <v>0</v>
      </c>
      <c r="BF316" s="119">
        <f>MIN(0.0005*ETo!$M315*Escenarios!$F$9*(BJ315/Constantes!$F$27)^(2/3),BJ315+BB316+BE316+BC316+BD316)</f>
        <v>1.0780338887057588</v>
      </c>
      <c r="BG316" s="119">
        <f>MIN(Constantes!$F$26*(BJ315/Constantes!$F$27)^(2/3),BJ315+BB316+BC316+BD316+BE316-BF316)</f>
        <v>3.7186760809316683</v>
      </c>
      <c r="BH316" s="119">
        <f>MIN(Entradas!$F$20,BJ315+BB316+BC316+BD316+BE316-BF316-BG316)</f>
        <v>1</v>
      </c>
      <c r="BI316" s="119">
        <f>MAX(0,BJ315+BB316+BC316+BD316+BE316-BF316-BG316-BH316-Constantes!$F$27)</f>
        <v>0</v>
      </c>
      <c r="BJ316" s="119">
        <f t="shared" si="42"/>
        <v>61.015569024900394</v>
      </c>
      <c r="BK316" s="119">
        <f>(Escenarios!$F$11*AU316+0.1*BF316)/(Escenarios!$F$12)</f>
        <v>3.1163895580923287E-3</v>
      </c>
      <c r="BL316" s="119">
        <f>BI316/10/Escenarios!$F$12</f>
        <v>0</v>
      </c>
      <c r="BM316" s="119">
        <f>(Escenarios!$F$11*AW316+0.1*BG316)/(Escenarios!$F$12)</f>
        <v>1.062478880266191E-2</v>
      </c>
      <c r="BN316" s="121">
        <f t="shared" si="43"/>
        <v>89.513851559186719</v>
      </c>
      <c r="BO316" s="121">
        <f>MAX(0,(BN316-Constantes!$D$13)*(1-EXP(-Constantes!$D$23)))</f>
        <v>0.33856340329352602</v>
      </c>
      <c r="BP316" s="121">
        <f>BL316+AY316*Escenarios!$F$11/Escenarios!$F$12+BO316</f>
        <v>0.33856351960813735</v>
      </c>
      <c r="BQ316" s="121">
        <f>0.0526*BL316*Observaciones!$F315^1.218</f>
        <v>0</v>
      </c>
      <c r="BR316" s="121">
        <f>BQ316*Constantes!$F$38</f>
        <v>0</v>
      </c>
      <c r="BS316" s="121">
        <f t="shared" si="44"/>
        <v>0</v>
      </c>
      <c r="BT316" s="15"/>
      <c r="BU316" s="74">
        <v>310</v>
      </c>
      <c r="BV316" s="75">
        <f>0.0526*Observaciones!$F315^2.218</f>
        <v>0</v>
      </c>
      <c r="BW316" s="75">
        <f>IF(Observaciones!$F315&gt;0.05*$CA$7,((Observaciones!$F315-0.05*$CA$7)^2)/(Observaciones!$F315+0.95*$CA$7),0)</f>
        <v>0</v>
      </c>
      <c r="BX316" s="75">
        <f>0.0526*BW316*Observaciones!$F315^1.218</f>
        <v>0</v>
      </c>
      <c r="BY316" s="27"/>
      <c r="BZ316" s="27"/>
      <c r="CA316" s="103"/>
      <c r="CB316" s="37"/>
    </row>
    <row r="317" spans="2:80" s="2" customFormat="1" ht="14.5" x14ac:dyDescent="0.35">
      <c r="B317" s="36"/>
      <c r="C317" s="74">
        <v>311</v>
      </c>
      <c r="D317" s="146">
        <f>ETo!$I316*((1-Constantes!$D$19)*ETo!$K316+ETo!$L316)</f>
        <v>2.0866980077950696</v>
      </c>
      <c r="E317" s="75">
        <f>MIN(D317*Constantes!$D$17,0.8*(H316+Observaciones!$F316-F317-G317-Constantes!$D$14))</f>
        <v>0.96000716852379364</v>
      </c>
      <c r="F317" s="75">
        <f>IF(Observaciones!$F316&gt;0.05*Constantes!$D$18,((Observaciones!$F316-0.05*Constantes!$D$18)^2)/(Observaciones!$F316+0.95*Constantes!$D$18),0)</f>
        <v>0</v>
      </c>
      <c r="G317" s="75">
        <f>MAX(0,H316+Observaciones!$F316-F317-Constantes!$D$13)</f>
        <v>0</v>
      </c>
      <c r="H317" s="75">
        <f>H316+Observaciones!$F316-F317-E317-G317-I316</f>
        <v>25.740001668766968</v>
      </c>
      <c r="I317" s="75">
        <f>MAX(0,(H317-Constantes!$D$14)*(1-EXP(-Constantes!$D$22)))</f>
        <v>3.3041738960017278E-3</v>
      </c>
      <c r="J317" s="75">
        <f t="shared" si="36"/>
        <v>80.976476597445171</v>
      </c>
      <c r="K317" s="75">
        <f>MAX(0,(J317-Constantes!$D$13)*(1-EXP(-Constantes!$D$23)))</f>
        <v>0.27959144678956105</v>
      </c>
      <c r="L317" s="75">
        <f t="shared" si="37"/>
        <v>0.28289562068556279</v>
      </c>
      <c r="M317" s="75">
        <f>0.0526*F317*Observaciones!$F316^1.218</f>
        <v>0</v>
      </c>
      <c r="N317" s="75">
        <f>M317*Constantes!$D$38</f>
        <v>0</v>
      </c>
      <c r="O317" s="75">
        <f t="shared" si="38"/>
        <v>0</v>
      </c>
      <c r="P317" s="15"/>
      <c r="Q317" s="120">
        <v>311</v>
      </c>
      <c r="R317" s="146">
        <f>ETo!$I316*((1-Constantes!$E$19)*ETo!$K316+ETo!$L316)</f>
        <v>2.0869875558301501</v>
      </c>
      <c r="S317" s="121">
        <f>MIN(R317*Constantes!$E$17,0.8*(V316+Observaciones!$F316-T317-U317-Constantes!$D$14))</f>
        <v>0.96000716852379364</v>
      </c>
      <c r="T317" s="121">
        <f>IF(Observaciones!$F316&gt;0.05*Constantes!$E$18,((Observaciones!$F316-0.05*Constantes!$E$18)^2)/(Observaciones!$F316+0.95*Constantes!$E$18),0)</f>
        <v>0</v>
      </c>
      <c r="U317" s="121">
        <f>MAX(0,V316+Observaciones!$F316-T317-Constantes!$D$13)</f>
        <v>0</v>
      </c>
      <c r="V317" s="121">
        <f>V316+Observaciones!$F316-T317-S317-U317-W316</f>
        <v>25.740001668766968</v>
      </c>
      <c r="W317" s="121">
        <f>MAX(0,(V317-Constantes!$D$14)*(1-EXP(-Constantes!$D$22)))</f>
        <v>3.3041738960017278E-3</v>
      </c>
      <c r="X317" s="119">
        <f>X316+(Entradas!$E$19*U317-Y316)/(800*Entradas!$D$44)</f>
        <v>0</v>
      </c>
      <c r="Y317" s="119">
        <f>8000*Entradas!$D$45*X317/Constantes!$E$32</f>
        <v>0</v>
      </c>
      <c r="Z317" s="119">
        <f>10*Escenarios!$E$11*T317</f>
        <v>0</v>
      </c>
      <c r="AA317" s="119">
        <f>10*Escenarios!$E$11*Y317</f>
        <v>0</v>
      </c>
      <c r="AB317" s="119">
        <f>0.001*Observaciones!$F316*Escenarios!$E$9</f>
        <v>5.9999999999999991</v>
      </c>
      <c r="AC317" s="119">
        <f>Observaciones!$I316</f>
        <v>0</v>
      </c>
      <c r="AD317" s="119">
        <f>MIN(0.0005*ETo!$M316*Escenarios!$E$9*(AH316/Constantes!$E$27)^(2/3),AH316+Z317+AA317+AB317+AC317)</f>
        <v>4.0525243692677249</v>
      </c>
      <c r="AE317" s="119">
        <f>MIN(Constantes!$E$26*(AH316/Constantes!$E$27)^(2/3),AH316+Z317+AA317+AB317+AC317-AD317)</f>
        <v>13.039669437761832</v>
      </c>
      <c r="AF317" s="119">
        <f>MIN(Entradas!$E$20,AH316+Z317+AA317+AB317+AC317-AD317-AE317)</f>
        <v>1</v>
      </c>
      <c r="AG317" s="119">
        <f>MAX(0,AH316+Z317+AA317+AB317+AC317-AD317-AE317-AF317-Constantes!$E$27)</f>
        <v>0</v>
      </c>
      <c r="AH317" s="119">
        <f t="shared" si="39"/>
        <v>3497.5562851712566</v>
      </c>
      <c r="AI317" s="119">
        <f>(Escenarios!$E$11*S317+0.1*AD317)/(Escenarios!$E$12)</f>
        <v>0.95787142145707582</v>
      </c>
      <c r="AJ317" s="119">
        <f>AG317/10/Escenarios!$E$12</f>
        <v>0</v>
      </c>
      <c r="AK317" s="119">
        <f>(Escenarios!$E$11*U317+0.1*AE317)/(Escenarios!$E$12)</f>
        <v>3.7256198393605243E-2</v>
      </c>
      <c r="AL317" s="121">
        <f t="shared" si="40"/>
        <v>86.302553617002516</v>
      </c>
      <c r="AM317" s="121">
        <f>MAX(0,(AL317-Constantes!$D$13)*(1-EXP(-Constantes!$D$23)))</f>
        <v>0.31638134810485147</v>
      </c>
      <c r="AN317" s="121">
        <f>AJ317+W317*Escenarios!$E$11/Escenarios!$E$12+AM317</f>
        <v>0.31963831951662458</v>
      </c>
      <c r="AO317" s="121">
        <f>0.0526*AJ317*Observaciones!$F316^1.218</f>
        <v>0</v>
      </c>
      <c r="AP317" s="121">
        <f>AO317*Constantes!$E$38</f>
        <v>0</v>
      </c>
      <c r="AQ317" s="121">
        <f t="shared" si="41"/>
        <v>0</v>
      </c>
      <c r="AR317" s="15"/>
      <c r="AS317" s="74">
        <v>311</v>
      </c>
      <c r="AT317" s="146">
        <f>ETo!$I316*((1-Constantes!$F$19)*ETo!$K316+ETo!$L316)</f>
        <v>2.0879088450326808</v>
      </c>
      <c r="AU317" s="121">
        <f>MIN(AT317*Constantes!$F$17,0.8*(AX316+Observaciones!$F316-AV317-AW317-Constantes!$D$14))</f>
        <v>0.96000716852379075</v>
      </c>
      <c r="AV317" s="121">
        <f>IF(Observaciones!$F316&gt;0.05*Constantes!$F$18,((Observaciones!$F316-0.05*Constantes!$F$18)^2)/(Observaciones!$F316+0.95*Constantes!$F$18),0)</f>
        <v>0</v>
      </c>
      <c r="AW317" s="121">
        <f>MAX(0,AX316+Observaciones!$F316-AV317-Constantes!$D$13)</f>
        <v>0</v>
      </c>
      <c r="AX317" s="121">
        <f>AX316+Observaciones!$F316-AV317-AU317-AW317-AY316</f>
        <v>25.740001668766968</v>
      </c>
      <c r="AY317" s="121">
        <f>MAX(0,(AX317-Constantes!$D$14)*(1-EXP(-Constantes!$D$22)))</f>
        <v>3.3041738960017278E-3</v>
      </c>
      <c r="AZ317" s="119">
        <f>AZ316+(Entradas!$F$19*AW317-BA316)/(800*Entradas!$D$44)</f>
        <v>0</v>
      </c>
      <c r="BA317" s="119">
        <f>8000*Entradas!$D$45*AZ317/Constantes!$F$32</f>
        <v>0</v>
      </c>
      <c r="BB317" s="119">
        <f>10*Escenarios!$F$11*AV317</f>
        <v>0</v>
      </c>
      <c r="BC317" s="119">
        <f>10*Escenarios!$F$11*BA317</f>
        <v>0</v>
      </c>
      <c r="BD317" s="119">
        <f>0.001*Observaciones!$F316*Escenarios!$F$9</f>
        <v>23.999999999999996</v>
      </c>
      <c r="BE317" s="119">
        <f>Observaciones!$I316</f>
        <v>0</v>
      </c>
      <c r="BF317" s="119">
        <f>MIN(0.0005*ETo!$M316*Escenarios!$F$9*(BJ316/Constantes!$F$27)^(2/3),BJ316+BB317+BE317+BC317+BD317)</f>
        <v>1.0878532746339655</v>
      </c>
      <c r="BG317" s="119">
        <f>MIN(Constantes!$F$26*(BJ316/Constantes!$F$27)^(2/3),BJ316+BB317+BC317+BD317+BE317-BF317)</f>
        <v>3.5003483768258912</v>
      </c>
      <c r="BH317" s="119">
        <f>MIN(Entradas!$F$20,BJ316+BB317+BC317+BD317+BE317-BF317-BG317)</f>
        <v>1</v>
      </c>
      <c r="BI317" s="119">
        <f>MAX(0,BJ316+BB317+BC317+BD317+BE317-BF317-BG317-BH317-Constantes!$F$27)</f>
        <v>0</v>
      </c>
      <c r="BJ317" s="119">
        <f t="shared" si="42"/>
        <v>79.427367373440518</v>
      </c>
      <c r="BK317" s="119">
        <f>(Escenarios!$F$11*AU317+0.1*BF317)/(Escenarios!$F$12)</f>
        <v>0.90825776824995696</v>
      </c>
      <c r="BL317" s="119">
        <f>BI317/10/Escenarios!$F$12</f>
        <v>0</v>
      </c>
      <c r="BM317" s="119">
        <f>(Escenarios!$F$11*AW317+0.1*BG317)/(Escenarios!$F$12)</f>
        <v>1.000099536235969E-2</v>
      </c>
      <c r="BN317" s="121">
        <f t="shared" si="43"/>
        <v>89.18528915125556</v>
      </c>
      <c r="BO317" s="121">
        <f>MAX(0,(BN317-Constantes!$D$13)*(1-EXP(-Constantes!$D$23)))</f>
        <v>0.33629385696152309</v>
      </c>
      <c r="BP317" s="121">
        <f>BL317+AY317*Escenarios!$F$11/Escenarios!$F$12+BO317</f>
        <v>0.33940922092061043</v>
      </c>
      <c r="BQ317" s="121">
        <f>0.0526*BL317*Observaciones!$F316^1.218</f>
        <v>0</v>
      </c>
      <c r="BR317" s="121">
        <f>BQ317*Constantes!$F$38</f>
        <v>0</v>
      </c>
      <c r="BS317" s="121">
        <f t="shared" si="44"/>
        <v>0</v>
      </c>
      <c r="BT317" s="15"/>
      <c r="BU317" s="74">
        <v>311</v>
      </c>
      <c r="BV317" s="75">
        <f>0.0526*Observaciones!$F316^2.218</f>
        <v>7.8815157522507923E-2</v>
      </c>
      <c r="BW317" s="75">
        <f>IF(Observaciones!$F316&gt;0.05*$CA$7,((Observaciones!$F316-0.05*$CA$7)^2)/(Observaciones!$F316+0.95*$CA$7),0)</f>
        <v>0</v>
      </c>
      <c r="BX317" s="75">
        <f>0.0526*BW317*Observaciones!$F316^1.218</f>
        <v>0</v>
      </c>
      <c r="BY317" s="27"/>
      <c r="BZ317" s="27"/>
      <c r="CA317" s="103"/>
      <c r="CB317" s="37"/>
    </row>
    <row r="318" spans="2:80" s="2" customFormat="1" ht="14.5" x14ac:dyDescent="0.35">
      <c r="B318" s="36"/>
      <c r="C318" s="74">
        <v>312</v>
      </c>
      <c r="D318" s="146">
        <f>ETo!$I317*((1-Constantes!$D$19)*ETo!$K317+ETo!$L317)</f>
        <v>1.9601613859351332</v>
      </c>
      <c r="E318" s="75">
        <f>MIN(D318*Constantes!$D$17,0.8*(H317+Observaciones!$F317-F318-G318-Constantes!$D$14))</f>
        <v>0.19200133501357186</v>
      </c>
      <c r="F318" s="75">
        <f>IF(Observaciones!$F317&gt;0.05*Constantes!$D$18,((Observaciones!$F317-0.05*Constantes!$D$18)^2)/(Observaciones!$F317+0.95*Constantes!$D$18),0)</f>
        <v>0</v>
      </c>
      <c r="G318" s="75">
        <f>MAX(0,H317+Observaciones!$F317-F318-Constantes!$D$13)</f>
        <v>0</v>
      </c>
      <c r="H318" s="75">
        <f>H317+Observaciones!$F317-F318-E318-G318-I317</f>
        <v>25.544696159857395</v>
      </c>
      <c r="I318" s="75">
        <f>MAX(0,(H318-Constantes!$D$14)*(1-EXP(-Constantes!$D$22)))</f>
        <v>6.1534524076876332E-4</v>
      </c>
      <c r="J318" s="75">
        <f t="shared" si="36"/>
        <v>80.696885150655604</v>
      </c>
      <c r="K318" s="75">
        <f>MAX(0,(J318-Constantes!$D$13)*(1-EXP(-Constantes!$D$23)))</f>
        <v>0.27766016759509637</v>
      </c>
      <c r="L318" s="75">
        <f t="shared" si="37"/>
        <v>0.27827551283586516</v>
      </c>
      <c r="M318" s="75">
        <f>0.0526*F318*Observaciones!$F317^1.218</f>
        <v>0</v>
      </c>
      <c r="N318" s="75">
        <f>M318*Constantes!$D$38</f>
        <v>0</v>
      </c>
      <c r="O318" s="75">
        <f t="shared" si="38"/>
        <v>0</v>
      </c>
      <c r="P318" s="15"/>
      <c r="Q318" s="120">
        <v>312</v>
      </c>
      <c r="R318" s="146">
        <f>ETo!$I317*((1-Constantes!$E$19)*ETo!$K317+ETo!$L317)</f>
        <v>1.9604330969128032</v>
      </c>
      <c r="S318" s="121">
        <f>MIN(R318*Constantes!$E$17,0.8*(V317+Observaciones!$F317-T318-U318-Constantes!$D$14))</f>
        <v>0.19200133501357186</v>
      </c>
      <c r="T318" s="121">
        <f>IF(Observaciones!$F317&gt;0.05*Constantes!$E$18,((Observaciones!$F317-0.05*Constantes!$E$18)^2)/(Observaciones!$F317+0.95*Constantes!$E$18),0)</f>
        <v>0</v>
      </c>
      <c r="U318" s="121">
        <f>MAX(0,V317+Observaciones!$F317-T318-Constantes!$D$13)</f>
        <v>0</v>
      </c>
      <c r="V318" s="121">
        <f>V317+Observaciones!$F317-T318-S318-U318-W317</f>
        <v>25.544696159857395</v>
      </c>
      <c r="W318" s="121">
        <f>MAX(0,(V318-Constantes!$D$14)*(1-EXP(-Constantes!$D$22)))</f>
        <v>6.1534524076876332E-4</v>
      </c>
      <c r="X318" s="119">
        <f>X317+(Entradas!$E$19*U318-Y317)/(800*Entradas!$D$44)</f>
        <v>0</v>
      </c>
      <c r="Y318" s="119">
        <f>8000*Entradas!$D$45*X318/Constantes!$E$32</f>
        <v>0</v>
      </c>
      <c r="Z318" s="119">
        <f>10*Escenarios!$E$11*T318</f>
        <v>0</v>
      </c>
      <c r="AA318" s="119">
        <f>10*Escenarios!$E$11*Y318</f>
        <v>0</v>
      </c>
      <c r="AB318" s="119">
        <f>0.001*Observaciones!$F317*Escenarios!$E$9</f>
        <v>0</v>
      </c>
      <c r="AC318" s="119">
        <f>Observaciones!$I317</f>
        <v>0</v>
      </c>
      <c r="AD318" s="119">
        <f>MIN(0.0005*ETo!$M317*Escenarios!$E$9*(AH317/Constantes!$E$27)^(2/3),AH317+Z318+AA318+AB318+AC318)</f>
        <v>3.7974056992742247</v>
      </c>
      <c r="AE318" s="119">
        <f>MIN(Constantes!$E$26*(AH317/Constantes!$E$27)^(2/3),AH317+Z318+AA318+AB318+AC318-AD318)</f>
        <v>13.009700834664555</v>
      </c>
      <c r="AF318" s="119">
        <f>MIN(Entradas!$E$20,AH317+Z318+AA318+AB318+AC318-AD318-AE318)</f>
        <v>1</v>
      </c>
      <c r="AG318" s="119">
        <f>MAX(0,AH317+Z318+AA318+AB318+AC318-AD318-AE318-AF318-Constantes!$E$27)</f>
        <v>0</v>
      </c>
      <c r="AH318" s="119">
        <f t="shared" si="39"/>
        <v>3479.7491786373175</v>
      </c>
      <c r="AI318" s="119">
        <f>(Escenarios!$E$11*S318+0.1*AD318)/(Escenarios!$E$12)</f>
        <v>0.20010818936844718</v>
      </c>
      <c r="AJ318" s="119">
        <f>AG318/10/Escenarios!$E$12</f>
        <v>0</v>
      </c>
      <c r="AK318" s="119">
        <f>(Escenarios!$E$11*U318+0.1*AE318)/(Escenarios!$E$12)</f>
        <v>3.71705738133273E-2</v>
      </c>
      <c r="AL318" s="121">
        <f t="shared" si="40"/>
        <v>86.023342842710989</v>
      </c>
      <c r="AM318" s="121">
        <f>MAX(0,(AL318-Constantes!$D$13)*(1-EXP(-Constantes!$D$23)))</f>
        <v>0.31445269840740403</v>
      </c>
      <c r="AN318" s="121">
        <f>AJ318+W318*Escenarios!$E$11/Escenarios!$E$12+AM318</f>
        <v>0.31505925300187609</v>
      </c>
      <c r="AO318" s="121">
        <f>0.0526*AJ318*Observaciones!$F317^1.218</f>
        <v>0</v>
      </c>
      <c r="AP318" s="121">
        <f>AO318*Constantes!$E$38</f>
        <v>0</v>
      </c>
      <c r="AQ318" s="121">
        <f t="shared" si="41"/>
        <v>0</v>
      </c>
      <c r="AR318" s="15"/>
      <c r="AS318" s="74">
        <v>312</v>
      </c>
      <c r="AT318" s="146">
        <f>ETo!$I317*((1-Constantes!$F$19)*ETo!$K317+ETo!$L317)</f>
        <v>1.9612976318417541</v>
      </c>
      <c r="AU318" s="121">
        <f>MIN(AT318*Constantes!$F$17,0.8*(AX317+Observaciones!$F317-AV318-AW318-Constantes!$D$14))</f>
        <v>0.19200133501357186</v>
      </c>
      <c r="AV318" s="121">
        <f>IF(Observaciones!$F317&gt;0.05*Constantes!$F$18,((Observaciones!$F317-0.05*Constantes!$F$18)^2)/(Observaciones!$F317+0.95*Constantes!$F$18),0)</f>
        <v>0</v>
      </c>
      <c r="AW318" s="121">
        <f>MAX(0,AX317+Observaciones!$F317-AV318-Constantes!$D$13)</f>
        <v>0</v>
      </c>
      <c r="AX318" s="121">
        <f>AX317+Observaciones!$F317-AV318-AU318-AW318-AY317</f>
        <v>25.544696159857395</v>
      </c>
      <c r="AY318" s="121">
        <f>MAX(0,(AX318-Constantes!$D$14)*(1-EXP(-Constantes!$D$22)))</f>
        <v>6.1534524076876332E-4</v>
      </c>
      <c r="AZ318" s="119">
        <f>AZ317+(Entradas!$F$19*AW318-BA317)/(800*Entradas!$D$44)</f>
        <v>0</v>
      </c>
      <c r="BA318" s="119">
        <f>8000*Entradas!$D$45*AZ318/Constantes!$F$32</f>
        <v>0</v>
      </c>
      <c r="BB318" s="119">
        <f>10*Escenarios!$F$11*AV318</f>
        <v>0</v>
      </c>
      <c r="BC318" s="119">
        <f>10*Escenarios!$F$11*BA318</f>
        <v>0</v>
      </c>
      <c r="BD318" s="119">
        <f>0.001*Observaciones!$F317*Escenarios!$F$9</f>
        <v>0</v>
      </c>
      <c r="BE318" s="119">
        <f>Observaciones!$I317</f>
        <v>0</v>
      </c>
      <c r="BF318" s="119">
        <f>MIN(0.0005*ETo!$M317*Escenarios!$F$9*(BJ317/Constantes!$F$27)^(2/3),BJ317+BB318+BE318+BC318+BD318)</f>
        <v>1.2181028512647056</v>
      </c>
      <c r="BG318" s="119">
        <f>MIN(Constantes!$F$26*(BJ317/Constantes!$F$27)^(2/3),BJ317+BB318+BC318+BD318+BE318-BF318)</f>
        <v>4.1731526562554242</v>
      </c>
      <c r="BH318" s="119">
        <f>MIN(Entradas!$F$20,BJ317+BB318+BC318+BD318+BE318-BF318-BG318)</f>
        <v>1</v>
      </c>
      <c r="BI318" s="119">
        <f>MAX(0,BJ317+BB318+BC318+BD318+BE318-BF318-BG318-BH318-Constantes!$F$27)</f>
        <v>0</v>
      </c>
      <c r="BJ318" s="119">
        <f t="shared" si="42"/>
        <v>73.03611186592039</v>
      </c>
      <c r="BK318" s="119">
        <f>(Escenarios!$F$11*AU318+0.1*BF318)/(Escenarios!$F$12)</f>
        <v>0.18451012401640979</v>
      </c>
      <c r="BL318" s="119">
        <f>BI318/10/Escenarios!$F$12</f>
        <v>0</v>
      </c>
      <c r="BM318" s="119">
        <f>(Escenarios!$F$11*AW318+0.1*BG318)/(Escenarios!$F$12)</f>
        <v>1.1923293303586926E-2</v>
      </c>
      <c r="BN318" s="121">
        <f t="shared" si="43"/>
        <v>88.860918587597624</v>
      </c>
      <c r="BO318" s="121">
        <f>MAX(0,(BN318-Constantes!$D$13)*(1-EXP(-Constantes!$D$23)))</f>
        <v>0.33405326581296463</v>
      </c>
      <c r="BP318" s="121">
        <f>BL318+AY318*Escenarios!$F$11/Escenarios!$F$12+BO318</f>
        <v>0.33463344846854659</v>
      </c>
      <c r="BQ318" s="121">
        <f>0.0526*BL318*Observaciones!$F317^1.218</f>
        <v>0</v>
      </c>
      <c r="BR318" s="121">
        <f>BQ318*Constantes!$F$38</f>
        <v>0</v>
      </c>
      <c r="BS318" s="121">
        <f t="shared" si="44"/>
        <v>0</v>
      </c>
      <c r="BT318" s="15"/>
      <c r="BU318" s="74">
        <v>312</v>
      </c>
      <c r="BV318" s="75">
        <f>0.0526*Observaciones!$F317^2.218</f>
        <v>0</v>
      </c>
      <c r="BW318" s="75">
        <f>IF(Observaciones!$F317&gt;0.05*$CA$7,((Observaciones!$F317-0.05*$CA$7)^2)/(Observaciones!$F317+0.95*$CA$7),0)</f>
        <v>0</v>
      </c>
      <c r="BX318" s="75">
        <f>0.0526*BW318*Observaciones!$F317^1.218</f>
        <v>0</v>
      </c>
      <c r="BY318" s="27"/>
      <c r="BZ318" s="27"/>
      <c r="CA318" s="103"/>
      <c r="CB318" s="37"/>
    </row>
    <row r="319" spans="2:80" s="2" customFormat="1" ht="14.5" x14ac:dyDescent="0.35">
      <c r="B319" s="36"/>
      <c r="C319" s="74">
        <v>313</v>
      </c>
      <c r="D319" s="146">
        <f>ETo!$I318*((1-Constantes!$D$19)*ETo!$K318+ETo!$L318)</f>
        <v>2.0041500992398911</v>
      </c>
      <c r="E319" s="75">
        <f>MIN(D319*Constantes!$D$17,0.8*(H318+Observaciones!$F318-F319-G319-Constantes!$D$14))</f>
        <v>3.5756927885913115E-2</v>
      </c>
      <c r="F319" s="75">
        <f>IF(Observaciones!$F318&gt;0.05*Constantes!$D$18,((Observaciones!$F318-0.05*Constantes!$D$18)^2)/(Observaciones!$F318+0.95*Constantes!$D$18),0)</f>
        <v>0</v>
      </c>
      <c r="G319" s="75">
        <f>MAX(0,H318+Observaciones!$F318-F319-Constantes!$D$13)</f>
        <v>0</v>
      </c>
      <c r="H319" s="75">
        <f>H318+Observaciones!$F318-F319-E319-G319-I318</f>
        <v>25.508323886730714</v>
      </c>
      <c r="I319" s="75">
        <f>MAX(0,(H319-Constantes!$D$14)*(1-EXP(-Constantes!$D$22)))</f>
        <v>1.1459740838550366E-4</v>
      </c>
      <c r="J319" s="75">
        <f t="shared" si="36"/>
        <v>80.419224983060502</v>
      </c>
      <c r="K319" s="75">
        <f>MAX(0,(J319-Constantes!$D$13)*(1-EXP(-Constantes!$D$23)))</f>
        <v>0.27574222872047982</v>
      </c>
      <c r="L319" s="75">
        <f t="shared" si="37"/>
        <v>0.27585682612886531</v>
      </c>
      <c r="M319" s="75">
        <f>0.0526*F319*Observaciones!$F318^1.218</f>
        <v>0</v>
      </c>
      <c r="N319" s="75">
        <f>M319*Constantes!$D$38</f>
        <v>0</v>
      </c>
      <c r="O319" s="75">
        <f t="shared" si="38"/>
        <v>0</v>
      </c>
      <c r="P319" s="15"/>
      <c r="Q319" s="120">
        <v>313</v>
      </c>
      <c r="R319" s="146">
        <f>ETo!$I318*((1-Constantes!$E$19)*ETo!$K318+ETo!$L318)</f>
        <v>2.0044280064934044</v>
      </c>
      <c r="S319" s="121">
        <f>MIN(R319*Constantes!$E$17,0.8*(V318+Observaciones!$F318-T319-U319-Constantes!$D$14))</f>
        <v>3.5756927885913115E-2</v>
      </c>
      <c r="T319" s="121">
        <f>IF(Observaciones!$F318&gt;0.05*Constantes!$E$18,((Observaciones!$F318-0.05*Constantes!$E$18)^2)/(Observaciones!$F318+0.95*Constantes!$E$18),0)</f>
        <v>0</v>
      </c>
      <c r="U319" s="121">
        <f>MAX(0,V318+Observaciones!$F318-T319-Constantes!$D$13)</f>
        <v>0</v>
      </c>
      <c r="V319" s="121">
        <f>V318+Observaciones!$F318-T319-S319-U319-W318</f>
        <v>25.508323886730714</v>
      </c>
      <c r="W319" s="121">
        <f>MAX(0,(V319-Constantes!$D$14)*(1-EXP(-Constantes!$D$22)))</f>
        <v>1.1459740838550366E-4</v>
      </c>
      <c r="X319" s="119">
        <f>X318+(Entradas!$E$19*U319-Y318)/(800*Entradas!$D$44)</f>
        <v>0</v>
      </c>
      <c r="Y319" s="119">
        <f>8000*Entradas!$D$45*X319/Constantes!$E$32</f>
        <v>0</v>
      </c>
      <c r="Z319" s="119">
        <f>10*Escenarios!$E$11*T319</f>
        <v>0</v>
      </c>
      <c r="AA319" s="119">
        <f>10*Escenarios!$E$11*Y319</f>
        <v>0</v>
      </c>
      <c r="AB319" s="119">
        <f>0.001*Observaciones!$F318*Escenarios!$E$9</f>
        <v>0</v>
      </c>
      <c r="AC319" s="119">
        <f>Observaciones!$I318</f>
        <v>0</v>
      </c>
      <c r="AD319" s="119">
        <f>MIN(0.0005*ETo!$M318*Escenarios!$E$9*(AH318/Constantes!$E$27)^(2/3),AH318+Z319+AA319+AB319+AC319)</f>
        <v>3.8696558528244545</v>
      </c>
      <c r="AE319" s="119">
        <f>MIN(Constantes!$E$26*(AH318/Constantes!$E$27)^(2/3),AH318+Z319+AA319+AB319+AC319-AD319)</f>
        <v>12.965505757606255</v>
      </c>
      <c r="AF319" s="119">
        <f>MIN(Entradas!$E$20,AH318+Z319+AA319+AB319+AC319-AD319-AE319)</f>
        <v>1</v>
      </c>
      <c r="AG319" s="119">
        <f>MAX(0,AH318+Z319+AA319+AB319+AC319-AD319-AE319-AF319-Constantes!$E$27)</f>
        <v>0</v>
      </c>
      <c r="AH319" s="119">
        <f t="shared" si="39"/>
        <v>3461.9140170268865</v>
      </c>
      <c r="AI319" s="119">
        <f>(Escenarios!$E$11*S319+0.1*AD319)/(Escenarios!$E$12)</f>
        <v>4.6302274209898513E-2</v>
      </c>
      <c r="AJ319" s="119">
        <f>AG319/10/Escenarios!$E$12</f>
        <v>0</v>
      </c>
      <c r="AK319" s="119">
        <f>(Escenarios!$E$11*U319+0.1*AE319)/(Escenarios!$E$12)</f>
        <v>3.7044302164589309E-2</v>
      </c>
      <c r="AL319" s="121">
        <f t="shared" si="40"/>
        <v>85.745934446468169</v>
      </c>
      <c r="AM319" s="121">
        <f>MAX(0,(AL319-Constantes!$D$13)*(1-EXP(-Constantes!$D$23)))</f>
        <v>0.31253649864455219</v>
      </c>
      <c r="AN319" s="121">
        <f>AJ319+W319*Escenarios!$E$11/Escenarios!$E$12+AM319</f>
        <v>0.31264945894710361</v>
      </c>
      <c r="AO319" s="121">
        <f>0.0526*AJ319*Observaciones!$F318^1.218</f>
        <v>0</v>
      </c>
      <c r="AP319" s="121">
        <f>AO319*Constantes!$E$38</f>
        <v>0</v>
      </c>
      <c r="AQ319" s="121">
        <f t="shared" si="41"/>
        <v>0</v>
      </c>
      <c r="AR319" s="15"/>
      <c r="AS319" s="74">
        <v>313</v>
      </c>
      <c r="AT319" s="146">
        <f>ETo!$I318*((1-Constantes!$F$19)*ETo!$K318+ETo!$L318)</f>
        <v>2.0053122568454911</v>
      </c>
      <c r="AU319" s="121">
        <f>MIN(AT319*Constantes!$F$17,0.8*(AX318+Observaciones!$F318-AV319-AW319-Constantes!$D$14))</f>
        <v>3.5756927885913115E-2</v>
      </c>
      <c r="AV319" s="121">
        <f>IF(Observaciones!$F318&gt;0.05*Constantes!$F$18,((Observaciones!$F318-0.05*Constantes!$F$18)^2)/(Observaciones!$F318+0.95*Constantes!$F$18),0)</f>
        <v>0</v>
      </c>
      <c r="AW319" s="121">
        <f>MAX(0,AX318+Observaciones!$F318-AV319-Constantes!$D$13)</f>
        <v>0</v>
      </c>
      <c r="AX319" s="121">
        <f>AX318+Observaciones!$F318-AV319-AU319-AW319-AY318</f>
        <v>25.508323886730714</v>
      </c>
      <c r="AY319" s="121">
        <f>MAX(0,(AX319-Constantes!$D$14)*(1-EXP(-Constantes!$D$22)))</f>
        <v>1.1459740838550366E-4</v>
      </c>
      <c r="AZ319" s="119">
        <f>AZ318+(Entradas!$F$19*AW319-BA318)/(800*Entradas!$D$44)</f>
        <v>0</v>
      </c>
      <c r="BA319" s="119">
        <f>8000*Entradas!$D$45*AZ319/Constantes!$F$32</f>
        <v>0</v>
      </c>
      <c r="BB319" s="119">
        <f>10*Escenarios!$F$11*AV319</f>
        <v>0</v>
      </c>
      <c r="BC319" s="119">
        <f>10*Escenarios!$F$11*BA319</f>
        <v>0</v>
      </c>
      <c r="BD319" s="119">
        <f>0.001*Observaciones!$F318*Escenarios!$F$9</f>
        <v>0</v>
      </c>
      <c r="BE319" s="119">
        <f>Observaciones!$I318</f>
        <v>0</v>
      </c>
      <c r="BF319" s="119">
        <f>MIN(0.0005*ETo!$M318*Escenarios!$F$9*(BJ318/Constantes!$F$27)^(2/3),BJ318+BB319+BE319+BC319+BD319)</f>
        <v>1.17776543247104</v>
      </c>
      <c r="BG319" s="119">
        <f>MIN(Constantes!$F$26*(BJ318/Constantes!$F$27)^(2/3),BJ318+BB319+BC319+BD319+BE319-BF319)</f>
        <v>3.9461712040018</v>
      </c>
      <c r="BH319" s="119">
        <f>MIN(Entradas!$F$20,BJ318+BB319+BC319+BD319+BE319-BF319-BG319)</f>
        <v>1</v>
      </c>
      <c r="BI319" s="119">
        <f>MAX(0,BJ318+BB319+BC319+BD319+BE319-BF319-BG319-BH319-Constantes!$F$27)</f>
        <v>0</v>
      </c>
      <c r="BJ319" s="119">
        <f t="shared" si="42"/>
        <v>66.912175229447556</v>
      </c>
      <c r="BK319" s="119">
        <f>(Escenarios!$F$11*AU319+0.1*BF319)/(Escenarios!$F$12)</f>
        <v>3.7078718956635337E-2</v>
      </c>
      <c r="BL319" s="119">
        <f>BI319/10/Escenarios!$F$12</f>
        <v>0</v>
      </c>
      <c r="BM319" s="119">
        <f>(Escenarios!$F$11*AW319+0.1*BG319)/(Escenarios!$F$12)</f>
        <v>1.1274774868576573E-2</v>
      </c>
      <c r="BN319" s="121">
        <f t="shared" si="43"/>
        <v>88.538140096653237</v>
      </c>
      <c r="BO319" s="121">
        <f>MAX(0,(BN319-Constantes!$D$13)*(1-EXP(-Constantes!$D$23)))</f>
        <v>0.33182367191393963</v>
      </c>
      <c r="BP319" s="121">
        <f>BL319+AY319*Escenarios!$F$11/Escenarios!$F$12+BO319</f>
        <v>0.33193172089898881</v>
      </c>
      <c r="BQ319" s="121">
        <f>0.0526*BL319*Observaciones!$F318^1.218</f>
        <v>0</v>
      </c>
      <c r="BR319" s="121">
        <f>BQ319*Constantes!$F$38</f>
        <v>0</v>
      </c>
      <c r="BS319" s="121">
        <f t="shared" si="44"/>
        <v>0</v>
      </c>
      <c r="BT319" s="15"/>
      <c r="BU319" s="74">
        <v>313</v>
      </c>
      <c r="BV319" s="75">
        <f>0.0526*Observaciones!$F318^2.218</f>
        <v>0</v>
      </c>
      <c r="BW319" s="75">
        <f>IF(Observaciones!$F318&gt;0.05*$CA$7,((Observaciones!$F318-0.05*$CA$7)^2)/(Observaciones!$F318+0.95*$CA$7),0)</f>
        <v>0</v>
      </c>
      <c r="BX319" s="75">
        <f>0.0526*BW319*Observaciones!$F318^1.218</f>
        <v>0</v>
      </c>
      <c r="BY319" s="27"/>
      <c r="BZ319" s="27"/>
      <c r="CA319" s="103"/>
      <c r="CB319" s="37"/>
    </row>
    <row r="320" spans="2:80" s="2" customFormat="1" ht="14.5" x14ac:dyDescent="0.35">
      <c r="B320" s="36"/>
      <c r="C320" s="74">
        <v>314</v>
      </c>
      <c r="D320" s="146">
        <f>ETo!$I319*((1-Constantes!$D$19)*ETo!$K319+ETo!$L319)</f>
        <v>2.0907942384053011</v>
      </c>
      <c r="E320" s="75">
        <f>MIN(D320*Constantes!$D$17,0.8*(H319+Observaciones!$F319-F320-G320-Constantes!$D$14))</f>
        <v>6.6591093845687517E-3</v>
      </c>
      <c r="F320" s="75">
        <f>IF(Observaciones!$F319&gt;0.05*Constantes!$D$18,((Observaciones!$F319-0.05*Constantes!$D$18)^2)/(Observaciones!$F319+0.95*Constantes!$D$18),0)</f>
        <v>0</v>
      </c>
      <c r="G320" s="75">
        <f>MAX(0,H319+Observaciones!$F319-F320-Constantes!$D$13)</f>
        <v>0</v>
      </c>
      <c r="H320" s="75">
        <f>H319+Observaciones!$F319-F320-E320-G320-I319</f>
        <v>25.501550179937762</v>
      </c>
      <c r="I320" s="75">
        <f>MAX(0,(H320-Constantes!$D$14)*(1-EXP(-Constantes!$D$22)))</f>
        <v>2.1341785291592202E-5</v>
      </c>
      <c r="J320" s="75">
        <f t="shared" si="36"/>
        <v>80.143482754340027</v>
      </c>
      <c r="K320" s="75">
        <f>MAX(0,(J320-Constantes!$D$13)*(1-EXP(-Constantes!$D$23)))</f>
        <v>0.2738375380173913</v>
      </c>
      <c r="L320" s="75">
        <f t="shared" si="37"/>
        <v>0.27385887980268292</v>
      </c>
      <c r="M320" s="75">
        <f>0.0526*F320*Observaciones!$F319^1.218</f>
        <v>0</v>
      </c>
      <c r="N320" s="75">
        <f>M320*Constantes!$D$38</f>
        <v>0</v>
      </c>
      <c r="O320" s="75">
        <f t="shared" si="38"/>
        <v>0</v>
      </c>
      <c r="P320" s="15"/>
      <c r="Q320" s="120">
        <v>314</v>
      </c>
      <c r="R320" s="146">
        <f>ETo!$I319*((1-Constantes!$E$19)*ETo!$K319+ETo!$L319)</f>
        <v>2.0910841972754062</v>
      </c>
      <c r="S320" s="121">
        <f>MIN(R320*Constantes!$E$17,0.8*(V319+Observaciones!$F319-T320-U320-Constantes!$D$14))</f>
        <v>6.6591093845687517E-3</v>
      </c>
      <c r="T320" s="121">
        <f>IF(Observaciones!$F319&gt;0.05*Constantes!$E$18,((Observaciones!$F319-0.05*Constantes!$E$18)^2)/(Observaciones!$F319+0.95*Constantes!$E$18),0)</f>
        <v>0</v>
      </c>
      <c r="U320" s="121">
        <f>MAX(0,V319+Observaciones!$F319-T320-Constantes!$D$13)</f>
        <v>0</v>
      </c>
      <c r="V320" s="121">
        <f>V319+Observaciones!$F319-T320-S320-U320-W319</f>
        <v>25.501550179937762</v>
      </c>
      <c r="W320" s="121">
        <f>MAX(0,(V320-Constantes!$D$14)*(1-EXP(-Constantes!$D$22)))</f>
        <v>2.1341785291592202E-5</v>
      </c>
      <c r="X320" s="119">
        <f>X319+(Entradas!$E$19*U320-Y319)/(800*Entradas!$D$44)</f>
        <v>0</v>
      </c>
      <c r="Y320" s="119">
        <f>8000*Entradas!$D$45*X320/Constantes!$E$32</f>
        <v>0</v>
      </c>
      <c r="Z320" s="119">
        <f>10*Escenarios!$E$11*T320</f>
        <v>0</v>
      </c>
      <c r="AA320" s="119">
        <f>10*Escenarios!$E$11*Y320</f>
        <v>0</v>
      </c>
      <c r="AB320" s="119">
        <f>0.001*Observaciones!$F319*Escenarios!$E$9</f>
        <v>0</v>
      </c>
      <c r="AC320" s="119">
        <f>Observaciones!$I319</f>
        <v>0</v>
      </c>
      <c r="AD320" s="119">
        <f>MIN(0.0005*ETo!$M319*Escenarios!$E$9*(AH319/Constantes!$E$27)^(2/3),AH319+Z320+AA320+AB320+AC320)</f>
        <v>4.0232269025538541</v>
      </c>
      <c r="AE320" s="119">
        <f>MIN(Constantes!$E$26*(AH319/Constantes!$E$27)^(2/3),AH319+Z320+AA320+AB320+AC320-AD320)</f>
        <v>12.921165420580746</v>
      </c>
      <c r="AF320" s="119">
        <f>MIN(Entradas!$E$20,AH319+Z320+AA320+AB320+AC320-AD320-AE320)</f>
        <v>1</v>
      </c>
      <c r="AG320" s="119">
        <f>MAX(0,AH319+Z320+AA320+AB320+AC320-AD320-AE320-AF320-Constantes!$E$27)</f>
        <v>0</v>
      </c>
      <c r="AH320" s="119">
        <f t="shared" si="39"/>
        <v>3443.9696247037523</v>
      </c>
      <c r="AI320" s="119">
        <f>(Escenarios!$E$11*S320+0.1*AD320)/(Escenarios!$E$12)</f>
        <v>1.8058913257800211E-2</v>
      </c>
      <c r="AJ320" s="119">
        <f>AG320/10/Escenarios!$E$12</f>
        <v>0</v>
      </c>
      <c r="AK320" s="119">
        <f>(Escenarios!$E$11*U320+0.1*AE320)/(Escenarios!$E$12)</f>
        <v>3.6917615487373566E-2</v>
      </c>
      <c r="AL320" s="121">
        <f t="shared" si="40"/>
        <v>85.47031556331099</v>
      </c>
      <c r="AM320" s="121">
        <f>MAX(0,(AL320-Constantes!$D$13)*(1-EXP(-Constantes!$D$23)))</f>
        <v>0.31063265995150491</v>
      </c>
      <c r="AN320" s="121">
        <f>AJ320+W320*Escenarios!$E$11/Escenarios!$E$12+AM320</f>
        <v>0.31065369685414945</v>
      </c>
      <c r="AO320" s="121">
        <f>0.0526*AJ320*Observaciones!$F319^1.218</f>
        <v>0</v>
      </c>
      <c r="AP320" s="121">
        <f>AO320*Constantes!$E$38</f>
        <v>0</v>
      </c>
      <c r="AQ320" s="121">
        <f t="shared" si="41"/>
        <v>0</v>
      </c>
      <c r="AR320" s="15"/>
      <c r="AS320" s="74">
        <v>314</v>
      </c>
      <c r="AT320" s="146">
        <f>ETo!$I319*((1-Constantes!$F$19)*ETo!$K319+ETo!$L319)</f>
        <v>2.0920067936802869</v>
      </c>
      <c r="AU320" s="121">
        <f>MIN(AT320*Constantes!$F$17,0.8*(AX319+Observaciones!$F319-AV320-AW320-Constantes!$D$14))</f>
        <v>6.6591093845687517E-3</v>
      </c>
      <c r="AV320" s="121">
        <f>IF(Observaciones!$F319&gt;0.05*Constantes!$F$18,((Observaciones!$F319-0.05*Constantes!$F$18)^2)/(Observaciones!$F319+0.95*Constantes!$F$18),0)</f>
        <v>0</v>
      </c>
      <c r="AW320" s="121">
        <f>MAX(0,AX319+Observaciones!$F319-AV320-Constantes!$D$13)</f>
        <v>0</v>
      </c>
      <c r="AX320" s="121">
        <f>AX319+Observaciones!$F319-AV320-AU320-AW320-AY319</f>
        <v>25.501550179937762</v>
      </c>
      <c r="AY320" s="121">
        <f>MAX(0,(AX320-Constantes!$D$14)*(1-EXP(-Constantes!$D$22)))</f>
        <v>2.1341785291592202E-5</v>
      </c>
      <c r="AZ320" s="119">
        <f>AZ319+(Entradas!$F$19*AW320-BA319)/(800*Entradas!$D$44)</f>
        <v>0</v>
      </c>
      <c r="BA320" s="119">
        <f>8000*Entradas!$D$45*AZ320/Constantes!$F$32</f>
        <v>0</v>
      </c>
      <c r="BB320" s="119">
        <f>10*Escenarios!$F$11*AV320</f>
        <v>0</v>
      </c>
      <c r="BC320" s="119">
        <f>10*Escenarios!$F$11*BA320</f>
        <v>0</v>
      </c>
      <c r="BD320" s="119">
        <f>0.001*Observaciones!$F319*Escenarios!$F$9</f>
        <v>0</v>
      </c>
      <c r="BE320" s="119">
        <f>Observaciones!$I319</f>
        <v>0</v>
      </c>
      <c r="BF320" s="119">
        <f>MIN(0.0005*ETo!$M319*Escenarios!$F$9*(BJ319/Constantes!$F$27)^(2/3),BJ319+BB320+BE320+BC320+BD320)</f>
        <v>1.1590275667866419</v>
      </c>
      <c r="BG320" s="119">
        <f>MIN(Constantes!$F$26*(BJ319/Constantes!$F$27)^(2/3),BJ319+BB320+BC320+BD320+BE320-BF320)</f>
        <v>3.7223818790724867</v>
      </c>
      <c r="BH320" s="119">
        <f>MIN(Entradas!$F$20,BJ319+BB320+BC320+BD320+BE320-BF320-BG320)</f>
        <v>1</v>
      </c>
      <c r="BI320" s="119">
        <f>MAX(0,BJ319+BB320+BC320+BD320+BE320-BF320-BG320-BH320-Constantes!$F$27)</f>
        <v>0</v>
      </c>
      <c r="BJ320" s="119">
        <f t="shared" si="42"/>
        <v>61.030765783588421</v>
      </c>
      <c r="BK320" s="119">
        <f>(Escenarios!$F$11*AU320+0.1*BF320)/(Escenarios!$F$12)</f>
        <v>9.5900961819838006E-3</v>
      </c>
      <c r="BL320" s="119">
        <f>BI320/10/Escenarios!$F$12</f>
        <v>0</v>
      </c>
      <c r="BM320" s="119">
        <f>(Escenarios!$F$11*AW320+0.1*BG320)/(Escenarios!$F$12)</f>
        <v>1.0635376797349964E-2</v>
      </c>
      <c r="BN320" s="121">
        <f t="shared" si="43"/>
        <v>88.216951801536652</v>
      </c>
      <c r="BO320" s="121">
        <f>MAX(0,(BN320-Constantes!$D$13)*(1-EXP(-Constantes!$D$23)))</f>
        <v>0.32960506229985115</v>
      </c>
      <c r="BP320" s="121">
        <f>BL320+AY320*Escenarios!$F$11/Escenarios!$F$12+BO320</f>
        <v>0.32962518455455464</v>
      </c>
      <c r="BQ320" s="121">
        <f>0.0526*BL320*Observaciones!$F319^1.218</f>
        <v>0</v>
      </c>
      <c r="BR320" s="121">
        <f>BQ320*Constantes!$F$38</f>
        <v>0</v>
      </c>
      <c r="BS320" s="121">
        <f t="shared" si="44"/>
        <v>0</v>
      </c>
      <c r="BT320" s="15"/>
      <c r="BU320" s="74">
        <v>314</v>
      </c>
      <c r="BV320" s="75">
        <f>0.0526*Observaciones!$F319^2.218</f>
        <v>0</v>
      </c>
      <c r="BW320" s="75">
        <f>IF(Observaciones!$F319&gt;0.05*$CA$7,((Observaciones!$F319-0.05*$CA$7)^2)/(Observaciones!$F319+0.95*$CA$7),0)</f>
        <v>0</v>
      </c>
      <c r="BX320" s="75">
        <f>0.0526*BW320*Observaciones!$F319^1.218</f>
        <v>0</v>
      </c>
      <c r="BY320" s="27"/>
      <c r="BZ320" s="27"/>
      <c r="CA320" s="103"/>
      <c r="CB320" s="37"/>
    </row>
    <row r="321" spans="2:80" s="2" customFormat="1" ht="14.5" x14ac:dyDescent="0.35">
      <c r="B321" s="36"/>
      <c r="C321" s="74">
        <v>315</v>
      </c>
      <c r="D321" s="146">
        <f>ETo!$I320*((1-Constantes!$D$19)*ETo!$K320+ETo!$L320)</f>
        <v>2.0225683983209719</v>
      </c>
      <c r="E321" s="75">
        <f>MIN(D321*Constantes!$D$17,0.8*(H320+Observaciones!$F320-F321-G321-Constantes!$D$14))</f>
        <v>1.2401439502070844E-3</v>
      </c>
      <c r="F321" s="75">
        <f>IF(Observaciones!$F320&gt;0.05*Constantes!$D$18,((Observaciones!$F320-0.05*Constantes!$D$18)^2)/(Observaciones!$F320+0.95*Constantes!$D$18),0)</f>
        <v>0</v>
      </c>
      <c r="G321" s="75">
        <f>MAX(0,H320+Observaciones!$F320-F321-Constantes!$D$13)</f>
        <v>0</v>
      </c>
      <c r="H321" s="75">
        <f>H320+Observaciones!$F320-F321-E321-G321-I320</f>
        <v>25.500288694202265</v>
      </c>
      <c r="I321" s="75">
        <f>MAX(0,(H321-Constantes!$D$14)*(1-EXP(-Constantes!$D$22)))</f>
        <v>3.9745383935852045E-6</v>
      </c>
      <c r="J321" s="75">
        <f t="shared" si="36"/>
        <v>79.869645216322638</v>
      </c>
      <c r="K321" s="75">
        <f>MAX(0,(J321-Constantes!$D$13)*(1-EXP(-Constantes!$D$23)))</f>
        <v>0.2719460039740253</v>
      </c>
      <c r="L321" s="75">
        <f t="shared" si="37"/>
        <v>0.27194997851241887</v>
      </c>
      <c r="M321" s="75">
        <f>0.0526*F321*Observaciones!$F320^1.218</f>
        <v>0</v>
      </c>
      <c r="N321" s="75">
        <f>M321*Constantes!$D$38</f>
        <v>0</v>
      </c>
      <c r="O321" s="75">
        <f t="shared" si="38"/>
        <v>0</v>
      </c>
      <c r="P321" s="15"/>
      <c r="Q321" s="120">
        <v>315</v>
      </c>
      <c r="R321" s="146">
        <f>ETo!$I320*((1-Constantes!$E$19)*ETo!$K320+ETo!$L320)</f>
        <v>2.0228488048713236</v>
      </c>
      <c r="S321" s="121">
        <f>MIN(R321*Constantes!$E$17,0.8*(V320+Observaciones!$F320-T321-U321-Constantes!$D$14))</f>
        <v>1.2401439502070844E-3</v>
      </c>
      <c r="T321" s="121">
        <f>IF(Observaciones!$F320&gt;0.05*Constantes!$E$18,((Observaciones!$F320-0.05*Constantes!$E$18)^2)/(Observaciones!$F320+0.95*Constantes!$E$18),0)</f>
        <v>0</v>
      </c>
      <c r="U321" s="121">
        <f>MAX(0,V320+Observaciones!$F320-T321-Constantes!$D$13)</f>
        <v>0</v>
      </c>
      <c r="V321" s="121">
        <f>V320+Observaciones!$F320-T321-S321-U321-W320</f>
        <v>25.500288694202265</v>
      </c>
      <c r="W321" s="121">
        <f>MAX(0,(V321-Constantes!$D$14)*(1-EXP(-Constantes!$D$22)))</f>
        <v>3.9745383935852045E-6</v>
      </c>
      <c r="X321" s="119">
        <f>X320+(Entradas!$E$19*U321-Y320)/(800*Entradas!$D$44)</f>
        <v>0</v>
      </c>
      <c r="Y321" s="119">
        <f>8000*Entradas!$D$45*X321/Constantes!$E$32</f>
        <v>0</v>
      </c>
      <c r="Z321" s="119">
        <f>10*Escenarios!$E$11*T321</f>
        <v>0</v>
      </c>
      <c r="AA321" s="119">
        <f>10*Escenarios!$E$11*Y321</f>
        <v>0</v>
      </c>
      <c r="AB321" s="119">
        <f>0.001*Observaciones!$F320*Escenarios!$E$9</f>
        <v>0</v>
      </c>
      <c r="AC321" s="119">
        <f>Observaciones!$I320</f>
        <v>0</v>
      </c>
      <c r="AD321" s="119">
        <f>MIN(0.0005*ETo!$M320*Escenarios!$E$9*(AH320/Constantes!$E$27)^(2/3),AH320+Z321+AA321+AB321+AC321)</f>
        <v>3.8782811808931554</v>
      </c>
      <c r="AE321" s="119">
        <f>MIN(Constantes!$E$26*(AH320/Constantes!$E$27)^(2/3),AH320+Z321+AA321+AB321+AC321-AD321)</f>
        <v>12.876476610050061</v>
      </c>
      <c r="AF321" s="119">
        <f>MIN(Entradas!$E$20,AH320+Z321+AA321+AB321+AC321-AD321-AE321)</f>
        <v>1</v>
      </c>
      <c r="AG321" s="119">
        <f>MAX(0,AH320+Z321+AA321+AB321+AC321-AD321-AE321-AF321-Constantes!$E$27)</f>
        <v>0</v>
      </c>
      <c r="AH321" s="119">
        <f t="shared" si="39"/>
        <v>3426.2148669128092</v>
      </c>
      <c r="AI321" s="119">
        <f>(Escenarios!$E$11*S321+0.1*AD321)/(Escenarios!$E$12)</f>
        <v>1.2303230982041714E-2</v>
      </c>
      <c r="AJ321" s="119">
        <f>AG321/10/Escenarios!$E$12</f>
        <v>0</v>
      </c>
      <c r="AK321" s="119">
        <f>(Escenarios!$E$11*U321+0.1*AE321)/(Escenarios!$E$12)</f>
        <v>3.6789933171571601E-2</v>
      </c>
      <c r="AL321" s="121">
        <f t="shared" si="40"/>
        <v>85.196472836531058</v>
      </c>
      <c r="AM321" s="121">
        <f>MAX(0,(AL321-Constantes!$D$13)*(1-EXP(-Constantes!$D$23)))</f>
        <v>0.308741090066738</v>
      </c>
      <c r="AN321" s="121">
        <f>AJ321+W321*Escenarios!$E$11/Escenarios!$E$12+AM321</f>
        <v>0.30874500782601166</v>
      </c>
      <c r="AO321" s="121">
        <f>0.0526*AJ321*Observaciones!$F320^1.218</f>
        <v>0</v>
      </c>
      <c r="AP321" s="121">
        <f>AO321*Constantes!$E$38</f>
        <v>0</v>
      </c>
      <c r="AQ321" s="121">
        <f t="shared" si="41"/>
        <v>0</v>
      </c>
      <c r="AR321" s="15"/>
      <c r="AS321" s="74">
        <v>315</v>
      </c>
      <c r="AT321" s="146">
        <f>ETo!$I320*((1-Constantes!$F$19)*ETo!$K320+ETo!$L320)</f>
        <v>2.0237410075315343</v>
      </c>
      <c r="AU321" s="121">
        <f>MIN(AT321*Constantes!$F$17,0.8*(AX320+Observaciones!$F320-AV321-AW321-Constantes!$D$14))</f>
        <v>1.2401439502070844E-3</v>
      </c>
      <c r="AV321" s="121">
        <f>IF(Observaciones!$F320&gt;0.05*Constantes!$F$18,((Observaciones!$F320-0.05*Constantes!$F$18)^2)/(Observaciones!$F320+0.95*Constantes!$F$18),0)</f>
        <v>0</v>
      </c>
      <c r="AW321" s="121">
        <f>MAX(0,AX320+Observaciones!$F320-AV321-Constantes!$D$13)</f>
        <v>0</v>
      </c>
      <c r="AX321" s="121">
        <f>AX320+Observaciones!$F320-AV321-AU321-AW321-AY320</f>
        <v>25.500288694202265</v>
      </c>
      <c r="AY321" s="121">
        <f>MAX(0,(AX321-Constantes!$D$14)*(1-EXP(-Constantes!$D$22)))</f>
        <v>3.9745383935852045E-6</v>
      </c>
      <c r="AZ321" s="119">
        <f>AZ320+(Entradas!$F$19*AW321-BA320)/(800*Entradas!$D$44)</f>
        <v>0</v>
      </c>
      <c r="BA321" s="119">
        <f>8000*Entradas!$D$45*AZ321/Constantes!$F$32</f>
        <v>0</v>
      </c>
      <c r="BB321" s="119">
        <f>10*Escenarios!$F$11*AV321</f>
        <v>0</v>
      </c>
      <c r="BC321" s="119">
        <f>10*Escenarios!$F$11*BA321</f>
        <v>0</v>
      </c>
      <c r="BD321" s="119">
        <f>0.001*Observaciones!$F320*Escenarios!$F$9</f>
        <v>0</v>
      </c>
      <c r="BE321" s="119">
        <f>Observaciones!$I320</f>
        <v>0</v>
      </c>
      <c r="BF321" s="119">
        <f>MIN(0.0005*ETo!$M320*Escenarios!$F$9*(BJ320/Constantes!$F$27)^(2/3),BJ320+BB321+BE321+BC321+BD321)</f>
        <v>1.0544491040127582</v>
      </c>
      <c r="BG321" s="119">
        <f>MIN(Constantes!$F$26*(BJ320/Constantes!$F$27)^(2/3),BJ320+BB321+BC321+BD321+BE321-BF321)</f>
        <v>3.5009295590016114</v>
      </c>
      <c r="BH321" s="119">
        <f>MIN(Entradas!$F$20,BJ320+BB321+BC321+BD321+BE321-BF321-BG321)</f>
        <v>1</v>
      </c>
      <c r="BI321" s="119">
        <f>MAX(0,BJ320+BB321+BC321+BD321+BE321-BF321-BG321-BH321-Constantes!$F$27)</f>
        <v>0</v>
      </c>
      <c r="BJ321" s="119">
        <f t="shared" si="42"/>
        <v>55.475387120574048</v>
      </c>
      <c r="BK321" s="119">
        <f>(Escenarios!$F$11*AU321+0.1*BF321)/(Escenarios!$F$12)</f>
        <v>4.1819903073745607E-3</v>
      </c>
      <c r="BL321" s="119">
        <f>BI321/10/Escenarios!$F$12</f>
        <v>0</v>
      </c>
      <c r="BM321" s="119">
        <f>(Escenarios!$F$11*AW321+0.1*BG321)/(Escenarios!$F$12)</f>
        <v>1.0002655882861746E-2</v>
      </c>
      <c r="BN321" s="121">
        <f t="shared" si="43"/>
        <v>87.897349395119662</v>
      </c>
      <c r="BO321" s="121">
        <f>MAX(0,(BN321-Constantes!$D$13)*(1-EXP(-Constantes!$D$23)))</f>
        <v>0.32739740721919153</v>
      </c>
      <c r="BP321" s="121">
        <f>BL321+AY321*Escenarios!$F$11/Escenarios!$F$12+BO321</f>
        <v>0.32740115464110547</v>
      </c>
      <c r="BQ321" s="121">
        <f>0.0526*BL321*Observaciones!$F320^1.218</f>
        <v>0</v>
      </c>
      <c r="BR321" s="121">
        <f>BQ321*Constantes!$F$38</f>
        <v>0</v>
      </c>
      <c r="BS321" s="121">
        <f t="shared" si="44"/>
        <v>0</v>
      </c>
      <c r="BT321" s="15"/>
      <c r="BU321" s="74">
        <v>315</v>
      </c>
      <c r="BV321" s="75">
        <f>0.0526*Observaciones!$F320^2.218</f>
        <v>0</v>
      </c>
      <c r="BW321" s="75">
        <f>IF(Observaciones!$F320&gt;0.05*$CA$7,((Observaciones!$F320-0.05*$CA$7)^2)/(Observaciones!$F320+0.95*$CA$7),0)</f>
        <v>0</v>
      </c>
      <c r="BX321" s="75">
        <f>0.0526*BW321*Observaciones!$F320^1.218</f>
        <v>0</v>
      </c>
      <c r="BY321" s="27"/>
      <c r="BZ321" s="27"/>
      <c r="CA321" s="103"/>
      <c r="CB321" s="37"/>
    </row>
    <row r="322" spans="2:80" s="2" customFormat="1" ht="14.5" x14ac:dyDescent="0.35">
      <c r="B322" s="36"/>
      <c r="C322" s="74">
        <v>316</v>
      </c>
      <c r="D322" s="146">
        <f>ETo!$I321*((1-Constantes!$D$19)*ETo!$K321+ETo!$L321)</f>
        <v>2.0396983895064493</v>
      </c>
      <c r="E322" s="75">
        <f>MIN(D322*Constantes!$D$17,0.8*(H321+Observaciones!$F321-F322-G322-Constantes!$D$14))</f>
        <v>2.3095536180903765E-4</v>
      </c>
      <c r="F322" s="75">
        <f>IF(Observaciones!$F321&gt;0.05*Constantes!$D$18,((Observaciones!$F321-0.05*Constantes!$D$18)^2)/(Observaciones!$F321+0.95*Constantes!$D$18),0)</f>
        <v>0</v>
      </c>
      <c r="G322" s="75">
        <f>MAX(0,H321+Observaciones!$F321-F322-Constantes!$D$13)</f>
        <v>0</v>
      </c>
      <c r="H322" s="75">
        <f>H321+Observaciones!$F321-F322-E322-G322-I321</f>
        <v>25.500053764302063</v>
      </c>
      <c r="I322" s="75">
        <f>MAX(0,(H322-Constantes!$D$14)*(1-EXP(-Constantes!$D$22)))</f>
        <v>7.4018903415837902E-7</v>
      </c>
      <c r="J322" s="75">
        <f t="shared" si="36"/>
        <v>79.597699212348616</v>
      </c>
      <c r="K322" s="75">
        <f>MAX(0,(J322-Constantes!$D$13)*(1-EXP(-Constantes!$D$23)))</f>
        <v>0.27006753571069492</v>
      </c>
      <c r="L322" s="75">
        <f t="shared" si="37"/>
        <v>0.27006827589972909</v>
      </c>
      <c r="M322" s="75">
        <f>0.0526*F322*Observaciones!$F321^1.218</f>
        <v>0</v>
      </c>
      <c r="N322" s="75">
        <f>M322*Constantes!$D$38</f>
        <v>0</v>
      </c>
      <c r="O322" s="75">
        <f t="shared" si="38"/>
        <v>0</v>
      </c>
      <c r="P322" s="15"/>
      <c r="Q322" s="120">
        <v>316</v>
      </c>
      <c r="R322" s="146">
        <f>ETo!$I321*((1-Constantes!$E$19)*ETo!$K321+ETo!$L321)</f>
        <v>2.0399811563953167</v>
      </c>
      <c r="S322" s="121">
        <f>MIN(R322*Constantes!$E$17,0.8*(V321+Observaciones!$F321-T322-U322-Constantes!$D$14))</f>
        <v>2.3095536180903765E-4</v>
      </c>
      <c r="T322" s="121">
        <f>IF(Observaciones!$F321&gt;0.05*Constantes!$E$18,((Observaciones!$F321-0.05*Constantes!$E$18)^2)/(Observaciones!$F321+0.95*Constantes!$E$18),0)</f>
        <v>0</v>
      </c>
      <c r="U322" s="121">
        <f>MAX(0,V321+Observaciones!$F321-T322-Constantes!$D$13)</f>
        <v>0</v>
      </c>
      <c r="V322" s="121">
        <f>V321+Observaciones!$F321-T322-S322-U322-W321</f>
        <v>25.500053764302063</v>
      </c>
      <c r="W322" s="121">
        <f>MAX(0,(V322-Constantes!$D$14)*(1-EXP(-Constantes!$D$22)))</f>
        <v>7.4018903415837902E-7</v>
      </c>
      <c r="X322" s="119">
        <f>X321+(Entradas!$E$19*U322-Y321)/(800*Entradas!$D$44)</f>
        <v>0</v>
      </c>
      <c r="Y322" s="119">
        <f>8000*Entradas!$D$45*X322/Constantes!$E$32</f>
        <v>0</v>
      </c>
      <c r="Z322" s="119">
        <f>10*Escenarios!$E$11*T322</f>
        <v>0</v>
      </c>
      <c r="AA322" s="119">
        <f>10*Escenarios!$E$11*Y322</f>
        <v>0</v>
      </c>
      <c r="AB322" s="119">
        <f>0.001*Observaciones!$F321*Escenarios!$E$9</f>
        <v>0</v>
      </c>
      <c r="AC322" s="119">
        <f>Observaciones!$I321</f>
        <v>0</v>
      </c>
      <c r="AD322" s="119">
        <f>MIN(0.0005*ETo!$M321*Escenarios!$E$9*(AH321/Constantes!$E$27)^(2/3),AH321+Z322+AA322+AB322+AC322)</f>
        <v>3.8976421509224108</v>
      </c>
      <c r="AE322" s="119">
        <f>MIN(Constantes!$E$26*(AH321/Constantes!$E$27)^(2/3),AH321+Z322+AA322+AB322+AC322-AD322)</f>
        <v>12.832183612244538</v>
      </c>
      <c r="AF322" s="119">
        <f>MIN(Entradas!$E$20,AH321+Z322+AA322+AB322+AC322-AD322-AE322)</f>
        <v>1</v>
      </c>
      <c r="AG322" s="119">
        <f>MAX(0,AH321+Z322+AA322+AB322+AC322-AD322-AE322-AF322-Constantes!$E$27)</f>
        <v>0</v>
      </c>
      <c r="AH322" s="119">
        <f t="shared" si="39"/>
        <v>3408.4850411496423</v>
      </c>
      <c r="AI322" s="119">
        <f>(Escenarios!$E$11*S322+0.1*AD322)/(Escenarios!$E$12)</f>
        <v>1.1363776430704369E-2</v>
      </c>
      <c r="AJ322" s="119">
        <f>AG322/10/Escenarios!$E$12</f>
        <v>0</v>
      </c>
      <c r="AK322" s="119">
        <f>(Escenarios!$E$11*U322+0.1*AE322)/(Escenarios!$E$12)</f>
        <v>3.6663381749270113E-2</v>
      </c>
      <c r="AL322" s="121">
        <f t="shared" si="40"/>
        <v>84.92439512821359</v>
      </c>
      <c r="AM322" s="121">
        <f>MAX(0,(AL322-Constantes!$D$13)*(1-EXP(-Constantes!$D$23)))</f>
        <v>0.3068617120550543</v>
      </c>
      <c r="AN322" s="121">
        <f>AJ322+W322*Escenarios!$E$11/Escenarios!$E$12+AM322</f>
        <v>0.30686244166995941</v>
      </c>
      <c r="AO322" s="121">
        <f>0.0526*AJ322*Observaciones!$F321^1.218</f>
        <v>0</v>
      </c>
      <c r="AP322" s="121">
        <f>AO322*Constantes!$E$38</f>
        <v>0</v>
      </c>
      <c r="AQ322" s="121">
        <f t="shared" si="41"/>
        <v>0</v>
      </c>
      <c r="AR322" s="15"/>
      <c r="AS322" s="74">
        <v>316</v>
      </c>
      <c r="AT322" s="146">
        <f>ETo!$I321*((1-Constantes!$F$19)*ETo!$K321+ETo!$L321)</f>
        <v>2.0408808692235323</v>
      </c>
      <c r="AU322" s="121">
        <f>MIN(AT322*Constantes!$F$17,0.8*(AX321+Observaciones!$F321-AV322-AW322-Constantes!$D$14))</f>
        <v>2.3095536180903765E-4</v>
      </c>
      <c r="AV322" s="121">
        <f>IF(Observaciones!$F321&gt;0.05*Constantes!$F$18,((Observaciones!$F321-0.05*Constantes!$F$18)^2)/(Observaciones!$F321+0.95*Constantes!$F$18),0)</f>
        <v>0</v>
      </c>
      <c r="AW322" s="121">
        <f>MAX(0,AX321+Observaciones!$F321-AV322-Constantes!$D$13)</f>
        <v>0</v>
      </c>
      <c r="AX322" s="121">
        <f>AX321+Observaciones!$F321-AV322-AU322-AW322-AY321</f>
        <v>25.500053764302063</v>
      </c>
      <c r="AY322" s="121">
        <f>MAX(0,(AX322-Constantes!$D$14)*(1-EXP(-Constantes!$D$22)))</f>
        <v>7.4018903415837902E-7</v>
      </c>
      <c r="AZ322" s="119">
        <f>AZ321+(Entradas!$F$19*AW322-BA321)/(800*Entradas!$D$44)</f>
        <v>0</v>
      </c>
      <c r="BA322" s="119">
        <f>8000*Entradas!$D$45*AZ322/Constantes!$F$32</f>
        <v>0</v>
      </c>
      <c r="BB322" s="119">
        <f>10*Escenarios!$F$11*AV322</f>
        <v>0</v>
      </c>
      <c r="BC322" s="119">
        <f>10*Escenarios!$F$11*BA322</f>
        <v>0</v>
      </c>
      <c r="BD322" s="119">
        <f>0.001*Observaciones!$F321*Escenarios!$F$9</f>
        <v>0</v>
      </c>
      <c r="BE322" s="119">
        <f>Observaciones!$I321</f>
        <v>0</v>
      </c>
      <c r="BF322" s="119">
        <f>MIN(0.0005*ETo!$M321*Escenarios!$F$9*(BJ321/Constantes!$F$27)^(2/3),BJ321+BB322+BE322+BC322+BD322)</f>
        <v>0.99782056889644111</v>
      </c>
      <c r="BG322" s="119">
        <f>MIN(Constantes!$F$26*(BJ321/Constantes!$F$27)^(2/3),BJ321+BB322+BC322+BD322+BE322-BF322)</f>
        <v>3.2851186066743465</v>
      </c>
      <c r="BH322" s="119">
        <f>MIN(Entradas!$F$20,BJ321+BB322+BC322+BD322+BE322-BF322-BG322)</f>
        <v>1</v>
      </c>
      <c r="BI322" s="119">
        <f>MAX(0,BJ321+BB322+BC322+BD322+BE322-BF322-BG322-BH322-Constantes!$F$27)</f>
        <v>0</v>
      </c>
      <c r="BJ322" s="119">
        <f t="shared" si="42"/>
        <v>50.192447945003259</v>
      </c>
      <c r="BK322" s="119">
        <f>(Escenarios!$F$11*AU322+0.1*BF322)/(Escenarios!$F$12)</f>
        <v>3.068673823695496E-3</v>
      </c>
      <c r="BL322" s="119">
        <f>BI322/10/Escenarios!$F$12</f>
        <v>0</v>
      </c>
      <c r="BM322" s="119">
        <f>(Escenarios!$F$11*AW322+0.1*BG322)/(Escenarios!$F$12)</f>
        <v>9.3860531619267048E-3</v>
      </c>
      <c r="BN322" s="121">
        <f t="shared" si="43"/>
        <v>87.5793380410624</v>
      </c>
      <c r="BO322" s="121">
        <f>MAX(0,(BN322-Constantes!$D$13)*(1-EXP(-Constantes!$D$23)))</f>
        <v>0.3252007423399666</v>
      </c>
      <c r="BP322" s="121">
        <f>BL322+AY322*Escenarios!$F$11/Escenarios!$F$12+BO322</f>
        <v>0.32520144023248454</v>
      </c>
      <c r="BQ322" s="121">
        <f>0.0526*BL322*Observaciones!$F321^1.218</f>
        <v>0</v>
      </c>
      <c r="BR322" s="121">
        <f>BQ322*Constantes!$F$38</f>
        <v>0</v>
      </c>
      <c r="BS322" s="121">
        <f t="shared" si="44"/>
        <v>0</v>
      </c>
      <c r="BT322" s="15"/>
      <c r="BU322" s="74">
        <v>316</v>
      </c>
      <c r="BV322" s="75">
        <f>0.0526*Observaciones!$F321^2.218</f>
        <v>0</v>
      </c>
      <c r="BW322" s="75">
        <f>IF(Observaciones!$F321&gt;0.05*$CA$7,((Observaciones!$F321-0.05*$CA$7)^2)/(Observaciones!$F321+0.95*$CA$7),0)</f>
        <v>0</v>
      </c>
      <c r="BX322" s="75">
        <f>0.0526*BW322*Observaciones!$F321^1.218</f>
        <v>0</v>
      </c>
      <c r="BY322" s="27"/>
      <c r="BZ322" s="27"/>
      <c r="CA322" s="103"/>
      <c r="CB322" s="37"/>
    </row>
    <row r="323" spans="2:80" s="2" customFormat="1" ht="14.5" x14ac:dyDescent="0.35">
      <c r="B323" s="36"/>
      <c r="C323" s="74">
        <v>317</v>
      </c>
      <c r="D323" s="146">
        <f>ETo!$I322*((1-Constantes!$D$19)*ETo!$K322+ETo!$L322)</f>
        <v>2.0032873029733094</v>
      </c>
      <c r="E323" s="75">
        <f>MIN(D323*Constantes!$D$17,0.8*(H322+Observaciones!$F322-F323-G323-Constantes!$D$14))</f>
        <v>4.3011441647422544E-5</v>
      </c>
      <c r="F323" s="75">
        <f>IF(Observaciones!$F322&gt;0.05*Constantes!$D$18,((Observaciones!$F322-0.05*Constantes!$D$18)^2)/(Observaciones!$F322+0.95*Constantes!$D$18),0)</f>
        <v>0</v>
      </c>
      <c r="G323" s="75">
        <f>MAX(0,H322+Observaciones!$F322-F323-Constantes!$D$13)</f>
        <v>0</v>
      </c>
      <c r="H323" s="75">
        <f>H322+Observaciones!$F322-F323-E323-G323-I322</f>
        <v>25.500010012671382</v>
      </c>
      <c r="I323" s="75">
        <f>MAX(0,(H323-Constantes!$D$14)*(1-EXP(-Constantes!$D$22)))</f>
        <v>1.3784740567503837E-7</v>
      </c>
      <c r="J323" s="75">
        <f t="shared" si="36"/>
        <v>79.327631676637921</v>
      </c>
      <c r="K323" s="75">
        <f>MAX(0,(J323-Constantes!$D$13)*(1-EXP(-Constantes!$D$23)))</f>
        <v>0.26820204297546479</v>
      </c>
      <c r="L323" s="75">
        <f t="shared" si="37"/>
        <v>0.26820218082287045</v>
      </c>
      <c r="M323" s="75">
        <f>0.0526*F323*Observaciones!$F322^1.218</f>
        <v>0</v>
      </c>
      <c r="N323" s="75">
        <f>M323*Constantes!$D$38</f>
        <v>0</v>
      </c>
      <c r="O323" s="75">
        <f t="shared" si="38"/>
        <v>0</v>
      </c>
      <c r="P323" s="15"/>
      <c r="Q323" s="120">
        <v>317</v>
      </c>
      <c r="R323" s="146">
        <f>ETo!$I322*((1-Constantes!$E$19)*ETo!$K322+ETo!$L322)</f>
        <v>2.0035649042313755</v>
      </c>
      <c r="S323" s="121">
        <f>MIN(R323*Constantes!$E$17,0.8*(V322+Observaciones!$F322-T323-U323-Constantes!$D$14))</f>
        <v>4.3011441647422544E-5</v>
      </c>
      <c r="T323" s="121">
        <f>IF(Observaciones!$F322&gt;0.05*Constantes!$E$18,((Observaciones!$F322-0.05*Constantes!$E$18)^2)/(Observaciones!$F322+0.95*Constantes!$E$18),0)</f>
        <v>0</v>
      </c>
      <c r="U323" s="121">
        <f>MAX(0,V322+Observaciones!$F322-T323-Constantes!$D$13)</f>
        <v>0</v>
      </c>
      <c r="V323" s="121">
        <f>V322+Observaciones!$F322-T323-S323-U323-W322</f>
        <v>25.500010012671382</v>
      </c>
      <c r="W323" s="121">
        <f>MAX(0,(V323-Constantes!$D$14)*(1-EXP(-Constantes!$D$22)))</f>
        <v>1.3784740567503837E-7</v>
      </c>
      <c r="X323" s="119">
        <f>X322+(Entradas!$E$19*U323-Y322)/(800*Entradas!$D$44)</f>
        <v>0</v>
      </c>
      <c r="Y323" s="119">
        <f>8000*Entradas!$D$45*X323/Constantes!$E$32</f>
        <v>0</v>
      </c>
      <c r="Z323" s="119">
        <f>10*Escenarios!$E$11*T323</f>
        <v>0</v>
      </c>
      <c r="AA323" s="119">
        <f>10*Escenarios!$E$11*Y323</f>
        <v>0</v>
      </c>
      <c r="AB323" s="119">
        <f>0.001*Observaciones!$F322*Escenarios!$E$9</f>
        <v>0</v>
      </c>
      <c r="AC323" s="119">
        <f>Observaciones!$I322</f>
        <v>0</v>
      </c>
      <c r="AD323" s="119">
        <f>MIN(0.0005*ETo!$M322*Escenarios!$E$9*(AH322/Constantes!$E$27)^(2/3),AH322+Z323+AA323+AB323+AC323)</f>
        <v>3.8145868269915448</v>
      </c>
      <c r="AE323" s="119">
        <f>MIN(Constantes!$E$26*(AH322/Constantes!$E$27)^(2/3),AH322+Z323+AA323+AB323+AC323-AD323)</f>
        <v>12.787876398350779</v>
      </c>
      <c r="AF323" s="119">
        <f>MIN(Entradas!$E$20,AH322+Z323+AA323+AB323+AC323-AD323-AE323)</f>
        <v>1</v>
      </c>
      <c r="AG323" s="119">
        <f>MAX(0,AH322+Z323+AA323+AB323+AC323-AD323-AE323-AF323-Constantes!$E$27)</f>
        <v>0</v>
      </c>
      <c r="AH323" s="119">
        <f t="shared" si="39"/>
        <v>3390.8825779242998</v>
      </c>
      <c r="AI323" s="119">
        <f>(Escenarios!$E$11*S323+0.1*AD323)/(Escenarios!$E$12)</f>
        <v>1.0941216498171159E-2</v>
      </c>
      <c r="AJ323" s="119">
        <f>AG323/10/Escenarios!$E$12</f>
        <v>0</v>
      </c>
      <c r="AK323" s="119">
        <f>(Escenarios!$E$11*U323+0.1*AE323)/(Escenarios!$E$12)</f>
        <v>3.6536789709573657E-2</v>
      </c>
      <c r="AL323" s="121">
        <f t="shared" si="40"/>
        <v>84.654070205868109</v>
      </c>
      <c r="AM323" s="121">
        <f>MAX(0,(AL323-Constantes!$D$13)*(1-EXP(-Constantes!$D$23)))</f>
        <v>0.30499444142047</v>
      </c>
      <c r="AN323" s="121">
        <f>AJ323+W323*Escenarios!$E$11/Escenarios!$E$12+AM323</f>
        <v>0.304994577298627</v>
      </c>
      <c r="AO323" s="121">
        <f>0.0526*AJ323*Observaciones!$F322^1.218</f>
        <v>0</v>
      </c>
      <c r="AP323" s="121">
        <f>AO323*Constantes!$E$38</f>
        <v>0</v>
      </c>
      <c r="AQ323" s="121">
        <f t="shared" si="41"/>
        <v>0</v>
      </c>
      <c r="AR323" s="15"/>
      <c r="AS323" s="74">
        <v>317</v>
      </c>
      <c r="AT323" s="146">
        <f>ETo!$I322*((1-Constantes!$F$19)*ETo!$K322+ETo!$L322)</f>
        <v>2.0044481809615857</v>
      </c>
      <c r="AU323" s="121">
        <f>MIN(AT323*Constantes!$F$17,0.8*(AX322+Observaciones!$F322-AV323-AW323-Constantes!$D$14))</f>
        <v>4.3011441647422544E-5</v>
      </c>
      <c r="AV323" s="121">
        <f>IF(Observaciones!$F322&gt;0.05*Constantes!$F$18,((Observaciones!$F322-0.05*Constantes!$F$18)^2)/(Observaciones!$F322+0.95*Constantes!$F$18),0)</f>
        <v>0</v>
      </c>
      <c r="AW323" s="121">
        <f>MAX(0,AX322+Observaciones!$F322-AV323-Constantes!$D$13)</f>
        <v>0</v>
      </c>
      <c r="AX323" s="121">
        <f>AX322+Observaciones!$F322-AV323-AU323-AW323-AY322</f>
        <v>25.500010012671382</v>
      </c>
      <c r="AY323" s="121">
        <f>MAX(0,(AX323-Constantes!$D$14)*(1-EXP(-Constantes!$D$22)))</f>
        <v>1.3784740567503837E-7</v>
      </c>
      <c r="AZ323" s="119">
        <f>AZ322+(Entradas!$F$19*AW323-BA322)/(800*Entradas!$D$44)</f>
        <v>0</v>
      </c>
      <c r="BA323" s="119">
        <f>8000*Entradas!$D$45*AZ323/Constantes!$F$32</f>
        <v>0</v>
      </c>
      <c r="BB323" s="119">
        <f>10*Escenarios!$F$11*AV323</f>
        <v>0</v>
      </c>
      <c r="BC323" s="119">
        <f>10*Escenarios!$F$11*BA323</f>
        <v>0</v>
      </c>
      <c r="BD323" s="119">
        <f>0.001*Observaciones!$F322*Escenarios!$F$9</f>
        <v>0</v>
      </c>
      <c r="BE323" s="119">
        <f>Observaciones!$I322</f>
        <v>0</v>
      </c>
      <c r="BF323" s="119">
        <f>MIN(0.0005*ETo!$M322*Escenarios!$F$9*(BJ322/Constantes!$F$27)^(2/3),BJ322+BB323+BE323+BC323+BD323)</f>
        <v>0.91669631584995603</v>
      </c>
      <c r="BG323" s="119">
        <f>MIN(Constantes!$F$26*(BJ322/Constantes!$F$27)^(2/3),BJ322+BB323+BC323+BD323+BE323-BF323)</f>
        <v>3.073098008666391</v>
      </c>
      <c r="BH323" s="119">
        <f>MIN(Entradas!$F$20,BJ322+BB323+BC323+BD323+BE323-BF323-BG323)</f>
        <v>1</v>
      </c>
      <c r="BI323" s="119">
        <f>MAX(0,BJ322+BB323+BC323+BD323+BE323-BF323-BG323-BH323-Constantes!$F$27)</f>
        <v>0</v>
      </c>
      <c r="BJ323" s="119">
        <f t="shared" si="42"/>
        <v>45.202653620486913</v>
      </c>
      <c r="BK323" s="119">
        <f>(Escenarios!$F$11*AU323+0.1*BF323)/(Escenarios!$F$12)</f>
        <v>2.6596859759817301E-3</v>
      </c>
      <c r="BL323" s="119">
        <f>BI323/10/Escenarios!$F$12</f>
        <v>0</v>
      </c>
      <c r="BM323" s="119">
        <f>(Escenarios!$F$11*AW323+0.1*BG323)/(Escenarios!$F$12)</f>
        <v>8.7802800247611182E-3</v>
      </c>
      <c r="BN323" s="121">
        <f t="shared" si="43"/>
        <v>87.262917578747192</v>
      </c>
      <c r="BO323" s="121">
        <f>MAX(0,(BN323-Constantes!$D$13)*(1-EXP(-Constantes!$D$23)))</f>
        <v>0.32301506655270912</v>
      </c>
      <c r="BP323" s="121">
        <f>BL323+AY323*Escenarios!$F$11/Escenarios!$F$12+BO323</f>
        <v>0.32301519652312016</v>
      </c>
      <c r="BQ323" s="121">
        <f>0.0526*BL323*Observaciones!$F322^1.218</f>
        <v>0</v>
      </c>
      <c r="BR323" s="121">
        <f>BQ323*Constantes!$F$38</f>
        <v>0</v>
      </c>
      <c r="BS323" s="121">
        <f t="shared" si="44"/>
        <v>0</v>
      </c>
      <c r="BT323" s="15"/>
      <c r="BU323" s="74">
        <v>317</v>
      </c>
      <c r="BV323" s="75">
        <f>0.0526*Observaciones!$F322^2.218</f>
        <v>0</v>
      </c>
      <c r="BW323" s="75">
        <f>IF(Observaciones!$F322&gt;0.05*$CA$7,((Observaciones!$F322-0.05*$CA$7)^2)/(Observaciones!$F322+0.95*$CA$7),0)</f>
        <v>0</v>
      </c>
      <c r="BX323" s="75">
        <f>0.0526*BW323*Observaciones!$F322^1.218</f>
        <v>0</v>
      </c>
      <c r="BY323" s="27"/>
      <c r="BZ323" s="27"/>
      <c r="CA323" s="103"/>
      <c r="CB323" s="37"/>
    </row>
    <row r="324" spans="2:80" s="2" customFormat="1" ht="14.5" x14ac:dyDescent="0.35">
      <c r="B324" s="36"/>
      <c r="C324" s="74">
        <v>318</v>
      </c>
      <c r="D324" s="146">
        <f>ETo!$I323*((1-Constantes!$D$19)*ETo!$K323+ETo!$L323)</f>
        <v>1.9988804909175359</v>
      </c>
      <c r="E324" s="75">
        <f>MIN(D324*Constantes!$D$17,0.8*(H323+Observaciones!$F323-F324-G324-Constantes!$D$14))</f>
        <v>8.0101371025875782E-6</v>
      </c>
      <c r="F324" s="75">
        <f>IF(Observaciones!$F323&gt;0.05*Constantes!$D$18,((Observaciones!$F323-0.05*Constantes!$D$18)^2)/(Observaciones!$F323+0.95*Constantes!$D$18),0)</f>
        <v>0</v>
      </c>
      <c r="G324" s="75">
        <f>MAX(0,H323+Observaciones!$F323-F324-Constantes!$D$13)</f>
        <v>0</v>
      </c>
      <c r="H324" s="75">
        <f>H323+Observaciones!$F323-F324-E324-G324-I323</f>
        <v>25.500001864686876</v>
      </c>
      <c r="I324" s="75">
        <f>MAX(0,(H324-Constantes!$D$14)*(1-EXP(-Constantes!$D$22)))</f>
        <v>2.5671695200591615E-8</v>
      </c>
      <c r="J324" s="75">
        <f t="shared" si="36"/>
        <v>79.059429633662461</v>
      </c>
      <c r="K324" s="75">
        <f>MAX(0,(J324-Constantes!$D$13)*(1-EXP(-Constantes!$D$23)))</f>
        <v>0.26634943613981554</v>
      </c>
      <c r="L324" s="75">
        <f t="shared" si="37"/>
        <v>0.26634946181151076</v>
      </c>
      <c r="M324" s="75">
        <f>0.0526*F324*Observaciones!$F323^1.218</f>
        <v>0</v>
      </c>
      <c r="N324" s="75">
        <f>M324*Constantes!$D$38</f>
        <v>0</v>
      </c>
      <c r="O324" s="75">
        <f t="shared" si="38"/>
        <v>0</v>
      </c>
      <c r="P324" s="15"/>
      <c r="Q324" s="120">
        <v>318</v>
      </c>
      <c r="R324" s="146">
        <f>ETo!$I323*((1-Constantes!$E$19)*ETo!$K323+ETo!$L323)</f>
        <v>1.9991574296853352</v>
      </c>
      <c r="S324" s="121">
        <f>MIN(R324*Constantes!$E$17,0.8*(V323+Observaciones!$F323-T324-U324-Constantes!$D$14))</f>
        <v>8.0101371025875782E-6</v>
      </c>
      <c r="T324" s="121">
        <f>IF(Observaciones!$F323&gt;0.05*Constantes!$E$18,((Observaciones!$F323-0.05*Constantes!$E$18)^2)/(Observaciones!$F323+0.95*Constantes!$E$18),0)</f>
        <v>0</v>
      </c>
      <c r="U324" s="121">
        <f>MAX(0,V323+Observaciones!$F323-T324-Constantes!$D$13)</f>
        <v>0</v>
      </c>
      <c r="V324" s="121">
        <f>V323+Observaciones!$F323-T324-S324-U324-W323</f>
        <v>25.500001864686876</v>
      </c>
      <c r="W324" s="121">
        <f>MAX(0,(V324-Constantes!$D$14)*(1-EXP(-Constantes!$D$22)))</f>
        <v>2.5671695200591615E-8</v>
      </c>
      <c r="X324" s="119">
        <f>X323+(Entradas!$E$19*U324-Y323)/(800*Entradas!$D$44)</f>
        <v>0</v>
      </c>
      <c r="Y324" s="119">
        <f>8000*Entradas!$D$45*X324/Constantes!$E$32</f>
        <v>0</v>
      </c>
      <c r="Z324" s="119">
        <f>10*Escenarios!$E$11*T324</f>
        <v>0</v>
      </c>
      <c r="AA324" s="119">
        <f>10*Escenarios!$E$11*Y324</f>
        <v>0</v>
      </c>
      <c r="AB324" s="119">
        <f>0.001*Observaciones!$F323*Escenarios!$E$9</f>
        <v>0</v>
      </c>
      <c r="AC324" s="119">
        <f>Observaciones!$I323</f>
        <v>0</v>
      </c>
      <c r="AD324" s="119">
        <f>MIN(0.0005*ETo!$M323*Escenarios!$E$9*(AH323/Constantes!$E$27)^(2/3),AH323+Z324+AA324+AB324+AC324)</f>
        <v>3.7929660603451012</v>
      </c>
      <c r="AE324" s="119">
        <f>MIN(Constantes!$E$26*(AH323/Constantes!$E$27)^(2/3),AH323+Z324+AA324+AB324+AC324-AD324)</f>
        <v>12.743811403038219</v>
      </c>
      <c r="AF324" s="119">
        <f>MIN(Entradas!$E$20,AH323+Z324+AA324+AB324+AC324-AD324-AE324)</f>
        <v>1</v>
      </c>
      <c r="AG324" s="119">
        <f>MAX(0,AH323+Z324+AA324+AB324+AC324-AD324-AE324-AF324-Constantes!$E$27)</f>
        <v>0</v>
      </c>
      <c r="AH324" s="119">
        <f t="shared" si="39"/>
        <v>3373.3458004609165</v>
      </c>
      <c r="AI324" s="119">
        <f>(Escenarios!$E$11*S324+0.1*AD324)/(Escenarios!$E$12)</f>
        <v>1.0844941593272841E-2</v>
      </c>
      <c r="AJ324" s="119">
        <f>AG324/10/Escenarios!$E$12</f>
        <v>0</v>
      </c>
      <c r="AK324" s="119">
        <f>(Escenarios!$E$11*U324+0.1*AE324)/(Escenarios!$E$12)</f>
        <v>3.6410889722966341E-2</v>
      </c>
      <c r="AL324" s="121">
        <f t="shared" si="40"/>
        <v>84.385486654170606</v>
      </c>
      <c r="AM324" s="121">
        <f>MAX(0,(AL324-Constantes!$D$13)*(1-EXP(-Constantes!$D$23)))</f>
        <v>0.3031391993115824</v>
      </c>
      <c r="AN324" s="121">
        <f>AJ324+W324*Escenarios!$E$11/Escenarios!$E$12+AM324</f>
        <v>0.30313922461653908</v>
      </c>
      <c r="AO324" s="121">
        <f>0.0526*AJ324*Observaciones!$F323^1.218</f>
        <v>0</v>
      </c>
      <c r="AP324" s="121">
        <f>AO324*Constantes!$E$38</f>
        <v>0</v>
      </c>
      <c r="AQ324" s="121">
        <f t="shared" si="41"/>
        <v>0</v>
      </c>
      <c r="AR324" s="15"/>
      <c r="AS324" s="74">
        <v>318</v>
      </c>
      <c r="AT324" s="146">
        <f>ETo!$I323*((1-Constantes!$F$19)*ETo!$K323+ETo!$L323)</f>
        <v>2.0000385984919697</v>
      </c>
      <c r="AU324" s="121">
        <f>MIN(AT324*Constantes!$F$17,0.8*(AX323+Observaciones!$F323-AV324-AW324-Constantes!$D$14))</f>
        <v>8.0101371025875782E-6</v>
      </c>
      <c r="AV324" s="121">
        <f>IF(Observaciones!$F323&gt;0.05*Constantes!$F$18,((Observaciones!$F323-0.05*Constantes!$F$18)^2)/(Observaciones!$F323+0.95*Constantes!$F$18),0)</f>
        <v>0</v>
      </c>
      <c r="AW324" s="121">
        <f>MAX(0,AX323+Observaciones!$F323-AV324-Constantes!$D$13)</f>
        <v>0</v>
      </c>
      <c r="AX324" s="121">
        <f>AX323+Observaciones!$F323-AV324-AU324-AW324-AY323</f>
        <v>25.500001864686876</v>
      </c>
      <c r="AY324" s="121">
        <f>MAX(0,(AX324-Constantes!$D$14)*(1-EXP(-Constantes!$D$22)))</f>
        <v>2.5671695200591615E-8</v>
      </c>
      <c r="AZ324" s="119">
        <f>AZ323+(Entradas!$F$19*AW324-BA323)/(800*Entradas!$D$44)</f>
        <v>0</v>
      </c>
      <c r="BA324" s="119">
        <f>8000*Entradas!$D$45*AZ324/Constantes!$F$32</f>
        <v>0</v>
      </c>
      <c r="BB324" s="119">
        <f>10*Escenarios!$F$11*AV324</f>
        <v>0</v>
      </c>
      <c r="BC324" s="119">
        <f>10*Escenarios!$F$11*BA324</f>
        <v>0</v>
      </c>
      <c r="BD324" s="119">
        <f>0.001*Observaciones!$F323*Escenarios!$F$9</f>
        <v>0</v>
      </c>
      <c r="BE324" s="119">
        <f>Observaciones!$I323</f>
        <v>0</v>
      </c>
      <c r="BF324" s="119">
        <f>MIN(0.0005*ETo!$M323*Escenarios!$F$9*(BJ323/Constantes!$F$27)^(2/3),BJ323+BB324+BE324+BC324+BD324)</f>
        <v>0.85298174061087551</v>
      </c>
      <c r="BG324" s="119">
        <f>MIN(Constantes!$F$26*(BJ323/Constantes!$F$27)^(2/3),BJ323+BB324+BC324+BD324+BE324-BF324)</f>
        <v>2.8658939362065476</v>
      </c>
      <c r="BH324" s="119">
        <f>MIN(Entradas!$F$20,BJ323+BB324+BC324+BD324+BE324-BF324-BG324)</f>
        <v>1</v>
      </c>
      <c r="BI324" s="119">
        <f>MAX(0,BJ323+BB324+BC324+BD324+BE324-BF324-BG324-BH324-Constantes!$F$27)</f>
        <v>0</v>
      </c>
      <c r="BJ324" s="119">
        <f t="shared" si="42"/>
        <v>40.483777943669494</v>
      </c>
      <c r="BK324" s="119">
        <f>(Escenarios!$F$11*AU324+0.1*BF324)/(Escenarios!$F$12)</f>
        <v>2.4446431024420841E-3</v>
      </c>
      <c r="BL324" s="119">
        <f>BI324/10/Escenarios!$F$12</f>
        <v>0</v>
      </c>
      <c r="BM324" s="119">
        <f>(Escenarios!$F$11*AW324+0.1*BG324)/(Escenarios!$F$12)</f>
        <v>8.1882683891615644E-3</v>
      </c>
      <c r="BN324" s="121">
        <f t="shared" si="43"/>
        <v>86.948090780583641</v>
      </c>
      <c r="BO324" s="121">
        <f>MAX(0,(BN324-Constantes!$D$13)*(1-EXP(-Constantes!$D$23)))</f>
        <v>0.320840399007851</v>
      </c>
      <c r="BP324" s="121">
        <f>BL324+AY324*Escenarios!$F$11/Escenarios!$F$12+BO324</f>
        <v>0.32084042321259221</v>
      </c>
      <c r="BQ324" s="121">
        <f>0.0526*BL324*Observaciones!$F323^1.218</f>
        <v>0</v>
      </c>
      <c r="BR324" s="121">
        <f>BQ324*Constantes!$F$38</f>
        <v>0</v>
      </c>
      <c r="BS324" s="121">
        <f t="shared" si="44"/>
        <v>0</v>
      </c>
      <c r="BT324" s="15"/>
      <c r="BU324" s="74">
        <v>318</v>
      </c>
      <c r="BV324" s="75">
        <f>0.0526*Observaciones!$F323^2.218</f>
        <v>0</v>
      </c>
      <c r="BW324" s="75">
        <f>IF(Observaciones!$F323&gt;0.05*$CA$7,((Observaciones!$F323-0.05*$CA$7)^2)/(Observaciones!$F323+0.95*$CA$7),0)</f>
        <v>0</v>
      </c>
      <c r="BX324" s="75">
        <f>0.0526*BW324*Observaciones!$F323^1.218</f>
        <v>0</v>
      </c>
      <c r="BY324" s="27"/>
      <c r="BZ324" s="27"/>
      <c r="CA324" s="103"/>
      <c r="CB324" s="37"/>
    </row>
    <row r="325" spans="2:80" s="2" customFormat="1" ht="14.5" x14ac:dyDescent="0.35">
      <c r="B325" s="36"/>
      <c r="C325" s="74">
        <v>319</v>
      </c>
      <c r="D325" s="146">
        <f>ETo!$I324*((1-Constantes!$D$19)*ETo!$K324+ETo!$L324)</f>
        <v>2.0372399642125378</v>
      </c>
      <c r="E325" s="75">
        <f>MIN(D325*Constantes!$D$17,0.8*(H324+Observaciones!$F324-F325-G325-Constantes!$D$14))</f>
        <v>1.4917494979727055E-6</v>
      </c>
      <c r="F325" s="75">
        <f>IF(Observaciones!$F324&gt;0.05*Constantes!$D$18,((Observaciones!$F324-0.05*Constantes!$D$18)^2)/(Observaciones!$F324+0.95*Constantes!$D$18),0)</f>
        <v>0</v>
      </c>
      <c r="G325" s="75">
        <f>MAX(0,H324+Observaciones!$F324-F325-Constantes!$D$13)</f>
        <v>0</v>
      </c>
      <c r="H325" s="75">
        <f>H324+Observaciones!$F324-F325-E325-G325-I324</f>
        <v>25.500000347265683</v>
      </c>
      <c r="I325" s="75">
        <f>MAX(0,(H325-Constantes!$D$14)*(1-EXP(-Constantes!$D$22)))</f>
        <v>4.7809092265613625E-9</v>
      </c>
      <c r="J325" s="75">
        <f t="shared" si="36"/>
        <v>78.793080197522642</v>
      </c>
      <c r="K325" s="75">
        <f>MAX(0,(J325-Constantes!$D$13)*(1-EXP(-Constantes!$D$23)))</f>
        <v>0.26450962619433682</v>
      </c>
      <c r="L325" s="75">
        <f t="shared" si="37"/>
        <v>0.26450963097524605</v>
      </c>
      <c r="M325" s="75">
        <f>0.0526*F325*Observaciones!$F324^1.218</f>
        <v>0</v>
      </c>
      <c r="N325" s="75">
        <f>M325*Constantes!$D$38</f>
        <v>0</v>
      </c>
      <c r="O325" s="75">
        <f t="shared" si="38"/>
        <v>0</v>
      </c>
      <c r="P325" s="15"/>
      <c r="Q325" s="120">
        <v>319</v>
      </c>
      <c r="R325" s="146">
        <f>ETo!$I324*((1-Constantes!$E$19)*ETo!$K324+ETo!$L324)</f>
        <v>2.0375222715398249</v>
      </c>
      <c r="S325" s="121">
        <f>MIN(R325*Constantes!$E$17,0.8*(V324+Observaciones!$F324-T325-U325-Constantes!$D$14))</f>
        <v>1.4917494979727055E-6</v>
      </c>
      <c r="T325" s="121">
        <f>IF(Observaciones!$F324&gt;0.05*Constantes!$E$18,((Observaciones!$F324-0.05*Constantes!$E$18)^2)/(Observaciones!$F324+0.95*Constantes!$E$18),0)</f>
        <v>0</v>
      </c>
      <c r="U325" s="121">
        <f>MAX(0,V324+Observaciones!$F324-T325-Constantes!$D$13)</f>
        <v>0</v>
      </c>
      <c r="V325" s="121">
        <f>V324+Observaciones!$F324-T325-S325-U325-W324</f>
        <v>25.500000347265683</v>
      </c>
      <c r="W325" s="121">
        <f>MAX(0,(V325-Constantes!$D$14)*(1-EXP(-Constantes!$D$22)))</f>
        <v>4.7809092265613625E-9</v>
      </c>
      <c r="X325" s="119">
        <f>X324+(Entradas!$E$19*U325-Y324)/(800*Entradas!$D$44)</f>
        <v>0</v>
      </c>
      <c r="Y325" s="119">
        <f>8000*Entradas!$D$45*X325/Constantes!$E$32</f>
        <v>0</v>
      </c>
      <c r="Z325" s="119">
        <f>10*Escenarios!$E$11*T325</f>
        <v>0</v>
      </c>
      <c r="AA325" s="119">
        <f>10*Escenarios!$E$11*Y325</f>
        <v>0</v>
      </c>
      <c r="AB325" s="119">
        <f>0.001*Observaciones!$F324*Escenarios!$E$9</f>
        <v>0</v>
      </c>
      <c r="AC325" s="119">
        <f>Observaciones!$I324</f>
        <v>0</v>
      </c>
      <c r="AD325" s="119">
        <f>MIN(0.0005*ETo!$M324*Escenarios!$E$9*(AH324/Constantes!$E$27)^(2/3),AH324+Z325+AA325+AB325+AC325)</f>
        <v>3.8525331531635394</v>
      </c>
      <c r="AE325" s="119">
        <f>MIN(Constantes!$E$26*(AH324/Constantes!$E$27)^(2/3),AH324+Z325+AA325+AB325+AC325-AD325)</f>
        <v>12.699834953747626</v>
      </c>
      <c r="AF325" s="119">
        <f>MIN(Entradas!$E$20,AH324+Z325+AA325+AB325+AC325-AD325-AE325)</f>
        <v>1</v>
      </c>
      <c r="AG325" s="119">
        <f>MAX(0,AH324+Z325+AA325+AB325+AC325-AD325-AE325-AF325-Constantes!$E$27)</f>
        <v>0</v>
      </c>
      <c r="AH325" s="119">
        <f t="shared" si="39"/>
        <v>3355.7934323540053</v>
      </c>
      <c r="AI325" s="119">
        <f>(Escenarios!$E$11*S325+0.1*AD325)/(Escenarios!$E$12)</f>
        <v>1.1008708019258117E-2</v>
      </c>
      <c r="AJ325" s="119">
        <f>AG325/10/Escenarios!$E$12</f>
        <v>0</v>
      </c>
      <c r="AK325" s="119">
        <f>(Escenarios!$E$11*U325+0.1*AE325)/(Escenarios!$E$12)</f>
        <v>3.6285242724993221E-2</v>
      </c>
      <c r="AL325" s="121">
        <f t="shared" si="40"/>
        <v>84.118632697584005</v>
      </c>
      <c r="AM325" s="121">
        <f>MAX(0,(AL325-Constantes!$D$13)*(1-EXP(-Constantes!$D$23)))</f>
        <v>0.30129590438881543</v>
      </c>
      <c r="AN325" s="121">
        <f>AJ325+W325*Escenarios!$E$11/Escenarios!$E$12+AM325</f>
        <v>0.30129590910142595</v>
      </c>
      <c r="AO325" s="121">
        <f>0.0526*AJ325*Observaciones!$F324^1.218</f>
        <v>0</v>
      </c>
      <c r="AP325" s="121">
        <f>AO325*Constantes!$E$38</f>
        <v>0</v>
      </c>
      <c r="AQ325" s="121">
        <f t="shared" si="41"/>
        <v>0</v>
      </c>
      <c r="AR325" s="15"/>
      <c r="AS325" s="74">
        <v>319</v>
      </c>
      <c r="AT325" s="146">
        <f>ETo!$I324*((1-Constantes!$F$19)*ETo!$K324+ETo!$L324)</f>
        <v>2.0384205221266463</v>
      </c>
      <c r="AU325" s="121">
        <f>MIN(AT325*Constantes!$F$17,0.8*(AX324+Observaciones!$F324-AV325-AW325-Constantes!$D$14))</f>
        <v>1.4917494979727055E-6</v>
      </c>
      <c r="AV325" s="121">
        <f>IF(Observaciones!$F324&gt;0.05*Constantes!$F$18,((Observaciones!$F324-0.05*Constantes!$F$18)^2)/(Observaciones!$F324+0.95*Constantes!$F$18),0)</f>
        <v>0</v>
      </c>
      <c r="AW325" s="121">
        <f>MAX(0,AX324+Observaciones!$F324-AV325-Constantes!$D$13)</f>
        <v>0</v>
      </c>
      <c r="AX325" s="121">
        <f>AX324+Observaciones!$F324-AV325-AU325-AW325-AY324</f>
        <v>25.500000347265683</v>
      </c>
      <c r="AY325" s="121">
        <f>MAX(0,(AX325-Constantes!$D$14)*(1-EXP(-Constantes!$D$22)))</f>
        <v>4.7809092265613625E-9</v>
      </c>
      <c r="AZ325" s="119">
        <f>AZ324+(Entradas!$F$19*AW325-BA324)/(800*Entradas!$D$44)</f>
        <v>0</v>
      </c>
      <c r="BA325" s="119">
        <f>8000*Entradas!$D$45*AZ325/Constantes!$F$32</f>
        <v>0</v>
      </c>
      <c r="BB325" s="119">
        <f>10*Escenarios!$F$11*AV325</f>
        <v>0</v>
      </c>
      <c r="BC325" s="119">
        <f>10*Escenarios!$F$11*BA325</f>
        <v>0</v>
      </c>
      <c r="BD325" s="119">
        <f>0.001*Observaciones!$F324*Escenarios!$F$9</f>
        <v>0</v>
      </c>
      <c r="BE325" s="119">
        <f>Observaciones!$I324</f>
        <v>0</v>
      </c>
      <c r="BF325" s="119">
        <f>MIN(0.0005*ETo!$M324*Escenarios!$F$9*(BJ324/Constantes!$F$27)^(2/3),BJ324+BB325+BE325+BC325+BD325)</f>
        <v>0.80776771313429718</v>
      </c>
      <c r="BG325" s="119">
        <f>MIN(Constantes!$F$26*(BJ324/Constantes!$F$27)^(2/3),BJ324+BB325+BC325+BD325+BE325-BF325)</f>
        <v>2.6627977566780618</v>
      </c>
      <c r="BH325" s="119">
        <f>MIN(Entradas!$F$20,BJ324+BB325+BC325+BD325+BE325-BF325-BG325)</f>
        <v>1</v>
      </c>
      <c r="BI325" s="119">
        <f>MAX(0,BJ324+BB325+BC325+BD325+BE325-BF325-BG325-BH325-Constantes!$F$27)</f>
        <v>0</v>
      </c>
      <c r="BJ325" s="119">
        <f t="shared" si="42"/>
        <v>36.013212473857138</v>
      </c>
      <c r="BK325" s="119">
        <f>(Escenarios!$F$11*AU325+0.1*BF325)/(Escenarios!$F$12)</f>
        <v>2.3093142584817952E-3</v>
      </c>
      <c r="BL325" s="119">
        <f>BI325/10/Escenarios!$F$12</f>
        <v>0</v>
      </c>
      <c r="BM325" s="119">
        <f>(Escenarios!$F$11*AW325+0.1*BG325)/(Escenarios!$F$12)</f>
        <v>7.6079935905087482E-3</v>
      </c>
      <c r="BN325" s="121">
        <f t="shared" si="43"/>
        <v>86.634858375166303</v>
      </c>
      <c r="BO325" s="121">
        <f>MAX(0,(BN325-Constantes!$D$13)*(1-EXP(-Constantes!$D$23)))</f>
        <v>0.31867674473816254</v>
      </c>
      <c r="BP325" s="121">
        <f>BL325+AY325*Escenarios!$F$11/Escenarios!$F$12+BO325</f>
        <v>0.31867674924587697</v>
      </c>
      <c r="BQ325" s="121">
        <f>0.0526*BL325*Observaciones!$F324^1.218</f>
        <v>0</v>
      </c>
      <c r="BR325" s="121">
        <f>BQ325*Constantes!$F$38</f>
        <v>0</v>
      </c>
      <c r="BS325" s="121">
        <f t="shared" si="44"/>
        <v>0</v>
      </c>
      <c r="BT325" s="15"/>
      <c r="BU325" s="74">
        <v>319</v>
      </c>
      <c r="BV325" s="75">
        <f>0.0526*Observaciones!$F324^2.218</f>
        <v>0</v>
      </c>
      <c r="BW325" s="75">
        <f>IF(Observaciones!$F324&gt;0.05*$CA$7,((Observaciones!$F324-0.05*$CA$7)^2)/(Observaciones!$F324+0.95*$CA$7),0)</f>
        <v>0</v>
      </c>
      <c r="BX325" s="75">
        <f>0.0526*BW325*Observaciones!$F324^1.218</f>
        <v>0</v>
      </c>
      <c r="BY325" s="27"/>
      <c r="BZ325" s="27"/>
      <c r="CA325" s="103"/>
      <c r="CB325" s="37"/>
    </row>
    <row r="326" spans="2:80" s="2" customFormat="1" ht="14.5" x14ac:dyDescent="0.35">
      <c r="B326" s="36"/>
      <c r="C326" s="74">
        <v>320</v>
      </c>
      <c r="D326" s="146">
        <f>ETo!$I325*((1-Constantes!$D$19)*ETo!$K325+ETo!$L325)</f>
        <v>2.0327189182374408</v>
      </c>
      <c r="E326" s="75">
        <f>MIN(D326*Constantes!$D$17,0.8*(H325+Observaciones!$F325-F326-G326-Constantes!$D$14))</f>
        <v>2.778125434588219E-7</v>
      </c>
      <c r="F326" s="75">
        <f>IF(Observaciones!$F325&gt;0.05*Constantes!$D$18,((Observaciones!$F325-0.05*Constantes!$D$18)^2)/(Observaciones!$F325+0.95*Constantes!$D$18),0)</f>
        <v>0</v>
      </c>
      <c r="G326" s="75">
        <f>MAX(0,H325+Observaciones!$F325-F326-Constantes!$D$13)</f>
        <v>0</v>
      </c>
      <c r="H326" s="75">
        <f>H325+Observaciones!$F325-F326-E326-G326-I325</f>
        <v>25.500000064672232</v>
      </c>
      <c r="I326" s="75">
        <f>MAX(0,(H326-Constantes!$D$14)*(1-EXP(-Constantes!$D$22)))</f>
        <v>8.9036168030113857E-10</v>
      </c>
      <c r="J326" s="75">
        <f t="shared" si="36"/>
        <v>78.528570571328302</v>
      </c>
      <c r="K326" s="75">
        <f>MAX(0,(J326-Constantes!$D$13)*(1-EXP(-Constantes!$D$23)))</f>
        <v>0.26268252474445153</v>
      </c>
      <c r="L326" s="75">
        <f t="shared" si="37"/>
        <v>0.2626825256348132</v>
      </c>
      <c r="M326" s="75">
        <f>0.0526*F326*Observaciones!$F325^1.218</f>
        <v>0</v>
      </c>
      <c r="N326" s="75">
        <f>M326*Constantes!$D$38</f>
        <v>0</v>
      </c>
      <c r="O326" s="75">
        <f t="shared" si="38"/>
        <v>0</v>
      </c>
      <c r="P326" s="15"/>
      <c r="Q326" s="120">
        <v>320</v>
      </c>
      <c r="R326" s="146">
        <f>ETo!$I325*((1-Constantes!$E$19)*ETo!$K325+ETo!$L325)</f>
        <v>2.0330005580289709</v>
      </c>
      <c r="S326" s="121">
        <f>MIN(R326*Constantes!$E$17,0.8*(V325+Observaciones!$F325-T326-U326-Constantes!$D$14))</f>
        <v>2.778125434588219E-7</v>
      </c>
      <c r="T326" s="121">
        <f>IF(Observaciones!$F325&gt;0.05*Constantes!$E$18,((Observaciones!$F325-0.05*Constantes!$E$18)^2)/(Observaciones!$F325+0.95*Constantes!$E$18),0)</f>
        <v>0</v>
      </c>
      <c r="U326" s="121">
        <f>MAX(0,V325+Observaciones!$F325-T326-Constantes!$D$13)</f>
        <v>0</v>
      </c>
      <c r="V326" s="121">
        <f>V325+Observaciones!$F325-T326-S326-U326-W325</f>
        <v>25.500000064672232</v>
      </c>
      <c r="W326" s="121">
        <f>MAX(0,(V326-Constantes!$D$14)*(1-EXP(-Constantes!$D$22)))</f>
        <v>8.9036168030113857E-10</v>
      </c>
      <c r="X326" s="119">
        <f>X325+(Entradas!$E$19*U326-Y325)/(800*Entradas!$D$44)</f>
        <v>0</v>
      </c>
      <c r="Y326" s="119">
        <f>8000*Entradas!$D$45*X326/Constantes!$E$32</f>
        <v>0</v>
      </c>
      <c r="Z326" s="119">
        <f>10*Escenarios!$E$11*T326</f>
        <v>0</v>
      </c>
      <c r="AA326" s="119">
        <f>10*Escenarios!$E$11*Y326</f>
        <v>0</v>
      </c>
      <c r="AB326" s="119">
        <f>0.001*Observaciones!$F325*Escenarios!$E$9</f>
        <v>0</v>
      </c>
      <c r="AC326" s="119">
        <f>Observaciones!$I325</f>
        <v>0</v>
      </c>
      <c r="AD326" s="119">
        <f>MIN(0.0005*ETo!$M325*Escenarios!$E$9*(AH325/Constantes!$E$27)^(2/3),AH325+Z326+AA326+AB326+AC326)</f>
        <v>3.8305482793701424</v>
      </c>
      <c r="AE326" s="119">
        <f>MIN(Constantes!$E$26*(AH325/Constantes!$E$27)^(2/3),AH325+Z326+AA326+AB326+AC326-AD326)</f>
        <v>12.655743034136639</v>
      </c>
      <c r="AF326" s="119">
        <f>MIN(Entradas!$E$20,AH325+Z326+AA326+AB326+AC326-AD326-AE326)</f>
        <v>1</v>
      </c>
      <c r="AG326" s="119">
        <f>MAX(0,AH325+Z326+AA326+AB326+AC326-AD326-AE326-AF326-Constantes!$E$27)</f>
        <v>0</v>
      </c>
      <c r="AH326" s="119">
        <f t="shared" si="39"/>
        <v>3338.3071410404982</v>
      </c>
      <c r="AI326" s="119">
        <f>(Escenarios!$E$11*S326+0.1*AD326)/(Escenarios!$E$12)</f>
        <v>1.0944697499136104E-2</v>
      </c>
      <c r="AJ326" s="119">
        <f>AG326/10/Escenarios!$E$12</f>
        <v>0</v>
      </c>
      <c r="AK326" s="119">
        <f>(Escenarios!$E$11*U326+0.1*AE326)/(Escenarios!$E$12)</f>
        <v>3.6159265811818969E-2</v>
      </c>
      <c r="AL326" s="121">
        <f t="shared" si="40"/>
        <v>83.853496059007014</v>
      </c>
      <c r="AM326" s="121">
        <f>MAX(0,(AL326-Constantes!$D$13)*(1-EXP(-Constantes!$D$23)))</f>
        <v>0.29946447184803593</v>
      </c>
      <c r="AN326" s="121">
        <f>AJ326+W326*Escenarios!$E$11/Escenarios!$E$12+AM326</f>
        <v>0.29946447272567817</v>
      </c>
      <c r="AO326" s="121">
        <f>0.0526*AJ326*Observaciones!$F325^1.218</f>
        <v>0</v>
      </c>
      <c r="AP326" s="121">
        <f>AO326*Constantes!$E$38</f>
        <v>0</v>
      </c>
      <c r="AQ326" s="121">
        <f t="shared" si="41"/>
        <v>0</v>
      </c>
      <c r="AR326" s="15"/>
      <c r="AS326" s="74">
        <v>320</v>
      </c>
      <c r="AT326" s="146">
        <f>ETo!$I325*((1-Constantes!$F$19)*ETo!$K325+ETo!$L325)</f>
        <v>2.0338966846383859</v>
      </c>
      <c r="AU326" s="121">
        <f>MIN(AT326*Constantes!$F$17,0.8*(AX325+Observaciones!$F325-AV326-AW326-Constantes!$D$14))</f>
        <v>2.778125434588219E-7</v>
      </c>
      <c r="AV326" s="121">
        <f>IF(Observaciones!$F325&gt;0.05*Constantes!$F$18,((Observaciones!$F325-0.05*Constantes!$F$18)^2)/(Observaciones!$F325+0.95*Constantes!$F$18),0)</f>
        <v>0</v>
      </c>
      <c r="AW326" s="121">
        <f>MAX(0,AX325+Observaciones!$F325-AV326-Constantes!$D$13)</f>
        <v>0</v>
      </c>
      <c r="AX326" s="121">
        <f>AX325+Observaciones!$F325-AV326-AU326-AW326-AY325</f>
        <v>25.500000064672232</v>
      </c>
      <c r="AY326" s="121">
        <f>MAX(0,(AX326-Constantes!$D$14)*(1-EXP(-Constantes!$D$22)))</f>
        <v>8.9036168030113857E-10</v>
      </c>
      <c r="AZ326" s="119">
        <f>AZ325+(Entradas!$F$19*AW326-BA325)/(800*Entradas!$D$44)</f>
        <v>0</v>
      </c>
      <c r="BA326" s="119">
        <f>8000*Entradas!$D$45*AZ326/Constantes!$F$32</f>
        <v>0</v>
      </c>
      <c r="BB326" s="119">
        <f>10*Escenarios!$F$11*AV326</f>
        <v>0</v>
      </c>
      <c r="BC326" s="119">
        <f>10*Escenarios!$F$11*BA326</f>
        <v>0</v>
      </c>
      <c r="BD326" s="119">
        <f>0.001*Observaciones!$F325*Escenarios!$F$9</f>
        <v>0</v>
      </c>
      <c r="BE326" s="119">
        <f>Observaciones!$I325</f>
        <v>0</v>
      </c>
      <c r="BF326" s="119">
        <f>MIN(0.0005*ETo!$M325*Escenarios!$F$9*(BJ325/Constantes!$F$27)^(2/3),BJ325+BB326+BE326+BC326+BD326)</f>
        <v>0.7454731870466107</v>
      </c>
      <c r="BG326" s="119">
        <f>MIN(Constantes!$F$26*(BJ325/Constantes!$F$27)^(2/3),BJ325+BB326+BC326+BD326+BE326-BF326)</f>
        <v>2.4629678067005338</v>
      </c>
      <c r="BH326" s="119">
        <f>MIN(Entradas!$F$20,BJ325+BB326+BC326+BD326+BE326-BF326-BG326)</f>
        <v>1</v>
      </c>
      <c r="BI326" s="119">
        <f>MAX(0,BJ325+BB326+BC326+BD326+BE326-BF326-BG326-BH326-Constantes!$F$27)</f>
        <v>0</v>
      </c>
      <c r="BJ326" s="119">
        <f t="shared" si="42"/>
        <v>31.804771480109991</v>
      </c>
      <c r="BK326" s="119">
        <f>(Escenarios!$F$11*AU326+0.1*BF326)/(Escenarios!$F$12)</f>
        <v>2.1301853291027205E-3</v>
      </c>
      <c r="BL326" s="119">
        <f>BI326/10/Escenarios!$F$12</f>
        <v>0</v>
      </c>
      <c r="BM326" s="119">
        <f>(Escenarios!$F$11*AW326+0.1*BG326)/(Escenarios!$F$12)</f>
        <v>7.0370508762872402E-3</v>
      </c>
      <c r="BN326" s="121">
        <f t="shared" si="43"/>
        <v>86.323218681304439</v>
      </c>
      <c r="BO326" s="121">
        <f>MAX(0,(BN326-Constantes!$D$13)*(1-EXP(-Constantes!$D$23)))</f>
        <v>0.31652409213081095</v>
      </c>
      <c r="BP326" s="121">
        <f>BL326+AY326*Escenarios!$F$11/Escenarios!$F$12+BO326</f>
        <v>0.31652409297029482</v>
      </c>
      <c r="BQ326" s="121">
        <f>0.0526*BL326*Observaciones!$F325^1.218</f>
        <v>0</v>
      </c>
      <c r="BR326" s="121">
        <f>BQ326*Constantes!$F$38</f>
        <v>0</v>
      </c>
      <c r="BS326" s="121">
        <f t="shared" si="44"/>
        <v>0</v>
      </c>
      <c r="BT326" s="15"/>
      <c r="BU326" s="74">
        <v>320</v>
      </c>
      <c r="BV326" s="75">
        <f>0.0526*Observaciones!$F325^2.218</f>
        <v>0</v>
      </c>
      <c r="BW326" s="75">
        <f>IF(Observaciones!$F325&gt;0.05*$CA$7,((Observaciones!$F325-0.05*$CA$7)^2)/(Observaciones!$F325+0.95*$CA$7),0)</f>
        <v>0</v>
      </c>
      <c r="BX326" s="75">
        <f>0.0526*BW326*Observaciones!$F325^1.218</f>
        <v>0</v>
      </c>
      <c r="BY326" s="27"/>
      <c r="BZ326" s="27"/>
      <c r="CA326" s="103"/>
      <c r="CB326" s="37"/>
    </row>
    <row r="327" spans="2:80" s="2" customFormat="1" ht="14.5" x14ac:dyDescent="0.35">
      <c r="B327" s="36"/>
      <c r="C327" s="74">
        <v>321</v>
      </c>
      <c r="D327" s="146">
        <f>ETo!$I326*((1-Constantes!$D$19)*ETo!$K326+ETo!$L326)</f>
        <v>2.0120582926046602</v>
      </c>
      <c r="E327" s="75">
        <f>MIN(D327*Constantes!$D$17,0.8*(H326+Observaciones!$F326-F327-G327-Constantes!$D$14))</f>
        <v>5.1737782769123446E-8</v>
      </c>
      <c r="F327" s="75">
        <f>IF(Observaciones!$F326&gt;0.05*Constantes!$D$18,((Observaciones!$F326-0.05*Constantes!$D$18)^2)/(Observaciones!$F326+0.95*Constantes!$D$18),0)</f>
        <v>0</v>
      </c>
      <c r="G327" s="75">
        <f>MAX(0,H326+Observaciones!$F326-F327-Constantes!$D$13)</f>
        <v>0</v>
      </c>
      <c r="H327" s="75">
        <f>H326+Observaciones!$F326-F327-E327-G327-I326</f>
        <v>25.500000012044087</v>
      </c>
      <c r="I327" s="75">
        <f>MAX(0,(H327-Constantes!$D$14)*(1-EXP(-Constantes!$D$22)))</f>
        <v>1.6581445065152074E-10</v>
      </c>
      <c r="J327" s="75">
        <f t="shared" si="36"/>
        <v>78.265888046583854</v>
      </c>
      <c r="K327" s="75">
        <f>MAX(0,(J327-Constantes!$D$13)*(1-EXP(-Constantes!$D$23)))</f>
        <v>0.26086804400616831</v>
      </c>
      <c r="L327" s="75">
        <f t="shared" si="37"/>
        <v>0.26086804417198278</v>
      </c>
      <c r="M327" s="75">
        <f>0.0526*F327*Observaciones!$F326^1.218</f>
        <v>0</v>
      </c>
      <c r="N327" s="75">
        <f>M327*Constantes!$D$38</f>
        <v>0</v>
      </c>
      <c r="O327" s="75">
        <f t="shared" si="38"/>
        <v>0</v>
      </c>
      <c r="P327" s="15"/>
      <c r="Q327" s="120">
        <v>321</v>
      </c>
      <c r="R327" s="146">
        <f>ETo!$I326*((1-Constantes!$E$19)*ETo!$K326+ETo!$L326)</f>
        <v>2.0123369930173287</v>
      </c>
      <c r="S327" s="121">
        <f>MIN(R327*Constantes!$E$17,0.8*(V326+Observaciones!$F326-T327-U327-Constantes!$D$14))</f>
        <v>5.1737782769123446E-8</v>
      </c>
      <c r="T327" s="121">
        <f>IF(Observaciones!$F326&gt;0.05*Constantes!$E$18,((Observaciones!$F326-0.05*Constantes!$E$18)^2)/(Observaciones!$F326+0.95*Constantes!$E$18),0)</f>
        <v>0</v>
      </c>
      <c r="U327" s="121">
        <f>MAX(0,V326+Observaciones!$F326-T327-Constantes!$D$13)</f>
        <v>0</v>
      </c>
      <c r="V327" s="121">
        <f>V326+Observaciones!$F326-T327-S327-U327-W326</f>
        <v>25.500000012044087</v>
      </c>
      <c r="W327" s="121">
        <f>MAX(0,(V327-Constantes!$D$14)*(1-EXP(-Constantes!$D$22)))</f>
        <v>1.6581445065152074E-10</v>
      </c>
      <c r="X327" s="119">
        <f>X326+(Entradas!$E$19*U327-Y326)/(800*Entradas!$D$44)</f>
        <v>0</v>
      </c>
      <c r="Y327" s="119">
        <f>8000*Entradas!$D$45*X327/Constantes!$E$32</f>
        <v>0</v>
      </c>
      <c r="Z327" s="119">
        <f>10*Escenarios!$E$11*T327</f>
        <v>0</v>
      </c>
      <c r="AA327" s="119">
        <f>10*Escenarios!$E$11*Y327</f>
        <v>0</v>
      </c>
      <c r="AB327" s="119">
        <f>0.001*Observaciones!$F326*Escenarios!$E$9</f>
        <v>0</v>
      </c>
      <c r="AC327" s="119">
        <f>Observaciones!$I326</f>
        <v>0</v>
      </c>
      <c r="AD327" s="119">
        <f>MIN(0.0005*ETo!$M326*Escenarios!$E$9*(AH326/Constantes!$E$27)^(2/3),AH326+Z327+AA327+AB327+AC327)</f>
        <v>3.7782644414802453</v>
      </c>
      <c r="AE327" s="119">
        <f>MIN(Constantes!$E$26*(AH326/Constantes!$E$27)^(2/3),AH326+Z327+AA327+AB327+AC327-AD327)</f>
        <v>12.61174059418191</v>
      </c>
      <c r="AF327" s="119">
        <f>MIN(Entradas!$E$20,AH326+Z327+AA327+AB327+AC327-AD327-AE327)</f>
        <v>1</v>
      </c>
      <c r="AG327" s="119">
        <f>MAX(0,AH326+Z327+AA327+AB327+AC327-AD327-AE327-AF327-Constantes!$E$27)</f>
        <v>0</v>
      </c>
      <c r="AH327" s="119">
        <f t="shared" si="39"/>
        <v>3320.9171360048363</v>
      </c>
      <c r="AI327" s="119">
        <f>(Escenarios!$E$11*S327+0.1*AD327)/(Escenarios!$E$12)</f>
        <v>1.0795092260043718E-2</v>
      </c>
      <c r="AJ327" s="119">
        <f>AG327/10/Escenarios!$E$12</f>
        <v>0</v>
      </c>
      <c r="AK327" s="119">
        <f>(Escenarios!$E$11*U327+0.1*AE327)/(Escenarios!$E$12)</f>
        <v>3.6033544554805459E-2</v>
      </c>
      <c r="AL327" s="121">
        <f t="shared" si="40"/>
        <v>83.590065131713786</v>
      </c>
      <c r="AM327" s="121">
        <f>MAX(0,(AL327-Constantes!$D$13)*(1-EXP(-Constantes!$D$23)))</f>
        <v>0.29764482151573207</v>
      </c>
      <c r="AN327" s="121">
        <f>AJ327+W327*Escenarios!$E$11/Escenarios!$E$12+AM327</f>
        <v>0.29764482167917772</v>
      </c>
      <c r="AO327" s="121">
        <f>0.0526*AJ327*Observaciones!$F326^1.218</f>
        <v>0</v>
      </c>
      <c r="AP327" s="121">
        <f>AO327*Constantes!$E$38</f>
        <v>0</v>
      </c>
      <c r="AQ327" s="121">
        <f t="shared" si="41"/>
        <v>0</v>
      </c>
      <c r="AR327" s="15"/>
      <c r="AS327" s="74">
        <v>321</v>
      </c>
      <c r="AT327" s="146">
        <f>ETo!$I326*((1-Constantes!$F$19)*ETo!$K326+ETo!$L326)</f>
        <v>2.0132237670576392</v>
      </c>
      <c r="AU327" s="121">
        <f>MIN(AT327*Constantes!$F$17,0.8*(AX326+Observaciones!$F326-AV327-AW327-Constantes!$D$14))</f>
        <v>5.1737782769123446E-8</v>
      </c>
      <c r="AV327" s="121">
        <f>IF(Observaciones!$F326&gt;0.05*Constantes!$F$18,((Observaciones!$F326-0.05*Constantes!$F$18)^2)/(Observaciones!$F326+0.95*Constantes!$F$18),0)</f>
        <v>0</v>
      </c>
      <c r="AW327" s="121">
        <f>MAX(0,AX326+Observaciones!$F326-AV327-Constantes!$D$13)</f>
        <v>0</v>
      </c>
      <c r="AX327" s="121">
        <f>AX326+Observaciones!$F326-AV327-AU327-AW327-AY326</f>
        <v>25.500000012044087</v>
      </c>
      <c r="AY327" s="121">
        <f>MAX(0,(AX327-Constantes!$D$14)*(1-EXP(-Constantes!$D$22)))</f>
        <v>1.6581445065152074E-10</v>
      </c>
      <c r="AZ327" s="119">
        <f>AZ326+(Entradas!$F$19*AW327-BA326)/(800*Entradas!$D$44)</f>
        <v>0</v>
      </c>
      <c r="BA327" s="119">
        <f>8000*Entradas!$D$45*AZ327/Constantes!$F$32</f>
        <v>0</v>
      </c>
      <c r="BB327" s="119">
        <f>10*Escenarios!$F$11*AV327</f>
        <v>0</v>
      </c>
      <c r="BC327" s="119">
        <f>10*Escenarios!$F$11*BA327</f>
        <v>0</v>
      </c>
      <c r="BD327" s="119">
        <f>0.001*Observaciones!$F326*Escenarios!$F$9</f>
        <v>0</v>
      </c>
      <c r="BE327" s="119">
        <f>Observaciones!$I326</f>
        <v>0</v>
      </c>
      <c r="BF327" s="119">
        <f>MIN(0.0005*ETo!$M326*Escenarios!$F$9*(BJ326/Constantes!$F$27)^(2/3),BJ326+BB327+BE327+BC327+BD327)</f>
        <v>0.67919789984510293</v>
      </c>
      <c r="BG327" s="119">
        <f>MIN(Constantes!$F$26*(BJ326/Constantes!$F$27)^(2/3),BJ326+BB327+BC327+BD327+BE327-BF327)</f>
        <v>2.2671435146036667</v>
      </c>
      <c r="BH327" s="119">
        <f>MIN(Entradas!$F$20,BJ326+BB327+BC327+BD327+BE327-BF327-BG327)</f>
        <v>1</v>
      </c>
      <c r="BI327" s="119">
        <f>MAX(0,BJ326+BB327+BC327+BD327+BE327-BF327-BG327-BH327-Constantes!$F$27)</f>
        <v>0</v>
      </c>
      <c r="BJ327" s="119">
        <f t="shared" si="42"/>
        <v>27.858430065661221</v>
      </c>
      <c r="BK327" s="119">
        <f>(Escenarios!$F$11*AU327+0.1*BF327)/(Escenarios!$F$12)</f>
        <v>1.9406142094669054E-3</v>
      </c>
      <c r="BL327" s="119">
        <f>BI327/10/Escenarios!$F$12</f>
        <v>0</v>
      </c>
      <c r="BM327" s="119">
        <f>(Escenarios!$F$11*AW327+0.1*BG327)/(Escenarios!$F$12)</f>
        <v>6.4775528988676194E-3</v>
      </c>
      <c r="BN327" s="121">
        <f t="shared" si="43"/>
        <v>86.013172142072506</v>
      </c>
      <c r="BO327" s="121">
        <f>MAX(0,(BN327-Constantes!$D$13)*(1-EXP(-Constantes!$D$23)))</f>
        <v>0.31438244424633516</v>
      </c>
      <c r="BP327" s="121">
        <f>BL327+AY327*Escenarios!$F$11/Escenarios!$F$12+BO327</f>
        <v>0.31438244440267449</v>
      </c>
      <c r="BQ327" s="121">
        <f>0.0526*BL327*Observaciones!$F326^1.218</f>
        <v>0</v>
      </c>
      <c r="BR327" s="121">
        <f>BQ327*Constantes!$F$38</f>
        <v>0</v>
      </c>
      <c r="BS327" s="121">
        <f t="shared" si="44"/>
        <v>0</v>
      </c>
      <c r="BT327" s="15"/>
      <c r="BU327" s="74">
        <v>321</v>
      </c>
      <c r="BV327" s="75">
        <f>0.0526*Observaciones!$F326^2.218</f>
        <v>0</v>
      </c>
      <c r="BW327" s="75">
        <f>IF(Observaciones!$F326&gt;0.05*$CA$7,((Observaciones!$F326-0.05*$CA$7)^2)/(Observaciones!$F326+0.95*$CA$7),0)</f>
        <v>0</v>
      </c>
      <c r="BX327" s="75">
        <f>0.0526*BW327*Observaciones!$F326^1.218</f>
        <v>0</v>
      </c>
      <c r="BY327" s="27"/>
      <c r="BZ327" s="27"/>
      <c r="CA327" s="103"/>
      <c r="CB327" s="37"/>
    </row>
    <row r="328" spans="2:80" s="2" customFormat="1" ht="14.5" x14ac:dyDescent="0.35">
      <c r="B328" s="36"/>
      <c r="C328" s="74">
        <v>322</v>
      </c>
      <c r="D328" s="146">
        <f>ETo!$I327*((1-Constantes!$D$19)*ETo!$K327+ETo!$L327)</f>
        <v>1.9966826297970852</v>
      </c>
      <c r="E328" s="75">
        <f>MIN(D328*Constantes!$D$17,0.8*(H327+Observaciones!$F327-F328-G328-Constantes!$D$14))</f>
        <v>9.6352664513688082E-9</v>
      </c>
      <c r="F328" s="75">
        <f>IF(Observaciones!$F327&gt;0.05*Constantes!$D$18,((Observaciones!$F327-0.05*Constantes!$D$18)^2)/(Observaciones!$F327+0.95*Constantes!$D$18),0)</f>
        <v>0</v>
      </c>
      <c r="G328" s="75">
        <f>MAX(0,H327+Observaciones!$F327-F328-Constantes!$D$13)</f>
        <v>0</v>
      </c>
      <c r="H328" s="75">
        <f>H327+Observaciones!$F327-F328-E328-G328-I327</f>
        <v>25.500000002243006</v>
      </c>
      <c r="I328" s="75">
        <f>MAX(0,(H328-Constantes!$D$14)*(1-EXP(-Constantes!$D$22)))</f>
        <v>3.0880074500395556E-11</v>
      </c>
      <c r="J328" s="75">
        <f t="shared" ref="J328:J391" si="45">J327+G328-K327</f>
        <v>78.00502000257768</v>
      </c>
      <c r="K328" s="75">
        <f>MAX(0,(J328-Constantes!$D$13)*(1-EXP(-Constantes!$D$23)))</f>
        <v>0.25906609680186415</v>
      </c>
      <c r="L328" s="75">
        <f t="shared" ref="L328:L391" si="46">F328+I328+K328</f>
        <v>0.25906609683274423</v>
      </c>
      <c r="M328" s="75">
        <f>0.0526*F328*Observaciones!$F327^1.218</f>
        <v>0</v>
      </c>
      <c r="N328" s="75">
        <f>M328*Constantes!$D$38</f>
        <v>0</v>
      </c>
      <c r="O328" s="75">
        <f t="shared" ref="O328:O391" si="47">N328*1000000/(L328/1000*10000)</f>
        <v>0</v>
      </c>
      <c r="P328" s="15"/>
      <c r="Q328" s="120">
        <v>322</v>
      </c>
      <c r="R328" s="146">
        <f>ETo!$I327*((1-Constantes!$E$19)*ETo!$K327+ETo!$L327)</f>
        <v>1.9969591265883027</v>
      </c>
      <c r="S328" s="121">
        <f>MIN(R328*Constantes!$E$17,0.8*(V327+Observaciones!$F327-T328-U328-Constantes!$D$14))</f>
        <v>9.6352664513688082E-9</v>
      </c>
      <c r="T328" s="121">
        <f>IF(Observaciones!$F327&gt;0.05*Constantes!$E$18,((Observaciones!$F327-0.05*Constantes!$E$18)^2)/(Observaciones!$F327+0.95*Constantes!$E$18),0)</f>
        <v>0</v>
      </c>
      <c r="U328" s="121">
        <f>MAX(0,V327+Observaciones!$F327-T328-Constantes!$D$13)</f>
        <v>0</v>
      </c>
      <c r="V328" s="121">
        <f>V327+Observaciones!$F327-T328-S328-U328-W327</f>
        <v>25.500000002243006</v>
      </c>
      <c r="W328" s="121">
        <f>MAX(0,(V328-Constantes!$D$14)*(1-EXP(-Constantes!$D$22)))</f>
        <v>3.0880074500395556E-11</v>
      </c>
      <c r="X328" s="119">
        <f>X327+(Entradas!$E$19*U328-Y327)/(800*Entradas!$D$44)</f>
        <v>0</v>
      </c>
      <c r="Y328" s="119">
        <f>8000*Entradas!$D$45*X328/Constantes!$E$32</f>
        <v>0</v>
      </c>
      <c r="Z328" s="119">
        <f>10*Escenarios!$E$11*T328</f>
        <v>0</v>
      </c>
      <c r="AA328" s="119">
        <f>10*Escenarios!$E$11*Y328</f>
        <v>0</v>
      </c>
      <c r="AB328" s="119">
        <f>0.001*Observaciones!$F327*Escenarios!$E$9</f>
        <v>0</v>
      </c>
      <c r="AC328" s="119">
        <f>Observaciones!$I327</f>
        <v>0</v>
      </c>
      <c r="AD328" s="119">
        <f>MIN(0.0005*ETo!$M327*Escenarios!$E$9*(AH327/Constantes!$E$27)^(2/3),AH327+Z328+AA328+AB328+AC328)</f>
        <v>3.7361994413845712</v>
      </c>
      <c r="AE328" s="119">
        <f>MIN(Constantes!$E$26*(AH327/Constantes!$E$27)^(2/3),AH327+Z328+AA328+AB328+AC328-AD328)</f>
        <v>12.567904186786734</v>
      </c>
      <c r="AF328" s="119">
        <f>MIN(Entradas!$E$20,AH327+Z328+AA328+AB328+AC328-AD328-AE328)</f>
        <v>1</v>
      </c>
      <c r="AG328" s="119">
        <f>MAX(0,AH327+Z328+AA328+AB328+AC328-AD328-AE328-AF328-Constantes!$E$27)</f>
        <v>0</v>
      </c>
      <c r="AH328" s="119">
        <f t="shared" ref="AH328:AH391" si="48">AH327+Z328+AA328+AB328+AC328-AG328-AD328-AE328-AF328</f>
        <v>3303.6130323766652</v>
      </c>
      <c r="AI328" s="119">
        <f>(Escenarios!$E$11*S328+0.1*AD328)/(Escenarios!$E$12)</f>
        <v>1.0674865044432848E-2</v>
      </c>
      <c r="AJ328" s="119">
        <f>AG328/10/Escenarios!$E$12</f>
        <v>0</v>
      </c>
      <c r="AK328" s="119">
        <f>(Escenarios!$E$11*U328+0.1*AE328)/(Escenarios!$E$12)</f>
        <v>3.5908297676533529E-2</v>
      </c>
      <c r="AL328" s="121">
        <f t="shared" ref="AL328:AL391" si="49">AL327+AK328-AM327</f>
        <v>83.328328607874582</v>
      </c>
      <c r="AM328" s="121">
        <f>MAX(0,(AL328-Constantes!$D$13)*(1-EXP(-Constantes!$D$23)))</f>
        <v>0.29583687528301844</v>
      </c>
      <c r="AN328" s="121">
        <f>AJ328+W328*Escenarios!$E$11/Escenarios!$E$12+AM328</f>
        <v>0.29583687531345737</v>
      </c>
      <c r="AO328" s="121">
        <f>0.0526*AJ328*Observaciones!$F327^1.218</f>
        <v>0</v>
      </c>
      <c r="AP328" s="121">
        <f>AO328*Constantes!$E$38</f>
        <v>0</v>
      </c>
      <c r="AQ328" s="121">
        <f t="shared" ref="AQ328:AQ391" si="50">AP328*1000000/(AN328/1000*10000)</f>
        <v>0</v>
      </c>
      <c r="AR328" s="15"/>
      <c r="AS328" s="74">
        <v>322</v>
      </c>
      <c r="AT328" s="146">
        <f>ETo!$I327*((1-Constantes!$F$19)*ETo!$K327+ETo!$L327)</f>
        <v>1.9978388891058125</v>
      </c>
      <c r="AU328" s="121">
        <f>MIN(AT328*Constantes!$F$17,0.8*(AX327+Observaciones!$F327-AV328-AW328-Constantes!$D$14))</f>
        <v>9.6352664513688082E-9</v>
      </c>
      <c r="AV328" s="121">
        <f>IF(Observaciones!$F327&gt;0.05*Constantes!$F$18,((Observaciones!$F327-0.05*Constantes!$F$18)^2)/(Observaciones!$F327+0.95*Constantes!$F$18),0)</f>
        <v>0</v>
      </c>
      <c r="AW328" s="121">
        <f>MAX(0,AX327+Observaciones!$F327-AV328-Constantes!$D$13)</f>
        <v>0</v>
      </c>
      <c r="AX328" s="121">
        <f>AX327+Observaciones!$F327-AV328-AU328-AW328-AY327</f>
        <v>25.500000002243006</v>
      </c>
      <c r="AY328" s="121">
        <f>MAX(0,(AX328-Constantes!$D$14)*(1-EXP(-Constantes!$D$22)))</f>
        <v>3.0880074500395556E-11</v>
      </c>
      <c r="AZ328" s="119">
        <f>AZ327+(Entradas!$F$19*AW328-BA327)/(800*Entradas!$D$44)</f>
        <v>0</v>
      </c>
      <c r="BA328" s="119">
        <f>8000*Entradas!$D$45*AZ328/Constantes!$F$32</f>
        <v>0</v>
      </c>
      <c r="BB328" s="119">
        <f>10*Escenarios!$F$11*AV328</f>
        <v>0</v>
      </c>
      <c r="BC328" s="119">
        <f>10*Escenarios!$F$11*BA328</f>
        <v>0</v>
      </c>
      <c r="BD328" s="119">
        <f>0.001*Observaciones!$F327*Escenarios!$F$9</f>
        <v>0</v>
      </c>
      <c r="BE328" s="119">
        <f>Observaciones!$I327</f>
        <v>0</v>
      </c>
      <c r="BF328" s="119">
        <f>MIN(0.0005*ETo!$M327*Escenarios!$F$9*(BJ327/Constantes!$F$27)^(2/3),BJ327+BB328+BE328+BC328+BD328)</f>
        <v>0.61700560427340301</v>
      </c>
      <c r="BG328" s="119">
        <f>MIN(Constantes!$F$26*(BJ327/Constantes!$F$27)^(2/3),BJ327+BB328+BC328+BD328+BE328-BF328)</f>
        <v>2.0754960860293123</v>
      </c>
      <c r="BH328" s="119">
        <f>MIN(Entradas!$F$20,BJ327+BB328+BC328+BD328+BE328-BF328-BG328)</f>
        <v>1</v>
      </c>
      <c r="BI328" s="119">
        <f>MAX(0,BJ327+BB328+BC328+BD328+BE328-BF328-BG328-BH328-Constantes!$F$27)</f>
        <v>0</v>
      </c>
      <c r="BJ328" s="119">
        <f t="shared" ref="BJ328:BJ391" si="51">BJ327+BB328+BC328+BD328+BE328-BI328-BF328-BG328-BH328</f>
        <v>24.165928375358508</v>
      </c>
      <c r="BK328" s="119">
        <f>(Escenarios!$F$11*AU328+0.1*BF328)/(Escenarios!$F$12)</f>
        <v>1.7628822397466627E-3</v>
      </c>
      <c r="BL328" s="119">
        <f>BI328/10/Escenarios!$F$12</f>
        <v>0</v>
      </c>
      <c r="BM328" s="119">
        <f>(Escenarios!$F$11*AW328+0.1*BG328)/(Escenarios!$F$12)</f>
        <v>5.9299888172266073E-3</v>
      </c>
      <c r="BN328" s="121">
        <f t="shared" ref="BN328:BN391" si="52">BN327+BM328-BO327</f>
        <v>85.704719686643401</v>
      </c>
      <c r="BO328" s="121">
        <f>MAX(0,(BN328-Constantes!$D$13)*(1-EXP(-Constantes!$D$23)))</f>
        <v>0.31225180750300113</v>
      </c>
      <c r="BP328" s="121">
        <f>BL328+AY328*Escenarios!$F$11/Escenarios!$F$12+BO328</f>
        <v>0.31225180753211662</v>
      </c>
      <c r="BQ328" s="121">
        <f>0.0526*BL328*Observaciones!$F327^1.218</f>
        <v>0</v>
      </c>
      <c r="BR328" s="121">
        <f>BQ328*Constantes!$F$38</f>
        <v>0</v>
      </c>
      <c r="BS328" s="121">
        <f t="shared" ref="BS328:BS391" si="53">BR328*1000000/(BP328/1000*10000)</f>
        <v>0</v>
      </c>
      <c r="BT328" s="15"/>
      <c r="BU328" s="74">
        <v>322</v>
      </c>
      <c r="BV328" s="75">
        <f>0.0526*Observaciones!$F327^2.218</f>
        <v>0</v>
      </c>
      <c r="BW328" s="75">
        <f>IF(Observaciones!$F327&gt;0.05*$CA$7,((Observaciones!$F327-0.05*$CA$7)^2)/(Observaciones!$F327+0.95*$CA$7),0)</f>
        <v>0</v>
      </c>
      <c r="BX328" s="75">
        <f>0.0526*BW328*Observaciones!$F327^1.218</f>
        <v>0</v>
      </c>
      <c r="BY328" s="27"/>
      <c r="BZ328" s="27"/>
      <c r="CA328" s="103"/>
      <c r="CB328" s="37"/>
    </row>
    <row r="329" spans="2:80" s="2" customFormat="1" ht="14.5" x14ac:dyDescent="0.35">
      <c r="B329" s="36"/>
      <c r="C329" s="74">
        <v>323</v>
      </c>
      <c r="D329" s="146">
        <f>ETo!$I328*((1-Constantes!$D$19)*ETo!$K328+ETo!$L328)</f>
        <v>2.0831079718086927</v>
      </c>
      <c r="E329" s="75">
        <f>MIN(D329*Constantes!$D$17,0.8*(H328+Observaciones!$F328-F329-G329-Constantes!$D$14))</f>
        <v>1.794401782717614E-9</v>
      </c>
      <c r="F329" s="75">
        <f>IF(Observaciones!$F328&gt;0.05*Constantes!$D$18,((Observaciones!$F328-0.05*Constantes!$D$18)^2)/(Observaciones!$F328+0.95*Constantes!$D$18),0)</f>
        <v>0</v>
      </c>
      <c r="G329" s="75">
        <f>MAX(0,H328+Observaciones!$F328-F329-Constantes!$D$13)</f>
        <v>0</v>
      </c>
      <c r="H329" s="75">
        <f>H328+Observaciones!$F328-F329-E329-G329-I328</f>
        <v>25.500000000417725</v>
      </c>
      <c r="I329" s="75">
        <f>MAX(0,(H329-Constantes!$D$14)*(1-EXP(-Constantes!$D$22)))</f>
        <v>5.7508880185246331E-12</v>
      </c>
      <c r="J329" s="75">
        <f t="shared" si="45"/>
        <v>77.745953905775821</v>
      </c>
      <c r="K329" s="75">
        <f>MAX(0,(J329-Constantes!$D$13)*(1-EXP(-Constantes!$D$23)))</f>
        <v>0.25727659655609603</v>
      </c>
      <c r="L329" s="75">
        <f t="shared" si="46"/>
        <v>0.25727659656184693</v>
      </c>
      <c r="M329" s="75">
        <f>0.0526*F329*Observaciones!$F328^1.218</f>
        <v>0</v>
      </c>
      <c r="N329" s="75">
        <f>M329*Constantes!$D$38</f>
        <v>0</v>
      </c>
      <c r="O329" s="75">
        <f t="shared" si="47"/>
        <v>0</v>
      </c>
      <c r="P329" s="15"/>
      <c r="Q329" s="120">
        <v>323</v>
      </c>
      <c r="R329" s="146">
        <f>ETo!$I328*((1-Constantes!$E$19)*ETo!$K328+ETo!$L328)</f>
        <v>2.0833965518089346</v>
      </c>
      <c r="S329" s="121">
        <f>MIN(R329*Constantes!$E$17,0.8*(V328+Observaciones!$F328-T329-U329-Constantes!$D$14))</f>
        <v>1.794401782717614E-9</v>
      </c>
      <c r="T329" s="121">
        <f>IF(Observaciones!$F328&gt;0.05*Constantes!$E$18,((Observaciones!$F328-0.05*Constantes!$E$18)^2)/(Observaciones!$F328+0.95*Constantes!$E$18),0)</f>
        <v>0</v>
      </c>
      <c r="U329" s="121">
        <f>MAX(0,V328+Observaciones!$F328-T329-Constantes!$D$13)</f>
        <v>0</v>
      </c>
      <c r="V329" s="121">
        <f>V328+Observaciones!$F328-T329-S329-U329-W328</f>
        <v>25.500000000417725</v>
      </c>
      <c r="W329" s="121">
        <f>MAX(0,(V329-Constantes!$D$14)*(1-EXP(-Constantes!$D$22)))</f>
        <v>5.7508880185246331E-12</v>
      </c>
      <c r="X329" s="119">
        <f>X328+(Entradas!$E$19*U329-Y328)/(800*Entradas!$D$44)</f>
        <v>0</v>
      </c>
      <c r="Y329" s="119">
        <f>8000*Entradas!$D$45*X329/Constantes!$E$32</f>
        <v>0</v>
      </c>
      <c r="Z329" s="119">
        <f>10*Escenarios!$E$11*T329</f>
        <v>0</v>
      </c>
      <c r="AA329" s="119">
        <f>10*Escenarios!$E$11*Y329</f>
        <v>0</v>
      </c>
      <c r="AB329" s="119">
        <f>0.001*Observaciones!$F328*Escenarios!$E$9</f>
        <v>0</v>
      </c>
      <c r="AC329" s="119">
        <f>Observaciones!$I328</f>
        <v>0</v>
      </c>
      <c r="AD329" s="119">
        <f>MIN(0.0005*ETo!$M328*Escenarios!$E$9*(AH328/Constantes!$E$27)^(2/3),AH328+Z329+AA329+AB329+AC329)</f>
        <v>3.8846154852276316</v>
      </c>
      <c r="AE329" s="119">
        <f>MIN(Constantes!$E$26*(AH328/Constantes!$E$27)^(2/3),AH328+Z329+AA329+AB329+AC329-AD329)</f>
        <v>12.524208301710384</v>
      </c>
      <c r="AF329" s="119">
        <f>MIN(Entradas!$E$20,AH328+Z329+AA329+AB329+AC329-AD329-AE329)</f>
        <v>1</v>
      </c>
      <c r="AG329" s="119">
        <f>MAX(0,AH328+Z329+AA329+AB329+AC329-AD329-AE329-AF329-Constantes!$E$27)</f>
        <v>0</v>
      </c>
      <c r="AH329" s="119">
        <f t="shared" si="48"/>
        <v>3286.2042085897269</v>
      </c>
      <c r="AI329" s="119">
        <f>(Escenarios!$E$11*S329+0.1*AD329)/(Escenarios!$E$12)</f>
        <v>1.1098903155132133E-2</v>
      </c>
      <c r="AJ329" s="119">
        <f>AG329/10/Escenarios!$E$12</f>
        <v>0</v>
      </c>
      <c r="AK329" s="119">
        <f>(Escenarios!$E$11*U329+0.1*AE329)/(Escenarios!$E$12)</f>
        <v>3.5783452290601099E-2</v>
      </c>
      <c r="AL329" s="121">
        <f t="shared" si="49"/>
        <v>83.068275184882168</v>
      </c>
      <c r="AM329" s="121">
        <f>MAX(0,(AL329-Constantes!$D$13)*(1-EXP(-Constantes!$D$23)))</f>
        <v>0.29404055507708388</v>
      </c>
      <c r="AN329" s="121">
        <f>AJ329+W329*Escenarios!$E$11/Escenarios!$E$12+AM329</f>
        <v>0.29404055508275262</v>
      </c>
      <c r="AO329" s="121">
        <f>0.0526*AJ329*Observaciones!$F328^1.218</f>
        <v>0</v>
      </c>
      <c r="AP329" s="121">
        <f>AO329*Constantes!$E$38</f>
        <v>0</v>
      </c>
      <c r="AQ329" s="121">
        <f t="shared" si="50"/>
        <v>0</v>
      </c>
      <c r="AR329" s="15"/>
      <c r="AS329" s="74">
        <v>323</v>
      </c>
      <c r="AT329" s="146">
        <f>ETo!$I328*((1-Constantes!$F$19)*ETo!$K328+ETo!$L328)</f>
        <v>2.0843147609006132</v>
      </c>
      <c r="AU329" s="121">
        <f>MIN(AT329*Constantes!$F$17,0.8*(AX328+Observaciones!$F328-AV329-AW329-Constantes!$D$14))</f>
        <v>1.794401782717614E-9</v>
      </c>
      <c r="AV329" s="121">
        <f>IF(Observaciones!$F328&gt;0.05*Constantes!$F$18,((Observaciones!$F328-0.05*Constantes!$F$18)^2)/(Observaciones!$F328+0.95*Constantes!$F$18),0)</f>
        <v>0</v>
      </c>
      <c r="AW329" s="121">
        <f>MAX(0,AX328+Observaciones!$F328-AV329-Constantes!$D$13)</f>
        <v>0</v>
      </c>
      <c r="AX329" s="121">
        <f>AX328+Observaciones!$F328-AV329-AU329-AW329-AY328</f>
        <v>25.500000000417725</v>
      </c>
      <c r="AY329" s="121">
        <f>MAX(0,(AX329-Constantes!$D$14)*(1-EXP(-Constantes!$D$22)))</f>
        <v>5.7508880185246331E-12</v>
      </c>
      <c r="AZ329" s="119">
        <f>AZ328+(Entradas!$F$19*AW329-BA328)/(800*Entradas!$D$44)</f>
        <v>0</v>
      </c>
      <c r="BA329" s="119">
        <f>8000*Entradas!$D$45*AZ329/Constantes!$F$32</f>
        <v>0</v>
      </c>
      <c r="BB329" s="119">
        <f>10*Escenarios!$F$11*AV329</f>
        <v>0</v>
      </c>
      <c r="BC329" s="119">
        <f>10*Escenarios!$F$11*BA329</f>
        <v>0</v>
      </c>
      <c r="BD329" s="119">
        <f>0.001*Observaciones!$F328*Escenarios!$F$9</f>
        <v>0</v>
      </c>
      <c r="BE329" s="119">
        <f>Observaciones!$I328</f>
        <v>0</v>
      </c>
      <c r="BF329" s="119">
        <f>MIN(0.0005*ETo!$M328*Escenarios!$F$9*(BJ328/Constantes!$F$27)^(2/3),BJ328+BB329+BE329+BC329+BD329)</f>
        <v>0.58553236287939281</v>
      </c>
      <c r="BG329" s="119">
        <f>MIN(Constantes!$F$26*(BJ328/Constantes!$F$27)^(2/3),BJ328+BB329+BC329+BD329+BE329-BF329)</f>
        <v>1.8877876865757459</v>
      </c>
      <c r="BH329" s="119">
        <f>MIN(Entradas!$F$20,BJ328+BB329+BC329+BD329+BE329-BF329-BG329)</f>
        <v>1</v>
      </c>
      <c r="BI329" s="119">
        <f>MAX(0,BJ328+BB329+BC329+BD329+BE329-BF329-BG329-BH329-Constantes!$F$27)</f>
        <v>0</v>
      </c>
      <c r="BJ329" s="119">
        <f t="shared" si="51"/>
        <v>20.692608325903372</v>
      </c>
      <c r="BK329" s="119">
        <f>(Escenarios!$F$11*AU329+0.1*BF329)/(Escenarios!$F$12)</f>
        <v>1.6729513000913747E-3</v>
      </c>
      <c r="BL329" s="119">
        <f>BI329/10/Escenarios!$F$12</f>
        <v>0</v>
      </c>
      <c r="BM329" s="119">
        <f>(Escenarios!$F$11*AW329+0.1*BG329)/(Escenarios!$F$12)</f>
        <v>5.3936791045021311E-3</v>
      </c>
      <c r="BN329" s="121">
        <f t="shared" si="52"/>
        <v>85.397861558244898</v>
      </c>
      <c r="BO329" s="121">
        <f>MAX(0,(BN329-Constantes!$D$13)*(1-EXP(-Constantes!$D$23)))</f>
        <v>0.31013218358090588</v>
      </c>
      <c r="BP329" s="121">
        <f>BL329+AY329*Escenarios!$F$11/Escenarios!$F$12+BO329</f>
        <v>0.31013218358632816</v>
      </c>
      <c r="BQ329" s="121">
        <f>0.0526*BL329*Observaciones!$F328^1.218</f>
        <v>0</v>
      </c>
      <c r="BR329" s="121">
        <f>BQ329*Constantes!$F$38</f>
        <v>0</v>
      </c>
      <c r="BS329" s="121">
        <f t="shared" si="53"/>
        <v>0</v>
      </c>
      <c r="BT329" s="15"/>
      <c r="BU329" s="74">
        <v>323</v>
      </c>
      <c r="BV329" s="75">
        <f>0.0526*Observaciones!$F328^2.218</f>
        <v>0</v>
      </c>
      <c r="BW329" s="75">
        <f>IF(Observaciones!$F328&gt;0.05*$CA$7,((Observaciones!$F328-0.05*$CA$7)^2)/(Observaciones!$F328+0.95*$CA$7),0)</f>
        <v>0</v>
      </c>
      <c r="BX329" s="75">
        <f>0.0526*BW329*Observaciones!$F328^1.218</f>
        <v>0</v>
      </c>
      <c r="BY329" s="27"/>
      <c r="BZ329" s="27"/>
      <c r="CA329" s="103"/>
      <c r="CB329" s="37"/>
    </row>
    <row r="330" spans="2:80" s="2" customFormat="1" ht="14.5" x14ac:dyDescent="0.35">
      <c r="B330" s="36"/>
      <c r="C330" s="74">
        <v>324</v>
      </c>
      <c r="D330" s="146">
        <f>ETo!$I329*((1-Constantes!$D$19)*ETo!$K329+ETo!$L329)</f>
        <v>2.0140265055234337</v>
      </c>
      <c r="E330" s="75">
        <f>MIN(D330*Constantes!$D$17,0.8*(H329+Observaciones!$F329-F330-G330-Constantes!$D$14))</f>
        <v>3.3417677514080427E-10</v>
      </c>
      <c r="F330" s="75">
        <f>IF(Observaciones!$F329&gt;0.05*Constantes!$D$18,((Observaciones!$F329-0.05*Constantes!$D$18)^2)/(Observaciones!$F329+0.95*Constantes!$D$18),0)</f>
        <v>0</v>
      </c>
      <c r="G330" s="75">
        <f>MAX(0,H329+Observaciones!$F329-F330-Constantes!$D$13)</f>
        <v>0</v>
      </c>
      <c r="H330" s="75">
        <f>H329+Observaciones!$F329-F330-E330-G330-I329</f>
        <v>25.500000000077797</v>
      </c>
      <c r="I330" s="75">
        <f>MAX(0,(H330-Constantes!$D$14)*(1-EXP(-Constantes!$D$22)))</f>
        <v>1.0710098397798388E-12</v>
      </c>
      <c r="J330" s="75">
        <f t="shared" si="45"/>
        <v>77.488677309219725</v>
      </c>
      <c r="K330" s="75">
        <f>MAX(0,(J330-Constantes!$D$13)*(1-EXP(-Constantes!$D$23)))</f>
        <v>0.25549945729144091</v>
      </c>
      <c r="L330" s="75">
        <f t="shared" si="46"/>
        <v>0.25549945729251194</v>
      </c>
      <c r="M330" s="75">
        <f>0.0526*F330*Observaciones!$F329^1.218</f>
        <v>0</v>
      </c>
      <c r="N330" s="75">
        <f>M330*Constantes!$D$38</f>
        <v>0</v>
      </c>
      <c r="O330" s="75">
        <f t="shared" si="47"/>
        <v>0</v>
      </c>
      <c r="P330" s="15"/>
      <c r="Q330" s="120">
        <v>324</v>
      </c>
      <c r="R330" s="146">
        <f>ETo!$I329*((1-Constantes!$E$19)*ETo!$K329+ETo!$L329)</f>
        <v>2.0143054033397347</v>
      </c>
      <c r="S330" s="121">
        <f>MIN(R330*Constantes!$E$17,0.8*(V329+Observaciones!$F329-T330-U330-Constantes!$D$14))</f>
        <v>3.3417677514080427E-10</v>
      </c>
      <c r="T330" s="121">
        <f>IF(Observaciones!$F329&gt;0.05*Constantes!$E$18,((Observaciones!$F329-0.05*Constantes!$E$18)^2)/(Observaciones!$F329+0.95*Constantes!$E$18),0)</f>
        <v>0</v>
      </c>
      <c r="U330" s="121">
        <f>MAX(0,V329+Observaciones!$F329-T330-Constantes!$D$13)</f>
        <v>0</v>
      </c>
      <c r="V330" s="121">
        <f>V329+Observaciones!$F329-T330-S330-U330-W329</f>
        <v>25.500000000077797</v>
      </c>
      <c r="W330" s="121">
        <f>MAX(0,(V330-Constantes!$D$14)*(1-EXP(-Constantes!$D$22)))</f>
        <v>1.0710098397798388E-12</v>
      </c>
      <c r="X330" s="119">
        <f>X329+(Entradas!$E$19*U330-Y329)/(800*Entradas!$D$44)</f>
        <v>0</v>
      </c>
      <c r="Y330" s="119">
        <f>8000*Entradas!$D$45*X330/Constantes!$E$32</f>
        <v>0</v>
      </c>
      <c r="Z330" s="119">
        <f>10*Escenarios!$E$11*T330</f>
        <v>0</v>
      </c>
      <c r="AA330" s="119">
        <f>10*Escenarios!$E$11*Y330</f>
        <v>0</v>
      </c>
      <c r="AB330" s="119">
        <f>0.001*Observaciones!$F329*Escenarios!$E$9</f>
        <v>0</v>
      </c>
      <c r="AC330" s="119">
        <f>Observaciones!$I329</f>
        <v>0</v>
      </c>
      <c r="AD330" s="119">
        <f>MIN(0.0005*ETo!$M329*Escenarios!$E$9*(AH329/Constantes!$E$27)^(2/3),AH329+Z330+AA330+AB330+AC330)</f>
        <v>3.7423438217261698</v>
      </c>
      <c r="AE330" s="119">
        <f>MIN(Constantes!$E$26*(AH329/Constantes!$E$27)^(2/3),AH329+Z330+AA330+AB330+AC330-AD330)</f>
        <v>12.480170925201861</v>
      </c>
      <c r="AF330" s="119">
        <f>MIN(Entradas!$E$20,AH329+Z330+AA330+AB330+AC330-AD330-AE330)</f>
        <v>1</v>
      </c>
      <c r="AG330" s="119">
        <f>MAX(0,AH329+Z330+AA330+AB330+AC330-AD330-AE330-AF330-Constantes!$E$27)</f>
        <v>0</v>
      </c>
      <c r="AH330" s="119">
        <f t="shared" si="48"/>
        <v>3268.9816938427989</v>
      </c>
      <c r="AI330" s="119">
        <f>(Escenarios!$E$11*S330+0.1*AD330)/(Escenarios!$E$12)</f>
        <v>1.069241124862045E-2</v>
      </c>
      <c r="AJ330" s="119">
        <f>AG330/10/Escenarios!$E$12</f>
        <v>0</v>
      </c>
      <c r="AK330" s="119">
        <f>(Escenarios!$E$11*U330+0.1*AE330)/(Escenarios!$E$12)</f>
        <v>3.5657631214862463E-2</v>
      </c>
      <c r="AL330" s="121">
        <f t="shared" si="49"/>
        <v>82.809892261019939</v>
      </c>
      <c r="AM330" s="121">
        <f>MAX(0,(AL330-Constantes!$D$13)*(1-EXP(-Constantes!$D$23)))</f>
        <v>0.29225577385151358</v>
      </c>
      <c r="AN330" s="121">
        <f>AJ330+W330*Escenarios!$E$11/Escenarios!$E$12+AM330</f>
        <v>0.29225577385256929</v>
      </c>
      <c r="AO330" s="121">
        <f>0.0526*AJ330*Observaciones!$F329^1.218</f>
        <v>0</v>
      </c>
      <c r="AP330" s="121">
        <f>AO330*Constantes!$E$38</f>
        <v>0</v>
      </c>
      <c r="AQ330" s="121">
        <f t="shared" si="50"/>
        <v>0</v>
      </c>
      <c r="AR330" s="15"/>
      <c r="AS330" s="74">
        <v>324</v>
      </c>
      <c r="AT330" s="146">
        <f>ETo!$I329*((1-Constantes!$F$19)*ETo!$K329+ETo!$L329)</f>
        <v>2.0151928054825126</v>
      </c>
      <c r="AU330" s="121">
        <f>MIN(AT330*Constantes!$F$17,0.8*(AX329+Observaciones!$F329-AV330-AW330-Constantes!$D$14))</f>
        <v>3.3417677514080427E-10</v>
      </c>
      <c r="AV330" s="121">
        <f>IF(Observaciones!$F329&gt;0.05*Constantes!$F$18,((Observaciones!$F329-0.05*Constantes!$F$18)^2)/(Observaciones!$F329+0.95*Constantes!$F$18),0)</f>
        <v>0</v>
      </c>
      <c r="AW330" s="121">
        <f>MAX(0,AX329+Observaciones!$F329-AV330-Constantes!$D$13)</f>
        <v>0</v>
      </c>
      <c r="AX330" s="121">
        <f>AX329+Observaciones!$F329-AV330-AU330-AW330-AY329</f>
        <v>25.500000000077797</v>
      </c>
      <c r="AY330" s="121">
        <f>MAX(0,(AX330-Constantes!$D$14)*(1-EXP(-Constantes!$D$22)))</f>
        <v>1.0710098397798388E-12</v>
      </c>
      <c r="AZ330" s="119">
        <f>AZ329+(Entradas!$F$19*AW330-BA329)/(800*Entradas!$D$44)</f>
        <v>0</v>
      </c>
      <c r="BA330" s="119">
        <f>8000*Entradas!$D$45*AZ330/Constantes!$F$32</f>
        <v>0</v>
      </c>
      <c r="BB330" s="119">
        <f>10*Escenarios!$F$11*AV330</f>
        <v>0</v>
      </c>
      <c r="BC330" s="119">
        <f>10*Escenarios!$F$11*BA330</f>
        <v>0</v>
      </c>
      <c r="BD330" s="119">
        <f>0.001*Observaciones!$F329*Escenarios!$F$9</f>
        <v>0</v>
      </c>
      <c r="BE330" s="119">
        <f>Observaciones!$I329</f>
        <v>0</v>
      </c>
      <c r="BF330" s="119">
        <f>MIN(0.0005*ETo!$M329*Escenarios!$F$9*(BJ329/Constantes!$F$27)^(2/3),BJ329+BB330+BE330+BC330+BD330)</f>
        <v>0.51044717312975807</v>
      </c>
      <c r="BG330" s="119">
        <f>MIN(Constantes!$F$26*(BJ329/Constantes!$F$27)^(2/3),BJ329+BB330+BC330+BD330+BE330-BF330)</f>
        <v>1.7022668873879914</v>
      </c>
      <c r="BH330" s="119">
        <f>MIN(Entradas!$F$20,BJ329+BB330+BC330+BD330+BE330-BF330-BG330)</f>
        <v>1</v>
      </c>
      <c r="BI330" s="119">
        <f>MAX(0,BJ329+BB330+BC330+BD330+BE330-BF330-BG330-BH330-Constantes!$F$27)</f>
        <v>0</v>
      </c>
      <c r="BJ330" s="119">
        <f t="shared" si="51"/>
        <v>17.479894265385621</v>
      </c>
      <c r="BK330" s="119">
        <f>(Escenarios!$F$11*AU330+0.1*BF330)/(Escenarios!$F$12)</f>
        <v>1.458420809737411E-3</v>
      </c>
      <c r="BL330" s="119">
        <f>BI330/10/Escenarios!$F$12</f>
        <v>0</v>
      </c>
      <c r="BM330" s="119">
        <f>(Escenarios!$F$11*AW330+0.1*BG330)/(Escenarios!$F$12)</f>
        <v>4.8636196782514043E-3</v>
      </c>
      <c r="BN330" s="121">
        <f t="shared" si="52"/>
        <v>85.09259299434224</v>
      </c>
      <c r="BO330" s="121">
        <f>MAX(0,(BN330-Constantes!$D$13)*(1-EXP(-Constantes!$D$23)))</f>
        <v>0.30802353958281881</v>
      </c>
      <c r="BP330" s="121">
        <f>BL330+AY330*Escenarios!$F$11/Escenarios!$F$12+BO330</f>
        <v>0.30802353958382861</v>
      </c>
      <c r="BQ330" s="121">
        <f>0.0526*BL330*Observaciones!$F329^1.218</f>
        <v>0</v>
      </c>
      <c r="BR330" s="121">
        <f>BQ330*Constantes!$F$38</f>
        <v>0</v>
      </c>
      <c r="BS330" s="121">
        <f t="shared" si="53"/>
        <v>0</v>
      </c>
      <c r="BT330" s="15"/>
      <c r="BU330" s="74">
        <v>324</v>
      </c>
      <c r="BV330" s="75">
        <f>0.0526*Observaciones!$F329^2.218</f>
        <v>0</v>
      </c>
      <c r="BW330" s="75">
        <f>IF(Observaciones!$F329&gt;0.05*$CA$7,((Observaciones!$F329-0.05*$CA$7)^2)/(Observaciones!$F329+0.95*$CA$7),0)</f>
        <v>0</v>
      </c>
      <c r="BX330" s="75">
        <f>0.0526*BW330*Observaciones!$F329^1.218</f>
        <v>0</v>
      </c>
      <c r="BY330" s="27"/>
      <c r="BZ330" s="27"/>
      <c r="CA330" s="103"/>
      <c r="CB330" s="37"/>
    </row>
    <row r="331" spans="2:80" s="2" customFormat="1" ht="14.5" x14ac:dyDescent="0.35">
      <c r="B331" s="36"/>
      <c r="C331" s="74">
        <v>325</v>
      </c>
      <c r="D331" s="146">
        <f>ETo!$I330*((1-Constantes!$D$19)*ETo!$K330+ETo!$L330)</f>
        <v>2.0789477001954433</v>
      </c>
      <c r="E331" s="75">
        <f>MIN(D331*Constantes!$D$17,0.8*(H330+Observaciones!$F330-F331-G331-Constantes!$D$14))</f>
        <v>0.32000000006223389</v>
      </c>
      <c r="F331" s="75">
        <f>IF(Observaciones!$F330&gt;0.05*Constantes!$D$18,((Observaciones!$F330-0.05*Constantes!$D$18)^2)/(Observaciones!$F330+0.95*Constantes!$D$18),0)</f>
        <v>0</v>
      </c>
      <c r="G331" s="75">
        <f>MAX(0,H330+Observaciones!$F330-F331-Constantes!$D$13)</f>
        <v>0</v>
      </c>
      <c r="H331" s="75">
        <f>H330+Observaciones!$F330-F331-E331-G331-I330</f>
        <v>25.580000000014493</v>
      </c>
      <c r="I331" s="75">
        <f>MAX(0,(H331-Constantes!$D$14)*(1-EXP(-Constantes!$D$22)))</f>
        <v>1.1013836407307493E-3</v>
      </c>
      <c r="J331" s="75">
        <f t="shared" si="45"/>
        <v>77.233177851928289</v>
      </c>
      <c r="K331" s="75">
        <f>MAX(0,(J331-Constantes!$D$13)*(1-EXP(-Constantes!$D$23)))</f>
        <v>0.25373459362436546</v>
      </c>
      <c r="L331" s="75">
        <f t="shared" si="46"/>
        <v>0.25483597726509621</v>
      </c>
      <c r="M331" s="75">
        <f>0.0526*F331*Observaciones!$F330^1.218</f>
        <v>0</v>
      </c>
      <c r="N331" s="75">
        <f>M331*Constantes!$D$38</f>
        <v>0</v>
      </c>
      <c r="O331" s="75">
        <f t="shared" si="47"/>
        <v>0</v>
      </c>
      <c r="P331" s="15"/>
      <c r="Q331" s="120">
        <v>325</v>
      </c>
      <c r="R331" s="146">
        <f>ETo!$I330*((1-Constantes!$E$19)*ETo!$K330+ETo!$L330)</f>
        <v>2.0792356579184186</v>
      </c>
      <c r="S331" s="121">
        <f>MIN(R331*Constantes!$E$17,0.8*(V330+Observaciones!$F330-T331-U331-Constantes!$D$14))</f>
        <v>0.32000000006223389</v>
      </c>
      <c r="T331" s="121">
        <f>IF(Observaciones!$F330&gt;0.05*Constantes!$E$18,((Observaciones!$F330-0.05*Constantes!$E$18)^2)/(Observaciones!$F330+0.95*Constantes!$E$18),0)</f>
        <v>0</v>
      </c>
      <c r="U331" s="121">
        <f>MAX(0,V330+Observaciones!$F330-T331-Constantes!$D$13)</f>
        <v>0</v>
      </c>
      <c r="V331" s="121">
        <f>V330+Observaciones!$F330-T331-S331-U331-W330</f>
        <v>25.580000000014493</v>
      </c>
      <c r="W331" s="121">
        <f>MAX(0,(V331-Constantes!$D$14)*(1-EXP(-Constantes!$D$22)))</f>
        <v>1.1013836407307493E-3</v>
      </c>
      <c r="X331" s="119">
        <f>X330+(Entradas!$E$19*U331-Y330)/(800*Entradas!$D$44)</f>
        <v>0</v>
      </c>
      <c r="Y331" s="119">
        <f>8000*Entradas!$D$45*X331/Constantes!$E$32</f>
        <v>0</v>
      </c>
      <c r="Z331" s="119">
        <f>10*Escenarios!$E$11*T331</f>
        <v>0</v>
      </c>
      <c r="AA331" s="119">
        <f>10*Escenarios!$E$11*Y331</f>
        <v>0</v>
      </c>
      <c r="AB331" s="119">
        <f>0.001*Observaciones!$F330*Escenarios!$E$9</f>
        <v>2</v>
      </c>
      <c r="AC331" s="119">
        <f>Observaciones!$I330</f>
        <v>0</v>
      </c>
      <c r="AD331" s="119">
        <f>MIN(0.0005*ETo!$M330*Escenarios!$E$9*(AH330/Constantes!$E$27)^(2/3),AH330+Z331+AA331+AB331+AC331)</f>
        <v>3.8496175021789605</v>
      </c>
      <c r="AE331" s="119">
        <f>MIN(Constantes!$E$26*(AH330/Constantes!$E$27)^(2/3),AH330+Z331+AA331+AB331+AC331-AD331)</f>
        <v>12.436528250639592</v>
      </c>
      <c r="AF331" s="119">
        <f>MIN(Entradas!$E$20,AH330+Z331+AA331+AB331+AC331-AD331-AE331)</f>
        <v>1</v>
      </c>
      <c r="AG331" s="119">
        <f>MAX(0,AH330+Z331+AA331+AB331+AC331-AD331-AE331-AF331-Constantes!$E$27)</f>
        <v>0</v>
      </c>
      <c r="AH331" s="119">
        <f t="shared" si="48"/>
        <v>3253.6955480899801</v>
      </c>
      <c r="AI331" s="119">
        <f>(Escenarios!$E$11*S331+0.1*AD331)/(Escenarios!$E$12)</f>
        <v>0.32642747863899901</v>
      </c>
      <c r="AJ331" s="119">
        <f>AG331/10/Escenarios!$E$12</f>
        <v>0</v>
      </c>
      <c r="AK331" s="119">
        <f>(Escenarios!$E$11*U331+0.1*AE331)/(Escenarios!$E$12)</f>
        <v>3.553293785897027E-2</v>
      </c>
      <c r="AL331" s="121">
        <f t="shared" si="49"/>
        <v>82.553169425027406</v>
      </c>
      <c r="AM331" s="121">
        <f>MAX(0,(AL331-Constantes!$D$13)*(1-EXP(-Constantes!$D$23)))</f>
        <v>0.29048245969047803</v>
      </c>
      <c r="AN331" s="121">
        <f>AJ331+W331*Escenarios!$E$11/Escenarios!$E$12+AM331</f>
        <v>0.29156810927919835</v>
      </c>
      <c r="AO331" s="121">
        <f>0.0526*AJ331*Observaciones!$F330^1.218</f>
        <v>0</v>
      </c>
      <c r="AP331" s="121">
        <f>AO331*Constantes!$E$38</f>
        <v>0</v>
      </c>
      <c r="AQ331" s="121">
        <f t="shared" si="50"/>
        <v>0</v>
      </c>
      <c r="AR331" s="15"/>
      <c r="AS331" s="74">
        <v>325</v>
      </c>
      <c r="AT331" s="146">
        <f>ETo!$I330*((1-Constantes!$F$19)*ETo!$K330+ETo!$L330)</f>
        <v>2.0801518870369771</v>
      </c>
      <c r="AU331" s="121">
        <f>MIN(AT331*Constantes!$F$17,0.8*(AX330+Observaciones!$F330-AV331-AW331-Constantes!$D$14))</f>
        <v>0.32000000006223389</v>
      </c>
      <c r="AV331" s="121">
        <f>IF(Observaciones!$F330&gt;0.05*Constantes!$F$18,((Observaciones!$F330-0.05*Constantes!$F$18)^2)/(Observaciones!$F330+0.95*Constantes!$F$18),0)</f>
        <v>0</v>
      </c>
      <c r="AW331" s="121">
        <f>MAX(0,AX330+Observaciones!$F330-AV331-Constantes!$D$13)</f>
        <v>0</v>
      </c>
      <c r="AX331" s="121">
        <f>AX330+Observaciones!$F330-AV331-AU331-AW331-AY330</f>
        <v>25.580000000014493</v>
      </c>
      <c r="AY331" s="121">
        <f>MAX(0,(AX331-Constantes!$D$14)*(1-EXP(-Constantes!$D$22)))</f>
        <v>1.1013836407307493E-3</v>
      </c>
      <c r="AZ331" s="119">
        <f>AZ330+(Entradas!$F$19*AW331-BA330)/(800*Entradas!$D$44)</f>
        <v>0</v>
      </c>
      <c r="BA331" s="119">
        <f>8000*Entradas!$D$45*AZ331/Constantes!$F$32</f>
        <v>0</v>
      </c>
      <c r="BB331" s="119">
        <f>10*Escenarios!$F$11*AV331</f>
        <v>0</v>
      </c>
      <c r="BC331" s="119">
        <f>10*Escenarios!$F$11*BA331</f>
        <v>0</v>
      </c>
      <c r="BD331" s="119">
        <f>0.001*Observaciones!$F330*Escenarios!$F$9</f>
        <v>8</v>
      </c>
      <c r="BE331" s="119">
        <f>Observaciones!$I330</f>
        <v>0</v>
      </c>
      <c r="BF331" s="119">
        <f>MIN(0.0005*ETo!$M330*Escenarios!$F$9*(BJ330/Constantes!$F$27)^(2/3),BJ330+BB331+BE331+BC331+BD331)</f>
        <v>0.47086359416164025</v>
      </c>
      <c r="BG331" s="119">
        <f>MIN(Constantes!$F$26*(BJ330/Constantes!$F$27)^(2/3),BJ330+BB331+BC331+BD331+BE331-BF331)</f>
        <v>1.5211662944888351</v>
      </c>
      <c r="BH331" s="119">
        <f>MIN(Entradas!$F$20,BJ330+BB331+BC331+BD331+BE331-BF331-BG331)</f>
        <v>1</v>
      </c>
      <c r="BI331" s="119">
        <f>MAX(0,BJ330+BB331+BC331+BD331+BE331-BF331-BG331-BH331-Constantes!$F$27)</f>
        <v>0</v>
      </c>
      <c r="BJ331" s="119">
        <f t="shared" si="51"/>
        <v>22.487864376735146</v>
      </c>
      <c r="BK331" s="119">
        <f>(Escenarios!$F$11*AU331+0.1*BF331)/(Escenarios!$F$12)</f>
        <v>0.30305961032771095</v>
      </c>
      <c r="BL331" s="119">
        <f>BI331/10/Escenarios!$F$12</f>
        <v>0</v>
      </c>
      <c r="BM331" s="119">
        <f>(Escenarios!$F$11*AW331+0.1*BG331)/(Escenarios!$F$12)</f>
        <v>4.346189412825243E-3</v>
      </c>
      <c r="BN331" s="121">
        <f t="shared" si="52"/>
        <v>84.788915644172249</v>
      </c>
      <c r="BO331" s="121">
        <f>MAX(0,(BN331-Constantes!$D$13)*(1-EXP(-Constantes!$D$23)))</f>
        <v>0.30592588690085071</v>
      </c>
      <c r="BP331" s="121">
        <f>BL331+AY331*Escenarios!$F$11/Escenarios!$F$12+BO331</f>
        <v>0.3069643343335397</v>
      </c>
      <c r="BQ331" s="121">
        <f>0.0526*BL331*Observaciones!$F330^1.218</f>
        <v>0</v>
      </c>
      <c r="BR331" s="121">
        <f>BQ331*Constantes!$F$38</f>
        <v>0</v>
      </c>
      <c r="BS331" s="121">
        <f t="shared" si="53"/>
        <v>0</v>
      </c>
      <c r="BT331" s="15"/>
      <c r="BU331" s="74">
        <v>325</v>
      </c>
      <c r="BV331" s="75">
        <f>0.0526*Observaciones!$F330^2.218</f>
        <v>6.8921513346888582E-3</v>
      </c>
      <c r="BW331" s="75">
        <f>IF(Observaciones!$F330&gt;0.05*$CA$7,((Observaciones!$F330-0.05*$CA$7)^2)/(Observaciones!$F330+0.95*$CA$7),0)</f>
        <v>0</v>
      </c>
      <c r="BX331" s="75">
        <f>0.0526*BW331*Observaciones!$F330^1.218</f>
        <v>0</v>
      </c>
      <c r="BY331" s="27"/>
      <c r="BZ331" s="27"/>
      <c r="CA331" s="103"/>
      <c r="CB331" s="37"/>
    </row>
    <row r="332" spans="2:80" s="2" customFormat="1" ht="14.5" x14ac:dyDescent="0.35">
      <c r="B332" s="36"/>
      <c r="C332" s="74">
        <v>326</v>
      </c>
      <c r="D332" s="146">
        <f>ETo!$I331*((1-Constantes!$D$19)*ETo!$K331+ETo!$L331)</f>
        <v>1.9882526268098493</v>
      </c>
      <c r="E332" s="75">
        <f>MIN(D332*Constantes!$D$17,0.8*(H331+Observaciones!$F331-F332-G332-Constantes!$D$14))</f>
        <v>6.4000000011591854E-2</v>
      </c>
      <c r="F332" s="75">
        <f>IF(Observaciones!$F331&gt;0.05*Constantes!$D$18,((Observaciones!$F331-0.05*Constantes!$D$18)^2)/(Observaciones!$F331+0.95*Constantes!$D$18),0)</f>
        <v>0</v>
      </c>
      <c r="G332" s="75">
        <f>MAX(0,H331+Observaciones!$F331-F332-Constantes!$D$13)</f>
        <v>0</v>
      </c>
      <c r="H332" s="75">
        <f>H331+Observaciones!$F331-F332-E332-G332-I331</f>
        <v>25.514898616362171</v>
      </c>
      <c r="I332" s="75">
        <f>MAX(0,(H332-Constantes!$D$14)*(1-EXP(-Constantes!$D$22)))</f>
        <v>2.0511365409802901E-4</v>
      </c>
      <c r="J332" s="75">
        <f t="shared" si="45"/>
        <v>76.979443258303917</v>
      </c>
      <c r="K332" s="75">
        <f>MAX(0,(J332-Constantes!$D$13)*(1-EXP(-Constantes!$D$23)))</f>
        <v>0.2519819207611233</v>
      </c>
      <c r="L332" s="75">
        <f t="shared" si="46"/>
        <v>0.25218703441522133</v>
      </c>
      <c r="M332" s="75">
        <f>0.0526*F332*Observaciones!$F331^1.218</f>
        <v>0</v>
      </c>
      <c r="N332" s="75">
        <f>M332*Constantes!$D$38</f>
        <v>0</v>
      </c>
      <c r="O332" s="75">
        <f t="shared" si="47"/>
        <v>0</v>
      </c>
      <c r="P332" s="15"/>
      <c r="Q332" s="120">
        <v>326</v>
      </c>
      <c r="R332" s="146">
        <f>ETo!$I331*((1-Constantes!$E$19)*ETo!$K331+ETo!$L331)</f>
        <v>1.9885278319602244</v>
      </c>
      <c r="S332" s="121">
        <f>MIN(R332*Constantes!$E$17,0.8*(V331+Observaciones!$F331-T332-U332-Constantes!$D$14))</f>
        <v>6.4000000011591854E-2</v>
      </c>
      <c r="T332" s="121">
        <f>IF(Observaciones!$F331&gt;0.05*Constantes!$E$18,((Observaciones!$F331-0.05*Constantes!$E$18)^2)/(Observaciones!$F331+0.95*Constantes!$E$18),0)</f>
        <v>0</v>
      </c>
      <c r="U332" s="121">
        <f>MAX(0,V331+Observaciones!$F331-T332-Constantes!$D$13)</f>
        <v>0</v>
      </c>
      <c r="V332" s="121">
        <f>V331+Observaciones!$F331-T332-S332-U332-W331</f>
        <v>25.514898616362171</v>
      </c>
      <c r="W332" s="121">
        <f>MAX(0,(V332-Constantes!$D$14)*(1-EXP(-Constantes!$D$22)))</f>
        <v>2.0511365409802901E-4</v>
      </c>
      <c r="X332" s="119">
        <f>X331+(Entradas!$E$19*U332-Y331)/(800*Entradas!$D$44)</f>
        <v>0</v>
      </c>
      <c r="Y332" s="119">
        <f>8000*Entradas!$D$45*X332/Constantes!$E$32</f>
        <v>0</v>
      </c>
      <c r="Z332" s="119">
        <f>10*Escenarios!$E$11*T332</f>
        <v>0</v>
      </c>
      <c r="AA332" s="119">
        <f>10*Escenarios!$E$11*Y332</f>
        <v>0</v>
      </c>
      <c r="AB332" s="119">
        <f>0.001*Observaciones!$F331*Escenarios!$E$9</f>
        <v>0</v>
      </c>
      <c r="AC332" s="119">
        <f>Observaciones!$I331</f>
        <v>0</v>
      </c>
      <c r="AD332" s="119">
        <f>MIN(0.0005*ETo!$M331*Escenarios!$E$9*(AH331/Constantes!$E$27)^(2/3),AH331+Z332+AA332+AB332+AC332)</f>
        <v>3.6697829210640842</v>
      </c>
      <c r="AE332" s="119">
        <f>MIN(Constantes!$E$26*(AH331/Constantes!$E$27)^(2/3),AH331+Z332+AA332+AB332+AC332-AD332)</f>
        <v>12.397728185822558</v>
      </c>
      <c r="AF332" s="119">
        <f>MIN(Entradas!$E$20,AH331+Z332+AA332+AB332+AC332-AD332-AE332)</f>
        <v>1</v>
      </c>
      <c r="AG332" s="119">
        <f>MAX(0,AH331+Z332+AA332+AB332+AC332-AD332-AE332-AF332-Constantes!$E$27)</f>
        <v>0</v>
      </c>
      <c r="AH332" s="119">
        <f t="shared" si="48"/>
        <v>3236.6280369830938</v>
      </c>
      <c r="AI332" s="119">
        <f>(Escenarios!$E$11*S332+0.1*AD332)/(Escenarios!$E$12)</f>
        <v>7.3570808357323644E-2</v>
      </c>
      <c r="AJ332" s="119">
        <f>AG332/10/Escenarios!$E$12</f>
        <v>0</v>
      </c>
      <c r="AK332" s="119">
        <f>(Escenarios!$E$11*U332+0.1*AE332)/(Escenarios!$E$12)</f>
        <v>3.5422080530921593E-2</v>
      </c>
      <c r="AL332" s="121">
        <f t="shared" si="49"/>
        <v>82.298109045867847</v>
      </c>
      <c r="AM332" s="121">
        <f>MAX(0,(AL332-Constantes!$D$13)*(1-EXP(-Constantes!$D$23)))</f>
        <v>0.28872062895760203</v>
      </c>
      <c r="AN332" s="121">
        <f>AJ332+W332*Escenarios!$E$11/Escenarios!$E$12+AM332</f>
        <v>0.28892281241664153</v>
      </c>
      <c r="AO332" s="121">
        <f>0.0526*AJ332*Observaciones!$F331^1.218</f>
        <v>0</v>
      </c>
      <c r="AP332" s="121">
        <f>AO332*Constantes!$E$38</f>
        <v>0</v>
      </c>
      <c r="AQ332" s="121">
        <f t="shared" si="50"/>
        <v>0</v>
      </c>
      <c r="AR332" s="15"/>
      <c r="AS332" s="74">
        <v>326</v>
      </c>
      <c r="AT332" s="146">
        <f>ETo!$I331*((1-Constantes!$F$19)*ETo!$K331+ETo!$L331)</f>
        <v>1.989403484711419</v>
      </c>
      <c r="AU332" s="121">
        <f>MIN(AT332*Constantes!$F$17,0.8*(AX331+Observaciones!$F331-AV332-AW332-Constantes!$D$14))</f>
        <v>6.4000000011591854E-2</v>
      </c>
      <c r="AV332" s="121">
        <f>IF(Observaciones!$F331&gt;0.05*Constantes!$F$18,((Observaciones!$F331-0.05*Constantes!$F$18)^2)/(Observaciones!$F331+0.95*Constantes!$F$18),0)</f>
        <v>0</v>
      </c>
      <c r="AW332" s="121">
        <f>MAX(0,AX331+Observaciones!$F331-AV332-Constantes!$D$13)</f>
        <v>0</v>
      </c>
      <c r="AX332" s="121">
        <f>AX331+Observaciones!$F331-AV332-AU332-AW332-AY331</f>
        <v>25.514898616362171</v>
      </c>
      <c r="AY332" s="121">
        <f>MAX(0,(AX332-Constantes!$D$14)*(1-EXP(-Constantes!$D$22)))</f>
        <v>2.0511365409802901E-4</v>
      </c>
      <c r="AZ332" s="119">
        <f>AZ331+(Entradas!$F$19*AW332-BA331)/(800*Entradas!$D$44)</f>
        <v>0</v>
      </c>
      <c r="BA332" s="119">
        <f>8000*Entradas!$D$45*AZ332/Constantes!$F$32</f>
        <v>0</v>
      </c>
      <c r="BB332" s="119">
        <f>10*Escenarios!$F$11*AV332</f>
        <v>0</v>
      </c>
      <c r="BC332" s="119">
        <f>10*Escenarios!$F$11*BA332</f>
        <v>0</v>
      </c>
      <c r="BD332" s="119">
        <f>0.001*Observaciones!$F331*Escenarios!$F$9</f>
        <v>0</v>
      </c>
      <c r="BE332" s="119">
        <f>Observaciones!$I331</f>
        <v>0</v>
      </c>
      <c r="BF332" s="119">
        <f>MIN(0.0005*ETo!$M331*Escenarios!$F$9*(BJ331/Constantes!$F$27)^(2/3),BJ331+BB332+BE332+BC332+BD332)</f>
        <v>0.53261643906717837</v>
      </c>
      <c r="BG332" s="119">
        <f>MIN(Constantes!$F$26*(BJ331/Constantes!$F$27)^(2/3),BJ331+BB332+BC332+BD332+BE332-BF332)</f>
        <v>1.7993527085631915</v>
      </c>
      <c r="BH332" s="119">
        <f>MIN(Entradas!$F$20,BJ331+BB332+BC332+BD332+BE332-BF332-BG332)</f>
        <v>1</v>
      </c>
      <c r="BI332" s="119">
        <f>MAX(0,BJ331+BB332+BC332+BD332+BE332-BF332-BG332-BH332-Constantes!$F$27)</f>
        <v>0</v>
      </c>
      <c r="BJ332" s="119">
        <f t="shared" si="51"/>
        <v>19.155895229104775</v>
      </c>
      <c r="BK332" s="119">
        <f>(Escenarios!$F$11*AU332+0.1*BF332)/(Escenarios!$F$12)</f>
        <v>6.1864618408264252E-2</v>
      </c>
      <c r="BL332" s="119">
        <f>BI332/10/Escenarios!$F$12</f>
        <v>0</v>
      </c>
      <c r="BM332" s="119">
        <f>(Escenarios!$F$11*AW332+0.1*BG332)/(Escenarios!$F$12)</f>
        <v>5.1410077387519758E-3</v>
      </c>
      <c r="BN332" s="121">
        <f t="shared" si="52"/>
        <v>84.488130765010155</v>
      </c>
      <c r="BO332" s="121">
        <f>MAX(0,(BN332-Constantes!$D$13)*(1-EXP(-Constantes!$D$23)))</f>
        <v>0.30384821397556794</v>
      </c>
      <c r="BP332" s="121">
        <f>BL332+AY332*Escenarios!$F$11/Escenarios!$F$12+BO332</f>
        <v>0.30404160684943177</v>
      </c>
      <c r="BQ332" s="121">
        <f>0.0526*BL332*Observaciones!$F331^1.218</f>
        <v>0</v>
      </c>
      <c r="BR332" s="121">
        <f>BQ332*Constantes!$F$38</f>
        <v>0</v>
      </c>
      <c r="BS332" s="121">
        <f t="shared" si="53"/>
        <v>0</v>
      </c>
      <c r="BT332" s="15"/>
      <c r="BU332" s="74">
        <v>326</v>
      </c>
      <c r="BV332" s="75">
        <f>0.0526*Observaciones!$F331^2.218</f>
        <v>0</v>
      </c>
      <c r="BW332" s="75">
        <f>IF(Observaciones!$F331&gt;0.05*$CA$7,((Observaciones!$F331-0.05*$CA$7)^2)/(Observaciones!$F331+0.95*$CA$7),0)</f>
        <v>0</v>
      </c>
      <c r="BX332" s="75">
        <f>0.0526*BW332*Observaciones!$F331^1.218</f>
        <v>0</v>
      </c>
      <c r="BY332" s="27"/>
      <c r="BZ332" s="27"/>
      <c r="CA332" s="103"/>
      <c r="CB332" s="37"/>
    </row>
    <row r="333" spans="2:80" s="2" customFormat="1" ht="14.5" x14ac:dyDescent="0.35">
      <c r="B333" s="36"/>
      <c r="C333" s="74">
        <v>327</v>
      </c>
      <c r="D333" s="146">
        <f>ETo!$I332*((1-Constantes!$D$19)*ETo!$K332+ETo!$L332)</f>
        <v>1.8812759729501169</v>
      </c>
      <c r="E333" s="75">
        <f>MIN(D333*Constantes!$D$17,0.8*(H332+Observaciones!$F332-F333-G333-Constantes!$D$14))</f>
        <v>1.1918893089733729E-2</v>
      </c>
      <c r="F333" s="75">
        <f>IF(Observaciones!$F332&gt;0.05*Constantes!$D$18,((Observaciones!$F332-0.05*Constantes!$D$18)^2)/(Observaciones!$F332+0.95*Constantes!$D$18),0)</f>
        <v>0</v>
      </c>
      <c r="G333" s="75">
        <f>MAX(0,H332+Observaciones!$F332-F333-Constantes!$D$13)</f>
        <v>0</v>
      </c>
      <c r="H333" s="75">
        <f>H332+Observaciones!$F332-F333-E333-G333-I332</f>
        <v>25.502774609618339</v>
      </c>
      <c r="I333" s="75">
        <f>MAX(0,(H333-Constantes!$D$14)*(1-EXP(-Constantes!$D$22)))</f>
        <v>3.8198870531185477E-5</v>
      </c>
      <c r="J333" s="75">
        <f t="shared" si="45"/>
        <v>76.727461337542792</v>
      </c>
      <c r="K333" s="75">
        <f>MAX(0,(J333-Constantes!$D$13)*(1-EXP(-Constantes!$D$23)))</f>
        <v>0.2502413544936814</v>
      </c>
      <c r="L333" s="75">
        <f t="shared" si="46"/>
        <v>0.25027955336421259</v>
      </c>
      <c r="M333" s="75">
        <f>0.0526*F333*Observaciones!$F332^1.218</f>
        <v>0</v>
      </c>
      <c r="N333" s="75">
        <f>M333*Constantes!$D$38</f>
        <v>0</v>
      </c>
      <c r="O333" s="75">
        <f t="shared" si="47"/>
        <v>0</v>
      </c>
      <c r="P333" s="15"/>
      <c r="Q333" s="120">
        <v>327</v>
      </c>
      <c r="R333" s="146">
        <f>ETo!$I332*((1-Constantes!$E$19)*ETo!$K332+ETo!$L332)</f>
        <v>1.8815357793330201</v>
      </c>
      <c r="S333" s="121">
        <f>MIN(R333*Constantes!$E$17,0.8*(V332+Observaciones!$F332-T333-U333-Constantes!$D$14))</f>
        <v>1.1918893089733729E-2</v>
      </c>
      <c r="T333" s="121">
        <f>IF(Observaciones!$F332&gt;0.05*Constantes!$E$18,((Observaciones!$F332-0.05*Constantes!$E$18)^2)/(Observaciones!$F332+0.95*Constantes!$E$18),0)</f>
        <v>0</v>
      </c>
      <c r="U333" s="121">
        <f>MAX(0,V332+Observaciones!$F332-T333-Constantes!$D$13)</f>
        <v>0</v>
      </c>
      <c r="V333" s="121">
        <f>V332+Observaciones!$F332-T333-S333-U333-W332</f>
        <v>25.502774609618339</v>
      </c>
      <c r="W333" s="121">
        <f>MAX(0,(V333-Constantes!$D$14)*(1-EXP(-Constantes!$D$22)))</f>
        <v>3.8198870531185477E-5</v>
      </c>
      <c r="X333" s="119">
        <f>X332+(Entradas!$E$19*U333-Y332)/(800*Entradas!$D$44)</f>
        <v>0</v>
      </c>
      <c r="Y333" s="119">
        <f>8000*Entradas!$D$45*X333/Constantes!$E$32</f>
        <v>0</v>
      </c>
      <c r="Z333" s="119">
        <f>10*Escenarios!$E$11*T333</f>
        <v>0</v>
      </c>
      <c r="AA333" s="119">
        <f>10*Escenarios!$E$11*Y333</f>
        <v>0</v>
      </c>
      <c r="AB333" s="119">
        <f>0.001*Observaciones!$F332*Escenarios!$E$9</f>
        <v>0</v>
      </c>
      <c r="AC333" s="119">
        <f>Observaciones!$I332</f>
        <v>0</v>
      </c>
      <c r="AD333" s="119">
        <f>MIN(0.0005*ETo!$M332*Escenarios!$E$9*(AH332/Constantes!$E$27)^(2/3),AH332+Z333+AA333+AB333+AC333)</f>
        <v>3.4589184185377464</v>
      </c>
      <c r="AE333" s="119">
        <f>MIN(Constantes!$E$26*(AH332/Constantes!$E$27)^(2/3),AH332+Z333+AA333+AB333+AC333-AD333)</f>
        <v>12.354334699742376</v>
      </c>
      <c r="AF333" s="119">
        <f>MIN(Entradas!$E$20,AH332+Z333+AA333+AB333+AC333-AD333-AE333)</f>
        <v>1</v>
      </c>
      <c r="AG333" s="119">
        <f>MAX(0,AH332+Z333+AA333+AB333+AC333-AD333-AE333-AF333-Constantes!$E$27)</f>
        <v>0</v>
      </c>
      <c r="AH333" s="119">
        <f t="shared" si="48"/>
        <v>3219.8147838648133</v>
      </c>
      <c r="AI333" s="119">
        <f>(Escenarios!$E$11*S333+0.1*AD333)/(Escenarios!$E$12)</f>
        <v>2.1631247241416806E-2</v>
      </c>
      <c r="AJ333" s="119">
        <f>AG333/10/Escenarios!$E$12</f>
        <v>0</v>
      </c>
      <c r="AK333" s="119">
        <f>(Escenarios!$E$11*U333+0.1*AE333)/(Escenarios!$E$12)</f>
        <v>3.5298099142121078E-2</v>
      </c>
      <c r="AL333" s="121">
        <f t="shared" si="49"/>
        <v>82.044686516052366</v>
      </c>
      <c r="AM333" s="121">
        <f>MAX(0,(AL333-Constantes!$D$13)*(1-EXP(-Constantes!$D$23)))</f>
        <v>0.28697011167654374</v>
      </c>
      <c r="AN333" s="121">
        <f>AJ333+W333*Escenarios!$E$11/Escenarios!$E$12+AM333</f>
        <v>0.28700776484892448</v>
      </c>
      <c r="AO333" s="121">
        <f>0.0526*AJ333*Observaciones!$F332^1.218</f>
        <v>0</v>
      </c>
      <c r="AP333" s="121">
        <f>AO333*Constantes!$E$38</f>
        <v>0</v>
      </c>
      <c r="AQ333" s="121">
        <f t="shared" si="50"/>
        <v>0</v>
      </c>
      <c r="AR333" s="15"/>
      <c r="AS333" s="74">
        <v>327</v>
      </c>
      <c r="AT333" s="146">
        <f>ETo!$I332*((1-Constantes!$F$19)*ETo!$K332+ETo!$L332)</f>
        <v>1.8823624360058944</v>
      </c>
      <c r="AU333" s="121">
        <f>MIN(AT333*Constantes!$F$17,0.8*(AX332+Observaciones!$F332-AV333-AW333-Constantes!$D$14))</f>
        <v>1.1918893089733729E-2</v>
      </c>
      <c r="AV333" s="121">
        <f>IF(Observaciones!$F332&gt;0.05*Constantes!$F$18,((Observaciones!$F332-0.05*Constantes!$F$18)^2)/(Observaciones!$F332+0.95*Constantes!$F$18),0)</f>
        <v>0</v>
      </c>
      <c r="AW333" s="121">
        <f>MAX(0,AX332+Observaciones!$F332-AV333-Constantes!$D$13)</f>
        <v>0</v>
      </c>
      <c r="AX333" s="121">
        <f>AX332+Observaciones!$F332-AV333-AU333-AW333-AY332</f>
        <v>25.502774609618339</v>
      </c>
      <c r="AY333" s="121">
        <f>MAX(0,(AX333-Constantes!$D$14)*(1-EXP(-Constantes!$D$22)))</f>
        <v>3.8198870531185477E-5</v>
      </c>
      <c r="AZ333" s="119">
        <f>AZ332+(Entradas!$F$19*AW333-BA332)/(800*Entradas!$D$44)</f>
        <v>0</v>
      </c>
      <c r="BA333" s="119">
        <f>8000*Entradas!$D$45*AZ333/Constantes!$F$32</f>
        <v>0</v>
      </c>
      <c r="BB333" s="119">
        <f>10*Escenarios!$F$11*AV333</f>
        <v>0</v>
      </c>
      <c r="BC333" s="119">
        <f>10*Escenarios!$F$11*BA333</f>
        <v>0</v>
      </c>
      <c r="BD333" s="119">
        <f>0.001*Observaciones!$F332*Escenarios!$F$9</f>
        <v>0</v>
      </c>
      <c r="BE333" s="119">
        <f>Observaciones!$I332</f>
        <v>0</v>
      </c>
      <c r="BF333" s="119">
        <f>MIN(0.0005*ETo!$M332*Escenarios!$F$9*(BJ332/Constantes!$F$27)^(2/3),BJ332+BB333+BE333+BC333+BD333)</f>
        <v>0.45269609794906301</v>
      </c>
      <c r="BG333" s="119">
        <f>MIN(Constantes!$F$26*(BJ332/Constantes!$F$27)^(2/3),BJ332+BB333+BC333+BD333+BE333-BF333)</f>
        <v>1.6169098066482919</v>
      </c>
      <c r="BH333" s="119">
        <f>MIN(Entradas!$F$20,BJ332+BB333+BC333+BD333+BE333-BF333-BG333)</f>
        <v>1</v>
      </c>
      <c r="BI333" s="119">
        <f>MAX(0,BJ332+BB333+BC333+BD333+BE333-BF333-BG333-BH333-Constantes!$F$27)</f>
        <v>0</v>
      </c>
      <c r="BJ333" s="119">
        <f t="shared" si="51"/>
        <v>16.086289324507423</v>
      </c>
      <c r="BK333" s="119">
        <f>(Escenarios!$F$11*AU333+0.1*BF333)/(Escenarios!$F$12)</f>
        <v>1.2531230907317696E-2</v>
      </c>
      <c r="BL333" s="119">
        <f>BI333/10/Escenarios!$F$12</f>
        <v>0</v>
      </c>
      <c r="BM333" s="119">
        <f>(Escenarios!$F$11*AW333+0.1*BG333)/(Escenarios!$F$12)</f>
        <v>4.6197423047094057E-3</v>
      </c>
      <c r="BN333" s="121">
        <f t="shared" si="52"/>
        <v>84.188902293339297</v>
      </c>
      <c r="BO333" s="121">
        <f>MAX(0,(BN333-Constantes!$D$13)*(1-EXP(-Constantes!$D$23)))</f>
        <v>0.30178129194213277</v>
      </c>
      <c r="BP333" s="121">
        <f>BL333+AY333*Escenarios!$F$11/Escenarios!$F$12+BO333</f>
        <v>0.30181730802006218</v>
      </c>
      <c r="BQ333" s="121">
        <f>0.0526*BL333*Observaciones!$F332^1.218</f>
        <v>0</v>
      </c>
      <c r="BR333" s="121">
        <f>BQ333*Constantes!$F$38</f>
        <v>0</v>
      </c>
      <c r="BS333" s="121">
        <f t="shared" si="53"/>
        <v>0</v>
      </c>
      <c r="BT333" s="15"/>
      <c r="BU333" s="74">
        <v>327</v>
      </c>
      <c r="BV333" s="75">
        <f>0.0526*Observaciones!$F332^2.218</f>
        <v>0</v>
      </c>
      <c r="BW333" s="75">
        <f>IF(Observaciones!$F332&gt;0.05*$CA$7,((Observaciones!$F332-0.05*$CA$7)^2)/(Observaciones!$F332+0.95*$CA$7),0)</f>
        <v>0</v>
      </c>
      <c r="BX333" s="75">
        <f>0.0526*BW333*Observaciones!$F332^1.218</f>
        <v>0</v>
      </c>
      <c r="BY333" s="27"/>
      <c r="BZ333" s="27"/>
      <c r="CA333" s="103"/>
      <c r="CB333" s="37"/>
    </row>
    <row r="334" spans="2:80" s="2" customFormat="1" ht="14.5" x14ac:dyDescent="0.35">
      <c r="B334" s="36"/>
      <c r="C334" s="74">
        <v>328</v>
      </c>
      <c r="D334" s="146">
        <f>ETo!$I333*((1-Constantes!$D$19)*ETo!$K333+ETo!$L333)</f>
        <v>1.9246626822877402</v>
      </c>
      <c r="E334" s="75">
        <f>MIN(D334*Constantes!$D$17,0.8*(H333+Observaciones!$F333-F334-G334-Constantes!$D$14))</f>
        <v>2.2196876946679821E-3</v>
      </c>
      <c r="F334" s="75">
        <f>IF(Observaciones!$F333&gt;0.05*Constantes!$D$18,((Observaciones!$F333-0.05*Constantes!$D$18)^2)/(Observaciones!$F333+0.95*Constantes!$D$18),0)</f>
        <v>0</v>
      </c>
      <c r="G334" s="75">
        <f>MAX(0,H333+Observaciones!$F333-F334-Constantes!$D$13)</f>
        <v>0</v>
      </c>
      <c r="H334" s="75">
        <f>H333+Observaciones!$F333-F334-E334-G334-I333</f>
        <v>25.500516723053138</v>
      </c>
      <c r="I334" s="75">
        <f>MAX(0,(H334-Constantes!$D$14)*(1-EXP(-Constantes!$D$22)))</f>
        <v>7.1138789676015766E-6</v>
      </c>
      <c r="J334" s="75">
        <f t="shared" si="45"/>
        <v>76.47721998304911</v>
      </c>
      <c r="K334" s="75">
        <f>MAX(0,(J334-Constantes!$D$13)*(1-EXP(-Constantes!$D$23)))</f>
        <v>0.24851281119567395</v>
      </c>
      <c r="L334" s="75">
        <f t="shared" si="46"/>
        <v>0.24851992507464155</v>
      </c>
      <c r="M334" s="75">
        <f>0.0526*F334*Observaciones!$F333^1.218</f>
        <v>0</v>
      </c>
      <c r="N334" s="75">
        <f>M334*Constantes!$D$38</f>
        <v>0</v>
      </c>
      <c r="O334" s="75">
        <f t="shared" si="47"/>
        <v>0</v>
      </c>
      <c r="P334" s="15"/>
      <c r="Q334" s="120">
        <v>328</v>
      </c>
      <c r="R334" s="146">
        <f>ETo!$I333*((1-Constantes!$E$19)*ETo!$K333+ETo!$L333)</f>
        <v>1.9249287510662205</v>
      </c>
      <c r="S334" s="121">
        <f>MIN(R334*Constantes!$E$17,0.8*(V333+Observaciones!$F333-T334-U334-Constantes!$D$14))</f>
        <v>2.2196876946679821E-3</v>
      </c>
      <c r="T334" s="121">
        <f>IF(Observaciones!$F333&gt;0.05*Constantes!$E$18,((Observaciones!$F333-0.05*Constantes!$E$18)^2)/(Observaciones!$F333+0.95*Constantes!$E$18),0)</f>
        <v>0</v>
      </c>
      <c r="U334" s="121">
        <f>MAX(0,V333+Observaciones!$F333-T334-Constantes!$D$13)</f>
        <v>0</v>
      </c>
      <c r="V334" s="121">
        <f>V333+Observaciones!$F333-T334-S334-U334-W333</f>
        <v>25.500516723053138</v>
      </c>
      <c r="W334" s="121">
        <f>MAX(0,(V334-Constantes!$D$14)*(1-EXP(-Constantes!$D$22)))</f>
        <v>7.1138789676015766E-6</v>
      </c>
      <c r="X334" s="119">
        <f>X333+(Entradas!$E$19*U334-Y333)/(800*Entradas!$D$44)</f>
        <v>0</v>
      </c>
      <c r="Y334" s="119">
        <f>8000*Entradas!$D$45*X334/Constantes!$E$32</f>
        <v>0</v>
      </c>
      <c r="Z334" s="119">
        <f>10*Escenarios!$E$11*T334</f>
        <v>0</v>
      </c>
      <c r="AA334" s="119">
        <f>10*Escenarios!$E$11*Y334</f>
        <v>0</v>
      </c>
      <c r="AB334" s="119">
        <f>0.001*Observaciones!$F333*Escenarios!$E$9</f>
        <v>0</v>
      </c>
      <c r="AC334" s="119">
        <f>Observaciones!$I333</f>
        <v>0</v>
      </c>
      <c r="AD334" s="119">
        <f>MIN(0.0005*ETo!$M333*Escenarios!$E$9*(AH333/Constantes!$E$27)^(2/3),AH333+Z334+AA334+AB334+AC334)</f>
        <v>3.5269985491508482</v>
      </c>
      <c r="AE334" s="119">
        <f>MIN(Constantes!$E$26*(AH333/Constantes!$E$27)^(2/3),AH333+Z334+AA334+AB334+AC334-AD334)</f>
        <v>12.311513012602521</v>
      </c>
      <c r="AF334" s="119">
        <f>MIN(Entradas!$E$20,AH333+Z334+AA334+AB334+AC334-AD334-AE334)</f>
        <v>1</v>
      </c>
      <c r="AG334" s="119">
        <f>MAX(0,AH333+Z334+AA334+AB334+AC334-AD334-AE334-AF334-Constantes!$E$27)</f>
        <v>0</v>
      </c>
      <c r="AH334" s="119">
        <f t="shared" si="48"/>
        <v>3202.9762723030599</v>
      </c>
      <c r="AI334" s="119">
        <f>(Escenarios!$E$11*S334+0.1*AD334)/(Escenarios!$E$12)</f>
        <v>1.2265116582318006E-2</v>
      </c>
      <c r="AJ334" s="119">
        <f>AG334/10/Escenarios!$E$12</f>
        <v>0</v>
      </c>
      <c r="AK334" s="119">
        <f>(Escenarios!$E$11*U334+0.1*AE334)/(Escenarios!$E$12)</f>
        <v>3.5175751464578631E-2</v>
      </c>
      <c r="AL334" s="121">
        <f t="shared" si="49"/>
        <v>81.792892155840406</v>
      </c>
      <c r="AM334" s="121">
        <f>MAX(0,(AL334-Constantes!$D$13)*(1-EXP(-Constantes!$D$23)))</f>
        <v>0.28523084098445101</v>
      </c>
      <c r="AN334" s="121">
        <f>AJ334+W334*Escenarios!$E$11/Escenarios!$E$12+AM334</f>
        <v>0.28523785323657619</v>
      </c>
      <c r="AO334" s="121">
        <f>0.0526*AJ334*Observaciones!$F333^1.218</f>
        <v>0</v>
      </c>
      <c r="AP334" s="121">
        <f>AO334*Constantes!$E$38</f>
        <v>0</v>
      </c>
      <c r="AQ334" s="121">
        <f t="shared" si="50"/>
        <v>0</v>
      </c>
      <c r="AR334" s="15"/>
      <c r="AS334" s="74">
        <v>328</v>
      </c>
      <c r="AT334" s="146">
        <f>ETo!$I333*((1-Constantes!$F$19)*ETo!$K333+ETo!$L333)</f>
        <v>1.9257753335432057</v>
      </c>
      <c r="AU334" s="121">
        <f>MIN(AT334*Constantes!$F$17,0.8*(AX333+Observaciones!$F333-AV334-AW334-Constantes!$D$14))</f>
        <v>2.2196876946679821E-3</v>
      </c>
      <c r="AV334" s="121">
        <f>IF(Observaciones!$F333&gt;0.05*Constantes!$F$18,((Observaciones!$F333-0.05*Constantes!$F$18)^2)/(Observaciones!$F333+0.95*Constantes!$F$18),0)</f>
        <v>0</v>
      </c>
      <c r="AW334" s="121">
        <f>MAX(0,AX333+Observaciones!$F333-AV334-Constantes!$D$13)</f>
        <v>0</v>
      </c>
      <c r="AX334" s="121">
        <f>AX333+Observaciones!$F333-AV334-AU334-AW334-AY333</f>
        <v>25.500516723053138</v>
      </c>
      <c r="AY334" s="121">
        <f>MAX(0,(AX334-Constantes!$D$14)*(1-EXP(-Constantes!$D$22)))</f>
        <v>7.1138789676015766E-6</v>
      </c>
      <c r="AZ334" s="119">
        <f>AZ333+(Entradas!$F$19*AW334-BA333)/(800*Entradas!$D$44)</f>
        <v>0</v>
      </c>
      <c r="BA334" s="119">
        <f>8000*Entradas!$D$45*AZ334/Constantes!$F$32</f>
        <v>0</v>
      </c>
      <c r="BB334" s="119">
        <f>10*Escenarios!$F$11*AV334</f>
        <v>0</v>
      </c>
      <c r="BC334" s="119">
        <f>10*Escenarios!$F$11*BA334</f>
        <v>0</v>
      </c>
      <c r="BD334" s="119">
        <f>0.001*Observaciones!$F333*Escenarios!$F$9</f>
        <v>0</v>
      </c>
      <c r="BE334" s="119">
        <f>Observaciones!$I333</f>
        <v>0</v>
      </c>
      <c r="BF334" s="119">
        <f>MIN(0.0005*ETo!$M333*Escenarios!$F$9*(BJ333/Constantes!$F$27)^(2/3),BJ333+BB334+BE334+BC334+BD334)</f>
        <v>0.41230183020741556</v>
      </c>
      <c r="BG334" s="119">
        <f>MIN(Constantes!$F$26*(BJ333/Constantes!$F$27)^(2/3),BJ333+BB334+BC334+BD334+BE334-BF334)</f>
        <v>1.439200860726334</v>
      </c>
      <c r="BH334" s="119">
        <f>MIN(Entradas!$F$20,BJ333+BB334+BC334+BD334+BE334-BF334-BG334)</f>
        <v>1</v>
      </c>
      <c r="BI334" s="119">
        <f>MAX(0,BJ333+BB334+BC334+BD334+BE334-BF334-BG334-BH334-Constantes!$F$27)</f>
        <v>0</v>
      </c>
      <c r="BJ334" s="119">
        <f t="shared" si="51"/>
        <v>13.234786633573673</v>
      </c>
      <c r="BK334" s="119">
        <f>(Escenarios!$F$11*AU334+0.1*BF334)/(Escenarios!$F$12)</f>
        <v>3.2708536269938568E-3</v>
      </c>
      <c r="BL334" s="119">
        <f>BI334/10/Escenarios!$F$12</f>
        <v>0</v>
      </c>
      <c r="BM334" s="119">
        <f>(Escenarios!$F$11*AW334+0.1*BG334)/(Escenarios!$F$12)</f>
        <v>4.1120024592180976E-3</v>
      </c>
      <c r="BN334" s="121">
        <f t="shared" si="52"/>
        <v>83.891233003856385</v>
      </c>
      <c r="BO334" s="121">
        <f>MAX(0,(BN334-Constantes!$D$13)*(1-EXP(-Constantes!$D$23)))</f>
        <v>0.29972513996677524</v>
      </c>
      <c r="BP334" s="121">
        <f>BL334+AY334*Escenarios!$F$11/Escenarios!$F$12+BO334</f>
        <v>0.29973184733837327</v>
      </c>
      <c r="BQ334" s="121">
        <f>0.0526*BL334*Observaciones!$F333^1.218</f>
        <v>0</v>
      </c>
      <c r="BR334" s="121">
        <f>BQ334*Constantes!$F$38</f>
        <v>0</v>
      </c>
      <c r="BS334" s="121">
        <f t="shared" si="53"/>
        <v>0</v>
      </c>
      <c r="BT334" s="15"/>
      <c r="BU334" s="74">
        <v>328</v>
      </c>
      <c r="BV334" s="75">
        <f>0.0526*Observaciones!$F333^2.218</f>
        <v>0</v>
      </c>
      <c r="BW334" s="75">
        <f>IF(Observaciones!$F333&gt;0.05*$CA$7,((Observaciones!$F333-0.05*$CA$7)^2)/(Observaciones!$F333+0.95*$CA$7),0)</f>
        <v>0</v>
      </c>
      <c r="BX334" s="75">
        <f>0.0526*BW334*Observaciones!$F333^1.218</f>
        <v>0</v>
      </c>
      <c r="BY334" s="27"/>
      <c r="BZ334" s="27"/>
      <c r="CA334" s="103"/>
      <c r="CB334" s="37"/>
    </row>
    <row r="335" spans="2:80" s="2" customFormat="1" ht="14.5" x14ac:dyDescent="0.35">
      <c r="B335" s="36"/>
      <c r="C335" s="74">
        <v>329</v>
      </c>
      <c r="D335" s="146">
        <f>ETo!$I334*((1-Constantes!$D$19)*ETo!$K334+ETo!$L334)</f>
        <v>1.9572777481619852</v>
      </c>
      <c r="E335" s="75">
        <f>MIN(D335*Constantes!$D$17,0.8*(H334+Observaciones!$F334-F335-G335-Constantes!$D$14))</f>
        <v>4.133784425079057E-4</v>
      </c>
      <c r="F335" s="75">
        <f>IF(Observaciones!$F334&gt;0.05*Constantes!$D$18,((Observaciones!$F334-0.05*Constantes!$D$18)^2)/(Observaciones!$F334+0.95*Constantes!$D$18),0)</f>
        <v>0</v>
      </c>
      <c r="G335" s="75">
        <f>MAX(0,H334+Observaciones!$F334-F335-Constantes!$D$13)</f>
        <v>0</v>
      </c>
      <c r="H335" s="75">
        <f>H334+Observaciones!$F334-F335-E335-G335-I334</f>
        <v>25.500096230731661</v>
      </c>
      <c r="I335" s="75">
        <f>MAX(0,(H335-Constantes!$D$14)*(1-EXP(-Constantes!$D$22)))</f>
        <v>1.324836919542003E-6</v>
      </c>
      <c r="J335" s="75">
        <f t="shared" si="45"/>
        <v>76.228707171853443</v>
      </c>
      <c r="K335" s="75">
        <f>MAX(0,(J335-Constantes!$D$13)*(1-EXP(-Constantes!$D$23)))</f>
        <v>0.24679620781838485</v>
      </c>
      <c r="L335" s="75">
        <f t="shared" si="46"/>
        <v>0.24679753265530438</v>
      </c>
      <c r="M335" s="75">
        <f>0.0526*F335*Observaciones!$F334^1.218</f>
        <v>0</v>
      </c>
      <c r="N335" s="75">
        <f>M335*Constantes!$D$38</f>
        <v>0</v>
      </c>
      <c r="O335" s="75">
        <f t="shared" si="47"/>
        <v>0</v>
      </c>
      <c r="P335" s="15"/>
      <c r="Q335" s="120">
        <v>329</v>
      </c>
      <c r="R335" s="146">
        <f>ETo!$I334*((1-Constantes!$E$19)*ETo!$K334+ETo!$L334)</f>
        <v>1.9575484844021589</v>
      </c>
      <c r="S335" s="121">
        <f>MIN(R335*Constantes!$E$17,0.8*(V334+Observaciones!$F334-T335-U335-Constantes!$D$14))</f>
        <v>4.133784425079057E-4</v>
      </c>
      <c r="T335" s="121">
        <f>IF(Observaciones!$F334&gt;0.05*Constantes!$E$18,((Observaciones!$F334-0.05*Constantes!$E$18)^2)/(Observaciones!$F334+0.95*Constantes!$E$18),0)</f>
        <v>0</v>
      </c>
      <c r="U335" s="121">
        <f>MAX(0,V334+Observaciones!$F334-T335-Constantes!$D$13)</f>
        <v>0</v>
      </c>
      <c r="V335" s="121">
        <f>V334+Observaciones!$F334-T335-S335-U335-W334</f>
        <v>25.500096230731661</v>
      </c>
      <c r="W335" s="121">
        <f>MAX(0,(V335-Constantes!$D$14)*(1-EXP(-Constantes!$D$22)))</f>
        <v>1.324836919542003E-6</v>
      </c>
      <c r="X335" s="119">
        <f>X334+(Entradas!$E$19*U335-Y334)/(800*Entradas!$D$44)</f>
        <v>0</v>
      </c>
      <c r="Y335" s="119">
        <f>8000*Entradas!$D$45*X335/Constantes!$E$32</f>
        <v>0</v>
      </c>
      <c r="Z335" s="119">
        <f>10*Escenarios!$E$11*T335</f>
        <v>0</v>
      </c>
      <c r="AA335" s="119">
        <f>10*Escenarios!$E$11*Y335</f>
        <v>0</v>
      </c>
      <c r="AB335" s="119">
        <f>0.001*Observaciones!$F334*Escenarios!$E$9</f>
        <v>0</v>
      </c>
      <c r="AC335" s="119">
        <f>Observaciones!$I334</f>
        <v>0</v>
      </c>
      <c r="AD335" s="119">
        <f>MIN(0.0005*ETo!$M334*Escenarios!$E$9*(AH334/Constantes!$E$27)^(2/3),AH334+Z335+AA335+AB335+AC335)</f>
        <v>3.5745864776987077</v>
      </c>
      <c r="AE335" s="119">
        <f>MIN(Constantes!$E$26*(AH334/Constantes!$E$27)^(2/3),AH334+Z335+AA335+AB335+AC335-AD335)</f>
        <v>12.268552225421413</v>
      </c>
      <c r="AF335" s="119">
        <f>MIN(Entradas!$E$20,AH334+Z335+AA335+AB335+AC335-AD335-AE335)</f>
        <v>1</v>
      </c>
      <c r="AG335" s="119">
        <f>MAX(0,AH334+Z335+AA335+AB335+AC335-AD335-AE335-AF335-Constantes!$E$27)</f>
        <v>0</v>
      </c>
      <c r="AH335" s="119">
        <f t="shared" si="48"/>
        <v>3186.1331335999398</v>
      </c>
      <c r="AI335" s="119">
        <f>(Escenarios!$E$11*S335+0.1*AD335)/(Escenarios!$E$12)</f>
        <v>1.0620577258182672E-2</v>
      </c>
      <c r="AJ335" s="119">
        <f>AG335/10/Escenarios!$E$12</f>
        <v>0</v>
      </c>
      <c r="AK335" s="119">
        <f>(Escenarios!$E$11*U335+0.1*AE335)/(Escenarios!$E$12)</f>
        <v>3.5053006358346898E-2</v>
      </c>
      <c r="AL335" s="121">
        <f t="shared" si="49"/>
        <v>81.542714321214305</v>
      </c>
      <c r="AM335" s="121">
        <f>MAX(0,(AL335-Constantes!$D$13)*(1-EXP(-Constantes!$D$23)))</f>
        <v>0.28350273645021873</v>
      </c>
      <c r="AN335" s="121">
        <f>AJ335+W335*Escenarios!$E$11/Escenarios!$E$12+AM335</f>
        <v>0.28350404236089655</v>
      </c>
      <c r="AO335" s="121">
        <f>0.0526*AJ335*Observaciones!$F334^1.218</f>
        <v>0</v>
      </c>
      <c r="AP335" s="121">
        <f>AO335*Constantes!$E$38</f>
        <v>0</v>
      </c>
      <c r="AQ335" s="121">
        <f t="shared" si="50"/>
        <v>0</v>
      </c>
      <c r="AR335" s="15"/>
      <c r="AS335" s="74">
        <v>329</v>
      </c>
      <c r="AT335" s="146">
        <f>ETo!$I334*((1-Constantes!$F$19)*ETo!$K334+ETo!$L334)</f>
        <v>1.9584099178936221</v>
      </c>
      <c r="AU335" s="121">
        <f>MIN(AT335*Constantes!$F$17,0.8*(AX334+Observaciones!$F334-AV335-AW335-Constantes!$D$14))</f>
        <v>4.133784425079057E-4</v>
      </c>
      <c r="AV335" s="121">
        <f>IF(Observaciones!$F334&gt;0.05*Constantes!$F$18,((Observaciones!$F334-0.05*Constantes!$F$18)^2)/(Observaciones!$F334+0.95*Constantes!$F$18),0)</f>
        <v>0</v>
      </c>
      <c r="AW335" s="121">
        <f>MAX(0,AX334+Observaciones!$F334-AV335-Constantes!$D$13)</f>
        <v>0</v>
      </c>
      <c r="AX335" s="121">
        <f>AX334+Observaciones!$F334-AV335-AU335-AW335-AY334</f>
        <v>25.500096230731661</v>
      </c>
      <c r="AY335" s="121">
        <f>MAX(0,(AX335-Constantes!$D$14)*(1-EXP(-Constantes!$D$22)))</f>
        <v>1.324836919542003E-6</v>
      </c>
      <c r="AZ335" s="119">
        <f>AZ334+(Entradas!$F$19*AW335-BA334)/(800*Entradas!$D$44)</f>
        <v>0</v>
      </c>
      <c r="BA335" s="119">
        <f>8000*Entradas!$D$45*AZ335/Constantes!$F$32</f>
        <v>0</v>
      </c>
      <c r="BB335" s="119">
        <f>10*Escenarios!$F$11*AV335</f>
        <v>0</v>
      </c>
      <c r="BC335" s="119">
        <f>10*Escenarios!$F$11*BA335</f>
        <v>0</v>
      </c>
      <c r="BD335" s="119">
        <f>0.001*Observaciones!$F334*Escenarios!$F$9</f>
        <v>0</v>
      </c>
      <c r="BE335" s="119">
        <f>Observaciones!$I334</f>
        <v>0</v>
      </c>
      <c r="BF335" s="119">
        <f>MIN(0.0005*ETo!$M334*Escenarios!$F$9*(BJ334/Constantes!$F$27)^(2/3),BJ334+BB335+BE335+BC335+BD335)</f>
        <v>0.36818092229174898</v>
      </c>
      <c r="BG335" s="119">
        <f>MIN(Constantes!$F$26*(BJ334/Constantes!$F$27)^(2/3),BJ334+BB335+BC335+BD335+BE335-BF335)</f>
        <v>1.2636557827657273</v>
      </c>
      <c r="BH335" s="119">
        <f>MIN(Entradas!$F$20,BJ334+BB335+BC335+BD335+BE335-BF335-BG335)</f>
        <v>1</v>
      </c>
      <c r="BI335" s="119">
        <f>MAX(0,BJ334+BB335+BC335+BD335+BE335-BF335-BG335-BH335-Constantes!$F$27)</f>
        <v>0</v>
      </c>
      <c r="BJ335" s="119">
        <f t="shared" si="51"/>
        <v>10.602949928516196</v>
      </c>
      <c r="BK335" s="119">
        <f>(Escenarios!$F$11*AU335+0.1*BF335)/(Escenarios!$F$12)</f>
        <v>1.4417023094838797E-3</v>
      </c>
      <c r="BL335" s="119">
        <f>BI335/10/Escenarios!$F$12</f>
        <v>0</v>
      </c>
      <c r="BM335" s="119">
        <f>(Escenarios!$F$11*AW335+0.1*BG335)/(Escenarios!$F$12)</f>
        <v>3.6104450936163641E-3</v>
      </c>
      <c r="BN335" s="121">
        <f t="shared" si="52"/>
        <v>83.595118308983217</v>
      </c>
      <c r="BO335" s="121">
        <f>MAX(0,(BN335-Constantes!$D$13)*(1-EXP(-Constantes!$D$23)))</f>
        <v>0.29767972636077816</v>
      </c>
      <c r="BP335" s="121">
        <f>BL335+AY335*Escenarios!$F$11/Escenarios!$F$12+BO335</f>
        <v>0.29768097549273087</v>
      </c>
      <c r="BQ335" s="121">
        <f>0.0526*BL335*Observaciones!$F334^1.218</f>
        <v>0</v>
      </c>
      <c r="BR335" s="121">
        <f>BQ335*Constantes!$F$38</f>
        <v>0</v>
      </c>
      <c r="BS335" s="121">
        <f t="shared" si="53"/>
        <v>0</v>
      </c>
      <c r="BT335" s="15"/>
      <c r="BU335" s="74">
        <v>329</v>
      </c>
      <c r="BV335" s="75">
        <f>0.0526*Observaciones!$F334^2.218</f>
        <v>0</v>
      </c>
      <c r="BW335" s="75">
        <f>IF(Observaciones!$F334&gt;0.05*$CA$7,((Observaciones!$F334-0.05*$CA$7)^2)/(Observaciones!$F334+0.95*$CA$7),0)</f>
        <v>0</v>
      </c>
      <c r="BX335" s="75">
        <f>0.0526*BW335*Observaciones!$F334^1.218</f>
        <v>0</v>
      </c>
      <c r="BY335" s="27"/>
      <c r="BZ335" s="27"/>
      <c r="CA335" s="103"/>
      <c r="CB335" s="37"/>
    </row>
    <row r="336" spans="2:80" s="2" customFormat="1" ht="14.5" x14ac:dyDescent="0.35">
      <c r="B336" s="36"/>
      <c r="C336" s="74">
        <v>330</v>
      </c>
      <c r="D336" s="146">
        <f>ETo!$I335*((1-Constantes!$D$19)*ETo!$K335+ETo!$L335)</f>
        <v>2.048949358895682</v>
      </c>
      <c r="E336" s="75">
        <f>MIN(D336*Constantes!$D$17,0.8*(H335+Observaciones!$F335-F336-G336-Constantes!$D$14))</f>
        <v>7.6984585325590168E-5</v>
      </c>
      <c r="F336" s="75">
        <f>IF(Observaciones!$F335&gt;0.05*Constantes!$D$18,((Observaciones!$F335-0.05*Constantes!$D$18)^2)/(Observaciones!$F335+0.95*Constantes!$D$18),0)</f>
        <v>0</v>
      </c>
      <c r="G336" s="75">
        <f>MAX(0,H335+Observaciones!$F335-F336-Constantes!$D$13)</f>
        <v>0</v>
      </c>
      <c r="H336" s="75">
        <f>H335+Observaciones!$F335-F336-E336-G336-I335</f>
        <v>25.500017921309414</v>
      </c>
      <c r="I336" s="75">
        <f>MAX(0,(H336-Constantes!$D$14)*(1-EXP(-Constantes!$D$22)))</f>
        <v>2.4672796252298875E-7</v>
      </c>
      <c r="J336" s="75">
        <f t="shared" si="45"/>
        <v>75.981910964035052</v>
      </c>
      <c r="K336" s="75">
        <f>MAX(0,(J336-Constantes!$D$13)*(1-EXP(-Constantes!$D$23)))</f>
        <v>0.24509146188675709</v>
      </c>
      <c r="L336" s="75">
        <f t="shared" si="46"/>
        <v>0.24509170861471963</v>
      </c>
      <c r="M336" s="75">
        <f>0.0526*F336*Observaciones!$F335^1.218</f>
        <v>0</v>
      </c>
      <c r="N336" s="75">
        <f>M336*Constantes!$D$38</f>
        <v>0</v>
      </c>
      <c r="O336" s="75">
        <f t="shared" si="47"/>
        <v>0</v>
      </c>
      <c r="P336" s="15"/>
      <c r="Q336" s="120">
        <v>330</v>
      </c>
      <c r="R336" s="146">
        <f>ETo!$I335*((1-Constantes!$E$19)*ETo!$K335+ETo!$L335)</f>
        <v>2.0492330536185985</v>
      </c>
      <c r="S336" s="121">
        <f>MIN(R336*Constantes!$E$17,0.8*(V335+Observaciones!$F335-T336-U336-Constantes!$D$14))</f>
        <v>7.6984585325590168E-5</v>
      </c>
      <c r="T336" s="121">
        <f>IF(Observaciones!$F335&gt;0.05*Constantes!$E$18,((Observaciones!$F335-0.05*Constantes!$E$18)^2)/(Observaciones!$F335+0.95*Constantes!$E$18),0)</f>
        <v>0</v>
      </c>
      <c r="U336" s="121">
        <f>MAX(0,V335+Observaciones!$F335-T336-Constantes!$D$13)</f>
        <v>0</v>
      </c>
      <c r="V336" s="121">
        <f>V335+Observaciones!$F335-T336-S336-U336-W335</f>
        <v>25.500017921309414</v>
      </c>
      <c r="W336" s="121">
        <f>MAX(0,(V336-Constantes!$D$14)*(1-EXP(-Constantes!$D$22)))</f>
        <v>2.4672796252298875E-7</v>
      </c>
      <c r="X336" s="119">
        <f>X335+(Entradas!$E$19*U336-Y335)/(800*Entradas!$D$44)</f>
        <v>0</v>
      </c>
      <c r="Y336" s="119">
        <f>8000*Entradas!$D$45*X336/Constantes!$E$32</f>
        <v>0</v>
      </c>
      <c r="Z336" s="119">
        <f>10*Escenarios!$E$11*T336</f>
        <v>0</v>
      </c>
      <c r="AA336" s="119">
        <f>10*Escenarios!$E$11*Y336</f>
        <v>0</v>
      </c>
      <c r="AB336" s="119">
        <f>0.001*Observaciones!$F335*Escenarios!$E$9</f>
        <v>0</v>
      </c>
      <c r="AC336" s="119">
        <f>Observaciones!$I335</f>
        <v>0</v>
      </c>
      <c r="AD336" s="119">
        <f>MIN(0.0005*ETo!$M335*Escenarios!$E$9*(AH335/Constantes!$E$27)^(2/3),AH335+Z336+AA336+AB336+AC336)</f>
        <v>3.729463541917537</v>
      </c>
      <c r="AE336" s="119">
        <f>MIN(Constantes!$E$26*(AH335/Constantes!$E$27)^(2/3),AH335+Z336+AA336+AB336+AC336-AD336)</f>
        <v>12.225504251607598</v>
      </c>
      <c r="AF336" s="119">
        <f>MIN(Entradas!$E$20,AH335+Z336+AA336+AB336+AC336-AD336-AE336)</f>
        <v>1</v>
      </c>
      <c r="AG336" s="119">
        <f>MAX(0,AH335+Z336+AA336+AB336+AC336-AD336-AE336-AF336-Constantes!$E$27)</f>
        <v>0</v>
      </c>
      <c r="AH336" s="119">
        <f t="shared" si="48"/>
        <v>3169.1781658064147</v>
      </c>
      <c r="AI336" s="119">
        <f>(Escenarios!$E$11*S336+0.1*AD336)/(Escenarios!$E$12)</f>
        <v>1.0731494925299616E-2</v>
      </c>
      <c r="AJ336" s="119">
        <f>AG336/10/Escenarios!$E$12</f>
        <v>0</v>
      </c>
      <c r="AK336" s="119">
        <f>(Escenarios!$E$11*U336+0.1*AE336)/(Escenarios!$E$12)</f>
        <v>3.4930012147450284E-2</v>
      </c>
      <c r="AL336" s="121">
        <f t="shared" si="49"/>
        <v>81.294141596911544</v>
      </c>
      <c r="AM336" s="121">
        <f>MAX(0,(AL336-Constantes!$D$13)*(1-EXP(-Constantes!$D$23)))</f>
        <v>0.28178571922286899</v>
      </c>
      <c r="AN336" s="121">
        <f>AJ336+W336*Escenarios!$E$11/Escenarios!$E$12+AM336</f>
        <v>0.28178596242614634</v>
      </c>
      <c r="AO336" s="121">
        <f>0.0526*AJ336*Observaciones!$F335^1.218</f>
        <v>0</v>
      </c>
      <c r="AP336" s="121">
        <f>AO336*Constantes!$E$38</f>
        <v>0</v>
      </c>
      <c r="AQ336" s="121">
        <f t="shared" si="50"/>
        <v>0</v>
      </c>
      <c r="AR336" s="15"/>
      <c r="AS336" s="74">
        <v>330</v>
      </c>
      <c r="AT336" s="146">
        <f>ETo!$I335*((1-Constantes!$F$19)*ETo!$K335+ETo!$L335)</f>
        <v>2.0501357186460627</v>
      </c>
      <c r="AU336" s="121">
        <f>MIN(AT336*Constantes!$F$17,0.8*(AX335+Observaciones!$F335-AV336-AW336-Constantes!$D$14))</f>
        <v>7.6984585325590168E-5</v>
      </c>
      <c r="AV336" s="121">
        <f>IF(Observaciones!$F335&gt;0.05*Constantes!$F$18,((Observaciones!$F335-0.05*Constantes!$F$18)^2)/(Observaciones!$F335+0.95*Constantes!$F$18),0)</f>
        <v>0</v>
      </c>
      <c r="AW336" s="121">
        <f>MAX(0,AX335+Observaciones!$F335-AV336-Constantes!$D$13)</f>
        <v>0</v>
      </c>
      <c r="AX336" s="121">
        <f>AX335+Observaciones!$F335-AV336-AU336-AW336-AY335</f>
        <v>25.500017921309414</v>
      </c>
      <c r="AY336" s="121">
        <f>MAX(0,(AX336-Constantes!$D$14)*(1-EXP(-Constantes!$D$22)))</f>
        <v>2.4672796252298875E-7</v>
      </c>
      <c r="AZ336" s="119">
        <f>AZ335+(Entradas!$F$19*AW336-BA335)/(800*Entradas!$D$44)</f>
        <v>0</v>
      </c>
      <c r="BA336" s="119">
        <f>8000*Entradas!$D$45*AZ336/Constantes!$F$32</f>
        <v>0</v>
      </c>
      <c r="BB336" s="119">
        <f>10*Escenarios!$F$11*AV336</f>
        <v>0</v>
      </c>
      <c r="BC336" s="119">
        <f>10*Escenarios!$F$11*BA336</f>
        <v>0</v>
      </c>
      <c r="BD336" s="119">
        <f>0.001*Observaciones!$F335*Escenarios!$F$9</f>
        <v>0</v>
      </c>
      <c r="BE336" s="119">
        <f>Observaciones!$I335</f>
        <v>0</v>
      </c>
      <c r="BF336" s="119">
        <f>MIN(0.0005*ETo!$M335*Escenarios!$F$9*(BJ335/Constantes!$F$27)^(2/3),BJ335+BB336+BE336+BC336+BD336)</f>
        <v>0.33251778967876133</v>
      </c>
      <c r="BG336" s="119">
        <f>MIN(Constantes!$F$26*(BJ335/Constantes!$F$27)^(2/3),BJ335+BB336+BC336+BD336+BE336-BF336)</f>
        <v>1.090022091853645</v>
      </c>
      <c r="BH336" s="119">
        <f>MIN(Entradas!$F$20,BJ335+BB336+BC336+BD336+BE336-BF336-BG336)</f>
        <v>1</v>
      </c>
      <c r="BI336" s="119">
        <f>MAX(0,BJ335+BB336+BC336+BD336+BE336-BF336-BG336-BH336-Constantes!$F$27)</f>
        <v>0</v>
      </c>
      <c r="BJ336" s="119">
        <f t="shared" si="51"/>
        <v>8.1804100469837913</v>
      </c>
      <c r="BK336" s="119">
        <f>(Escenarios!$F$11*AU336+0.1*BF336)/(Escenarios!$F$12)</f>
        <v>1.0226362938177318E-3</v>
      </c>
      <c r="BL336" s="119">
        <f>BI336/10/Escenarios!$F$12</f>
        <v>0</v>
      </c>
      <c r="BM336" s="119">
        <f>(Escenarios!$F$11*AW336+0.1*BG336)/(Escenarios!$F$12)</f>
        <v>3.1143488338675573E-3</v>
      </c>
      <c r="BN336" s="121">
        <f t="shared" si="52"/>
        <v>83.300552931456295</v>
      </c>
      <c r="BO336" s="121">
        <f>MAX(0,(BN336-Constantes!$D$13)*(1-EXP(-Constantes!$D$23)))</f>
        <v>0.29564501467141968</v>
      </c>
      <c r="BP336" s="121">
        <f>BL336+AY336*Escenarios!$F$11/Escenarios!$F$12+BO336</f>
        <v>0.29564524730064151</v>
      </c>
      <c r="BQ336" s="121">
        <f>0.0526*BL336*Observaciones!$F335^1.218</f>
        <v>0</v>
      </c>
      <c r="BR336" s="121">
        <f>BQ336*Constantes!$F$38</f>
        <v>0</v>
      </c>
      <c r="BS336" s="121">
        <f t="shared" si="53"/>
        <v>0</v>
      </c>
      <c r="BT336" s="15"/>
      <c r="BU336" s="74">
        <v>330</v>
      </c>
      <c r="BV336" s="75">
        <f>0.0526*Observaciones!$F335^2.218</f>
        <v>0</v>
      </c>
      <c r="BW336" s="75">
        <f>IF(Observaciones!$F335&gt;0.05*$CA$7,((Observaciones!$F335-0.05*$CA$7)^2)/(Observaciones!$F335+0.95*$CA$7),0)</f>
        <v>0</v>
      </c>
      <c r="BX336" s="75">
        <f>0.0526*BW336*Observaciones!$F335^1.218</f>
        <v>0</v>
      </c>
      <c r="BY336" s="27"/>
      <c r="BZ336" s="27"/>
      <c r="CA336" s="103"/>
      <c r="CB336" s="37"/>
    </row>
    <row r="337" spans="2:80" s="2" customFormat="1" ht="14.5" x14ac:dyDescent="0.35">
      <c r="B337" s="36"/>
      <c r="C337" s="74">
        <v>331</v>
      </c>
      <c r="D337" s="146">
        <f>ETo!$I336*((1-Constantes!$D$19)*ETo!$K336+ETo!$L336)</f>
        <v>1.9794275331961366</v>
      </c>
      <c r="E337" s="75">
        <f>MIN(D337*Constantes!$D$17,0.8*(H336+Observaciones!$F336-F337-G337-Constantes!$D$14))</f>
        <v>1.4337047528556469E-5</v>
      </c>
      <c r="F337" s="75">
        <f>IF(Observaciones!$F336&gt;0.05*Constantes!$D$18,((Observaciones!$F336-0.05*Constantes!$D$18)^2)/(Observaciones!$F336+0.95*Constantes!$D$18),0)</f>
        <v>0</v>
      </c>
      <c r="G337" s="75">
        <f>MAX(0,H336+Observaciones!$F336-F337-Constantes!$D$13)</f>
        <v>0</v>
      </c>
      <c r="H337" s="75">
        <f>H336+Observaciones!$F336-F337-E337-G337-I336</f>
        <v>25.500003337533922</v>
      </c>
      <c r="I337" s="75">
        <f>MAX(0,(H337-Constantes!$D$14)*(1-EXP(-Constantes!$D$22)))</f>
        <v>4.5948815720364815E-8</v>
      </c>
      <c r="J337" s="75">
        <f t="shared" si="45"/>
        <v>75.736819502148293</v>
      </c>
      <c r="K337" s="75">
        <f>MAX(0,(J337-Constantes!$D$13)*(1-EXP(-Constantes!$D$23)))</f>
        <v>0.24339849149543077</v>
      </c>
      <c r="L337" s="75">
        <f t="shared" si="46"/>
        <v>0.2433985374442465</v>
      </c>
      <c r="M337" s="75">
        <f>0.0526*F337*Observaciones!$F336^1.218</f>
        <v>0</v>
      </c>
      <c r="N337" s="75">
        <f>M337*Constantes!$D$38</f>
        <v>0</v>
      </c>
      <c r="O337" s="75">
        <f t="shared" si="47"/>
        <v>0</v>
      </c>
      <c r="P337" s="15"/>
      <c r="Q337" s="120">
        <v>331</v>
      </c>
      <c r="R337" s="146">
        <f>ETo!$I336*((1-Constantes!$E$19)*ETo!$K336+ETo!$L336)</f>
        <v>1.9797014030571214</v>
      </c>
      <c r="S337" s="121">
        <f>MIN(R337*Constantes!$E$17,0.8*(V336+Observaciones!$F336-T337-U337-Constantes!$D$14))</f>
        <v>1.4337047528556469E-5</v>
      </c>
      <c r="T337" s="121">
        <f>IF(Observaciones!$F336&gt;0.05*Constantes!$E$18,((Observaciones!$F336-0.05*Constantes!$E$18)^2)/(Observaciones!$F336+0.95*Constantes!$E$18),0)</f>
        <v>0</v>
      </c>
      <c r="U337" s="121">
        <f>MAX(0,V336+Observaciones!$F336-T337-Constantes!$D$13)</f>
        <v>0</v>
      </c>
      <c r="V337" s="121">
        <f>V336+Observaciones!$F336-T337-S337-U337-W336</f>
        <v>25.500003337533922</v>
      </c>
      <c r="W337" s="121">
        <f>MAX(0,(V337-Constantes!$D$14)*(1-EXP(-Constantes!$D$22)))</f>
        <v>4.5948815720364815E-8</v>
      </c>
      <c r="X337" s="119">
        <f>X336+(Entradas!$E$19*U337-Y336)/(800*Entradas!$D$44)</f>
        <v>0</v>
      </c>
      <c r="Y337" s="119">
        <f>8000*Entradas!$D$45*X337/Constantes!$E$32</f>
        <v>0</v>
      </c>
      <c r="Z337" s="119">
        <f>10*Escenarios!$E$11*T337</f>
        <v>0</v>
      </c>
      <c r="AA337" s="119">
        <f>10*Escenarios!$E$11*Y337</f>
        <v>0</v>
      </c>
      <c r="AB337" s="119">
        <f>0.001*Observaciones!$F336*Escenarios!$E$9</f>
        <v>0</v>
      </c>
      <c r="AC337" s="119">
        <f>Observaciones!$I336</f>
        <v>0</v>
      </c>
      <c r="AD337" s="119">
        <f>MIN(0.0005*ETo!$M336*Escenarios!$E$9*(AH336/Constantes!$E$27)^(2/3),AH336+Z337+AA337+AB337+AC337)</f>
        <v>3.5897096671633162</v>
      </c>
      <c r="AE337" s="119">
        <f>MIN(Constantes!$E$26*(AH336/Constantes!$E$27)^(2/3),AH336+Z337+AA337+AB337+AC337-AD337)</f>
        <v>12.1820937807428</v>
      </c>
      <c r="AF337" s="119">
        <f>MIN(Entradas!$E$20,AH336+Z337+AA337+AB337+AC337-AD337-AE337)</f>
        <v>1</v>
      </c>
      <c r="AG337" s="119">
        <f>MAX(0,AH336+Z337+AA337+AB337+AC337-AD337-AE337-AF337-Constantes!$E$27)</f>
        <v>0</v>
      </c>
      <c r="AH337" s="119">
        <f t="shared" si="48"/>
        <v>3152.4063623585084</v>
      </c>
      <c r="AI337" s="119">
        <f>(Escenarios!$E$11*S337+0.1*AD337)/(Escenarios!$E$12)</f>
        <v>1.0270445567316197E-2</v>
      </c>
      <c r="AJ337" s="119">
        <f>AG337/10/Escenarios!$E$12</f>
        <v>0</v>
      </c>
      <c r="AK337" s="119">
        <f>(Escenarios!$E$11*U337+0.1*AE337)/(Escenarios!$E$12)</f>
        <v>3.480598223069372E-2</v>
      </c>
      <c r="AL337" s="121">
        <f t="shared" si="49"/>
        <v>81.04716185991937</v>
      </c>
      <c r="AM337" s="121">
        <f>MAX(0,(AL337-Constantes!$D$13)*(1-EXP(-Constantes!$D$23)))</f>
        <v>0.28007970556263589</v>
      </c>
      <c r="AN337" s="121">
        <f>AJ337+W337*Escenarios!$E$11/Escenarios!$E$12+AM337</f>
        <v>0.28007975085503994</v>
      </c>
      <c r="AO337" s="121">
        <f>0.0526*AJ337*Observaciones!$F336^1.218</f>
        <v>0</v>
      </c>
      <c r="AP337" s="121">
        <f>AO337*Constantes!$E$38</f>
        <v>0</v>
      </c>
      <c r="AQ337" s="121">
        <f t="shared" si="50"/>
        <v>0</v>
      </c>
      <c r="AR337" s="15"/>
      <c r="AS337" s="74">
        <v>331</v>
      </c>
      <c r="AT337" s="146">
        <f>ETo!$I336*((1-Constantes!$F$19)*ETo!$K336+ETo!$L336)</f>
        <v>1.9805728071602551</v>
      </c>
      <c r="AU337" s="121">
        <f>MIN(AT337*Constantes!$F$17,0.8*(AX336+Observaciones!$F336-AV337-AW337-Constantes!$D$14))</f>
        <v>1.4337047528556469E-5</v>
      </c>
      <c r="AV337" s="121">
        <f>IF(Observaciones!$F336&gt;0.05*Constantes!$F$18,((Observaciones!$F336-0.05*Constantes!$F$18)^2)/(Observaciones!$F336+0.95*Constantes!$F$18),0)</f>
        <v>0</v>
      </c>
      <c r="AW337" s="121">
        <f>MAX(0,AX336+Observaciones!$F336-AV337-Constantes!$D$13)</f>
        <v>0</v>
      </c>
      <c r="AX337" s="121">
        <f>AX336+Observaciones!$F336-AV337-AU337-AW337-AY336</f>
        <v>25.500003337533922</v>
      </c>
      <c r="AY337" s="121">
        <f>MAX(0,(AX337-Constantes!$D$14)*(1-EXP(-Constantes!$D$22)))</f>
        <v>4.5948815720364815E-8</v>
      </c>
      <c r="AZ337" s="119">
        <f>AZ336+(Entradas!$F$19*AW337-BA336)/(800*Entradas!$D$44)</f>
        <v>0</v>
      </c>
      <c r="BA337" s="119">
        <f>8000*Entradas!$D$45*AZ337/Constantes!$F$32</f>
        <v>0</v>
      </c>
      <c r="BB337" s="119">
        <f>10*Escenarios!$F$11*AV337</f>
        <v>0</v>
      </c>
      <c r="BC337" s="119">
        <f>10*Escenarios!$F$11*BA337</f>
        <v>0</v>
      </c>
      <c r="BD337" s="119">
        <f>0.001*Observaciones!$F336*Escenarios!$F$9</f>
        <v>0</v>
      </c>
      <c r="BE337" s="119">
        <f>Observaciones!$I336</f>
        <v>0</v>
      </c>
      <c r="BF337" s="119">
        <f>MIN(0.0005*ETo!$M336*Escenarios!$F$9*(BJ336/Constantes!$F$27)^(2/3),BJ336+BB337+BE337+BC337+BD337)</f>
        <v>0.27019144551423585</v>
      </c>
      <c r="BG337" s="119">
        <f>MIN(Constantes!$F$26*(BJ336/Constantes!$F$27)^(2/3),BJ336+BB337+BC337+BD337+BE337-BF337)</f>
        <v>0.91692583333902533</v>
      </c>
      <c r="BH337" s="119">
        <f>MIN(Entradas!$F$20,BJ336+BB337+BC337+BD337+BE337-BF337-BG337)</f>
        <v>1</v>
      </c>
      <c r="BI337" s="119">
        <f>MAX(0,BJ336+BB337+BC337+BD337+BE337-BF337-BG337-BH337-Constantes!$F$27)</f>
        <v>0</v>
      </c>
      <c r="BJ337" s="119">
        <f t="shared" si="51"/>
        <v>5.9932927681305301</v>
      </c>
      <c r="BK337" s="119">
        <f>(Escenarios!$F$11*AU337+0.1*BF337)/(Escenarios!$F$12)</f>
        <v>7.854933462818842E-4</v>
      </c>
      <c r="BL337" s="119">
        <f>BI337/10/Escenarios!$F$12</f>
        <v>0</v>
      </c>
      <c r="BM337" s="119">
        <f>(Escenarios!$F$11*AW337+0.1*BG337)/(Escenarios!$F$12)</f>
        <v>2.6197880952543583E-3</v>
      </c>
      <c r="BN337" s="121">
        <f t="shared" si="52"/>
        <v>83.007527704880133</v>
      </c>
      <c r="BO337" s="121">
        <f>MAX(0,(BN337-Constantes!$D$13)*(1-EXP(-Constantes!$D$23)))</f>
        <v>0.29362094158178126</v>
      </c>
      <c r="BP337" s="121">
        <f>BL337+AY337*Escenarios!$F$11/Escenarios!$F$12+BO337</f>
        <v>0.29362098490495037</v>
      </c>
      <c r="BQ337" s="121">
        <f>0.0526*BL337*Observaciones!$F336^1.218</f>
        <v>0</v>
      </c>
      <c r="BR337" s="121">
        <f>BQ337*Constantes!$F$38</f>
        <v>0</v>
      </c>
      <c r="BS337" s="121">
        <f t="shared" si="53"/>
        <v>0</v>
      </c>
      <c r="BT337" s="15"/>
      <c r="BU337" s="74">
        <v>331</v>
      </c>
      <c r="BV337" s="75">
        <f>0.0526*Observaciones!$F336^2.218</f>
        <v>0</v>
      </c>
      <c r="BW337" s="75">
        <f>IF(Observaciones!$F336&gt;0.05*$CA$7,((Observaciones!$F336-0.05*$CA$7)^2)/(Observaciones!$F336+0.95*$CA$7),0)</f>
        <v>0</v>
      </c>
      <c r="BX337" s="75">
        <f>0.0526*BW337*Observaciones!$F336^1.218</f>
        <v>0</v>
      </c>
      <c r="BY337" s="27"/>
      <c r="BZ337" s="27"/>
      <c r="CA337" s="103"/>
      <c r="CB337" s="37"/>
    </row>
    <row r="338" spans="2:80" s="2" customFormat="1" ht="14.5" x14ac:dyDescent="0.35">
      <c r="B338" s="36"/>
      <c r="C338" s="74">
        <v>332</v>
      </c>
      <c r="D338" s="146">
        <f>ETo!$I337*((1-Constantes!$D$19)*ETo!$K337+ETo!$L337)</f>
        <v>1.920565870953405</v>
      </c>
      <c r="E338" s="75">
        <f>MIN(D338*Constantes!$D$17,0.8*(H337+Observaciones!$F337-F338-G338-Constantes!$D$14))</f>
        <v>2.6700271348545358E-6</v>
      </c>
      <c r="F338" s="75">
        <f>IF(Observaciones!$F337&gt;0.05*Constantes!$D$18,((Observaciones!$F337-0.05*Constantes!$D$18)^2)/(Observaciones!$F337+0.95*Constantes!$D$18),0)</f>
        <v>0</v>
      </c>
      <c r="G338" s="75">
        <f>MAX(0,H337+Observaciones!$F337-F338-Constantes!$D$13)</f>
        <v>0</v>
      </c>
      <c r="H338" s="75">
        <f>H337+Observaciones!$F337-F338-E338-G338-I337</f>
        <v>25.50000062155797</v>
      </c>
      <c r="I338" s="75">
        <f>MAX(0,(H338-Constantes!$D$14)*(1-EXP(-Constantes!$D$22)))</f>
        <v>8.557172192224501E-9</v>
      </c>
      <c r="J338" s="75">
        <f t="shared" si="45"/>
        <v>75.493421010652867</v>
      </c>
      <c r="K338" s="75">
        <f>MAX(0,(J338-Constantes!$D$13)*(1-EXP(-Constantes!$D$23)))</f>
        <v>0.24171721530480755</v>
      </c>
      <c r="L338" s="75">
        <f t="shared" si="46"/>
        <v>0.24171722386197975</v>
      </c>
      <c r="M338" s="75">
        <f>0.0526*F338*Observaciones!$F337^1.218</f>
        <v>0</v>
      </c>
      <c r="N338" s="75">
        <f>M338*Constantes!$D$38</f>
        <v>0</v>
      </c>
      <c r="O338" s="75">
        <f t="shared" si="47"/>
        <v>0</v>
      </c>
      <c r="P338" s="15"/>
      <c r="Q338" s="120">
        <v>332</v>
      </c>
      <c r="R338" s="146">
        <f>ETo!$I337*((1-Constantes!$E$19)*ETo!$K337+ETo!$L337)</f>
        <v>1.9208312929649065</v>
      </c>
      <c r="S338" s="121">
        <f>MIN(R338*Constantes!$E$17,0.8*(V337+Observaciones!$F337-T338-U338-Constantes!$D$14))</f>
        <v>2.6700271348545358E-6</v>
      </c>
      <c r="T338" s="121">
        <f>IF(Observaciones!$F337&gt;0.05*Constantes!$E$18,((Observaciones!$F337-0.05*Constantes!$E$18)^2)/(Observaciones!$F337+0.95*Constantes!$E$18),0)</f>
        <v>0</v>
      </c>
      <c r="U338" s="121">
        <f>MAX(0,V337+Observaciones!$F337-T338-Constantes!$D$13)</f>
        <v>0</v>
      </c>
      <c r="V338" s="121">
        <f>V337+Observaciones!$F337-T338-S338-U338-W337</f>
        <v>25.50000062155797</v>
      </c>
      <c r="W338" s="121">
        <f>MAX(0,(V338-Constantes!$D$14)*(1-EXP(-Constantes!$D$22)))</f>
        <v>8.557172192224501E-9</v>
      </c>
      <c r="X338" s="119">
        <f>X337+(Entradas!$E$19*U338-Y337)/(800*Entradas!$D$44)</f>
        <v>0</v>
      </c>
      <c r="Y338" s="119">
        <f>8000*Entradas!$D$45*X338/Constantes!$E$32</f>
        <v>0</v>
      </c>
      <c r="Z338" s="119">
        <f>10*Escenarios!$E$11*T338</f>
        <v>0</v>
      </c>
      <c r="AA338" s="119">
        <f>10*Escenarios!$E$11*Y338</f>
        <v>0</v>
      </c>
      <c r="AB338" s="119">
        <f>0.001*Observaciones!$F337*Escenarios!$E$9</f>
        <v>0</v>
      </c>
      <c r="AC338" s="119">
        <f>Observaciones!$I337</f>
        <v>0</v>
      </c>
      <c r="AD338" s="119">
        <f>MIN(0.0005*ETo!$M337*Escenarios!$E$9*(AH337/Constantes!$E$27)^(2/3),AH337+Z338+AA338+AB338+AC338)</f>
        <v>3.4700280954683143</v>
      </c>
      <c r="AE338" s="119">
        <f>MIN(Constantes!$E$26*(AH337/Constantes!$E$27)^(2/3),AH337+Z338+AA338+AB338+AC338-AD338)</f>
        <v>12.139076041568796</v>
      </c>
      <c r="AF338" s="119">
        <f>MIN(Entradas!$E$20,AH337+Z338+AA338+AB338+AC338-AD338-AE338)</f>
        <v>1</v>
      </c>
      <c r="AG338" s="119">
        <f>MAX(0,AH337+Z338+AA338+AB338+AC338-AD338-AE338-AF338-Constantes!$E$27)</f>
        <v>0</v>
      </c>
      <c r="AH338" s="119">
        <f t="shared" si="48"/>
        <v>3135.7972582214711</v>
      </c>
      <c r="AI338" s="119">
        <f>(Escenarios!$E$11*S338+0.1*AD338)/(Escenarios!$E$12)</f>
        <v>9.9169978709423984E-3</v>
      </c>
      <c r="AJ338" s="119">
        <f>AG338/10/Escenarios!$E$12</f>
        <v>0</v>
      </c>
      <c r="AK338" s="119">
        <f>(Escenarios!$E$11*U338+0.1*AE338)/(Escenarios!$E$12)</f>
        <v>3.4683074404482275E-2</v>
      </c>
      <c r="AL338" s="121">
        <f t="shared" si="49"/>
        <v>80.801765228761212</v>
      </c>
      <c r="AM338" s="121">
        <f>MAX(0,(AL338-Constantes!$D$13)*(1-EXP(-Constantes!$D$23)))</f>
        <v>0.27838462721317492</v>
      </c>
      <c r="AN338" s="121">
        <f>AJ338+W338*Escenarios!$E$11/Escenarios!$E$12+AM338</f>
        <v>0.27838463564810179</v>
      </c>
      <c r="AO338" s="121">
        <f>0.0526*AJ338*Observaciones!$F337^1.218</f>
        <v>0</v>
      </c>
      <c r="AP338" s="121">
        <f>AO338*Constantes!$E$38</f>
        <v>0</v>
      </c>
      <c r="AQ338" s="121">
        <f t="shared" si="50"/>
        <v>0</v>
      </c>
      <c r="AR338" s="15"/>
      <c r="AS338" s="74">
        <v>332</v>
      </c>
      <c r="AT338" s="146">
        <f>ETo!$I337*((1-Constantes!$F$19)*ETo!$K337+ETo!$L337)</f>
        <v>1.9216758175469575</v>
      </c>
      <c r="AU338" s="121">
        <f>MIN(AT338*Constantes!$F$17,0.8*(AX337+Observaciones!$F337-AV338-AW338-Constantes!$D$14))</f>
        <v>2.6700271348545358E-6</v>
      </c>
      <c r="AV338" s="121">
        <f>IF(Observaciones!$F337&gt;0.05*Constantes!$F$18,((Observaciones!$F337-0.05*Constantes!$F$18)^2)/(Observaciones!$F337+0.95*Constantes!$F$18),0)</f>
        <v>0</v>
      </c>
      <c r="AW338" s="121">
        <f>MAX(0,AX337+Observaciones!$F337-AV338-Constantes!$D$13)</f>
        <v>0</v>
      </c>
      <c r="AX338" s="121">
        <f>AX337+Observaciones!$F337-AV338-AU338-AW338-AY337</f>
        <v>25.50000062155797</v>
      </c>
      <c r="AY338" s="121">
        <f>MAX(0,(AX338-Constantes!$D$14)*(1-EXP(-Constantes!$D$22)))</f>
        <v>8.557172192224501E-9</v>
      </c>
      <c r="AZ338" s="119">
        <f>AZ337+(Entradas!$F$19*AW338-BA337)/(800*Entradas!$D$44)</f>
        <v>0</v>
      </c>
      <c r="BA338" s="119">
        <f>8000*Entradas!$D$45*AZ338/Constantes!$F$32</f>
        <v>0</v>
      </c>
      <c r="BB338" s="119">
        <f>10*Escenarios!$F$11*AV338</f>
        <v>0</v>
      </c>
      <c r="BC338" s="119">
        <f>10*Escenarios!$F$11*BA338</f>
        <v>0</v>
      </c>
      <c r="BD338" s="119">
        <f>0.001*Observaciones!$F337*Escenarios!$F$9</f>
        <v>0</v>
      </c>
      <c r="BE338" s="119">
        <f>Observaciones!$I337</f>
        <v>0</v>
      </c>
      <c r="BF338" s="119">
        <f>MIN(0.0005*ETo!$M337*Escenarios!$F$9*(BJ337/Constantes!$F$27)^(2/3),BJ337+BB338+BE338+BC338+BD338)</f>
        <v>0.21301417984246732</v>
      </c>
      <c r="BG338" s="119">
        <f>MIN(Constantes!$F$26*(BJ337/Constantes!$F$27)^(2/3),BJ337+BB338+BC338+BD338+BE338-BF338)</f>
        <v>0.74517993972931895</v>
      </c>
      <c r="BH338" s="119">
        <f>MIN(Entradas!$F$20,BJ337+BB338+BC338+BD338+BE338-BF338-BG338)</f>
        <v>1</v>
      </c>
      <c r="BI338" s="119">
        <f>MAX(0,BJ337+BB338+BC338+BD338+BE338-BF338-BG338-BH338-Constantes!$F$27)</f>
        <v>0</v>
      </c>
      <c r="BJ338" s="119">
        <f t="shared" si="51"/>
        <v>4.0350986485587441</v>
      </c>
      <c r="BK338" s="119">
        <f>(Escenarios!$F$11*AU338+0.1*BF338)/(Escenarios!$F$12)</f>
        <v>6.1112939656276946E-4</v>
      </c>
      <c r="BL338" s="119">
        <f>BI338/10/Escenarios!$F$12</f>
        <v>0</v>
      </c>
      <c r="BM338" s="119">
        <f>(Escenarios!$F$11*AW338+0.1*BG338)/(Escenarios!$F$12)</f>
        <v>2.1290855420837682E-3</v>
      </c>
      <c r="BN338" s="121">
        <f t="shared" si="52"/>
        <v>82.716035848840434</v>
      </c>
      <c r="BO338" s="121">
        <f>MAX(0,(BN338-Constantes!$D$13)*(1-EXP(-Constantes!$D$23)))</f>
        <v>0.29160746025612017</v>
      </c>
      <c r="BP338" s="121">
        <f>BL338+AY338*Escenarios!$F$11/Escenarios!$F$12+BO338</f>
        <v>0.29160746832431111</v>
      </c>
      <c r="BQ338" s="121">
        <f>0.0526*BL338*Observaciones!$F337^1.218</f>
        <v>0</v>
      </c>
      <c r="BR338" s="121">
        <f>BQ338*Constantes!$F$38</f>
        <v>0</v>
      </c>
      <c r="BS338" s="121">
        <f t="shared" si="53"/>
        <v>0</v>
      </c>
      <c r="BT338" s="15"/>
      <c r="BU338" s="74">
        <v>332</v>
      </c>
      <c r="BV338" s="75">
        <f>0.0526*Observaciones!$F337^2.218</f>
        <v>0</v>
      </c>
      <c r="BW338" s="75">
        <f>IF(Observaciones!$F337&gt;0.05*$CA$7,((Observaciones!$F337-0.05*$CA$7)^2)/(Observaciones!$F337+0.95*$CA$7),0)</f>
        <v>0</v>
      </c>
      <c r="BX338" s="75">
        <f>0.0526*BW338*Observaciones!$F337^1.218</f>
        <v>0</v>
      </c>
      <c r="BY338" s="27"/>
      <c r="BZ338" s="27"/>
      <c r="CA338" s="103"/>
      <c r="CB338" s="37"/>
    </row>
    <row r="339" spans="2:80" s="2" customFormat="1" ht="14.5" x14ac:dyDescent="0.35">
      <c r="B339" s="36"/>
      <c r="C339" s="74">
        <v>333</v>
      </c>
      <c r="D339" s="146">
        <f>ETo!$I338*((1-Constantes!$D$19)*ETo!$K338+ETo!$L338)</f>
        <v>1.9154317747344636</v>
      </c>
      <c r="E339" s="75">
        <f>MIN(D339*Constantes!$D$17,0.8*(H338+Observaciones!$F338-F339-G339-Constantes!$D$14))</f>
        <v>4.972463727881405E-7</v>
      </c>
      <c r="F339" s="75">
        <f>IF(Observaciones!$F338&gt;0.05*Constantes!$D$18,((Observaciones!$F338-0.05*Constantes!$D$18)^2)/(Observaciones!$F338+0.95*Constantes!$D$18),0)</f>
        <v>0</v>
      </c>
      <c r="G339" s="75">
        <f>MAX(0,H338+Observaciones!$F338-F339-Constantes!$D$13)</f>
        <v>0</v>
      </c>
      <c r="H339" s="75">
        <f>H338+Observaciones!$F338-F339-E339-G339-I338</f>
        <v>25.500000115754425</v>
      </c>
      <c r="I339" s="75">
        <f>MAX(0,(H339-Constantes!$D$14)*(1-EXP(-Constantes!$D$22)))</f>
        <v>1.5936253223017325E-9</v>
      </c>
      <c r="J339" s="75">
        <f t="shared" si="45"/>
        <v>75.251703795348064</v>
      </c>
      <c r="K339" s="75">
        <f>MAX(0,(J339-Constantes!$D$13)*(1-EXP(-Constantes!$D$23)))</f>
        <v>0.24004755253714263</v>
      </c>
      <c r="L339" s="75">
        <f t="shared" si="46"/>
        <v>0.24004755413076795</v>
      </c>
      <c r="M339" s="75">
        <f>0.0526*F339*Observaciones!$F338^1.218</f>
        <v>0</v>
      </c>
      <c r="N339" s="75">
        <f>M339*Constantes!$D$38</f>
        <v>0</v>
      </c>
      <c r="O339" s="75">
        <f t="shared" si="47"/>
        <v>0</v>
      </c>
      <c r="P339" s="15"/>
      <c r="Q339" s="120">
        <v>333</v>
      </c>
      <c r="R339" s="146">
        <f>ETo!$I338*((1-Constantes!$E$19)*ETo!$K338+ETo!$L338)</f>
        <v>1.915696445069262</v>
      </c>
      <c r="S339" s="121">
        <f>MIN(R339*Constantes!$E$17,0.8*(V338+Observaciones!$F338-T339-U339-Constantes!$D$14))</f>
        <v>4.972463727881405E-7</v>
      </c>
      <c r="T339" s="121">
        <f>IF(Observaciones!$F338&gt;0.05*Constantes!$E$18,((Observaciones!$F338-0.05*Constantes!$E$18)^2)/(Observaciones!$F338+0.95*Constantes!$E$18),0)</f>
        <v>0</v>
      </c>
      <c r="U339" s="121">
        <f>MAX(0,V338+Observaciones!$F338-T339-Constantes!$D$13)</f>
        <v>0</v>
      </c>
      <c r="V339" s="121">
        <f>V338+Observaciones!$F338-T339-S339-U339-W338</f>
        <v>25.500000115754425</v>
      </c>
      <c r="W339" s="121">
        <f>MAX(0,(V339-Constantes!$D$14)*(1-EXP(-Constantes!$D$22)))</f>
        <v>1.5936253223017325E-9</v>
      </c>
      <c r="X339" s="119">
        <f>X338+(Entradas!$E$19*U339-Y338)/(800*Entradas!$D$44)</f>
        <v>0</v>
      </c>
      <c r="Y339" s="119">
        <f>8000*Entradas!$D$45*X339/Constantes!$E$32</f>
        <v>0</v>
      </c>
      <c r="Z339" s="119">
        <f>10*Escenarios!$E$11*T339</f>
        <v>0</v>
      </c>
      <c r="AA339" s="119">
        <f>10*Escenarios!$E$11*Y339</f>
        <v>0</v>
      </c>
      <c r="AB339" s="119">
        <f>0.001*Observaciones!$F338*Escenarios!$E$9</f>
        <v>0</v>
      </c>
      <c r="AC339" s="119">
        <f>Observaciones!$I338</f>
        <v>0</v>
      </c>
      <c r="AD339" s="119">
        <f>MIN(0.0005*ETo!$M338*Escenarios!$E$9*(AH338/Constantes!$E$27)^(2/3),AH338+Z339+AA339+AB339+AC339)</f>
        <v>3.4484975133958211</v>
      </c>
      <c r="AE339" s="119">
        <f>MIN(Constantes!$E$26*(AH338/Constantes!$E$27)^(2/3),AH338+Z339+AA339+AB339+AC339-AD339)</f>
        <v>12.096400359112465</v>
      </c>
      <c r="AF339" s="119">
        <f>MIN(Entradas!$E$20,AH338+Z339+AA339+AB339+AC339-AD339-AE339)</f>
        <v>1</v>
      </c>
      <c r="AG339" s="119">
        <f>MAX(0,AH338+Z339+AA339+AB339+AC339-AD339-AE339-AF339-Constantes!$E$27)</f>
        <v>0</v>
      </c>
      <c r="AH339" s="119">
        <f t="shared" si="48"/>
        <v>3119.2523603489626</v>
      </c>
      <c r="AI339" s="119">
        <f>(Escenarios!$E$11*S339+0.1*AD339)/(Escenarios!$E$12)</f>
        <v>9.8533401811269523E-3</v>
      </c>
      <c r="AJ339" s="119">
        <f>AG339/10/Escenarios!$E$12</f>
        <v>0</v>
      </c>
      <c r="AK339" s="119">
        <f>(Escenarios!$E$11*U339+0.1*AE339)/(Escenarios!$E$12)</f>
        <v>3.4561143883178477E-2</v>
      </c>
      <c r="AL339" s="121">
        <f t="shared" si="49"/>
        <v>80.557941745431222</v>
      </c>
      <c r="AM339" s="121">
        <f>MAX(0,(AL339-Constantes!$D$13)*(1-EXP(-Constantes!$D$23)))</f>
        <v>0.27670041538951518</v>
      </c>
      <c r="AN339" s="121">
        <f>AJ339+W339*Escenarios!$E$11/Escenarios!$E$12+AM339</f>
        <v>0.2767004169603744</v>
      </c>
      <c r="AO339" s="121">
        <f>0.0526*AJ339*Observaciones!$F338^1.218</f>
        <v>0</v>
      </c>
      <c r="AP339" s="121">
        <f>AO339*Constantes!$E$38</f>
        <v>0</v>
      </c>
      <c r="AQ339" s="121">
        <f t="shared" si="50"/>
        <v>0</v>
      </c>
      <c r="AR339" s="15"/>
      <c r="AS339" s="74">
        <v>333</v>
      </c>
      <c r="AT339" s="146">
        <f>ETo!$I338*((1-Constantes!$F$19)*ETo!$K338+ETo!$L338)</f>
        <v>1.9165385779527133</v>
      </c>
      <c r="AU339" s="121">
        <f>MIN(AT339*Constantes!$F$17,0.8*(AX338+Observaciones!$F338-AV339-AW339-Constantes!$D$14))</f>
        <v>4.972463727881405E-7</v>
      </c>
      <c r="AV339" s="121">
        <f>IF(Observaciones!$F338&gt;0.05*Constantes!$F$18,((Observaciones!$F338-0.05*Constantes!$F$18)^2)/(Observaciones!$F338+0.95*Constantes!$F$18),0)</f>
        <v>0</v>
      </c>
      <c r="AW339" s="121">
        <f>MAX(0,AX338+Observaciones!$F338-AV339-Constantes!$D$13)</f>
        <v>0</v>
      </c>
      <c r="AX339" s="121">
        <f>AX338+Observaciones!$F338-AV339-AU339-AW339-AY338</f>
        <v>25.500000115754425</v>
      </c>
      <c r="AY339" s="121">
        <f>MAX(0,(AX339-Constantes!$D$14)*(1-EXP(-Constantes!$D$22)))</f>
        <v>1.5936253223017325E-9</v>
      </c>
      <c r="AZ339" s="119">
        <f>AZ338+(Entradas!$F$19*AW339-BA338)/(800*Entradas!$D$44)</f>
        <v>0</v>
      </c>
      <c r="BA339" s="119">
        <f>8000*Entradas!$D$45*AZ339/Constantes!$F$32</f>
        <v>0</v>
      </c>
      <c r="BB339" s="119">
        <f>10*Escenarios!$F$11*AV339</f>
        <v>0</v>
      </c>
      <c r="BC339" s="119">
        <f>10*Escenarios!$F$11*BA339</f>
        <v>0</v>
      </c>
      <c r="BD339" s="119">
        <f>0.001*Observaciones!$F338*Escenarios!$F$9</f>
        <v>0</v>
      </c>
      <c r="BE339" s="119">
        <f>Observaciones!$I338</f>
        <v>0</v>
      </c>
      <c r="BF339" s="119">
        <f>MIN(0.0005*ETo!$M338*Escenarios!$F$9*(BJ338/Constantes!$F$27)^(2/3),BJ338+BB339+BE339+BC339+BD339)</f>
        <v>0.16319018279813627</v>
      </c>
      <c r="BG339" s="119">
        <f>MIN(Constantes!$F$26*(BJ338/Constantes!$F$27)^(2/3),BJ338+BB339+BC339+BD339+BE339-BF339)</f>
        <v>0.57242720290064641</v>
      </c>
      <c r="BH339" s="119">
        <f>MIN(Entradas!$F$20,BJ338+BB339+BC339+BD339+BE339-BF339-BG339)</f>
        <v>1</v>
      </c>
      <c r="BI339" s="119">
        <f>MAX(0,BJ338+BB339+BC339+BD339+BE339-BF339-BG339-BH339-Constantes!$F$27)</f>
        <v>0</v>
      </c>
      <c r="BJ339" s="119">
        <f t="shared" si="51"/>
        <v>2.2994812628599615</v>
      </c>
      <c r="BK339" s="119">
        <f>(Escenarios!$F$11*AU339+0.1*BF339)/(Escenarios!$F$12)</f>
        <v>4.667264974318753E-4</v>
      </c>
      <c r="BL339" s="119">
        <f>BI339/10/Escenarios!$F$12</f>
        <v>0</v>
      </c>
      <c r="BM339" s="119">
        <f>(Escenarios!$F$11*AW339+0.1*BG339)/(Escenarios!$F$12)</f>
        <v>1.6355062940018469E-3</v>
      </c>
      <c r="BN339" s="121">
        <f t="shared" si="52"/>
        <v>82.426063894878325</v>
      </c>
      <c r="BO339" s="121">
        <f>MAX(0,(BN339-Constantes!$D$13)*(1-EXP(-Constantes!$D$23)))</f>
        <v>0.28960447766099529</v>
      </c>
      <c r="BP339" s="121">
        <f>BL339+AY339*Escenarios!$F$11/Escenarios!$F$12+BO339</f>
        <v>0.28960447916355631</v>
      </c>
      <c r="BQ339" s="121">
        <f>0.0526*BL339*Observaciones!$F338^1.218</f>
        <v>0</v>
      </c>
      <c r="BR339" s="121">
        <f>BQ339*Constantes!$F$38</f>
        <v>0</v>
      </c>
      <c r="BS339" s="121">
        <f t="shared" si="53"/>
        <v>0</v>
      </c>
      <c r="BT339" s="15"/>
      <c r="BU339" s="74">
        <v>333</v>
      </c>
      <c r="BV339" s="75">
        <f>0.0526*Observaciones!$F338^2.218</f>
        <v>0</v>
      </c>
      <c r="BW339" s="75">
        <f>IF(Observaciones!$F338&gt;0.05*$CA$7,((Observaciones!$F338-0.05*$CA$7)^2)/(Observaciones!$F338+0.95*$CA$7),0)</f>
        <v>0</v>
      </c>
      <c r="BX339" s="75">
        <f>0.0526*BW339*Observaciones!$F338^1.218</f>
        <v>0</v>
      </c>
      <c r="BY339" s="27"/>
      <c r="BZ339" s="27"/>
      <c r="CA339" s="103"/>
      <c r="CB339" s="37"/>
    </row>
    <row r="340" spans="2:80" s="2" customFormat="1" ht="14.5" x14ac:dyDescent="0.35">
      <c r="B340" s="36"/>
      <c r="C340" s="74">
        <v>334</v>
      </c>
      <c r="D340" s="146">
        <f>ETo!$I339*((1-Constantes!$D$19)*ETo!$K339+ETo!$L339)</f>
        <v>1.8511050925496026</v>
      </c>
      <c r="E340" s="75">
        <f>MIN(D340*Constantes!$D$17,0.8*(H339+Observaciones!$F339-F340-G340-Constantes!$D$14))</f>
        <v>9.2603536927526883E-8</v>
      </c>
      <c r="F340" s="75">
        <f>IF(Observaciones!$F339&gt;0.05*Constantes!$D$18,((Observaciones!$F339-0.05*Constantes!$D$18)^2)/(Observaciones!$F339+0.95*Constantes!$D$18),0)</f>
        <v>0</v>
      </c>
      <c r="G340" s="75">
        <f>MAX(0,H339+Observaciones!$F339-F340-Constantes!$D$13)</f>
        <v>0</v>
      </c>
      <c r="H340" s="75">
        <f>H339+Observaciones!$F339-F340-E340-G340-I339</f>
        <v>25.500000021557263</v>
      </c>
      <c r="I340" s="75">
        <f>MAX(0,(H340-Constantes!$D$14)*(1-EXP(-Constantes!$D$22)))</f>
        <v>2.9678515619041236E-10</v>
      </c>
      <c r="J340" s="75">
        <f t="shared" si="45"/>
        <v>75.011656242810915</v>
      </c>
      <c r="K340" s="75">
        <f>MAX(0,(J340-Constantes!$D$13)*(1-EXP(-Constantes!$D$23)))</f>
        <v>0.23838942297266394</v>
      </c>
      <c r="L340" s="75">
        <f t="shared" si="46"/>
        <v>0.23838942326944909</v>
      </c>
      <c r="M340" s="75">
        <f>0.0526*F340*Observaciones!$F339^1.218</f>
        <v>0</v>
      </c>
      <c r="N340" s="75">
        <f>M340*Constantes!$D$38</f>
        <v>0</v>
      </c>
      <c r="O340" s="75">
        <f t="shared" si="47"/>
        <v>0</v>
      </c>
      <c r="P340" s="15"/>
      <c r="Q340" s="120">
        <v>334</v>
      </c>
      <c r="R340" s="146">
        <f>ETo!$I339*((1-Constantes!$E$19)*ETo!$K339+ETo!$L339)</f>
        <v>1.8513604058191442</v>
      </c>
      <c r="S340" s="121">
        <f>MIN(R340*Constantes!$E$17,0.8*(V339+Observaciones!$F339-T340-U340-Constantes!$D$14))</f>
        <v>9.2603536927526883E-8</v>
      </c>
      <c r="T340" s="121">
        <f>IF(Observaciones!$F339&gt;0.05*Constantes!$E$18,((Observaciones!$F339-0.05*Constantes!$E$18)^2)/(Observaciones!$F339+0.95*Constantes!$E$18),0)</f>
        <v>0</v>
      </c>
      <c r="U340" s="121">
        <f>MAX(0,V339+Observaciones!$F339-T340-Constantes!$D$13)</f>
        <v>0</v>
      </c>
      <c r="V340" s="121">
        <f>V339+Observaciones!$F339-T340-S340-U340-W339</f>
        <v>25.500000021557263</v>
      </c>
      <c r="W340" s="121">
        <f>MAX(0,(V340-Constantes!$D$14)*(1-EXP(-Constantes!$D$22)))</f>
        <v>2.9678515619041236E-10</v>
      </c>
      <c r="X340" s="119">
        <f>X339+(Entradas!$E$19*U340-Y339)/(800*Entradas!$D$44)</f>
        <v>0</v>
      </c>
      <c r="Y340" s="119">
        <f>8000*Entradas!$D$45*X340/Constantes!$E$32</f>
        <v>0</v>
      </c>
      <c r="Z340" s="119">
        <f>10*Escenarios!$E$11*T340</f>
        <v>0</v>
      </c>
      <c r="AA340" s="119">
        <f>10*Escenarios!$E$11*Y340</f>
        <v>0</v>
      </c>
      <c r="AB340" s="119">
        <f>0.001*Observaciones!$F339*Escenarios!$E$9</f>
        <v>0</v>
      </c>
      <c r="AC340" s="119">
        <f>Observaciones!$I339</f>
        <v>0</v>
      </c>
      <c r="AD340" s="119">
        <f>MIN(0.0005*ETo!$M339*Escenarios!$E$9*(AH339/Constantes!$E$27)^(2/3),AH339+Z340+AA340+AB340+AC340)</f>
        <v>3.3199782650091607</v>
      </c>
      <c r="AE340" s="119">
        <f>MIN(Constantes!$E$26*(AH339/Constantes!$E$27)^(2/3),AH339+Z340+AA340+AB340+AC340-AD340)</f>
        <v>12.053814674120169</v>
      </c>
      <c r="AF340" s="119">
        <f>MIN(Entradas!$E$20,AH339+Z340+AA340+AB340+AC340-AD340-AE340)</f>
        <v>1</v>
      </c>
      <c r="AG340" s="119">
        <f>MAX(0,AH339+Z340+AA340+AB340+AC340-AD340-AE340-AF340-Constantes!$E$27)</f>
        <v>0</v>
      </c>
      <c r="AH340" s="119">
        <f t="shared" si="48"/>
        <v>3102.8785674098335</v>
      </c>
      <c r="AI340" s="119">
        <f>(Escenarios!$E$11*S340+0.1*AD340)/(Escenarios!$E$12)</f>
        <v>9.4857434663697168E-3</v>
      </c>
      <c r="AJ340" s="119">
        <f>AG340/10/Escenarios!$E$12</f>
        <v>0</v>
      </c>
      <c r="AK340" s="119">
        <f>(Escenarios!$E$11*U340+0.1*AE340)/(Escenarios!$E$12)</f>
        <v>3.4439470497486198E-2</v>
      </c>
      <c r="AL340" s="121">
        <f t="shared" si="49"/>
        <v>80.315680800539198</v>
      </c>
      <c r="AM340" s="121">
        <f>MAX(0,(AL340-Constantes!$D$13)*(1-EXP(-Constantes!$D$23)))</f>
        <v>0.27502699680724557</v>
      </c>
      <c r="AN340" s="121">
        <f>AJ340+W340*Escenarios!$E$11/Escenarios!$E$12+AM340</f>
        <v>0.27502699709979095</v>
      </c>
      <c r="AO340" s="121">
        <f>0.0526*AJ340*Observaciones!$F339^1.218</f>
        <v>0</v>
      </c>
      <c r="AP340" s="121">
        <f>AO340*Constantes!$E$38</f>
        <v>0</v>
      </c>
      <c r="AQ340" s="121">
        <f t="shared" si="50"/>
        <v>0</v>
      </c>
      <c r="AR340" s="15"/>
      <c r="AS340" s="74">
        <v>334</v>
      </c>
      <c r="AT340" s="146">
        <f>ETo!$I339*((1-Constantes!$F$19)*ETo!$K339+ETo!$L339)</f>
        <v>1.8521727662222311</v>
      </c>
      <c r="AU340" s="121">
        <f>MIN(AT340*Constantes!$F$17,0.8*(AX339+Observaciones!$F339-AV340-AW340-Constantes!$D$14))</f>
        <v>9.2603536927526883E-8</v>
      </c>
      <c r="AV340" s="121">
        <f>IF(Observaciones!$F339&gt;0.05*Constantes!$F$18,((Observaciones!$F339-0.05*Constantes!$F$18)^2)/(Observaciones!$F339+0.95*Constantes!$F$18),0)</f>
        <v>0</v>
      </c>
      <c r="AW340" s="121">
        <f>MAX(0,AX339+Observaciones!$F339-AV340-Constantes!$D$13)</f>
        <v>0</v>
      </c>
      <c r="AX340" s="121">
        <f>AX339+Observaciones!$F339-AV340-AU340-AW340-AY339</f>
        <v>25.500000021557263</v>
      </c>
      <c r="AY340" s="121">
        <f>MAX(0,(AX340-Constantes!$D$14)*(1-EXP(-Constantes!$D$22)))</f>
        <v>2.9678515619041236E-10</v>
      </c>
      <c r="AZ340" s="119">
        <f>AZ339+(Entradas!$F$19*AW340-BA339)/(800*Entradas!$D$44)</f>
        <v>0</v>
      </c>
      <c r="BA340" s="119">
        <f>8000*Entradas!$D$45*AZ340/Constantes!$F$32</f>
        <v>0</v>
      </c>
      <c r="BB340" s="119">
        <f>10*Escenarios!$F$11*AV340</f>
        <v>0</v>
      </c>
      <c r="BC340" s="119">
        <f>10*Escenarios!$F$11*BA340</f>
        <v>0</v>
      </c>
      <c r="BD340" s="119">
        <f>0.001*Observaciones!$F339*Escenarios!$F$9</f>
        <v>0</v>
      </c>
      <c r="BE340" s="119">
        <f>Observaciones!$I339</f>
        <v>0</v>
      </c>
      <c r="BF340" s="119">
        <f>MIN(0.0005*ETo!$M339*Escenarios!$F$9*(BJ339/Constantes!$F$27)^(2/3),BJ339+BB340+BE340+BC340+BD340)</f>
        <v>0.10837143072470183</v>
      </c>
      <c r="BG340" s="119">
        <f>MIN(Constantes!$F$26*(BJ339/Constantes!$F$27)^(2/3),BJ339+BB340+BC340+BD340+BE340-BF340)</f>
        <v>0.39346316079608545</v>
      </c>
      <c r="BH340" s="119">
        <f>MIN(Entradas!$F$20,BJ339+BB340+BC340+BD340+BE340-BF340-BG340)</f>
        <v>1</v>
      </c>
      <c r="BI340" s="119">
        <f>MAX(0,BJ339+BB340+BC340+BD340+BE340-BF340-BG340-BH340-Constantes!$F$27)</f>
        <v>0</v>
      </c>
      <c r="BJ340" s="119">
        <f t="shared" si="51"/>
        <v>0.79764667133917433</v>
      </c>
      <c r="BK340" s="119">
        <f>(Escenarios!$F$11*AU340+0.1*BF340)/(Escenarios!$F$12)</f>
        <v>3.0971997111967975E-4</v>
      </c>
      <c r="BL340" s="119">
        <f>BI340/10/Escenarios!$F$12</f>
        <v>0</v>
      </c>
      <c r="BM340" s="119">
        <f>(Escenarios!$F$11*AW340+0.1*BG340)/(Escenarios!$F$12)</f>
        <v>1.1241804594173872E-3</v>
      </c>
      <c r="BN340" s="121">
        <f t="shared" si="52"/>
        <v>82.137583597676738</v>
      </c>
      <c r="BO340" s="121">
        <f>MAX(0,(BN340-Constantes!$D$13)*(1-EXP(-Constantes!$D$23)))</f>
        <v>0.28761179869175013</v>
      </c>
      <c r="BP340" s="121">
        <f>BL340+AY340*Escenarios!$F$11/Escenarios!$F$12+BO340</f>
        <v>0.28761179897157613</v>
      </c>
      <c r="BQ340" s="121">
        <f>0.0526*BL340*Observaciones!$F339^1.218</f>
        <v>0</v>
      </c>
      <c r="BR340" s="121">
        <f>BQ340*Constantes!$F$38</f>
        <v>0</v>
      </c>
      <c r="BS340" s="121">
        <f t="shared" si="53"/>
        <v>0</v>
      </c>
      <c r="BT340" s="15"/>
      <c r="BU340" s="74">
        <v>334</v>
      </c>
      <c r="BV340" s="75">
        <f>0.0526*Observaciones!$F339^2.218</f>
        <v>0</v>
      </c>
      <c r="BW340" s="75">
        <f>IF(Observaciones!$F339&gt;0.05*$CA$7,((Observaciones!$F339-0.05*$CA$7)^2)/(Observaciones!$F339+0.95*$CA$7),0)</f>
        <v>0</v>
      </c>
      <c r="BX340" s="75">
        <f>0.0526*BW340*Observaciones!$F339^1.218</f>
        <v>0</v>
      </c>
      <c r="BY340" s="27"/>
      <c r="BZ340" s="27"/>
      <c r="CA340" s="103"/>
      <c r="CB340" s="37"/>
    </row>
    <row r="341" spans="2:80" s="2" customFormat="1" ht="14.5" x14ac:dyDescent="0.35">
      <c r="B341" s="36"/>
      <c r="C341" s="74">
        <v>335</v>
      </c>
      <c r="D341" s="146">
        <f>ETo!$I340*((1-Constantes!$D$19)*ETo!$K340+ETo!$L340)</f>
        <v>1.8028966143082106</v>
      </c>
      <c r="E341" s="75">
        <f>MIN(D341*Constantes!$D$17,0.8*(H340+Observaciones!$F340-F341-G341-Constantes!$D$14))</f>
        <v>1.7245807271137892E-8</v>
      </c>
      <c r="F341" s="75">
        <f>IF(Observaciones!$F340&gt;0.05*Constantes!$D$18,((Observaciones!$F340-0.05*Constantes!$D$18)^2)/(Observaciones!$F340+0.95*Constantes!$D$18),0)</f>
        <v>0</v>
      </c>
      <c r="G341" s="75">
        <f>MAX(0,H340+Observaciones!$F340-F341-Constantes!$D$13)</f>
        <v>0</v>
      </c>
      <c r="H341" s="75">
        <f>H340+Observaciones!$F340-F341-E341-G341-I340</f>
        <v>25.500000004014669</v>
      </c>
      <c r="I341" s="75">
        <f>MAX(0,(H341-Constantes!$D$14)*(1-EXP(-Constantes!$D$22)))</f>
        <v>5.5271092260434382E-11</v>
      </c>
      <c r="J341" s="75">
        <f t="shared" si="45"/>
        <v>74.773266819838256</v>
      </c>
      <c r="K341" s="75">
        <f>MAX(0,(J341-Constantes!$D$13)*(1-EXP(-Constantes!$D$23)))</f>
        <v>0.23674274694571792</v>
      </c>
      <c r="L341" s="75">
        <f t="shared" si="46"/>
        <v>0.23674274700098902</v>
      </c>
      <c r="M341" s="75">
        <f>0.0526*F341*Observaciones!$F340^1.218</f>
        <v>0</v>
      </c>
      <c r="N341" s="75">
        <f>M341*Constantes!$D$38</f>
        <v>0</v>
      </c>
      <c r="O341" s="75">
        <f t="shared" si="47"/>
        <v>0</v>
      </c>
      <c r="P341" s="15"/>
      <c r="Q341" s="120">
        <v>335</v>
      </c>
      <c r="R341" s="146">
        <f>ETo!$I340*((1-Constantes!$E$19)*ETo!$K340+ETo!$L340)</f>
        <v>1.8031448428166696</v>
      </c>
      <c r="S341" s="121">
        <f>MIN(R341*Constantes!$E$17,0.8*(V340+Observaciones!$F340-T341-U341-Constantes!$D$14))</f>
        <v>1.7245807271137892E-8</v>
      </c>
      <c r="T341" s="121">
        <f>IF(Observaciones!$F340&gt;0.05*Constantes!$E$18,((Observaciones!$F340-0.05*Constantes!$E$18)^2)/(Observaciones!$F340+0.95*Constantes!$E$18),0)</f>
        <v>0</v>
      </c>
      <c r="U341" s="121">
        <f>MAX(0,V340+Observaciones!$F340-T341-Constantes!$D$13)</f>
        <v>0</v>
      </c>
      <c r="V341" s="121">
        <f>V340+Observaciones!$F340-T341-S341-U341-W340</f>
        <v>25.500000004014669</v>
      </c>
      <c r="W341" s="121">
        <f>MAX(0,(V341-Constantes!$D$14)*(1-EXP(-Constantes!$D$22)))</f>
        <v>5.5271092260434382E-11</v>
      </c>
      <c r="X341" s="119">
        <f>X340+(Entradas!$E$19*U341-Y340)/(800*Entradas!$D$44)</f>
        <v>0</v>
      </c>
      <c r="Y341" s="119">
        <f>8000*Entradas!$D$45*X341/Constantes!$E$32</f>
        <v>0</v>
      </c>
      <c r="Z341" s="119">
        <f>10*Escenarios!$E$11*T341</f>
        <v>0</v>
      </c>
      <c r="AA341" s="119">
        <f>10*Escenarios!$E$11*Y341</f>
        <v>0</v>
      </c>
      <c r="AB341" s="119">
        <f>0.001*Observaciones!$F340*Escenarios!$E$9</f>
        <v>0</v>
      </c>
      <c r="AC341" s="119">
        <f>Observaciones!$I340</f>
        <v>0</v>
      </c>
      <c r="AD341" s="119">
        <f>MIN(0.0005*ETo!$M340*Escenarios!$E$9*(AH340/Constantes!$E$27)^(2/3),AH340+Z341+AA341+AB341+AC341)</f>
        <v>3.2212875549036135</v>
      </c>
      <c r="AE341" s="119">
        <f>MIN(Constantes!$E$26*(AH340/Constantes!$E$27)^(2/3),AH340+Z341+AA341+AB341+AC341-AD341)</f>
        <v>12.011595210686757</v>
      </c>
      <c r="AF341" s="119">
        <f>MIN(Entradas!$E$20,AH340+Z341+AA341+AB341+AC341-AD341-AE341)</f>
        <v>1</v>
      </c>
      <c r="AG341" s="119">
        <f>MAX(0,AH340+Z341+AA341+AB341+AC341-AD341-AE341-AF341-Constantes!$E$27)</f>
        <v>0</v>
      </c>
      <c r="AH341" s="119">
        <f t="shared" si="48"/>
        <v>3086.6456846442434</v>
      </c>
      <c r="AI341" s="119">
        <f>(Escenarios!$E$11*S341+0.1*AD341)/(Escenarios!$E$12)</f>
        <v>9.2036957277346343E-3</v>
      </c>
      <c r="AJ341" s="119">
        <f>AG341/10/Escenarios!$E$12</f>
        <v>0</v>
      </c>
      <c r="AK341" s="119">
        <f>(Escenarios!$E$11*U341+0.1*AE341)/(Escenarios!$E$12)</f>
        <v>3.4318843459105026E-2</v>
      </c>
      <c r="AL341" s="121">
        <f t="shared" si="49"/>
        <v>80.074972647191061</v>
      </c>
      <c r="AM341" s="121">
        <f>MAX(0,(AL341-Constantes!$D$13)*(1-EXP(-Constantes!$D$23)))</f>
        <v>0.27336430413965063</v>
      </c>
      <c r="AN341" s="121">
        <f>AJ341+W341*Escenarios!$E$11/Escenarios!$E$12+AM341</f>
        <v>0.27336430419413216</v>
      </c>
      <c r="AO341" s="121">
        <f>0.0526*AJ341*Observaciones!$F340^1.218</f>
        <v>0</v>
      </c>
      <c r="AP341" s="121">
        <f>AO341*Constantes!$E$38</f>
        <v>0</v>
      </c>
      <c r="AQ341" s="121">
        <f t="shared" si="50"/>
        <v>0</v>
      </c>
      <c r="AR341" s="15"/>
      <c r="AS341" s="74">
        <v>335</v>
      </c>
      <c r="AT341" s="146">
        <f>ETo!$I340*((1-Constantes!$F$19)*ETo!$K340+ETo!$L340)</f>
        <v>1.8039346607981306</v>
      </c>
      <c r="AU341" s="121">
        <f>MIN(AT341*Constantes!$F$17,0.8*(AX340+Observaciones!$F340-AV341-AW341-Constantes!$D$14))</f>
        <v>1.7245807271137892E-8</v>
      </c>
      <c r="AV341" s="121">
        <f>IF(Observaciones!$F340&gt;0.05*Constantes!$F$18,((Observaciones!$F340-0.05*Constantes!$F$18)^2)/(Observaciones!$F340+0.95*Constantes!$F$18),0)</f>
        <v>0</v>
      </c>
      <c r="AW341" s="121">
        <f>MAX(0,AX340+Observaciones!$F340-AV341-Constantes!$D$13)</f>
        <v>0</v>
      </c>
      <c r="AX341" s="121">
        <f>AX340+Observaciones!$F340-AV341-AU341-AW341-AY340</f>
        <v>25.500000004014669</v>
      </c>
      <c r="AY341" s="121">
        <f>MAX(0,(AX341-Constantes!$D$14)*(1-EXP(-Constantes!$D$22)))</f>
        <v>5.5271092260434382E-11</v>
      </c>
      <c r="AZ341" s="119">
        <f>AZ340+(Entradas!$F$19*AW341-BA340)/(800*Entradas!$D$44)</f>
        <v>0</v>
      </c>
      <c r="BA341" s="119">
        <f>8000*Entradas!$D$45*AZ341/Constantes!$F$32</f>
        <v>0</v>
      </c>
      <c r="BB341" s="119">
        <f>10*Escenarios!$F$11*AV341</f>
        <v>0</v>
      </c>
      <c r="BC341" s="119">
        <f>10*Escenarios!$F$11*BA341</f>
        <v>0</v>
      </c>
      <c r="BD341" s="119">
        <f>0.001*Observaciones!$F340*Escenarios!$F$9</f>
        <v>0</v>
      </c>
      <c r="BE341" s="119">
        <f>Observaciones!$I340</f>
        <v>0</v>
      </c>
      <c r="BF341" s="119">
        <f>MIN(0.0005*ETo!$M340*Escenarios!$F$9*(BJ340/Constantes!$F$27)^(2/3),BJ340+BB341+BE341+BC341+BD341)</f>
        <v>5.2093875902187205E-2</v>
      </c>
      <c r="BG341" s="119">
        <f>MIN(Constantes!$F$26*(BJ340/Constantes!$F$27)^(2/3),BJ340+BB341+BC341+BD341+BE341-BF341)</f>
        <v>0.19424858527153283</v>
      </c>
      <c r="BH341" s="119">
        <f>MIN(Entradas!$F$20,BJ340+BB341+BC341+BD341+BE341-BF341-BG341)</f>
        <v>0.55130421016545439</v>
      </c>
      <c r="BI341" s="119">
        <f>MAX(0,BJ340+BB341+BC341+BD341+BE341-BF341-BG341-BH341-Constantes!$F$27)</f>
        <v>0</v>
      </c>
      <c r="BJ341" s="119">
        <f t="shared" si="51"/>
        <v>0</v>
      </c>
      <c r="BK341" s="119">
        <f>(Escenarios!$F$11*AU341+0.1*BF341)/(Escenarios!$F$12)</f>
        <v>1.4885590576739052E-4</v>
      </c>
      <c r="BL341" s="119">
        <f>BI341/10/Escenarios!$F$12</f>
        <v>0</v>
      </c>
      <c r="BM341" s="119">
        <f>(Escenarios!$F$11*AW341+0.1*BG341)/(Escenarios!$F$12)</f>
        <v>5.5499595791866526E-4</v>
      </c>
      <c r="BN341" s="121">
        <f t="shared" si="52"/>
        <v>81.850526794942894</v>
      </c>
      <c r="BO341" s="121">
        <f>MAX(0,(BN341-Constantes!$D$13)*(1-EXP(-Constantes!$D$23)))</f>
        <v>0.28562895251703618</v>
      </c>
      <c r="BP341" s="121">
        <f>BL341+AY341*Escenarios!$F$11/Escenarios!$F$12+BO341</f>
        <v>0.28562895256914894</v>
      </c>
      <c r="BQ341" s="121">
        <f>0.0526*BL341*Observaciones!$F340^1.218</f>
        <v>0</v>
      </c>
      <c r="BR341" s="121">
        <f>BQ341*Constantes!$F$38</f>
        <v>0</v>
      </c>
      <c r="BS341" s="121">
        <f t="shared" si="53"/>
        <v>0</v>
      </c>
      <c r="BT341" s="15"/>
      <c r="BU341" s="74">
        <v>335</v>
      </c>
      <c r="BV341" s="75">
        <f>0.0526*Observaciones!$F340^2.218</f>
        <v>0</v>
      </c>
      <c r="BW341" s="75">
        <f>IF(Observaciones!$F340&gt;0.05*$CA$7,((Observaciones!$F340-0.05*$CA$7)^2)/(Observaciones!$F340+0.95*$CA$7),0)</f>
        <v>0</v>
      </c>
      <c r="BX341" s="75">
        <f>0.0526*BW341*Observaciones!$F340^1.218</f>
        <v>0</v>
      </c>
      <c r="BY341" s="27"/>
      <c r="BZ341" s="27"/>
      <c r="CA341" s="103"/>
      <c r="CB341" s="37"/>
    </row>
    <row r="342" spans="2:80" s="2" customFormat="1" ht="14.5" x14ac:dyDescent="0.35">
      <c r="B342" s="36"/>
      <c r="C342" s="74">
        <v>336</v>
      </c>
      <c r="D342" s="146">
        <f>ETo!$I341*((1-Constantes!$D$19)*ETo!$K341+ETo!$L341)</f>
        <v>1.8030573459176988</v>
      </c>
      <c r="E342" s="75">
        <f>MIN(D342*Constantes!$D$17,0.8*(H341+Observaciones!$F341-F342-G342-Constantes!$D$14))</f>
        <v>3.2117327464220581E-9</v>
      </c>
      <c r="F342" s="75">
        <f>IF(Observaciones!$F341&gt;0.05*Constantes!$D$18,((Observaciones!$F341-0.05*Constantes!$D$18)^2)/(Observaciones!$F341+0.95*Constantes!$D$18),0)</f>
        <v>0</v>
      </c>
      <c r="G342" s="75">
        <f>MAX(0,H341+Observaciones!$F341-F342-Constantes!$D$13)</f>
        <v>0</v>
      </c>
      <c r="H342" s="75">
        <f>H341+Observaciones!$F341-F342-E342-G342-I341</f>
        <v>25.500000000747669</v>
      </c>
      <c r="I342" s="75">
        <f>MAX(0,(H342-Constantes!$D$14)*(1-EXP(-Constantes!$D$22)))</f>
        <v>1.0293325559292474E-11</v>
      </c>
      <c r="J342" s="75">
        <f t="shared" si="45"/>
        <v>74.536524072892533</v>
      </c>
      <c r="K342" s="75">
        <f>MAX(0,(J342-Constantes!$D$13)*(1-EXP(-Constantes!$D$23)))</f>
        <v>0.23510744534094169</v>
      </c>
      <c r="L342" s="75">
        <f t="shared" si="46"/>
        <v>0.23510744535123501</v>
      </c>
      <c r="M342" s="75">
        <f>0.0526*F342*Observaciones!$F341^1.218</f>
        <v>0</v>
      </c>
      <c r="N342" s="75">
        <f>M342*Constantes!$D$38</f>
        <v>0</v>
      </c>
      <c r="O342" s="75">
        <f t="shared" si="47"/>
        <v>0</v>
      </c>
      <c r="P342" s="15"/>
      <c r="Q342" s="120">
        <v>336</v>
      </c>
      <c r="R342" s="146">
        <f>ETo!$I341*((1-Constantes!$E$19)*ETo!$K341+ETo!$L341)</f>
        <v>1.8033055905468747</v>
      </c>
      <c r="S342" s="121">
        <f>MIN(R342*Constantes!$E$17,0.8*(V341+Observaciones!$F341-T342-U342-Constantes!$D$14))</f>
        <v>3.2117327464220581E-9</v>
      </c>
      <c r="T342" s="121">
        <f>IF(Observaciones!$F341&gt;0.05*Constantes!$E$18,((Observaciones!$F341-0.05*Constantes!$E$18)^2)/(Observaciones!$F341+0.95*Constantes!$E$18),0)</f>
        <v>0</v>
      </c>
      <c r="U342" s="121">
        <f>MAX(0,V341+Observaciones!$F341-T342-Constantes!$D$13)</f>
        <v>0</v>
      </c>
      <c r="V342" s="121">
        <f>V341+Observaciones!$F341-T342-S342-U342-W341</f>
        <v>25.500000000747669</v>
      </c>
      <c r="W342" s="121">
        <f>MAX(0,(V342-Constantes!$D$14)*(1-EXP(-Constantes!$D$22)))</f>
        <v>1.0293325559292474E-11</v>
      </c>
      <c r="X342" s="119">
        <f>X341+(Entradas!$E$19*U342-Y341)/(800*Entradas!$D$44)</f>
        <v>0</v>
      </c>
      <c r="Y342" s="119">
        <f>8000*Entradas!$D$45*X342/Constantes!$E$32</f>
        <v>0</v>
      </c>
      <c r="Z342" s="119">
        <f>10*Escenarios!$E$11*T342</f>
        <v>0</v>
      </c>
      <c r="AA342" s="119">
        <f>10*Escenarios!$E$11*Y342</f>
        <v>0</v>
      </c>
      <c r="AB342" s="119">
        <f>0.001*Observaciones!$F341*Escenarios!$E$9</f>
        <v>0</v>
      </c>
      <c r="AC342" s="119">
        <f>Observaciones!$I341</f>
        <v>0</v>
      </c>
      <c r="AD342" s="119">
        <f>MIN(0.0005*ETo!$M341*Escenarios!$E$9*(AH341/Constantes!$E$27)^(2/3),AH341+Z342+AA342+AB342+AC342)</f>
        <v>3.2103166122047804</v>
      </c>
      <c r="AE342" s="119">
        <f>MIN(Constantes!$E$26*(AH341/Constantes!$E$27)^(2/3),AH341+Z342+AA342+AB342+AC342-AD342)</f>
        <v>11.969665709905106</v>
      </c>
      <c r="AF342" s="119">
        <f>MIN(Entradas!$E$20,AH341+Z342+AA342+AB342+AC342-AD342-AE342)</f>
        <v>1</v>
      </c>
      <c r="AG342" s="119">
        <f>MAX(0,AH341+Z342+AA342+AB342+AC342-AD342-AE342-AF342-Constantes!$E$27)</f>
        <v>0</v>
      </c>
      <c r="AH342" s="119">
        <f t="shared" si="48"/>
        <v>3070.4657023221334</v>
      </c>
      <c r="AI342" s="119">
        <f>(Escenarios!$E$11*S342+0.1*AD342)/(Escenarios!$E$12)</f>
        <v>9.1723363435787936E-3</v>
      </c>
      <c r="AJ342" s="119">
        <f>AG342/10/Escenarios!$E$12</f>
        <v>0</v>
      </c>
      <c r="AK342" s="119">
        <f>(Escenarios!$E$11*U342+0.1*AE342)/(Escenarios!$E$12)</f>
        <v>3.4199044885443161E-2</v>
      </c>
      <c r="AL342" s="121">
        <f t="shared" si="49"/>
        <v>79.835807387936853</v>
      </c>
      <c r="AM342" s="121">
        <f>MAX(0,(AL342-Constantes!$D$13)*(1-EXP(-Constantes!$D$23)))</f>
        <v>0.27171226902004969</v>
      </c>
      <c r="AN342" s="121">
        <f>AJ342+W342*Escenarios!$E$11/Escenarios!$E$12+AM342</f>
        <v>0.27171226903019596</v>
      </c>
      <c r="AO342" s="121">
        <f>0.0526*AJ342*Observaciones!$F341^1.218</f>
        <v>0</v>
      </c>
      <c r="AP342" s="121">
        <f>AO342*Constantes!$E$38</f>
        <v>0</v>
      </c>
      <c r="AQ342" s="121">
        <f t="shared" si="50"/>
        <v>0</v>
      </c>
      <c r="AR342" s="15"/>
      <c r="AS342" s="74">
        <v>336</v>
      </c>
      <c r="AT342" s="146">
        <f>ETo!$I341*((1-Constantes!$F$19)*ETo!$K341+ETo!$L341)</f>
        <v>1.804095459821526</v>
      </c>
      <c r="AU342" s="121">
        <f>MIN(AT342*Constantes!$F$17,0.8*(AX341+Observaciones!$F341-AV342-AW342-Constantes!$D$14))</f>
        <v>3.2117327464220581E-9</v>
      </c>
      <c r="AV342" s="121">
        <f>IF(Observaciones!$F341&gt;0.05*Constantes!$F$18,((Observaciones!$F341-0.05*Constantes!$F$18)^2)/(Observaciones!$F341+0.95*Constantes!$F$18),0)</f>
        <v>0</v>
      </c>
      <c r="AW342" s="121">
        <f>MAX(0,AX341+Observaciones!$F341-AV342-Constantes!$D$13)</f>
        <v>0</v>
      </c>
      <c r="AX342" s="121">
        <f>AX341+Observaciones!$F341-AV342-AU342-AW342-AY341</f>
        <v>25.500000000747669</v>
      </c>
      <c r="AY342" s="121">
        <f>MAX(0,(AX342-Constantes!$D$14)*(1-EXP(-Constantes!$D$22)))</f>
        <v>1.0293325559292474E-11</v>
      </c>
      <c r="AZ342" s="119">
        <f>AZ341+(Entradas!$F$19*AW342-BA341)/(800*Entradas!$D$44)</f>
        <v>0</v>
      </c>
      <c r="BA342" s="119">
        <f>8000*Entradas!$D$45*AZ342/Constantes!$F$32</f>
        <v>0</v>
      </c>
      <c r="BB342" s="119">
        <f>10*Escenarios!$F$11*AV342</f>
        <v>0</v>
      </c>
      <c r="BC342" s="119">
        <f>10*Escenarios!$F$11*BA342</f>
        <v>0</v>
      </c>
      <c r="BD342" s="119">
        <f>0.001*Observaciones!$F341*Escenarios!$F$9</f>
        <v>0</v>
      </c>
      <c r="BE342" s="119">
        <f>Observaciones!$I341</f>
        <v>0</v>
      </c>
      <c r="BF342" s="119">
        <f>MIN(0.0005*ETo!$M341*Escenarios!$F$9*(BJ341/Constantes!$F$27)^(2/3),BJ341+BB342+BE342+BC342+BD342)</f>
        <v>0</v>
      </c>
      <c r="BG342" s="119">
        <f>MIN(Constantes!$F$26*(BJ341/Constantes!$F$27)^(2/3),BJ341+BB342+BC342+BD342+BE342-BF342)</f>
        <v>0</v>
      </c>
      <c r="BH342" s="119">
        <f>MIN(Entradas!$F$20,BJ341+BB342+BC342+BD342+BE342-BF342-BG342)</f>
        <v>0</v>
      </c>
      <c r="BI342" s="119">
        <f>MAX(0,BJ341+BB342+BC342+BD342+BE342-BF342-BG342-BH342-Constantes!$F$27)</f>
        <v>0</v>
      </c>
      <c r="BJ342" s="119">
        <f t="shared" si="51"/>
        <v>0</v>
      </c>
      <c r="BK342" s="119">
        <f>(Escenarios!$F$11*AU342+0.1*BF342)/(Escenarios!$F$12)</f>
        <v>3.0282051609122261E-9</v>
      </c>
      <c r="BL342" s="119">
        <f>BI342/10/Escenarios!$F$12</f>
        <v>0</v>
      </c>
      <c r="BM342" s="119">
        <f>(Escenarios!$F$11*AW342+0.1*BG342)/(Escenarios!$F$12)</f>
        <v>0</v>
      </c>
      <c r="BN342" s="121">
        <f t="shared" si="52"/>
        <v>81.564897842425864</v>
      </c>
      <c r="BO342" s="121">
        <f>MAX(0,(BN342-Constantes!$D$13)*(1-EXP(-Constantes!$D$23)))</f>
        <v>0.28365596922421016</v>
      </c>
      <c r="BP342" s="121">
        <f>BL342+AY342*Escenarios!$F$11/Escenarios!$F$12+BO342</f>
        <v>0.28365596923391528</v>
      </c>
      <c r="BQ342" s="121">
        <f>0.0526*BL342*Observaciones!$F341^1.218</f>
        <v>0</v>
      </c>
      <c r="BR342" s="121">
        <f>BQ342*Constantes!$F$38</f>
        <v>0</v>
      </c>
      <c r="BS342" s="121">
        <f t="shared" si="53"/>
        <v>0</v>
      </c>
      <c r="BT342" s="15"/>
      <c r="BU342" s="74">
        <v>336</v>
      </c>
      <c r="BV342" s="75">
        <f>0.0526*Observaciones!$F341^2.218</f>
        <v>0</v>
      </c>
      <c r="BW342" s="75">
        <f>IF(Observaciones!$F341&gt;0.05*$CA$7,((Observaciones!$F341-0.05*$CA$7)^2)/(Observaciones!$F341+0.95*$CA$7),0)</f>
        <v>0</v>
      </c>
      <c r="BX342" s="75">
        <f>0.0526*BW342*Observaciones!$F341^1.218</f>
        <v>0</v>
      </c>
      <c r="BY342" s="27"/>
      <c r="BZ342" s="27"/>
      <c r="CA342" s="103"/>
      <c r="CB342" s="37"/>
    </row>
    <row r="343" spans="2:80" s="2" customFormat="1" ht="14.5" x14ac:dyDescent="0.35">
      <c r="B343" s="36"/>
      <c r="C343" s="74">
        <v>337</v>
      </c>
      <c r="D343" s="146">
        <f>ETo!$I342*((1-Constantes!$D$19)*ETo!$K342+ETo!$L342)</f>
        <v>1.8731223400467929</v>
      </c>
      <c r="E343" s="75">
        <f>MIN(D343*Constantes!$D$17,0.8*(H342+Observaciones!$F342-F343-G343-Constantes!$D$14))</f>
        <v>5.9813203279190934E-10</v>
      </c>
      <c r="F343" s="75">
        <f>IF(Observaciones!$F342&gt;0.05*Constantes!$D$18,((Observaciones!$F342-0.05*Constantes!$D$18)^2)/(Observaciones!$F342+0.95*Constantes!$D$18),0)</f>
        <v>0</v>
      </c>
      <c r="G343" s="75">
        <f>MAX(0,H342+Observaciones!$F342-F343-Constantes!$D$13)</f>
        <v>0</v>
      </c>
      <c r="H343" s="75">
        <f>H342+Observaciones!$F342-F343-E343-G343-I342</f>
        <v>25.500000000139245</v>
      </c>
      <c r="I343" s="75">
        <f>MAX(0,(H343-Constantes!$D$14)*(1-EXP(-Constantes!$D$22)))</f>
        <v>1.9169789765945663E-12</v>
      </c>
      <c r="J343" s="75">
        <f t="shared" si="45"/>
        <v>74.301416627551589</v>
      </c>
      <c r="K343" s="75">
        <f>MAX(0,(J343-Constantes!$D$13)*(1-EXP(-Constantes!$D$23)))</f>
        <v>0.2334834395894623</v>
      </c>
      <c r="L343" s="75">
        <f t="shared" si="46"/>
        <v>0.23348343959137927</v>
      </c>
      <c r="M343" s="75">
        <f>0.0526*F343*Observaciones!$F342^1.218</f>
        <v>0</v>
      </c>
      <c r="N343" s="75">
        <f>M343*Constantes!$D$38</f>
        <v>0</v>
      </c>
      <c r="O343" s="75">
        <f t="shared" si="47"/>
        <v>0</v>
      </c>
      <c r="P343" s="15"/>
      <c r="Q343" s="120">
        <v>337</v>
      </c>
      <c r="R343" s="146">
        <f>ETo!$I342*((1-Constantes!$E$19)*ETo!$K342+ETo!$L342)</f>
        <v>1.8733808427115712</v>
      </c>
      <c r="S343" s="121">
        <f>MIN(R343*Constantes!$E$17,0.8*(V342+Observaciones!$F342-T343-U343-Constantes!$D$14))</f>
        <v>5.9813203279190934E-10</v>
      </c>
      <c r="T343" s="121">
        <f>IF(Observaciones!$F342&gt;0.05*Constantes!$E$18,((Observaciones!$F342-0.05*Constantes!$E$18)^2)/(Observaciones!$F342+0.95*Constantes!$E$18),0)</f>
        <v>0</v>
      </c>
      <c r="U343" s="121">
        <f>MAX(0,V342+Observaciones!$F342-T343-Constantes!$D$13)</f>
        <v>0</v>
      </c>
      <c r="V343" s="121">
        <f>V342+Observaciones!$F342-T343-S343-U343-W342</f>
        <v>25.500000000139245</v>
      </c>
      <c r="W343" s="121">
        <f>MAX(0,(V343-Constantes!$D$14)*(1-EXP(-Constantes!$D$22)))</f>
        <v>1.9169789765945663E-12</v>
      </c>
      <c r="X343" s="119">
        <f>X342+(Entradas!$E$19*U343-Y342)/(800*Entradas!$D$44)</f>
        <v>0</v>
      </c>
      <c r="Y343" s="119">
        <f>8000*Entradas!$D$45*X343/Constantes!$E$32</f>
        <v>0</v>
      </c>
      <c r="Z343" s="119">
        <f>10*Escenarios!$E$11*T343</f>
        <v>0</v>
      </c>
      <c r="AA343" s="119">
        <f>10*Escenarios!$E$11*Y343</f>
        <v>0</v>
      </c>
      <c r="AB343" s="119">
        <f>0.001*Observaciones!$F342*Escenarios!$E$9</f>
        <v>0</v>
      </c>
      <c r="AC343" s="119">
        <f>Observaciones!$I342</f>
        <v>0</v>
      </c>
      <c r="AD343" s="119">
        <f>MIN(0.0005*ETo!$M342*Escenarios!$E$9*(AH342/Constantes!$E$27)^(2/3),AH342+Z343+AA343+AB343+AC343)</f>
        <v>3.3246594759312584</v>
      </c>
      <c r="AE343" s="119">
        <f>MIN(Constantes!$E$26*(AH342/Constantes!$E$27)^(2/3),AH342+Z343+AA343+AB343+AC343-AD343)</f>
        <v>11.927799642403439</v>
      </c>
      <c r="AF343" s="119">
        <f>MIN(Entradas!$E$20,AH342+Z343+AA343+AB343+AC343-AD343-AE343)</f>
        <v>1</v>
      </c>
      <c r="AG343" s="119">
        <f>MAX(0,AH342+Z343+AA343+AB343+AC343-AD343-AE343-AF343-Constantes!$E$27)</f>
        <v>0</v>
      </c>
      <c r="AH343" s="119">
        <f t="shared" si="48"/>
        <v>3054.2132432037988</v>
      </c>
      <c r="AI343" s="119">
        <f>(Escenarios!$E$11*S343+0.1*AD343)/(Escenarios!$E$12)</f>
        <v>9.4990276636766E-3</v>
      </c>
      <c r="AJ343" s="119">
        <f>AG343/10/Escenarios!$E$12</f>
        <v>0</v>
      </c>
      <c r="AK343" s="119">
        <f>(Escenarios!$E$11*U343+0.1*AE343)/(Escenarios!$E$12)</f>
        <v>3.4079427549724116E-2</v>
      </c>
      <c r="AL343" s="121">
        <f t="shared" si="49"/>
        <v>79.598174546466538</v>
      </c>
      <c r="AM343" s="121">
        <f>MAX(0,(AL343-Constantes!$D$13)*(1-EXP(-Constantes!$D$23)))</f>
        <v>0.2700708190832834</v>
      </c>
      <c r="AN343" s="121">
        <f>AJ343+W343*Escenarios!$E$11/Escenarios!$E$12+AM343</f>
        <v>0.270070819085173</v>
      </c>
      <c r="AO343" s="121">
        <f>0.0526*AJ343*Observaciones!$F342^1.218</f>
        <v>0</v>
      </c>
      <c r="AP343" s="121">
        <f>AO343*Constantes!$E$38</f>
        <v>0</v>
      </c>
      <c r="AQ343" s="121">
        <f t="shared" si="50"/>
        <v>0</v>
      </c>
      <c r="AR343" s="15"/>
      <c r="AS343" s="74">
        <v>337</v>
      </c>
      <c r="AT343" s="146">
        <f>ETo!$I342*((1-Constantes!$F$19)*ETo!$K342+ETo!$L342)</f>
        <v>1.8742033511904133</v>
      </c>
      <c r="AU343" s="121">
        <f>MIN(AT343*Constantes!$F$17,0.8*(AX342+Observaciones!$F342-AV343-AW343-Constantes!$D$14))</f>
        <v>5.9813203279190934E-10</v>
      </c>
      <c r="AV343" s="121">
        <f>IF(Observaciones!$F342&gt;0.05*Constantes!$F$18,((Observaciones!$F342-0.05*Constantes!$F$18)^2)/(Observaciones!$F342+0.95*Constantes!$F$18),0)</f>
        <v>0</v>
      </c>
      <c r="AW343" s="121">
        <f>MAX(0,AX342+Observaciones!$F342-AV343-Constantes!$D$13)</f>
        <v>0</v>
      </c>
      <c r="AX343" s="121">
        <f>AX342+Observaciones!$F342-AV343-AU343-AW343-AY342</f>
        <v>25.500000000139245</v>
      </c>
      <c r="AY343" s="121">
        <f>MAX(0,(AX343-Constantes!$D$14)*(1-EXP(-Constantes!$D$22)))</f>
        <v>1.9169789765945663E-12</v>
      </c>
      <c r="AZ343" s="119">
        <f>AZ342+(Entradas!$F$19*AW343-BA342)/(800*Entradas!$D$44)</f>
        <v>0</v>
      </c>
      <c r="BA343" s="119">
        <f>8000*Entradas!$D$45*AZ343/Constantes!$F$32</f>
        <v>0</v>
      </c>
      <c r="BB343" s="119">
        <f>10*Escenarios!$F$11*AV343</f>
        <v>0</v>
      </c>
      <c r="BC343" s="119">
        <f>10*Escenarios!$F$11*BA343</f>
        <v>0</v>
      </c>
      <c r="BD343" s="119">
        <f>0.001*Observaciones!$F342*Escenarios!$F$9</f>
        <v>0</v>
      </c>
      <c r="BE343" s="119">
        <f>Observaciones!$I342</f>
        <v>0</v>
      </c>
      <c r="BF343" s="119">
        <f>MIN(0.0005*ETo!$M342*Escenarios!$F$9*(BJ342/Constantes!$F$27)^(2/3),BJ342+BB343+BE343+BC343+BD343)</f>
        <v>0</v>
      </c>
      <c r="BG343" s="119">
        <f>MIN(Constantes!$F$26*(BJ342/Constantes!$F$27)^(2/3),BJ342+BB343+BC343+BD343+BE343-BF343)</f>
        <v>0</v>
      </c>
      <c r="BH343" s="119">
        <f>MIN(Entradas!$F$20,BJ342+BB343+BC343+BD343+BE343-BF343-BG343)</f>
        <v>0</v>
      </c>
      <c r="BI343" s="119">
        <f>MAX(0,BJ342+BB343+BC343+BD343+BE343-BF343-BG343-BH343-Constantes!$F$27)</f>
        <v>0</v>
      </c>
      <c r="BJ343" s="119">
        <f t="shared" si="51"/>
        <v>0</v>
      </c>
      <c r="BK343" s="119">
        <f>(Escenarios!$F$11*AU343+0.1*BF343)/(Escenarios!$F$12)</f>
        <v>5.6395305948951457E-10</v>
      </c>
      <c r="BL343" s="119">
        <f>BI343/10/Escenarios!$F$12</f>
        <v>0</v>
      </c>
      <c r="BM343" s="119">
        <f>(Escenarios!$F$11*AW343+0.1*BG343)/(Escenarios!$F$12)</f>
        <v>0</v>
      </c>
      <c r="BN343" s="121">
        <f t="shared" si="52"/>
        <v>81.281241873201651</v>
      </c>
      <c r="BO343" s="121">
        <f>MAX(0,(BN343-Constantes!$D$13)*(1-EXP(-Constantes!$D$23)))</f>
        <v>0.28169661432248194</v>
      </c>
      <c r="BP343" s="121">
        <f>BL343+AY343*Escenarios!$F$11/Escenarios!$F$12+BO343</f>
        <v>0.28169661432428938</v>
      </c>
      <c r="BQ343" s="121">
        <f>0.0526*BL343*Observaciones!$F342^1.218</f>
        <v>0</v>
      </c>
      <c r="BR343" s="121">
        <f>BQ343*Constantes!$F$38</f>
        <v>0</v>
      </c>
      <c r="BS343" s="121">
        <f t="shared" si="53"/>
        <v>0</v>
      </c>
      <c r="BT343" s="15"/>
      <c r="BU343" s="74">
        <v>337</v>
      </c>
      <c r="BV343" s="75">
        <f>0.0526*Observaciones!$F342^2.218</f>
        <v>0</v>
      </c>
      <c r="BW343" s="75">
        <f>IF(Observaciones!$F342&gt;0.05*$CA$7,((Observaciones!$F342-0.05*$CA$7)^2)/(Observaciones!$F342+0.95*$CA$7),0)</f>
        <v>0</v>
      </c>
      <c r="BX343" s="75">
        <f>0.0526*BW343*Observaciones!$F342^1.218</f>
        <v>0</v>
      </c>
      <c r="BY343" s="27"/>
      <c r="BZ343" s="27"/>
      <c r="CA343" s="103"/>
      <c r="CB343" s="37"/>
    </row>
    <row r="344" spans="2:80" s="2" customFormat="1" ht="14.5" x14ac:dyDescent="0.35">
      <c r="B344" s="36"/>
      <c r="C344" s="74">
        <v>338</v>
      </c>
      <c r="D344" s="146">
        <f>ETo!$I343*((1-Constantes!$D$19)*ETo!$K343+ETo!$L343)</f>
        <v>1.7764456019281254</v>
      </c>
      <c r="E344" s="75">
        <f>MIN(D344*Constantes!$D$17,0.8*(H343+Observaciones!$F343-F344-G344-Constantes!$D$14))</f>
        <v>1.1139320577058243E-10</v>
      </c>
      <c r="F344" s="75">
        <f>IF(Observaciones!$F343&gt;0.05*Constantes!$D$18,((Observaciones!$F343-0.05*Constantes!$D$18)^2)/(Observaciones!$F343+0.95*Constantes!$D$18),0)</f>
        <v>0</v>
      </c>
      <c r="G344" s="75">
        <f>MAX(0,H343+Observaciones!$F343-F344-Constantes!$D$13)</f>
        <v>0</v>
      </c>
      <c r="H344" s="75">
        <f>H343+Observaciones!$F343-F344-E344-G344-I343</f>
        <v>25.500000000025935</v>
      </c>
      <c r="I344" s="75">
        <f>MAX(0,(H344-Constantes!$D$14)*(1-EXP(-Constantes!$D$22)))</f>
        <v>3.5700327992661292E-13</v>
      </c>
      <c r="J344" s="75">
        <f t="shared" si="45"/>
        <v>74.067933187962126</v>
      </c>
      <c r="K344" s="75">
        <f>MAX(0,(J344-Constantes!$D$13)*(1-EXP(-Constantes!$D$23)))</f>
        <v>0.23187065166512152</v>
      </c>
      <c r="L344" s="75">
        <f t="shared" si="46"/>
        <v>0.23187065166547852</v>
      </c>
      <c r="M344" s="75">
        <f>0.0526*F344*Observaciones!$F343^1.218</f>
        <v>0</v>
      </c>
      <c r="N344" s="75">
        <f>M344*Constantes!$D$38</f>
        <v>0</v>
      </c>
      <c r="O344" s="75">
        <f t="shared" si="47"/>
        <v>0</v>
      </c>
      <c r="P344" s="15"/>
      <c r="Q344" s="120">
        <v>338</v>
      </c>
      <c r="R344" s="146">
        <f>ETo!$I343*((1-Constantes!$E$19)*ETo!$K343+ETo!$L343)</f>
        <v>1.7766899048365439</v>
      </c>
      <c r="S344" s="121">
        <f>MIN(R344*Constantes!$E$17,0.8*(V343+Observaciones!$F343-T344-U344-Constantes!$D$14))</f>
        <v>1.1139320577058243E-10</v>
      </c>
      <c r="T344" s="121">
        <f>IF(Observaciones!$F343&gt;0.05*Constantes!$E$18,((Observaciones!$F343-0.05*Constantes!$E$18)^2)/(Observaciones!$F343+0.95*Constantes!$E$18),0)</f>
        <v>0</v>
      </c>
      <c r="U344" s="121">
        <f>MAX(0,V343+Observaciones!$F343-T344-Constantes!$D$13)</f>
        <v>0</v>
      </c>
      <c r="V344" s="121">
        <f>V343+Observaciones!$F343-T344-S344-U344-W343</f>
        <v>25.500000000025935</v>
      </c>
      <c r="W344" s="121">
        <f>MAX(0,(V344-Constantes!$D$14)*(1-EXP(-Constantes!$D$22)))</f>
        <v>3.5700327992661292E-13</v>
      </c>
      <c r="X344" s="119">
        <f>X343+(Entradas!$E$19*U344-Y343)/(800*Entradas!$D$44)</f>
        <v>0</v>
      </c>
      <c r="Y344" s="119">
        <f>8000*Entradas!$D$45*X344/Constantes!$E$32</f>
        <v>0</v>
      </c>
      <c r="Z344" s="119">
        <f>10*Escenarios!$E$11*T344</f>
        <v>0</v>
      </c>
      <c r="AA344" s="119">
        <f>10*Escenarios!$E$11*Y344</f>
        <v>0</v>
      </c>
      <c r="AB344" s="119">
        <f>0.001*Observaciones!$F343*Escenarios!$E$9</f>
        <v>0</v>
      </c>
      <c r="AC344" s="119">
        <f>Observaciones!$I343</f>
        <v>0</v>
      </c>
      <c r="AD344" s="119">
        <f>MIN(0.0005*ETo!$M343*Escenarios!$E$9*(AH343/Constantes!$E$27)^(2/3),AH343+Z344+AA344+AB344+AC344)</f>
        <v>3.1401701840136953</v>
      </c>
      <c r="AE344" s="119">
        <f>MIN(Constantes!$E$26*(AH343/Constantes!$E$27)^(2/3),AH343+Z344+AA344+AB344+AC344-AD344)</f>
        <v>11.885671939984402</v>
      </c>
      <c r="AF344" s="119">
        <f>MIN(Entradas!$E$20,AH343+Z344+AA344+AB344+AC344-AD344-AE344)</f>
        <v>1</v>
      </c>
      <c r="AG344" s="119">
        <f>MAX(0,AH343+Z344+AA344+AB344+AC344-AD344-AE344-AF344-Constantes!$E$27)</f>
        <v>0</v>
      </c>
      <c r="AH344" s="119">
        <f t="shared" si="48"/>
        <v>3038.1874010798006</v>
      </c>
      <c r="AI344" s="119">
        <f>(Escenarios!$E$11*S344+0.1*AD344)/(Escenarios!$E$12)</f>
        <v>8.9719149212695755E-3</v>
      </c>
      <c r="AJ344" s="119">
        <f>AG344/10/Escenarios!$E$12</f>
        <v>0</v>
      </c>
      <c r="AK344" s="119">
        <f>(Escenarios!$E$11*U344+0.1*AE344)/(Escenarios!$E$12)</f>
        <v>3.3959062685669721E-2</v>
      </c>
      <c r="AL344" s="121">
        <f t="shared" si="49"/>
        <v>79.362062790068919</v>
      </c>
      <c r="AM344" s="121">
        <f>MAX(0,(AL344-Constantes!$D$13)*(1-EXP(-Constantes!$D$23)))</f>
        <v>0.26843987604859737</v>
      </c>
      <c r="AN344" s="121">
        <f>AJ344+W344*Escenarios!$E$11/Escenarios!$E$12+AM344</f>
        <v>0.26843987604894926</v>
      </c>
      <c r="AO344" s="121">
        <f>0.0526*AJ344*Observaciones!$F343^1.218</f>
        <v>0</v>
      </c>
      <c r="AP344" s="121">
        <f>AO344*Constantes!$E$38</f>
        <v>0</v>
      </c>
      <c r="AQ344" s="121">
        <f t="shared" si="50"/>
        <v>0</v>
      </c>
      <c r="AR344" s="15"/>
      <c r="AS344" s="74">
        <v>338</v>
      </c>
      <c r="AT344" s="146">
        <f>ETo!$I343*((1-Constantes!$F$19)*ETo!$K343+ETo!$L343)</f>
        <v>1.7774672322724228</v>
      </c>
      <c r="AU344" s="121">
        <f>MIN(AT344*Constantes!$F$17,0.8*(AX343+Observaciones!$F343-AV344-AW344-Constantes!$D$14))</f>
        <v>1.1139320577058243E-10</v>
      </c>
      <c r="AV344" s="121">
        <f>IF(Observaciones!$F343&gt;0.05*Constantes!$F$18,((Observaciones!$F343-0.05*Constantes!$F$18)^2)/(Observaciones!$F343+0.95*Constantes!$F$18),0)</f>
        <v>0</v>
      </c>
      <c r="AW344" s="121">
        <f>MAX(0,AX343+Observaciones!$F343-AV344-Constantes!$D$13)</f>
        <v>0</v>
      </c>
      <c r="AX344" s="121">
        <f>AX343+Observaciones!$F343-AV344-AU344-AW344-AY343</f>
        <v>25.500000000025935</v>
      </c>
      <c r="AY344" s="121">
        <f>MAX(0,(AX344-Constantes!$D$14)*(1-EXP(-Constantes!$D$22)))</f>
        <v>3.5700327992661292E-13</v>
      </c>
      <c r="AZ344" s="119">
        <f>AZ343+(Entradas!$F$19*AW344-BA343)/(800*Entradas!$D$44)</f>
        <v>0</v>
      </c>
      <c r="BA344" s="119">
        <f>8000*Entradas!$D$45*AZ344/Constantes!$F$32</f>
        <v>0</v>
      </c>
      <c r="BB344" s="119">
        <f>10*Escenarios!$F$11*AV344</f>
        <v>0</v>
      </c>
      <c r="BC344" s="119">
        <f>10*Escenarios!$F$11*BA344</f>
        <v>0</v>
      </c>
      <c r="BD344" s="119">
        <f>0.001*Observaciones!$F343*Escenarios!$F$9</f>
        <v>0</v>
      </c>
      <c r="BE344" s="119">
        <f>Observaciones!$I343</f>
        <v>0</v>
      </c>
      <c r="BF344" s="119">
        <f>MIN(0.0005*ETo!$M343*Escenarios!$F$9*(BJ343/Constantes!$F$27)^(2/3),BJ343+BB344+BE344+BC344+BD344)</f>
        <v>0</v>
      </c>
      <c r="BG344" s="119">
        <f>MIN(Constantes!$F$26*(BJ343/Constantes!$F$27)^(2/3),BJ343+BB344+BC344+BD344+BE344-BF344)</f>
        <v>0</v>
      </c>
      <c r="BH344" s="119">
        <f>MIN(Entradas!$F$20,BJ343+BB344+BC344+BD344+BE344-BF344-BG344)</f>
        <v>0</v>
      </c>
      <c r="BI344" s="119">
        <f>MAX(0,BJ343+BB344+BC344+BD344+BE344-BF344-BG344-BH344-Constantes!$F$27)</f>
        <v>0</v>
      </c>
      <c r="BJ344" s="119">
        <f t="shared" si="51"/>
        <v>0</v>
      </c>
      <c r="BK344" s="119">
        <f>(Escenarios!$F$11*AU344+0.1*BF344)/(Escenarios!$F$12)</f>
        <v>1.0502787972654915E-10</v>
      </c>
      <c r="BL344" s="119">
        <f>BI344/10/Escenarios!$F$12</f>
        <v>0</v>
      </c>
      <c r="BM344" s="119">
        <f>(Escenarios!$F$11*AW344+0.1*BG344)/(Escenarios!$F$12)</f>
        <v>0</v>
      </c>
      <c r="BN344" s="121">
        <f t="shared" si="52"/>
        <v>80.999545258879166</v>
      </c>
      <c r="BO344" s="121">
        <f>MAX(0,(BN344-Constantes!$D$13)*(1-EXP(-Constantes!$D$23)))</f>
        <v>0.27975079367367783</v>
      </c>
      <c r="BP344" s="121">
        <f>BL344+AY344*Escenarios!$F$11/Escenarios!$F$12+BO344</f>
        <v>0.27975079367401445</v>
      </c>
      <c r="BQ344" s="121">
        <f>0.0526*BL344*Observaciones!$F343^1.218</f>
        <v>0</v>
      </c>
      <c r="BR344" s="121">
        <f>BQ344*Constantes!$F$38</f>
        <v>0</v>
      </c>
      <c r="BS344" s="121">
        <f t="shared" si="53"/>
        <v>0</v>
      </c>
      <c r="BT344" s="15"/>
      <c r="BU344" s="74">
        <v>338</v>
      </c>
      <c r="BV344" s="75">
        <f>0.0526*Observaciones!$F343^2.218</f>
        <v>0</v>
      </c>
      <c r="BW344" s="75">
        <f>IF(Observaciones!$F343&gt;0.05*$CA$7,((Observaciones!$F343-0.05*$CA$7)^2)/(Observaciones!$F343+0.95*$CA$7),0)</f>
        <v>0</v>
      </c>
      <c r="BX344" s="75">
        <f>0.0526*BW344*Observaciones!$F343^1.218</f>
        <v>0</v>
      </c>
      <c r="BY344" s="27"/>
      <c r="BZ344" s="27"/>
      <c r="CA344" s="103"/>
      <c r="CB344" s="37"/>
    </row>
    <row r="345" spans="2:80" s="2" customFormat="1" ht="14.5" x14ac:dyDescent="0.35">
      <c r="B345" s="36"/>
      <c r="C345" s="74">
        <v>339</v>
      </c>
      <c r="D345" s="146">
        <f>ETo!$I344*((1-Constantes!$D$19)*ETo!$K344+ETo!$L344)</f>
        <v>1.9110324263550653</v>
      </c>
      <c r="E345" s="75">
        <f>MIN(D345*Constantes!$D$17,0.8*(H344+Observaciones!$F344-F345-G345-Constantes!$D$14))</f>
        <v>2.0745005713251888E-11</v>
      </c>
      <c r="F345" s="75">
        <f>IF(Observaciones!$F344&gt;0.05*Constantes!$D$18,((Observaciones!$F344-0.05*Constantes!$D$18)^2)/(Observaciones!$F344+0.95*Constantes!$D$18),0)</f>
        <v>0</v>
      </c>
      <c r="G345" s="75">
        <f>MAX(0,H344+Observaciones!$F344-F345-Constantes!$D$13)</f>
        <v>0</v>
      </c>
      <c r="H345" s="75">
        <f>H344+Observaciones!$F344-F345-E345-G345-I344</f>
        <v>25.500000000004835</v>
      </c>
      <c r="I345" s="75">
        <f>MAX(0,(H345-Constantes!$D$14)*(1-EXP(-Constantes!$D$22)))</f>
        <v>6.6519312330482751E-14</v>
      </c>
      <c r="J345" s="75">
        <f t="shared" si="45"/>
        <v>73.836062536297007</v>
      </c>
      <c r="K345" s="75">
        <f>MAX(0,(J345-Constantes!$D$13)*(1-EXP(-Constantes!$D$23)))</f>
        <v>0.23026900408072726</v>
      </c>
      <c r="L345" s="75">
        <f t="shared" si="46"/>
        <v>0.23026900408079379</v>
      </c>
      <c r="M345" s="75">
        <f>0.0526*F345*Observaciones!$F344^1.218</f>
        <v>0</v>
      </c>
      <c r="N345" s="75">
        <f>M345*Constantes!$D$38</f>
        <v>0</v>
      </c>
      <c r="O345" s="75">
        <f t="shared" si="47"/>
        <v>0</v>
      </c>
      <c r="P345" s="15"/>
      <c r="Q345" s="120">
        <v>339</v>
      </c>
      <c r="R345" s="146">
        <f>ETo!$I344*((1-Constantes!$E$19)*ETo!$K344+ETo!$L344)</f>
        <v>1.9112964178413774</v>
      </c>
      <c r="S345" s="121">
        <f>MIN(R345*Constantes!$E$17,0.8*(V344+Observaciones!$F344-T345-U345-Constantes!$D$14))</f>
        <v>2.0745005713251888E-11</v>
      </c>
      <c r="T345" s="121">
        <f>IF(Observaciones!$F344&gt;0.05*Constantes!$E$18,((Observaciones!$F344-0.05*Constantes!$E$18)^2)/(Observaciones!$F344+0.95*Constantes!$E$18),0)</f>
        <v>0</v>
      </c>
      <c r="U345" s="121">
        <f>MAX(0,V344+Observaciones!$F344-T345-Constantes!$D$13)</f>
        <v>0</v>
      </c>
      <c r="V345" s="121">
        <f>V344+Observaciones!$F344-T345-S345-U345-W344</f>
        <v>25.500000000004835</v>
      </c>
      <c r="W345" s="121">
        <f>MAX(0,(V345-Constantes!$D$14)*(1-EXP(-Constantes!$D$22)))</f>
        <v>6.6519312330482751E-14</v>
      </c>
      <c r="X345" s="119">
        <f>X344+(Entradas!$E$19*U345-Y344)/(800*Entradas!$D$44)</f>
        <v>0</v>
      </c>
      <c r="Y345" s="119">
        <f>8000*Entradas!$D$45*X345/Constantes!$E$32</f>
        <v>0</v>
      </c>
      <c r="Z345" s="119">
        <f>10*Escenarios!$E$11*T345</f>
        <v>0</v>
      </c>
      <c r="AA345" s="119">
        <f>10*Escenarios!$E$11*Y345</f>
        <v>0</v>
      </c>
      <c r="AB345" s="119">
        <f>0.001*Observaciones!$F344*Escenarios!$E$9</f>
        <v>0</v>
      </c>
      <c r="AC345" s="119">
        <f>Observaciones!$I344</f>
        <v>0</v>
      </c>
      <c r="AD345" s="119">
        <f>MIN(0.0005*ETo!$M344*Escenarios!$E$9*(AH344/Constantes!$E$27)^(2/3),AH344+Z345+AA345+AB345+AC345)</f>
        <v>3.3686584872425946</v>
      </c>
      <c r="AE345" s="119">
        <f>MIN(Constantes!$E$26*(AH344/Constantes!$E$27)^(2/3),AH344+Z345+AA345+AB345+AC345-AD345)</f>
        <v>11.844058415003985</v>
      </c>
      <c r="AF345" s="119">
        <f>MIN(Entradas!$E$20,AH344+Z345+AA345+AB345+AC345-AD345-AE345)</f>
        <v>1</v>
      </c>
      <c r="AG345" s="119">
        <f>MAX(0,AH344+Z345+AA345+AB345+AC345-AD345-AE345-AF345-Constantes!$E$27)</f>
        <v>0</v>
      </c>
      <c r="AH345" s="119">
        <f t="shared" si="48"/>
        <v>3021.9746841775541</v>
      </c>
      <c r="AI345" s="119">
        <f>(Escenarios!$E$11*S345+0.1*AD345)/(Escenarios!$E$12)</f>
        <v>9.6247385554274929E-3</v>
      </c>
      <c r="AJ345" s="119">
        <f>AG345/10/Escenarios!$E$12</f>
        <v>0</v>
      </c>
      <c r="AK345" s="119">
        <f>(Escenarios!$E$11*U345+0.1*AE345)/(Escenarios!$E$12)</f>
        <v>3.384016690001139E-2</v>
      </c>
      <c r="AL345" s="121">
        <f t="shared" si="49"/>
        <v>79.127463080920322</v>
      </c>
      <c r="AM345" s="121">
        <f>MAX(0,(AL345-Constantes!$D$13)*(1-EXP(-Constantes!$D$23)))</f>
        <v>0.26681937748718337</v>
      </c>
      <c r="AN345" s="121">
        <f>AJ345+W345*Escenarios!$E$11/Escenarios!$E$12+AM345</f>
        <v>0.26681937748724893</v>
      </c>
      <c r="AO345" s="121">
        <f>0.0526*AJ345*Observaciones!$F344^1.218</f>
        <v>0</v>
      </c>
      <c r="AP345" s="121">
        <f>AO345*Constantes!$E$38</f>
        <v>0</v>
      </c>
      <c r="AQ345" s="121">
        <f t="shared" si="50"/>
        <v>0</v>
      </c>
      <c r="AR345" s="15"/>
      <c r="AS345" s="74">
        <v>339</v>
      </c>
      <c r="AT345" s="146">
        <f>ETo!$I344*((1-Constantes!$F$19)*ETo!$K344+ETo!$L344)</f>
        <v>1.9121363907523712</v>
      </c>
      <c r="AU345" s="121">
        <f>MIN(AT345*Constantes!$F$17,0.8*(AX344+Observaciones!$F344-AV345-AW345-Constantes!$D$14))</f>
        <v>2.0745005713251888E-11</v>
      </c>
      <c r="AV345" s="121">
        <f>IF(Observaciones!$F344&gt;0.05*Constantes!$F$18,((Observaciones!$F344-0.05*Constantes!$F$18)^2)/(Observaciones!$F344+0.95*Constantes!$F$18),0)</f>
        <v>0</v>
      </c>
      <c r="AW345" s="121">
        <f>MAX(0,AX344+Observaciones!$F344-AV345-Constantes!$D$13)</f>
        <v>0</v>
      </c>
      <c r="AX345" s="121">
        <f>AX344+Observaciones!$F344-AV345-AU345-AW345-AY344</f>
        <v>25.500000000004835</v>
      </c>
      <c r="AY345" s="121">
        <f>MAX(0,(AX345-Constantes!$D$14)*(1-EXP(-Constantes!$D$22)))</f>
        <v>6.6519312330482751E-14</v>
      </c>
      <c r="AZ345" s="119">
        <f>AZ344+(Entradas!$F$19*AW345-BA344)/(800*Entradas!$D$44)</f>
        <v>0</v>
      </c>
      <c r="BA345" s="119">
        <f>8000*Entradas!$D$45*AZ345/Constantes!$F$32</f>
        <v>0</v>
      </c>
      <c r="BB345" s="119">
        <f>10*Escenarios!$F$11*AV345</f>
        <v>0</v>
      </c>
      <c r="BC345" s="119">
        <f>10*Escenarios!$F$11*BA345</f>
        <v>0</v>
      </c>
      <c r="BD345" s="119">
        <f>0.001*Observaciones!$F344*Escenarios!$F$9</f>
        <v>0</v>
      </c>
      <c r="BE345" s="119">
        <f>Observaciones!$I344</f>
        <v>0</v>
      </c>
      <c r="BF345" s="119">
        <f>MIN(0.0005*ETo!$M344*Escenarios!$F$9*(BJ344/Constantes!$F$27)^(2/3),BJ344+BB345+BE345+BC345+BD345)</f>
        <v>0</v>
      </c>
      <c r="BG345" s="119">
        <f>MIN(Constantes!$F$26*(BJ344/Constantes!$F$27)^(2/3),BJ344+BB345+BC345+BD345+BE345-BF345)</f>
        <v>0</v>
      </c>
      <c r="BH345" s="119">
        <f>MIN(Entradas!$F$20,BJ344+BB345+BC345+BD345+BE345-BF345-BG345)</f>
        <v>0</v>
      </c>
      <c r="BI345" s="119">
        <f>MAX(0,BJ344+BB345+BC345+BD345+BE345-BF345-BG345-BH345-Constantes!$F$27)</f>
        <v>0</v>
      </c>
      <c r="BJ345" s="119">
        <f t="shared" si="51"/>
        <v>0</v>
      </c>
      <c r="BK345" s="119">
        <f>(Escenarios!$F$11*AU345+0.1*BF345)/(Escenarios!$F$12)</f>
        <v>1.955957681535178E-11</v>
      </c>
      <c r="BL345" s="119">
        <f>BI345/10/Escenarios!$F$12</f>
        <v>0</v>
      </c>
      <c r="BM345" s="119">
        <f>(Escenarios!$F$11*AW345+0.1*BG345)/(Escenarios!$F$12)</f>
        <v>0</v>
      </c>
      <c r="BN345" s="121">
        <f t="shared" si="52"/>
        <v>80.719794465205496</v>
      </c>
      <c r="BO345" s="121">
        <f>MAX(0,(BN345-Constantes!$D$13)*(1-EXP(-Constantes!$D$23)))</f>
        <v>0.27781841378988414</v>
      </c>
      <c r="BP345" s="121">
        <f>BL345+AY345*Escenarios!$F$11/Escenarios!$F$12+BO345</f>
        <v>0.27781841378994687</v>
      </c>
      <c r="BQ345" s="121">
        <f>0.0526*BL345*Observaciones!$F344^1.218</f>
        <v>0</v>
      </c>
      <c r="BR345" s="121">
        <f>BQ345*Constantes!$F$38</f>
        <v>0</v>
      </c>
      <c r="BS345" s="121">
        <f t="shared" si="53"/>
        <v>0</v>
      </c>
      <c r="BT345" s="15"/>
      <c r="BU345" s="74">
        <v>339</v>
      </c>
      <c r="BV345" s="75">
        <f>0.0526*Observaciones!$F344^2.218</f>
        <v>0</v>
      </c>
      <c r="BW345" s="75">
        <f>IF(Observaciones!$F344&gt;0.05*$CA$7,((Observaciones!$F344-0.05*$CA$7)^2)/(Observaciones!$F344+0.95*$CA$7),0)</f>
        <v>0</v>
      </c>
      <c r="BX345" s="75">
        <f>0.0526*BW345*Observaciones!$F344^1.218</f>
        <v>0</v>
      </c>
      <c r="BY345" s="27"/>
      <c r="BZ345" s="27"/>
      <c r="CA345" s="103"/>
      <c r="CB345" s="37"/>
    </row>
    <row r="346" spans="2:80" s="2" customFormat="1" ht="14.5" x14ac:dyDescent="0.35">
      <c r="B346" s="36"/>
      <c r="C346" s="74">
        <v>340</v>
      </c>
      <c r="D346" s="146">
        <f>ETo!$I345*((1-Constantes!$D$19)*ETo!$K345+ETo!$L345)</f>
        <v>1.8573198001979609</v>
      </c>
      <c r="E346" s="75">
        <f>MIN(D346*Constantes!$D$17,0.8*(H345+Observaciones!$F345-F346-G346-Constantes!$D$14))</f>
        <v>3.865352482534945E-12</v>
      </c>
      <c r="F346" s="75">
        <f>IF(Observaciones!$F345&gt;0.05*Constantes!$D$18,((Observaciones!$F345-0.05*Constantes!$D$18)^2)/(Observaciones!$F345+0.95*Constantes!$D$18),0)</f>
        <v>0</v>
      </c>
      <c r="G346" s="75">
        <f>MAX(0,H345+Observaciones!$F345-F346-Constantes!$D$13)</f>
        <v>0</v>
      </c>
      <c r="H346" s="75">
        <f>H345+Observaciones!$F345-F346-E346-G346-I345</f>
        <v>25.500000000000902</v>
      </c>
      <c r="I346" s="75">
        <f>MAX(0,(H346-Constantes!$D$14)*(1-EXP(-Constantes!$D$22)))</f>
        <v>1.2374548543832454E-14</v>
      </c>
      <c r="J346" s="75">
        <f t="shared" si="45"/>
        <v>73.605793532216282</v>
      </c>
      <c r="K346" s="75">
        <f>MAX(0,(J346-Constantes!$D$13)*(1-EXP(-Constantes!$D$23)))</f>
        <v>0.22867841988433046</v>
      </c>
      <c r="L346" s="75">
        <f t="shared" si="46"/>
        <v>0.22867841988434284</v>
      </c>
      <c r="M346" s="75">
        <f>0.0526*F346*Observaciones!$F345^1.218</f>
        <v>0</v>
      </c>
      <c r="N346" s="75">
        <f>M346*Constantes!$D$38</f>
        <v>0</v>
      </c>
      <c r="O346" s="75">
        <f t="shared" si="47"/>
        <v>0</v>
      </c>
      <c r="P346" s="15"/>
      <c r="Q346" s="120">
        <v>340</v>
      </c>
      <c r="R346" s="146">
        <f>ETo!$I345*((1-Constantes!$E$19)*ETo!$K345+ETo!$L345)</f>
        <v>1.8575759831982603</v>
      </c>
      <c r="S346" s="121">
        <f>MIN(R346*Constantes!$E$17,0.8*(V345+Observaciones!$F345-T346-U346-Constantes!$D$14))</f>
        <v>3.865352482534945E-12</v>
      </c>
      <c r="T346" s="121">
        <f>IF(Observaciones!$F345&gt;0.05*Constantes!$E$18,((Observaciones!$F345-0.05*Constantes!$E$18)^2)/(Observaciones!$F345+0.95*Constantes!$E$18),0)</f>
        <v>0</v>
      </c>
      <c r="U346" s="121">
        <f>MAX(0,V345+Observaciones!$F345-T346-Constantes!$D$13)</f>
        <v>0</v>
      </c>
      <c r="V346" s="121">
        <f>V345+Observaciones!$F345-T346-S346-U346-W345</f>
        <v>25.500000000000902</v>
      </c>
      <c r="W346" s="121">
        <f>MAX(0,(V346-Constantes!$D$14)*(1-EXP(-Constantes!$D$22)))</f>
        <v>1.2374548543832454E-14</v>
      </c>
      <c r="X346" s="119">
        <f>X345+(Entradas!$E$19*U346-Y345)/(800*Entradas!$D$44)</f>
        <v>0</v>
      </c>
      <c r="Y346" s="119">
        <f>8000*Entradas!$D$45*X346/Constantes!$E$32</f>
        <v>0</v>
      </c>
      <c r="Z346" s="119">
        <f>10*Escenarios!$E$11*T346</f>
        <v>0</v>
      </c>
      <c r="AA346" s="119">
        <f>10*Escenarios!$E$11*Y346</f>
        <v>0</v>
      </c>
      <c r="AB346" s="119">
        <f>0.001*Observaciones!$F345*Escenarios!$E$9</f>
        <v>0</v>
      </c>
      <c r="AC346" s="119">
        <f>Observaciones!$I345</f>
        <v>0</v>
      </c>
      <c r="AD346" s="119">
        <f>MIN(0.0005*ETo!$M345*Escenarios!$E$9*(AH345/Constantes!$E$27)^(2/3),AH345+Z346+AA346+AB346+AC346)</f>
        <v>3.2615281679063566</v>
      </c>
      <c r="AE346" s="119">
        <f>MIN(Constantes!$E$26*(AH345/Constantes!$E$27)^(2/3),AH345+Z346+AA346+AB346+AC346-AD346)</f>
        <v>11.801885120939385</v>
      </c>
      <c r="AF346" s="119">
        <f>MIN(Entradas!$E$20,AH345+Z346+AA346+AB346+AC346-AD346-AE346)</f>
        <v>1</v>
      </c>
      <c r="AG346" s="119">
        <f>MAX(0,AH345+Z346+AA346+AB346+AC346-AD346-AE346-AF346-Constantes!$E$27)</f>
        <v>0</v>
      </c>
      <c r="AH346" s="119">
        <f t="shared" si="48"/>
        <v>3005.9112708887083</v>
      </c>
      <c r="AI346" s="119">
        <f>(Escenarios!$E$11*S346+0.1*AD346)/(Escenarios!$E$12)</f>
        <v>9.31865191211401E-3</v>
      </c>
      <c r="AJ346" s="119">
        <f>AG346/10/Escenarios!$E$12</f>
        <v>0</v>
      </c>
      <c r="AK346" s="119">
        <f>(Escenarios!$E$11*U346+0.1*AE346)/(Escenarios!$E$12)</f>
        <v>3.3719671774112531E-2</v>
      </c>
      <c r="AL346" s="121">
        <f t="shared" si="49"/>
        <v>78.894363375207249</v>
      </c>
      <c r="AM346" s="121">
        <f>MAX(0,(AL346-Constantes!$D$13)*(1-EXP(-Constantes!$D$23)))</f>
        <v>0.26520924020634473</v>
      </c>
      <c r="AN346" s="121">
        <f>AJ346+W346*Escenarios!$E$11/Escenarios!$E$12+AM346</f>
        <v>0.26520924020635694</v>
      </c>
      <c r="AO346" s="121">
        <f>0.0526*AJ346*Observaciones!$F345^1.218</f>
        <v>0</v>
      </c>
      <c r="AP346" s="121">
        <f>AO346*Constantes!$E$38</f>
        <v>0</v>
      </c>
      <c r="AQ346" s="121">
        <f t="shared" si="50"/>
        <v>0</v>
      </c>
      <c r="AR346" s="15"/>
      <c r="AS346" s="74">
        <v>340</v>
      </c>
      <c r="AT346" s="146">
        <f>ETo!$I345*((1-Constantes!$F$19)*ETo!$K345+ETo!$L345)</f>
        <v>1.8583911109264855</v>
      </c>
      <c r="AU346" s="121">
        <f>MIN(AT346*Constantes!$F$17,0.8*(AX345+Observaciones!$F345-AV346-AW346-Constantes!$D$14))</f>
        <v>3.865352482534945E-12</v>
      </c>
      <c r="AV346" s="121">
        <f>IF(Observaciones!$F345&gt;0.05*Constantes!$F$18,((Observaciones!$F345-0.05*Constantes!$F$18)^2)/(Observaciones!$F345+0.95*Constantes!$F$18),0)</f>
        <v>0</v>
      </c>
      <c r="AW346" s="121">
        <f>MAX(0,AX345+Observaciones!$F345-AV346-Constantes!$D$13)</f>
        <v>0</v>
      </c>
      <c r="AX346" s="121">
        <f>AX345+Observaciones!$F345-AV346-AU346-AW346-AY345</f>
        <v>25.500000000000902</v>
      </c>
      <c r="AY346" s="121">
        <f>MAX(0,(AX346-Constantes!$D$14)*(1-EXP(-Constantes!$D$22)))</f>
        <v>1.2374548543832454E-14</v>
      </c>
      <c r="AZ346" s="119">
        <f>AZ345+(Entradas!$F$19*AW346-BA345)/(800*Entradas!$D$44)</f>
        <v>0</v>
      </c>
      <c r="BA346" s="119">
        <f>8000*Entradas!$D$45*AZ346/Constantes!$F$32</f>
        <v>0</v>
      </c>
      <c r="BB346" s="119">
        <f>10*Escenarios!$F$11*AV346</f>
        <v>0</v>
      </c>
      <c r="BC346" s="119">
        <f>10*Escenarios!$F$11*BA346</f>
        <v>0</v>
      </c>
      <c r="BD346" s="119">
        <f>0.001*Observaciones!$F345*Escenarios!$F$9</f>
        <v>0</v>
      </c>
      <c r="BE346" s="119">
        <f>Observaciones!$I345</f>
        <v>0</v>
      </c>
      <c r="BF346" s="119">
        <f>MIN(0.0005*ETo!$M345*Escenarios!$F$9*(BJ345/Constantes!$F$27)^(2/3),BJ345+BB346+BE346+BC346+BD346)</f>
        <v>0</v>
      </c>
      <c r="BG346" s="119">
        <f>MIN(Constantes!$F$26*(BJ345/Constantes!$F$27)^(2/3),BJ345+BB346+BC346+BD346+BE346-BF346)</f>
        <v>0</v>
      </c>
      <c r="BH346" s="119">
        <f>MIN(Entradas!$F$20,BJ345+BB346+BC346+BD346+BE346-BF346-BG346)</f>
        <v>0</v>
      </c>
      <c r="BI346" s="119">
        <f>MAX(0,BJ345+BB346+BC346+BD346+BE346-BF346-BG346-BH346-Constantes!$F$27)</f>
        <v>0</v>
      </c>
      <c r="BJ346" s="119">
        <f t="shared" si="51"/>
        <v>0</v>
      </c>
      <c r="BK346" s="119">
        <f>(Escenarios!$F$11*AU346+0.1*BF346)/(Escenarios!$F$12)</f>
        <v>3.6444751978186624E-12</v>
      </c>
      <c r="BL346" s="119">
        <f>BI346/10/Escenarios!$F$12</f>
        <v>0</v>
      </c>
      <c r="BM346" s="119">
        <f>(Escenarios!$F$11*AW346+0.1*BG346)/(Escenarios!$F$12)</f>
        <v>0</v>
      </c>
      <c r="BN346" s="121">
        <f t="shared" si="52"/>
        <v>80.441976051415608</v>
      </c>
      <c r="BO346" s="121">
        <f>MAX(0,(BN346-Constantes!$D$13)*(1-EXP(-Constantes!$D$23)))</f>
        <v>0.27589938182895501</v>
      </c>
      <c r="BP346" s="121">
        <f>BL346+AY346*Escenarios!$F$11/Escenarios!$F$12+BO346</f>
        <v>0.27589938182896667</v>
      </c>
      <c r="BQ346" s="121">
        <f>0.0526*BL346*Observaciones!$F345^1.218</f>
        <v>0</v>
      </c>
      <c r="BR346" s="121">
        <f>BQ346*Constantes!$F$38</f>
        <v>0</v>
      </c>
      <c r="BS346" s="121">
        <f t="shared" si="53"/>
        <v>0</v>
      </c>
      <c r="BT346" s="15"/>
      <c r="BU346" s="74">
        <v>340</v>
      </c>
      <c r="BV346" s="75">
        <f>0.0526*Observaciones!$F345^2.218</f>
        <v>0</v>
      </c>
      <c r="BW346" s="75">
        <f>IF(Observaciones!$F345&gt;0.05*$CA$7,((Observaciones!$F345-0.05*$CA$7)^2)/(Observaciones!$F345+0.95*$CA$7),0)</f>
        <v>0</v>
      </c>
      <c r="BX346" s="75">
        <f>0.0526*BW346*Observaciones!$F345^1.218</f>
        <v>0</v>
      </c>
      <c r="BY346" s="27"/>
      <c r="BZ346" s="27"/>
      <c r="CA346" s="103"/>
      <c r="CB346" s="37"/>
    </row>
    <row r="347" spans="2:80" s="2" customFormat="1" ht="14.5" x14ac:dyDescent="0.35">
      <c r="B347" s="36"/>
      <c r="C347" s="74">
        <v>341</v>
      </c>
      <c r="D347" s="146">
        <f>ETo!$I346*((1-Constantes!$D$19)*ETo!$K346+ETo!$L346)</f>
        <v>1.9865490234506444</v>
      </c>
      <c r="E347" s="75">
        <f>MIN(D347*Constantes!$D$17,0.8*(H346+Observaciones!$F346-F347-G347-Constantes!$D$14))</f>
        <v>7.1906924858922141E-13</v>
      </c>
      <c r="F347" s="75">
        <f>IF(Observaciones!$F346&gt;0.05*Constantes!$D$18,((Observaciones!$F346-0.05*Constantes!$D$18)^2)/(Observaciones!$F346+0.95*Constantes!$D$18),0)</f>
        <v>0</v>
      </c>
      <c r="G347" s="75">
        <f>MAX(0,H346+Observaciones!$F346-F347-Constantes!$D$13)</f>
        <v>0</v>
      </c>
      <c r="H347" s="75">
        <f>H346+Observaciones!$F346-F347-E347-G347-I346</f>
        <v>25.500000000000174</v>
      </c>
      <c r="I347" s="75">
        <f>MAX(0,(H347-Constantes!$D$14)*(1-EXP(-Constantes!$D$22)))</f>
        <v>2.3477404351935088E-15</v>
      </c>
      <c r="J347" s="75">
        <f t="shared" si="45"/>
        <v>73.37711511233195</v>
      </c>
      <c r="K347" s="75">
        <f>MAX(0,(J347-Constantes!$D$13)*(1-EXP(-Constantes!$D$23)))</f>
        <v>0.22709882265552803</v>
      </c>
      <c r="L347" s="75">
        <f t="shared" si="46"/>
        <v>0.22709882265553039</v>
      </c>
      <c r="M347" s="75">
        <f>0.0526*F347*Observaciones!$F346^1.218</f>
        <v>0</v>
      </c>
      <c r="N347" s="75">
        <f>M347*Constantes!$D$38</f>
        <v>0</v>
      </c>
      <c r="O347" s="75">
        <f t="shared" si="47"/>
        <v>0</v>
      </c>
      <c r="P347" s="15"/>
      <c r="Q347" s="120">
        <v>341</v>
      </c>
      <c r="R347" s="146">
        <f>ETo!$I346*((1-Constantes!$E$19)*ETo!$K346+ETo!$L346)</f>
        <v>1.9868238331500716</v>
      </c>
      <c r="S347" s="121">
        <f>MIN(R347*Constantes!$E$17,0.8*(V346+Observaciones!$F346-T347-U347-Constantes!$D$14))</f>
        <v>7.1906924858922141E-13</v>
      </c>
      <c r="T347" s="121">
        <f>IF(Observaciones!$F346&gt;0.05*Constantes!$E$18,((Observaciones!$F346-0.05*Constantes!$E$18)^2)/(Observaciones!$F346+0.95*Constantes!$E$18),0)</f>
        <v>0</v>
      </c>
      <c r="U347" s="121">
        <f>MAX(0,V346+Observaciones!$F346-T347-Constantes!$D$13)</f>
        <v>0</v>
      </c>
      <c r="V347" s="121">
        <f>V346+Observaciones!$F346-T347-S347-U347-W346</f>
        <v>25.500000000000174</v>
      </c>
      <c r="W347" s="121">
        <f>MAX(0,(V347-Constantes!$D$14)*(1-EXP(-Constantes!$D$22)))</f>
        <v>2.3477404351935088E-15</v>
      </c>
      <c r="X347" s="119">
        <f>X346+(Entradas!$E$19*U347-Y346)/(800*Entradas!$D$44)</f>
        <v>0</v>
      </c>
      <c r="Y347" s="119">
        <f>8000*Entradas!$D$45*X347/Constantes!$E$32</f>
        <v>0</v>
      </c>
      <c r="Z347" s="119">
        <f>10*Escenarios!$E$11*T347</f>
        <v>0</v>
      </c>
      <c r="AA347" s="119">
        <f>10*Escenarios!$E$11*Y347</f>
        <v>0</v>
      </c>
      <c r="AB347" s="119">
        <f>0.001*Observaciones!$F346*Escenarios!$E$9</f>
        <v>0</v>
      </c>
      <c r="AC347" s="119">
        <f>Observaciones!$I346</f>
        <v>0</v>
      </c>
      <c r="AD347" s="119">
        <f>MIN(0.0005*ETo!$M346*Escenarios!$E$9*(AH346/Constantes!$E$27)^(2/3),AH346+Z347+AA347+AB347+AC347)</f>
        <v>3.4777136376076254</v>
      </c>
      <c r="AE347" s="119">
        <f>MIN(Constantes!$E$26*(AH346/Constantes!$E$27)^(2/3),AH346+Z347+AA347+AB347+AC347-AD347)</f>
        <v>11.760025756770505</v>
      </c>
      <c r="AF347" s="119">
        <f>MIN(Entradas!$E$20,AH346+Z347+AA347+AB347+AC347-AD347-AE347)</f>
        <v>1</v>
      </c>
      <c r="AG347" s="119">
        <f>MAX(0,AH346+Z347+AA347+AB347+AC347-AD347-AE347-AF347-Constantes!$E$27)</f>
        <v>0</v>
      </c>
      <c r="AH347" s="119">
        <f t="shared" si="48"/>
        <v>2989.6735314943298</v>
      </c>
      <c r="AI347" s="119">
        <f>(Escenarios!$E$11*S347+0.1*AD347)/(Escenarios!$E$12)</f>
        <v>9.9363246795877262E-3</v>
      </c>
      <c r="AJ347" s="119">
        <f>AG347/10/Escenarios!$E$12</f>
        <v>0</v>
      </c>
      <c r="AK347" s="119">
        <f>(Escenarios!$E$11*U347+0.1*AE347)/(Escenarios!$E$12)</f>
        <v>3.3600073590772869E-2</v>
      </c>
      <c r="AL347" s="121">
        <f t="shared" si="49"/>
        <v>78.662754208591679</v>
      </c>
      <c r="AM347" s="121">
        <f>MAX(0,(AL347-Constantes!$D$13)*(1-EXP(-Constantes!$D$23)))</f>
        <v>0.26360939883112339</v>
      </c>
      <c r="AN347" s="121">
        <f>AJ347+W347*Escenarios!$E$11/Escenarios!$E$12+AM347</f>
        <v>0.26360939883112572</v>
      </c>
      <c r="AO347" s="121">
        <f>0.0526*AJ347*Observaciones!$F346^1.218</f>
        <v>0</v>
      </c>
      <c r="AP347" s="121">
        <f>AO347*Constantes!$E$38</f>
        <v>0</v>
      </c>
      <c r="AQ347" s="121">
        <f t="shared" si="50"/>
        <v>0</v>
      </c>
      <c r="AR347" s="15"/>
      <c r="AS347" s="74">
        <v>341</v>
      </c>
      <c r="AT347" s="146">
        <f>ETo!$I346*((1-Constantes!$F$19)*ETo!$K346+ETo!$L346)</f>
        <v>1.9876982276482489</v>
      </c>
      <c r="AU347" s="121">
        <f>MIN(AT347*Constantes!$F$17,0.8*(AX346+Observaciones!$F346-AV347-AW347-Constantes!$D$14))</f>
        <v>7.1906924858922141E-13</v>
      </c>
      <c r="AV347" s="121">
        <f>IF(Observaciones!$F346&gt;0.05*Constantes!$F$18,((Observaciones!$F346-0.05*Constantes!$F$18)^2)/(Observaciones!$F346+0.95*Constantes!$F$18),0)</f>
        <v>0</v>
      </c>
      <c r="AW347" s="121">
        <f>MAX(0,AX346+Observaciones!$F346-AV347-Constantes!$D$13)</f>
        <v>0</v>
      </c>
      <c r="AX347" s="121">
        <f>AX346+Observaciones!$F346-AV347-AU347-AW347-AY346</f>
        <v>25.500000000000174</v>
      </c>
      <c r="AY347" s="121">
        <f>MAX(0,(AX347-Constantes!$D$14)*(1-EXP(-Constantes!$D$22)))</f>
        <v>2.3477404351935088E-15</v>
      </c>
      <c r="AZ347" s="119">
        <f>AZ346+(Entradas!$F$19*AW347-BA346)/(800*Entradas!$D$44)</f>
        <v>0</v>
      </c>
      <c r="BA347" s="119">
        <f>8000*Entradas!$D$45*AZ347/Constantes!$F$32</f>
        <v>0</v>
      </c>
      <c r="BB347" s="119">
        <f>10*Escenarios!$F$11*AV347</f>
        <v>0</v>
      </c>
      <c r="BC347" s="119">
        <f>10*Escenarios!$F$11*BA347</f>
        <v>0</v>
      </c>
      <c r="BD347" s="119">
        <f>0.001*Observaciones!$F346*Escenarios!$F$9</f>
        <v>0</v>
      </c>
      <c r="BE347" s="119">
        <f>Observaciones!$I346</f>
        <v>0</v>
      </c>
      <c r="BF347" s="119">
        <f>MIN(0.0005*ETo!$M346*Escenarios!$F$9*(BJ346/Constantes!$F$27)^(2/3),BJ346+BB347+BE347+BC347+BD347)</f>
        <v>0</v>
      </c>
      <c r="BG347" s="119">
        <f>MIN(Constantes!$F$26*(BJ346/Constantes!$F$27)^(2/3),BJ346+BB347+BC347+BD347+BE347-BF347)</f>
        <v>0</v>
      </c>
      <c r="BH347" s="119">
        <f>MIN(Entradas!$F$20,BJ346+BB347+BC347+BD347+BE347-BF347-BG347)</f>
        <v>0</v>
      </c>
      <c r="BI347" s="119">
        <f>MAX(0,BJ346+BB347+BC347+BD347+BE347-BF347-BG347-BH347-Constantes!$F$27)</f>
        <v>0</v>
      </c>
      <c r="BJ347" s="119">
        <f t="shared" si="51"/>
        <v>0</v>
      </c>
      <c r="BK347" s="119">
        <f>(Escenarios!$F$11*AU347+0.1*BF347)/(Escenarios!$F$12)</f>
        <v>6.7797957724126582E-13</v>
      </c>
      <c r="BL347" s="119">
        <f>BI347/10/Escenarios!$F$12</f>
        <v>0</v>
      </c>
      <c r="BM347" s="119">
        <f>(Escenarios!$F$11*AW347+0.1*BG347)/(Escenarios!$F$12)</f>
        <v>0</v>
      </c>
      <c r="BN347" s="121">
        <f t="shared" si="52"/>
        <v>80.166076669586658</v>
      </c>
      <c r="BO347" s="121">
        <f>MAX(0,(BN347-Constantes!$D$13)*(1-EXP(-Constantes!$D$23)))</f>
        <v>0.27399360559005259</v>
      </c>
      <c r="BP347" s="121">
        <f>BL347+AY347*Escenarios!$F$11/Escenarios!$F$12+BO347</f>
        <v>0.27399360559005481</v>
      </c>
      <c r="BQ347" s="121">
        <f>0.0526*BL347*Observaciones!$F346^1.218</f>
        <v>0</v>
      </c>
      <c r="BR347" s="121">
        <f>BQ347*Constantes!$F$38</f>
        <v>0</v>
      </c>
      <c r="BS347" s="121">
        <f t="shared" si="53"/>
        <v>0</v>
      </c>
      <c r="BT347" s="15"/>
      <c r="BU347" s="74">
        <v>341</v>
      </c>
      <c r="BV347" s="75">
        <f>0.0526*Observaciones!$F346^2.218</f>
        <v>0</v>
      </c>
      <c r="BW347" s="75">
        <f>IF(Observaciones!$F346&gt;0.05*$CA$7,((Observaciones!$F346-0.05*$CA$7)^2)/(Observaciones!$F346+0.95*$CA$7),0)</f>
        <v>0</v>
      </c>
      <c r="BX347" s="75">
        <f>0.0526*BW347*Observaciones!$F346^1.218</f>
        <v>0</v>
      </c>
      <c r="BY347" s="27"/>
      <c r="BZ347" s="27"/>
      <c r="CA347" s="103"/>
      <c r="CB347" s="37"/>
    </row>
    <row r="348" spans="2:80" s="2" customFormat="1" ht="14.5" x14ac:dyDescent="0.35">
      <c r="B348" s="36"/>
      <c r="C348" s="74">
        <v>342</v>
      </c>
      <c r="D348" s="146">
        <f>ETo!$I347*((1-Constantes!$D$19)*ETo!$K347+ETo!$L347)</f>
        <v>2.0404050568606107</v>
      </c>
      <c r="E348" s="75">
        <f>MIN(D348*Constantes!$D$17,0.8*(H347+Observaciones!$F347-F348-G348-Constantes!$D$14))</f>
        <v>1.3642420526593926E-13</v>
      </c>
      <c r="F348" s="75">
        <f>IF(Observaciones!$F347&gt;0.05*Constantes!$D$18,((Observaciones!$F347-0.05*Constantes!$D$18)^2)/(Observaciones!$F347+0.95*Constantes!$D$18),0)</f>
        <v>0</v>
      </c>
      <c r="G348" s="75">
        <f>MAX(0,H347+Observaciones!$F347-F348-Constantes!$D$13)</f>
        <v>0</v>
      </c>
      <c r="H348" s="75">
        <f>H347+Observaciones!$F347-F348-E348-G348-I347</f>
        <v>25.500000000000036</v>
      </c>
      <c r="I348" s="75">
        <f>MAX(0,(H348-Constantes!$D$14)*(1-EXP(-Constantes!$D$22)))</f>
        <v>4.4020133159878291E-16</v>
      </c>
      <c r="J348" s="75">
        <f t="shared" si="45"/>
        <v>73.150016289676415</v>
      </c>
      <c r="K348" s="75">
        <f>MAX(0,(J348-Constantes!$D$13)*(1-EXP(-Constantes!$D$23)))</f>
        <v>0.22553013650179116</v>
      </c>
      <c r="L348" s="75">
        <f t="shared" si="46"/>
        <v>0.2255301365017916</v>
      </c>
      <c r="M348" s="75">
        <f>0.0526*F348*Observaciones!$F347^1.218</f>
        <v>0</v>
      </c>
      <c r="N348" s="75">
        <f>M348*Constantes!$D$38</f>
        <v>0</v>
      </c>
      <c r="O348" s="75">
        <f t="shared" si="47"/>
        <v>0</v>
      </c>
      <c r="P348" s="15"/>
      <c r="Q348" s="120">
        <v>342</v>
      </c>
      <c r="R348" s="146">
        <f>ETo!$I347*((1-Constantes!$E$19)*ETo!$K347+ETo!$L347)</f>
        <v>2.0406874675401232</v>
      </c>
      <c r="S348" s="121">
        <f>MIN(R348*Constantes!$E$17,0.8*(V347+Observaciones!$F347-T348-U348-Constantes!$D$14))</f>
        <v>1.3642420526593926E-13</v>
      </c>
      <c r="T348" s="121">
        <f>IF(Observaciones!$F347&gt;0.05*Constantes!$E$18,((Observaciones!$F347-0.05*Constantes!$E$18)^2)/(Observaciones!$F347+0.95*Constantes!$E$18),0)</f>
        <v>0</v>
      </c>
      <c r="U348" s="121">
        <f>MAX(0,V347+Observaciones!$F347-T348-Constantes!$D$13)</f>
        <v>0</v>
      </c>
      <c r="V348" s="121">
        <f>V347+Observaciones!$F347-T348-S348-U348-W347</f>
        <v>25.500000000000036</v>
      </c>
      <c r="W348" s="121">
        <f>MAX(0,(V348-Constantes!$D$14)*(1-EXP(-Constantes!$D$22)))</f>
        <v>4.4020133159878291E-16</v>
      </c>
      <c r="X348" s="119">
        <f>X347+(Entradas!$E$19*U348-Y347)/(800*Entradas!$D$44)</f>
        <v>0</v>
      </c>
      <c r="Y348" s="119">
        <f>8000*Entradas!$D$45*X348/Constantes!$E$32</f>
        <v>0</v>
      </c>
      <c r="Z348" s="119">
        <f>10*Escenarios!$E$11*T348</f>
        <v>0</v>
      </c>
      <c r="AA348" s="119">
        <f>10*Escenarios!$E$11*Y348</f>
        <v>0</v>
      </c>
      <c r="AB348" s="119">
        <f>0.001*Observaciones!$F347*Escenarios!$E$9</f>
        <v>0</v>
      </c>
      <c r="AC348" s="119">
        <f>Observaciones!$I347</f>
        <v>0</v>
      </c>
      <c r="AD348" s="119">
        <f>MIN(0.0005*ETo!$M347*Escenarios!$E$9*(AH347/Constantes!$E$27)^(2/3),AH347+Z348+AA348+AB348+AC348)</f>
        <v>3.55942505608366</v>
      </c>
      <c r="AE348" s="119">
        <f>MIN(Constantes!$E$26*(AH347/Constantes!$E$27)^(2/3),AH347+Z348+AA348+AB348+AC348-AD348)</f>
        <v>11.717636266514438</v>
      </c>
      <c r="AF348" s="119">
        <f>MIN(Entradas!$E$20,AH347+Z348+AA348+AB348+AC348-AD348-AE348)</f>
        <v>1</v>
      </c>
      <c r="AG348" s="119">
        <f>MAX(0,AH347+Z348+AA348+AB348+AC348-AD348-AE348-AF348-Constantes!$E$27)</f>
        <v>0</v>
      </c>
      <c r="AH348" s="119">
        <f t="shared" si="48"/>
        <v>2973.3964701717318</v>
      </c>
      <c r="AI348" s="119">
        <f>(Escenarios!$E$11*S348+0.1*AD348)/(Escenarios!$E$12)</f>
        <v>1.0169785874659219E-2</v>
      </c>
      <c r="AJ348" s="119">
        <f>AG348/10/Escenarios!$E$12</f>
        <v>0</v>
      </c>
      <c r="AK348" s="119">
        <f>(Escenarios!$E$11*U348+0.1*AE348)/(Escenarios!$E$12)</f>
        <v>3.347896076146982E-2</v>
      </c>
      <c r="AL348" s="121">
        <f t="shared" si="49"/>
        <v>78.432623770522028</v>
      </c>
      <c r="AM348" s="121">
        <f>MAX(0,(AL348-Constantes!$D$13)*(1-EXP(-Constantes!$D$23)))</f>
        <v>0.26201977178008035</v>
      </c>
      <c r="AN348" s="121">
        <f>AJ348+W348*Escenarios!$E$11/Escenarios!$E$12+AM348</f>
        <v>0.26201977178008079</v>
      </c>
      <c r="AO348" s="121">
        <f>0.0526*AJ348*Observaciones!$F347^1.218</f>
        <v>0</v>
      </c>
      <c r="AP348" s="121">
        <f>AO348*Constantes!$E$38</f>
        <v>0</v>
      </c>
      <c r="AQ348" s="121">
        <f t="shared" si="50"/>
        <v>0</v>
      </c>
      <c r="AR348" s="15"/>
      <c r="AS348" s="74">
        <v>342</v>
      </c>
      <c r="AT348" s="146">
        <f>ETo!$I347*((1-Constantes!$F$19)*ETo!$K347+ETo!$L347)</f>
        <v>2.0415860469749347</v>
      </c>
      <c r="AU348" s="121">
        <f>MIN(AT348*Constantes!$F$17,0.8*(AX347+Observaciones!$F347-AV348-AW348-Constantes!$D$14))</f>
        <v>1.3642420526593926E-13</v>
      </c>
      <c r="AV348" s="121">
        <f>IF(Observaciones!$F347&gt;0.05*Constantes!$F$18,((Observaciones!$F347-0.05*Constantes!$F$18)^2)/(Observaciones!$F347+0.95*Constantes!$F$18),0)</f>
        <v>0</v>
      </c>
      <c r="AW348" s="121">
        <f>MAX(0,AX347+Observaciones!$F347-AV348-Constantes!$D$13)</f>
        <v>0</v>
      </c>
      <c r="AX348" s="121">
        <f>AX347+Observaciones!$F347-AV348-AU348-AW348-AY347</f>
        <v>25.500000000000036</v>
      </c>
      <c r="AY348" s="121">
        <f>MAX(0,(AX348-Constantes!$D$14)*(1-EXP(-Constantes!$D$22)))</f>
        <v>4.4020133159878291E-16</v>
      </c>
      <c r="AZ348" s="119">
        <f>AZ347+(Entradas!$F$19*AW348-BA347)/(800*Entradas!$D$44)</f>
        <v>0</v>
      </c>
      <c r="BA348" s="119">
        <f>8000*Entradas!$D$45*AZ348/Constantes!$F$32</f>
        <v>0</v>
      </c>
      <c r="BB348" s="119">
        <f>10*Escenarios!$F$11*AV348</f>
        <v>0</v>
      </c>
      <c r="BC348" s="119">
        <f>10*Escenarios!$F$11*BA348</f>
        <v>0</v>
      </c>
      <c r="BD348" s="119">
        <f>0.001*Observaciones!$F347*Escenarios!$F$9</f>
        <v>0</v>
      </c>
      <c r="BE348" s="119">
        <f>Observaciones!$I347</f>
        <v>0</v>
      </c>
      <c r="BF348" s="119">
        <f>MIN(0.0005*ETo!$M347*Escenarios!$F$9*(BJ347/Constantes!$F$27)^(2/3),BJ347+BB348+BE348+BC348+BD348)</f>
        <v>0</v>
      </c>
      <c r="BG348" s="119">
        <f>MIN(Constantes!$F$26*(BJ347/Constantes!$F$27)^(2/3),BJ347+BB348+BC348+BD348+BE348-BF348)</f>
        <v>0</v>
      </c>
      <c r="BH348" s="119">
        <f>MIN(Entradas!$F$20,BJ347+BB348+BC348+BD348+BE348-BF348-BG348)</f>
        <v>0</v>
      </c>
      <c r="BI348" s="119">
        <f>MAX(0,BJ347+BB348+BC348+BD348+BE348-BF348-BG348-BH348-Constantes!$F$27)</f>
        <v>0</v>
      </c>
      <c r="BJ348" s="119">
        <f t="shared" si="51"/>
        <v>0</v>
      </c>
      <c r="BK348" s="119">
        <f>(Escenarios!$F$11*AU348+0.1*BF348)/(Escenarios!$F$12)</f>
        <v>1.2862853639359988E-13</v>
      </c>
      <c r="BL348" s="119">
        <f>BI348/10/Escenarios!$F$12</f>
        <v>0</v>
      </c>
      <c r="BM348" s="119">
        <f>(Escenarios!$F$11*AW348+0.1*BG348)/(Escenarios!$F$12)</f>
        <v>0</v>
      </c>
      <c r="BN348" s="121">
        <f t="shared" si="52"/>
        <v>79.892083063996608</v>
      </c>
      <c r="BO348" s="121">
        <f>MAX(0,(BN348-Constantes!$D$13)*(1-EXP(-Constantes!$D$23)))</f>
        <v>0.27210099350921635</v>
      </c>
      <c r="BP348" s="121">
        <f>BL348+AY348*Escenarios!$F$11/Escenarios!$F$12+BO348</f>
        <v>0.27210099350921674</v>
      </c>
      <c r="BQ348" s="121">
        <f>0.0526*BL348*Observaciones!$F347^1.218</f>
        <v>0</v>
      </c>
      <c r="BR348" s="121">
        <f>BQ348*Constantes!$F$38</f>
        <v>0</v>
      </c>
      <c r="BS348" s="121">
        <f t="shared" si="53"/>
        <v>0</v>
      </c>
      <c r="BT348" s="15"/>
      <c r="BU348" s="74">
        <v>342</v>
      </c>
      <c r="BV348" s="75">
        <f>0.0526*Observaciones!$F347^2.218</f>
        <v>0</v>
      </c>
      <c r="BW348" s="75">
        <f>IF(Observaciones!$F347&gt;0.05*$CA$7,((Observaciones!$F347-0.05*$CA$7)^2)/(Observaciones!$F347+0.95*$CA$7),0)</f>
        <v>0</v>
      </c>
      <c r="BX348" s="75">
        <f>0.0526*BW348*Observaciones!$F347^1.218</f>
        <v>0</v>
      </c>
      <c r="BY348" s="27"/>
      <c r="BZ348" s="27"/>
      <c r="CA348" s="103"/>
      <c r="CB348" s="37"/>
    </row>
    <row r="349" spans="2:80" s="2" customFormat="1" ht="14.5" x14ac:dyDescent="0.35">
      <c r="B349" s="36"/>
      <c r="C349" s="74">
        <v>343</v>
      </c>
      <c r="D349" s="146">
        <f>ETo!$I348*((1-Constantes!$D$19)*ETo!$K348+ETo!$L348)</f>
        <v>2.0888435986400964</v>
      </c>
      <c r="E349" s="75">
        <f>MIN(D349*Constantes!$D$17,0.8*(H348+Observaciones!$F348-F349-G349-Constantes!$D$14))</f>
        <v>2.5579538487363607E-14</v>
      </c>
      <c r="F349" s="75">
        <f>IF(Observaciones!$F348&gt;0.05*Constantes!$D$18,((Observaciones!$F348-0.05*Constantes!$D$18)^2)/(Observaciones!$F348+0.95*Constantes!$D$18),0)</f>
        <v>0</v>
      </c>
      <c r="G349" s="75">
        <f>MAX(0,H348+Observaciones!$F348-F349-Constantes!$D$13)</f>
        <v>0</v>
      </c>
      <c r="H349" s="75">
        <f>H348+Observaciones!$F348-F349-E349-G349-I348</f>
        <v>25.500000000000011</v>
      </c>
      <c r="I349" s="75">
        <f>MAX(0,(H349-Constantes!$D$14)*(1-EXP(-Constantes!$D$22)))</f>
        <v>9.7822518133062869E-17</v>
      </c>
      <c r="J349" s="75">
        <f t="shared" si="45"/>
        <v>72.924486153174627</v>
      </c>
      <c r="K349" s="75">
        <f>MAX(0,(J349-Constantes!$D$13)*(1-EXP(-Constantes!$D$23)))</f>
        <v>0.22397228605481914</v>
      </c>
      <c r="L349" s="75">
        <f t="shared" si="46"/>
        <v>0.22397228605481925</v>
      </c>
      <c r="M349" s="75">
        <f>0.0526*F349*Observaciones!$F348^1.218</f>
        <v>0</v>
      </c>
      <c r="N349" s="75">
        <f>M349*Constantes!$D$38</f>
        <v>0</v>
      </c>
      <c r="O349" s="75">
        <f t="shared" si="47"/>
        <v>0</v>
      </c>
      <c r="P349" s="15"/>
      <c r="Q349" s="120">
        <v>343</v>
      </c>
      <c r="R349" s="146">
        <f>ETo!$I348*((1-Constantes!$E$19)*ETo!$K348+ETo!$L348)</f>
        <v>2.0891327539000373</v>
      </c>
      <c r="S349" s="121">
        <f>MIN(R349*Constantes!$E$17,0.8*(V348+Observaciones!$F348-T349-U349-Constantes!$D$14))</f>
        <v>2.5579538487363607E-14</v>
      </c>
      <c r="T349" s="121">
        <f>IF(Observaciones!$F348&gt;0.05*Constantes!$E$18,((Observaciones!$F348-0.05*Constantes!$E$18)^2)/(Observaciones!$F348+0.95*Constantes!$E$18),0)</f>
        <v>0</v>
      </c>
      <c r="U349" s="121">
        <f>MAX(0,V348+Observaciones!$F348-T349-Constantes!$D$13)</f>
        <v>0</v>
      </c>
      <c r="V349" s="121">
        <f>V348+Observaciones!$F348-T349-S349-U349-W348</f>
        <v>25.500000000000011</v>
      </c>
      <c r="W349" s="121">
        <f>MAX(0,(V349-Constantes!$D$14)*(1-EXP(-Constantes!$D$22)))</f>
        <v>9.7822518133062869E-17</v>
      </c>
      <c r="X349" s="119">
        <f>X348+(Entradas!$E$19*U349-Y348)/(800*Entradas!$D$44)</f>
        <v>0</v>
      </c>
      <c r="Y349" s="119">
        <f>8000*Entradas!$D$45*X349/Constantes!$E$32</f>
        <v>0</v>
      </c>
      <c r="Z349" s="119">
        <f>10*Escenarios!$E$11*T349</f>
        <v>0</v>
      </c>
      <c r="AA349" s="119">
        <f>10*Escenarios!$E$11*Y349</f>
        <v>0</v>
      </c>
      <c r="AB349" s="119">
        <f>0.001*Observaciones!$F348*Escenarios!$E$9</f>
        <v>0</v>
      </c>
      <c r="AC349" s="119">
        <f>Observaciones!$I348</f>
        <v>0</v>
      </c>
      <c r="AD349" s="119">
        <f>MIN(0.0005*ETo!$M348*Escenarios!$E$9*(AH348/Constantes!$E$27)^(2/3),AH348+Z349+AA349+AB349+AC349)</f>
        <v>3.6307675938905715</v>
      </c>
      <c r="AE349" s="119">
        <f>MIN(Constantes!$E$26*(AH348/Constantes!$E$27)^(2/3),AH348+Z349+AA349+AB349+AC349-AD349)</f>
        <v>11.675067031611185</v>
      </c>
      <c r="AF349" s="119">
        <f>MIN(Entradas!$E$20,AH348+Z349+AA349+AB349+AC349-AD349-AE349)</f>
        <v>1</v>
      </c>
      <c r="AG349" s="119">
        <f>MAX(0,AH348+Z349+AA349+AB349+AC349-AD349-AE349-AF349-Constantes!$E$27)</f>
        <v>0</v>
      </c>
      <c r="AH349" s="119">
        <f t="shared" si="48"/>
        <v>2957.0906355462303</v>
      </c>
      <c r="AI349" s="119">
        <f>(Escenarios!$E$11*S349+0.1*AD349)/(Escenarios!$E$12)</f>
        <v>1.0373621696855418E-2</v>
      </c>
      <c r="AJ349" s="119">
        <f>AG349/10/Escenarios!$E$12</f>
        <v>0</v>
      </c>
      <c r="AK349" s="119">
        <f>(Escenarios!$E$11*U349+0.1*AE349)/(Escenarios!$E$12)</f>
        <v>3.3357334376031958E-2</v>
      </c>
      <c r="AL349" s="121">
        <f t="shared" si="49"/>
        <v>78.203961333117988</v>
      </c>
      <c r="AM349" s="121">
        <f>MAX(0,(AL349-Constantes!$D$13)*(1-EXP(-Constantes!$D$23)))</f>
        <v>0.2604402849503335</v>
      </c>
      <c r="AN349" s="121">
        <f>AJ349+W349*Escenarios!$E$11/Escenarios!$E$12+AM349</f>
        <v>0.26044028495033361</v>
      </c>
      <c r="AO349" s="121">
        <f>0.0526*AJ349*Observaciones!$F348^1.218</f>
        <v>0</v>
      </c>
      <c r="AP349" s="121">
        <f>AO349*Constantes!$E$38</f>
        <v>0</v>
      </c>
      <c r="AQ349" s="121">
        <f t="shared" si="50"/>
        <v>0</v>
      </c>
      <c r="AR349" s="15"/>
      <c r="AS349" s="74">
        <v>343</v>
      </c>
      <c r="AT349" s="146">
        <f>ETo!$I348*((1-Constantes!$F$19)*ETo!$K348+ETo!$L348)</f>
        <v>2.090052793363486</v>
      </c>
      <c r="AU349" s="121">
        <f>MIN(AT349*Constantes!$F$17,0.8*(AX348+Observaciones!$F348-AV349-AW349-Constantes!$D$14))</f>
        <v>2.5579538487363607E-14</v>
      </c>
      <c r="AV349" s="121">
        <f>IF(Observaciones!$F348&gt;0.05*Constantes!$F$18,((Observaciones!$F348-0.05*Constantes!$F$18)^2)/(Observaciones!$F348+0.95*Constantes!$F$18),0)</f>
        <v>0</v>
      </c>
      <c r="AW349" s="121">
        <f>MAX(0,AX348+Observaciones!$F348-AV349-Constantes!$D$13)</f>
        <v>0</v>
      </c>
      <c r="AX349" s="121">
        <f>AX348+Observaciones!$F348-AV349-AU349-AW349-AY348</f>
        <v>25.500000000000011</v>
      </c>
      <c r="AY349" s="121">
        <f>MAX(0,(AX349-Constantes!$D$14)*(1-EXP(-Constantes!$D$22)))</f>
        <v>9.7822518133062869E-17</v>
      </c>
      <c r="AZ349" s="119">
        <f>AZ348+(Entradas!$F$19*AW349-BA348)/(800*Entradas!$D$44)</f>
        <v>0</v>
      </c>
      <c r="BA349" s="119">
        <f>8000*Entradas!$D$45*AZ349/Constantes!$F$32</f>
        <v>0</v>
      </c>
      <c r="BB349" s="119">
        <f>10*Escenarios!$F$11*AV349</f>
        <v>0</v>
      </c>
      <c r="BC349" s="119">
        <f>10*Escenarios!$F$11*BA349</f>
        <v>0</v>
      </c>
      <c r="BD349" s="119">
        <f>0.001*Observaciones!$F348*Escenarios!$F$9</f>
        <v>0</v>
      </c>
      <c r="BE349" s="119">
        <f>Observaciones!$I348</f>
        <v>0</v>
      </c>
      <c r="BF349" s="119">
        <f>MIN(0.0005*ETo!$M348*Escenarios!$F$9*(BJ348/Constantes!$F$27)^(2/3),BJ348+BB349+BE349+BC349+BD349)</f>
        <v>0</v>
      </c>
      <c r="BG349" s="119">
        <f>MIN(Constantes!$F$26*(BJ348/Constantes!$F$27)^(2/3),BJ348+BB349+BC349+BD349+BE349-BF349)</f>
        <v>0</v>
      </c>
      <c r="BH349" s="119">
        <f>MIN(Entradas!$F$20,BJ348+BB349+BC349+BD349+BE349-BF349-BG349)</f>
        <v>0</v>
      </c>
      <c r="BI349" s="119">
        <f>MAX(0,BJ348+BB349+BC349+BD349+BE349-BF349-BG349-BH349-Constantes!$F$27)</f>
        <v>0</v>
      </c>
      <c r="BJ349" s="119">
        <f t="shared" si="51"/>
        <v>0</v>
      </c>
      <c r="BK349" s="119">
        <f>(Escenarios!$F$11*AU349+0.1*BF349)/(Escenarios!$F$12)</f>
        <v>2.4117850573799971E-14</v>
      </c>
      <c r="BL349" s="119">
        <f>BI349/10/Escenarios!$F$12</f>
        <v>0</v>
      </c>
      <c r="BM349" s="119">
        <f>(Escenarios!$F$11*AW349+0.1*BG349)/(Escenarios!$F$12)</f>
        <v>0</v>
      </c>
      <c r="BN349" s="121">
        <f t="shared" si="52"/>
        <v>79.619982070487396</v>
      </c>
      <c r="BO349" s="121">
        <f>MAX(0,(BN349-Constantes!$D$13)*(1-EXP(-Constantes!$D$23)))</f>
        <v>0.27022145465496439</v>
      </c>
      <c r="BP349" s="121">
        <f>BL349+AY349*Escenarios!$F$11/Escenarios!$F$12+BO349</f>
        <v>0.2702214546549645</v>
      </c>
      <c r="BQ349" s="121">
        <f>0.0526*BL349*Observaciones!$F348^1.218</f>
        <v>0</v>
      </c>
      <c r="BR349" s="121">
        <f>BQ349*Constantes!$F$38</f>
        <v>0</v>
      </c>
      <c r="BS349" s="121">
        <f t="shared" si="53"/>
        <v>0</v>
      </c>
      <c r="BT349" s="15"/>
      <c r="BU349" s="74">
        <v>343</v>
      </c>
      <c r="BV349" s="75">
        <f>0.0526*Observaciones!$F348^2.218</f>
        <v>0</v>
      </c>
      <c r="BW349" s="75">
        <f>IF(Observaciones!$F348&gt;0.05*$CA$7,((Observaciones!$F348-0.05*$CA$7)^2)/(Observaciones!$F348+0.95*$CA$7),0)</f>
        <v>0</v>
      </c>
      <c r="BX349" s="75">
        <f>0.0526*BW349*Observaciones!$F348^1.218</f>
        <v>0</v>
      </c>
      <c r="BY349" s="27"/>
      <c r="BZ349" s="27"/>
      <c r="CA349" s="103"/>
      <c r="CB349" s="37"/>
    </row>
    <row r="350" spans="2:80" s="2" customFormat="1" ht="14.5" x14ac:dyDescent="0.35">
      <c r="B350" s="36"/>
      <c r="C350" s="74">
        <v>344</v>
      </c>
      <c r="D350" s="146">
        <f>ETo!$I349*((1-Constantes!$D$19)*ETo!$K349+ETo!$L349)</f>
        <v>2.0566571156162046</v>
      </c>
      <c r="E350" s="75">
        <f>MIN(D350*Constantes!$D$17,0.8*(H349+Observaciones!$F349-F350-G350-Constantes!$D$14))</f>
        <v>5.6843418860808018E-15</v>
      </c>
      <c r="F350" s="75">
        <f>IF(Observaciones!$F349&gt;0.05*Constantes!$D$18,((Observaciones!$F349-0.05*Constantes!$D$18)^2)/(Observaciones!$F349+0.95*Constantes!$D$18),0)</f>
        <v>0</v>
      </c>
      <c r="G350" s="75">
        <f>MAX(0,H349+Observaciones!$F349-F350-Constantes!$D$13)</f>
        <v>0</v>
      </c>
      <c r="H350" s="75">
        <f>H349+Observaciones!$F349-F350-E350-G350-I349</f>
        <v>25.500000000000004</v>
      </c>
      <c r="I350" s="75">
        <f>MAX(0,(H350-Constantes!$D$14)*(1-EXP(-Constantes!$D$22)))</f>
        <v>0</v>
      </c>
      <c r="J350" s="75">
        <f t="shared" si="45"/>
        <v>72.70051386711981</v>
      </c>
      <c r="K350" s="75">
        <f>MAX(0,(J350-Constantes!$D$13)*(1-EXP(-Constantes!$D$23)))</f>
        <v>0.222425196466918</v>
      </c>
      <c r="L350" s="75">
        <f t="shared" si="46"/>
        <v>0.222425196466918</v>
      </c>
      <c r="M350" s="75">
        <f>0.0526*F350*Observaciones!$F349^1.218</f>
        <v>0</v>
      </c>
      <c r="N350" s="75">
        <f>M350*Constantes!$D$38</f>
        <v>0</v>
      </c>
      <c r="O350" s="75">
        <f t="shared" si="47"/>
        <v>0</v>
      </c>
      <c r="P350" s="15"/>
      <c r="Q350" s="120">
        <v>344</v>
      </c>
      <c r="R350" s="146">
        <f>ETo!$I349*((1-Constantes!$E$19)*ETo!$K349+ETo!$L349)</f>
        <v>2.0569417952757783</v>
      </c>
      <c r="S350" s="121">
        <f>MIN(R350*Constantes!$E$17,0.8*(V349+Observaciones!$F349-T350-U350-Constantes!$D$14))</f>
        <v>5.6843418860808018E-15</v>
      </c>
      <c r="T350" s="121">
        <f>IF(Observaciones!$F349&gt;0.05*Constantes!$E$18,((Observaciones!$F349-0.05*Constantes!$E$18)^2)/(Observaciones!$F349+0.95*Constantes!$E$18),0)</f>
        <v>0</v>
      </c>
      <c r="U350" s="121">
        <f>MAX(0,V349+Observaciones!$F349-T350-Constantes!$D$13)</f>
        <v>0</v>
      </c>
      <c r="V350" s="121">
        <f>V349+Observaciones!$F349-T350-S350-U350-W349</f>
        <v>25.500000000000004</v>
      </c>
      <c r="W350" s="121">
        <f>MAX(0,(V350-Constantes!$D$14)*(1-EXP(-Constantes!$D$22)))</f>
        <v>0</v>
      </c>
      <c r="X350" s="119">
        <f>X349+(Entradas!$E$19*U350-Y349)/(800*Entradas!$D$44)</f>
        <v>0</v>
      </c>
      <c r="Y350" s="119">
        <f>8000*Entradas!$D$45*X350/Constantes!$E$32</f>
        <v>0</v>
      </c>
      <c r="Z350" s="119">
        <f>10*Escenarios!$E$11*T350</f>
        <v>0</v>
      </c>
      <c r="AA350" s="119">
        <f>10*Escenarios!$E$11*Y350</f>
        <v>0</v>
      </c>
      <c r="AB350" s="119">
        <f>0.001*Observaciones!$F349*Escenarios!$E$9</f>
        <v>0</v>
      </c>
      <c r="AC350" s="119">
        <f>Observaciones!$I349</f>
        <v>0</v>
      </c>
      <c r="AD350" s="119">
        <f>MIN(0.0005*ETo!$M349*Escenarios!$E$9*(AH349/Constantes!$E$27)^(2/3),AH349+Z350+AA350+AB350+AC350)</f>
        <v>3.5617003865073502</v>
      </c>
      <c r="AE350" s="119">
        <f>MIN(Constantes!$E$26*(AH349/Constantes!$E$27)^(2/3),AH349+Z350+AA350+AB350+AC350-AD350)</f>
        <v>11.632344590241512</v>
      </c>
      <c r="AF350" s="119">
        <f>MIN(Entradas!$E$20,AH349+Z350+AA350+AB350+AC350-AD350-AE350)</f>
        <v>1</v>
      </c>
      <c r="AG350" s="119">
        <f>MAX(0,AH349+Z350+AA350+AB350+AC350-AD350-AE350-AF350-Constantes!$E$27)</f>
        <v>0</v>
      </c>
      <c r="AH350" s="119">
        <f t="shared" si="48"/>
        <v>2940.8965905694813</v>
      </c>
      <c r="AI350" s="119">
        <f>(Escenarios!$E$11*S350+0.1*AD350)/(Escenarios!$E$12)</f>
        <v>1.0176286818598033E-2</v>
      </c>
      <c r="AJ350" s="119">
        <f>AG350/10/Escenarios!$E$12</f>
        <v>0</v>
      </c>
      <c r="AK350" s="119">
        <f>(Escenarios!$E$11*U350+0.1*AE350)/(Escenarios!$E$12)</f>
        <v>3.3235270257832891E-2</v>
      </c>
      <c r="AL350" s="121">
        <f t="shared" si="49"/>
        <v>77.976756318425487</v>
      </c>
      <c r="AM350" s="121">
        <f>MAX(0,(AL350-Constantes!$D$13)*(1-EXP(-Constantes!$D$23)))</f>
        <v>0.25887086527461672</v>
      </c>
      <c r="AN350" s="121">
        <f>AJ350+W350*Escenarios!$E$11/Escenarios!$E$12+AM350</f>
        <v>0.25887086527461672</v>
      </c>
      <c r="AO350" s="121">
        <f>0.0526*AJ350*Observaciones!$F349^1.218</f>
        <v>0</v>
      </c>
      <c r="AP350" s="121">
        <f>AO350*Constantes!$E$38</f>
        <v>0</v>
      </c>
      <c r="AQ350" s="121">
        <f t="shared" si="50"/>
        <v>0</v>
      </c>
      <c r="AR350" s="15"/>
      <c r="AS350" s="74">
        <v>344</v>
      </c>
      <c r="AT350" s="146">
        <f>ETo!$I349*((1-Constantes!$F$19)*ETo!$K349+ETo!$L349)</f>
        <v>2.0578475941926055</v>
      </c>
      <c r="AU350" s="121">
        <f>MIN(AT350*Constantes!$F$17,0.8*(AX349+Observaciones!$F349-AV350-AW350-Constantes!$D$14))</f>
        <v>5.6843418860808018E-15</v>
      </c>
      <c r="AV350" s="121">
        <f>IF(Observaciones!$F349&gt;0.05*Constantes!$F$18,((Observaciones!$F349-0.05*Constantes!$F$18)^2)/(Observaciones!$F349+0.95*Constantes!$F$18),0)</f>
        <v>0</v>
      </c>
      <c r="AW350" s="121">
        <f>MAX(0,AX349+Observaciones!$F349-AV350-Constantes!$D$13)</f>
        <v>0</v>
      </c>
      <c r="AX350" s="121">
        <f>AX349+Observaciones!$F349-AV350-AU350-AW350-AY349</f>
        <v>25.500000000000004</v>
      </c>
      <c r="AY350" s="121">
        <f>MAX(0,(AX350-Constantes!$D$14)*(1-EXP(-Constantes!$D$22)))</f>
        <v>0</v>
      </c>
      <c r="AZ350" s="119">
        <f>AZ349+(Entradas!$F$19*AW350-BA349)/(800*Entradas!$D$44)</f>
        <v>0</v>
      </c>
      <c r="BA350" s="119">
        <f>8000*Entradas!$D$45*AZ350/Constantes!$F$32</f>
        <v>0</v>
      </c>
      <c r="BB350" s="119">
        <f>10*Escenarios!$F$11*AV350</f>
        <v>0</v>
      </c>
      <c r="BC350" s="119">
        <f>10*Escenarios!$F$11*BA350</f>
        <v>0</v>
      </c>
      <c r="BD350" s="119">
        <f>0.001*Observaciones!$F349*Escenarios!$F$9</f>
        <v>0</v>
      </c>
      <c r="BE350" s="119">
        <f>Observaciones!$I349</f>
        <v>0</v>
      </c>
      <c r="BF350" s="119">
        <f>MIN(0.0005*ETo!$M349*Escenarios!$F$9*(BJ349/Constantes!$F$27)^(2/3),BJ349+BB350+BE350+BC350+BD350)</f>
        <v>0</v>
      </c>
      <c r="BG350" s="119">
        <f>MIN(Constantes!$F$26*(BJ349/Constantes!$F$27)^(2/3),BJ349+BB350+BC350+BD350+BE350-BF350)</f>
        <v>0</v>
      </c>
      <c r="BH350" s="119">
        <f>MIN(Entradas!$F$20,BJ349+BB350+BC350+BD350+BE350-BF350-BG350)</f>
        <v>0</v>
      </c>
      <c r="BI350" s="119">
        <f>MAX(0,BJ349+BB350+BC350+BD350+BE350-BF350-BG350-BH350-Constantes!$F$27)</f>
        <v>0</v>
      </c>
      <c r="BJ350" s="119">
        <f t="shared" si="51"/>
        <v>0</v>
      </c>
      <c r="BK350" s="119">
        <f>(Escenarios!$F$11*AU350+0.1*BF350)/(Escenarios!$F$12)</f>
        <v>5.3595223497333275E-15</v>
      </c>
      <c r="BL350" s="119">
        <f>BI350/10/Escenarios!$F$12</f>
        <v>0</v>
      </c>
      <c r="BM350" s="119">
        <f>(Escenarios!$F$11*AW350+0.1*BG350)/(Escenarios!$F$12)</f>
        <v>0</v>
      </c>
      <c r="BN350" s="121">
        <f t="shared" si="52"/>
        <v>79.349760615832437</v>
      </c>
      <c r="BO350" s="121">
        <f>MAX(0,(BN350-Constantes!$D$13)*(1-EXP(-Constantes!$D$23)))</f>
        <v>0.26835489872392448</v>
      </c>
      <c r="BP350" s="121">
        <f>BL350+AY350*Escenarios!$F$11/Escenarios!$F$12+BO350</f>
        <v>0.26835489872392448</v>
      </c>
      <c r="BQ350" s="121">
        <f>0.0526*BL350*Observaciones!$F349^1.218</f>
        <v>0</v>
      </c>
      <c r="BR350" s="121">
        <f>BQ350*Constantes!$F$38</f>
        <v>0</v>
      </c>
      <c r="BS350" s="121">
        <f t="shared" si="53"/>
        <v>0</v>
      </c>
      <c r="BT350" s="15"/>
      <c r="BU350" s="74">
        <v>344</v>
      </c>
      <c r="BV350" s="75">
        <f>0.0526*Observaciones!$F349^2.218</f>
        <v>0</v>
      </c>
      <c r="BW350" s="75">
        <f>IF(Observaciones!$F349&gt;0.05*$CA$7,((Observaciones!$F349-0.05*$CA$7)^2)/(Observaciones!$F349+0.95*$CA$7),0)</f>
        <v>0</v>
      </c>
      <c r="BX350" s="75">
        <f>0.0526*BW350*Observaciones!$F349^1.218</f>
        <v>0</v>
      </c>
      <c r="BY350" s="27"/>
      <c r="BZ350" s="27"/>
      <c r="CA350" s="103"/>
      <c r="CB350" s="37"/>
    </row>
    <row r="351" spans="2:80" s="2" customFormat="1" ht="14.5" x14ac:dyDescent="0.35">
      <c r="B351" s="36"/>
      <c r="C351" s="74">
        <v>345</v>
      </c>
      <c r="D351" s="146">
        <f>ETo!$I350*((1-Constantes!$D$19)*ETo!$K350+ETo!$L350)</f>
        <v>2.2124206417308461</v>
      </c>
      <c r="E351" s="75">
        <f>MIN(D351*Constantes!$D$17,0.8*(H350+Observaciones!$F350-F351-G351-Constantes!$D$14))</f>
        <v>0</v>
      </c>
      <c r="F351" s="75">
        <f>IF(Observaciones!$F350&gt;0.05*Constantes!$D$18,((Observaciones!$F350-0.05*Constantes!$D$18)^2)/(Observaciones!$F350+0.95*Constantes!$D$18),0)</f>
        <v>0</v>
      </c>
      <c r="G351" s="75">
        <f>MAX(0,H350+Observaciones!$F350-F351-Constantes!$D$13)</f>
        <v>0</v>
      </c>
      <c r="H351" s="75">
        <f>H350+Observaciones!$F350-F351-E351-G351-I350</f>
        <v>25.500000000000004</v>
      </c>
      <c r="I351" s="75">
        <f>MAX(0,(H351-Constantes!$D$14)*(1-EXP(-Constantes!$D$22)))</f>
        <v>0</v>
      </c>
      <c r="J351" s="75">
        <f t="shared" si="45"/>
        <v>72.478088670652895</v>
      </c>
      <c r="K351" s="75">
        <f>MAX(0,(J351-Constantes!$D$13)*(1-EXP(-Constantes!$D$23)))</f>
        <v>0.22088879340740461</v>
      </c>
      <c r="L351" s="75">
        <f t="shared" si="46"/>
        <v>0.22088879340740461</v>
      </c>
      <c r="M351" s="75">
        <f>0.0526*F351*Observaciones!$F350^1.218</f>
        <v>0</v>
      </c>
      <c r="N351" s="75">
        <f>M351*Constantes!$D$38</f>
        <v>0</v>
      </c>
      <c r="O351" s="75">
        <f t="shared" si="47"/>
        <v>0</v>
      </c>
      <c r="P351" s="15"/>
      <c r="Q351" s="120">
        <v>345</v>
      </c>
      <c r="R351" s="146">
        <f>ETo!$I350*((1-Constantes!$E$19)*ETo!$K350+ETo!$L350)</f>
        <v>2.212726564631649</v>
      </c>
      <c r="S351" s="121">
        <f>MIN(R351*Constantes!$E$17,0.8*(V350+Observaciones!$F350-T351-U351-Constantes!$D$14))</f>
        <v>0</v>
      </c>
      <c r="T351" s="121">
        <f>IF(Observaciones!$F350&gt;0.05*Constantes!$E$18,((Observaciones!$F350-0.05*Constantes!$E$18)^2)/(Observaciones!$F350+0.95*Constantes!$E$18),0)</f>
        <v>0</v>
      </c>
      <c r="U351" s="121">
        <f>MAX(0,V350+Observaciones!$F350-T351-Constantes!$D$13)</f>
        <v>0</v>
      </c>
      <c r="V351" s="121">
        <f>V350+Observaciones!$F350-T351-S351-U351-W350</f>
        <v>25.500000000000004</v>
      </c>
      <c r="W351" s="121">
        <f>MAX(0,(V351-Constantes!$D$14)*(1-EXP(-Constantes!$D$22)))</f>
        <v>0</v>
      </c>
      <c r="X351" s="119">
        <f>X350+(Entradas!$E$19*U351-Y350)/(800*Entradas!$D$44)</f>
        <v>0</v>
      </c>
      <c r="Y351" s="119">
        <f>8000*Entradas!$D$45*X351/Constantes!$E$32</f>
        <v>0</v>
      </c>
      <c r="Z351" s="119">
        <f>10*Escenarios!$E$11*T351</f>
        <v>0</v>
      </c>
      <c r="AA351" s="119">
        <f>10*Escenarios!$E$11*Y351</f>
        <v>0</v>
      </c>
      <c r="AB351" s="119">
        <f>0.001*Observaciones!$F350*Escenarios!$E$9</f>
        <v>0</v>
      </c>
      <c r="AC351" s="119">
        <f>Observaciones!$I350</f>
        <v>0</v>
      </c>
      <c r="AD351" s="119">
        <f>MIN(0.0005*ETo!$M350*Escenarios!$E$9*(AH350/Constantes!$E$27)^(2/3),AH350+Z351+AA351+AB351+AC351)</f>
        <v>3.8168148162612447</v>
      </c>
      <c r="AE351" s="119">
        <f>MIN(Constantes!$E$26*(AH350/Constantes!$E$27)^(2/3),AH350+Z351+AA351+AB351+AC351-AD351)</f>
        <v>11.589837254789483</v>
      </c>
      <c r="AF351" s="119">
        <f>MIN(Entradas!$E$20,AH350+Z351+AA351+AB351+AC351-AD351-AE351)</f>
        <v>1</v>
      </c>
      <c r="AG351" s="119">
        <f>MAX(0,AH350+Z351+AA351+AB351+AC351-AD351-AE351-AF351-Constantes!$E$27)</f>
        <v>0</v>
      </c>
      <c r="AH351" s="119">
        <f t="shared" si="48"/>
        <v>2924.4899384984305</v>
      </c>
      <c r="AI351" s="119">
        <f>(Escenarios!$E$11*S351+0.1*AD351)/(Escenarios!$E$12)</f>
        <v>1.0905185189317842E-2</v>
      </c>
      <c r="AJ351" s="119">
        <f>AG351/10/Escenarios!$E$12</f>
        <v>0</v>
      </c>
      <c r="AK351" s="119">
        <f>(Escenarios!$E$11*U351+0.1*AE351)/(Escenarios!$E$12)</f>
        <v>3.311382072796995E-2</v>
      </c>
      <c r="AL351" s="121">
        <f t="shared" si="49"/>
        <v>77.750999273878847</v>
      </c>
      <c r="AM351" s="121">
        <f>MAX(0,(AL351-Constantes!$D$13)*(1-EXP(-Constantes!$D$23)))</f>
        <v>0.25731144745928952</v>
      </c>
      <c r="AN351" s="121">
        <f>AJ351+W351*Escenarios!$E$11/Escenarios!$E$12+AM351</f>
        <v>0.25731144745928952</v>
      </c>
      <c r="AO351" s="121">
        <f>0.0526*AJ351*Observaciones!$F350^1.218</f>
        <v>0</v>
      </c>
      <c r="AP351" s="121">
        <f>AO351*Constantes!$E$38</f>
        <v>0</v>
      </c>
      <c r="AQ351" s="121">
        <f t="shared" si="50"/>
        <v>0</v>
      </c>
      <c r="AR351" s="15"/>
      <c r="AS351" s="74">
        <v>345</v>
      </c>
      <c r="AT351" s="146">
        <f>ETo!$I350*((1-Constantes!$F$19)*ETo!$K350+ETo!$L350)</f>
        <v>2.2136999556796586</v>
      </c>
      <c r="AU351" s="121">
        <f>MIN(AT351*Constantes!$F$17,0.8*(AX350+Observaciones!$F350-AV351-AW351-Constantes!$D$14))</f>
        <v>0</v>
      </c>
      <c r="AV351" s="121">
        <f>IF(Observaciones!$F350&gt;0.05*Constantes!$F$18,((Observaciones!$F350-0.05*Constantes!$F$18)^2)/(Observaciones!$F350+0.95*Constantes!$F$18),0)</f>
        <v>0</v>
      </c>
      <c r="AW351" s="121">
        <f>MAX(0,AX350+Observaciones!$F350-AV351-Constantes!$D$13)</f>
        <v>0</v>
      </c>
      <c r="AX351" s="121">
        <f>AX350+Observaciones!$F350-AV351-AU351-AW351-AY350</f>
        <v>25.500000000000004</v>
      </c>
      <c r="AY351" s="121">
        <f>MAX(0,(AX351-Constantes!$D$14)*(1-EXP(-Constantes!$D$22)))</f>
        <v>0</v>
      </c>
      <c r="AZ351" s="119">
        <f>AZ350+(Entradas!$F$19*AW351-BA350)/(800*Entradas!$D$44)</f>
        <v>0</v>
      </c>
      <c r="BA351" s="119">
        <f>8000*Entradas!$D$45*AZ351/Constantes!$F$32</f>
        <v>0</v>
      </c>
      <c r="BB351" s="119">
        <f>10*Escenarios!$F$11*AV351</f>
        <v>0</v>
      </c>
      <c r="BC351" s="119">
        <f>10*Escenarios!$F$11*BA351</f>
        <v>0</v>
      </c>
      <c r="BD351" s="119">
        <f>0.001*Observaciones!$F350*Escenarios!$F$9</f>
        <v>0</v>
      </c>
      <c r="BE351" s="119">
        <f>Observaciones!$I350</f>
        <v>0</v>
      </c>
      <c r="BF351" s="119">
        <f>MIN(0.0005*ETo!$M350*Escenarios!$F$9*(BJ350/Constantes!$F$27)^(2/3),BJ350+BB351+BE351+BC351+BD351)</f>
        <v>0</v>
      </c>
      <c r="BG351" s="119">
        <f>MIN(Constantes!$F$26*(BJ350/Constantes!$F$27)^(2/3),BJ350+BB351+BC351+BD351+BE351-BF351)</f>
        <v>0</v>
      </c>
      <c r="BH351" s="119">
        <f>MIN(Entradas!$F$20,BJ350+BB351+BC351+BD351+BE351-BF351-BG351)</f>
        <v>0</v>
      </c>
      <c r="BI351" s="119">
        <f>MAX(0,BJ350+BB351+BC351+BD351+BE351-BF351-BG351-BH351-Constantes!$F$27)</f>
        <v>0</v>
      </c>
      <c r="BJ351" s="119">
        <f t="shared" si="51"/>
        <v>0</v>
      </c>
      <c r="BK351" s="119">
        <f>(Escenarios!$F$11*AU351+0.1*BF351)/(Escenarios!$F$12)</f>
        <v>0</v>
      </c>
      <c r="BL351" s="119">
        <f>BI351/10/Escenarios!$F$12</f>
        <v>0</v>
      </c>
      <c r="BM351" s="119">
        <f>(Escenarios!$F$11*AW351+0.1*BG351)/(Escenarios!$F$12)</f>
        <v>0</v>
      </c>
      <c r="BN351" s="121">
        <f t="shared" si="52"/>
        <v>79.08140571710851</v>
      </c>
      <c r="BO351" s="121">
        <f>MAX(0,(BN351-Constantes!$D$13)*(1-EXP(-Constantes!$D$23)))</f>
        <v>0.26650123603649523</v>
      </c>
      <c r="BP351" s="121">
        <f>BL351+AY351*Escenarios!$F$11/Escenarios!$F$12+BO351</f>
        <v>0.26650123603649523</v>
      </c>
      <c r="BQ351" s="121">
        <f>0.0526*BL351*Observaciones!$F350^1.218</f>
        <v>0</v>
      </c>
      <c r="BR351" s="121">
        <f>BQ351*Constantes!$F$38</f>
        <v>0</v>
      </c>
      <c r="BS351" s="121">
        <f t="shared" si="53"/>
        <v>0</v>
      </c>
      <c r="BT351" s="15"/>
      <c r="BU351" s="74">
        <v>345</v>
      </c>
      <c r="BV351" s="75">
        <f>0.0526*Observaciones!$F350^2.218</f>
        <v>0</v>
      </c>
      <c r="BW351" s="75">
        <f>IF(Observaciones!$F350&gt;0.05*$CA$7,((Observaciones!$F350-0.05*$CA$7)^2)/(Observaciones!$F350+0.95*$CA$7),0)</f>
        <v>0</v>
      </c>
      <c r="BX351" s="75">
        <f>0.0526*BW351*Observaciones!$F350^1.218</f>
        <v>0</v>
      </c>
      <c r="BY351" s="27"/>
      <c r="BZ351" s="27"/>
      <c r="CA351" s="103"/>
      <c r="CB351" s="37"/>
    </row>
    <row r="352" spans="2:80" s="2" customFormat="1" ht="14.5" x14ac:dyDescent="0.35">
      <c r="B352" s="36"/>
      <c r="C352" s="74">
        <v>346</v>
      </c>
      <c r="D352" s="146">
        <f>ETo!$I351*((1-Constantes!$D$19)*ETo!$K351+ETo!$L351)</f>
        <v>2.1319628320103972</v>
      </c>
      <c r="E352" s="75">
        <f>MIN(D352*Constantes!$D$17,0.8*(H351+Observaciones!$F351-F352-G352-Constantes!$D$14))</f>
        <v>0</v>
      </c>
      <c r="F352" s="75">
        <f>IF(Observaciones!$F351&gt;0.05*Constantes!$D$18,((Observaciones!$F351-0.05*Constantes!$D$18)^2)/(Observaciones!$F351+0.95*Constantes!$D$18),0)</f>
        <v>0</v>
      </c>
      <c r="G352" s="75">
        <f>MAX(0,H351+Observaciones!$F351-F352-Constantes!$D$13)</f>
        <v>0</v>
      </c>
      <c r="H352" s="75">
        <f>H351+Observaciones!$F351-F352-E352-G352-I351</f>
        <v>25.500000000000004</v>
      </c>
      <c r="I352" s="75">
        <f>MAX(0,(H352-Constantes!$D$14)*(1-EXP(-Constantes!$D$22)))</f>
        <v>0</v>
      </c>
      <c r="J352" s="75">
        <f t="shared" si="45"/>
        <v>72.257199877245483</v>
      </c>
      <c r="K352" s="75">
        <f>MAX(0,(J352-Constantes!$D$13)*(1-EXP(-Constantes!$D$23)))</f>
        <v>0.21936300305903528</v>
      </c>
      <c r="L352" s="75">
        <f t="shared" si="46"/>
        <v>0.21936300305903528</v>
      </c>
      <c r="M352" s="75">
        <f>0.0526*F352*Observaciones!$F351^1.218</f>
        <v>0</v>
      </c>
      <c r="N352" s="75">
        <f>M352*Constantes!$D$38</f>
        <v>0</v>
      </c>
      <c r="O352" s="75">
        <f t="shared" si="47"/>
        <v>0</v>
      </c>
      <c r="P352" s="15"/>
      <c r="Q352" s="120">
        <v>346</v>
      </c>
      <c r="R352" s="146">
        <f>ETo!$I351*((1-Constantes!$E$19)*ETo!$K351+ETo!$L351)</f>
        <v>2.1322579090408036</v>
      </c>
      <c r="S352" s="121">
        <f>MIN(R352*Constantes!$E$17,0.8*(V351+Observaciones!$F351-T352-U352-Constantes!$D$14))</f>
        <v>0</v>
      </c>
      <c r="T352" s="121">
        <f>IF(Observaciones!$F351&gt;0.05*Constantes!$E$18,((Observaciones!$F351-0.05*Constantes!$E$18)^2)/(Observaciones!$F351+0.95*Constantes!$E$18),0)</f>
        <v>0</v>
      </c>
      <c r="U352" s="121">
        <f>MAX(0,V351+Observaciones!$F351-T352-Constantes!$D$13)</f>
        <v>0</v>
      </c>
      <c r="V352" s="121">
        <f>V351+Observaciones!$F351-T352-S352-U352-W351</f>
        <v>25.500000000000004</v>
      </c>
      <c r="W352" s="121">
        <f>MAX(0,(V352-Constantes!$D$14)*(1-EXP(-Constantes!$D$22)))</f>
        <v>0</v>
      </c>
      <c r="X352" s="119">
        <f>X351+(Entradas!$E$19*U352-Y351)/(800*Entradas!$D$44)</f>
        <v>0</v>
      </c>
      <c r="Y352" s="119">
        <f>8000*Entradas!$D$45*X352/Constantes!$E$32</f>
        <v>0</v>
      </c>
      <c r="Z352" s="119">
        <f>10*Escenarios!$E$11*T352</f>
        <v>0</v>
      </c>
      <c r="AA352" s="119">
        <f>10*Escenarios!$E$11*Y352</f>
        <v>0</v>
      </c>
      <c r="AB352" s="119">
        <f>0.001*Observaciones!$F351*Escenarios!$E$9</f>
        <v>0</v>
      </c>
      <c r="AC352" s="119">
        <f>Observaciones!$I351</f>
        <v>0</v>
      </c>
      <c r="AD352" s="119">
        <f>MIN(0.0005*ETo!$M351*Escenarios!$E$9*(AH351/Constantes!$E$27)^(2/3),AH351+Z352+AA352+AB352+AC352)</f>
        <v>3.6648755576649874</v>
      </c>
      <c r="AE352" s="119">
        <f>MIN(Constantes!$E$26*(AH351/Constantes!$E$27)^(2/3),AH351+Z352+AA352+AB352+AC352-AD352)</f>
        <v>11.546692210871697</v>
      </c>
      <c r="AF352" s="119">
        <f>MIN(Entradas!$E$20,AH351+Z352+AA352+AB352+AC352-AD352-AE352)</f>
        <v>1</v>
      </c>
      <c r="AG352" s="119">
        <f>MAX(0,AH351+Z352+AA352+AB352+AC352-AD352-AE352-AF352-Constantes!$E$27)</f>
        <v>0</v>
      </c>
      <c r="AH352" s="119">
        <f t="shared" si="48"/>
        <v>2908.278370729894</v>
      </c>
      <c r="AI352" s="119">
        <f>(Escenarios!$E$11*S352+0.1*AD352)/(Escenarios!$E$12)</f>
        <v>1.0471073021899965E-2</v>
      </c>
      <c r="AJ352" s="119">
        <f>AG352/10/Escenarios!$E$12</f>
        <v>0</v>
      </c>
      <c r="AK352" s="119">
        <f>(Escenarios!$E$11*U352+0.1*AE352)/(Escenarios!$E$12)</f>
        <v>3.2990549173919137E-2</v>
      </c>
      <c r="AL352" s="121">
        <f t="shared" si="49"/>
        <v>77.526678375593477</v>
      </c>
      <c r="AM352" s="121">
        <f>MAX(0,(AL352-Constantes!$D$13)*(1-EXP(-Constantes!$D$23)))</f>
        <v>0.25576194983081513</v>
      </c>
      <c r="AN352" s="121">
        <f>AJ352+W352*Escenarios!$E$11/Escenarios!$E$12+AM352</f>
        <v>0.25576194983081513</v>
      </c>
      <c r="AO352" s="121">
        <f>0.0526*AJ352*Observaciones!$F351^1.218</f>
        <v>0</v>
      </c>
      <c r="AP352" s="121">
        <f>AO352*Constantes!$E$38</f>
        <v>0</v>
      </c>
      <c r="AQ352" s="121">
        <f t="shared" si="50"/>
        <v>0</v>
      </c>
      <c r="AR352" s="15"/>
      <c r="AS352" s="74">
        <v>346</v>
      </c>
      <c r="AT352" s="146">
        <f>ETo!$I351*((1-Constantes!$F$19)*ETo!$K351+ETo!$L351)</f>
        <v>2.1331967905011893</v>
      </c>
      <c r="AU352" s="121">
        <f>MIN(AT352*Constantes!$F$17,0.8*(AX351+Observaciones!$F351-AV352-AW352-Constantes!$D$14))</f>
        <v>0</v>
      </c>
      <c r="AV352" s="121">
        <f>IF(Observaciones!$F351&gt;0.05*Constantes!$F$18,((Observaciones!$F351-0.05*Constantes!$F$18)^2)/(Observaciones!$F351+0.95*Constantes!$F$18),0)</f>
        <v>0</v>
      </c>
      <c r="AW352" s="121">
        <f>MAX(0,AX351+Observaciones!$F351-AV352-Constantes!$D$13)</f>
        <v>0</v>
      </c>
      <c r="AX352" s="121">
        <f>AX351+Observaciones!$F351-AV352-AU352-AW352-AY351</f>
        <v>25.500000000000004</v>
      </c>
      <c r="AY352" s="121">
        <f>MAX(0,(AX352-Constantes!$D$14)*(1-EXP(-Constantes!$D$22)))</f>
        <v>0</v>
      </c>
      <c r="AZ352" s="119">
        <f>AZ351+(Entradas!$F$19*AW352-BA351)/(800*Entradas!$D$44)</f>
        <v>0</v>
      </c>
      <c r="BA352" s="119">
        <f>8000*Entradas!$D$45*AZ352/Constantes!$F$32</f>
        <v>0</v>
      </c>
      <c r="BB352" s="119">
        <f>10*Escenarios!$F$11*AV352</f>
        <v>0</v>
      </c>
      <c r="BC352" s="119">
        <f>10*Escenarios!$F$11*BA352</f>
        <v>0</v>
      </c>
      <c r="BD352" s="119">
        <f>0.001*Observaciones!$F351*Escenarios!$F$9</f>
        <v>0</v>
      </c>
      <c r="BE352" s="119">
        <f>Observaciones!$I351</f>
        <v>0</v>
      </c>
      <c r="BF352" s="119">
        <f>MIN(0.0005*ETo!$M351*Escenarios!$F$9*(BJ351/Constantes!$F$27)^(2/3),BJ351+BB352+BE352+BC352+BD352)</f>
        <v>0</v>
      </c>
      <c r="BG352" s="119">
        <f>MIN(Constantes!$F$26*(BJ351/Constantes!$F$27)^(2/3),BJ351+BB352+BC352+BD352+BE352-BF352)</f>
        <v>0</v>
      </c>
      <c r="BH352" s="119">
        <f>MIN(Entradas!$F$20,BJ351+BB352+BC352+BD352+BE352-BF352-BG352)</f>
        <v>0</v>
      </c>
      <c r="BI352" s="119">
        <f>MAX(0,BJ351+BB352+BC352+BD352+BE352-BF352-BG352-BH352-Constantes!$F$27)</f>
        <v>0</v>
      </c>
      <c r="BJ352" s="119">
        <f t="shared" si="51"/>
        <v>0</v>
      </c>
      <c r="BK352" s="119">
        <f>(Escenarios!$F$11*AU352+0.1*BF352)/(Escenarios!$F$12)</f>
        <v>0</v>
      </c>
      <c r="BL352" s="119">
        <f>BI352/10/Escenarios!$F$12</f>
        <v>0</v>
      </c>
      <c r="BM352" s="119">
        <f>(Escenarios!$F$11*AW352+0.1*BG352)/(Escenarios!$F$12)</f>
        <v>0</v>
      </c>
      <c r="BN352" s="121">
        <f t="shared" si="52"/>
        <v>78.81490448107202</v>
      </c>
      <c r="BO352" s="121">
        <f>MAX(0,(BN352-Constantes!$D$13)*(1-EXP(-Constantes!$D$23)))</f>
        <v>0.26466037753253757</v>
      </c>
      <c r="BP352" s="121">
        <f>BL352+AY352*Escenarios!$F$11/Escenarios!$F$12+BO352</f>
        <v>0.26466037753253757</v>
      </c>
      <c r="BQ352" s="121">
        <f>0.0526*BL352*Observaciones!$F351^1.218</f>
        <v>0</v>
      </c>
      <c r="BR352" s="121">
        <f>BQ352*Constantes!$F$38</f>
        <v>0</v>
      </c>
      <c r="BS352" s="121">
        <f t="shared" si="53"/>
        <v>0</v>
      </c>
      <c r="BT352" s="15"/>
      <c r="BU352" s="74">
        <v>346</v>
      </c>
      <c r="BV352" s="75">
        <f>0.0526*Observaciones!$F351^2.218</f>
        <v>0</v>
      </c>
      <c r="BW352" s="75">
        <f>IF(Observaciones!$F351&gt;0.05*$CA$7,((Observaciones!$F351-0.05*$CA$7)^2)/(Observaciones!$F351+0.95*$CA$7),0)</f>
        <v>0</v>
      </c>
      <c r="BX352" s="75">
        <f>0.0526*BW352*Observaciones!$F351^1.218</f>
        <v>0</v>
      </c>
      <c r="BY352" s="27"/>
      <c r="BZ352" s="27"/>
      <c r="CA352" s="103"/>
      <c r="CB352" s="37"/>
    </row>
    <row r="353" spans="2:80" s="2" customFormat="1" ht="14.5" x14ac:dyDescent="0.35">
      <c r="B353" s="36"/>
      <c r="C353" s="74">
        <v>347</v>
      </c>
      <c r="D353" s="146">
        <f>ETo!$I352*((1-Constantes!$D$19)*ETo!$K352+ETo!$L352)</f>
        <v>2.0675286826986539</v>
      </c>
      <c r="E353" s="75">
        <f>MIN(D353*Constantes!$D$17,0.8*(H352+Observaciones!$F352-F353-G353-Constantes!$D$14))</f>
        <v>0</v>
      </c>
      <c r="F353" s="75">
        <f>IF(Observaciones!$F352&gt;0.05*Constantes!$D$18,((Observaciones!$F352-0.05*Constantes!$D$18)^2)/(Observaciones!$F352+0.95*Constantes!$D$18),0)</f>
        <v>0</v>
      </c>
      <c r="G353" s="75">
        <f>MAX(0,H352+Observaciones!$F352-F353-Constantes!$D$13)</f>
        <v>0</v>
      </c>
      <c r="H353" s="75">
        <f>H352+Observaciones!$F352-F353-E353-G353-I352</f>
        <v>25.500000000000004</v>
      </c>
      <c r="I353" s="75">
        <f>MAX(0,(H353-Constantes!$D$14)*(1-EXP(-Constantes!$D$22)))</f>
        <v>0</v>
      </c>
      <c r="J353" s="75">
        <f t="shared" si="45"/>
        <v>72.037836874186453</v>
      </c>
      <c r="K353" s="75">
        <f>MAX(0,(J353-Constantes!$D$13)*(1-EXP(-Constantes!$D$23)))</f>
        <v>0.21784775211445953</v>
      </c>
      <c r="L353" s="75">
        <f t="shared" si="46"/>
        <v>0.21784775211445953</v>
      </c>
      <c r="M353" s="75">
        <f>0.0526*F353*Observaciones!$F352^1.218</f>
        <v>0</v>
      </c>
      <c r="N353" s="75">
        <f>M353*Constantes!$D$38</f>
        <v>0</v>
      </c>
      <c r="O353" s="75">
        <f t="shared" si="47"/>
        <v>0</v>
      </c>
      <c r="P353" s="15"/>
      <c r="Q353" s="120">
        <v>347</v>
      </c>
      <c r="R353" s="146">
        <f>ETo!$I352*((1-Constantes!$E$19)*ETo!$K352+ETo!$L352)</f>
        <v>2.0678148731216366</v>
      </c>
      <c r="S353" s="121">
        <f>MIN(R353*Constantes!$E$17,0.8*(V352+Observaciones!$F352-T353-U353-Constantes!$D$14))</f>
        <v>0</v>
      </c>
      <c r="T353" s="121">
        <f>IF(Observaciones!$F352&gt;0.05*Constantes!$E$18,((Observaciones!$F352-0.05*Constantes!$E$18)^2)/(Observaciones!$F352+0.95*Constantes!$E$18),0)</f>
        <v>0</v>
      </c>
      <c r="U353" s="121">
        <f>MAX(0,V352+Observaciones!$F352-T353-Constantes!$D$13)</f>
        <v>0</v>
      </c>
      <c r="V353" s="121">
        <f>V352+Observaciones!$F352-T353-S353-U353-W352</f>
        <v>25.500000000000004</v>
      </c>
      <c r="W353" s="121">
        <f>MAX(0,(V353-Constantes!$D$14)*(1-EXP(-Constantes!$D$22)))</f>
        <v>0</v>
      </c>
      <c r="X353" s="119">
        <f>X352+(Entradas!$E$19*U353-Y352)/(800*Entradas!$D$44)</f>
        <v>0</v>
      </c>
      <c r="Y353" s="119">
        <f>8000*Entradas!$D$45*X353/Constantes!$E$32</f>
        <v>0</v>
      </c>
      <c r="Z353" s="119">
        <f>10*Escenarios!$E$11*T353</f>
        <v>0</v>
      </c>
      <c r="AA353" s="119">
        <f>10*Escenarios!$E$11*Y353</f>
        <v>0</v>
      </c>
      <c r="AB353" s="119">
        <f>0.001*Observaciones!$F352*Escenarios!$E$9</f>
        <v>0</v>
      </c>
      <c r="AC353" s="119">
        <f>Observaciones!$I352</f>
        <v>0</v>
      </c>
      <c r="AD353" s="119">
        <f>MIN(0.0005*ETo!$M352*Escenarios!$E$9*(AH352/Constantes!$E$27)^(2/3),AH352+Z353+AA353+AB353+AC353)</f>
        <v>3.5410280785595427</v>
      </c>
      <c r="AE353" s="119">
        <f>MIN(Constantes!$E$26*(AH352/Constantes!$E$27)^(2/3),AH352+Z353+AA353+AB353+AC353-AD353)</f>
        <v>11.503980864281534</v>
      </c>
      <c r="AF353" s="119">
        <f>MIN(Entradas!$E$20,AH352+Z353+AA353+AB353+AC353-AD353-AE353)</f>
        <v>1</v>
      </c>
      <c r="AG353" s="119">
        <f>MAX(0,AH352+Z353+AA353+AB353+AC353-AD353-AE353-AF353-Constantes!$E$27)</f>
        <v>0</v>
      </c>
      <c r="AH353" s="119">
        <f t="shared" si="48"/>
        <v>2892.2333617870531</v>
      </c>
      <c r="AI353" s="119">
        <f>(Escenarios!$E$11*S353+0.1*AD353)/(Escenarios!$E$12)</f>
        <v>1.0117223081598693E-2</v>
      </c>
      <c r="AJ353" s="119">
        <f>AG353/10/Escenarios!$E$12</f>
        <v>0</v>
      </c>
      <c r="AK353" s="119">
        <f>(Escenarios!$E$11*U353+0.1*AE353)/(Escenarios!$E$12)</f>
        <v>3.2868516755090095E-2</v>
      </c>
      <c r="AL353" s="121">
        <f t="shared" si="49"/>
        <v>77.303784942517751</v>
      </c>
      <c r="AM353" s="121">
        <f>MAX(0,(AL353-Constantes!$D$13)*(1-EXP(-Constantes!$D$23)))</f>
        <v>0.25422231242478982</v>
      </c>
      <c r="AN353" s="121">
        <f>AJ353+W353*Escenarios!$E$11/Escenarios!$E$12+AM353</f>
        <v>0.25422231242478982</v>
      </c>
      <c r="AO353" s="121">
        <f>0.0526*AJ353*Observaciones!$F352^1.218</f>
        <v>0</v>
      </c>
      <c r="AP353" s="121">
        <f>AO353*Constantes!$E$38</f>
        <v>0</v>
      </c>
      <c r="AQ353" s="121">
        <f t="shared" si="50"/>
        <v>0</v>
      </c>
      <c r="AR353" s="15"/>
      <c r="AS353" s="74">
        <v>347</v>
      </c>
      <c r="AT353" s="146">
        <f>ETo!$I352*((1-Constantes!$F$19)*ETo!$K352+ETo!$L352)</f>
        <v>2.0687254790129455</v>
      </c>
      <c r="AU353" s="121">
        <f>MIN(AT353*Constantes!$F$17,0.8*(AX352+Observaciones!$F352-AV353-AW353-Constantes!$D$14))</f>
        <v>0</v>
      </c>
      <c r="AV353" s="121">
        <f>IF(Observaciones!$F352&gt;0.05*Constantes!$F$18,((Observaciones!$F352-0.05*Constantes!$F$18)^2)/(Observaciones!$F352+0.95*Constantes!$F$18),0)</f>
        <v>0</v>
      </c>
      <c r="AW353" s="121">
        <f>MAX(0,AX352+Observaciones!$F352-AV353-Constantes!$D$13)</f>
        <v>0</v>
      </c>
      <c r="AX353" s="121">
        <f>AX352+Observaciones!$F352-AV353-AU353-AW353-AY352</f>
        <v>25.500000000000004</v>
      </c>
      <c r="AY353" s="121">
        <f>MAX(0,(AX353-Constantes!$D$14)*(1-EXP(-Constantes!$D$22)))</f>
        <v>0</v>
      </c>
      <c r="AZ353" s="119">
        <f>AZ352+(Entradas!$F$19*AW353-BA352)/(800*Entradas!$D$44)</f>
        <v>0</v>
      </c>
      <c r="BA353" s="119">
        <f>8000*Entradas!$D$45*AZ353/Constantes!$F$32</f>
        <v>0</v>
      </c>
      <c r="BB353" s="119">
        <f>10*Escenarios!$F$11*AV353</f>
        <v>0</v>
      </c>
      <c r="BC353" s="119">
        <f>10*Escenarios!$F$11*BA353</f>
        <v>0</v>
      </c>
      <c r="BD353" s="119">
        <f>0.001*Observaciones!$F352*Escenarios!$F$9</f>
        <v>0</v>
      </c>
      <c r="BE353" s="119">
        <f>Observaciones!$I352</f>
        <v>0</v>
      </c>
      <c r="BF353" s="119">
        <f>MIN(0.0005*ETo!$M352*Escenarios!$F$9*(BJ352/Constantes!$F$27)^(2/3),BJ352+BB353+BE353+BC353+BD353)</f>
        <v>0</v>
      </c>
      <c r="BG353" s="119">
        <f>MIN(Constantes!$F$26*(BJ352/Constantes!$F$27)^(2/3),BJ352+BB353+BC353+BD353+BE353-BF353)</f>
        <v>0</v>
      </c>
      <c r="BH353" s="119">
        <f>MIN(Entradas!$F$20,BJ352+BB353+BC353+BD353+BE353-BF353-BG353)</f>
        <v>0</v>
      </c>
      <c r="BI353" s="119">
        <f>MAX(0,BJ352+BB353+BC353+BD353+BE353-BF353-BG353-BH353-Constantes!$F$27)</f>
        <v>0</v>
      </c>
      <c r="BJ353" s="119">
        <f t="shared" si="51"/>
        <v>0</v>
      </c>
      <c r="BK353" s="119">
        <f>(Escenarios!$F$11*AU353+0.1*BF353)/(Escenarios!$F$12)</f>
        <v>0</v>
      </c>
      <c r="BL353" s="119">
        <f>BI353/10/Escenarios!$F$12</f>
        <v>0</v>
      </c>
      <c r="BM353" s="119">
        <f>(Escenarios!$F$11*AW353+0.1*BG353)/(Escenarios!$F$12)</f>
        <v>0</v>
      </c>
      <c r="BN353" s="121">
        <f t="shared" si="52"/>
        <v>78.550244103539484</v>
      </c>
      <c r="BO353" s="121">
        <f>MAX(0,(BN353-Constantes!$D$13)*(1-EXP(-Constantes!$D$23)))</f>
        <v>0.26283223476709577</v>
      </c>
      <c r="BP353" s="121">
        <f>BL353+AY353*Escenarios!$F$11/Escenarios!$F$12+BO353</f>
        <v>0.26283223476709577</v>
      </c>
      <c r="BQ353" s="121">
        <f>0.0526*BL353*Observaciones!$F352^1.218</f>
        <v>0</v>
      </c>
      <c r="BR353" s="121">
        <f>BQ353*Constantes!$F$38</f>
        <v>0</v>
      </c>
      <c r="BS353" s="121">
        <f t="shared" si="53"/>
        <v>0</v>
      </c>
      <c r="BT353" s="15"/>
      <c r="BU353" s="74">
        <v>347</v>
      </c>
      <c r="BV353" s="75">
        <f>0.0526*Observaciones!$F352^2.218</f>
        <v>0</v>
      </c>
      <c r="BW353" s="75">
        <f>IF(Observaciones!$F352&gt;0.05*$CA$7,((Observaciones!$F352-0.05*$CA$7)^2)/(Observaciones!$F352+0.95*$CA$7),0)</f>
        <v>0</v>
      </c>
      <c r="BX353" s="75">
        <f>0.0526*BW353*Observaciones!$F352^1.218</f>
        <v>0</v>
      </c>
      <c r="BY353" s="27"/>
      <c r="BZ353" s="27"/>
      <c r="CA353" s="103"/>
      <c r="CB353" s="37"/>
    </row>
    <row r="354" spans="2:80" s="2" customFormat="1" ht="14.5" x14ac:dyDescent="0.35">
      <c r="B354" s="36"/>
      <c r="C354" s="74">
        <v>348</v>
      </c>
      <c r="D354" s="146">
        <f>ETo!$I353*((1-Constantes!$D$19)*ETo!$K353+ETo!$L353)</f>
        <v>2.094425176512003</v>
      </c>
      <c r="E354" s="75">
        <f>MIN(D354*Constantes!$D$17,0.8*(H353+Observaciones!$F353-F354-G354-Constantes!$D$14))</f>
        <v>0</v>
      </c>
      <c r="F354" s="75">
        <f>IF(Observaciones!$F353&gt;0.05*Constantes!$D$18,((Observaciones!$F353-0.05*Constantes!$D$18)^2)/(Observaciones!$F353+0.95*Constantes!$D$18),0)</f>
        <v>0</v>
      </c>
      <c r="G354" s="75">
        <f>MAX(0,H353+Observaciones!$F353-F354-Constantes!$D$13)</f>
        <v>0</v>
      </c>
      <c r="H354" s="75">
        <f>H353+Observaciones!$F353-F354-E354-G354-I353</f>
        <v>25.500000000000004</v>
      </c>
      <c r="I354" s="75">
        <f>MAX(0,(H354-Constantes!$D$14)*(1-EXP(-Constantes!$D$22)))</f>
        <v>0</v>
      </c>
      <c r="J354" s="75">
        <f t="shared" si="45"/>
        <v>71.819989122071988</v>
      </c>
      <c r="K354" s="75">
        <f>MAX(0,(J354-Constantes!$D$13)*(1-EXP(-Constantes!$D$23)))</f>
        <v>0.21634296777269738</v>
      </c>
      <c r="L354" s="75">
        <f t="shared" si="46"/>
        <v>0.21634296777269738</v>
      </c>
      <c r="M354" s="75">
        <f>0.0526*F354*Observaciones!$F353^1.218</f>
        <v>0</v>
      </c>
      <c r="N354" s="75">
        <f>M354*Constantes!$D$38</f>
        <v>0</v>
      </c>
      <c r="O354" s="75">
        <f t="shared" si="47"/>
        <v>0</v>
      </c>
      <c r="P354" s="15"/>
      <c r="Q354" s="120">
        <v>348</v>
      </c>
      <c r="R354" s="146">
        <f>ETo!$I353*((1-Constantes!$E$19)*ETo!$K353+ETo!$L353)</f>
        <v>2.0947150954249203</v>
      </c>
      <c r="S354" s="121">
        <f>MIN(R354*Constantes!$E$17,0.8*(V353+Observaciones!$F353-T354-U354-Constantes!$D$14))</f>
        <v>0</v>
      </c>
      <c r="T354" s="121">
        <f>IF(Observaciones!$F353&gt;0.05*Constantes!$E$18,((Observaciones!$F353-0.05*Constantes!$E$18)^2)/(Observaciones!$F353+0.95*Constantes!$E$18),0)</f>
        <v>0</v>
      </c>
      <c r="U354" s="121">
        <f>MAX(0,V353+Observaciones!$F353-T354-Constantes!$D$13)</f>
        <v>0</v>
      </c>
      <c r="V354" s="121">
        <f>V353+Observaciones!$F353-T354-S354-U354-W353</f>
        <v>25.500000000000004</v>
      </c>
      <c r="W354" s="121">
        <f>MAX(0,(V354-Constantes!$D$14)*(1-EXP(-Constantes!$D$22)))</f>
        <v>0</v>
      </c>
      <c r="X354" s="119">
        <f>X353+(Entradas!$E$19*U354-Y353)/(800*Entradas!$D$44)</f>
        <v>0</v>
      </c>
      <c r="Y354" s="119">
        <f>8000*Entradas!$D$45*X354/Constantes!$E$32</f>
        <v>0</v>
      </c>
      <c r="Z354" s="119">
        <f>10*Escenarios!$E$11*T354</f>
        <v>0</v>
      </c>
      <c r="AA354" s="119">
        <f>10*Escenarios!$E$11*Y354</f>
        <v>0</v>
      </c>
      <c r="AB354" s="119">
        <f>0.001*Observaciones!$F353*Escenarios!$E$9</f>
        <v>0</v>
      </c>
      <c r="AC354" s="119">
        <f>Observaciones!$I353</f>
        <v>0</v>
      </c>
      <c r="AD354" s="119">
        <f>MIN(0.0005*ETo!$M353*Escenarios!$E$9*(AH353/Constantes!$E$27)^(2/3),AH353+Z354+AA354+AB354+AC354)</f>
        <v>3.5738985638490837</v>
      </c>
      <c r="AE354" s="119">
        <f>MIN(Constantes!$E$26*(AH353/Constantes!$E$27)^(2/3),AH353+Z354+AA354+AB354+AC354-AD354)</f>
        <v>11.461630123198997</v>
      </c>
      <c r="AF354" s="119">
        <f>MIN(Entradas!$E$20,AH353+Z354+AA354+AB354+AC354-AD354-AE354)</f>
        <v>1</v>
      </c>
      <c r="AG354" s="119">
        <f>MAX(0,AH353+Z354+AA354+AB354+AC354-AD354-AE354-AF354-Constantes!$E$27)</f>
        <v>0</v>
      </c>
      <c r="AH354" s="119">
        <f t="shared" si="48"/>
        <v>2876.197833100005</v>
      </c>
      <c r="AI354" s="119">
        <f>(Escenarios!$E$11*S354+0.1*AD354)/(Escenarios!$E$12)</f>
        <v>1.0211138753854525E-2</v>
      </c>
      <c r="AJ354" s="119">
        <f>AG354/10/Escenarios!$E$12</f>
        <v>0</v>
      </c>
      <c r="AK354" s="119">
        <f>(Escenarios!$E$11*U354+0.1*AE354)/(Escenarios!$E$12)</f>
        <v>3.2747514637711424E-2</v>
      </c>
      <c r="AL354" s="121">
        <f t="shared" si="49"/>
        <v>77.08231014473067</v>
      </c>
      <c r="AM354" s="121">
        <f>MAX(0,(AL354-Constantes!$D$13)*(1-EXP(-Constantes!$D$23)))</f>
        <v>0.252692474248494</v>
      </c>
      <c r="AN354" s="121">
        <f>AJ354+W354*Escenarios!$E$11/Escenarios!$E$12+AM354</f>
        <v>0.252692474248494</v>
      </c>
      <c r="AO354" s="121">
        <f>0.0526*AJ354*Observaciones!$F353^1.218</f>
        <v>0</v>
      </c>
      <c r="AP354" s="121">
        <f>AO354*Constantes!$E$38</f>
        <v>0</v>
      </c>
      <c r="AQ354" s="121">
        <f t="shared" si="50"/>
        <v>0</v>
      </c>
      <c r="AR354" s="15"/>
      <c r="AS354" s="74">
        <v>348</v>
      </c>
      <c r="AT354" s="146">
        <f>ETo!$I353*((1-Constantes!$F$19)*ETo!$K353+ETo!$L353)</f>
        <v>2.095637564693293</v>
      </c>
      <c r="AU354" s="121">
        <f>MIN(AT354*Constantes!$F$17,0.8*(AX353+Observaciones!$F353-AV354-AW354-Constantes!$D$14))</f>
        <v>0</v>
      </c>
      <c r="AV354" s="121">
        <f>IF(Observaciones!$F353&gt;0.05*Constantes!$F$18,((Observaciones!$F353-0.05*Constantes!$F$18)^2)/(Observaciones!$F353+0.95*Constantes!$F$18),0)</f>
        <v>0</v>
      </c>
      <c r="AW354" s="121">
        <f>MAX(0,AX353+Observaciones!$F353-AV354-Constantes!$D$13)</f>
        <v>0</v>
      </c>
      <c r="AX354" s="121">
        <f>AX353+Observaciones!$F353-AV354-AU354-AW354-AY353</f>
        <v>25.500000000000004</v>
      </c>
      <c r="AY354" s="121">
        <f>MAX(0,(AX354-Constantes!$D$14)*(1-EXP(-Constantes!$D$22)))</f>
        <v>0</v>
      </c>
      <c r="AZ354" s="119">
        <f>AZ353+(Entradas!$F$19*AW354-BA353)/(800*Entradas!$D$44)</f>
        <v>0</v>
      </c>
      <c r="BA354" s="119">
        <f>8000*Entradas!$D$45*AZ354/Constantes!$F$32</f>
        <v>0</v>
      </c>
      <c r="BB354" s="119">
        <f>10*Escenarios!$F$11*AV354</f>
        <v>0</v>
      </c>
      <c r="BC354" s="119">
        <f>10*Escenarios!$F$11*BA354</f>
        <v>0</v>
      </c>
      <c r="BD354" s="119">
        <f>0.001*Observaciones!$F353*Escenarios!$F$9</f>
        <v>0</v>
      </c>
      <c r="BE354" s="119">
        <f>Observaciones!$I353</f>
        <v>0</v>
      </c>
      <c r="BF354" s="119">
        <f>MIN(0.0005*ETo!$M353*Escenarios!$F$9*(BJ353/Constantes!$F$27)^(2/3),BJ353+BB354+BE354+BC354+BD354)</f>
        <v>0</v>
      </c>
      <c r="BG354" s="119">
        <f>MIN(Constantes!$F$26*(BJ353/Constantes!$F$27)^(2/3),BJ353+BB354+BC354+BD354+BE354-BF354)</f>
        <v>0</v>
      </c>
      <c r="BH354" s="119">
        <f>MIN(Entradas!$F$20,BJ353+BB354+BC354+BD354+BE354-BF354-BG354)</f>
        <v>0</v>
      </c>
      <c r="BI354" s="119">
        <f>MAX(0,BJ353+BB354+BC354+BD354+BE354-BF354-BG354-BH354-Constantes!$F$27)</f>
        <v>0</v>
      </c>
      <c r="BJ354" s="119">
        <f t="shared" si="51"/>
        <v>0</v>
      </c>
      <c r="BK354" s="119">
        <f>(Escenarios!$F$11*AU354+0.1*BF354)/(Escenarios!$F$12)</f>
        <v>0</v>
      </c>
      <c r="BL354" s="119">
        <f>BI354/10/Escenarios!$F$12</f>
        <v>0</v>
      </c>
      <c r="BM354" s="119">
        <f>(Escenarios!$F$11*AW354+0.1*BG354)/(Escenarios!$F$12)</f>
        <v>0</v>
      </c>
      <c r="BN354" s="121">
        <f t="shared" si="52"/>
        <v>78.287411868772395</v>
      </c>
      <c r="BO354" s="121">
        <f>MAX(0,(BN354-Constantes!$D$13)*(1-EXP(-Constantes!$D$23)))</f>
        <v>0.26101671990614811</v>
      </c>
      <c r="BP354" s="121">
        <f>BL354+AY354*Escenarios!$F$11/Escenarios!$F$12+BO354</f>
        <v>0.26101671990614811</v>
      </c>
      <c r="BQ354" s="121">
        <f>0.0526*BL354*Observaciones!$F353^1.218</f>
        <v>0</v>
      </c>
      <c r="BR354" s="121">
        <f>BQ354*Constantes!$F$38</f>
        <v>0</v>
      </c>
      <c r="BS354" s="121">
        <f t="shared" si="53"/>
        <v>0</v>
      </c>
      <c r="BT354" s="15"/>
      <c r="BU354" s="74">
        <v>348</v>
      </c>
      <c r="BV354" s="75">
        <f>0.0526*Observaciones!$F353^2.218</f>
        <v>0</v>
      </c>
      <c r="BW354" s="75">
        <f>IF(Observaciones!$F353&gt;0.05*$CA$7,((Observaciones!$F353-0.05*$CA$7)^2)/(Observaciones!$F353+0.95*$CA$7),0)</f>
        <v>0</v>
      </c>
      <c r="BX354" s="75">
        <f>0.0526*BW354*Observaciones!$F353^1.218</f>
        <v>0</v>
      </c>
      <c r="BY354" s="27"/>
      <c r="BZ354" s="27"/>
      <c r="CA354" s="103"/>
      <c r="CB354" s="37"/>
    </row>
    <row r="355" spans="2:80" s="2" customFormat="1" ht="14.5" x14ac:dyDescent="0.35">
      <c r="B355" s="36"/>
      <c r="C355" s="74">
        <v>349</v>
      </c>
      <c r="D355" s="146">
        <f>ETo!$I354*((1-Constantes!$D$19)*ETo!$K354+ETo!$L354)</f>
        <v>1.9922907704647381</v>
      </c>
      <c r="E355" s="75">
        <f>MIN(D355*Constantes!$D$17,0.8*(H354+Observaciones!$F354-F355-G355-Constantes!$D$14))</f>
        <v>1.2391962613386913</v>
      </c>
      <c r="F355" s="75">
        <f>IF(Observaciones!$F354&gt;0.05*Constantes!$D$18,((Observaciones!$F354-0.05*Constantes!$D$18)^2)/(Observaciones!$F354+0.95*Constantes!$D$18),0)</f>
        <v>0.34653588309803568</v>
      </c>
      <c r="G355" s="75">
        <f>MAX(0,H354+Observaciones!$F354-F355-Constantes!$D$13)</f>
        <v>0</v>
      </c>
      <c r="H355" s="75">
        <f>H354+Observaciones!$F354-F355-E355-G355-I354</f>
        <v>33.114267855563277</v>
      </c>
      <c r="I355" s="75">
        <f>MAX(0,(H355-Constantes!$D$14)*(1-EXP(-Constantes!$D$22)))</f>
        <v>0.10482787563425572</v>
      </c>
      <c r="J355" s="75">
        <f t="shared" si="45"/>
        <v>71.603646154299284</v>
      </c>
      <c r="K355" s="75">
        <f>MAX(0,(J355-Constantes!$D$13)*(1-EXP(-Constantes!$D$23)))</f>
        <v>0.21484857773564225</v>
      </c>
      <c r="L355" s="75">
        <f t="shared" si="46"/>
        <v>0.66621233646793365</v>
      </c>
      <c r="M355" s="75">
        <f>0.0526*F355*Observaciones!$F354^1.218</f>
        <v>0.27203671976844401</v>
      </c>
      <c r="N355" s="75">
        <f>M355*Constantes!$D$38</f>
        <v>1.2263670474973989E-3</v>
      </c>
      <c r="O355" s="75">
        <f t="shared" si="47"/>
        <v>184.0805071246871</v>
      </c>
      <c r="P355" s="15"/>
      <c r="Q355" s="120">
        <v>349</v>
      </c>
      <c r="R355" s="146">
        <f>ETo!$I354*((1-Constantes!$E$19)*ETo!$K354+ETo!$L354)</f>
        <v>1.992566380624256</v>
      </c>
      <c r="S355" s="121">
        <f>MIN(R355*Constantes!$E$17,0.8*(V354+Observaciones!$F354-T355-U355-Constantes!$D$14))</f>
        <v>1.240266107671695</v>
      </c>
      <c r="T355" s="121">
        <f>IF(Observaciones!$F354&gt;0.05*Constantes!$E$18,((Observaciones!$F354-0.05*Constantes!$E$18)^2)/(Observaciones!$F354+0.95*Constantes!$E$18),0)</f>
        <v>0.34373598556927248</v>
      </c>
      <c r="U355" s="121">
        <f>MAX(0,V354+Observaciones!$F354-T355-Constantes!$D$13)</f>
        <v>0</v>
      </c>
      <c r="V355" s="121">
        <f>V354+Observaciones!$F354-T355-S355-U355-W354</f>
        <v>33.115997906759034</v>
      </c>
      <c r="W355" s="121">
        <f>MAX(0,(V355-Constantes!$D$14)*(1-EXP(-Constantes!$D$22)))</f>
        <v>0.10485169376030933</v>
      </c>
      <c r="X355" s="119">
        <f>X354+(Entradas!$E$19*U355-Y354)/(800*Entradas!$D$44)</f>
        <v>0</v>
      </c>
      <c r="Y355" s="119">
        <f>8000*Entradas!$D$45*X355/Constantes!$E$32</f>
        <v>0</v>
      </c>
      <c r="Z355" s="119">
        <f>10*Escenarios!$E$11*T355</f>
        <v>118.588915021399</v>
      </c>
      <c r="AA355" s="119">
        <f>10*Escenarios!$E$11*Y355</f>
        <v>0</v>
      </c>
      <c r="AB355" s="119">
        <f>0.001*Observaciones!$F354*Escenarios!$E$9</f>
        <v>46</v>
      </c>
      <c r="AC355" s="119">
        <f>Observaciones!$I354</f>
        <v>22.348143596588173</v>
      </c>
      <c r="AD355" s="119">
        <f>MIN(0.0005*ETo!$M354*Escenarios!$E$9*(AH354/Constantes!$E$27)^(2/3),AH354+Z355+AA355+AB355+AC355)</f>
        <v>3.3867037820439094</v>
      </c>
      <c r="AE355" s="119">
        <f>MIN(Constantes!$E$26*(AH354/Constantes!$E$27)^(2/3),AH354+Z355+AA355+AB355+AC355-AD355)</f>
        <v>11.419226086606598</v>
      </c>
      <c r="AF355" s="119">
        <f>MIN(Entradas!$E$20,AH354+Z355+AA355+AB355+AC355-AD355-AE355)</f>
        <v>1</v>
      </c>
      <c r="AG355" s="119">
        <f>MAX(0,AH354+Z355+AA355+AB355+AC355-AD355-AE355-AF355-Constantes!$E$27)</f>
        <v>0</v>
      </c>
      <c r="AH355" s="119">
        <f t="shared" si="48"/>
        <v>3047.3289618493418</v>
      </c>
      <c r="AI355" s="119">
        <f>(Escenarios!$E$11*S355+0.1*AD355)/(Escenarios!$E$12)</f>
        <v>1.2322243169393676</v>
      </c>
      <c r="AJ355" s="119">
        <f>AG355/10/Escenarios!$E$12</f>
        <v>0</v>
      </c>
      <c r="AK355" s="119">
        <f>(Escenarios!$E$11*U355+0.1*AE355)/(Escenarios!$E$12)</f>
        <v>3.2626360247447424E-2</v>
      </c>
      <c r="AL355" s="121">
        <f t="shared" si="49"/>
        <v>76.862244030729627</v>
      </c>
      <c r="AM355" s="121">
        <f>MAX(0,(AL355-Constantes!$D$13)*(1-EXP(-Constantes!$D$23)))</f>
        <v>0.25117236656187802</v>
      </c>
      <c r="AN355" s="121">
        <f>AJ355+W355*Escenarios!$E$11/Escenarios!$E$12+AM355</f>
        <v>0.35452617898275435</v>
      </c>
      <c r="AO355" s="121">
        <f>0.0526*AJ355*Observaciones!$F354^1.218</f>
        <v>0</v>
      </c>
      <c r="AP355" s="121">
        <f>AO355*Constantes!$E$38</f>
        <v>0</v>
      </c>
      <c r="AQ355" s="121">
        <f t="shared" si="50"/>
        <v>0</v>
      </c>
      <c r="AR355" s="15"/>
      <c r="AS355" s="74">
        <v>349</v>
      </c>
      <c r="AT355" s="146">
        <f>ETo!$I354*((1-Constantes!$F$19)*ETo!$K354+ETo!$L354)</f>
        <v>1.9934433220409038</v>
      </c>
      <c r="AU355" s="121">
        <f>MIN(AT355*Constantes!$F$17,0.8*(AX354+Observaciones!$F354-AV355-AW355-Constantes!$D$14))</f>
        <v>1.243676154653605</v>
      </c>
      <c r="AV355" s="121">
        <f>IF(Observaciones!$F354&gt;0.05*Constantes!$F$18,((Observaciones!$F354-0.05*Constantes!$F$18)^2)/(Observaciones!$F354+0.95*Constantes!$F$18),0)</f>
        <v>0.33494017939197934</v>
      </c>
      <c r="AW355" s="121">
        <f>MAX(0,AX354+Observaciones!$F354-AV355-Constantes!$D$13)</f>
        <v>0</v>
      </c>
      <c r="AX355" s="121">
        <f>AX354+Observaciones!$F354-AV355-AU355-AW355-AY354</f>
        <v>33.121383665954419</v>
      </c>
      <c r="AY355" s="121">
        <f>MAX(0,(AX355-Constantes!$D$14)*(1-EXP(-Constantes!$D$22)))</f>
        <v>0.10492584109867979</v>
      </c>
      <c r="AZ355" s="119">
        <f>AZ354+(Entradas!$F$19*AW355-BA354)/(800*Entradas!$D$44)</f>
        <v>0</v>
      </c>
      <c r="BA355" s="119">
        <f>8000*Entradas!$D$45*AZ355/Constantes!$F$32</f>
        <v>0</v>
      </c>
      <c r="BB355" s="119">
        <f>10*Escenarios!$F$11*AV355</f>
        <v>110.53025919935318</v>
      </c>
      <c r="BC355" s="119">
        <f>10*Escenarios!$F$11*BA355</f>
        <v>0</v>
      </c>
      <c r="BD355" s="119">
        <f>0.001*Observaciones!$F354*Escenarios!$F$9</f>
        <v>184</v>
      </c>
      <c r="BE355" s="119">
        <f>Observaciones!$I354</f>
        <v>22.348143596588173</v>
      </c>
      <c r="BF355" s="119">
        <f>MIN(0.0005*ETo!$M354*Escenarios!$F$9*(BJ354/Constantes!$F$27)^(2/3),BJ354+BB355+BE355+BC355+BD355)</f>
        <v>0</v>
      </c>
      <c r="BG355" s="119">
        <f>MIN(Constantes!$F$26*(BJ354/Constantes!$F$27)^(2/3),BJ354+BB355+BC355+BD355+BE355-BF355)</f>
        <v>0</v>
      </c>
      <c r="BH355" s="119">
        <f>MIN(Entradas!$F$20,BJ354+BB355+BC355+BD355+BE355-BF355-BG355)</f>
        <v>1</v>
      </c>
      <c r="BI355" s="119">
        <f>MAX(0,BJ354+BB355+BC355+BD355+BE355-BF355-BG355-BH355-Constantes!$F$27)</f>
        <v>0</v>
      </c>
      <c r="BJ355" s="119">
        <f t="shared" si="51"/>
        <v>315.87840279594133</v>
      </c>
      <c r="BK355" s="119">
        <f>(Escenarios!$F$11*AU355+0.1*BF355)/(Escenarios!$F$12)</f>
        <v>1.1726089458162563</v>
      </c>
      <c r="BL355" s="119">
        <f>BI355/10/Escenarios!$F$12</f>
        <v>0</v>
      </c>
      <c r="BM355" s="119">
        <f>(Escenarios!$F$11*AW355+0.1*BG355)/(Escenarios!$F$12)</f>
        <v>0</v>
      </c>
      <c r="BN355" s="121">
        <f t="shared" si="52"/>
        <v>78.026395148866243</v>
      </c>
      <c r="BO355" s="121">
        <f>MAX(0,(BN355-Constantes!$D$13)*(1-EXP(-Constantes!$D$23)))</f>
        <v>0.25921374572238642</v>
      </c>
      <c r="BP355" s="121">
        <f>BL355+AY355*Escenarios!$F$11/Escenarios!$F$12+BO355</f>
        <v>0.3581438244725702</v>
      </c>
      <c r="BQ355" s="121">
        <f>0.0526*BL355*Observaciones!$F354^1.218</f>
        <v>0</v>
      </c>
      <c r="BR355" s="121">
        <f>BQ355*Constantes!$F$38</f>
        <v>0</v>
      </c>
      <c r="BS355" s="121">
        <f t="shared" si="53"/>
        <v>0</v>
      </c>
      <c r="BT355" s="15"/>
      <c r="BU355" s="74">
        <v>349</v>
      </c>
      <c r="BV355" s="75">
        <f>0.0526*Observaciones!$F354^2.218</f>
        <v>7.2221606590785727</v>
      </c>
      <c r="BW355" s="75">
        <f>IF(Observaciones!$F354&gt;0.05*$CA$7,((Observaciones!$F354-0.05*$CA$7)^2)/(Observaciones!$F354+0.95*$CA$7),0)</f>
        <v>1.3246488963913126</v>
      </c>
      <c r="BX355" s="75">
        <f>0.0526*BW355*Observaciones!$F354^1.218</f>
        <v>1.0398725159357811</v>
      </c>
      <c r="BY355" s="27"/>
      <c r="BZ355" s="27"/>
      <c r="CA355" s="103"/>
      <c r="CB355" s="37"/>
    </row>
    <row r="356" spans="2:80" s="2" customFormat="1" ht="14.5" x14ac:dyDescent="0.35">
      <c r="B356" s="36"/>
      <c r="C356" s="74">
        <v>350</v>
      </c>
      <c r="D356" s="146">
        <f>ETo!$I355*((1-Constantes!$D$19)*ETo!$K355+ETo!$L355)</f>
        <v>2.0353373722409183</v>
      </c>
      <c r="E356" s="75">
        <f>MIN(D356*Constantes!$D$17,0.8*(H355+Observaciones!$F355-F356-G356-Constantes!$D$14))</f>
        <v>1.265971061872418</v>
      </c>
      <c r="F356" s="75">
        <f>IF(Observaciones!$F355&gt;0.05*Constantes!$D$18,((Observaciones!$F355-0.05*Constantes!$D$18)^2)/(Observaciones!$F355+0.95*Constantes!$D$18),0)</f>
        <v>0</v>
      </c>
      <c r="G356" s="75">
        <f>MAX(0,H355+Observaciones!$F355-F356-Constantes!$D$13)</f>
        <v>0</v>
      </c>
      <c r="H356" s="75">
        <f>H355+Observaciones!$F355-F356-E356-G356-I355</f>
        <v>35.143468918056598</v>
      </c>
      <c r="I356" s="75">
        <f>MAX(0,(H356-Constantes!$D$14)*(1-EXP(-Constantes!$D$22)))</f>
        <v>0.13276448630399074</v>
      </c>
      <c r="J356" s="75">
        <f t="shared" si="45"/>
        <v>71.388797576563647</v>
      </c>
      <c r="K356" s="75">
        <f>MAX(0,(J356-Constantes!$D$13)*(1-EXP(-Constantes!$D$23)))</f>
        <v>0.21336451020458699</v>
      </c>
      <c r="L356" s="75">
        <f t="shared" si="46"/>
        <v>0.34612899650857776</v>
      </c>
      <c r="M356" s="75">
        <f>0.0526*F356*Observaciones!$F355^1.218</f>
        <v>0</v>
      </c>
      <c r="N356" s="75">
        <f>M356*Constantes!$D$38</f>
        <v>0</v>
      </c>
      <c r="O356" s="75">
        <f t="shared" si="47"/>
        <v>0</v>
      </c>
      <c r="P356" s="15"/>
      <c r="Q356" s="120">
        <v>350</v>
      </c>
      <c r="R356" s="146">
        <f>ETo!$I355*((1-Constantes!$E$19)*ETo!$K355+ETo!$L355)</f>
        <v>2.0356190594666548</v>
      </c>
      <c r="S356" s="121">
        <f>MIN(R356*Constantes!$E$17,0.8*(V355+Observaciones!$F355-T356-U356-Constantes!$D$14))</f>
        <v>1.2670640999152321</v>
      </c>
      <c r="T356" s="121">
        <f>IF(Observaciones!$F355&gt;0.05*Constantes!$E$18,((Observaciones!$F355-0.05*Constantes!$E$18)^2)/(Observaciones!$F355+0.95*Constantes!$E$18),0)</f>
        <v>0</v>
      </c>
      <c r="U356" s="121">
        <f>MAX(0,V355+Observaciones!$F355-T356-Constantes!$D$13)</f>
        <v>0</v>
      </c>
      <c r="V356" s="121">
        <f>V355+Observaciones!$F355-T356-S356-U356-W355</f>
        <v>35.144082113083492</v>
      </c>
      <c r="W356" s="121">
        <f>MAX(0,(V356-Constantes!$D$14)*(1-EXP(-Constantes!$D$22)))</f>
        <v>0.13277292834112919</v>
      </c>
      <c r="X356" s="119">
        <f>X355+(Entradas!$E$19*U356-Y355)/(800*Entradas!$D$44)</f>
        <v>0</v>
      </c>
      <c r="Y356" s="119">
        <f>8000*Entradas!$D$45*X356/Constantes!$E$32</f>
        <v>0</v>
      </c>
      <c r="Z356" s="119">
        <f>10*Escenarios!$E$11*T356</f>
        <v>0</v>
      </c>
      <c r="AA356" s="119">
        <f>10*Escenarios!$E$11*Y356</f>
        <v>0</v>
      </c>
      <c r="AB356" s="119">
        <f>0.001*Observaciones!$F355*Escenarios!$E$9</f>
        <v>17</v>
      </c>
      <c r="AC356" s="119">
        <f>Observaciones!$I355</f>
        <v>0</v>
      </c>
      <c r="AD356" s="119">
        <f>MIN(0.0005*ETo!$M355*Escenarios!$E$9*(AH355/Constantes!$E$27)^(2/3),AH355+Z356+AA356+AB356+AC356)</f>
        <v>3.5960423839067244</v>
      </c>
      <c r="AE356" s="119">
        <f>MIN(Constantes!$E$26*(AH355/Constantes!$E$27)^(2/3),AH355+Z356+AA356+AB356+AC356-AD356)</f>
        <v>11.867804800815847</v>
      </c>
      <c r="AF356" s="119">
        <f>MIN(Entradas!$E$20,AH355+Z356+AA356+AB356+AC356-AD356-AE356)</f>
        <v>1</v>
      </c>
      <c r="AG356" s="119">
        <f>MAX(0,AH355+Z356+AA356+AB356+AC356-AD356-AE356-AF356-Constantes!$E$27)</f>
        <v>0</v>
      </c>
      <c r="AH356" s="119">
        <f t="shared" si="48"/>
        <v>3047.8651146646189</v>
      </c>
      <c r="AI356" s="119">
        <f>(Escenarios!$E$11*S356+0.1*AD356)/(Escenarios!$E$12)</f>
        <v>1.2592375910133193</v>
      </c>
      <c r="AJ356" s="119">
        <f>AG356/10/Escenarios!$E$12</f>
        <v>0</v>
      </c>
      <c r="AK356" s="119">
        <f>(Escenarios!$E$11*U356+0.1*AE356)/(Escenarios!$E$12)</f>
        <v>3.3908013716616704E-2</v>
      </c>
      <c r="AL356" s="121">
        <f t="shared" si="49"/>
        <v>76.644979677884365</v>
      </c>
      <c r="AM356" s="121">
        <f>MAX(0,(AL356-Constantes!$D$13)*(1-EXP(-Constantes!$D$23)))</f>
        <v>0.24967161205322994</v>
      </c>
      <c r="AN356" s="121">
        <f>AJ356+W356*Escenarios!$E$11/Escenarios!$E$12+AM356</f>
        <v>0.38054778427520014</v>
      </c>
      <c r="AO356" s="121">
        <f>0.0526*AJ356*Observaciones!$F355^1.218</f>
        <v>0</v>
      </c>
      <c r="AP356" s="121">
        <f>AO356*Constantes!$E$38</f>
        <v>0</v>
      </c>
      <c r="AQ356" s="121">
        <f t="shared" si="50"/>
        <v>0</v>
      </c>
      <c r="AR356" s="15"/>
      <c r="AS356" s="74">
        <v>350</v>
      </c>
      <c r="AT356" s="146">
        <f>ETo!$I355*((1-Constantes!$F$19)*ETo!$K355+ETo!$L355)</f>
        <v>2.0365153370030882</v>
      </c>
      <c r="AU356" s="121">
        <f>MIN(AT356*Constantes!$F$17,0.8*(AX355+Observaciones!$F355-AV356-AW356-Constantes!$D$14))</f>
        <v>1.2705480688681055</v>
      </c>
      <c r="AV356" s="121">
        <f>IF(Observaciones!$F355&gt;0.05*Constantes!$F$18,((Observaciones!$F355-0.05*Constantes!$F$18)^2)/(Observaciones!$F355+0.95*Constantes!$F$18),0)</f>
        <v>0</v>
      </c>
      <c r="AW356" s="121">
        <f>MAX(0,AX355+Observaciones!$F355-AV356-Constantes!$D$13)</f>
        <v>0</v>
      </c>
      <c r="AX356" s="121">
        <f>AX355+Observaciones!$F355-AV356-AU356-AW356-AY355</f>
        <v>35.145909755987638</v>
      </c>
      <c r="AY356" s="121">
        <f>MAX(0,(AX356-Constantes!$D$14)*(1-EXP(-Constantes!$D$22)))</f>
        <v>0.13279809004107121</v>
      </c>
      <c r="AZ356" s="119">
        <f>AZ355+(Entradas!$F$19*AW356-BA355)/(800*Entradas!$D$44)</f>
        <v>0</v>
      </c>
      <c r="BA356" s="119">
        <f>8000*Entradas!$D$45*AZ356/Constantes!$F$32</f>
        <v>0</v>
      </c>
      <c r="BB356" s="119">
        <f>10*Escenarios!$F$11*AV356</f>
        <v>0</v>
      </c>
      <c r="BC356" s="119">
        <f>10*Escenarios!$F$11*BA356</f>
        <v>0</v>
      </c>
      <c r="BD356" s="119">
        <f>0.001*Observaciones!$F355*Escenarios!$F$9</f>
        <v>68</v>
      </c>
      <c r="BE356" s="119">
        <f>Observaciones!$I355</f>
        <v>0</v>
      </c>
      <c r="BF356" s="119">
        <f>MIN(0.0005*ETo!$M355*Escenarios!$F$9*(BJ355/Constantes!$F$27)^(2/3),BJ355+BB356+BE356+BC356+BD356)</f>
        <v>3.1740847797236373</v>
      </c>
      <c r="BG356" s="119">
        <f>MIN(Constantes!$F$26*(BJ355/Constantes!$F$27)^(2/3),BJ355+BB356+BC356+BD356+BE356-BF356)</f>
        <v>10.475243216148304</v>
      </c>
      <c r="BH356" s="119">
        <f>MIN(Entradas!$F$20,BJ355+BB356+BC356+BD356+BE356-BF356-BG356)</f>
        <v>1</v>
      </c>
      <c r="BI356" s="119">
        <f>MAX(0,BJ355+BB356+BC356+BD356+BE356-BF356-BG356-BH356-Constantes!$F$27)</f>
        <v>0</v>
      </c>
      <c r="BJ356" s="119">
        <f t="shared" si="51"/>
        <v>369.22907480006938</v>
      </c>
      <c r="BK356" s="119">
        <f>(Escenarios!$F$11*AU356+0.1*BF356)/(Escenarios!$F$12)</f>
        <v>1.2070141357319955</v>
      </c>
      <c r="BL356" s="119">
        <f>BI356/10/Escenarios!$F$12</f>
        <v>0</v>
      </c>
      <c r="BM356" s="119">
        <f>(Escenarios!$F$11*AW356+0.1*BG356)/(Escenarios!$F$12)</f>
        <v>2.9929266331852299E-2</v>
      </c>
      <c r="BN356" s="121">
        <f t="shared" si="52"/>
        <v>77.7971106694757</v>
      </c>
      <c r="BO356" s="121">
        <f>MAX(0,(BN356-Constantes!$D$13)*(1-EXP(-Constantes!$D$23)))</f>
        <v>0.2576299621347794</v>
      </c>
      <c r="BP356" s="121">
        <f>BL356+AY356*Escenarios!$F$11/Escenarios!$F$12+BO356</f>
        <v>0.38283958988778938</v>
      </c>
      <c r="BQ356" s="121">
        <f>0.0526*BL356*Observaciones!$F355^1.218</f>
        <v>0</v>
      </c>
      <c r="BR356" s="121">
        <f>BQ356*Constantes!$F$38</f>
        <v>0</v>
      </c>
      <c r="BS356" s="121">
        <f t="shared" si="53"/>
        <v>0</v>
      </c>
      <c r="BT356" s="15"/>
      <c r="BU356" s="74">
        <v>350</v>
      </c>
      <c r="BV356" s="75">
        <f>0.0526*Observaciones!$F355^2.218</f>
        <v>0.79397345371627714</v>
      </c>
      <c r="BW356" s="75">
        <f>IF(Observaciones!$F355&gt;0.05*$CA$7,((Observaciones!$F355-0.05*$CA$7)^2)/(Observaciones!$F355+0.95*$CA$7),0)</f>
        <v>7.6652401060814793E-2</v>
      </c>
      <c r="BX356" s="75">
        <f>0.0526*BW356*Observaciones!$F355^1.218</f>
        <v>1.7899991648794227E-2</v>
      </c>
      <c r="BY356" s="27"/>
      <c r="BZ356" s="27"/>
      <c r="CA356" s="103"/>
      <c r="CB356" s="37"/>
    </row>
    <row r="357" spans="2:80" s="2" customFormat="1" ht="14.5" x14ac:dyDescent="0.35">
      <c r="B357" s="36"/>
      <c r="C357" s="74">
        <v>351</v>
      </c>
      <c r="D357" s="146">
        <f>ETo!$I356*((1-Constantes!$D$19)*ETo!$K356+ETo!$L356)</f>
        <v>1.9223599625705845</v>
      </c>
      <c r="E357" s="75">
        <f>MIN(D357*Constantes!$D$17,0.8*(H356+Observaciones!$F356-F357-G357-Constantes!$D$14))</f>
        <v>1.1956996006205298</v>
      </c>
      <c r="F357" s="75">
        <f>IF(Observaciones!$F356&gt;0.05*Constantes!$D$18,((Observaciones!$F356-0.05*Constantes!$D$18)^2)/(Observaciones!$F356+0.95*Constantes!$D$18),0)</f>
        <v>1.144419707420009E-2</v>
      </c>
      <c r="G357" s="75">
        <f>MAX(0,H356+Observaciones!$F356-F357-Constantes!$D$13)</f>
        <v>0</v>
      </c>
      <c r="H357" s="75">
        <f>H356+Observaciones!$F356-F357-E357-G357-I356</f>
        <v>38.603560634057878</v>
      </c>
      <c r="I357" s="75">
        <f>MAX(0,(H357-Constantes!$D$14)*(1-EXP(-Constantes!$D$22)))</f>
        <v>0.1804005914382602</v>
      </c>
      <c r="J357" s="75">
        <f t="shared" si="45"/>
        <v>71.175433066359062</v>
      </c>
      <c r="K357" s="75">
        <f>MAX(0,(J357-Constantes!$D$13)*(1-EXP(-Constantes!$D$23)))</f>
        <v>0.21189069387677423</v>
      </c>
      <c r="L357" s="75">
        <f t="shared" si="46"/>
        <v>0.40373548238923451</v>
      </c>
      <c r="M357" s="75">
        <f>0.0526*F357*Observaciones!$F356^1.218</f>
        <v>4.0674563333995169E-3</v>
      </c>
      <c r="N357" s="75">
        <f>M357*Constantes!$D$38</f>
        <v>1.8336474644532112E-5</v>
      </c>
      <c r="O357" s="75">
        <f t="shared" si="47"/>
        <v>4.5417050133964265</v>
      </c>
      <c r="P357" s="15"/>
      <c r="Q357" s="120">
        <v>351</v>
      </c>
      <c r="R357" s="146">
        <f>ETo!$I356*((1-Constantes!$E$19)*ETo!$K356+ETo!$L356)</f>
        <v>1.9226255645220705</v>
      </c>
      <c r="S357" s="121">
        <f>MIN(R357*Constantes!$E$17,0.8*(V356+Observaciones!$F356-T357-U357-Constantes!$D$14))</f>
        <v>1.1967316866366162</v>
      </c>
      <c r="T357" s="121">
        <f>IF(Observaciones!$F356&gt;0.05*Constantes!$E$18,((Observaciones!$F356-0.05*Constantes!$E$18)^2)/(Observaciones!$F356+0.95*Constantes!$E$18),0)</f>
        <v>1.1085414086685617E-2</v>
      </c>
      <c r="U357" s="121">
        <f>MAX(0,V356+Observaciones!$F356-T357-Constantes!$D$13)</f>
        <v>0</v>
      </c>
      <c r="V357" s="121">
        <f>V356+Observaciones!$F356-T357-S357-U357-W356</f>
        <v>38.603492084019059</v>
      </c>
      <c r="W357" s="121">
        <f>MAX(0,(V357-Constantes!$D$14)*(1-EXP(-Constantes!$D$22)))</f>
        <v>0.1803996476896188</v>
      </c>
      <c r="X357" s="119">
        <f>X356+(Entradas!$E$19*U357-Y356)/(800*Entradas!$D$44)</f>
        <v>0</v>
      </c>
      <c r="Y357" s="119">
        <f>8000*Entradas!$D$45*X357/Constantes!$E$32</f>
        <v>0</v>
      </c>
      <c r="Z357" s="119">
        <f>10*Escenarios!$E$11*T357</f>
        <v>3.8244678599065378</v>
      </c>
      <c r="AA357" s="119">
        <f>10*Escenarios!$E$11*Y357</f>
        <v>0</v>
      </c>
      <c r="AB357" s="119">
        <f>0.001*Observaciones!$F356*Escenarios!$E$9</f>
        <v>23.999999999999996</v>
      </c>
      <c r="AC357" s="119">
        <f>Observaciones!$I356</f>
        <v>0</v>
      </c>
      <c r="AD357" s="119">
        <f>MIN(0.0005*ETo!$M356*Escenarios!$E$9*(AH356/Constantes!$E$27)^(2/3),AH356+Z357+AA357+AB357+AC357)</f>
        <v>3.39591170260511</v>
      </c>
      <c r="AE357" s="119">
        <f>MIN(Constantes!$E$26*(AH356/Constantes!$E$27)^(2/3),AH356+Z357+AA357+AB357+AC357-AD357)</f>
        <v>11.869196789333058</v>
      </c>
      <c r="AF357" s="119">
        <f>MIN(Entradas!$E$20,AH356+Z357+AA357+AB357+AC357-AD357-AE357)</f>
        <v>1</v>
      </c>
      <c r="AG357" s="119">
        <f>MAX(0,AH356+Z357+AA357+AB357+AC357-AD357-AE357-AF357-Constantes!$E$27)</f>
        <v>0</v>
      </c>
      <c r="AH357" s="119">
        <f t="shared" si="48"/>
        <v>3059.4244740325871</v>
      </c>
      <c r="AI357" s="119">
        <f>(Escenarios!$E$11*S357+0.1*AD357)/(Escenarios!$E$12)</f>
        <v>1.1893381245492507</v>
      </c>
      <c r="AJ357" s="119">
        <f>AG357/10/Escenarios!$E$12</f>
        <v>0</v>
      </c>
      <c r="AK357" s="119">
        <f>(Escenarios!$E$11*U357+0.1*AE357)/(Escenarios!$E$12)</f>
        <v>3.3911990826665885E-2</v>
      </c>
      <c r="AL357" s="121">
        <f t="shared" si="49"/>
        <v>76.429220056657797</v>
      </c>
      <c r="AM357" s="121">
        <f>MAX(0,(AL357-Constantes!$D$13)*(1-EXP(-Constantes!$D$23)))</f>
        <v>0.24818125148510403</v>
      </c>
      <c r="AN357" s="121">
        <f>AJ357+W357*Escenarios!$E$11/Escenarios!$E$12+AM357</f>
        <v>0.42600376135058543</v>
      </c>
      <c r="AO357" s="121">
        <f>0.0526*AJ357*Observaciones!$F356^1.218</f>
        <v>0</v>
      </c>
      <c r="AP357" s="121">
        <f>AO357*Constantes!$E$38</f>
        <v>0</v>
      </c>
      <c r="AQ357" s="121">
        <f t="shared" si="50"/>
        <v>0</v>
      </c>
      <c r="AR357" s="15"/>
      <c r="AS357" s="74">
        <v>351</v>
      </c>
      <c r="AT357" s="146">
        <f>ETo!$I356*((1-Constantes!$F$19)*ETo!$K356+ETo!$L356)</f>
        <v>1.9234706616404365</v>
      </c>
      <c r="AU357" s="121">
        <f>MIN(AT357*Constantes!$F$17,0.8*(AX356+Observaciones!$F356-AV357-AW357-Constantes!$D$14))</f>
        <v>1.2000213748785569</v>
      </c>
      <c r="AV357" s="121">
        <f>IF(Observaciones!$F356&gt;0.05*Constantes!$F$18,((Observaciones!$F356-0.05*Constantes!$F$18)^2)/(Observaciones!$F356+0.95*Constantes!$F$18),0)</f>
        <v>9.9858727618167709E-3</v>
      </c>
      <c r="AW357" s="121">
        <f>MAX(0,AX356+Observaciones!$F356-AV357-Constantes!$D$13)</f>
        <v>0</v>
      </c>
      <c r="AX357" s="121">
        <f>AX356+Observaciones!$F356-AV357-AU357-AW357-AY356</f>
        <v>38.603104418306188</v>
      </c>
      <c r="AY357" s="121">
        <f>MAX(0,(AX357-Constantes!$D$14)*(1-EXP(-Constantes!$D$22)))</f>
        <v>0.1803943105811919</v>
      </c>
      <c r="AZ357" s="119">
        <f>AZ356+(Entradas!$F$19*AW357-BA356)/(800*Entradas!$D$44)</f>
        <v>0</v>
      </c>
      <c r="BA357" s="119">
        <f>8000*Entradas!$D$45*AZ357/Constantes!$F$32</f>
        <v>0</v>
      </c>
      <c r="BB357" s="119">
        <f>10*Escenarios!$F$11*AV357</f>
        <v>3.2953380113995343</v>
      </c>
      <c r="BC357" s="119">
        <f>10*Escenarios!$F$11*BA357</f>
        <v>0</v>
      </c>
      <c r="BD357" s="119">
        <f>0.001*Observaciones!$F356*Escenarios!$F$9</f>
        <v>95.999999999999986</v>
      </c>
      <c r="BE357" s="119">
        <f>Observaciones!$I356</f>
        <v>0</v>
      </c>
      <c r="BF357" s="119">
        <f>MIN(0.0005*ETo!$M356*Escenarios!$F$9*(BJ356/Constantes!$F$27)^(2/3),BJ356+BB357+BE357+BC357+BD357)</f>
        <v>3.3257005854644439</v>
      </c>
      <c r="BG357" s="119">
        <f>MIN(Constantes!$F$26*(BJ356/Constantes!$F$27)^(2/3),BJ356+BB357+BC357+BD357+BE357-BF357)</f>
        <v>11.623798899422614</v>
      </c>
      <c r="BH357" s="119">
        <f>MIN(Entradas!$F$20,BJ356+BB357+BC357+BD357+BE357-BF357-BG357)</f>
        <v>1</v>
      </c>
      <c r="BI357" s="119">
        <f>MAX(0,BJ356+BB357+BC357+BD357+BE357-BF357-BG357-BH357-Constantes!$F$27)</f>
        <v>0</v>
      </c>
      <c r="BJ357" s="119">
        <f t="shared" si="51"/>
        <v>452.57491332658179</v>
      </c>
      <c r="BK357" s="119">
        <f>(Escenarios!$F$11*AU357+0.1*BF357)/(Escenarios!$F$12)</f>
        <v>1.1409507265582521</v>
      </c>
      <c r="BL357" s="119">
        <f>BI357/10/Escenarios!$F$12</f>
        <v>0</v>
      </c>
      <c r="BM357" s="119">
        <f>(Escenarios!$F$11*AW357+0.1*BG357)/(Escenarios!$F$12)</f>
        <v>3.3210853998350331E-2</v>
      </c>
      <c r="BN357" s="121">
        <f t="shared" si="52"/>
        <v>77.572691561339269</v>
      </c>
      <c r="BO357" s="121">
        <f>MAX(0,(BN357-Constantes!$D$13)*(1-EXP(-Constantes!$D$23)))</f>
        <v>0.25607978612131066</v>
      </c>
      <c r="BP357" s="121">
        <f>BL357+AY357*Escenarios!$F$11/Escenarios!$F$12+BO357</f>
        <v>0.42616585038357729</v>
      </c>
      <c r="BQ357" s="121">
        <f>0.0526*BL357*Observaciones!$F356^1.218</f>
        <v>0</v>
      </c>
      <c r="BR357" s="121">
        <f>BQ357*Constantes!$F$38</f>
        <v>0</v>
      </c>
      <c r="BS357" s="121">
        <f t="shared" si="53"/>
        <v>0</v>
      </c>
      <c r="BT357" s="15"/>
      <c r="BU357" s="74">
        <v>351</v>
      </c>
      <c r="BV357" s="75">
        <f>0.0526*Observaciones!$F356^2.218</f>
        <v>1.7059991429483774</v>
      </c>
      <c r="BW357" s="75">
        <f>IF(Observaciones!$F356&gt;0.05*$CA$7,((Observaciones!$F356-0.05*$CA$7)^2)/(Observaciones!$F356+0.95*$CA$7),0)</f>
        <v>0.2496712148610884</v>
      </c>
      <c r="BX357" s="75">
        <f>0.0526*BW357*Observaciones!$F356^1.218</f>
        <v>8.8737266369145196E-2</v>
      </c>
      <c r="BY357" s="27"/>
      <c r="BZ357" s="27"/>
      <c r="CA357" s="103"/>
      <c r="CB357" s="37"/>
    </row>
    <row r="358" spans="2:80" s="2" customFormat="1" ht="14.5" x14ac:dyDescent="0.35">
      <c r="B358" s="36"/>
      <c r="C358" s="74">
        <v>352</v>
      </c>
      <c r="D358" s="146">
        <f>ETo!$I357*((1-Constantes!$D$19)*ETo!$K357+ETo!$L357)</f>
        <v>2.0622429404632587</v>
      </c>
      <c r="E358" s="75">
        <f>MIN(D358*Constantes!$D$17,0.8*(H357+Observaciones!$F357-F358-G358-Constantes!$D$14))</f>
        <v>1.2827062091935792</v>
      </c>
      <c r="F358" s="75">
        <f>IF(Observaciones!$F357&gt;0.05*Constantes!$D$18,((Observaciones!$F357-0.05*Constantes!$D$18)^2)/(Observaciones!$F357+0.95*Constantes!$D$18),0)</f>
        <v>0</v>
      </c>
      <c r="G358" s="75">
        <f>MAX(0,H357+Observaciones!$F357-F358-Constantes!$D$13)</f>
        <v>0</v>
      </c>
      <c r="H358" s="75">
        <f>H357+Observaciones!$F357-F358-E358-G358-I357</f>
        <v>37.140453833426044</v>
      </c>
      <c r="I358" s="75">
        <f>MAX(0,(H358-Constantes!$D$14)*(1-EXP(-Constantes!$D$22)))</f>
        <v>0.16025756775618596</v>
      </c>
      <c r="J358" s="75">
        <f t="shared" si="45"/>
        <v>70.963542372482294</v>
      </c>
      <c r="K358" s="75">
        <f>MAX(0,(J358-Constantes!$D$13)*(1-EXP(-Constantes!$D$23)))</f>
        <v>0.21042705794197084</v>
      </c>
      <c r="L358" s="75">
        <f t="shared" si="46"/>
        <v>0.3706846256981568</v>
      </c>
      <c r="M358" s="75">
        <f>0.0526*F358*Observaciones!$F357^1.218</f>
        <v>0</v>
      </c>
      <c r="N358" s="75">
        <f>M358*Constantes!$D$38</f>
        <v>0</v>
      </c>
      <c r="O358" s="75">
        <f t="shared" si="47"/>
        <v>0</v>
      </c>
      <c r="P358" s="15"/>
      <c r="Q358" s="120">
        <v>352</v>
      </c>
      <c r="R358" s="146">
        <f>ETo!$I357*((1-Constantes!$E$19)*ETo!$K357+ETo!$L357)</f>
        <v>2.0625283911179584</v>
      </c>
      <c r="S358" s="121">
        <f>MIN(R358*Constantes!$E$17,0.8*(V357+Observaciones!$F357-T358-U358-Constantes!$D$14))</f>
        <v>1.2838137210830614</v>
      </c>
      <c r="T358" s="121">
        <f>IF(Observaciones!$F357&gt;0.05*Constantes!$E$18,((Observaciones!$F357-0.05*Constantes!$E$18)^2)/(Observaciones!$F357+0.95*Constantes!$E$18),0)</f>
        <v>0</v>
      </c>
      <c r="U358" s="121">
        <f>MAX(0,V357+Observaciones!$F357-T358-Constantes!$D$13)</f>
        <v>0</v>
      </c>
      <c r="V358" s="121">
        <f>V357+Observaciones!$F357-T358-S358-U358-W357</f>
        <v>37.139278715246377</v>
      </c>
      <c r="W358" s="121">
        <f>MAX(0,(V358-Constantes!$D$14)*(1-EXP(-Constantes!$D$22)))</f>
        <v>0.16024138955695127</v>
      </c>
      <c r="X358" s="119">
        <f>X357+(Entradas!$E$19*U358-Y357)/(800*Entradas!$D$44)</f>
        <v>0</v>
      </c>
      <c r="Y358" s="119">
        <f>8000*Entradas!$D$45*X358/Constantes!$E$32</f>
        <v>0</v>
      </c>
      <c r="Z358" s="119">
        <f>10*Escenarios!$E$11*T358</f>
        <v>0</v>
      </c>
      <c r="AA358" s="119">
        <f>10*Escenarios!$E$11*Y358</f>
        <v>0</v>
      </c>
      <c r="AB358" s="119">
        <f>0.001*Observaciones!$F357*Escenarios!$E$9</f>
        <v>0</v>
      </c>
      <c r="AC358" s="119">
        <f>Observaciones!$I357</f>
        <v>0</v>
      </c>
      <c r="AD358" s="119">
        <f>MIN(0.0005*ETo!$M357*Escenarios!$E$9*(AH357/Constantes!$E$27)^(2/3),AH357+Z358+AA358+AB358+AC358)</f>
        <v>3.6532959036578831</v>
      </c>
      <c r="AE358" s="119">
        <f>MIN(Constantes!$E$26*(AH357/Constantes!$E$27)^(2/3),AH357+Z358+AA358+AB358+AC358-AD358)</f>
        <v>11.899187996792815</v>
      </c>
      <c r="AF358" s="119">
        <f>MIN(Entradas!$E$20,AH357+Z358+AA358+AB358+AC358-AD358-AE358)</f>
        <v>1</v>
      </c>
      <c r="AG358" s="119">
        <f>MAX(0,AH357+Z358+AA358+AB358+AC358-AD358-AE358-AF358-Constantes!$E$27)</f>
        <v>0</v>
      </c>
      <c r="AH358" s="119">
        <f t="shared" si="48"/>
        <v>3042.871990132136</v>
      </c>
      <c r="AI358" s="119">
        <f>(Escenarios!$E$11*S358+0.1*AD358)/(Escenarios!$E$12)</f>
        <v>1.2759115133637544</v>
      </c>
      <c r="AJ358" s="119">
        <f>AG358/10/Escenarios!$E$12</f>
        <v>0</v>
      </c>
      <c r="AK358" s="119">
        <f>(Escenarios!$E$11*U358+0.1*AE358)/(Escenarios!$E$12)</f>
        <v>3.3997679990836617E-2</v>
      </c>
      <c r="AL358" s="121">
        <f t="shared" si="49"/>
        <v>76.215036485163523</v>
      </c>
      <c r="AM358" s="121">
        <f>MAX(0,(AL358-Constantes!$D$13)*(1-EXP(-Constantes!$D$23)))</f>
        <v>0.2467017774876954</v>
      </c>
      <c r="AN358" s="121">
        <f>AJ358+W358*Escenarios!$E$11/Escenarios!$E$12+AM358</f>
        <v>0.40465400433669019</v>
      </c>
      <c r="AO358" s="121">
        <f>0.0526*AJ358*Observaciones!$F357^1.218</f>
        <v>0</v>
      </c>
      <c r="AP358" s="121">
        <f>AO358*Constantes!$E$38</f>
        <v>0</v>
      </c>
      <c r="AQ358" s="121">
        <f t="shared" si="50"/>
        <v>0</v>
      </c>
      <c r="AR358" s="15"/>
      <c r="AS358" s="74">
        <v>352</v>
      </c>
      <c r="AT358" s="146">
        <f>ETo!$I357*((1-Constantes!$F$19)*ETo!$K357+ETo!$L357)</f>
        <v>2.0634366432010944</v>
      </c>
      <c r="AU358" s="121">
        <f>MIN(AT358*Constantes!$F$17,0.8*(AX357+Observaciones!$F357-AV358-AW358-Constantes!$D$14))</f>
        <v>1.287343824333232</v>
      </c>
      <c r="AV358" s="121">
        <f>IF(Observaciones!$F357&gt;0.05*Constantes!$F$18,((Observaciones!$F357-0.05*Constantes!$F$18)^2)/(Observaciones!$F357+0.95*Constantes!$F$18),0)</f>
        <v>0</v>
      </c>
      <c r="AW358" s="121">
        <f>MAX(0,AX357+Observaciones!$F357-AV358-Constantes!$D$13)</f>
        <v>0</v>
      </c>
      <c r="AX358" s="121">
        <f>AX357+Observaciones!$F357-AV358-AU358-AW358-AY357</f>
        <v>37.135366283391761</v>
      </c>
      <c r="AY358" s="121">
        <f>MAX(0,(AX358-Constantes!$D$14)*(1-EXP(-Constantes!$D$22)))</f>
        <v>0.16018752595145919</v>
      </c>
      <c r="AZ358" s="119">
        <f>AZ357+(Entradas!$F$19*AW358-BA357)/(800*Entradas!$D$44)</f>
        <v>0</v>
      </c>
      <c r="BA358" s="119">
        <f>8000*Entradas!$D$45*AZ358/Constantes!$F$32</f>
        <v>0</v>
      </c>
      <c r="BB358" s="119">
        <f>10*Escenarios!$F$11*AV358</f>
        <v>0</v>
      </c>
      <c r="BC358" s="119">
        <f>10*Escenarios!$F$11*BA358</f>
        <v>0</v>
      </c>
      <c r="BD358" s="119">
        <f>0.001*Observaciones!$F357*Escenarios!$F$9</f>
        <v>0</v>
      </c>
      <c r="BE358" s="119">
        <f>Observaciones!$I357</f>
        <v>0</v>
      </c>
      <c r="BF358" s="119">
        <f>MIN(0.0005*ETo!$M357*Escenarios!$F$9*(BJ357/Constantes!$F$27)^(2/3),BJ357+BB358+BE358+BC358+BD358)</f>
        <v>4.0873830048749253</v>
      </c>
      <c r="BG358" s="119">
        <f>MIN(Constantes!$F$26*(BJ357/Constantes!$F$27)^(2/3),BJ357+BB358+BC358+BD358+BE358-BF358)</f>
        <v>13.313057598538638</v>
      </c>
      <c r="BH358" s="119">
        <f>MIN(Entradas!$F$20,BJ357+BB358+BC358+BD358+BE358-BF358-BG358)</f>
        <v>1</v>
      </c>
      <c r="BI358" s="119">
        <f>MAX(0,BJ357+BB358+BC358+BD358+BE358-BF358-BG358-BH358-Constantes!$F$27)</f>
        <v>0</v>
      </c>
      <c r="BJ358" s="119">
        <f t="shared" si="51"/>
        <v>434.17447272316821</v>
      </c>
      <c r="BK358" s="119">
        <f>(Escenarios!$F$11*AU358+0.1*BF358)/(Escenarios!$F$12)</f>
        <v>1.2254595572424043</v>
      </c>
      <c r="BL358" s="119">
        <f>BI358/10/Escenarios!$F$12</f>
        <v>0</v>
      </c>
      <c r="BM358" s="119">
        <f>(Escenarios!$F$11*AW358+0.1*BG358)/(Escenarios!$F$12)</f>
        <v>3.8037307424396108E-2</v>
      </c>
      <c r="BN358" s="121">
        <f t="shared" si="52"/>
        <v>77.354649082642354</v>
      </c>
      <c r="BO358" s="121">
        <f>MAX(0,(BN358-Constantes!$D$13)*(1-EXP(-Constantes!$D$23)))</f>
        <v>0.25457365670479176</v>
      </c>
      <c r="BP358" s="121">
        <f>BL358+AY358*Escenarios!$F$11/Escenarios!$F$12+BO358</f>
        <v>0.40560760974473897</v>
      </c>
      <c r="BQ358" s="121">
        <f>0.0526*BL358*Observaciones!$F357^1.218</f>
        <v>0</v>
      </c>
      <c r="BR358" s="121">
        <f>BQ358*Constantes!$F$38</f>
        <v>0</v>
      </c>
      <c r="BS358" s="121">
        <f t="shared" si="53"/>
        <v>0</v>
      </c>
      <c r="BT358" s="15"/>
      <c r="BU358" s="74">
        <v>352</v>
      </c>
      <c r="BV358" s="75">
        <f>0.0526*Observaciones!$F357^2.218</f>
        <v>0</v>
      </c>
      <c r="BW358" s="75">
        <f>IF(Observaciones!$F357&gt;0.05*$CA$7,((Observaciones!$F357-0.05*$CA$7)^2)/(Observaciones!$F357+0.95*$CA$7),0)</f>
        <v>0</v>
      </c>
      <c r="BX358" s="75">
        <f>0.0526*BW358*Observaciones!$F357^1.218</f>
        <v>0</v>
      </c>
      <c r="BY358" s="27"/>
      <c r="BZ358" s="27"/>
      <c r="CA358" s="103"/>
      <c r="CB358" s="37"/>
    </row>
    <row r="359" spans="2:80" s="2" customFormat="1" ht="14.5" x14ac:dyDescent="0.35">
      <c r="B359" s="36"/>
      <c r="C359" s="74">
        <v>353</v>
      </c>
      <c r="D359" s="146">
        <f>ETo!$I358*((1-Constantes!$D$19)*ETo!$K358+ETo!$L358)</f>
        <v>2.0622502478967508</v>
      </c>
      <c r="E359" s="75">
        <f>MIN(D359*Constantes!$D$17,0.8*(H358+Observaciones!$F358-F359-G359-Constantes!$D$14))</f>
        <v>1.2827107543856755</v>
      </c>
      <c r="F359" s="75">
        <f>IF(Observaciones!$F358&gt;0.05*Constantes!$D$18,((Observaciones!$F358-0.05*Constantes!$D$18)^2)/(Observaciones!$F358+0.95*Constantes!$D$18),0)</f>
        <v>0</v>
      </c>
      <c r="G359" s="75">
        <f>MAX(0,H358+Observaciones!$F358-F359-Constantes!$D$13)</f>
        <v>0</v>
      </c>
      <c r="H359" s="75">
        <f>H358+Observaciones!$F358-F359-E359-G359-I358</f>
        <v>35.697485511284185</v>
      </c>
      <c r="I359" s="75">
        <f>MAX(0,(H359-Constantes!$D$14)*(1-EXP(-Constantes!$D$22)))</f>
        <v>0.14039179645853736</v>
      </c>
      <c r="J359" s="75">
        <f t="shared" si="45"/>
        <v>70.753115314540324</v>
      </c>
      <c r="K359" s="75">
        <f>MAX(0,(J359-Constantes!$D$13)*(1-EXP(-Constantes!$D$23)))</f>
        <v>0.20897353207906555</v>
      </c>
      <c r="L359" s="75">
        <f t="shared" si="46"/>
        <v>0.34936532853760294</v>
      </c>
      <c r="M359" s="75">
        <f>0.0526*F359*Observaciones!$F358^1.218</f>
        <v>0</v>
      </c>
      <c r="N359" s="75">
        <f>M359*Constantes!$D$38</f>
        <v>0</v>
      </c>
      <c r="O359" s="75">
        <f t="shared" si="47"/>
        <v>0</v>
      </c>
      <c r="P359" s="15"/>
      <c r="Q359" s="120">
        <v>353</v>
      </c>
      <c r="R359" s="146">
        <f>ETo!$I358*((1-Constantes!$E$19)*ETo!$K358+ETo!$L358)</f>
        <v>2.0625356992843558</v>
      </c>
      <c r="S359" s="121">
        <f>MIN(R359*Constantes!$E$17,0.8*(V358+Observaciones!$F358-T359-U359-Constantes!$D$14))</f>
        <v>1.2838182700261631</v>
      </c>
      <c r="T359" s="121">
        <f>IF(Observaciones!$F358&gt;0.05*Constantes!$E$18,((Observaciones!$F358-0.05*Constantes!$E$18)^2)/(Observaciones!$F358+0.95*Constantes!$E$18),0)</f>
        <v>0</v>
      </c>
      <c r="U359" s="121">
        <f>MAX(0,V358+Observaciones!$F358-T359-Constantes!$D$13)</f>
        <v>0</v>
      </c>
      <c r="V359" s="121">
        <f>V358+Observaciones!$F358-T359-S359-U359-W358</f>
        <v>35.695219055663266</v>
      </c>
      <c r="W359" s="121">
        <f>MAX(0,(V359-Constantes!$D$14)*(1-EXP(-Constantes!$D$22)))</f>
        <v>0.14036059349425148</v>
      </c>
      <c r="X359" s="119">
        <f>X358+(Entradas!$E$19*U359-Y358)/(800*Entradas!$D$44)</f>
        <v>0</v>
      </c>
      <c r="Y359" s="119">
        <f>8000*Entradas!$D$45*X359/Constantes!$E$32</f>
        <v>0</v>
      </c>
      <c r="Z359" s="119">
        <f>10*Escenarios!$E$11*T359</f>
        <v>0</v>
      </c>
      <c r="AA359" s="119">
        <f>10*Escenarios!$E$11*Y359</f>
        <v>0</v>
      </c>
      <c r="AB359" s="119">
        <f>0.001*Observaciones!$F358*Escenarios!$E$9</f>
        <v>0</v>
      </c>
      <c r="AC359" s="119">
        <f>Observaciones!$I358</f>
        <v>0</v>
      </c>
      <c r="AD359" s="119">
        <f>MIN(0.0005*ETo!$M358*Escenarios!$E$9*(AH358/Constantes!$E$27)^(2/3),AH358+Z359+AA359+AB359+AC359)</f>
        <v>3.6401193071293103</v>
      </c>
      <c r="AE359" s="119">
        <f>MIN(Constantes!$E$26*(AH358/Constantes!$E$27)^(2/3),AH358+Z359+AA359+AB359+AC359-AD359)</f>
        <v>11.856230211363272</v>
      </c>
      <c r="AF359" s="119">
        <f>MIN(Entradas!$E$20,AH358+Z359+AA359+AB359+AC359-AD359-AE359)</f>
        <v>1</v>
      </c>
      <c r="AG359" s="119">
        <f>MAX(0,AH358+Z359+AA359+AB359+AC359-AD359-AE359-AF359-Constantes!$E$27)</f>
        <v>0</v>
      </c>
      <c r="AH359" s="119">
        <f t="shared" si="48"/>
        <v>3026.3756406136436</v>
      </c>
      <c r="AI359" s="119">
        <f>(Escenarios!$E$11*S359+0.1*AD359)/(Escenarios!$E$12)</f>
        <v>1.2758783499033017</v>
      </c>
      <c r="AJ359" s="119">
        <f>AG359/10/Escenarios!$E$12</f>
        <v>0</v>
      </c>
      <c r="AK359" s="119">
        <f>(Escenarios!$E$11*U359+0.1*AE359)/(Escenarios!$E$12)</f>
        <v>3.3874943461037921E-2</v>
      </c>
      <c r="AL359" s="121">
        <f t="shared" si="49"/>
        <v>76.002209651136866</v>
      </c>
      <c r="AM359" s="121">
        <f>MAX(0,(AL359-Constantes!$D$13)*(1-EXP(-Constantes!$D$23)))</f>
        <v>0.24523167516053504</v>
      </c>
      <c r="AN359" s="121">
        <f>AJ359+W359*Escenarios!$E$11/Escenarios!$E$12+AM359</f>
        <v>0.38358711731915435</v>
      </c>
      <c r="AO359" s="121">
        <f>0.0526*AJ359*Observaciones!$F358^1.218</f>
        <v>0</v>
      </c>
      <c r="AP359" s="121">
        <f>AO359*Constantes!$E$38</f>
        <v>0</v>
      </c>
      <c r="AQ359" s="121">
        <f t="shared" si="50"/>
        <v>0</v>
      </c>
      <c r="AR359" s="15"/>
      <c r="AS359" s="74">
        <v>353</v>
      </c>
      <c r="AT359" s="146">
        <f>ETo!$I358*((1-Constantes!$F$19)*ETo!$K358+ETo!$L358)</f>
        <v>2.0634439536994638</v>
      </c>
      <c r="AU359" s="121">
        <f>MIN(AT359*Constantes!$F$17,0.8*(AX358+Observaciones!$F358-AV359-AW359-Constantes!$D$14))</f>
        <v>1.2873483852316534</v>
      </c>
      <c r="AV359" s="121">
        <f>IF(Observaciones!$F358&gt;0.05*Constantes!$F$18,((Observaciones!$F358-0.05*Constantes!$F$18)^2)/(Observaciones!$F358+0.95*Constantes!$F$18),0)</f>
        <v>0</v>
      </c>
      <c r="AW359" s="121">
        <f>MAX(0,AX358+Observaciones!$F358-AV359-Constantes!$D$13)</f>
        <v>0</v>
      </c>
      <c r="AX359" s="121">
        <f>AX358+Observaciones!$F358-AV359-AU359-AW359-AY358</f>
        <v>35.687830372208651</v>
      </c>
      <c r="AY359" s="121">
        <f>MAX(0,(AX359-Constantes!$D$14)*(1-EXP(-Constantes!$D$22)))</f>
        <v>0.14025887130572676</v>
      </c>
      <c r="AZ359" s="119">
        <f>AZ358+(Entradas!$F$19*AW359-BA358)/(800*Entradas!$D$44)</f>
        <v>0</v>
      </c>
      <c r="BA359" s="119">
        <f>8000*Entradas!$D$45*AZ359/Constantes!$F$32</f>
        <v>0</v>
      </c>
      <c r="BB359" s="119">
        <f>10*Escenarios!$F$11*AV359</f>
        <v>0</v>
      </c>
      <c r="BC359" s="119">
        <f>10*Escenarios!$F$11*BA359</f>
        <v>0</v>
      </c>
      <c r="BD359" s="119">
        <f>0.001*Observaciones!$F358*Escenarios!$F$9</f>
        <v>0</v>
      </c>
      <c r="BE359" s="119">
        <f>Observaciones!$I358</f>
        <v>0</v>
      </c>
      <c r="BF359" s="119">
        <f>MIN(0.0005*ETo!$M358*Escenarios!$F$9*(BJ358/Constantes!$F$27)^(2/3),BJ358+BB359+BE359+BC359+BD359)</f>
        <v>3.9758440838554079</v>
      </c>
      <c r="BG359" s="119">
        <f>MIN(Constantes!$F$26*(BJ358/Constantes!$F$27)^(2/3),BJ358+BB359+BC359+BD359+BE359-BF359)</f>
        <v>12.949719161774135</v>
      </c>
      <c r="BH359" s="119">
        <f>MIN(Entradas!$F$20,BJ358+BB359+BC359+BD359+BE359-BF359-BG359)</f>
        <v>1</v>
      </c>
      <c r="BI359" s="119">
        <f>MAX(0,BJ358+BB359+BC359+BD359+BE359-BF359-BG359-BH359-Constantes!$F$27)</f>
        <v>0</v>
      </c>
      <c r="BJ359" s="119">
        <f t="shared" si="51"/>
        <v>416.24890947753869</v>
      </c>
      <c r="BK359" s="119">
        <f>(Escenarios!$F$11*AU359+0.1*BF359)/(Escenarios!$F$12)</f>
        <v>1.2251451748865743</v>
      </c>
      <c r="BL359" s="119">
        <f>BI359/10/Escenarios!$F$12</f>
        <v>0</v>
      </c>
      <c r="BM359" s="119">
        <f>(Escenarios!$F$11*AW359+0.1*BG359)/(Escenarios!$F$12)</f>
        <v>3.6999197605068958E-2</v>
      </c>
      <c r="BN359" s="121">
        <f t="shared" si="52"/>
        <v>77.137074623542631</v>
      </c>
      <c r="BO359" s="121">
        <f>MAX(0,(BN359-Constantes!$D$13)*(1-EXP(-Constantes!$D$23)))</f>
        <v>0.25307076013577595</v>
      </c>
      <c r="BP359" s="121">
        <f>BL359+AY359*Escenarios!$F$11/Escenarios!$F$12+BO359</f>
        <v>0.38531483879546113</v>
      </c>
      <c r="BQ359" s="121">
        <f>0.0526*BL359*Observaciones!$F358^1.218</f>
        <v>0</v>
      </c>
      <c r="BR359" s="121">
        <f>BQ359*Constantes!$F$38</f>
        <v>0</v>
      </c>
      <c r="BS359" s="121">
        <f t="shared" si="53"/>
        <v>0</v>
      </c>
      <c r="BT359" s="15"/>
      <c r="BU359" s="74">
        <v>353</v>
      </c>
      <c r="BV359" s="75">
        <f>0.0526*Observaciones!$F358^2.218</f>
        <v>0</v>
      </c>
      <c r="BW359" s="75">
        <f>IF(Observaciones!$F358&gt;0.05*$CA$7,((Observaciones!$F358-0.05*$CA$7)^2)/(Observaciones!$F358+0.95*$CA$7),0)</f>
        <v>0</v>
      </c>
      <c r="BX359" s="75">
        <f>0.0526*BW359*Observaciones!$F358^1.218</f>
        <v>0</v>
      </c>
      <c r="BY359" s="27"/>
      <c r="BZ359" s="27"/>
      <c r="CA359" s="103"/>
      <c r="CB359" s="37"/>
    </row>
    <row r="360" spans="2:80" s="2" customFormat="1" ht="14.5" x14ac:dyDescent="0.35">
      <c r="B360" s="36"/>
      <c r="C360" s="74">
        <v>354</v>
      </c>
      <c r="D360" s="146">
        <f>ETo!$I359*((1-Constantes!$D$19)*ETo!$K359+ETo!$L359)</f>
        <v>2.0138598504681484</v>
      </c>
      <c r="E360" s="75">
        <f>MIN(D360*Constantes!$D$17,0.8*(H359+Observaciones!$F359-F360-G360-Constantes!$D$14))</f>
        <v>1.2526121360177205</v>
      </c>
      <c r="F360" s="75">
        <f>IF(Observaciones!$F359&gt;0.05*Constantes!$D$18,((Observaciones!$F359-0.05*Constantes!$D$18)^2)/(Observaciones!$F359+0.95*Constantes!$D$18),0)</f>
        <v>0</v>
      </c>
      <c r="G360" s="75">
        <f>MAX(0,H359+Observaciones!$F359-F360-Constantes!$D$13)</f>
        <v>0</v>
      </c>
      <c r="H360" s="75">
        <f>H359+Observaciones!$F359-F360-E360-G360-I359</f>
        <v>34.30448157880793</v>
      </c>
      <c r="I360" s="75">
        <f>MAX(0,(H360-Constantes!$D$14)*(1-EXP(-Constantes!$D$22)))</f>
        <v>0.12121389967822405</v>
      </c>
      <c r="J360" s="75">
        <f t="shared" si="45"/>
        <v>70.544141782461253</v>
      </c>
      <c r="K360" s="75">
        <f>MAX(0,(J360-Constantes!$D$13)*(1-EXP(-Constantes!$D$23)))</f>
        <v>0.20753004645269066</v>
      </c>
      <c r="L360" s="75">
        <f t="shared" si="46"/>
        <v>0.32874394613091473</v>
      </c>
      <c r="M360" s="75">
        <f>0.0526*F360*Observaciones!$F359^1.218</f>
        <v>0</v>
      </c>
      <c r="N360" s="75">
        <f>M360*Constantes!$D$38</f>
        <v>0</v>
      </c>
      <c r="O360" s="75">
        <f t="shared" si="47"/>
        <v>0</v>
      </c>
      <c r="P360" s="15"/>
      <c r="Q360" s="120">
        <v>354</v>
      </c>
      <c r="R360" s="146">
        <f>ETo!$I359*((1-Constantes!$E$19)*ETo!$K359+ETo!$L359)</f>
        <v>2.0141385121090938</v>
      </c>
      <c r="S360" s="121">
        <f>MIN(R360*Constantes!$E$17,0.8*(V359+Observaciones!$F359-T360-U360-Constantes!$D$14))</f>
        <v>1.2536936069063753</v>
      </c>
      <c r="T360" s="121">
        <f>IF(Observaciones!$F359&gt;0.05*Constantes!$E$18,((Observaciones!$F359-0.05*Constantes!$E$18)^2)/(Observaciones!$F359+0.95*Constantes!$E$18),0)</f>
        <v>0</v>
      </c>
      <c r="U360" s="121">
        <f>MAX(0,V359+Observaciones!$F359-T360-Constantes!$D$13)</f>
        <v>0</v>
      </c>
      <c r="V360" s="121">
        <f>V359+Observaciones!$F359-T360-S360-U360-W359</f>
        <v>34.301164855262641</v>
      </c>
      <c r="W360" s="121">
        <f>MAX(0,(V360-Constantes!$D$14)*(1-EXP(-Constantes!$D$22)))</f>
        <v>0.12116823736506221</v>
      </c>
      <c r="X360" s="119">
        <f>X359+(Entradas!$E$19*U360-Y359)/(800*Entradas!$D$44)</f>
        <v>0</v>
      </c>
      <c r="Y360" s="119">
        <f>8000*Entradas!$D$45*X360/Constantes!$E$32</f>
        <v>0</v>
      </c>
      <c r="Z360" s="119">
        <f>10*Escenarios!$E$11*T360</f>
        <v>0</v>
      </c>
      <c r="AA360" s="119">
        <f>10*Escenarios!$E$11*Y360</f>
        <v>0</v>
      </c>
      <c r="AB360" s="119">
        <f>0.001*Observaciones!$F359*Escenarios!$E$9</f>
        <v>0</v>
      </c>
      <c r="AC360" s="119">
        <f>Observaciones!$I359</f>
        <v>0</v>
      </c>
      <c r="AD360" s="119">
        <f>MIN(0.0005*ETo!$M359*Escenarios!$E$9*(AH359/Constantes!$E$27)^(2/3),AH359+Z360+AA360+AB360+AC360)</f>
        <v>3.541658565282686</v>
      </c>
      <c r="AE360" s="119">
        <f>MIN(Constantes!$E$26*(AH359/Constantes!$E$27)^(2/3),AH359+Z360+AA360+AB360+AC360-AD360)</f>
        <v>11.813340540899656</v>
      </c>
      <c r="AF360" s="119">
        <f>MIN(Entradas!$E$20,AH359+Z360+AA360+AB360+AC360-AD360-AE360)</f>
        <v>1</v>
      </c>
      <c r="AG360" s="119">
        <f>MAX(0,AH359+Z360+AA360+AB360+AC360-AD360-AE360-AF360-Constantes!$E$27)</f>
        <v>0</v>
      </c>
      <c r="AH360" s="119">
        <f t="shared" si="48"/>
        <v>3010.0206415074608</v>
      </c>
      <c r="AI360" s="119">
        <f>(Escenarios!$E$11*S360+0.1*AD360)/(Escenarios!$E$12)</f>
        <v>1.2459027227085204</v>
      </c>
      <c r="AJ360" s="119">
        <f>AG360/10/Escenarios!$E$12</f>
        <v>0</v>
      </c>
      <c r="AK360" s="119">
        <f>(Escenarios!$E$11*U360+0.1*AE360)/(Escenarios!$E$12)</f>
        <v>3.3752401545427593E-2</v>
      </c>
      <c r="AL360" s="121">
        <f t="shared" si="49"/>
        <v>75.790730377521754</v>
      </c>
      <c r="AM360" s="121">
        <f>MAX(0,(AL360-Constantes!$D$13)*(1-EXP(-Constantes!$D$23)))</f>
        <v>0.24377088111306633</v>
      </c>
      <c r="AN360" s="121">
        <f>AJ360+W360*Escenarios!$E$11/Escenarios!$E$12+AM360</f>
        <v>0.36320814365862764</v>
      </c>
      <c r="AO360" s="121">
        <f>0.0526*AJ360*Observaciones!$F359^1.218</f>
        <v>0</v>
      </c>
      <c r="AP360" s="121">
        <f>AO360*Constantes!$E$38</f>
        <v>0</v>
      </c>
      <c r="AQ360" s="121">
        <f t="shared" si="50"/>
        <v>0</v>
      </c>
      <c r="AR360" s="15"/>
      <c r="AS360" s="74">
        <v>354</v>
      </c>
      <c r="AT360" s="146">
        <f>ETo!$I359*((1-Constantes!$F$19)*ETo!$K359+ETo!$L359)</f>
        <v>2.0150251627848283</v>
      </c>
      <c r="AU360" s="121">
        <f>MIN(AT360*Constantes!$F$17,0.8*(AX359+Observaciones!$F359-AV360-AW360-Constantes!$D$14))</f>
        <v>1.2571407063717199</v>
      </c>
      <c r="AV360" s="121">
        <f>IF(Observaciones!$F359&gt;0.05*Constantes!$F$18,((Observaciones!$F359-0.05*Constantes!$F$18)^2)/(Observaciones!$F359+0.95*Constantes!$F$18),0)</f>
        <v>0</v>
      </c>
      <c r="AW360" s="121">
        <f>MAX(0,AX359+Observaciones!$F359-AV360-Constantes!$D$13)</f>
        <v>0</v>
      </c>
      <c r="AX360" s="121">
        <f>AX359+Observaciones!$F359-AV360-AU360-AW360-AY359</f>
        <v>34.290430794531204</v>
      </c>
      <c r="AY360" s="121">
        <f>MAX(0,(AX360-Constantes!$D$14)*(1-EXP(-Constantes!$D$22)))</f>
        <v>0.1210204583789863</v>
      </c>
      <c r="AZ360" s="119">
        <f>AZ359+(Entradas!$F$19*AW360-BA359)/(800*Entradas!$D$44)</f>
        <v>0</v>
      </c>
      <c r="BA360" s="119">
        <f>8000*Entradas!$D$45*AZ360/Constantes!$F$32</f>
        <v>0</v>
      </c>
      <c r="BB360" s="119">
        <f>10*Escenarios!$F$11*AV360</f>
        <v>0</v>
      </c>
      <c r="BC360" s="119">
        <f>10*Escenarios!$F$11*BA360</f>
        <v>0</v>
      </c>
      <c r="BD360" s="119">
        <f>0.001*Observaciones!$F359*Escenarios!$F$9</f>
        <v>0</v>
      </c>
      <c r="BE360" s="119">
        <f>Observaciones!$I359</f>
        <v>0</v>
      </c>
      <c r="BF360" s="119">
        <f>MIN(0.0005*ETo!$M359*Escenarios!$F$9*(BJ359/Constantes!$F$27)^(2/3),BJ359+BB360+BE360+BC360+BD360)</f>
        <v>3.7747384588377733</v>
      </c>
      <c r="BG360" s="119">
        <f>MIN(Constantes!$F$26*(BJ359/Constantes!$F$27)^(2/3),BJ359+BB360+BC360+BD360+BE360-BF360)</f>
        <v>12.590787633850331</v>
      </c>
      <c r="BH360" s="119">
        <f>MIN(Entradas!$F$20,BJ359+BB360+BC360+BD360+BE360-BF360-BG360)</f>
        <v>1</v>
      </c>
      <c r="BI360" s="119">
        <f>MAX(0,BJ359+BB360+BC360+BD360+BE360-BF360-BG360-BH360-Constantes!$F$27)</f>
        <v>0</v>
      </c>
      <c r="BJ360" s="119">
        <f t="shared" si="51"/>
        <v>398.88338338485062</v>
      </c>
      <c r="BK360" s="119">
        <f>(Escenarios!$F$11*AU360+0.1*BF360)/(Escenarios!$F$12)</f>
        <v>1.196089061604301</v>
      </c>
      <c r="BL360" s="119">
        <f>BI360/10/Escenarios!$F$12</f>
        <v>0</v>
      </c>
      <c r="BM360" s="119">
        <f>(Escenarios!$F$11*AW360+0.1*BG360)/(Escenarios!$F$12)</f>
        <v>3.5973678953858092E-2</v>
      </c>
      <c r="BN360" s="121">
        <f t="shared" si="52"/>
        <v>76.919977542360712</v>
      </c>
      <c r="BO360" s="121">
        <f>MAX(0,(BN360-Constantes!$D$13)*(1-EXP(-Constantes!$D$23)))</f>
        <v>0.25157116105690569</v>
      </c>
      <c r="BP360" s="121">
        <f>BL360+AY360*Escenarios!$F$11/Escenarios!$F$12+BO360</f>
        <v>0.36567616467137848</v>
      </c>
      <c r="BQ360" s="121">
        <f>0.0526*BL360*Observaciones!$F359^1.218</f>
        <v>0</v>
      </c>
      <c r="BR360" s="121">
        <f>BQ360*Constantes!$F$38</f>
        <v>0</v>
      </c>
      <c r="BS360" s="121">
        <f t="shared" si="53"/>
        <v>0</v>
      </c>
      <c r="BT360" s="15"/>
      <c r="BU360" s="74">
        <v>354</v>
      </c>
      <c r="BV360" s="75">
        <f>0.0526*Observaciones!$F359^2.218</f>
        <v>0</v>
      </c>
      <c r="BW360" s="75">
        <f>IF(Observaciones!$F359&gt;0.05*$CA$7,((Observaciones!$F359-0.05*$CA$7)^2)/(Observaciones!$F359+0.95*$CA$7),0)</f>
        <v>0</v>
      </c>
      <c r="BX360" s="75">
        <f>0.0526*BW360*Observaciones!$F359^1.218</f>
        <v>0</v>
      </c>
      <c r="BY360" s="27"/>
      <c r="BZ360" s="27"/>
      <c r="CA360" s="103"/>
      <c r="CB360" s="37"/>
    </row>
    <row r="361" spans="2:80" s="2" customFormat="1" ht="14.5" x14ac:dyDescent="0.35">
      <c r="B361" s="36"/>
      <c r="C361" s="74">
        <v>355</v>
      </c>
      <c r="D361" s="146">
        <f>ETo!$I360*((1-Constantes!$D$19)*ETo!$K360+ETo!$L360)</f>
        <v>2.067633031482135</v>
      </c>
      <c r="E361" s="75">
        <f>MIN(D361*Constantes!$D$17,0.8*(H360+Observaciones!$F360-F361-G361-Constantes!$D$14))</f>
        <v>1.2860588225459508</v>
      </c>
      <c r="F361" s="75">
        <f>IF(Observaciones!$F360&gt;0.05*Constantes!$D$18,((Observaciones!$F360-0.05*Constantes!$D$18)^2)/(Observaciones!$F360+0.95*Constantes!$D$18),0)</f>
        <v>0</v>
      </c>
      <c r="G361" s="75">
        <f>MAX(0,H360+Observaciones!$F360-F361-Constantes!$D$13)</f>
        <v>0</v>
      </c>
      <c r="H361" s="75">
        <f>H360+Observaciones!$F360-F361-E361-G361-I360</f>
        <v>32.897208856583752</v>
      </c>
      <c r="I361" s="75">
        <f>MAX(0,(H361-Constantes!$D$14)*(1-EXP(-Constantes!$D$22)))</f>
        <v>0.10183956025292895</v>
      </c>
      <c r="J361" s="75">
        <f t="shared" si="45"/>
        <v>70.336611736008564</v>
      </c>
      <c r="K361" s="75">
        <f>MAX(0,(J361-Constantes!$D$13)*(1-EXP(-Constantes!$D$23)))</f>
        <v>0.20609653170986655</v>
      </c>
      <c r="L361" s="75">
        <f t="shared" si="46"/>
        <v>0.30793609196279548</v>
      </c>
      <c r="M361" s="75">
        <f>0.0526*F361*Observaciones!$F360^1.218</f>
        <v>0</v>
      </c>
      <c r="N361" s="75">
        <f>M361*Constantes!$D$38</f>
        <v>0</v>
      </c>
      <c r="O361" s="75">
        <f t="shared" si="47"/>
        <v>0</v>
      </c>
      <c r="P361" s="15"/>
      <c r="Q361" s="120">
        <v>355</v>
      </c>
      <c r="R361" s="146">
        <f>ETo!$I360*((1-Constantes!$E$19)*ETo!$K360+ETo!$L360)</f>
        <v>2.0679192323708704</v>
      </c>
      <c r="S361" s="121">
        <f>MIN(R361*Constantes!$E$17,0.8*(V360+Observaciones!$F360-T361-U361-Constantes!$D$14))</f>
        <v>1.2871692317264409</v>
      </c>
      <c r="T361" s="121">
        <f>IF(Observaciones!$F360&gt;0.05*Constantes!$E$18,((Observaciones!$F360-0.05*Constantes!$E$18)^2)/(Observaciones!$F360+0.95*Constantes!$E$18),0)</f>
        <v>0</v>
      </c>
      <c r="U361" s="121">
        <f>MAX(0,V360+Observaciones!$F360-T361-Constantes!$D$13)</f>
        <v>0</v>
      </c>
      <c r="V361" s="121">
        <f>V360+Observaciones!$F360-T361-S361-U361-W360</f>
        <v>32.892827386171142</v>
      </c>
      <c r="W361" s="121">
        <f>MAX(0,(V361-Constantes!$D$14)*(1-EXP(-Constantes!$D$22)))</f>
        <v>0.10177923925500494</v>
      </c>
      <c r="X361" s="119">
        <f>X360+(Entradas!$E$19*U361-Y360)/(800*Entradas!$D$44)</f>
        <v>0</v>
      </c>
      <c r="Y361" s="119">
        <f>8000*Entradas!$D$45*X361/Constantes!$E$32</f>
        <v>0</v>
      </c>
      <c r="Z361" s="119">
        <f>10*Escenarios!$E$11*T361</f>
        <v>0</v>
      </c>
      <c r="AA361" s="119">
        <f>10*Escenarios!$E$11*Y361</f>
        <v>0</v>
      </c>
      <c r="AB361" s="119">
        <f>0.001*Observaciones!$F360*Escenarios!$E$9</f>
        <v>0</v>
      </c>
      <c r="AC361" s="119">
        <f>Observaciones!$I360</f>
        <v>0</v>
      </c>
      <c r="AD361" s="119">
        <f>MIN(0.0005*ETo!$M360*Escenarios!$E$9*(AH360/Constantes!$E$27)^(2/3),AH360+Z361+AA361+AB361+AC361)</f>
        <v>3.6233141300826541</v>
      </c>
      <c r="AE361" s="119">
        <f>MIN(Constantes!$E$26*(AH360/Constantes!$E$27)^(2/3),AH360+Z361+AA361+AB361+AC361-AD361)</f>
        <v>11.770741375769587</v>
      </c>
      <c r="AF361" s="119">
        <f>MIN(Entradas!$E$20,AH360+Z361+AA361+AB361+AC361-AD361-AE361)</f>
        <v>1</v>
      </c>
      <c r="AG361" s="119">
        <f>MAX(0,AH360+Z361+AA361+AB361+AC361-AD361-AE361-AF361-Constantes!$E$27)</f>
        <v>0</v>
      </c>
      <c r="AH361" s="119">
        <f t="shared" si="48"/>
        <v>2993.6265860016088</v>
      </c>
      <c r="AI361" s="119">
        <f>(Escenarios!$E$11*S361+0.1*AD361)/(Escenarios!$E$12)</f>
        <v>1.2791334259305849</v>
      </c>
      <c r="AJ361" s="119">
        <f>AG361/10/Escenarios!$E$12</f>
        <v>0</v>
      </c>
      <c r="AK361" s="119">
        <f>(Escenarios!$E$11*U361+0.1*AE361)/(Escenarios!$E$12)</f>
        <v>3.3630689645055965E-2</v>
      </c>
      <c r="AL361" s="121">
        <f t="shared" si="49"/>
        <v>75.58059018605374</v>
      </c>
      <c r="AM361" s="121">
        <f>MAX(0,(AL361-Constantes!$D$13)*(1-EXP(-Constantes!$D$23)))</f>
        <v>0.24231933678163889</v>
      </c>
      <c r="AN361" s="121">
        <f>AJ361+W361*Escenarios!$E$11/Escenarios!$E$12+AM361</f>
        <v>0.34264458690442945</v>
      </c>
      <c r="AO361" s="121">
        <f>0.0526*AJ361*Observaciones!$F360^1.218</f>
        <v>0</v>
      </c>
      <c r="AP361" s="121">
        <f>AO361*Constantes!$E$38</f>
        <v>0</v>
      </c>
      <c r="AQ361" s="121">
        <f t="shared" si="50"/>
        <v>0</v>
      </c>
      <c r="AR361" s="15"/>
      <c r="AS361" s="74">
        <v>355</v>
      </c>
      <c r="AT361" s="146">
        <f>ETo!$I360*((1-Constantes!$F$19)*ETo!$K360+ETo!$L360)</f>
        <v>2.0688298715623006</v>
      </c>
      <c r="AU361" s="121">
        <f>MIN(AT361*Constantes!$F$17,0.8*(AX360+Observaciones!$F360-AV361-AW361-Constantes!$D$14))</f>
        <v>1.2907085698643799</v>
      </c>
      <c r="AV361" s="121">
        <f>IF(Observaciones!$F360&gt;0.05*Constantes!$F$18,((Observaciones!$F360-0.05*Constantes!$F$18)^2)/(Observaciones!$F360+0.95*Constantes!$F$18),0)</f>
        <v>0</v>
      </c>
      <c r="AW361" s="121">
        <f>MAX(0,AX360+Observaciones!$F360-AV361-Constantes!$D$13)</f>
        <v>0</v>
      </c>
      <c r="AX361" s="121">
        <f>AX360+Observaciones!$F360-AV361-AU361-AW361-AY360</f>
        <v>32.87870176628784</v>
      </c>
      <c r="AY361" s="121">
        <f>MAX(0,(AX361-Constantes!$D$14)*(1-EXP(-Constantes!$D$22)))</f>
        <v>0.10158476767185705</v>
      </c>
      <c r="AZ361" s="119">
        <f>AZ360+(Entradas!$F$19*AW361-BA360)/(800*Entradas!$D$44)</f>
        <v>0</v>
      </c>
      <c r="BA361" s="119">
        <f>8000*Entradas!$D$45*AZ361/Constantes!$F$32</f>
        <v>0</v>
      </c>
      <c r="BB361" s="119">
        <f>10*Escenarios!$F$11*AV361</f>
        <v>0</v>
      </c>
      <c r="BC361" s="119">
        <f>10*Escenarios!$F$11*BA361</f>
        <v>0</v>
      </c>
      <c r="BD361" s="119">
        <f>0.001*Observaciones!$F360*Escenarios!$F$9</f>
        <v>0</v>
      </c>
      <c r="BE361" s="119">
        <f>Observaciones!$I360</f>
        <v>0</v>
      </c>
      <c r="BF361" s="119">
        <f>MIN(0.0005*ETo!$M360*Escenarios!$F$9*(BJ360/Constantes!$F$27)^(2/3),BJ360+BB361+BE361+BC361+BD361)</f>
        <v>3.7671850999904688</v>
      </c>
      <c r="BG361" s="119">
        <f>MIN(Constantes!$F$26*(BJ360/Constantes!$F$27)^(2/3),BJ360+BB361+BC361+BD361+BE361-BF361)</f>
        <v>12.238122319697675</v>
      </c>
      <c r="BH361" s="119">
        <f>MIN(Entradas!$F$20,BJ360+BB361+BC361+BD361+BE361-BF361-BG361)</f>
        <v>1</v>
      </c>
      <c r="BI361" s="119">
        <f>MAX(0,BJ360+BB361+BC361+BD361+BE361-BF361-BG361-BH361-Constantes!$F$27)</f>
        <v>0</v>
      </c>
      <c r="BJ361" s="119">
        <f t="shared" si="51"/>
        <v>381.87807596516251</v>
      </c>
      <c r="BK361" s="119">
        <f>(Escenarios!$F$11*AU361+0.1*BF361)/(Escenarios!$F$12)</f>
        <v>1.2277171804435307</v>
      </c>
      <c r="BL361" s="119">
        <f>BI361/10/Escenarios!$F$12</f>
        <v>0</v>
      </c>
      <c r="BM361" s="119">
        <f>(Escenarios!$F$11*AW361+0.1*BG361)/(Escenarios!$F$12)</f>
        <v>3.4966063770564784E-2</v>
      </c>
      <c r="BN361" s="121">
        <f t="shared" si="52"/>
        <v>76.703372445074379</v>
      </c>
      <c r="BO361" s="121">
        <f>MAX(0,(BN361-Constantes!$D$13)*(1-EXP(-Constantes!$D$23)))</f>
        <v>0.25007496035903909</v>
      </c>
      <c r="BP361" s="121">
        <f>BL361+AY361*Escenarios!$F$11/Escenarios!$F$12+BO361</f>
        <v>0.3458548841639329</v>
      </c>
      <c r="BQ361" s="121">
        <f>0.0526*BL361*Observaciones!$F360^1.218</f>
        <v>0</v>
      </c>
      <c r="BR361" s="121">
        <f>BQ361*Constantes!$F$38</f>
        <v>0</v>
      </c>
      <c r="BS361" s="121">
        <f t="shared" si="53"/>
        <v>0</v>
      </c>
      <c r="BT361" s="15"/>
      <c r="BU361" s="74">
        <v>355</v>
      </c>
      <c r="BV361" s="75">
        <f>0.0526*Observaciones!$F360^2.218</f>
        <v>0</v>
      </c>
      <c r="BW361" s="75">
        <f>IF(Observaciones!$F360&gt;0.05*$CA$7,((Observaciones!$F360-0.05*$CA$7)^2)/(Observaciones!$F360+0.95*$CA$7),0)</f>
        <v>0</v>
      </c>
      <c r="BX361" s="75">
        <f>0.0526*BW361*Observaciones!$F360^1.218</f>
        <v>0</v>
      </c>
      <c r="BY361" s="27"/>
      <c r="BZ361" s="27"/>
      <c r="CA361" s="103"/>
      <c r="CB361" s="37"/>
    </row>
    <row r="362" spans="2:80" s="2" customFormat="1" ht="14.5" x14ac:dyDescent="0.35">
      <c r="B362" s="36"/>
      <c r="C362" s="74">
        <v>356</v>
      </c>
      <c r="D362" s="146">
        <f>ETo!$I361*((1-Constantes!$D$19)*ETo!$K361+ETo!$L361)</f>
        <v>2.0891307908283103</v>
      </c>
      <c r="E362" s="75">
        <f>MIN(D362*Constantes!$D$17,0.8*(H361+Observaciones!$F361-F362-G362-Constantes!$D$14))</f>
        <v>1.2994303360839699</v>
      </c>
      <c r="F362" s="75">
        <f>IF(Observaciones!$F361&gt;0.05*Constantes!$D$18,((Observaciones!$F361-0.05*Constantes!$D$18)^2)/(Observaciones!$F361+0.95*Constantes!$D$18),0)</f>
        <v>0</v>
      </c>
      <c r="G362" s="75">
        <f>MAX(0,H361+Observaciones!$F361-F362-Constantes!$D$13)</f>
        <v>0</v>
      </c>
      <c r="H362" s="75">
        <f>H361+Observaciones!$F361-F362-E362-G362-I361</f>
        <v>31.495938960246853</v>
      </c>
      <c r="I362" s="75">
        <f>MAX(0,(H362-Constantes!$D$14)*(1-EXP(-Constantes!$D$22)))</f>
        <v>8.2547863505498947E-2</v>
      </c>
      <c r="J362" s="75">
        <f t="shared" si="45"/>
        <v>70.130515204298703</v>
      </c>
      <c r="K362" s="75">
        <f>MAX(0,(J362-Constantes!$D$13)*(1-EXP(-Constantes!$D$23)))</f>
        <v>0.20467291897666964</v>
      </c>
      <c r="L362" s="75">
        <f t="shared" si="46"/>
        <v>0.28722078248216859</v>
      </c>
      <c r="M362" s="75">
        <f>0.0526*F362*Observaciones!$F361^1.218</f>
        <v>0</v>
      </c>
      <c r="N362" s="75">
        <f>M362*Constantes!$D$38</f>
        <v>0</v>
      </c>
      <c r="O362" s="75">
        <f t="shared" si="47"/>
        <v>0</v>
      </c>
      <c r="P362" s="15"/>
      <c r="Q362" s="120">
        <v>356</v>
      </c>
      <c r="R362" s="146">
        <f>ETo!$I361*((1-Constantes!$E$19)*ETo!$K361+ETo!$L361)</f>
        <v>2.0894199748924422</v>
      </c>
      <c r="S362" s="121">
        <f>MIN(R362*Constantes!$E$17,0.8*(V361+Observaciones!$F361-T362-U362-Constantes!$D$14))</f>
        <v>1.3005522951458524</v>
      </c>
      <c r="T362" s="121">
        <f>IF(Observaciones!$F361&gt;0.05*Constantes!$E$18,((Observaciones!$F361-0.05*Constantes!$E$18)^2)/(Observaciones!$F361+0.95*Constantes!$E$18),0)</f>
        <v>0</v>
      </c>
      <c r="U362" s="121">
        <f>MAX(0,V361+Observaciones!$F361-T362-Constantes!$D$13)</f>
        <v>0</v>
      </c>
      <c r="V362" s="121">
        <f>V361+Observaciones!$F361-T362-S362-U362-W361</f>
        <v>31.490495851770284</v>
      </c>
      <c r="W362" s="121">
        <f>MAX(0,(V362-Constantes!$D$14)*(1-EXP(-Constantes!$D$22)))</f>
        <v>8.2472926622627313E-2</v>
      </c>
      <c r="X362" s="119">
        <f>X361+(Entradas!$E$19*U362-Y361)/(800*Entradas!$D$44)</f>
        <v>0</v>
      </c>
      <c r="Y362" s="119">
        <f>8000*Entradas!$D$45*X362/Constantes!$E$32</f>
        <v>0</v>
      </c>
      <c r="Z362" s="119">
        <f>10*Escenarios!$E$11*T362</f>
        <v>0</v>
      </c>
      <c r="AA362" s="119">
        <f>10*Escenarios!$E$11*Y362</f>
        <v>0</v>
      </c>
      <c r="AB362" s="119">
        <f>0.001*Observaciones!$F361*Escenarios!$E$9</f>
        <v>0</v>
      </c>
      <c r="AC362" s="119">
        <f>Observaciones!$I361</f>
        <v>0</v>
      </c>
      <c r="AD362" s="119">
        <f>MIN(0.0005*ETo!$M361*Escenarios!$E$9*(AH361/Constantes!$E$27)^(2/3),AH361+Z362+AA362+AB362+AC362)</f>
        <v>3.6476967216599667</v>
      </c>
      <c r="AE362" s="119">
        <f>MIN(Constantes!$E$26*(AH361/Constantes!$E$27)^(2/3),AH361+Z362+AA362+AB362+AC362-AD362)</f>
        <v>11.727962980028064</v>
      </c>
      <c r="AF362" s="119">
        <f>MIN(Entradas!$E$20,AH361+Z362+AA362+AB362+AC362-AD362-AE362)</f>
        <v>1</v>
      </c>
      <c r="AG362" s="119">
        <f>MAX(0,AH361+Z362+AA362+AB362+AC362-AD362-AE362-AF362-Constantes!$E$27)</f>
        <v>0</v>
      </c>
      <c r="AH362" s="119">
        <f t="shared" si="48"/>
        <v>2977.2509262999206</v>
      </c>
      <c r="AI362" s="119">
        <f>(Escenarios!$E$11*S362+0.1*AD362)/(Escenarios!$E$12)</f>
        <v>1.2923949672770829</v>
      </c>
      <c r="AJ362" s="119">
        <f>AG362/10/Escenarios!$E$12</f>
        <v>0</v>
      </c>
      <c r="AK362" s="119">
        <f>(Escenarios!$E$11*U362+0.1*AE362)/(Escenarios!$E$12)</f>
        <v>3.3508465657223041E-2</v>
      </c>
      <c r="AL362" s="121">
        <f t="shared" si="49"/>
        <v>75.371779314929327</v>
      </c>
      <c r="AM362" s="121">
        <f>MAX(0,(AL362-Constantes!$D$13)*(1-EXP(-Constantes!$D$23)))</f>
        <v>0.24087697473655051</v>
      </c>
      <c r="AN362" s="121">
        <f>AJ362+W362*Escenarios!$E$11/Escenarios!$E$12+AM362</f>
        <v>0.32217171669314026</v>
      </c>
      <c r="AO362" s="121">
        <f>0.0526*AJ362*Observaciones!$F361^1.218</f>
        <v>0</v>
      </c>
      <c r="AP362" s="121">
        <f>AO362*Constantes!$E$38</f>
        <v>0</v>
      </c>
      <c r="AQ362" s="121">
        <f t="shared" si="50"/>
        <v>0</v>
      </c>
      <c r="AR362" s="15"/>
      <c r="AS362" s="74">
        <v>356</v>
      </c>
      <c r="AT362" s="146">
        <f>ETo!$I361*((1-Constantes!$F$19)*ETo!$K361+ETo!$L361)</f>
        <v>2.0903401060055908</v>
      </c>
      <c r="AU362" s="121">
        <f>MIN(AT362*Constantes!$F$17,0.8*(AX361+Observaciones!$F361-AV362-AW362-Constantes!$D$14))</f>
        <v>1.3041284476017314</v>
      </c>
      <c r="AV362" s="121">
        <f>IF(Observaciones!$F361&gt;0.05*Constantes!$F$18,((Observaciones!$F361-0.05*Constantes!$F$18)^2)/(Observaciones!$F361+0.95*Constantes!$F$18),0)</f>
        <v>0</v>
      </c>
      <c r="AW362" s="121">
        <f>MAX(0,AX361+Observaciones!$F361-AV362-Constantes!$D$13)</f>
        <v>0</v>
      </c>
      <c r="AX362" s="121">
        <f>AX361+Observaciones!$F361-AV362-AU362-AW362-AY361</f>
        <v>31.472988551014254</v>
      </c>
      <c r="AY362" s="121">
        <f>MAX(0,(AX362-Constantes!$D$14)*(1-EXP(-Constantes!$D$22)))</f>
        <v>8.2231898439595413E-2</v>
      </c>
      <c r="AZ362" s="119">
        <f>AZ361+(Entradas!$F$19*AW362-BA361)/(800*Entradas!$D$44)</f>
        <v>0</v>
      </c>
      <c r="BA362" s="119">
        <f>8000*Entradas!$D$45*AZ362/Constantes!$F$32</f>
        <v>0</v>
      </c>
      <c r="BB362" s="119">
        <f>10*Escenarios!$F$11*AV362</f>
        <v>0</v>
      </c>
      <c r="BC362" s="119">
        <f>10*Escenarios!$F$11*BA362</f>
        <v>0</v>
      </c>
      <c r="BD362" s="119">
        <f>0.001*Observaciones!$F361*Escenarios!$F$9</f>
        <v>0</v>
      </c>
      <c r="BE362" s="119">
        <f>Observaciones!$I361</f>
        <v>0</v>
      </c>
      <c r="BF362" s="119">
        <f>MIN(0.0005*ETo!$M361*Escenarios!$F$9*(BJ361/Constantes!$F$27)^(2/3),BJ361+BB362+BE362+BC362+BD362)</f>
        <v>3.6974029209766739</v>
      </c>
      <c r="BG362" s="119">
        <f>MIN(Constantes!$F$26*(BJ361/Constantes!$F$27)^(2/3),BJ361+BB362+BC362+BD362+BE362-BF362)</f>
        <v>11.887776832425024</v>
      </c>
      <c r="BH362" s="119">
        <f>MIN(Entradas!$F$20,BJ361+BB362+BC362+BD362+BE362-BF362-BG362)</f>
        <v>1</v>
      </c>
      <c r="BI362" s="119">
        <f>MAX(0,BJ361+BB362+BC362+BD362+BE362-BF362-BG362-BH362-Constantes!$F$27)</f>
        <v>0</v>
      </c>
      <c r="BJ362" s="119">
        <f t="shared" si="51"/>
        <v>365.29289621176082</v>
      </c>
      <c r="BK362" s="119">
        <f>(Escenarios!$F$11*AU362+0.1*BF362)/(Escenarios!$F$12)</f>
        <v>1.2401708303701373</v>
      </c>
      <c r="BL362" s="119">
        <f>BI362/10/Escenarios!$F$12</f>
        <v>0</v>
      </c>
      <c r="BM362" s="119">
        <f>(Escenarios!$F$11*AW362+0.1*BG362)/(Escenarios!$F$12)</f>
        <v>3.3965076664071496E-2</v>
      </c>
      <c r="BN362" s="121">
        <f t="shared" si="52"/>
        <v>76.48726256137941</v>
      </c>
      <c r="BO362" s="121">
        <f>MAX(0,(BN362-Constantes!$D$13)*(1-EXP(-Constantes!$D$23)))</f>
        <v>0.24858218035131444</v>
      </c>
      <c r="BP362" s="121">
        <f>BL362+AY362*Escenarios!$F$11/Escenarios!$F$12+BO362</f>
        <v>0.32611511316579012</v>
      </c>
      <c r="BQ362" s="121">
        <f>0.0526*BL362*Observaciones!$F361^1.218</f>
        <v>0</v>
      </c>
      <c r="BR362" s="121">
        <f>BQ362*Constantes!$F$38</f>
        <v>0</v>
      </c>
      <c r="BS362" s="121">
        <f t="shared" si="53"/>
        <v>0</v>
      </c>
      <c r="BT362" s="15"/>
      <c r="BU362" s="74">
        <v>356</v>
      </c>
      <c r="BV362" s="75">
        <f>0.0526*Observaciones!$F361^2.218</f>
        <v>0</v>
      </c>
      <c r="BW362" s="75">
        <f>IF(Observaciones!$F361&gt;0.05*$CA$7,((Observaciones!$F361-0.05*$CA$7)^2)/(Observaciones!$F361+0.95*$CA$7),0)</f>
        <v>0</v>
      </c>
      <c r="BX362" s="75">
        <f>0.0526*BW362*Observaciones!$F361^1.218</f>
        <v>0</v>
      </c>
      <c r="BY362" s="27"/>
      <c r="BZ362" s="27"/>
      <c r="CA362" s="103"/>
      <c r="CB362" s="37"/>
    </row>
    <row r="363" spans="2:80" s="2" customFormat="1" ht="14.5" x14ac:dyDescent="0.35">
      <c r="B363" s="36"/>
      <c r="C363" s="74">
        <v>357</v>
      </c>
      <c r="D363" s="146">
        <f>ETo!$I362*((1-Constantes!$D$19)*ETo!$K362+ETo!$L362)</f>
        <v>1.9977233050376646</v>
      </c>
      <c r="E363" s="75">
        <f>MIN(D363*Constantes!$D$17,0.8*(H362+Observaciones!$F362-F363-G363-Constantes!$D$14))</f>
        <v>1.2425752743985137</v>
      </c>
      <c r="F363" s="75">
        <f>IF(Observaciones!$F362&gt;0.05*Constantes!$D$18,((Observaciones!$F362-0.05*Constantes!$D$18)^2)/(Observaciones!$F362+0.95*Constantes!$D$18),0)</f>
        <v>0</v>
      </c>
      <c r="G363" s="75">
        <f>MAX(0,H362+Observaciones!$F362-F363-Constantes!$D$13)</f>
        <v>0</v>
      </c>
      <c r="H363" s="75">
        <f>H362+Observaciones!$F362-F363-E363-G363-I362</f>
        <v>30.170815822342838</v>
      </c>
      <c r="I363" s="75">
        <f>MAX(0,(H363-Constantes!$D$14)*(1-EXP(-Constantes!$D$22)))</f>
        <v>6.4304501683287246E-2</v>
      </c>
      <c r="J363" s="75">
        <f t="shared" si="45"/>
        <v>69.925842285322034</v>
      </c>
      <c r="K363" s="75">
        <f>MAX(0,(J363-Constantes!$D$13)*(1-EXP(-Constantes!$D$23)))</f>
        <v>0.20325913985492311</v>
      </c>
      <c r="L363" s="75">
        <f t="shared" si="46"/>
        <v>0.26756364153821033</v>
      </c>
      <c r="M363" s="75">
        <f>0.0526*F363*Observaciones!$F362^1.218</f>
        <v>0</v>
      </c>
      <c r="N363" s="75">
        <f>M363*Constantes!$D$38</f>
        <v>0</v>
      </c>
      <c r="O363" s="75">
        <f t="shared" si="47"/>
        <v>0</v>
      </c>
      <c r="P363" s="15"/>
      <c r="Q363" s="120">
        <v>357</v>
      </c>
      <c r="R363" s="146">
        <f>ETo!$I362*((1-Constantes!$E$19)*ETo!$K362+ETo!$L362)</f>
        <v>1.9979996836388834</v>
      </c>
      <c r="S363" s="121">
        <f>MIN(R363*Constantes!$E$17,0.8*(V362+Observaciones!$F362-T363-U363-Constantes!$D$14))</f>
        <v>1.2436480484929797</v>
      </c>
      <c r="T363" s="121">
        <f>IF(Observaciones!$F362&gt;0.05*Constantes!$E$18,((Observaciones!$F362-0.05*Constantes!$E$18)^2)/(Observaciones!$F362+0.95*Constantes!$E$18),0)</f>
        <v>0</v>
      </c>
      <c r="U363" s="121">
        <f>MAX(0,V362+Observaciones!$F362-T363-Constantes!$D$13)</f>
        <v>0</v>
      </c>
      <c r="V363" s="121">
        <f>V362+Observaciones!$F362-T363-S363-U363-W362</f>
        <v>30.164374876654676</v>
      </c>
      <c r="W363" s="121">
        <f>MAX(0,(V363-Constantes!$D$14)*(1-EXP(-Constantes!$D$22)))</f>
        <v>6.4215827280656099E-2</v>
      </c>
      <c r="X363" s="119">
        <f>X362+(Entradas!$E$19*U363-Y362)/(800*Entradas!$D$44)</f>
        <v>0</v>
      </c>
      <c r="Y363" s="119">
        <f>8000*Entradas!$D$45*X363/Constantes!$E$32</f>
        <v>0</v>
      </c>
      <c r="Z363" s="119">
        <f>10*Escenarios!$E$11*T363</f>
        <v>0</v>
      </c>
      <c r="AA363" s="119">
        <f>10*Escenarios!$E$11*Y363</f>
        <v>0</v>
      </c>
      <c r="AB363" s="119">
        <f>0.001*Observaciones!$F362*Escenarios!$E$9</f>
        <v>0</v>
      </c>
      <c r="AC363" s="119">
        <f>Observaciones!$I362</f>
        <v>0</v>
      </c>
      <c r="AD363" s="119">
        <f>MIN(0.0005*ETo!$M362*Escenarios!$E$9*(AH362/Constantes!$E$27)^(2/3),AH362+Z363+AA363+AB363+AC363)</f>
        <v>3.4750565483917972</v>
      </c>
      <c r="AE363" s="119">
        <f>MIN(Constantes!$E$26*(AH362/Constantes!$E$27)^(2/3),AH362+Z363+AA363+AB363+AC363-AD363)</f>
        <v>11.685154556575919</v>
      </c>
      <c r="AF363" s="119">
        <f>MIN(Entradas!$E$20,AH362+Z363+AA363+AB363+AC363-AD363-AE363)</f>
        <v>1</v>
      </c>
      <c r="AG363" s="119">
        <f>MAX(0,AH362+Z363+AA363+AB363+AC363-AD363-AE363-AF363-Constantes!$E$27)</f>
        <v>0</v>
      </c>
      <c r="AH363" s="119">
        <f t="shared" si="48"/>
        <v>2961.0907151949527</v>
      </c>
      <c r="AI363" s="119">
        <f>(Escenarios!$E$11*S363+0.1*AD363)/(Escenarios!$E$12)</f>
        <v>1.235810380795628</v>
      </c>
      <c r="AJ363" s="119">
        <f>AG363/10/Escenarios!$E$12</f>
        <v>0</v>
      </c>
      <c r="AK363" s="119">
        <f>(Escenarios!$E$11*U363+0.1*AE363)/(Escenarios!$E$12)</f>
        <v>3.3386155875931196E-2</v>
      </c>
      <c r="AL363" s="121">
        <f t="shared" si="49"/>
        <v>75.164288496068707</v>
      </c>
      <c r="AM363" s="121">
        <f>MAX(0,(AL363-Constantes!$D$13)*(1-EXP(-Constantes!$D$23)))</f>
        <v>0.23944373095849761</v>
      </c>
      <c r="AN363" s="121">
        <f>AJ363+W363*Escenarios!$E$11/Escenarios!$E$12+AM363</f>
        <v>0.30274218927800145</v>
      </c>
      <c r="AO363" s="121">
        <f>0.0526*AJ363*Observaciones!$F362^1.218</f>
        <v>0</v>
      </c>
      <c r="AP363" s="121">
        <f>AO363*Constantes!$E$38</f>
        <v>0</v>
      </c>
      <c r="AQ363" s="121">
        <f t="shared" si="50"/>
        <v>0</v>
      </c>
      <c r="AR363" s="15"/>
      <c r="AS363" s="74">
        <v>357</v>
      </c>
      <c r="AT363" s="146">
        <f>ETo!$I362*((1-Constantes!$F$19)*ETo!$K362+ETo!$L362)</f>
        <v>1.9988790700973074</v>
      </c>
      <c r="AU363" s="121">
        <f>MIN(AT363*Constantes!$F$17,0.8*(AX362+Observaciones!$F362-AV363-AW363-Constantes!$D$14))</f>
        <v>1.2470674275158464</v>
      </c>
      <c r="AV363" s="121">
        <f>IF(Observaciones!$F362&gt;0.05*Constantes!$F$18,((Observaciones!$F362-0.05*Constantes!$F$18)^2)/(Observaciones!$F362+0.95*Constantes!$F$18),0)</f>
        <v>0</v>
      </c>
      <c r="AW363" s="121">
        <f>MAX(0,AX362+Observaciones!$F362-AV363-Constantes!$D$13)</f>
        <v>0</v>
      </c>
      <c r="AX363" s="121">
        <f>AX362+Observaciones!$F362-AV363-AU363-AW363-AY362</f>
        <v>30.143689225058811</v>
      </c>
      <c r="AY363" s="121">
        <f>MAX(0,(AX363-Constantes!$D$14)*(1-EXP(-Constantes!$D$22)))</f>
        <v>6.39310418023884E-2</v>
      </c>
      <c r="AZ363" s="119">
        <f>AZ362+(Entradas!$F$19*AW363-BA362)/(800*Entradas!$D$44)</f>
        <v>0</v>
      </c>
      <c r="BA363" s="119">
        <f>8000*Entradas!$D$45*AZ363/Constantes!$F$32</f>
        <v>0</v>
      </c>
      <c r="BB363" s="119">
        <f>10*Escenarios!$F$11*AV363</f>
        <v>0</v>
      </c>
      <c r="BC363" s="119">
        <f>10*Escenarios!$F$11*BA363</f>
        <v>0</v>
      </c>
      <c r="BD363" s="119">
        <f>0.001*Observaciones!$F362*Escenarios!$F$9</f>
        <v>0</v>
      </c>
      <c r="BE363" s="119">
        <f>Observaciones!$I362</f>
        <v>0</v>
      </c>
      <c r="BF363" s="119">
        <f>MIN(0.0005*ETo!$M362*Escenarios!$F$9*(BJ362/Constantes!$F$27)^(2/3),BJ362+BB363+BE363+BC363+BD363)</f>
        <v>3.4321984630450659</v>
      </c>
      <c r="BG363" s="119">
        <f>MIN(Constantes!$F$26*(BJ362/Constantes!$F$27)^(2/3),BJ362+BB363+BC363+BD363+BE363-BF363)</f>
        <v>11.541040829417366</v>
      </c>
      <c r="BH363" s="119">
        <f>MIN(Entradas!$F$20,BJ362+BB363+BC363+BD363+BE363-BF363-BG363)</f>
        <v>1</v>
      </c>
      <c r="BI363" s="119">
        <f>MAX(0,BJ362+BB363+BC363+BD363+BE363-BF363-BG363-BH363-Constantes!$F$27)</f>
        <v>0</v>
      </c>
      <c r="BJ363" s="119">
        <f t="shared" si="51"/>
        <v>349.31965691929844</v>
      </c>
      <c r="BK363" s="119">
        <f>(Escenarios!$F$11*AU363+0.1*BF363)/(Escenarios!$F$12)</f>
        <v>1.1856127129807839</v>
      </c>
      <c r="BL363" s="119">
        <f>BI363/10/Escenarios!$F$12</f>
        <v>0</v>
      </c>
      <c r="BM363" s="119">
        <f>(Escenarios!$F$11*AW363+0.1*BG363)/(Escenarios!$F$12)</f>
        <v>3.29744023697639E-2</v>
      </c>
      <c r="BN363" s="121">
        <f t="shared" si="52"/>
        <v>76.27165478339785</v>
      </c>
      <c r="BO363" s="121">
        <f>MAX(0,(BN363-Constantes!$D$13)*(1-EXP(-Constantes!$D$23)))</f>
        <v>0.24709286864109625</v>
      </c>
      <c r="BP363" s="121">
        <f>BL363+AY363*Escenarios!$F$11/Escenarios!$F$12+BO363</f>
        <v>0.30737070805477673</v>
      </c>
      <c r="BQ363" s="121">
        <f>0.0526*BL363*Observaciones!$F362^1.218</f>
        <v>0</v>
      </c>
      <c r="BR363" s="121">
        <f>BQ363*Constantes!$F$38</f>
        <v>0</v>
      </c>
      <c r="BS363" s="121">
        <f t="shared" si="53"/>
        <v>0</v>
      </c>
      <c r="BT363" s="15"/>
      <c r="BU363" s="74">
        <v>357</v>
      </c>
      <c r="BV363" s="75">
        <f>0.0526*Observaciones!$F362^2.218</f>
        <v>0</v>
      </c>
      <c r="BW363" s="75">
        <f>IF(Observaciones!$F362&gt;0.05*$CA$7,((Observaciones!$F362-0.05*$CA$7)^2)/(Observaciones!$F362+0.95*$CA$7),0)</f>
        <v>0</v>
      </c>
      <c r="BX363" s="75">
        <f>0.0526*BW363*Observaciones!$F362^1.218</f>
        <v>0</v>
      </c>
      <c r="BY363" s="27"/>
      <c r="BZ363" s="27"/>
      <c r="CA363" s="103"/>
      <c r="CB363" s="37"/>
    </row>
    <row r="364" spans="2:80" s="2" customFormat="1" ht="14.5" x14ac:dyDescent="0.35">
      <c r="B364" s="36"/>
      <c r="C364" s="74">
        <v>358</v>
      </c>
      <c r="D364" s="146">
        <f>ETo!$I363*((1-Constantes!$D$19)*ETo!$K363+ETo!$L363)</f>
        <v>2.0138577724054145</v>
      </c>
      <c r="E364" s="75">
        <f>MIN(D364*Constantes!$D$17,0.8*(H363+Observaciones!$F363-F364-G364-Constantes!$D$14))</f>
        <v>1.2526108434716678</v>
      </c>
      <c r="F364" s="75">
        <f>IF(Observaciones!$F363&gt;0.05*Constantes!$D$18,((Observaciones!$F363-0.05*Constantes!$D$18)^2)/(Observaciones!$F363+0.95*Constantes!$D$18),0)</f>
        <v>0</v>
      </c>
      <c r="G364" s="75">
        <f>MAX(0,H363+Observaciones!$F363-F364-Constantes!$D$13)</f>
        <v>0</v>
      </c>
      <c r="H364" s="75">
        <f>H363+Observaciones!$F363-F364-E364-G364-I363</f>
        <v>28.853900477187882</v>
      </c>
      <c r="I364" s="75">
        <f>MAX(0,(H364-Constantes!$D$14)*(1-EXP(-Constantes!$D$22)))</f>
        <v>4.6174138969309102E-2</v>
      </c>
      <c r="J364" s="75">
        <f t="shared" si="45"/>
        <v>69.722583145467112</v>
      </c>
      <c r="K364" s="75">
        <f>MAX(0,(J364-Constantes!$D$13)*(1-EXP(-Constantes!$D$23)))</f>
        <v>0.2018551264189111</v>
      </c>
      <c r="L364" s="75">
        <f t="shared" si="46"/>
        <v>0.2480292653882202</v>
      </c>
      <c r="M364" s="75">
        <f>0.0526*F364*Observaciones!$F363^1.218</f>
        <v>0</v>
      </c>
      <c r="N364" s="75">
        <f>M364*Constantes!$D$38</f>
        <v>0</v>
      </c>
      <c r="O364" s="75">
        <f t="shared" si="47"/>
        <v>0</v>
      </c>
      <c r="P364" s="15"/>
      <c r="Q364" s="120">
        <v>358</v>
      </c>
      <c r="R364" s="146">
        <f>ETo!$I363*((1-Constantes!$E$19)*ETo!$K363+ETo!$L363)</f>
        <v>2.0141364338379386</v>
      </c>
      <c r="S364" s="121">
        <f>MIN(R364*Constantes!$E$17,0.8*(V363+Observaciones!$F363-T364-U364-Constantes!$D$14))</f>
        <v>1.2536923132936246</v>
      </c>
      <c r="T364" s="121">
        <f>IF(Observaciones!$F363&gt;0.05*Constantes!$E$18,((Observaciones!$F363-0.05*Constantes!$E$18)^2)/(Observaciones!$F363+0.95*Constantes!$E$18),0)</f>
        <v>0</v>
      </c>
      <c r="U364" s="121">
        <f>MAX(0,V363+Observaciones!$F363-T364-Constantes!$D$13)</f>
        <v>0</v>
      </c>
      <c r="V364" s="121">
        <f>V363+Observaciones!$F363-T364-S364-U364-W363</f>
        <v>28.846466736080398</v>
      </c>
      <c r="W364" s="121">
        <f>MAX(0,(V364-Constantes!$D$14)*(1-EXP(-Constantes!$D$22)))</f>
        <v>4.6071796458762512E-2</v>
      </c>
      <c r="X364" s="119">
        <f>X363+(Entradas!$E$19*U364-Y363)/(800*Entradas!$D$44)</f>
        <v>0</v>
      </c>
      <c r="Y364" s="119">
        <f>8000*Entradas!$D$45*X364/Constantes!$E$32</f>
        <v>0</v>
      </c>
      <c r="Z364" s="119">
        <f>10*Escenarios!$E$11*T364</f>
        <v>0</v>
      </c>
      <c r="AA364" s="119">
        <f>10*Escenarios!$E$11*Y364</f>
        <v>0</v>
      </c>
      <c r="AB364" s="119">
        <f>0.001*Observaciones!$F363*Escenarios!$E$9</f>
        <v>0</v>
      </c>
      <c r="AC364" s="119">
        <f>Observaciones!$I363</f>
        <v>0</v>
      </c>
      <c r="AD364" s="119">
        <f>MIN(0.0005*ETo!$M363*Escenarios!$E$9*(AH363/Constantes!$E$27)^(2/3),AH363+Z364+AA364+AB364+AC364)</f>
        <v>3.4905364871940874</v>
      </c>
      <c r="AE364" s="119">
        <f>MIN(Constantes!$E$26*(AH363/Constantes!$E$27)^(2/3),AH363+Z364+AA364+AB364+AC364-AD364)</f>
        <v>11.64283233570481</v>
      </c>
      <c r="AF364" s="119">
        <f>MIN(Entradas!$E$20,AH363+Z364+AA364+AB364+AC364-AD364-AE364)</f>
        <v>1</v>
      </c>
      <c r="AG364" s="119">
        <f>MAX(0,AH363+Z364+AA364+AB364+AC364-AD364-AE364-AF364-Constantes!$E$27)</f>
        <v>0</v>
      </c>
      <c r="AH364" s="119">
        <f t="shared" si="48"/>
        <v>2944.9573463720535</v>
      </c>
      <c r="AI364" s="119">
        <f>(Escenarios!$E$11*S364+0.1*AD364)/(Escenarios!$E$12)</f>
        <v>1.2457553844956988</v>
      </c>
      <c r="AJ364" s="119">
        <f>AG364/10/Escenarios!$E$12</f>
        <v>0</v>
      </c>
      <c r="AK364" s="119">
        <f>(Escenarios!$E$11*U364+0.1*AE364)/(Escenarios!$E$12)</f>
        <v>3.3265235244870892E-2</v>
      </c>
      <c r="AL364" s="121">
        <f t="shared" si="49"/>
        <v>74.958110000355077</v>
      </c>
      <c r="AM364" s="121">
        <f>MAX(0,(AL364-Constantes!$D$13)*(1-EXP(-Constantes!$D$23)))</f>
        <v>0.23801955205857064</v>
      </c>
      <c r="AN364" s="121">
        <f>AJ364+W364*Escenarios!$E$11/Escenarios!$E$12+AM364</f>
        <v>0.2834331799964937</v>
      </c>
      <c r="AO364" s="121">
        <f>0.0526*AJ364*Observaciones!$F363^1.218</f>
        <v>0</v>
      </c>
      <c r="AP364" s="121">
        <f>AO364*Constantes!$E$38</f>
        <v>0</v>
      </c>
      <c r="AQ364" s="121">
        <f t="shared" si="50"/>
        <v>0</v>
      </c>
      <c r="AR364" s="15"/>
      <c r="AS364" s="74">
        <v>358</v>
      </c>
      <c r="AT364" s="146">
        <f>ETo!$I363*((1-Constantes!$F$19)*ETo!$K363+ETo!$L363)</f>
        <v>2.0150230838505152</v>
      </c>
      <c r="AU364" s="121">
        <f>MIN(AT364*Constantes!$F$17,0.8*(AX363+Observaciones!$F363-AV364-AW364-Constantes!$D$14))</f>
        <v>1.2571394093591568</v>
      </c>
      <c r="AV364" s="121">
        <f>IF(Observaciones!$F363&gt;0.05*Constantes!$F$18,((Observaciones!$F363-0.05*Constantes!$F$18)^2)/(Observaciones!$F363+0.95*Constantes!$F$18),0)</f>
        <v>0</v>
      </c>
      <c r="AW364" s="121">
        <f>MAX(0,AX363+Observaciones!$F363-AV364-Constantes!$D$13)</f>
        <v>0</v>
      </c>
      <c r="AX364" s="121">
        <f>AX363+Observaciones!$F363-AV364-AU364-AW364-AY363</f>
        <v>28.822618773897265</v>
      </c>
      <c r="AY364" s="121">
        <f>MAX(0,(AX364-Constantes!$D$14)*(1-EXP(-Constantes!$D$22)))</f>
        <v>4.5743474516156124E-2</v>
      </c>
      <c r="AZ364" s="119">
        <f>AZ363+(Entradas!$F$19*AW364-BA363)/(800*Entradas!$D$44)</f>
        <v>0</v>
      </c>
      <c r="BA364" s="119">
        <f>8000*Entradas!$D$45*AZ364/Constantes!$F$32</f>
        <v>0</v>
      </c>
      <c r="BB364" s="119">
        <f>10*Escenarios!$F$11*AV364</f>
        <v>0</v>
      </c>
      <c r="BC364" s="119">
        <f>10*Escenarios!$F$11*BA364</f>
        <v>0</v>
      </c>
      <c r="BD364" s="119">
        <f>0.001*Observaciones!$F363*Escenarios!$F$9</f>
        <v>0</v>
      </c>
      <c r="BE364" s="119">
        <f>Observaciones!$I363</f>
        <v>0</v>
      </c>
      <c r="BF364" s="119">
        <f>MIN(0.0005*ETo!$M363*Escenarios!$F$9*(BJ363/Constantes!$F$27)^(2/3),BJ363+BB364+BE364+BC364+BD364)</f>
        <v>3.3584048498502299</v>
      </c>
      <c r="BG364" s="119">
        <f>MIN(Constantes!$F$26*(BJ363/Constantes!$F$27)^(2/3),BJ363+BB364+BC364+BD364+BE364-BF364)</f>
        <v>11.202101661357</v>
      </c>
      <c r="BH364" s="119">
        <f>MIN(Entradas!$F$20,BJ363+BB364+BC364+BD364+BE364-BF364-BG364)</f>
        <v>1</v>
      </c>
      <c r="BI364" s="119">
        <f>MAX(0,BJ363+BB364+BC364+BD364+BE364-BF364-BG364-BH364-Constantes!$F$27)</f>
        <v>0</v>
      </c>
      <c r="BJ364" s="119">
        <f t="shared" si="51"/>
        <v>333.75915040809122</v>
      </c>
      <c r="BK364" s="119">
        <f>(Escenarios!$F$11*AU364+0.1*BF364)/(Escenarios!$F$12)</f>
        <v>1.1948983141096341</v>
      </c>
      <c r="BL364" s="119">
        <f>BI364/10/Escenarios!$F$12</f>
        <v>0</v>
      </c>
      <c r="BM364" s="119">
        <f>(Escenarios!$F$11*AW364+0.1*BG364)/(Escenarios!$F$12)</f>
        <v>3.2006004746734283E-2</v>
      </c>
      <c r="BN364" s="121">
        <f t="shared" si="52"/>
        <v>76.056567919503493</v>
      </c>
      <c r="BO364" s="121">
        <f>MAX(0,(BN364-Constantes!$D$13)*(1-EXP(-Constantes!$D$23)))</f>
        <v>0.24560715514731235</v>
      </c>
      <c r="BP364" s="121">
        <f>BL364+AY364*Escenarios!$F$11/Escenarios!$F$12+BO364</f>
        <v>0.28873671683397384</v>
      </c>
      <c r="BQ364" s="121">
        <f>0.0526*BL364*Observaciones!$F363^1.218</f>
        <v>0</v>
      </c>
      <c r="BR364" s="121">
        <f>BQ364*Constantes!$F$38</f>
        <v>0</v>
      </c>
      <c r="BS364" s="121">
        <f t="shared" si="53"/>
        <v>0</v>
      </c>
      <c r="BT364" s="15"/>
      <c r="BU364" s="74">
        <v>358</v>
      </c>
      <c r="BV364" s="75">
        <f>0.0526*Observaciones!$F363^2.218</f>
        <v>0</v>
      </c>
      <c r="BW364" s="75">
        <f>IF(Observaciones!$F363&gt;0.05*$CA$7,((Observaciones!$F363-0.05*$CA$7)^2)/(Observaciones!$F363+0.95*$CA$7),0)</f>
        <v>0</v>
      </c>
      <c r="BX364" s="75">
        <f>0.0526*BW364*Observaciones!$F363^1.218</f>
        <v>0</v>
      </c>
      <c r="BY364" s="27"/>
      <c r="BZ364" s="27"/>
      <c r="CA364" s="103"/>
      <c r="CB364" s="37"/>
    </row>
    <row r="365" spans="2:80" s="2" customFormat="1" ht="14.5" x14ac:dyDescent="0.35">
      <c r="B365" s="36"/>
      <c r="C365" s="74">
        <v>359</v>
      </c>
      <c r="D365" s="146">
        <f>ETo!$I364*((1-Constantes!$D$19)*ETo!$K364+ETo!$L364)</f>
        <v>2.0084728654381991</v>
      </c>
      <c r="E365" s="75">
        <f>MIN(D365*Constantes!$D$17,0.8*(H364+Observaciones!$F364-F365-G365-Constantes!$D$14))</f>
        <v>1.2492614545770573</v>
      </c>
      <c r="F365" s="75">
        <f>IF(Observaciones!$F364&gt;0.05*Constantes!$D$18,((Observaciones!$F364-0.05*Constantes!$D$18)^2)/(Observaciones!$F364+0.95*Constantes!$D$18),0)</f>
        <v>0</v>
      </c>
      <c r="G365" s="75">
        <f>MAX(0,H364+Observaciones!$F364-F365-Constantes!$D$13)</f>
        <v>0</v>
      </c>
      <c r="H365" s="75">
        <f>H364+Observaciones!$F364-F365-E365-G365-I364</f>
        <v>27.558464883641516</v>
      </c>
      <c r="I365" s="75">
        <f>MAX(0,(H365-Constantes!$D$14)*(1-EXP(-Constantes!$D$22)))</f>
        <v>2.8339494343135669E-2</v>
      </c>
      <c r="J365" s="75">
        <f t="shared" si="45"/>
        <v>69.520728019048207</v>
      </c>
      <c r="K365" s="75">
        <f>MAX(0,(J365-Constantes!$D$13)*(1-EXP(-Constantes!$D$23)))</f>
        <v>0.20046081121211481</v>
      </c>
      <c r="L365" s="75">
        <f t="shared" si="46"/>
        <v>0.22880030555525049</v>
      </c>
      <c r="M365" s="75">
        <f>0.0526*F365*Observaciones!$F364^1.218</f>
        <v>0</v>
      </c>
      <c r="N365" s="75">
        <f>M365*Constantes!$D$38</f>
        <v>0</v>
      </c>
      <c r="O365" s="75">
        <f t="shared" si="47"/>
        <v>0</v>
      </c>
      <c r="P365" s="15"/>
      <c r="Q365" s="120">
        <v>359</v>
      </c>
      <c r="R365" s="146">
        <f>ETo!$I364*((1-Constantes!$E$19)*ETo!$K364+ETo!$L364)</f>
        <v>2.0087507662815733</v>
      </c>
      <c r="S365" s="121">
        <f>MIN(R365*Constantes!$E$17,0.8*(V364+Observaciones!$F364-T365-U365-Constantes!$D$14))</f>
        <v>1.2503400229999111</v>
      </c>
      <c r="T365" s="121">
        <f>IF(Observaciones!$F364&gt;0.05*Constantes!$E$18,((Observaciones!$F364-0.05*Constantes!$E$18)^2)/(Observaciones!$F364+0.95*Constantes!$E$18),0)</f>
        <v>0</v>
      </c>
      <c r="U365" s="121">
        <f>MAX(0,V364+Observaciones!$F364-T365-Constantes!$D$13)</f>
        <v>0</v>
      </c>
      <c r="V365" s="121">
        <f>V364+Observaciones!$F364-T365-S365-U365-W364</f>
        <v>27.550054916621725</v>
      </c>
      <c r="W365" s="121">
        <f>MAX(0,(V365-Constantes!$D$14)*(1-EXP(-Constantes!$D$22)))</f>
        <v>2.8223711841973108E-2</v>
      </c>
      <c r="X365" s="119">
        <f>X364+(Entradas!$E$19*U365-Y364)/(800*Entradas!$D$44)</f>
        <v>0</v>
      </c>
      <c r="Y365" s="119">
        <f>8000*Entradas!$D$45*X365/Constantes!$E$32</f>
        <v>0</v>
      </c>
      <c r="Z365" s="119">
        <f>10*Escenarios!$E$11*T365</f>
        <v>0</v>
      </c>
      <c r="AA365" s="119">
        <f>10*Escenarios!$E$11*Y365</f>
        <v>0</v>
      </c>
      <c r="AB365" s="119">
        <f>0.001*Observaciones!$F364*Escenarios!$E$9</f>
        <v>0</v>
      </c>
      <c r="AC365" s="119">
        <f>Observaciones!$I364</f>
        <v>0</v>
      </c>
      <c r="AD365" s="119">
        <f>MIN(0.0005*ETo!$M364*Escenarios!$E$9*(AH364/Constantes!$E$27)^(2/3),AH364+Z365+AA365+AB365+AC365)</f>
        <v>3.4685158002436518</v>
      </c>
      <c r="AE365" s="119">
        <f>MIN(Constantes!$E$26*(AH364/Constantes!$E$27)^(2/3),AH364+Z365+AA365+AB365+AC365-AD365)</f>
        <v>11.600503542725129</v>
      </c>
      <c r="AF365" s="119">
        <f>MIN(Entradas!$E$20,AH364+Z365+AA365+AB365+AC365-AD365-AE365)</f>
        <v>1</v>
      </c>
      <c r="AG365" s="119">
        <f>MAX(0,AH364+Z365+AA365+AB365+AC365-AD365-AE365-AF365-Constantes!$E$27)</f>
        <v>0</v>
      </c>
      <c r="AH365" s="119">
        <f t="shared" si="48"/>
        <v>2928.8883270290848</v>
      </c>
      <c r="AI365" s="119">
        <f>(Escenarios!$E$11*S365+0.1*AD365)/(Escenarios!$E$12)</f>
        <v>1.2423880678148942</v>
      </c>
      <c r="AJ365" s="119">
        <f>AG365/10/Escenarios!$E$12</f>
        <v>0</v>
      </c>
      <c r="AK365" s="119">
        <f>(Escenarios!$E$11*U365+0.1*AE365)/(Escenarios!$E$12)</f>
        <v>3.3144295836357508E-2</v>
      </c>
      <c r="AL365" s="121">
        <f t="shared" si="49"/>
        <v>74.753234744132854</v>
      </c>
      <c r="AM365" s="121">
        <f>MAX(0,(AL365-Constantes!$D$13)*(1-EXP(-Constantes!$D$23)))</f>
        <v>0.23660437529137721</v>
      </c>
      <c r="AN365" s="121">
        <f>AJ365+W365*Escenarios!$E$11/Escenarios!$E$12+AM365</f>
        <v>0.26442489124989355</v>
      </c>
      <c r="AO365" s="121">
        <f>0.0526*AJ365*Observaciones!$F364^1.218</f>
        <v>0</v>
      </c>
      <c r="AP365" s="121">
        <f>AO365*Constantes!$E$38</f>
        <v>0</v>
      </c>
      <c r="AQ365" s="121">
        <f t="shared" si="50"/>
        <v>0</v>
      </c>
      <c r="AR365" s="15"/>
      <c r="AS365" s="74">
        <v>359</v>
      </c>
      <c r="AT365" s="146">
        <f>ETo!$I364*((1-Constantes!$F$19)*ETo!$K364+ETo!$L364)</f>
        <v>2.0096349962377644</v>
      </c>
      <c r="AU365" s="121">
        <f>MIN(AT365*Constantes!$F$17,0.8*(AX364+Observaciones!$F364-AV365-AW365-Constantes!$D$14))</f>
        <v>1.2537778710555234</v>
      </c>
      <c r="AV365" s="121">
        <f>IF(Observaciones!$F364&gt;0.05*Constantes!$F$18,((Observaciones!$F364-0.05*Constantes!$F$18)^2)/(Observaciones!$F364+0.95*Constantes!$F$18),0)</f>
        <v>0</v>
      </c>
      <c r="AW365" s="121">
        <f>MAX(0,AX364+Observaciones!$F364-AV365-Constantes!$D$13)</f>
        <v>0</v>
      </c>
      <c r="AX365" s="121">
        <f>AX364+Observaciones!$F364-AV365-AU365-AW365-AY364</f>
        <v>27.523097428325585</v>
      </c>
      <c r="AY365" s="121">
        <f>MAX(0,(AX365-Constantes!$D$14)*(1-EXP(-Constantes!$D$22)))</f>
        <v>2.7852580134483326E-2</v>
      </c>
      <c r="AZ365" s="119">
        <f>AZ364+(Entradas!$F$19*AW365-BA364)/(800*Entradas!$D$44)</f>
        <v>0</v>
      </c>
      <c r="BA365" s="119">
        <f>8000*Entradas!$D$45*AZ365/Constantes!$F$32</f>
        <v>0</v>
      </c>
      <c r="BB365" s="119">
        <f>10*Escenarios!$F$11*AV365</f>
        <v>0</v>
      </c>
      <c r="BC365" s="119">
        <f>10*Escenarios!$F$11*BA365</f>
        <v>0</v>
      </c>
      <c r="BD365" s="119">
        <f>0.001*Observaciones!$F364*Escenarios!$F$9</f>
        <v>0</v>
      </c>
      <c r="BE365" s="119">
        <f>Observaciones!$I364</f>
        <v>0</v>
      </c>
      <c r="BF365" s="119">
        <f>MIN(0.0005*ETo!$M364*Escenarios!$F$9*(BJ364/Constantes!$F$27)^(2/3),BJ364+BB365+BE365+BC365+BD365)</f>
        <v>3.2491751023061828</v>
      </c>
      <c r="BG365" s="119">
        <f>MIN(Constantes!$F$26*(BJ364/Constantes!$F$27)^(2/3),BJ364+BB365+BC365+BD365+BE365-BF365)</f>
        <v>10.866915261735123</v>
      </c>
      <c r="BH365" s="119">
        <f>MIN(Entradas!$F$20,BJ364+BB365+BC365+BD365+BE365-BF365-BG365)</f>
        <v>1</v>
      </c>
      <c r="BI365" s="119">
        <f>MAX(0,BJ364+BB365+BC365+BD365+BE365-BF365-BG365-BH365-Constantes!$F$27)</f>
        <v>0</v>
      </c>
      <c r="BJ365" s="119">
        <f t="shared" si="51"/>
        <v>318.64306004404989</v>
      </c>
      <c r="BK365" s="119">
        <f>(Escenarios!$F$11*AU365+0.1*BF365)/(Escenarios!$F$12)</f>
        <v>1.1914167787160828</v>
      </c>
      <c r="BL365" s="119">
        <f>BI365/10/Escenarios!$F$12</f>
        <v>0</v>
      </c>
      <c r="BM365" s="119">
        <f>(Escenarios!$F$11*AW365+0.1*BG365)/(Escenarios!$F$12)</f>
        <v>3.1048329319243211E-2</v>
      </c>
      <c r="BN365" s="121">
        <f t="shared" si="52"/>
        <v>75.842009093675429</v>
      </c>
      <c r="BO365" s="121">
        <f>MAX(0,(BN365-Constantes!$D$13)*(1-EXP(-Constantes!$D$23)))</f>
        <v>0.24412508907888078</v>
      </c>
      <c r="BP365" s="121">
        <f>BL365+AY365*Escenarios!$F$11/Escenarios!$F$12+BO365</f>
        <v>0.27038609320567936</v>
      </c>
      <c r="BQ365" s="121">
        <f>0.0526*BL365*Observaciones!$F364^1.218</f>
        <v>0</v>
      </c>
      <c r="BR365" s="121">
        <f>BQ365*Constantes!$F$38</f>
        <v>0</v>
      </c>
      <c r="BS365" s="121">
        <f t="shared" si="53"/>
        <v>0</v>
      </c>
      <c r="BT365" s="15"/>
      <c r="BU365" s="74">
        <v>359</v>
      </c>
      <c r="BV365" s="75">
        <f>0.0526*Observaciones!$F364^2.218</f>
        <v>0</v>
      </c>
      <c r="BW365" s="75">
        <f>IF(Observaciones!$F364&gt;0.05*$CA$7,((Observaciones!$F364-0.05*$CA$7)^2)/(Observaciones!$F364+0.95*$CA$7),0)</f>
        <v>0</v>
      </c>
      <c r="BX365" s="75">
        <f>0.0526*BW365*Observaciones!$F364^1.218</f>
        <v>0</v>
      </c>
      <c r="BY365" s="27"/>
      <c r="BZ365" s="27"/>
      <c r="CA365" s="103"/>
      <c r="CB365" s="37"/>
    </row>
    <row r="366" spans="2:80" s="2" customFormat="1" ht="14.5" x14ac:dyDescent="0.35">
      <c r="B366" s="36"/>
      <c r="C366" s="74">
        <v>360</v>
      </c>
      <c r="D366" s="146">
        <f>ETo!$I365*((1-Constantes!$D$19)*ETo!$K365+ETo!$L365)</f>
        <v>2.051486495848982</v>
      </c>
      <c r="E366" s="75">
        <f>MIN(D366*Constantes!$D$17,0.8*(H365+Observaciones!$F365-F366-G366-Constantes!$D$14))</f>
        <v>1.2760157470637974</v>
      </c>
      <c r="F366" s="75">
        <f>IF(Observaciones!$F365&gt;0.05*Constantes!$D$18,((Observaciones!$F365-0.05*Constantes!$D$18)^2)/(Observaciones!$F365+0.95*Constantes!$D$18),0)</f>
        <v>0</v>
      </c>
      <c r="G366" s="75">
        <f>MAX(0,H365+Observaciones!$F365-F366-Constantes!$D$13)</f>
        <v>0</v>
      </c>
      <c r="H366" s="75">
        <f>H365+Observaciones!$F365-F366-E366-G366-I365</f>
        <v>26.854109642234583</v>
      </c>
      <c r="I366" s="75">
        <f>MAX(0,(H366-Constantes!$D$14)*(1-EXP(-Constantes!$D$22)))</f>
        <v>1.8642427593035103E-2</v>
      </c>
      <c r="J366" s="75">
        <f t="shared" si="45"/>
        <v>69.320267207836096</v>
      </c>
      <c r="K366" s="75">
        <f>MAX(0,(J366-Constantes!$D$13)*(1-EXP(-Constantes!$D$23)))</f>
        <v>0.19907612724397167</v>
      </c>
      <c r="L366" s="75">
        <f t="shared" si="46"/>
        <v>0.21771855483700678</v>
      </c>
      <c r="M366" s="75">
        <f>0.0526*F366*Observaciones!$F365^1.218</f>
        <v>0</v>
      </c>
      <c r="N366" s="75">
        <f>M366*Constantes!$D$38</f>
        <v>0</v>
      </c>
      <c r="O366" s="75">
        <f t="shared" si="47"/>
        <v>0</v>
      </c>
      <c r="P366" s="15"/>
      <c r="Q366" s="120">
        <v>360</v>
      </c>
      <c r="R366" s="146">
        <f>ETo!$I365*((1-Constantes!$E$19)*ETo!$K365+ETo!$L365)</f>
        <v>2.0517704450362646</v>
      </c>
      <c r="S366" s="121">
        <f>MIN(R366*Constantes!$E$17,0.8*(V365+Observaciones!$F365-T366-U366-Constantes!$D$14))</f>
        <v>1.2771174744520688</v>
      </c>
      <c r="T366" s="121">
        <f>IF(Observaciones!$F365&gt;0.05*Constantes!$E$18,((Observaciones!$F365-0.05*Constantes!$E$18)^2)/(Observaciones!$F365+0.95*Constantes!$E$18),0)</f>
        <v>0</v>
      </c>
      <c r="U366" s="121">
        <f>MAX(0,V365+Observaciones!$F365-T366-Constantes!$D$13)</f>
        <v>0</v>
      </c>
      <c r="V366" s="121">
        <f>V365+Observaciones!$F365-T366-S366-U366-W365</f>
        <v>26.844713730327683</v>
      </c>
      <c r="W366" s="121">
        <f>MAX(0,(V366-Constantes!$D$14)*(1-EXP(-Constantes!$D$22)))</f>
        <v>1.8513071297258449E-2</v>
      </c>
      <c r="X366" s="119">
        <f>X365+(Entradas!$E$19*U366-Y365)/(800*Entradas!$D$44)</f>
        <v>0</v>
      </c>
      <c r="Y366" s="119">
        <f>8000*Entradas!$D$45*X366/Constantes!$E$32</f>
        <v>0</v>
      </c>
      <c r="Z366" s="119">
        <f>10*Escenarios!$E$11*T366</f>
        <v>0</v>
      </c>
      <c r="AA366" s="119">
        <f>10*Escenarios!$E$11*Y366</f>
        <v>0</v>
      </c>
      <c r="AB366" s="119">
        <f>0.001*Observaciones!$F365*Escenarios!$E$9</f>
        <v>2.9999999999999996</v>
      </c>
      <c r="AC366" s="119">
        <f>Observaciones!$I365</f>
        <v>0</v>
      </c>
      <c r="AD366" s="119">
        <f>MIN(0.0005*ETo!$M365*Escenarios!$E$9*(AH365/Constantes!$E$27)^(2/3),AH365+Z366+AA366+AB366+AC366)</f>
        <v>3.5300916746123407</v>
      </c>
      <c r="AE366" s="119">
        <f>MIN(Constantes!$E$26*(AH365/Constantes!$E$27)^(2/3),AH365+Z366+AA366+AB366+AC366-AD366)</f>
        <v>11.558266677466531</v>
      </c>
      <c r="AF366" s="119">
        <f>MIN(Entradas!$E$20,AH365+Z366+AA366+AB366+AC366-AD366-AE366)</f>
        <v>1</v>
      </c>
      <c r="AG366" s="119">
        <f>MAX(0,AH365+Z366+AA366+AB366+AC366-AD366-AE366-AF366-Constantes!$E$27)</f>
        <v>0</v>
      </c>
      <c r="AH366" s="119">
        <f t="shared" si="48"/>
        <v>2915.7999686770058</v>
      </c>
      <c r="AI366" s="119">
        <f>(Escenarios!$E$11*S366+0.1*AD366)/(Escenarios!$E$12)</f>
        <v>1.2689589153159315</v>
      </c>
      <c r="AJ366" s="119">
        <f>AG366/10/Escenarios!$E$12</f>
        <v>0</v>
      </c>
      <c r="AK366" s="119">
        <f>(Escenarios!$E$11*U366+0.1*AE366)/(Escenarios!$E$12)</f>
        <v>3.3023619078475806E-2</v>
      </c>
      <c r="AL366" s="121">
        <f t="shared" si="49"/>
        <v>74.549653987919953</v>
      </c>
      <c r="AM366" s="121">
        <f>MAX(0,(AL366-Constantes!$D$13)*(1-EXP(-Constantes!$D$23)))</f>
        <v>0.23519814028890493</v>
      </c>
      <c r="AN366" s="121">
        <f>AJ366+W366*Escenarios!$E$11/Escenarios!$E$12+AM366</f>
        <v>0.25344673913905968</v>
      </c>
      <c r="AO366" s="121">
        <f>0.0526*AJ366*Observaciones!$F365^1.218</f>
        <v>0</v>
      </c>
      <c r="AP366" s="121">
        <f>AO366*Constantes!$E$38</f>
        <v>0</v>
      </c>
      <c r="AQ366" s="121">
        <f t="shared" si="50"/>
        <v>0</v>
      </c>
      <c r="AR366" s="15"/>
      <c r="AS366" s="74">
        <v>360</v>
      </c>
      <c r="AT366" s="146">
        <f>ETo!$I365*((1-Constantes!$F$19)*ETo!$K365+ETo!$L365)</f>
        <v>2.0526739197230719</v>
      </c>
      <c r="AU366" s="121">
        <f>MIN(AT366*Constantes!$F$17,0.8*(AX365+Observaciones!$F365-AV366-AW366-Constantes!$D$14))</f>
        <v>1.2806291400476295</v>
      </c>
      <c r="AV366" s="121">
        <f>IF(Observaciones!$F365&gt;0.05*Constantes!$F$18,((Observaciones!$F365-0.05*Constantes!$F$18)^2)/(Observaciones!$F365+0.95*Constantes!$F$18),0)</f>
        <v>0</v>
      </c>
      <c r="AW366" s="121">
        <f>MAX(0,AX365+Observaciones!$F365-AV366-Constantes!$D$13)</f>
        <v>0</v>
      </c>
      <c r="AX366" s="121">
        <f>AX365+Observaciones!$F365-AV366-AU366-AW366-AY365</f>
        <v>26.814615708143474</v>
      </c>
      <c r="AY366" s="121">
        <f>MAX(0,(AX366-Constantes!$D$14)*(1-EXP(-Constantes!$D$22)))</f>
        <v>1.8098702931683017E-2</v>
      </c>
      <c r="AZ366" s="119">
        <f>AZ365+(Entradas!$F$19*AW366-BA365)/(800*Entradas!$D$44)</f>
        <v>0</v>
      </c>
      <c r="BA366" s="119">
        <f>8000*Entradas!$D$45*AZ366/Constantes!$F$32</f>
        <v>0</v>
      </c>
      <c r="BB366" s="119">
        <f>10*Escenarios!$F$11*AV366</f>
        <v>0</v>
      </c>
      <c r="BC366" s="119">
        <f>10*Escenarios!$F$11*BA366</f>
        <v>0</v>
      </c>
      <c r="BD366" s="119">
        <f>0.001*Observaciones!$F365*Escenarios!$F$9</f>
        <v>11.999999999999998</v>
      </c>
      <c r="BE366" s="119">
        <f>Observaciones!$I365</f>
        <v>0</v>
      </c>
      <c r="BF366" s="119">
        <f>MIN(0.0005*ETo!$M365*Escenarios!$F$9*(BJ365/Constantes!$F$27)^(2/3),BJ365+BB366+BE366+BC366+BD366)</f>
        <v>3.2179582795170369</v>
      </c>
      <c r="BG366" s="119">
        <f>MIN(Constantes!$F$26*(BJ365/Constantes!$F$27)^(2/3),BJ365+BB366+BC366+BD366+BE366-BF366)</f>
        <v>10.536275932750041</v>
      </c>
      <c r="BH366" s="119">
        <f>MIN(Entradas!$F$20,BJ365+BB366+BC366+BD366+BE366-BF366-BG366)</f>
        <v>1</v>
      </c>
      <c r="BI366" s="119">
        <f>MAX(0,BJ365+BB366+BC366+BD366+BE366-BF366-BG366-BH366-Constantes!$F$27)</f>
        <v>0</v>
      </c>
      <c r="BJ366" s="119">
        <f t="shared" si="51"/>
        <v>315.88882583178281</v>
      </c>
      <c r="BK366" s="119">
        <f>(Escenarios!$F$11*AU366+0.1*BF366)/(Escenarios!$F$12)</f>
        <v>1.2166444985578135</v>
      </c>
      <c r="BL366" s="119">
        <f>BI366/10/Escenarios!$F$12</f>
        <v>0</v>
      </c>
      <c r="BM366" s="119">
        <f>(Escenarios!$F$11*AW366+0.1*BG366)/(Escenarios!$F$12)</f>
        <v>3.0103645522142973E-2</v>
      </c>
      <c r="BN366" s="121">
        <f t="shared" si="52"/>
        <v>75.627987650118698</v>
      </c>
      <c r="BO366" s="121">
        <f>MAX(0,(BN366-Constantes!$D$13)*(1-EXP(-Constantes!$D$23)))</f>
        <v>0.2426467349809405</v>
      </c>
      <c r="BP366" s="121">
        <f>BL366+AY366*Escenarios!$F$11/Escenarios!$F$12+BO366</f>
        <v>0.25971122631652732</v>
      </c>
      <c r="BQ366" s="121">
        <f>0.0526*BL366*Observaciones!$F365^1.218</f>
        <v>0</v>
      </c>
      <c r="BR366" s="121">
        <f>BQ366*Constantes!$F$38</f>
        <v>0</v>
      </c>
      <c r="BS366" s="121">
        <f t="shared" si="53"/>
        <v>0</v>
      </c>
      <c r="BT366" s="15"/>
      <c r="BU366" s="74">
        <v>360</v>
      </c>
      <c r="BV366" s="75">
        <f>0.0526*Observaciones!$F365^2.218</f>
        <v>1.6940460723560119E-2</v>
      </c>
      <c r="BW366" s="75">
        <f>IF(Observaciones!$F365&gt;0.05*$CA$7,((Observaciones!$F365-0.05*$CA$7)^2)/(Observaciones!$F365+0.95*$CA$7),0)</f>
        <v>0</v>
      </c>
      <c r="BX366" s="75">
        <f>0.0526*BW366*Observaciones!$F365^1.218</f>
        <v>0</v>
      </c>
      <c r="BY366" s="27"/>
      <c r="BZ366" s="27"/>
      <c r="CA366" s="103"/>
      <c r="CB366" s="37"/>
    </row>
    <row r="367" spans="2:80" s="2" customFormat="1" ht="14.5" x14ac:dyDescent="0.35">
      <c r="B367" s="36"/>
      <c r="C367" s="74">
        <v>361</v>
      </c>
      <c r="D367" s="146">
        <f>ETo!$I366*((1-Constantes!$D$19)*ETo!$K366+ETo!$L366)</f>
        <v>2.1320723859023465</v>
      </c>
      <c r="E367" s="75">
        <f>MIN(D367*Constantes!$D$17,0.8*(H366+Observaciones!$F366-F367-G367-Constantes!$D$14))</f>
        <v>1.3261398229021277</v>
      </c>
      <c r="F367" s="75">
        <f>IF(Observaciones!$F366&gt;0.05*Constantes!$D$18,((Observaciones!$F366-0.05*Constantes!$D$18)^2)/(Observaciones!$F366+0.95*Constantes!$D$18),0)</f>
        <v>1.3976307271161132E-2</v>
      </c>
      <c r="G367" s="75">
        <f>MAX(0,H366+Observaciones!$F366-F367-Constantes!$D$13)</f>
        <v>0</v>
      </c>
      <c r="H367" s="75">
        <f>H366+Observaciones!$F366-F367-E367-G367-I366</f>
        <v>30.395351084468256</v>
      </c>
      <c r="I367" s="75">
        <f>MAX(0,(H367-Constantes!$D$14)*(1-EXP(-Constantes!$D$22)))</f>
        <v>6.7395744988628936E-2</v>
      </c>
      <c r="J367" s="75">
        <f t="shared" si="45"/>
        <v>69.121191080592126</v>
      </c>
      <c r="K367" s="75">
        <f>MAX(0,(J367-Constantes!$D$13)*(1-EXP(-Constantes!$D$23)))</f>
        <v>0.19770100798665674</v>
      </c>
      <c r="L367" s="75">
        <f t="shared" si="46"/>
        <v>0.27907306024644679</v>
      </c>
      <c r="M367" s="75">
        <f>0.0526*F367*Observaciones!$F366^1.218</f>
        <v>5.0937427709871882E-3</v>
      </c>
      <c r="N367" s="75">
        <f>M367*Constantes!$D$38</f>
        <v>2.296307016230755E-5</v>
      </c>
      <c r="O367" s="75">
        <f t="shared" si="47"/>
        <v>8.2283363869049477</v>
      </c>
      <c r="P367" s="15"/>
      <c r="Q367" s="120">
        <v>361</v>
      </c>
      <c r="R367" s="146">
        <f>ETo!$I366*((1-Constantes!$E$19)*ETo!$K366+ETo!$L366)</f>
        <v>2.1323674739205565</v>
      </c>
      <c r="S367" s="121">
        <f>MIN(R367*Constantes!$E$17,0.8*(V366+Observaciones!$F366-T367-U367-Constantes!$D$14))</f>
        <v>1.3272848185748309</v>
      </c>
      <c r="T367" s="121">
        <f>IF(Observaciones!$F366&gt;0.05*Constantes!$E$18,((Observaciones!$F366-0.05*Constantes!$E$18)^2)/(Observaciones!$F366+0.95*Constantes!$E$18),0)</f>
        <v>1.3575528468559016E-2</v>
      </c>
      <c r="U367" s="121">
        <f>MAX(0,V366+Observaciones!$F366-T367-Constantes!$D$13)</f>
        <v>0</v>
      </c>
      <c r="V367" s="121">
        <f>V366+Observaciones!$F366-T367-S367-U367-W366</f>
        <v>30.385340311987033</v>
      </c>
      <c r="W367" s="121">
        <f>MAX(0,(V367-Constantes!$D$14)*(1-EXP(-Constantes!$D$22)))</f>
        <v>6.7257923725630178E-2</v>
      </c>
      <c r="X367" s="119">
        <f>X366+(Entradas!$E$19*U367-Y366)/(800*Entradas!$D$44)</f>
        <v>0</v>
      </c>
      <c r="Y367" s="119">
        <f>8000*Entradas!$D$45*X367/Constantes!$E$32</f>
        <v>0</v>
      </c>
      <c r="Z367" s="119">
        <f>10*Escenarios!$E$11*T367</f>
        <v>4.6835573216528603</v>
      </c>
      <c r="AA367" s="119">
        <f>10*Escenarios!$E$11*Y367</f>
        <v>0</v>
      </c>
      <c r="AB367" s="119">
        <f>0.001*Observaciones!$F366*Escenarios!$E$9</f>
        <v>24.500000000000004</v>
      </c>
      <c r="AC367" s="119">
        <f>Observaciones!$I366</f>
        <v>0</v>
      </c>
      <c r="AD367" s="119">
        <f>MIN(0.0005*ETo!$M366*Escenarios!$E$9*(AH366/Constantes!$E$27)^(2/3),AH366+Z367+AA367+AB367+AC367)</f>
        <v>3.6577916179151231</v>
      </c>
      <c r="AE367" s="119">
        <f>MIN(Constantes!$E$26*(AH366/Constantes!$E$27)^(2/3),AH366+Z367+AA367+AB367+AC367-AD367)</f>
        <v>11.52380727083807</v>
      </c>
      <c r="AF367" s="119">
        <f>MIN(Entradas!$E$20,AH366+Z367+AA367+AB367+AC367-AD367-AE367)</f>
        <v>1</v>
      </c>
      <c r="AG367" s="119">
        <f>MAX(0,AH366+Z367+AA367+AB367+AC367-AD367-AE367-AF367-Constantes!$E$27)</f>
        <v>0</v>
      </c>
      <c r="AH367" s="119">
        <f t="shared" si="48"/>
        <v>2928.8019271099051</v>
      </c>
      <c r="AI367" s="119">
        <f>(Escenarios!$E$11*S367+0.1*AD367)/(Escenarios!$E$12)</f>
        <v>1.3187744400749479</v>
      </c>
      <c r="AJ367" s="119">
        <f>AG367/10/Escenarios!$E$12</f>
        <v>0</v>
      </c>
      <c r="AK367" s="119">
        <f>(Escenarios!$E$11*U367+0.1*AE367)/(Escenarios!$E$12)</f>
        <v>3.2925163630965919E-2</v>
      </c>
      <c r="AL367" s="121">
        <f t="shared" si="49"/>
        <v>74.347381011262016</v>
      </c>
      <c r="AM367" s="121">
        <f>MAX(0,(AL367-Constantes!$D$13)*(1-EXP(-Constantes!$D$23)))</f>
        <v>0.23380093877967589</v>
      </c>
      <c r="AN367" s="121">
        <f>AJ367+W367*Escenarios!$E$11/Escenarios!$E$12+AM367</f>
        <v>0.30009803502351134</v>
      </c>
      <c r="AO367" s="121">
        <f>0.0526*AJ367*Observaciones!$F366^1.218</f>
        <v>0</v>
      </c>
      <c r="AP367" s="121">
        <f>AO367*Constantes!$E$38</f>
        <v>0</v>
      </c>
      <c r="AQ367" s="121">
        <f t="shared" si="50"/>
        <v>0</v>
      </c>
      <c r="AR367" s="15"/>
      <c r="AS367" s="74">
        <v>361</v>
      </c>
      <c r="AT367" s="146">
        <f>ETo!$I366*((1-Constantes!$F$19)*ETo!$K366+ETo!$L366)</f>
        <v>2.1333063903421343</v>
      </c>
      <c r="AU367" s="121">
        <f>MIN(AT367*Constantes!$F$17,0.8*(AX366+Observaciones!$F366-AV367-AW367-Constantes!$D$14))</f>
        <v>1.3309343982362933</v>
      </c>
      <c r="AV367" s="121">
        <f>IF(Observaciones!$F366&gt;0.05*Constantes!$F$18,((Observaciones!$F366-0.05*Constantes!$F$18)^2)/(Observaciones!$F366+0.95*Constantes!$F$18),0)</f>
        <v>1.2343660915408795E-2</v>
      </c>
      <c r="AW367" s="121">
        <f>MAX(0,AX366+Observaciones!$F366-AV367-Constantes!$D$13)</f>
        <v>0</v>
      </c>
      <c r="AX367" s="121">
        <f>AX366+Observaciones!$F366-AV367-AU367-AW367-AY366</f>
        <v>30.353238946060088</v>
      </c>
      <c r="AY367" s="121">
        <f>MAX(0,(AX367-Constantes!$D$14)*(1-EXP(-Constantes!$D$22)))</f>
        <v>6.6815974734747124E-2</v>
      </c>
      <c r="AZ367" s="119">
        <f>AZ366+(Entradas!$F$19*AW367-BA366)/(800*Entradas!$D$44)</f>
        <v>0</v>
      </c>
      <c r="BA367" s="119">
        <f>8000*Entradas!$D$45*AZ367/Constantes!$F$32</f>
        <v>0</v>
      </c>
      <c r="BB367" s="119">
        <f>10*Escenarios!$F$11*AV367</f>
        <v>4.073408102084902</v>
      </c>
      <c r="BC367" s="119">
        <f>10*Escenarios!$F$11*BA367</f>
        <v>0</v>
      </c>
      <c r="BD367" s="119">
        <f>0.001*Observaciones!$F366*Escenarios!$F$9</f>
        <v>98.000000000000014</v>
      </c>
      <c r="BE367" s="119">
        <f>Observaciones!$I366</f>
        <v>0</v>
      </c>
      <c r="BF367" s="119">
        <f>MIN(0.0005*ETo!$M366*Escenarios!$F$9*(BJ366/Constantes!$F$27)^(2/3),BJ366+BB367+BE367+BC367+BD367)</f>
        <v>3.3250382280071569</v>
      </c>
      <c r="BG367" s="119">
        <f>MIN(Constantes!$F$26*(BJ366/Constantes!$F$27)^(2/3),BJ366+BB367+BC367+BD367+BE367-BF367)</f>
        <v>10.475473649196964</v>
      </c>
      <c r="BH367" s="119">
        <f>MIN(Entradas!$F$20,BJ366+BB367+BC367+BD367+BE367-BF367-BG367)</f>
        <v>1</v>
      </c>
      <c r="BI367" s="119">
        <f>MAX(0,BJ366+BB367+BC367+BD367+BE367-BF367-BG367-BH367-Constantes!$F$27)</f>
        <v>0</v>
      </c>
      <c r="BJ367" s="119">
        <f t="shared" si="51"/>
        <v>403.16172205666362</v>
      </c>
      <c r="BK367" s="119">
        <f>(Escenarios!$F$11*AU367+0.1*BF367)/(Escenarios!$F$12)</f>
        <v>1.26438111327424</v>
      </c>
      <c r="BL367" s="119">
        <f>BI367/10/Escenarios!$F$12</f>
        <v>0</v>
      </c>
      <c r="BM367" s="119">
        <f>(Escenarios!$F$11*AW367+0.1*BG367)/(Escenarios!$F$12)</f>
        <v>2.9929924711991327E-2</v>
      </c>
      <c r="BN367" s="121">
        <f t="shared" si="52"/>
        <v>75.415270839849754</v>
      </c>
      <c r="BO367" s="121">
        <f>MAX(0,(BN367-Constantes!$D$13)*(1-EXP(-Constantes!$D$23)))</f>
        <v>0.24117739264338861</v>
      </c>
      <c r="BP367" s="121">
        <f>BL367+AY367*Escenarios!$F$11/Escenarios!$F$12+BO367</f>
        <v>0.30417531167900735</v>
      </c>
      <c r="BQ367" s="121">
        <f>0.0526*BL367*Observaciones!$F366^1.218</f>
        <v>0</v>
      </c>
      <c r="BR367" s="121">
        <f>BQ367*Constantes!$F$38</f>
        <v>0</v>
      </c>
      <c r="BS367" s="121">
        <f t="shared" si="53"/>
        <v>0</v>
      </c>
      <c r="BT367" s="15"/>
      <c r="BU367" s="74">
        <v>361</v>
      </c>
      <c r="BV367" s="75">
        <f>0.0526*Observaciones!$F366^2.218</f>
        <v>1.7858322011378938</v>
      </c>
      <c r="BW367" s="75">
        <f>IF(Observaciones!$F366&gt;0.05*$CA$7,((Observaciones!$F366-0.05*$CA$7)^2)/(Observaciones!$F366+0.95*$CA$7),0)</f>
        <v>0.26550712123033893</v>
      </c>
      <c r="BX367" s="75">
        <f>0.0526*BW367*Observaciones!$F366^1.218</f>
        <v>9.6765544229502357E-2</v>
      </c>
      <c r="BY367" s="27"/>
      <c r="BZ367" s="27"/>
      <c r="CA367" s="103"/>
      <c r="CB367" s="37"/>
    </row>
    <row r="368" spans="2:80" s="2" customFormat="1" ht="14.5" x14ac:dyDescent="0.35">
      <c r="B368" s="36"/>
      <c r="C368" s="74">
        <v>362</v>
      </c>
      <c r="D368" s="146">
        <f>ETo!$I367*((1-Constantes!$D$19)*ETo!$K367+ETo!$L367)</f>
        <v>2.0514597288853889</v>
      </c>
      <c r="E368" s="75">
        <f>MIN(D368*Constantes!$D$17,0.8*(H367+Observaciones!$F367-F368-G368-Constantes!$D$14))</f>
        <v>1.2759990981279574</v>
      </c>
      <c r="F368" s="75">
        <f>IF(Observaciones!$F367&gt;0.05*Constantes!$D$18,((Observaciones!$F367-0.05*Constantes!$D$18)^2)/(Observaciones!$F367+0.95*Constantes!$D$18),0)</f>
        <v>0</v>
      </c>
      <c r="G368" s="75">
        <f>MAX(0,H367+Observaciones!$F367-F368-Constantes!$D$13)</f>
        <v>0</v>
      </c>
      <c r="H368" s="75">
        <f>H367+Observaciones!$F367-F368-E368-G368-I367</f>
        <v>30.551956241351668</v>
      </c>
      <c r="I368" s="75">
        <f>MAX(0,(H368-Constantes!$D$14)*(1-EXP(-Constantes!$D$22)))</f>
        <v>6.9551774461306698E-2</v>
      </c>
      <c r="J368" s="75">
        <f t="shared" si="45"/>
        <v>68.923490072605475</v>
      </c>
      <c r="K368" s="75">
        <f>MAX(0,(J368-Constantes!$D$13)*(1-EXP(-Constantes!$D$23)))</f>
        <v>0.19633538737188636</v>
      </c>
      <c r="L368" s="75">
        <f t="shared" si="46"/>
        <v>0.26588716183319305</v>
      </c>
      <c r="M368" s="75">
        <f>0.0526*F368*Observaciones!$F367^1.218</f>
        <v>0</v>
      </c>
      <c r="N368" s="75">
        <f>M368*Constantes!$D$38</f>
        <v>0</v>
      </c>
      <c r="O368" s="75">
        <f t="shared" si="47"/>
        <v>0</v>
      </c>
      <c r="P368" s="15"/>
      <c r="Q368" s="120">
        <v>362</v>
      </c>
      <c r="R368" s="146">
        <f>ETo!$I367*((1-Constantes!$E$19)*ETo!$K367+ETo!$L367)</f>
        <v>2.0517436753880554</v>
      </c>
      <c r="S368" s="121">
        <f>MIN(R368*Constantes!$E$17,0.8*(V367+Observaciones!$F367-T368-U368-Constantes!$D$14))</f>
        <v>1.2771008117763802</v>
      </c>
      <c r="T368" s="121">
        <f>IF(Observaciones!$F367&gt;0.05*Constantes!$E$18,((Observaciones!$F367-0.05*Constantes!$E$18)^2)/(Observaciones!$F367+0.95*Constantes!$E$18),0)</f>
        <v>0</v>
      </c>
      <c r="U368" s="121">
        <f>MAX(0,V367+Observaciones!$F367-T368-Constantes!$D$13)</f>
        <v>0</v>
      </c>
      <c r="V368" s="121">
        <f>V367+Observaciones!$F367-T368-S368-U368-W367</f>
        <v>30.54098157648502</v>
      </c>
      <c r="W368" s="121">
        <f>MAX(0,(V368-Constantes!$D$14)*(1-EXP(-Constantes!$D$22)))</f>
        <v>6.940068300700121E-2</v>
      </c>
      <c r="X368" s="119">
        <f>X367+(Entradas!$E$19*U368-Y367)/(800*Entradas!$D$44)</f>
        <v>0</v>
      </c>
      <c r="Y368" s="119">
        <f>8000*Entradas!$D$45*X368/Constantes!$E$32</f>
        <v>0</v>
      </c>
      <c r="Z368" s="119">
        <f>10*Escenarios!$E$11*T368</f>
        <v>0</v>
      </c>
      <c r="AA368" s="119">
        <f>10*Escenarios!$E$11*Y368</f>
        <v>0</v>
      </c>
      <c r="AB368" s="119">
        <f>0.001*Observaciones!$F367*Escenarios!$E$9</f>
        <v>7.5</v>
      </c>
      <c r="AC368" s="119">
        <f>Observaciones!$I367</f>
        <v>0</v>
      </c>
      <c r="AD368" s="119">
        <f>MIN(0.0005*ETo!$M367*Escenarios!$E$9*(AH367/Constantes!$E$27)^(2/3),AH367+Z368+AA368+AB368+AC368)</f>
        <v>3.5299782267848139</v>
      </c>
      <c r="AE368" s="119">
        <f>MIN(Constantes!$E$26*(AH367/Constantes!$E$27)^(2/3),AH367+Z368+AA368+AB368+AC368-AD368)</f>
        <v>11.558039369786353</v>
      </c>
      <c r="AF368" s="119">
        <f>MIN(Entradas!$E$20,AH367+Z368+AA368+AB368+AC368-AD368-AE368)</f>
        <v>1</v>
      </c>
      <c r="AG368" s="119">
        <f>MAX(0,AH367+Z368+AA368+AB368+AC368-AD368-AE368-AF368-Constantes!$E$27)</f>
        <v>0</v>
      </c>
      <c r="AH368" s="119">
        <f t="shared" si="48"/>
        <v>2920.2139095133339</v>
      </c>
      <c r="AI368" s="119">
        <f>(Escenarios!$E$11*S368+0.1*AD368)/(Escenarios!$E$12)</f>
        <v>1.2689421665418172</v>
      </c>
      <c r="AJ368" s="119">
        <f>AG368/10/Escenarios!$E$12</f>
        <v>0</v>
      </c>
      <c r="AK368" s="119">
        <f>(Escenarios!$E$11*U368+0.1*AE368)/(Escenarios!$E$12)</f>
        <v>3.3022969627961016E-2</v>
      </c>
      <c r="AL368" s="121">
        <f t="shared" si="49"/>
        <v>74.1466030421103</v>
      </c>
      <c r="AM368" s="121">
        <f>MAX(0,(AL368-Constantes!$D$13)*(1-EXP(-Constantes!$D$23)))</f>
        <v>0.23241406404161777</v>
      </c>
      <c r="AN368" s="121">
        <f>AJ368+W368*Escenarios!$E$11/Escenarios!$E$12+AM368</f>
        <v>0.30082330871994756</v>
      </c>
      <c r="AO368" s="121">
        <f>0.0526*AJ368*Observaciones!$F367^1.218</f>
        <v>0</v>
      </c>
      <c r="AP368" s="121">
        <f>AO368*Constantes!$E$38</f>
        <v>0</v>
      </c>
      <c r="AQ368" s="121">
        <f t="shared" si="50"/>
        <v>0</v>
      </c>
      <c r="AR368" s="15"/>
      <c r="AS368" s="74">
        <v>362</v>
      </c>
      <c r="AT368" s="146">
        <f>ETo!$I367*((1-Constantes!$F$19)*ETo!$K367+ETo!$L367)</f>
        <v>2.0526471415329031</v>
      </c>
      <c r="AU368" s="121">
        <f>MIN(AT368*Constantes!$F$17,0.8*(AX367+Observaciones!$F367-AV368-AW368-Constantes!$D$14))</f>
        <v>1.2806124335798763</v>
      </c>
      <c r="AV368" s="121">
        <f>IF(Observaciones!$F367&gt;0.05*Constantes!$F$18,((Observaciones!$F367-0.05*Constantes!$F$18)^2)/(Observaciones!$F367+0.95*Constantes!$F$18),0)</f>
        <v>0</v>
      </c>
      <c r="AW368" s="121">
        <f>MAX(0,AX367+Observaciones!$F367-AV368-Constantes!$D$13)</f>
        <v>0</v>
      </c>
      <c r="AX368" s="121">
        <f>AX367+Observaciones!$F367-AV368-AU368-AW368-AY367</f>
        <v>30.505810537745464</v>
      </c>
      <c r="AY368" s="121">
        <f>MAX(0,(AX368-Constantes!$D$14)*(1-EXP(-Constantes!$D$22)))</f>
        <v>6.8916472923398239E-2</v>
      </c>
      <c r="AZ368" s="119">
        <f>AZ367+(Entradas!$F$19*AW368-BA367)/(800*Entradas!$D$44)</f>
        <v>0</v>
      </c>
      <c r="BA368" s="119">
        <f>8000*Entradas!$D$45*AZ368/Constantes!$F$32</f>
        <v>0</v>
      </c>
      <c r="BB368" s="119">
        <f>10*Escenarios!$F$11*AV368</f>
        <v>0</v>
      </c>
      <c r="BC368" s="119">
        <f>10*Escenarios!$F$11*BA368</f>
        <v>0</v>
      </c>
      <c r="BD368" s="119">
        <f>0.001*Observaciones!$F367*Escenarios!$F$9</f>
        <v>30</v>
      </c>
      <c r="BE368" s="119">
        <f>Observaciones!$I367</f>
        <v>0</v>
      </c>
      <c r="BF368" s="119">
        <f>MIN(0.0005*ETo!$M367*Escenarios!$F$9*(BJ367/Constantes!$F$27)^(2/3),BJ367+BB368+BE368+BC368+BD368)</f>
        <v>3.7643634204341248</v>
      </c>
      <c r="BG368" s="119">
        <f>MIN(Constantes!$F$26*(BJ367/Constantes!$F$27)^(2/3),BJ367+BB368+BC368+BD368+BE368-BF368)</f>
        <v>12.325475631953097</v>
      </c>
      <c r="BH368" s="119">
        <f>MIN(Entradas!$F$20,BJ367+BB368+BC368+BD368+BE368-BF368-BG368)</f>
        <v>1</v>
      </c>
      <c r="BI368" s="119">
        <f>MAX(0,BJ367+BB368+BC368+BD368+BE368-BF368-BG368-BH368-Constantes!$F$27)</f>
        <v>0</v>
      </c>
      <c r="BJ368" s="119">
        <f t="shared" si="51"/>
        <v>416.0718830042764</v>
      </c>
      <c r="BK368" s="119">
        <f>(Escenarios!$F$11*AU368+0.1*BF368)/(Escenarios!$F$12)</f>
        <v>1.218189904290838</v>
      </c>
      <c r="BL368" s="119">
        <f>BI368/10/Escenarios!$F$12</f>
        <v>0</v>
      </c>
      <c r="BM368" s="119">
        <f>(Escenarios!$F$11*AW368+0.1*BG368)/(Escenarios!$F$12)</f>
        <v>3.5215644662723138E-2</v>
      </c>
      <c r="BN368" s="121">
        <f t="shared" si="52"/>
        <v>75.209309091869088</v>
      </c>
      <c r="BO368" s="121">
        <f>MAX(0,(BN368-Constantes!$D$13)*(1-EXP(-Constantes!$D$23)))</f>
        <v>0.23975471092941611</v>
      </c>
      <c r="BP368" s="121">
        <f>BL368+AY368*Escenarios!$F$11/Escenarios!$F$12+BO368</f>
        <v>0.30473309968576301</v>
      </c>
      <c r="BQ368" s="121">
        <f>0.0526*BL368*Observaciones!$F367^1.218</f>
        <v>0</v>
      </c>
      <c r="BR368" s="121">
        <f>BQ368*Constantes!$F$38</f>
        <v>0</v>
      </c>
      <c r="BS368" s="121">
        <f t="shared" si="53"/>
        <v>0</v>
      </c>
      <c r="BT368" s="15"/>
      <c r="BU368" s="74">
        <v>362</v>
      </c>
      <c r="BV368" s="75">
        <f>0.0526*Observaciones!$F367^2.218</f>
        <v>0.1292873865921125</v>
      </c>
      <c r="BW368" s="75">
        <f>IF(Observaciones!$F367&gt;0.05*$CA$7,((Observaciones!$F367-0.05*$CA$7)^2)/(Observaciones!$F367+0.95*$CA$7),0)</f>
        <v>0</v>
      </c>
      <c r="BX368" s="75">
        <f>0.0526*BW368*Observaciones!$F367^1.218</f>
        <v>0</v>
      </c>
      <c r="BY368" s="27"/>
      <c r="BZ368" s="27"/>
      <c r="CA368" s="103"/>
      <c r="CB368" s="37"/>
    </row>
    <row r="369" spans="2:80" s="2" customFormat="1" ht="14.5" x14ac:dyDescent="0.35">
      <c r="B369" s="36"/>
      <c r="C369" s="74">
        <v>363</v>
      </c>
      <c r="D369" s="146">
        <f>ETo!$I368*((1-Constantes!$D$19)*ETo!$K368+ETo!$L368)</f>
        <v>2.1051817330460354</v>
      </c>
      <c r="E369" s="75">
        <f>MIN(D369*Constantes!$D$17,0.8*(H368+Observaciones!$F368-F369-G369-Constantes!$D$14))</f>
        <v>1.3094139528742681</v>
      </c>
      <c r="F369" s="75">
        <f>IF(Observaciones!$F368&gt;0.05*Constantes!$D$18,((Observaciones!$F368-0.05*Constantes!$D$18)^2)/(Observaciones!$F368+0.95*Constantes!$D$18),0)</f>
        <v>0</v>
      </c>
      <c r="G369" s="75">
        <f>MAX(0,H368+Observaciones!$F368-F369-Constantes!$D$13)</f>
        <v>0</v>
      </c>
      <c r="H369" s="75">
        <f>H368+Observaciones!$F368-F369-E369-G369-I368</f>
        <v>29.172990514016092</v>
      </c>
      <c r="I369" s="75">
        <f>MAX(0,(H369-Constantes!$D$14)*(1-EXP(-Constantes!$D$22)))</f>
        <v>5.056714579954797E-2</v>
      </c>
      <c r="J369" s="75">
        <f t="shared" si="45"/>
        <v>68.727154685233586</v>
      </c>
      <c r="K369" s="75">
        <f>MAX(0,(J369-Constantes!$D$13)*(1-EXP(-Constantes!$D$23)))</f>
        <v>0.1949791997877437</v>
      </c>
      <c r="L369" s="75">
        <f t="shared" si="46"/>
        <v>0.24554634558729166</v>
      </c>
      <c r="M369" s="75">
        <f>0.0526*F369*Observaciones!$F368^1.218</f>
        <v>0</v>
      </c>
      <c r="N369" s="75">
        <f>M369*Constantes!$D$38</f>
        <v>0</v>
      </c>
      <c r="O369" s="75">
        <f t="shared" si="47"/>
        <v>0</v>
      </c>
      <c r="P369" s="15"/>
      <c r="Q369" s="120">
        <v>363</v>
      </c>
      <c r="R369" s="146">
        <f>ETo!$I368*((1-Constantes!$E$19)*ETo!$K368+ETo!$L368)</f>
        <v>2.1054731349224731</v>
      </c>
      <c r="S369" s="121">
        <f>MIN(R369*Constantes!$E$17,0.8*(V368+Observaciones!$F368-T369-U369-Constantes!$D$14))</f>
        <v>1.3105445295325628</v>
      </c>
      <c r="T369" s="121">
        <f>IF(Observaciones!$F368&gt;0.05*Constantes!$E$18,((Observaciones!$F368-0.05*Constantes!$E$18)^2)/(Observaciones!$F368+0.95*Constantes!$E$18),0)</f>
        <v>0</v>
      </c>
      <c r="U369" s="121">
        <f>MAX(0,V368+Observaciones!$F368-T369-Constantes!$D$13)</f>
        <v>0</v>
      </c>
      <c r="V369" s="121">
        <f>V368+Observaciones!$F368-T369-S369-U369-W368</f>
        <v>29.161036363945456</v>
      </c>
      <c r="W369" s="121">
        <f>MAX(0,(V369-Constantes!$D$14)*(1-EXP(-Constantes!$D$22)))</f>
        <v>5.0402569482994791E-2</v>
      </c>
      <c r="X369" s="119">
        <f>X368+(Entradas!$E$19*U369-Y368)/(800*Entradas!$D$44)</f>
        <v>0</v>
      </c>
      <c r="Y369" s="119">
        <f>8000*Entradas!$D$45*X369/Constantes!$E$32</f>
        <v>0</v>
      </c>
      <c r="Z369" s="119">
        <f>10*Escenarios!$E$11*T369</f>
        <v>0</v>
      </c>
      <c r="AA369" s="119">
        <f>10*Escenarios!$E$11*Y369</f>
        <v>0</v>
      </c>
      <c r="AB369" s="119">
        <f>0.001*Observaciones!$F368*Escenarios!$E$9</f>
        <v>0</v>
      </c>
      <c r="AC369" s="119">
        <f>Observaciones!$I368</f>
        <v>0</v>
      </c>
      <c r="AD369" s="119">
        <f>MIN(0.0005*ETo!$M368*Escenarios!$E$9*(AH368/Constantes!$E$27)^(2/3),AH368+Z369+AA369+AB369+AC369)</f>
        <v>3.6153727984895205</v>
      </c>
      <c r="AE369" s="119">
        <f>MIN(Constantes!$E$26*(AH368/Constantes!$E$27)^(2/3),AH368+Z369+AA369+AB369+AC369-AD369)</f>
        <v>11.535434172391925</v>
      </c>
      <c r="AF369" s="119">
        <f>MIN(Entradas!$E$20,AH368+Z369+AA369+AB369+AC369-AD369-AE369)</f>
        <v>1</v>
      </c>
      <c r="AG369" s="119">
        <f>MAX(0,AH368+Z369+AA369+AB369+AC369-AD369-AE369-AF369-Constantes!$E$27)</f>
        <v>0</v>
      </c>
      <c r="AH369" s="119">
        <f t="shared" si="48"/>
        <v>2904.0631025424523</v>
      </c>
      <c r="AI369" s="119">
        <f>(Escenarios!$E$11*S369+0.1*AD369)/(Escenarios!$E$12)</f>
        <v>1.3021521013920678</v>
      </c>
      <c r="AJ369" s="119">
        <f>AG369/10/Escenarios!$E$12</f>
        <v>0</v>
      </c>
      <c r="AK369" s="119">
        <f>(Escenarios!$E$11*U369+0.1*AE369)/(Escenarios!$E$12)</f>
        <v>3.2958383349691214E-2</v>
      </c>
      <c r="AL369" s="121">
        <f t="shared" si="49"/>
        <v>73.947147361418374</v>
      </c>
      <c r="AM369" s="121">
        <f>MAX(0,(AL369-Constantes!$D$13)*(1-EXP(-Constantes!$D$23)))</f>
        <v>0.23103632301712917</v>
      </c>
      <c r="AN369" s="121">
        <f>AJ369+W369*Escenarios!$E$11/Escenarios!$E$12+AM369</f>
        <v>0.28071885579322403</v>
      </c>
      <c r="AO369" s="121">
        <f>0.0526*AJ369*Observaciones!$F368^1.218</f>
        <v>0</v>
      </c>
      <c r="AP369" s="121">
        <f>AO369*Constantes!$E$38</f>
        <v>0</v>
      </c>
      <c r="AQ369" s="121">
        <f t="shared" si="50"/>
        <v>0</v>
      </c>
      <c r="AR369" s="15"/>
      <c r="AS369" s="74">
        <v>363</v>
      </c>
      <c r="AT369" s="146">
        <f>ETo!$I368*((1-Constantes!$F$19)*ETo!$K368+ETo!$L368)</f>
        <v>2.1064003227111403</v>
      </c>
      <c r="AU369" s="121">
        <f>MIN(AT369*Constantes!$F$17,0.8*(AX368+Observaciones!$F368-AV369-AW369-Constantes!$D$14))</f>
        <v>1.3141481498598382</v>
      </c>
      <c r="AV369" s="121">
        <f>IF(Observaciones!$F368&gt;0.05*Constantes!$F$18,((Observaciones!$F368-0.05*Constantes!$F$18)^2)/(Observaciones!$F368+0.95*Constantes!$F$18),0)</f>
        <v>0</v>
      </c>
      <c r="AW369" s="121">
        <f>MAX(0,AX368+Observaciones!$F368-AV369-Constantes!$D$13)</f>
        <v>0</v>
      </c>
      <c r="AX369" s="121">
        <f>AX368+Observaciones!$F368-AV369-AU369-AW369-AY368</f>
        <v>29.122745914962227</v>
      </c>
      <c r="AY369" s="121">
        <f>MAX(0,(AX369-Constantes!$D$14)*(1-EXP(-Constantes!$D$22)))</f>
        <v>4.9875413556760721E-2</v>
      </c>
      <c r="AZ369" s="119">
        <f>AZ368+(Entradas!$F$19*AW369-BA368)/(800*Entradas!$D$44)</f>
        <v>0</v>
      </c>
      <c r="BA369" s="119">
        <f>8000*Entradas!$D$45*AZ369/Constantes!$F$32</f>
        <v>0</v>
      </c>
      <c r="BB369" s="119">
        <f>10*Escenarios!$F$11*AV369</f>
        <v>0</v>
      </c>
      <c r="BC369" s="119">
        <f>10*Escenarios!$F$11*BA369</f>
        <v>0</v>
      </c>
      <c r="BD369" s="119">
        <f>0.001*Observaciones!$F368*Escenarios!$F$9</f>
        <v>0</v>
      </c>
      <c r="BE369" s="119">
        <f>Observaciones!$I368</f>
        <v>0</v>
      </c>
      <c r="BF369" s="119">
        <f>MIN(0.0005*ETo!$M368*Escenarios!$F$9*(BJ368/Constantes!$F$27)^(2/3),BJ368+BB369+BE369+BC369+BD369)</f>
        <v>3.9450170045615742</v>
      </c>
      <c r="BG369" s="119">
        <f>MIN(Constantes!$F$26*(BJ368/Constantes!$F$27)^(2/3),BJ368+BB369+BC369+BD369+BE369-BF369)</f>
        <v>12.587217557232147</v>
      </c>
      <c r="BH369" s="119">
        <f>MIN(Entradas!$F$20,BJ368+BB369+BC369+BD369+BE369-BF369-BG369)</f>
        <v>1</v>
      </c>
      <c r="BI369" s="119">
        <f>MAX(0,BJ368+BB369+BC369+BD369+BE369-BF369-BG369-BH369-Constantes!$F$27)</f>
        <v>0</v>
      </c>
      <c r="BJ369" s="119">
        <f t="shared" si="51"/>
        <v>398.5396484424827</v>
      </c>
      <c r="BK369" s="119">
        <f>(Escenarios!$F$11*AU369+0.1*BF369)/(Escenarios!$F$12)</f>
        <v>1.2503254470237377</v>
      </c>
      <c r="BL369" s="119">
        <f>BI369/10/Escenarios!$F$12</f>
        <v>0</v>
      </c>
      <c r="BM369" s="119">
        <f>(Escenarios!$F$11*AW369+0.1*BG369)/(Escenarios!$F$12)</f>
        <v>3.5963478734948998E-2</v>
      </c>
      <c r="BN369" s="121">
        <f t="shared" si="52"/>
        <v>75.005517859674612</v>
      </c>
      <c r="BO369" s="121">
        <f>MAX(0,(BN369-Constantes!$D$13)*(1-EXP(-Constantes!$D$23)))</f>
        <v>0.23834702206314071</v>
      </c>
      <c r="BP369" s="121">
        <f>BL369+AY369*Escenarios!$F$11/Escenarios!$F$12+BO369</f>
        <v>0.28537241198808655</v>
      </c>
      <c r="BQ369" s="121">
        <f>0.0526*BL369*Observaciones!$F368^1.218</f>
        <v>0</v>
      </c>
      <c r="BR369" s="121">
        <f>BQ369*Constantes!$F$38</f>
        <v>0</v>
      </c>
      <c r="BS369" s="121">
        <f t="shared" si="53"/>
        <v>0</v>
      </c>
      <c r="BT369" s="15"/>
      <c r="BU369" s="74">
        <v>363</v>
      </c>
      <c r="BV369" s="75">
        <f>0.0526*Observaciones!$F368^2.218</f>
        <v>0</v>
      </c>
      <c r="BW369" s="75">
        <f>IF(Observaciones!$F368&gt;0.05*$CA$7,((Observaciones!$F368-0.05*$CA$7)^2)/(Observaciones!$F368+0.95*$CA$7),0)</f>
        <v>0</v>
      </c>
      <c r="BX369" s="75">
        <f>0.0526*BW369*Observaciones!$F368^1.218</f>
        <v>0</v>
      </c>
      <c r="BY369" s="27"/>
      <c r="BZ369" s="27"/>
      <c r="CA369" s="103"/>
      <c r="CB369" s="37"/>
    </row>
    <row r="370" spans="2:80" s="2" customFormat="1" ht="14.5" x14ac:dyDescent="0.35">
      <c r="B370" s="36"/>
      <c r="C370" s="74">
        <v>364</v>
      </c>
      <c r="D370" s="146">
        <f>ETo!$I369*((1-Constantes!$D$19)*ETo!$K369+ETo!$L369)</f>
        <v>1.9761165973079236</v>
      </c>
      <c r="E370" s="75">
        <f>MIN(D370*Constantes!$D$17,0.8*(H369+Observaciones!$F369-F370-G370-Constantes!$D$14))</f>
        <v>1.2291359954360923</v>
      </c>
      <c r="F370" s="75">
        <f>IF(Observaciones!$F369&gt;0.05*Constantes!$D$18,((Observaciones!$F369-0.05*Constantes!$D$18)^2)/(Observaciones!$F369+0.95*Constantes!$D$18),0)</f>
        <v>0</v>
      </c>
      <c r="G370" s="75">
        <f>MAX(0,H369+Observaciones!$F369-F370-Constantes!$D$13)</f>
        <v>0</v>
      </c>
      <c r="H370" s="75">
        <f>H369+Observaciones!$F369-F370-E370-G370-I369</f>
        <v>29.693287372780453</v>
      </c>
      <c r="I370" s="75">
        <f>MAX(0,(H370-Constantes!$D$14)*(1-EXP(-Constantes!$D$22)))</f>
        <v>5.773022640533388E-2</v>
      </c>
      <c r="J370" s="75">
        <f t="shared" si="45"/>
        <v>68.532175485445848</v>
      </c>
      <c r="K370" s="75">
        <f>MAX(0,(J370-Constantes!$D$13)*(1-EXP(-Constantes!$D$23)))</f>
        <v>0.19363238007552683</v>
      </c>
      <c r="L370" s="75">
        <f t="shared" si="46"/>
        <v>0.25136260648086073</v>
      </c>
      <c r="M370" s="75">
        <f>0.0526*F370*Observaciones!$F369^1.218</f>
        <v>0</v>
      </c>
      <c r="N370" s="75">
        <f>M370*Constantes!$D$38</f>
        <v>0</v>
      </c>
      <c r="O370" s="75">
        <f t="shared" si="47"/>
        <v>0</v>
      </c>
      <c r="P370" s="15"/>
      <c r="Q370" s="120">
        <v>364</v>
      </c>
      <c r="R370" s="146">
        <f>ETo!$I369*((1-Constantes!$E$19)*ETo!$K369+ETo!$L369)</f>
        <v>1.9763899085274441</v>
      </c>
      <c r="S370" s="121">
        <f>MIN(R370*Constantes!$E$17,0.8*(V369+Observaciones!$F369-T370-U370-Constantes!$D$14))</f>
        <v>1.2301971181120663</v>
      </c>
      <c r="T370" s="121">
        <f>IF(Observaciones!$F369&gt;0.05*Constantes!$E$18,((Observaciones!$F369-0.05*Constantes!$E$18)^2)/(Observaciones!$F369+0.95*Constantes!$E$18),0)</f>
        <v>0</v>
      </c>
      <c r="U370" s="121">
        <f>MAX(0,V369+Observaciones!$F369-T370-Constantes!$D$13)</f>
        <v>0</v>
      </c>
      <c r="V370" s="121">
        <f>V369+Observaciones!$F369-T370-S370-U370-W369</f>
        <v>29.680436676350396</v>
      </c>
      <c r="W370" s="121">
        <f>MAX(0,(V370-Constantes!$D$14)*(1-EXP(-Constantes!$D$22)))</f>
        <v>5.7553307070115155E-2</v>
      </c>
      <c r="X370" s="119">
        <f>X369+(Entradas!$E$19*U370-Y369)/(800*Entradas!$D$44)</f>
        <v>0</v>
      </c>
      <c r="Y370" s="119">
        <f>8000*Entradas!$D$45*X370/Constantes!$E$32</f>
        <v>0</v>
      </c>
      <c r="Z370" s="119">
        <f>10*Escenarios!$E$11*T370</f>
        <v>0</v>
      </c>
      <c r="AA370" s="119">
        <f>10*Escenarios!$E$11*Y370</f>
        <v>0</v>
      </c>
      <c r="AB370" s="119">
        <f>0.001*Observaciones!$F369*Escenarios!$E$9</f>
        <v>9</v>
      </c>
      <c r="AC370" s="119">
        <f>Observaciones!$I369</f>
        <v>0</v>
      </c>
      <c r="AD370" s="119">
        <f>MIN(0.0005*ETo!$M369*Escenarios!$E$9*(AH369/Constantes!$E$27)^(2/3),AH369+Z370+AA370+AB370+AC370)</f>
        <v>3.3807490911434899</v>
      </c>
      <c r="AE370" s="119">
        <f>MIN(Constantes!$E$26*(AH369/Constantes!$E$27)^(2/3),AH369+Z370+AA370+AB370+AC370-AD370)</f>
        <v>11.492862238964223</v>
      </c>
      <c r="AF370" s="119">
        <f>MIN(Entradas!$E$20,AH369+Z370+AA370+AB370+AC370-AD370-AE370)</f>
        <v>1</v>
      </c>
      <c r="AG370" s="119">
        <f>MAX(0,AH369+Z370+AA370+AB370+AC370-AD370-AE370-AF370-Constantes!$E$27)</f>
        <v>0</v>
      </c>
      <c r="AH370" s="119">
        <f t="shared" si="48"/>
        <v>2897.1894912123444</v>
      </c>
      <c r="AI370" s="119">
        <f>(Escenarios!$E$11*S370+0.1*AD370)/(Escenarios!$E$12)</f>
        <v>1.2222821566851612</v>
      </c>
      <c r="AJ370" s="119">
        <f>AG370/10/Escenarios!$E$12</f>
        <v>0</v>
      </c>
      <c r="AK370" s="119">
        <f>(Escenarios!$E$11*U370+0.1*AE370)/(Escenarios!$E$12)</f>
        <v>3.2836749254183492E-2</v>
      </c>
      <c r="AL370" s="121">
        <f t="shared" si="49"/>
        <v>73.748947787655425</v>
      </c>
      <c r="AM370" s="121">
        <f>MAX(0,(AL370-Constantes!$D$13)*(1-EXP(-Constantes!$D$23)))</f>
        <v>0.22966725855698406</v>
      </c>
      <c r="AN370" s="121">
        <f>AJ370+W370*Escenarios!$E$11/Escenarios!$E$12+AM370</f>
        <v>0.28639837552609759</v>
      </c>
      <c r="AO370" s="121">
        <f>0.0526*AJ370*Observaciones!$F369^1.218</f>
        <v>0</v>
      </c>
      <c r="AP370" s="121">
        <f>AO370*Constantes!$E$38</f>
        <v>0</v>
      </c>
      <c r="AQ370" s="121">
        <f t="shared" si="50"/>
        <v>0</v>
      </c>
      <c r="AR370" s="15"/>
      <c r="AS370" s="74">
        <v>364</v>
      </c>
      <c r="AT370" s="146">
        <f>ETo!$I369*((1-Constantes!$F$19)*ETo!$K369+ETo!$L369)</f>
        <v>1.9772595351350111</v>
      </c>
      <c r="AU370" s="121">
        <f>MIN(AT370*Constantes!$F$17,0.8*(AX369+Observaciones!$F369-AV370-AW370-Constantes!$D$14))</f>
        <v>1.2335793590014228</v>
      </c>
      <c r="AV370" s="121">
        <f>IF(Observaciones!$F369&gt;0.05*Constantes!$F$18,((Observaciones!$F369-0.05*Constantes!$F$18)^2)/(Observaciones!$F369+0.95*Constantes!$F$18),0)</f>
        <v>0</v>
      </c>
      <c r="AW370" s="121">
        <f>MAX(0,AX369+Observaciones!$F369-AV370-Constantes!$D$13)</f>
        <v>0</v>
      </c>
      <c r="AX370" s="121">
        <f>AX369+Observaciones!$F369-AV370-AU370-AW370-AY369</f>
        <v>29.639291142404044</v>
      </c>
      <c r="AY370" s="121">
        <f>MAX(0,(AX370-Constantes!$D$14)*(1-EXP(-Constantes!$D$22)))</f>
        <v>5.6986844345497202E-2</v>
      </c>
      <c r="AZ370" s="119">
        <f>AZ369+(Entradas!$F$19*AW370-BA369)/(800*Entradas!$D$44)</f>
        <v>0</v>
      </c>
      <c r="BA370" s="119">
        <f>8000*Entradas!$D$45*AZ370/Constantes!$F$32</f>
        <v>0</v>
      </c>
      <c r="BB370" s="119">
        <f>10*Escenarios!$F$11*AV370</f>
        <v>0</v>
      </c>
      <c r="BC370" s="119">
        <f>10*Escenarios!$F$11*BA370</f>
        <v>0</v>
      </c>
      <c r="BD370" s="119">
        <f>0.001*Observaciones!$F369*Escenarios!$F$9</f>
        <v>36</v>
      </c>
      <c r="BE370" s="119">
        <f>Observaciones!$I369</f>
        <v>0</v>
      </c>
      <c r="BF370" s="119">
        <f>MIN(0.0005*ETo!$M369*Escenarios!$F$9*(BJ369/Constantes!$F$27)^(2/3),BJ369+BB370+BE370+BC370+BD370)</f>
        <v>3.5979068968412649</v>
      </c>
      <c r="BG370" s="119">
        <f>MIN(Constantes!$F$26*(BJ369/Constantes!$F$27)^(2/3),BJ369+BB370+BC370+BD370+BE370-BF370)</f>
        <v>12.231090565798183</v>
      </c>
      <c r="BH370" s="119">
        <f>MIN(Entradas!$F$20,BJ369+BB370+BC370+BD370+BE370-BF370-BG370)</f>
        <v>1</v>
      </c>
      <c r="BI370" s="119">
        <f>MAX(0,BJ369+BB370+BC370+BD370+BE370-BF370-BG370-BH370-Constantes!$F$27)</f>
        <v>0</v>
      </c>
      <c r="BJ370" s="119">
        <f t="shared" si="51"/>
        <v>417.71065097984325</v>
      </c>
      <c r="BK370" s="119">
        <f>(Escenarios!$F$11*AU370+0.1*BF370)/(Escenarios!$F$12)</f>
        <v>1.1733688439066023</v>
      </c>
      <c r="BL370" s="119">
        <f>BI370/10/Escenarios!$F$12</f>
        <v>0</v>
      </c>
      <c r="BM370" s="119">
        <f>(Escenarios!$F$11*AW370+0.1*BG370)/(Escenarios!$F$12)</f>
        <v>3.494597304513767E-2</v>
      </c>
      <c r="BN370" s="121">
        <f t="shared" si="52"/>
        <v>74.802116810656614</v>
      </c>
      <c r="BO370" s="121">
        <f>MAX(0,(BN370-Constantes!$D$13)*(1-EXP(-Constantes!$D$23)))</f>
        <v>0.23694202838893719</v>
      </c>
      <c r="BP370" s="121">
        <f>BL370+AY370*Escenarios!$F$11/Escenarios!$F$12+BO370</f>
        <v>0.29067248162897741</v>
      </c>
      <c r="BQ370" s="121">
        <f>0.0526*BL370*Observaciones!$F369^1.218</f>
        <v>0</v>
      </c>
      <c r="BR370" s="121">
        <f>BQ370*Constantes!$F$38</f>
        <v>0</v>
      </c>
      <c r="BS370" s="121">
        <f t="shared" si="53"/>
        <v>0</v>
      </c>
      <c r="BT370" s="15"/>
      <c r="BU370" s="74">
        <v>364</v>
      </c>
      <c r="BV370" s="75">
        <f>0.0526*Observaciones!$F369^2.218</f>
        <v>0.19372254258423433</v>
      </c>
      <c r="BW370" s="75">
        <f>IF(Observaciones!$F369&gt;0.05*$CA$7,((Observaciones!$F369-0.05*$CA$7)^2)/(Observaciones!$F369+0.95*$CA$7),0)</f>
        <v>1.3395249151634377E-4</v>
      </c>
      <c r="BX370" s="75">
        <f>0.0526*BW370*Observaciones!$F369^1.218</f>
        <v>1.441645402335511E-5</v>
      </c>
      <c r="BY370" s="27"/>
      <c r="BZ370" s="27"/>
      <c r="CA370" s="103"/>
      <c r="CB370" s="37"/>
    </row>
    <row r="371" spans="2:80" s="2" customFormat="1" ht="14.5" x14ac:dyDescent="0.35">
      <c r="B371" s="36"/>
      <c r="C371" s="74">
        <v>365</v>
      </c>
      <c r="D371" s="146">
        <f>ETo!$I370*((1-Constantes!$D$19)*ETo!$K370+ETo!$L370)</f>
        <v>2.1266107572470108</v>
      </c>
      <c r="E371" s="75">
        <f>MIN(D371*Constantes!$D$17,0.8*(H370+Observaciones!$F370-F371-G371-Constantes!$D$14))</f>
        <v>1.3227427134486047</v>
      </c>
      <c r="F371" s="75">
        <f>IF(Observaciones!$F370&gt;0.05*Constantes!$D$18,((Observaciones!$F370-0.05*Constantes!$D$18)^2)/(Observaciones!$F370+0.95*Constantes!$D$18),0)</f>
        <v>0</v>
      </c>
      <c r="G371" s="75">
        <f>MAX(0,H370+Observaciones!$F370-F371-Constantes!$D$13)</f>
        <v>0</v>
      </c>
      <c r="H371" s="75">
        <f>H370+Observaciones!$F370-F371-E371-G371-I370</f>
        <v>30.912814432926517</v>
      </c>
      <c r="I371" s="75">
        <f>MAX(0,(H371-Constantes!$D$14)*(1-EXP(-Constantes!$D$22)))</f>
        <v>7.4519815820709642E-2</v>
      </c>
      <c r="J371" s="75">
        <f t="shared" si="45"/>
        <v>68.33854310537032</v>
      </c>
      <c r="K371" s="75">
        <f>MAX(0,(J371-Constantes!$D$13)*(1-EXP(-Constantes!$D$23)))</f>
        <v>0.19229486352661751</v>
      </c>
      <c r="L371" s="75">
        <f t="shared" si="46"/>
        <v>0.26681467934732717</v>
      </c>
      <c r="M371" s="75">
        <f>0.0526*F371*Observaciones!$F370^1.218</f>
        <v>0</v>
      </c>
      <c r="N371" s="75">
        <f>M371*Constantes!$D$38</f>
        <v>0</v>
      </c>
      <c r="O371" s="75">
        <f t="shared" si="47"/>
        <v>0</v>
      </c>
      <c r="P371" s="15"/>
      <c r="Q371" s="120">
        <v>365</v>
      </c>
      <c r="R371" s="146">
        <f>ETo!$I370*((1-Constantes!$E$19)*ETo!$K370+ETo!$L370)</f>
        <v>2.1269051021194905</v>
      </c>
      <c r="S371" s="121">
        <f>MIN(R371*Constantes!$E$17,0.8*(V370+Observaciones!$F370-T371-U371-Constantes!$D$14))</f>
        <v>1.3238847839871544</v>
      </c>
      <c r="T371" s="121">
        <f>IF(Observaciones!$F370&gt;0.05*Constantes!$E$18,((Observaciones!$F370-0.05*Constantes!$E$18)^2)/(Observaciones!$F370+0.95*Constantes!$E$18),0)</f>
        <v>0</v>
      </c>
      <c r="U371" s="121">
        <f>MAX(0,V370+Observaciones!$F370-T371-Constantes!$D$13)</f>
        <v>0</v>
      </c>
      <c r="V371" s="121">
        <f>V370+Observaciones!$F370-T371-S371-U371-W370</f>
        <v>30.898998585293128</v>
      </c>
      <c r="W371" s="121">
        <f>MAX(0,(V371-Constantes!$D$14)*(1-EXP(-Constantes!$D$22)))</f>
        <v>7.4329608963666055E-2</v>
      </c>
      <c r="X371" s="119">
        <f>X370+(Entradas!$E$19*U371-Y370)/(800*Entradas!$D$44)</f>
        <v>0</v>
      </c>
      <c r="Y371" s="119">
        <f>8000*Entradas!$D$45*X371/Constantes!$E$32</f>
        <v>0</v>
      </c>
      <c r="Z371" s="119">
        <f>10*Escenarios!$E$11*T371</f>
        <v>0</v>
      </c>
      <c r="AA371" s="119">
        <f>10*Escenarios!$E$11*Y371</f>
        <v>0</v>
      </c>
      <c r="AB371" s="119">
        <f>0.001*Observaciones!$F370*Escenarios!$E$9</f>
        <v>13.000000000000002</v>
      </c>
      <c r="AC371" s="119">
        <f>Observaciones!$I370</f>
        <v>0</v>
      </c>
      <c r="AD371" s="119">
        <f>MIN(0.0005*ETo!$M370*Escenarios!$E$9*(AH370/Constantes!$E$27)^(2/3),AH370+Z371+AA371+AB371+AC371)</f>
        <v>3.632905982171323</v>
      </c>
      <c r="AE371" s="119">
        <f>MIN(Constantes!$E$26*(AH370/Constantes!$E$27)^(2/3),AH370+Z371+AA371+AB371+AC371-AD371)</f>
        <v>11.474720148325057</v>
      </c>
      <c r="AF371" s="119">
        <f>MIN(Entradas!$E$20,AH370+Z371+AA371+AB371+AC371-AD371-AE371)</f>
        <v>1</v>
      </c>
      <c r="AG371" s="119">
        <f>MAX(0,AH370+Z371+AA371+AB371+AC371-AD371-AE371-AF371-Constantes!$E$27)</f>
        <v>0</v>
      </c>
      <c r="AH371" s="119">
        <f t="shared" si="48"/>
        <v>2894.0818650818478</v>
      </c>
      <c r="AI371" s="119">
        <f>(Escenarios!$E$11*S371+0.1*AD371)/(Escenarios!$E$12)</f>
        <v>1.3153518755935416</v>
      </c>
      <c r="AJ371" s="119">
        <f>AG371/10/Escenarios!$E$12</f>
        <v>0</v>
      </c>
      <c r="AK371" s="119">
        <f>(Escenarios!$E$11*U371+0.1*AE371)/(Escenarios!$E$12)</f>
        <v>3.2784914709500165E-2</v>
      </c>
      <c r="AL371" s="121">
        <f t="shared" si="49"/>
        <v>73.552065443807933</v>
      </c>
      <c r="AM371" s="121">
        <f>MAX(0,(AL371-Constantes!$D$13)*(1-EXP(-Constantes!$D$23)))</f>
        <v>0.22830729286849047</v>
      </c>
      <c r="AN371" s="121">
        <f>AJ371+W371*Escenarios!$E$11/Escenarios!$E$12+AM371</f>
        <v>0.30157505027553272</v>
      </c>
      <c r="AO371" s="121">
        <f>0.0526*AJ371*Observaciones!$F370^1.218</f>
        <v>0</v>
      </c>
      <c r="AP371" s="121">
        <f>AO371*Constantes!$E$38</f>
        <v>0</v>
      </c>
      <c r="AQ371" s="121">
        <f t="shared" si="50"/>
        <v>0</v>
      </c>
      <c r="AR371" s="15"/>
      <c r="AS371" s="74">
        <v>365</v>
      </c>
      <c r="AT371" s="146">
        <f>ETo!$I370*((1-Constantes!$F$19)*ETo!$K370+ETo!$L370)</f>
        <v>2.1278416539864717</v>
      </c>
      <c r="AU371" s="121">
        <f>MIN(AT371*Constantes!$F$17,0.8*(AX370+Observaciones!$F370-AV371-AW371-Constantes!$D$14))</f>
        <v>1.3275250400559726</v>
      </c>
      <c r="AV371" s="121">
        <f>IF(Observaciones!$F370&gt;0.05*Constantes!$F$18,((Observaciones!$F370-0.05*Constantes!$F$18)^2)/(Observaciones!$F370+0.95*Constantes!$F$18),0)</f>
        <v>0</v>
      </c>
      <c r="AW371" s="121">
        <f>MAX(0,AX370+Observaciones!$F370-AV371-Constantes!$D$13)</f>
        <v>0</v>
      </c>
      <c r="AX371" s="121">
        <f>AX370+Observaciones!$F370-AV371-AU371-AW371-AY370</f>
        <v>30.854779258002569</v>
      </c>
      <c r="AY371" s="121">
        <f>MAX(0,(AX371-Constantes!$D$14)*(1-EXP(-Constantes!$D$22)))</f>
        <v>7.3720828417752071E-2</v>
      </c>
      <c r="AZ371" s="119">
        <f>AZ370+(Entradas!$F$19*AW371-BA370)/(800*Entradas!$D$44)</f>
        <v>0</v>
      </c>
      <c r="BA371" s="119">
        <f>8000*Entradas!$D$45*AZ371/Constantes!$F$32</f>
        <v>0</v>
      </c>
      <c r="BB371" s="119">
        <f>10*Escenarios!$F$11*AV371</f>
        <v>0</v>
      </c>
      <c r="BC371" s="119">
        <f>10*Escenarios!$F$11*BA371</f>
        <v>0</v>
      </c>
      <c r="BD371" s="119">
        <f>0.001*Observaciones!$F370*Escenarios!$F$9</f>
        <v>52.000000000000007</v>
      </c>
      <c r="BE371" s="119">
        <f>Observaciones!$I370</f>
        <v>0</v>
      </c>
      <c r="BF371" s="119">
        <f>MIN(0.0005*ETo!$M370*Escenarios!$F$9*(BJ370/Constantes!$F$27)^(2/3),BJ370+BB371+BE371+BC371+BD371)</f>
        <v>3.995580779772931</v>
      </c>
      <c r="BG371" s="119">
        <f>MIN(Constantes!$F$26*(BJ370/Constantes!$F$27)^(2/3),BJ370+BB371+BC371+BD371+BE371-BF371)</f>
        <v>12.620247125282928</v>
      </c>
      <c r="BH371" s="119">
        <f>MIN(Entradas!$F$20,BJ370+BB371+BC371+BD371+BE371-BF371-BG371)</f>
        <v>1</v>
      </c>
      <c r="BI371" s="119">
        <f>MAX(0,BJ370+BB371+BC371+BD371+BE371-BF371-BG371-BH371-Constantes!$F$27)</f>
        <v>0</v>
      </c>
      <c r="BJ371" s="119">
        <f t="shared" si="51"/>
        <v>452.09482307478743</v>
      </c>
      <c r="BK371" s="119">
        <f>(Escenarios!$F$11*AU371+0.1*BF371)/(Escenarios!$F$12)</f>
        <v>1.2630824114235542</v>
      </c>
      <c r="BL371" s="119">
        <f>BI371/10/Escenarios!$F$12</f>
        <v>0</v>
      </c>
      <c r="BM371" s="119">
        <f>(Escenarios!$F$11*AW371+0.1*BG371)/(Escenarios!$F$12)</f>
        <v>3.6057848929379799E-2</v>
      </c>
      <c r="BN371" s="121">
        <f t="shared" si="52"/>
        <v>74.60123263119705</v>
      </c>
      <c r="BO371" s="121">
        <f>MAX(0,(BN371-Constantes!$D$13)*(1-EXP(-Constantes!$D$23)))</f>
        <v>0.23555442000269297</v>
      </c>
      <c r="BP371" s="121">
        <f>BL371+AY371*Escenarios!$F$11/Escenarios!$F$12+BO371</f>
        <v>0.30506262965371633</v>
      </c>
      <c r="BQ371" s="121">
        <f>0.0526*BL371*Observaciones!$F370^1.218</f>
        <v>0</v>
      </c>
      <c r="BR371" s="121">
        <f>BQ371*Constantes!$F$38</f>
        <v>0</v>
      </c>
      <c r="BS371" s="121">
        <f t="shared" si="53"/>
        <v>0</v>
      </c>
      <c r="BT371" s="15"/>
      <c r="BU371" s="74">
        <v>365</v>
      </c>
      <c r="BV371" s="75">
        <f>0.0526*Observaciones!$F370^2.218</f>
        <v>0.43792186533391209</v>
      </c>
      <c r="BW371" s="75">
        <f>IF(Observaciones!$F370&gt;0.05*$CA$7,((Observaciones!$F370-0.05*$CA$7)^2)/(Observaciones!$F370+0.95*$CA$7),0)</f>
        <v>2.1229385132854627E-2</v>
      </c>
      <c r="BX371" s="75">
        <f>0.0526*BW371*Observaciones!$F370^1.218</f>
        <v>3.5756968989506619E-3</v>
      </c>
      <c r="BY371" s="27"/>
      <c r="BZ371" s="27"/>
      <c r="CA371" s="103"/>
      <c r="CB371" s="37"/>
    </row>
    <row r="372" spans="2:80" s="2" customFormat="1" ht="14.5" x14ac:dyDescent="0.35">
      <c r="B372" s="36"/>
      <c r="C372" s="74">
        <v>366</v>
      </c>
      <c r="D372" s="146">
        <f>ETo!$I371*((1-Constantes!$D$19)*ETo!$K371+ETo!$L371)</f>
        <v>2.1587863337841871</v>
      </c>
      <c r="E372" s="75">
        <f>MIN(D372*Constantes!$D$17,0.8*(H371+Observaciones!$F371-F372-G372-Constantes!$D$14))</f>
        <v>1.3427557831984509</v>
      </c>
      <c r="F372" s="75">
        <f>IF(Observaciones!$F371&gt;0.05*Constantes!$D$18,((Observaciones!$F371-0.05*Constantes!$D$18)^2)/(Observaciones!$F371+0.95*Constantes!$D$18),0)</f>
        <v>0</v>
      </c>
      <c r="G372" s="75">
        <f>MAX(0,H371+Observaciones!$F371-F372-Constantes!$D$13)</f>
        <v>0</v>
      </c>
      <c r="H372" s="75">
        <f>H371+Observaciones!$F371-F372-E372-G372-I371</f>
        <v>29.695538833907353</v>
      </c>
      <c r="I372" s="75">
        <f>MAX(0,(H372-Constantes!$D$14)*(1-EXP(-Constantes!$D$22)))</f>
        <v>5.776122293598962E-2</v>
      </c>
      <c r="J372" s="75">
        <f t="shared" si="45"/>
        <v>68.146248241843708</v>
      </c>
      <c r="K372" s="75">
        <f>MAX(0,(J372-Constantes!$D$13)*(1-EXP(-Constantes!$D$23)))</f>
        <v>0.1909665858793729</v>
      </c>
      <c r="L372" s="75">
        <f t="shared" si="46"/>
        <v>0.24872780881536252</v>
      </c>
      <c r="M372" s="75">
        <f>0.0526*F372*Observaciones!$F371^1.218</f>
        <v>0</v>
      </c>
      <c r="N372" s="75">
        <f>M372*Constantes!$D$38</f>
        <v>0</v>
      </c>
      <c r="O372" s="75">
        <f t="shared" si="47"/>
        <v>0</v>
      </c>
      <c r="P372" s="15"/>
      <c r="Q372" s="120">
        <v>366</v>
      </c>
      <c r="R372" s="146">
        <f>ETo!$I371*((1-Constantes!$E$19)*ETo!$K371+ETo!$L371)</f>
        <v>2.1590850590762418</v>
      </c>
      <c r="S372" s="121">
        <f>MIN(R372*Constantes!$E$17,0.8*(V371+Observaciones!$F371-T372-U372-Constantes!$D$14))</f>
        <v>1.3439150877942923</v>
      </c>
      <c r="T372" s="121">
        <f>IF(Observaciones!$F371&gt;0.05*Constantes!$E$18,((Observaciones!$F371-0.05*Constantes!$E$18)^2)/(Observaciones!$F371+0.95*Constantes!$E$18),0)</f>
        <v>0</v>
      </c>
      <c r="U372" s="121">
        <f>MAX(0,V371+Observaciones!$F371-T372-Constantes!$D$13)</f>
        <v>0</v>
      </c>
      <c r="V372" s="121">
        <f>V371+Observaciones!$F371-T372-S372-U372-W371</f>
        <v>29.680753888535168</v>
      </c>
      <c r="W372" s="121">
        <f>MAX(0,(V372-Constantes!$D$14)*(1-EXP(-Constantes!$D$22)))</f>
        <v>5.7557674224001217E-2</v>
      </c>
      <c r="X372" s="119">
        <f>X371+(Entradas!$E$19*U372-Y371)/(800*Entradas!$D$44)</f>
        <v>0</v>
      </c>
      <c r="Y372" s="119">
        <f>8000*Entradas!$D$45*X372/Constantes!$E$32</f>
        <v>0</v>
      </c>
      <c r="Z372" s="119">
        <f>10*Escenarios!$E$11*T372</f>
        <v>0</v>
      </c>
      <c r="AA372" s="119">
        <f>10*Escenarios!$E$11*Y372</f>
        <v>0</v>
      </c>
      <c r="AB372" s="119">
        <f>0.001*Observaciones!$F371*Escenarios!$E$9</f>
        <v>1</v>
      </c>
      <c r="AC372" s="119">
        <f>Observaciones!$I371</f>
        <v>0</v>
      </c>
      <c r="AD372" s="119">
        <f>MIN(0.0005*ETo!$M371*Escenarios!$E$9*(AH371/Constantes!$E$27)^(2/3),AH371+Z372+AA372+AB372+AC372)</f>
        <v>3.6850897265997831</v>
      </c>
      <c r="AE372" s="119">
        <f>MIN(Constantes!$E$26*(AH371/Constantes!$E$27)^(2/3),AH371+Z372+AA372+AB372+AC372-AD372)</f>
        <v>11.466513224984494</v>
      </c>
      <c r="AF372" s="119">
        <f>MIN(Entradas!$E$20,AH371+Z372+AA372+AB372+AC372-AD372-AE372)</f>
        <v>1</v>
      </c>
      <c r="AG372" s="119">
        <f>MAX(0,AH371+Z372+AA372+AB372+AC372-AD372-AE372-AF372-Constantes!$E$27)</f>
        <v>0</v>
      </c>
      <c r="AH372" s="119">
        <f t="shared" si="48"/>
        <v>2878.9302621302636</v>
      </c>
      <c r="AI372" s="119">
        <f>(Escenarios!$E$11*S372+0.1*AD372)/(Escenarios!$E$12)</f>
        <v>1.3352451286160876</v>
      </c>
      <c r="AJ372" s="119">
        <f>AG372/10/Escenarios!$E$12</f>
        <v>0</v>
      </c>
      <c r="AK372" s="119">
        <f>(Escenarios!$E$11*U372+0.1*AE372)/(Escenarios!$E$12)</f>
        <v>3.2761466357098555E-2</v>
      </c>
      <c r="AL372" s="121">
        <f t="shared" si="49"/>
        <v>73.356519617296541</v>
      </c>
      <c r="AM372" s="121">
        <f>MAX(0,(AL372-Constantes!$D$13)*(1-EXP(-Constantes!$D$23)))</f>
        <v>0.22695655917959442</v>
      </c>
      <c r="AN372" s="121">
        <f>AJ372+W372*Escenarios!$E$11/Escenarios!$E$12+AM372</f>
        <v>0.28369198091468134</v>
      </c>
      <c r="AO372" s="121">
        <f>0.0526*AJ372*Observaciones!$F371^1.218</f>
        <v>0</v>
      </c>
      <c r="AP372" s="121">
        <f>AO372*Constantes!$E$38</f>
        <v>0</v>
      </c>
      <c r="AQ372" s="121">
        <f t="shared" si="50"/>
        <v>0</v>
      </c>
      <c r="AR372" s="15"/>
      <c r="AS372" s="74">
        <v>366</v>
      </c>
      <c r="AT372" s="146">
        <f>ETo!$I371*((1-Constantes!$F$19)*ETo!$K371+ETo!$L371)</f>
        <v>2.160035548641873</v>
      </c>
      <c r="AU372" s="121">
        <f>MIN(AT372*Constantes!$F$17,0.8*(AX371+Observaciones!$F371-AV372-AW372-Constantes!$D$14))</f>
        <v>1.3476102758214723</v>
      </c>
      <c r="AV372" s="121">
        <f>IF(Observaciones!$F371&gt;0.05*Constantes!$F$18,((Observaciones!$F371-0.05*Constantes!$F$18)^2)/(Observaciones!$F371+0.95*Constantes!$F$18),0)</f>
        <v>0</v>
      </c>
      <c r="AW372" s="121">
        <f>MAX(0,AX371+Observaciones!$F371-AV372-Constantes!$D$13)</f>
        <v>0</v>
      </c>
      <c r="AX372" s="121">
        <f>AX371+Observaciones!$F371-AV372-AU372-AW372-AY371</f>
        <v>29.633448153763343</v>
      </c>
      <c r="AY372" s="121">
        <f>MAX(0,(AX372-Constantes!$D$14)*(1-EXP(-Constantes!$D$22)))</f>
        <v>5.6906402194238724E-2</v>
      </c>
      <c r="AZ372" s="119">
        <f>AZ371+(Entradas!$F$19*AW372-BA371)/(800*Entradas!$D$44)</f>
        <v>0</v>
      </c>
      <c r="BA372" s="119">
        <f>8000*Entradas!$D$45*AZ372/Constantes!$F$32</f>
        <v>0</v>
      </c>
      <c r="BB372" s="119">
        <f>10*Escenarios!$F$11*AV372</f>
        <v>0</v>
      </c>
      <c r="BC372" s="119">
        <f>10*Escenarios!$F$11*BA372</f>
        <v>0</v>
      </c>
      <c r="BD372" s="119">
        <f>0.001*Observaciones!$F371*Escenarios!$F$9</f>
        <v>4</v>
      </c>
      <c r="BE372" s="119">
        <f>Observaciones!$I371</f>
        <v>0</v>
      </c>
      <c r="BF372" s="119">
        <f>MIN(0.0005*ETo!$M371*Escenarios!$F$9*(BJ371/Constantes!$F$27)^(2/3),BJ371+BB372+BE372+BC372+BD372)</f>
        <v>4.2755029080008251</v>
      </c>
      <c r="BG372" s="119">
        <f>MIN(Constantes!$F$26*(BJ371/Constantes!$F$27)^(2/3),BJ371+BB372+BC372+BD372+BE372-BF372)</f>
        <v>13.303640962709038</v>
      </c>
      <c r="BH372" s="119">
        <f>MIN(Entradas!$F$20,BJ371+BB372+BC372+BD372+BE372-BF372-BG372)</f>
        <v>1</v>
      </c>
      <c r="BI372" s="119">
        <f>MAX(0,BJ371+BB372+BC372+BD372+BE372-BF372-BG372-BH372-Constantes!$F$27)</f>
        <v>0</v>
      </c>
      <c r="BJ372" s="119">
        <f t="shared" si="51"/>
        <v>437.51567920407757</v>
      </c>
      <c r="BK372" s="119">
        <f>(Escenarios!$F$11*AU372+0.1*BF372)/(Escenarios!$F$12)</f>
        <v>1.2828196969402477</v>
      </c>
      <c r="BL372" s="119">
        <f>BI372/10/Escenarios!$F$12</f>
        <v>0</v>
      </c>
      <c r="BM372" s="119">
        <f>(Escenarios!$F$11*AW372+0.1*BG372)/(Escenarios!$F$12)</f>
        <v>3.801040275059725E-2</v>
      </c>
      <c r="BN372" s="121">
        <f t="shared" si="52"/>
        <v>74.403688613944951</v>
      </c>
      <c r="BO372" s="121">
        <f>MAX(0,(BN372-Constantes!$D$13)*(1-EXP(-Constantes!$D$23)))</f>
        <v>0.23418988380213784</v>
      </c>
      <c r="BP372" s="121">
        <f>BL372+AY372*Escenarios!$F$11/Escenarios!$F$12+BO372</f>
        <v>0.2878444915852772</v>
      </c>
      <c r="BQ372" s="121">
        <f>0.0526*BL372*Observaciones!$F371^1.218</f>
        <v>0</v>
      </c>
      <c r="BR372" s="121">
        <f>BQ372*Constantes!$F$38</f>
        <v>0</v>
      </c>
      <c r="BS372" s="121">
        <f t="shared" si="53"/>
        <v>0</v>
      </c>
      <c r="BT372" s="15"/>
      <c r="BU372" s="74">
        <v>366</v>
      </c>
      <c r="BV372" s="75">
        <f>0.0526*Observaciones!$F371^2.218</f>
        <v>1.4813929535417848E-3</v>
      </c>
      <c r="BW372" s="75">
        <f>IF(Observaciones!$F371&gt;0.05*$CA$7,((Observaciones!$F371-0.05*$CA$7)^2)/(Observaciones!$F371+0.95*$CA$7),0)</f>
        <v>0</v>
      </c>
      <c r="BX372" s="75">
        <f>0.0526*BW372*Observaciones!$F371^1.218</f>
        <v>0</v>
      </c>
      <c r="BY372" s="27"/>
      <c r="BZ372" s="27"/>
      <c r="CA372" s="103"/>
      <c r="CB372" s="37"/>
    </row>
    <row r="373" spans="2:80" s="2" customFormat="1" ht="14.5" x14ac:dyDescent="0.35">
      <c r="B373" s="36"/>
      <c r="C373" s="74">
        <v>367</v>
      </c>
      <c r="D373" s="146">
        <f>ETo!$I372*((1-Constantes!$D$19)*ETo!$K372+ETo!$L372)</f>
        <v>2.0029095837333375</v>
      </c>
      <c r="E373" s="75">
        <f>MIN(D373*Constantes!$D$17,0.8*(H372+Observaciones!$F372-F373-G373-Constantes!$D$14))</f>
        <v>1.2458011173654211</v>
      </c>
      <c r="F373" s="75">
        <f>IF(Observaciones!$F372&gt;0.05*Constantes!$D$18,((Observaciones!$F372-0.05*Constantes!$D$18)^2)/(Observaciones!$F372+0.95*Constantes!$D$18),0)</f>
        <v>0</v>
      </c>
      <c r="G373" s="75">
        <f>MAX(0,H372+Observaciones!$F372-F373-Constantes!$D$13)</f>
        <v>0</v>
      </c>
      <c r="H373" s="75">
        <f>H372+Observaciones!$F372-F373-E373-G373-I372</f>
        <v>28.391976493605942</v>
      </c>
      <c r="I373" s="75">
        <f>MAX(0,(H373-Constantes!$D$14)*(1-EXP(-Constantes!$D$22)))</f>
        <v>3.9814694985731841E-2</v>
      </c>
      <c r="J373" s="75">
        <f t="shared" si="45"/>
        <v>67.955281655964342</v>
      </c>
      <c r="K373" s="75">
        <f>MAX(0,(J373-Constantes!$D$13)*(1-EXP(-Constantes!$D$23)))</f>
        <v>0.18964748331603751</v>
      </c>
      <c r="L373" s="75">
        <f t="shared" si="46"/>
        <v>0.22946217830176935</v>
      </c>
      <c r="M373" s="75">
        <f>0.0526*F373*Observaciones!$F372^1.218</f>
        <v>0</v>
      </c>
      <c r="N373" s="75">
        <f>M373*Constantes!$D$38</f>
        <v>0</v>
      </c>
      <c r="O373" s="75">
        <f t="shared" si="47"/>
        <v>0</v>
      </c>
      <c r="P373" s="15"/>
      <c r="Q373" s="120">
        <v>367</v>
      </c>
      <c r="R373" s="146">
        <f>ETo!$I372*((1-Constantes!$E$19)*ETo!$K372+ETo!$L372)</f>
        <v>2.0031867050623346</v>
      </c>
      <c r="S373" s="121">
        <f>MIN(R373*Constantes!$E$17,0.8*(V372+Observaciones!$F372-T373-U373-Constantes!$D$14))</f>
        <v>1.2468766921827614</v>
      </c>
      <c r="T373" s="121">
        <f>IF(Observaciones!$F372&gt;0.05*Constantes!$E$18,((Observaciones!$F372-0.05*Constantes!$E$18)^2)/(Observaciones!$F372+0.95*Constantes!$E$18),0)</f>
        <v>0</v>
      </c>
      <c r="U373" s="121">
        <f>MAX(0,V372+Observaciones!$F372-T373-Constantes!$D$13)</f>
        <v>0</v>
      </c>
      <c r="V373" s="121">
        <f>V372+Observaciones!$F372-T373-S373-U373-W372</f>
        <v>28.376319522128405</v>
      </c>
      <c r="W373" s="121">
        <f>MAX(0,(V373-Constantes!$D$14)*(1-EXP(-Constantes!$D$22)))</f>
        <v>3.9599140832661549E-2</v>
      </c>
      <c r="X373" s="119">
        <f>X372+(Entradas!$E$19*U373-Y372)/(800*Entradas!$D$44)</f>
        <v>0</v>
      </c>
      <c r="Y373" s="119">
        <f>8000*Entradas!$D$45*X373/Constantes!$E$32</f>
        <v>0</v>
      </c>
      <c r="Z373" s="119">
        <f>10*Escenarios!$E$11*T373</f>
        <v>0</v>
      </c>
      <c r="AA373" s="119">
        <f>10*Escenarios!$E$11*Y373</f>
        <v>0</v>
      </c>
      <c r="AB373" s="119">
        <f>0.001*Observaciones!$F372*Escenarios!$E$9</f>
        <v>0</v>
      </c>
      <c r="AC373" s="119">
        <f>Observaciones!$I372</f>
        <v>0</v>
      </c>
      <c r="AD373" s="119">
        <f>MIN(0.0005*ETo!$M372*Escenarios!$E$9*(AH372/Constantes!$E$27)^(2/3),AH372+Z373+AA373+AB373+AC373)</f>
        <v>3.4069939257332473</v>
      </c>
      <c r="AE373" s="119">
        <f>MIN(Constantes!$E$26*(AH372/Constantes!$E$27)^(2/3),AH372+Z373+AA373+AB373+AC373-AD373)</f>
        <v>11.426457227237556</v>
      </c>
      <c r="AF373" s="119">
        <f>MIN(Entradas!$E$20,AH372+Z373+AA373+AB373+AC373-AD373-AE373)</f>
        <v>1</v>
      </c>
      <c r="AG373" s="119">
        <f>MAX(0,AH372+Z373+AA373+AB373+AC373-AD373-AE373-AF373-Constantes!$E$27)</f>
        <v>0</v>
      </c>
      <c r="AH373" s="119">
        <f t="shared" si="48"/>
        <v>2863.0968109772925</v>
      </c>
      <c r="AI373" s="119">
        <f>(Escenarios!$E$11*S373+0.1*AD373)/(Escenarios!$E$12)</f>
        <v>1.2387984363679598</v>
      </c>
      <c r="AJ373" s="119">
        <f>AG373/10/Escenarios!$E$12</f>
        <v>0</v>
      </c>
      <c r="AK373" s="119">
        <f>(Escenarios!$E$11*U373+0.1*AE373)/(Escenarios!$E$12)</f>
        <v>3.2647020649250159E-2</v>
      </c>
      <c r="AL373" s="121">
        <f t="shared" si="49"/>
        <v>73.162210078766194</v>
      </c>
      <c r="AM373" s="121">
        <f>MAX(0,(AL373-Constantes!$D$13)*(1-EXP(-Constantes!$D$23)))</f>
        <v>0.22561436515556862</v>
      </c>
      <c r="AN373" s="121">
        <f>AJ373+W373*Escenarios!$E$11/Escenarios!$E$12+AM373</f>
        <v>0.26464780397633503</v>
      </c>
      <c r="AO373" s="121">
        <f>0.0526*AJ373*Observaciones!$F372^1.218</f>
        <v>0</v>
      </c>
      <c r="AP373" s="121">
        <f>AO373*Constantes!$E$38</f>
        <v>0</v>
      </c>
      <c r="AQ373" s="121">
        <f t="shared" si="50"/>
        <v>0</v>
      </c>
      <c r="AR373" s="15"/>
      <c r="AS373" s="74">
        <v>367</v>
      </c>
      <c r="AT373" s="146">
        <f>ETo!$I372*((1-Constantes!$F$19)*ETo!$K372+ETo!$L372)</f>
        <v>2.0040684547455094</v>
      </c>
      <c r="AU373" s="121">
        <f>MIN(AT373*Constantes!$F$17,0.8*(AX372+Observaciones!$F372-AV373-AW373-Constantes!$D$14))</f>
        <v>1.2503049983426342</v>
      </c>
      <c r="AV373" s="121">
        <f>IF(Observaciones!$F372&gt;0.05*Constantes!$F$18,((Observaciones!$F372-0.05*Constantes!$F$18)^2)/(Observaciones!$F372+0.95*Constantes!$F$18),0)</f>
        <v>0</v>
      </c>
      <c r="AW373" s="121">
        <f>MAX(0,AX372+Observaciones!$F372-AV373-Constantes!$D$13)</f>
        <v>0</v>
      </c>
      <c r="AX373" s="121">
        <f>AX372+Observaciones!$F372-AV373-AU373-AW373-AY372</f>
        <v>28.326236753226468</v>
      </c>
      <c r="AY373" s="121">
        <f>MAX(0,(AX373-Constantes!$D$14)*(1-EXP(-Constantes!$D$22)))</f>
        <v>3.8909636553397776E-2</v>
      </c>
      <c r="AZ373" s="119">
        <f>AZ372+(Entradas!$F$19*AW373-BA372)/(800*Entradas!$D$44)</f>
        <v>0</v>
      </c>
      <c r="BA373" s="119">
        <f>8000*Entradas!$D$45*AZ373/Constantes!$F$32</f>
        <v>0</v>
      </c>
      <c r="BB373" s="119">
        <f>10*Escenarios!$F$11*AV373</f>
        <v>0</v>
      </c>
      <c r="BC373" s="119">
        <f>10*Escenarios!$F$11*BA373</f>
        <v>0</v>
      </c>
      <c r="BD373" s="119">
        <f>0.001*Observaciones!$F372*Escenarios!$F$9</f>
        <v>0</v>
      </c>
      <c r="BE373" s="119">
        <f>Observaciones!$I372</f>
        <v>0</v>
      </c>
      <c r="BF373" s="119">
        <f>MIN(0.0005*ETo!$M372*Escenarios!$F$9*(BJ372/Constantes!$F$27)^(2/3),BJ372+BB373+BE373+BC373+BD373)</f>
        <v>3.8809644832278134</v>
      </c>
      <c r="BG373" s="119">
        <f>MIN(Constantes!$F$26*(BJ372/Constantes!$F$27)^(2/3),BJ372+BB373+BC373+BD373+BE373-BF373)</f>
        <v>13.016070951311342</v>
      </c>
      <c r="BH373" s="119">
        <f>MIN(Entradas!$F$20,BJ372+BB373+BC373+BD373+BE373-BF373-BG373)</f>
        <v>1</v>
      </c>
      <c r="BI373" s="119">
        <f>MAX(0,BJ372+BB373+BC373+BD373+BE373-BF373-BG373-BH373-Constantes!$F$27)</f>
        <v>0</v>
      </c>
      <c r="BJ373" s="119">
        <f t="shared" si="51"/>
        <v>419.61864376953844</v>
      </c>
      <c r="BK373" s="119">
        <f>(Escenarios!$F$11*AU373+0.1*BF373)/(Escenarios!$F$12)</f>
        <v>1.1899474683894204</v>
      </c>
      <c r="BL373" s="119">
        <f>BI373/10/Escenarios!$F$12</f>
        <v>0</v>
      </c>
      <c r="BM373" s="119">
        <f>(Escenarios!$F$11*AW373+0.1*BG373)/(Escenarios!$F$12)</f>
        <v>3.7188774146603834E-2</v>
      </c>
      <c r="BN373" s="121">
        <f t="shared" si="52"/>
        <v>74.20668750428942</v>
      </c>
      <c r="BO373" s="121">
        <f>MAX(0,(BN373-Constantes!$D$13)*(1-EXP(-Constantes!$D$23)))</f>
        <v>0.23282909773828328</v>
      </c>
      <c r="BP373" s="121">
        <f>BL373+AY373*Escenarios!$F$11/Escenarios!$F$12+BO373</f>
        <v>0.26951532648862975</v>
      </c>
      <c r="BQ373" s="121">
        <f>0.0526*BL373*Observaciones!$F372^1.218</f>
        <v>0</v>
      </c>
      <c r="BR373" s="121">
        <f>BQ373*Constantes!$F$38</f>
        <v>0</v>
      </c>
      <c r="BS373" s="121">
        <f t="shared" si="53"/>
        <v>0</v>
      </c>
      <c r="BT373" s="15"/>
      <c r="BU373" s="74">
        <v>367</v>
      </c>
      <c r="BV373" s="75">
        <f>0.0526*Observaciones!$F372^2.218</f>
        <v>0</v>
      </c>
      <c r="BW373" s="75">
        <f>IF(Observaciones!$F372&gt;0.05*$CA$7,((Observaciones!$F372-0.05*$CA$7)^2)/(Observaciones!$F372+0.95*$CA$7),0)</f>
        <v>0</v>
      </c>
      <c r="BX373" s="75">
        <f>0.0526*BW373*Observaciones!$F372^1.218</f>
        <v>0</v>
      </c>
      <c r="BY373" s="27"/>
      <c r="BZ373" s="27"/>
      <c r="CA373" s="103"/>
      <c r="CB373" s="37"/>
    </row>
    <row r="374" spans="2:80" s="2" customFormat="1" ht="14.5" x14ac:dyDescent="0.35">
      <c r="B374" s="36"/>
      <c r="C374" s="74">
        <v>368</v>
      </c>
      <c r="D374" s="146">
        <f>ETo!$I373*((1-Constantes!$D$19)*ETo!$K373+ETo!$L373)</f>
        <v>1.9813406058188747</v>
      </c>
      <c r="E374" s="75">
        <f>MIN(D374*Constantes!$D$17,0.8*(H373+Observaciones!$F373-F374-G374-Constantes!$D$14))</f>
        <v>1.2323853061852768</v>
      </c>
      <c r="F374" s="75">
        <f>IF(Observaciones!$F373&gt;0.05*Constantes!$D$18,((Observaciones!$F373-0.05*Constantes!$D$18)^2)/(Observaciones!$F373+0.95*Constantes!$D$18),0)</f>
        <v>0</v>
      </c>
      <c r="G374" s="75">
        <f>MAX(0,H373+Observaciones!$F373-F374-Constantes!$D$13)</f>
        <v>0</v>
      </c>
      <c r="H374" s="75">
        <f>H373+Observaciones!$F373-F374-E374-G374-I373</f>
        <v>27.119776492434934</v>
      </c>
      <c r="I374" s="75">
        <f>MAX(0,(H374-Constantes!$D$14)*(1-EXP(-Constantes!$D$22)))</f>
        <v>2.2299941626061803E-2</v>
      </c>
      <c r="J374" s="75">
        <f t="shared" si="45"/>
        <v>67.765634172648305</v>
      </c>
      <c r="K374" s="75">
        <f>MAX(0,(J374-Constantes!$D$13)*(1-EXP(-Constantes!$D$23)))</f>
        <v>0.18833749245967732</v>
      </c>
      <c r="L374" s="75">
        <f t="shared" si="46"/>
        <v>0.21063743408573912</v>
      </c>
      <c r="M374" s="75">
        <f>0.0526*F374*Observaciones!$F373^1.218</f>
        <v>0</v>
      </c>
      <c r="N374" s="75">
        <f>M374*Constantes!$D$38</f>
        <v>0</v>
      </c>
      <c r="O374" s="75">
        <f t="shared" si="47"/>
        <v>0</v>
      </c>
      <c r="P374" s="15"/>
      <c r="Q374" s="120">
        <v>368</v>
      </c>
      <c r="R374" s="146">
        <f>ETo!$I373*((1-Constantes!$E$19)*ETo!$K373+ETo!$L373)</f>
        <v>1.9816146675531483</v>
      </c>
      <c r="S374" s="121">
        <f>MIN(R374*Constantes!$E$17,0.8*(V373+Observaciones!$F373-T374-U374-Constantes!$D$14))</f>
        <v>1.233449251442903</v>
      </c>
      <c r="T374" s="121">
        <f>IF(Observaciones!$F373&gt;0.05*Constantes!$E$18,((Observaciones!$F373-0.05*Constantes!$E$18)^2)/(Observaciones!$F373+0.95*Constantes!$E$18),0)</f>
        <v>0</v>
      </c>
      <c r="U374" s="121">
        <f>MAX(0,V373+Observaciones!$F373-T374-Constantes!$D$13)</f>
        <v>0</v>
      </c>
      <c r="V374" s="121">
        <f>V373+Observaciones!$F373-T374-S374-U374-W373</f>
        <v>27.103271129852843</v>
      </c>
      <c r="W374" s="121">
        <f>MAX(0,(V374-Constantes!$D$14)*(1-EXP(-Constantes!$D$22)))</f>
        <v>2.2072707421949906E-2</v>
      </c>
      <c r="X374" s="119">
        <f>X373+(Entradas!$E$19*U374-Y373)/(800*Entradas!$D$44)</f>
        <v>0</v>
      </c>
      <c r="Y374" s="119">
        <f>8000*Entradas!$D$45*X374/Constantes!$E$32</f>
        <v>0</v>
      </c>
      <c r="Z374" s="119">
        <f>10*Escenarios!$E$11*T374</f>
        <v>0</v>
      </c>
      <c r="AA374" s="119">
        <f>10*Escenarios!$E$11*Y374</f>
        <v>0</v>
      </c>
      <c r="AB374" s="119">
        <f>0.001*Observaciones!$F373*Escenarios!$E$9</f>
        <v>0</v>
      </c>
      <c r="AC374" s="119">
        <f>Observaciones!$I373</f>
        <v>0</v>
      </c>
      <c r="AD374" s="119">
        <f>MIN(0.0005*ETo!$M373*Escenarios!$E$9*(AH373/Constantes!$E$27)^(2/3),AH373+Z374+AA374+AB374+AC374)</f>
        <v>3.3577880693813844</v>
      </c>
      <c r="AE374" s="119">
        <f>MIN(Constantes!$E$26*(AH373/Constantes!$E$27)^(2/3),AH373+Z374+AA374+AB374+AC374-AD374)</f>
        <v>11.38452348121989</v>
      </c>
      <c r="AF374" s="119">
        <f>MIN(Entradas!$E$20,AH373+Z374+AA374+AB374+AC374-AD374-AE374)</f>
        <v>1</v>
      </c>
      <c r="AG374" s="119">
        <f>MAX(0,AH373+Z374+AA374+AB374+AC374-AD374-AE374-AF374-Constantes!$E$27)</f>
        <v>0</v>
      </c>
      <c r="AH374" s="119">
        <f t="shared" si="48"/>
        <v>2847.3544994266913</v>
      </c>
      <c r="AI374" s="119">
        <f>(Escenarios!$E$11*S374+0.1*AD374)/(Escenarios!$E$12)</f>
        <v>1.2254222280490941</v>
      </c>
      <c r="AJ374" s="119">
        <f>AG374/10/Escenarios!$E$12</f>
        <v>0</v>
      </c>
      <c r="AK374" s="119">
        <f>(Escenarios!$E$11*U374+0.1*AE374)/(Escenarios!$E$12)</f>
        <v>3.252720994634254E-2</v>
      </c>
      <c r="AL374" s="121">
        <f t="shared" si="49"/>
        <v>72.969122923556966</v>
      </c>
      <c r="AM374" s="121">
        <f>MAX(0,(AL374-Constantes!$D$13)*(1-EXP(-Constantes!$D$23)))</f>
        <v>0.22428061474991112</v>
      </c>
      <c r="AN374" s="121">
        <f>AJ374+W374*Escenarios!$E$11/Escenarios!$E$12+AM374</f>
        <v>0.24603799778011889</v>
      </c>
      <c r="AO374" s="121">
        <f>0.0526*AJ374*Observaciones!$F373^1.218</f>
        <v>0</v>
      </c>
      <c r="AP374" s="121">
        <f>AO374*Constantes!$E$38</f>
        <v>0</v>
      </c>
      <c r="AQ374" s="121">
        <f t="shared" si="50"/>
        <v>0</v>
      </c>
      <c r="AR374" s="15"/>
      <c r="AS374" s="74">
        <v>368</v>
      </c>
      <c r="AT374" s="146">
        <f>ETo!$I373*((1-Constantes!$F$19)*ETo!$K373+ETo!$L373)</f>
        <v>1.9824866821622</v>
      </c>
      <c r="AU374" s="121">
        <f>MIN(AT374*Constantes!$F$17,0.8*(AX373+Observaciones!$F373-AV374-AW374-Constantes!$D$14))</f>
        <v>1.2368404891487941</v>
      </c>
      <c r="AV374" s="121">
        <f>IF(Observaciones!$F373&gt;0.05*Constantes!$F$18,((Observaciones!$F373-0.05*Constantes!$F$18)^2)/(Observaciones!$F373+0.95*Constantes!$F$18),0)</f>
        <v>0</v>
      </c>
      <c r="AW374" s="121">
        <f>MAX(0,AX373+Observaciones!$F373-AV374-Constantes!$D$13)</f>
        <v>0</v>
      </c>
      <c r="AX374" s="121">
        <f>AX373+Observaciones!$F373-AV374-AU374-AW374-AY373</f>
        <v>27.050486627524275</v>
      </c>
      <c r="AY374" s="121">
        <f>MAX(0,(AX374-Constantes!$D$14)*(1-EXP(-Constantes!$D$22)))</f>
        <v>2.1346007580221552E-2</v>
      </c>
      <c r="AZ374" s="119">
        <f>AZ373+(Entradas!$F$19*AW374-BA373)/(800*Entradas!$D$44)</f>
        <v>0</v>
      </c>
      <c r="BA374" s="119">
        <f>8000*Entradas!$D$45*AZ374/Constantes!$F$32</f>
        <v>0</v>
      </c>
      <c r="BB374" s="119">
        <f>10*Escenarios!$F$11*AV374</f>
        <v>0</v>
      </c>
      <c r="BC374" s="119">
        <f>10*Escenarios!$F$11*BA374</f>
        <v>0</v>
      </c>
      <c r="BD374" s="119">
        <f>0.001*Observaciones!$F373*Escenarios!$F$9</f>
        <v>0</v>
      </c>
      <c r="BE374" s="119">
        <f>Observaciones!$I373</f>
        <v>0</v>
      </c>
      <c r="BF374" s="119">
        <f>MIN(0.0005*ETo!$M373*Escenarios!$F$9*(BJ373/Constantes!$F$27)^(2/3),BJ373+BB374+BE374+BC374+BD374)</f>
        <v>3.7335826355446278</v>
      </c>
      <c r="BG374" s="119">
        <f>MIN(Constantes!$F$26*(BJ373/Constantes!$F$27)^(2/3),BJ373+BB374+BC374+BD374+BE374-BF374)</f>
        <v>12.658648582089786</v>
      </c>
      <c r="BH374" s="119">
        <f>MIN(Entradas!$F$20,BJ373+BB374+BC374+BD374+BE374-BF374-BG374)</f>
        <v>1</v>
      </c>
      <c r="BI374" s="119">
        <f>MAX(0,BJ373+BB374+BC374+BD374+BE374-BF374-BG374-BH374-Constantes!$F$27)</f>
        <v>0</v>
      </c>
      <c r="BJ374" s="119">
        <f t="shared" si="51"/>
        <v>402.22641255190405</v>
      </c>
      <c r="BK374" s="119">
        <f>(Escenarios!$F$11*AU374+0.1*BF374)/(Escenarios!$F$12)</f>
        <v>1.1768312687275622</v>
      </c>
      <c r="BL374" s="119">
        <f>BI374/10/Escenarios!$F$12</f>
        <v>0</v>
      </c>
      <c r="BM374" s="119">
        <f>(Escenarios!$F$11*AW374+0.1*BG374)/(Escenarios!$F$12)</f>
        <v>3.6167567377399387E-2</v>
      </c>
      <c r="BN374" s="121">
        <f t="shared" si="52"/>
        <v>74.010025973928535</v>
      </c>
      <c r="BO374" s="121">
        <f>MAX(0,(BN374-Constantes!$D$13)*(1-EXP(-Constantes!$D$23)))</f>
        <v>0.23147065731995595</v>
      </c>
      <c r="BP374" s="121">
        <f>BL374+AY374*Escenarios!$F$11/Escenarios!$F$12+BO374</f>
        <v>0.25159689303845056</v>
      </c>
      <c r="BQ374" s="121">
        <f>0.0526*BL374*Observaciones!$F373^1.218</f>
        <v>0</v>
      </c>
      <c r="BR374" s="121">
        <f>BQ374*Constantes!$F$38</f>
        <v>0</v>
      </c>
      <c r="BS374" s="121">
        <f t="shared" si="53"/>
        <v>0</v>
      </c>
      <c r="BT374" s="15"/>
      <c r="BU374" s="74">
        <v>368</v>
      </c>
      <c r="BV374" s="75">
        <f>0.0526*Observaciones!$F373^2.218</f>
        <v>0</v>
      </c>
      <c r="BW374" s="75">
        <f>IF(Observaciones!$F373&gt;0.05*$CA$7,((Observaciones!$F373-0.05*$CA$7)^2)/(Observaciones!$F373+0.95*$CA$7),0)</f>
        <v>0</v>
      </c>
      <c r="BX374" s="75">
        <f>0.0526*BW374*Observaciones!$F373^1.218</f>
        <v>0</v>
      </c>
      <c r="BY374" s="27"/>
      <c r="BZ374" s="27"/>
      <c r="CA374" s="103"/>
      <c r="CB374" s="37"/>
    </row>
    <row r="375" spans="2:80" s="2" customFormat="1" ht="14.5" x14ac:dyDescent="0.35">
      <c r="B375" s="36"/>
      <c r="C375" s="74">
        <v>369</v>
      </c>
      <c r="D375" s="146">
        <f>ETo!$I374*((1-Constantes!$D$19)*ETo!$K374+ETo!$L374)</f>
        <v>1.9543782338454907</v>
      </c>
      <c r="E375" s="75">
        <f>MIN(D375*Constantes!$D$17,0.8*(H374+Observaciones!$F374-F375-G375-Constantes!$D$14))</f>
        <v>1.2156148271761076</v>
      </c>
      <c r="F375" s="75">
        <f>IF(Observaciones!$F374&gt;0.05*Constantes!$D$18,((Observaciones!$F374-0.05*Constantes!$D$18)^2)/(Observaciones!$F374+0.95*Constantes!$D$18),0)</f>
        <v>0</v>
      </c>
      <c r="G375" s="75">
        <f>MAX(0,H374+Observaciones!$F374-F375-Constantes!$D$13)</f>
        <v>0</v>
      </c>
      <c r="H375" s="75">
        <f>H374+Observaciones!$F374-F375-E375-G375-I374</f>
        <v>26.981861723632765</v>
      </c>
      <c r="I375" s="75">
        <f>MAX(0,(H375-Constantes!$D$14)*(1-EXP(-Constantes!$D$22)))</f>
        <v>2.0401228249232298E-2</v>
      </c>
      <c r="J375" s="75">
        <f t="shared" si="45"/>
        <v>67.577296680188624</v>
      </c>
      <c r="K375" s="75">
        <f>MAX(0,(J375-Constantes!$D$13)*(1-EXP(-Constantes!$D$23)))</f>
        <v>0.18703655037113487</v>
      </c>
      <c r="L375" s="75">
        <f t="shared" si="46"/>
        <v>0.20743777862036716</v>
      </c>
      <c r="M375" s="75">
        <f>0.0526*F375*Observaciones!$F374^1.218</f>
        <v>0</v>
      </c>
      <c r="N375" s="75">
        <f>M375*Constantes!$D$38</f>
        <v>0</v>
      </c>
      <c r="O375" s="75">
        <f t="shared" si="47"/>
        <v>0</v>
      </c>
      <c r="P375" s="15"/>
      <c r="Q375" s="120">
        <v>369</v>
      </c>
      <c r="R375" s="146">
        <f>ETo!$I374*((1-Constantes!$E$19)*ETo!$K374+ETo!$L374)</f>
        <v>1.9546484488643354</v>
      </c>
      <c r="S375" s="121">
        <f>MIN(R375*Constantes!$E$17,0.8*(V374+Observaciones!$F374-T375-U375-Constantes!$D$14))</f>
        <v>1.2166642211337397</v>
      </c>
      <c r="T375" s="121">
        <f>IF(Observaciones!$F374&gt;0.05*Constantes!$E$18,((Observaciones!$F374-0.05*Constantes!$E$18)^2)/(Observaciones!$F374+0.95*Constantes!$E$18),0)</f>
        <v>0</v>
      </c>
      <c r="U375" s="121">
        <f>MAX(0,V374+Observaciones!$F374-T375-Constantes!$D$13)</f>
        <v>0</v>
      </c>
      <c r="V375" s="121">
        <f>V374+Observaciones!$F374-T375-S375-U375-W374</f>
        <v>26.964534201297155</v>
      </c>
      <c r="W375" s="121">
        <f>MAX(0,(V375-Constantes!$D$14)*(1-EXP(-Constantes!$D$22)))</f>
        <v>2.0162675128840048E-2</v>
      </c>
      <c r="X375" s="119">
        <f>X374+(Entradas!$E$19*U375-Y374)/(800*Entradas!$D$44)</f>
        <v>0</v>
      </c>
      <c r="Y375" s="119">
        <f>8000*Entradas!$D$45*X375/Constantes!$E$32</f>
        <v>0</v>
      </c>
      <c r="Z375" s="119">
        <f>10*Escenarios!$E$11*T375</f>
        <v>0</v>
      </c>
      <c r="AA375" s="119">
        <f>10*Escenarios!$E$11*Y375</f>
        <v>0</v>
      </c>
      <c r="AB375" s="119">
        <f>0.001*Observaciones!$F374*Escenarios!$E$9</f>
        <v>5.5</v>
      </c>
      <c r="AC375" s="119">
        <f>Observaciones!$I374</f>
        <v>0</v>
      </c>
      <c r="AD375" s="119">
        <f>MIN(0.0005*ETo!$M374*Escenarios!$E$9*(AH374/Constantes!$E$27)^(2/3),AH374+Z375+AA375+AB375+AC375)</f>
        <v>3.2997135385368948</v>
      </c>
      <c r="AE375" s="119">
        <f>MIN(Constantes!$E$26*(AH374/Constantes!$E$27)^(2/3),AH374+Z375+AA375+AB375+AC375-AD375)</f>
        <v>11.342754407487462</v>
      </c>
      <c r="AF375" s="119">
        <f>MIN(Entradas!$E$20,AH374+Z375+AA375+AB375+AC375-AD375-AE375)</f>
        <v>1</v>
      </c>
      <c r="AG375" s="119">
        <f>MAX(0,AH374+Z375+AA375+AB375+AC375-AD375-AE375-AF375-Constantes!$E$27)</f>
        <v>0</v>
      </c>
      <c r="AH375" s="119">
        <f t="shared" si="48"/>
        <v>2837.2120314806671</v>
      </c>
      <c r="AI375" s="119">
        <f>(Escenarios!$E$11*S375+0.1*AD375)/(Escenarios!$E$12)</f>
        <v>1.2087110566562203</v>
      </c>
      <c r="AJ375" s="119">
        <f>AG375/10/Escenarios!$E$12</f>
        <v>0</v>
      </c>
      <c r="AK375" s="119">
        <f>(Escenarios!$E$11*U375+0.1*AE375)/(Escenarios!$E$12)</f>
        <v>3.2407869735678468E-2</v>
      </c>
      <c r="AL375" s="121">
        <f t="shared" si="49"/>
        <v>72.777250178542729</v>
      </c>
      <c r="AM375" s="121">
        <f>MAX(0,(AL375-Constantes!$D$13)*(1-EXP(-Constantes!$D$23)))</f>
        <v>0.22295525288821685</v>
      </c>
      <c r="AN375" s="121">
        <f>AJ375+W375*Escenarios!$E$11/Escenarios!$E$12+AM375</f>
        <v>0.24282988980093062</v>
      </c>
      <c r="AO375" s="121">
        <f>0.0526*AJ375*Observaciones!$F374^1.218</f>
        <v>0</v>
      </c>
      <c r="AP375" s="121">
        <f>AO375*Constantes!$E$38</f>
        <v>0</v>
      </c>
      <c r="AQ375" s="121">
        <f t="shared" si="50"/>
        <v>0</v>
      </c>
      <c r="AR375" s="15"/>
      <c r="AS375" s="74">
        <v>369</v>
      </c>
      <c r="AT375" s="146">
        <f>ETo!$I374*((1-Constantes!$F$19)*ETo!$K374+ETo!$L374)</f>
        <v>1.9555082239242976</v>
      </c>
      <c r="AU375" s="121">
        <f>MIN(AT375*Constantes!$F$17,0.8*(AX374+Observaciones!$F374-AV375-AW375-Constantes!$D$14))</f>
        <v>1.2200090774759274</v>
      </c>
      <c r="AV375" s="121">
        <f>IF(Observaciones!$F374&gt;0.05*Constantes!$F$18,((Observaciones!$F374-0.05*Constantes!$F$18)^2)/(Observaciones!$F374+0.95*Constantes!$F$18),0)</f>
        <v>0</v>
      </c>
      <c r="AW375" s="121">
        <f>MAX(0,AX374+Observaciones!$F374-AV375-Constantes!$D$13)</f>
        <v>0</v>
      </c>
      <c r="AX375" s="121">
        <f>AX374+Observaciones!$F374-AV375-AU375-AW375-AY374</f>
        <v>26.909131542468128</v>
      </c>
      <c r="AY375" s="121">
        <f>MAX(0,(AX375-Constantes!$D$14)*(1-EXP(-Constantes!$D$22)))</f>
        <v>1.9399930352887222E-2</v>
      </c>
      <c r="AZ375" s="119">
        <f>AZ374+(Entradas!$F$19*AW375-BA374)/(800*Entradas!$D$44)</f>
        <v>0</v>
      </c>
      <c r="BA375" s="119">
        <f>8000*Entradas!$D$45*AZ375/Constantes!$F$32</f>
        <v>0</v>
      </c>
      <c r="BB375" s="119">
        <f>10*Escenarios!$F$11*AV375</f>
        <v>0</v>
      </c>
      <c r="BC375" s="119">
        <f>10*Escenarios!$F$11*BA375</f>
        <v>0</v>
      </c>
      <c r="BD375" s="119">
        <f>0.001*Observaciones!$F374*Escenarios!$F$9</f>
        <v>22</v>
      </c>
      <c r="BE375" s="119">
        <f>Observaciones!$I374</f>
        <v>0</v>
      </c>
      <c r="BF375" s="119">
        <f>MIN(0.0005*ETo!$M374*Escenarios!$F$9*(BJ374/Constantes!$F$27)^(2/3),BJ374+BB375+BE375+BC375+BD375)</f>
        <v>3.580048634337393</v>
      </c>
      <c r="BG375" s="119">
        <f>MIN(Constantes!$F$26*(BJ374/Constantes!$F$27)^(2/3),BJ374+BB375+BC375+BD375+BE375-BF375)</f>
        <v>12.306405374860356</v>
      </c>
      <c r="BH375" s="119">
        <f>MIN(Entradas!$F$20,BJ374+BB375+BC375+BD375+BE375-BF375-BG375)</f>
        <v>1</v>
      </c>
      <c r="BI375" s="119">
        <f>MAX(0,BJ374+BB375+BC375+BD375+BE375-BF375-BG375-BH375-Constantes!$F$27)</f>
        <v>0</v>
      </c>
      <c r="BJ375" s="119">
        <f t="shared" si="51"/>
        <v>407.33995854270631</v>
      </c>
      <c r="BK375" s="119">
        <f>(Escenarios!$F$11*AU375+0.1*BF375)/(Escenarios!$F$12)</f>
        <v>1.1605229834325528</v>
      </c>
      <c r="BL375" s="119">
        <f>BI375/10/Escenarios!$F$12</f>
        <v>0</v>
      </c>
      <c r="BM375" s="119">
        <f>(Escenarios!$F$11*AW375+0.1*BG375)/(Escenarios!$F$12)</f>
        <v>3.5161158213886733E-2</v>
      </c>
      <c r="BN375" s="121">
        <f t="shared" si="52"/>
        <v>73.813716474822456</v>
      </c>
      <c r="BO375" s="121">
        <f>MAX(0,(BN375-Constantes!$D$13)*(1-EXP(-Constantes!$D$23)))</f>
        <v>0.23011464855912753</v>
      </c>
      <c r="BP375" s="121">
        <f>BL375+AY375*Escenarios!$F$11/Escenarios!$F$12+BO375</f>
        <v>0.24840601146327834</v>
      </c>
      <c r="BQ375" s="121">
        <f>0.0526*BL375*Observaciones!$F374^1.218</f>
        <v>0</v>
      </c>
      <c r="BR375" s="121">
        <f>BQ375*Constantes!$F$38</f>
        <v>0</v>
      </c>
      <c r="BS375" s="121">
        <f t="shared" si="53"/>
        <v>0</v>
      </c>
      <c r="BT375" s="15"/>
      <c r="BU375" s="74">
        <v>369</v>
      </c>
      <c r="BV375" s="75">
        <f>0.0526*Observaciones!$F374^2.218</f>
        <v>6.4982246287524456E-2</v>
      </c>
      <c r="BW375" s="75">
        <f>IF(Observaciones!$F374&gt;0.05*$CA$7,((Observaciones!$F374-0.05*$CA$7)^2)/(Observaciones!$F374+0.95*$CA$7),0)</f>
        <v>0</v>
      </c>
      <c r="BX375" s="75">
        <f>0.0526*BW375*Observaciones!$F374^1.218</f>
        <v>0</v>
      </c>
      <c r="BY375" s="27"/>
      <c r="BZ375" s="27"/>
      <c r="CA375" s="103"/>
      <c r="CB375" s="37"/>
    </row>
    <row r="376" spans="2:80" s="2" customFormat="1" ht="14.5" x14ac:dyDescent="0.35">
      <c r="B376" s="36"/>
      <c r="C376" s="74">
        <v>370</v>
      </c>
      <c r="D376" s="146">
        <f>ETo!$I375*((1-Constantes!$D$19)*ETo!$K375+ETo!$L375)</f>
        <v>2.1048512127364472</v>
      </c>
      <c r="E376" s="75">
        <f>MIN(D376*Constantes!$D$17,0.8*(H375+Observaciones!$F375-F376-G376-Constantes!$D$14))</f>
        <v>1.309208370668091</v>
      </c>
      <c r="F376" s="75">
        <f>IF(Observaciones!$F375&gt;0.05*Constantes!$D$18,((Observaciones!$F375-0.05*Constantes!$D$18)^2)/(Observaciones!$F375+0.95*Constantes!$D$18),0)</f>
        <v>0</v>
      </c>
      <c r="G376" s="75">
        <f>MAX(0,H375+Observaciones!$F375-F376-Constantes!$D$13)</f>
        <v>0</v>
      </c>
      <c r="H376" s="75">
        <f>H375+Observaciones!$F375-F376-E376-G376-I375</f>
        <v>28.252252124715444</v>
      </c>
      <c r="I376" s="75">
        <f>MAX(0,(H376-Constantes!$D$14)*(1-EXP(-Constantes!$D$22)))</f>
        <v>3.7891068309737465E-2</v>
      </c>
      <c r="J376" s="75">
        <f t="shared" si="45"/>
        <v>67.390260129817491</v>
      </c>
      <c r="K376" s="75">
        <f>MAX(0,(J376-Constantes!$D$13)*(1-EXP(-Constantes!$D$23)))</f>
        <v>0.1857445945460052</v>
      </c>
      <c r="L376" s="75">
        <f t="shared" si="46"/>
        <v>0.22363566285574266</v>
      </c>
      <c r="M376" s="75">
        <f>0.0526*F376*Observaciones!$F375^1.218</f>
        <v>0</v>
      </c>
      <c r="N376" s="75">
        <f>M376*Constantes!$D$38</f>
        <v>0</v>
      </c>
      <c r="O376" s="75">
        <f t="shared" si="47"/>
        <v>0</v>
      </c>
      <c r="P376" s="15"/>
      <c r="Q376" s="120">
        <v>370</v>
      </c>
      <c r="R376" s="146">
        <f>ETo!$I375*((1-Constantes!$E$19)*ETo!$K375+ETo!$L375)</f>
        <v>2.105142581463062</v>
      </c>
      <c r="S376" s="121">
        <f>MIN(R376*Constantes!$E$17,0.8*(V375+Observaciones!$F375-T376-U376-Constantes!$D$14))</f>
        <v>1.3103387776657907</v>
      </c>
      <c r="T376" s="121">
        <f>IF(Observaciones!$F375&gt;0.05*Constantes!$E$18,((Observaciones!$F375-0.05*Constantes!$E$18)^2)/(Observaciones!$F375+0.95*Constantes!$E$18),0)</f>
        <v>0</v>
      </c>
      <c r="U376" s="121">
        <f>MAX(0,V375+Observaciones!$F375-T376-Constantes!$D$13)</f>
        <v>0</v>
      </c>
      <c r="V376" s="121">
        <f>V375+Observaciones!$F375-T376-S376-U376-W375</f>
        <v>28.234032748502525</v>
      </c>
      <c r="W376" s="121">
        <f>MAX(0,(V376-Constantes!$D$14)*(1-EXP(-Constantes!$D$22)))</f>
        <v>3.7640236773467554E-2</v>
      </c>
      <c r="X376" s="119">
        <f>X375+(Entradas!$E$19*U376-Y375)/(800*Entradas!$D$44)</f>
        <v>0</v>
      </c>
      <c r="Y376" s="119">
        <f>8000*Entradas!$D$45*X376/Constantes!$E$32</f>
        <v>0</v>
      </c>
      <c r="Z376" s="119">
        <f>10*Escenarios!$E$11*T376</f>
        <v>0</v>
      </c>
      <c r="AA376" s="119">
        <f>10*Escenarios!$E$11*Y376</f>
        <v>0</v>
      </c>
      <c r="AB376" s="119">
        <f>0.001*Observaciones!$F375*Escenarios!$E$9</f>
        <v>13.000000000000002</v>
      </c>
      <c r="AC376" s="119">
        <f>Observaciones!$I375</f>
        <v>0</v>
      </c>
      <c r="AD376" s="119">
        <f>MIN(0.0005*ETo!$M375*Escenarios!$E$9*(AH375/Constantes!$E$27)^(2/3),AH375+Z376+AA376+AB376+AC376)</f>
        <v>3.5460048567046423</v>
      </c>
      <c r="AE376" s="119">
        <f>MIN(Constantes!$E$26*(AH375/Constantes!$E$27)^(2/3),AH375+Z376+AA376+AB376+AC376-AD376)</f>
        <v>11.315802622321021</v>
      </c>
      <c r="AF376" s="119">
        <f>MIN(Entradas!$E$20,AH375+Z376+AA376+AB376+AC376-AD376-AE376)</f>
        <v>1</v>
      </c>
      <c r="AG376" s="119">
        <f>MAX(0,AH375+Z376+AA376+AB376+AC376-AD376-AE376-AF376-Constantes!$E$27)</f>
        <v>0</v>
      </c>
      <c r="AH376" s="119">
        <f t="shared" si="48"/>
        <v>2834.3502240016414</v>
      </c>
      <c r="AI376" s="119">
        <f>(Escenarios!$E$11*S376+0.1*AD376)/(Escenarios!$E$12)</f>
        <v>1.3017510947182926</v>
      </c>
      <c r="AJ376" s="119">
        <f>AG376/10/Escenarios!$E$12</f>
        <v>0</v>
      </c>
      <c r="AK376" s="119">
        <f>(Escenarios!$E$11*U376+0.1*AE376)/(Escenarios!$E$12)</f>
        <v>3.2330864635202919E-2</v>
      </c>
      <c r="AL376" s="121">
        <f t="shared" si="49"/>
        <v>72.586625790289716</v>
      </c>
      <c r="AM376" s="121">
        <f>MAX(0,(AL376-Constantes!$D$13)*(1-EXP(-Constantes!$D$23)))</f>
        <v>0.22163851405654691</v>
      </c>
      <c r="AN376" s="121">
        <f>AJ376+W376*Escenarios!$E$11/Escenarios!$E$12+AM376</f>
        <v>0.25874103316182206</v>
      </c>
      <c r="AO376" s="121">
        <f>0.0526*AJ376*Observaciones!$F375^1.218</f>
        <v>0</v>
      </c>
      <c r="AP376" s="121">
        <f>AO376*Constantes!$E$38</f>
        <v>0</v>
      </c>
      <c r="AQ376" s="121">
        <f t="shared" si="50"/>
        <v>0</v>
      </c>
      <c r="AR376" s="15"/>
      <c r="AS376" s="74">
        <v>370</v>
      </c>
      <c r="AT376" s="146">
        <f>ETo!$I375*((1-Constantes!$F$19)*ETo!$K375+ETo!$L375)</f>
        <v>2.1060696637750196</v>
      </c>
      <c r="AU376" s="121">
        <f>MIN(AT376*Constantes!$F$17,0.8*(AX375+Observaciones!$F375-AV376-AW376-Constantes!$D$14))</f>
        <v>1.3139418572456316</v>
      </c>
      <c r="AV376" s="121">
        <f>IF(Observaciones!$F375&gt;0.05*Constantes!$F$18,((Observaciones!$F375-0.05*Constantes!$F$18)^2)/(Observaciones!$F375+0.95*Constantes!$F$18),0)</f>
        <v>0</v>
      </c>
      <c r="AW376" s="121">
        <f>MAX(0,AX375+Observaciones!$F375-AV376-Constantes!$D$13)</f>
        <v>0</v>
      </c>
      <c r="AX376" s="121">
        <f>AX375+Observaciones!$F375-AV376-AU376-AW376-AY375</f>
        <v>28.175789754869612</v>
      </c>
      <c r="AY376" s="121">
        <f>MAX(0,(AX376-Constantes!$D$14)*(1-EXP(-Constantes!$D$22)))</f>
        <v>3.6838388268931842E-2</v>
      </c>
      <c r="AZ376" s="119">
        <f>AZ375+(Entradas!$F$19*AW376-BA375)/(800*Entradas!$D$44)</f>
        <v>0</v>
      </c>
      <c r="BA376" s="119">
        <f>8000*Entradas!$D$45*AZ376/Constantes!$F$32</f>
        <v>0</v>
      </c>
      <c r="BB376" s="119">
        <f>10*Escenarios!$F$11*AV376</f>
        <v>0</v>
      </c>
      <c r="BC376" s="119">
        <f>10*Escenarios!$F$11*BA376</f>
        <v>0</v>
      </c>
      <c r="BD376" s="119">
        <f>0.001*Observaciones!$F375*Escenarios!$F$9</f>
        <v>52.000000000000007</v>
      </c>
      <c r="BE376" s="119">
        <f>Observaciones!$I375</f>
        <v>0</v>
      </c>
      <c r="BF376" s="119">
        <f>MIN(0.0005*ETo!$M375*Escenarios!$F$9*(BJ375/Constantes!$F$27)^(2/3),BJ375+BB376+BE376+BC376+BD376)</f>
        <v>3.8890434809972891</v>
      </c>
      <c r="BG376" s="119">
        <f>MIN(Constantes!$F$26*(BJ375/Constantes!$F$27)^(2/3),BJ375+BB376+BC376+BD376+BE376-BF376)</f>
        <v>12.410487350963921</v>
      </c>
      <c r="BH376" s="119">
        <f>MIN(Entradas!$F$20,BJ375+BB376+BC376+BD376+BE376-BF376-BG376)</f>
        <v>1</v>
      </c>
      <c r="BI376" s="119">
        <f>MAX(0,BJ375+BB376+BC376+BD376+BE376-BF376-BG376-BH376-Constantes!$F$27)</f>
        <v>0</v>
      </c>
      <c r="BJ376" s="119">
        <f t="shared" si="51"/>
        <v>442.04042771074506</v>
      </c>
      <c r="BK376" s="119">
        <f>(Escenarios!$F$11*AU376+0.1*BF376)/(Escenarios!$F$12)</f>
        <v>1.2499710182058734</v>
      </c>
      <c r="BL376" s="119">
        <f>BI376/10/Escenarios!$F$12</f>
        <v>0</v>
      </c>
      <c r="BM376" s="119">
        <f>(Escenarios!$F$11*AW376+0.1*BG376)/(Escenarios!$F$12)</f>
        <v>3.5458535288468346E-2</v>
      </c>
      <c r="BN376" s="121">
        <f t="shared" si="52"/>
        <v>73.619060361551803</v>
      </c>
      <c r="BO376" s="121">
        <f>MAX(0,(BN376-Constantes!$D$13)*(1-EXP(-Constantes!$D$23)))</f>
        <v>0.22877006056850163</v>
      </c>
      <c r="BP376" s="121">
        <f>BL376+AY376*Escenarios!$F$11/Escenarios!$F$12+BO376</f>
        <v>0.26350339807920881</v>
      </c>
      <c r="BQ376" s="121">
        <f>0.0526*BL376*Observaciones!$F375^1.218</f>
        <v>0</v>
      </c>
      <c r="BR376" s="121">
        <f>BQ376*Constantes!$F$38</f>
        <v>0</v>
      </c>
      <c r="BS376" s="121">
        <f t="shared" si="53"/>
        <v>0</v>
      </c>
      <c r="BT376" s="15"/>
      <c r="BU376" s="74">
        <v>370</v>
      </c>
      <c r="BV376" s="75">
        <f>0.0526*Observaciones!$F375^2.218</f>
        <v>0.43792186533391209</v>
      </c>
      <c r="BW376" s="75">
        <f>IF(Observaciones!$F375&gt;0.05*$CA$7,((Observaciones!$F375-0.05*$CA$7)^2)/(Observaciones!$F375+0.95*$CA$7),0)</f>
        <v>2.1229385132854627E-2</v>
      </c>
      <c r="BX376" s="75">
        <f>0.0526*BW376*Observaciones!$F375^1.218</f>
        <v>3.5756968989506619E-3</v>
      </c>
      <c r="BY376" s="27"/>
      <c r="BZ376" s="27"/>
      <c r="CA376" s="103"/>
      <c r="CB376" s="37"/>
    </row>
    <row r="377" spans="2:80" s="2" customFormat="1" ht="14.5" x14ac:dyDescent="0.35">
      <c r="B377" s="36"/>
      <c r="C377" s="74">
        <v>371</v>
      </c>
      <c r="D377" s="146">
        <f>ETo!$I376*((1-Constantes!$D$19)*ETo!$K376+ETo!$L376)</f>
        <v>2.1047629368169742</v>
      </c>
      <c r="E377" s="75">
        <f>MIN(D377*Constantes!$D$17,0.8*(H376+Observaciones!$F376-F377-G377-Constantes!$D$14))</f>
        <v>1.3091534634271407</v>
      </c>
      <c r="F377" s="75">
        <f>IF(Observaciones!$F376&gt;0.05*Constantes!$D$18,((Observaciones!$F376-0.05*Constantes!$D$18)^2)/(Observaciones!$F376+0.95*Constantes!$D$18),0)</f>
        <v>0</v>
      </c>
      <c r="G377" s="75">
        <f>MAX(0,H376+Observaciones!$F376-F377-Constantes!$D$13)</f>
        <v>0</v>
      </c>
      <c r="H377" s="75">
        <f>H376+Observaciones!$F376-F377-E377-G377-I376</f>
        <v>27.205207592978567</v>
      </c>
      <c r="I377" s="75">
        <f>MAX(0,(H377-Constantes!$D$14)*(1-EXP(-Constantes!$D$22)))</f>
        <v>2.347609683270355E-2</v>
      </c>
      <c r="J377" s="75">
        <f t="shared" si="45"/>
        <v>67.204515535271483</v>
      </c>
      <c r="K377" s="75">
        <f>MAX(0,(J377-Constantes!$D$13)*(1-EXP(-Constantes!$D$23)))</f>
        <v>0.18446156291163274</v>
      </c>
      <c r="L377" s="75">
        <f t="shared" si="46"/>
        <v>0.20793765974433628</v>
      </c>
      <c r="M377" s="75">
        <f>0.0526*F377*Observaciones!$F376^1.218</f>
        <v>0</v>
      </c>
      <c r="N377" s="75">
        <f>M377*Constantes!$D$38</f>
        <v>0</v>
      </c>
      <c r="O377" s="75">
        <f t="shared" si="47"/>
        <v>0</v>
      </c>
      <c r="P377" s="15"/>
      <c r="Q377" s="120">
        <v>371</v>
      </c>
      <c r="R377" s="146">
        <f>ETo!$I376*((1-Constantes!$E$19)*ETo!$K376+ETo!$L376)</f>
        <v>2.1050542966898793</v>
      </c>
      <c r="S377" s="121">
        <f>MIN(R377*Constantes!$E$17,0.8*(V376+Observaciones!$F376-T377-U377-Constantes!$D$14))</f>
        <v>1.3102838251116038</v>
      </c>
      <c r="T377" s="121">
        <f>IF(Observaciones!$F376&gt;0.05*Constantes!$E$18,((Observaciones!$F376-0.05*Constantes!$E$18)^2)/(Observaciones!$F376+0.95*Constantes!$E$18),0)</f>
        <v>0</v>
      </c>
      <c r="U377" s="121">
        <f>MAX(0,V376+Observaciones!$F376-T377-Constantes!$D$13)</f>
        <v>0</v>
      </c>
      <c r="V377" s="121">
        <f>V376+Observaciones!$F376-T377-S377-U377-W376</f>
        <v>27.186108686617455</v>
      </c>
      <c r="W377" s="121">
        <f>MAX(0,(V377-Constantes!$D$14)*(1-EXP(-Constantes!$D$22)))</f>
        <v>2.3213156544976458E-2</v>
      </c>
      <c r="X377" s="119">
        <f>X376+(Entradas!$E$19*U377-Y376)/(800*Entradas!$D$44)</f>
        <v>0</v>
      </c>
      <c r="Y377" s="119">
        <f>8000*Entradas!$D$45*X377/Constantes!$E$32</f>
        <v>0</v>
      </c>
      <c r="Z377" s="119">
        <f>10*Escenarios!$E$11*T377</f>
        <v>0</v>
      </c>
      <c r="AA377" s="119">
        <f>10*Escenarios!$E$11*Y377</f>
        <v>0</v>
      </c>
      <c r="AB377" s="119">
        <f>0.001*Observaciones!$F376*Escenarios!$E$9</f>
        <v>1.4999999999999998</v>
      </c>
      <c r="AC377" s="119">
        <f>Observaciones!$I376</f>
        <v>0</v>
      </c>
      <c r="AD377" s="119">
        <f>MIN(0.0005*ETo!$M376*Escenarios!$E$9*(AH376/Constantes!$E$27)^(2/3),AH376+Z377+AA377+AB377+AC377)</f>
        <v>3.5434779084298751</v>
      </c>
      <c r="AE377" s="119">
        <f>MIN(Constantes!$E$26*(AH376/Constantes!$E$27)^(2/3),AH376+Z377+AA377+AB377+AC377-AD377)</f>
        <v>11.308192077245682</v>
      </c>
      <c r="AF377" s="119">
        <f>MIN(Entradas!$E$20,AH376+Z377+AA377+AB377+AC377-AD377-AE377)</f>
        <v>1</v>
      </c>
      <c r="AG377" s="119">
        <f>MAX(0,AH376+Z377+AA377+AB377+AC377-AD377-AE377-AF377-Constantes!$E$27)</f>
        <v>0</v>
      </c>
      <c r="AH377" s="119">
        <f t="shared" si="48"/>
        <v>2819.998554015966</v>
      </c>
      <c r="AI377" s="119">
        <f>(Escenarios!$E$11*S377+0.1*AD377)/(Escenarios!$E$12)</f>
        <v>1.3016897073483804</v>
      </c>
      <c r="AJ377" s="119">
        <f>AG377/10/Escenarios!$E$12</f>
        <v>0</v>
      </c>
      <c r="AK377" s="119">
        <f>(Escenarios!$E$11*U377+0.1*AE377)/(Escenarios!$E$12)</f>
        <v>3.2309120220701947E-2</v>
      </c>
      <c r="AL377" s="121">
        <f t="shared" si="49"/>
        <v>72.397296396453868</v>
      </c>
      <c r="AM377" s="121">
        <f>MAX(0,(AL377-Constantes!$D$13)*(1-EXP(-Constantes!$D$23)))</f>
        <v>0.22033072040472257</v>
      </c>
      <c r="AN377" s="121">
        <f>AJ377+W377*Escenarios!$E$11/Escenarios!$E$12+AM377</f>
        <v>0.24321226042762795</v>
      </c>
      <c r="AO377" s="121">
        <f>0.0526*AJ377*Observaciones!$F376^1.218</f>
        <v>0</v>
      </c>
      <c r="AP377" s="121">
        <f>AO377*Constantes!$E$38</f>
        <v>0</v>
      </c>
      <c r="AQ377" s="121">
        <f t="shared" si="50"/>
        <v>0</v>
      </c>
      <c r="AR377" s="15"/>
      <c r="AS377" s="74">
        <v>371</v>
      </c>
      <c r="AT377" s="146">
        <f>ETo!$I376*((1-Constantes!$F$19)*ETo!$K376+ETo!$L376)</f>
        <v>2.1059813508309402</v>
      </c>
      <c r="AU377" s="121">
        <f>MIN(AT377*Constantes!$F$17,0.8*(AX376+Observaciones!$F376-AV377-AW377-Constantes!$D$14))</f>
        <v>1.313886760267712</v>
      </c>
      <c r="AV377" s="121">
        <f>IF(Observaciones!$F376&gt;0.05*Constantes!$F$18,((Observaciones!$F376-0.05*Constantes!$F$18)^2)/(Observaciones!$F376+0.95*Constantes!$F$18),0)</f>
        <v>0</v>
      </c>
      <c r="AW377" s="121">
        <f>MAX(0,AX376+Observaciones!$F376-AV377-Constantes!$D$13)</f>
        <v>0</v>
      </c>
      <c r="AX377" s="121">
        <f>AX376+Observaciones!$F376-AV377-AU377-AW377-AY376</f>
        <v>27.12506460633297</v>
      </c>
      <c r="AY377" s="121">
        <f>MAX(0,(AX377-Constantes!$D$14)*(1-EXP(-Constantes!$D$22)))</f>
        <v>2.2372744652768842E-2</v>
      </c>
      <c r="AZ377" s="119">
        <f>AZ376+(Entradas!$F$19*AW377-BA376)/(800*Entradas!$D$44)</f>
        <v>0</v>
      </c>
      <c r="BA377" s="119">
        <f>8000*Entradas!$D$45*AZ377/Constantes!$F$32</f>
        <v>0</v>
      </c>
      <c r="BB377" s="119">
        <f>10*Escenarios!$F$11*AV377</f>
        <v>0</v>
      </c>
      <c r="BC377" s="119">
        <f>10*Escenarios!$F$11*BA377</f>
        <v>0</v>
      </c>
      <c r="BD377" s="119">
        <f>0.001*Observaciones!$F376*Escenarios!$F$9</f>
        <v>5.9999999999999991</v>
      </c>
      <c r="BE377" s="119">
        <f>Observaciones!$I376</f>
        <v>0</v>
      </c>
      <c r="BF377" s="119">
        <f>MIN(0.0005*ETo!$M376*Escenarios!$F$9*(BJ376/Constantes!$F$27)^(2/3),BJ376+BB377+BE377+BC377+BD377)</f>
        <v>4.1067226439348952</v>
      </c>
      <c r="BG377" s="119">
        <f>MIN(Constantes!$F$26*(BJ376/Constantes!$F$27)^(2/3),BJ376+BB377+BC377+BD377+BE377-BF377)</f>
        <v>13.105657680300748</v>
      </c>
      <c r="BH377" s="119">
        <f>MIN(Entradas!$F$20,BJ376+BB377+BC377+BD377+BE377-BF377-BG377)</f>
        <v>1</v>
      </c>
      <c r="BI377" s="119">
        <f>MAX(0,BJ376+BB377+BC377+BD377+BE377-BF377-BG377-BH377-Constantes!$F$27)</f>
        <v>0</v>
      </c>
      <c r="BJ377" s="119">
        <f t="shared" si="51"/>
        <v>429.82804738650941</v>
      </c>
      <c r="BK377" s="119">
        <f>(Escenarios!$F$11*AU377+0.1*BF377)/(Escenarios!$F$12)</f>
        <v>1.2505410100922283</v>
      </c>
      <c r="BL377" s="119">
        <f>BI377/10/Escenarios!$F$12</f>
        <v>0</v>
      </c>
      <c r="BM377" s="119">
        <f>(Escenarios!$F$11*AW377+0.1*BG377)/(Escenarios!$F$12)</f>
        <v>3.744473622943071E-2</v>
      </c>
      <c r="BN377" s="121">
        <f t="shared" si="52"/>
        <v>73.427735037212727</v>
      </c>
      <c r="BO377" s="121">
        <f>MAX(0,(BN377-Constantes!$D$13)*(1-EXP(-Constantes!$D$23)))</f>
        <v>0.22744848001761889</v>
      </c>
      <c r="BP377" s="121">
        <f>BL377+AY377*Escenarios!$F$11/Escenarios!$F$12+BO377</f>
        <v>0.24854278211880093</v>
      </c>
      <c r="BQ377" s="121">
        <f>0.0526*BL377*Observaciones!$F376^1.218</f>
        <v>0</v>
      </c>
      <c r="BR377" s="121">
        <f>BQ377*Constantes!$F$38</f>
        <v>0</v>
      </c>
      <c r="BS377" s="121">
        <f t="shared" si="53"/>
        <v>0</v>
      </c>
      <c r="BT377" s="15"/>
      <c r="BU377" s="74">
        <v>371</v>
      </c>
      <c r="BV377" s="75">
        <f>0.0526*Observaciones!$F376^2.218</f>
        <v>3.6411677467564265E-3</v>
      </c>
      <c r="BW377" s="75">
        <f>IF(Observaciones!$F376&gt;0.05*$CA$7,((Observaciones!$F376-0.05*$CA$7)^2)/(Observaciones!$F376+0.95*$CA$7),0)</f>
        <v>0</v>
      </c>
      <c r="BX377" s="75">
        <f>0.0526*BW377*Observaciones!$F376^1.218</f>
        <v>0</v>
      </c>
      <c r="BY377" s="27"/>
      <c r="BZ377" s="27"/>
      <c r="CA377" s="103"/>
      <c r="CB377" s="37"/>
    </row>
    <row r="378" spans="2:80" s="2" customFormat="1" ht="14.5" x14ac:dyDescent="0.35">
      <c r="B378" s="36"/>
      <c r="C378" s="74">
        <v>372</v>
      </c>
      <c r="D378" s="146">
        <f>ETo!$I377*((1-Constantes!$D$19)*ETo!$K377+ETo!$L377)</f>
        <v>2.0992893368102221</v>
      </c>
      <c r="E378" s="75">
        <f>MIN(D378*Constantes!$D$17,0.8*(H377+Observaciones!$F377-F378-G378-Constantes!$D$14))</f>
        <v>1.3057489078447002</v>
      </c>
      <c r="F378" s="75">
        <f>IF(Observaciones!$F377&gt;0.05*Constantes!$D$18,((Observaciones!$F377-0.05*Constantes!$D$18)^2)/(Observaciones!$F377+0.95*Constantes!$D$18),0)</f>
        <v>8.1329116322946066E-2</v>
      </c>
      <c r="G378" s="75">
        <f>MAX(0,H377+Observaciones!$F377-F378-Constantes!$D$13)</f>
        <v>0</v>
      </c>
      <c r="H378" s="75">
        <f>H377+Observaciones!$F377-F378-E378-G378-I377</f>
        <v>32.194653471978214</v>
      </c>
      <c r="I378" s="75">
        <f>MAX(0,(H378-Constantes!$D$14)*(1-EXP(-Constantes!$D$22)))</f>
        <v>9.2167272663282826E-2</v>
      </c>
      <c r="J378" s="75">
        <f t="shared" si="45"/>
        <v>67.020053972359847</v>
      </c>
      <c r="K378" s="75">
        <f>MAX(0,(J378-Constantes!$D$13)*(1-EXP(-Constantes!$D$23)))</f>
        <v>0.18318739382412913</v>
      </c>
      <c r="L378" s="75">
        <f t="shared" si="46"/>
        <v>0.35668378281035801</v>
      </c>
      <c r="M378" s="75">
        <f>0.0526*F378*Observaciones!$F377^1.218</f>
        <v>4.1035431638672883E-2</v>
      </c>
      <c r="N378" s="75">
        <f>M378*Constantes!$D$38</f>
        <v>1.8499157460925318E-4</v>
      </c>
      <c r="O378" s="75">
        <f t="shared" si="47"/>
        <v>51.864307693408556</v>
      </c>
      <c r="P378" s="15"/>
      <c r="Q378" s="120">
        <v>372</v>
      </c>
      <c r="R378" s="146">
        <f>ETo!$I377*((1-Constantes!$E$19)*ETo!$K377+ETo!$L377)</f>
        <v>2.099579946237669</v>
      </c>
      <c r="S378" s="121">
        <f>MIN(R378*Constantes!$E$17,0.8*(V377+Observaciones!$F377-T378-U378-Constantes!$D$14))</f>
        <v>1.3068763344536181</v>
      </c>
      <c r="T378" s="121">
        <f>IF(Observaciones!$F377&gt;0.05*Constantes!$E$18,((Observaciones!$F377-0.05*Constantes!$E$18)^2)/(Observaciones!$F377+0.95*Constantes!$E$18),0)</f>
        <v>8.0217320891068949E-2</v>
      </c>
      <c r="U378" s="121">
        <f>MAX(0,V377+Observaciones!$F377-T378-Constantes!$D$13)</f>
        <v>0</v>
      </c>
      <c r="V378" s="121">
        <f>V377+Observaciones!$F377-T378-S378-U378-W377</f>
        <v>32.175801874727796</v>
      </c>
      <c r="W378" s="121">
        <f>MAX(0,(V378-Constantes!$D$14)*(1-EXP(-Constantes!$D$22)))</f>
        <v>9.1907737153164151E-2</v>
      </c>
      <c r="X378" s="119">
        <f>X377+(Entradas!$E$19*U378-Y377)/(800*Entradas!$D$44)</f>
        <v>0</v>
      </c>
      <c r="Y378" s="119">
        <f>8000*Entradas!$D$45*X378/Constantes!$E$32</f>
        <v>0</v>
      </c>
      <c r="Z378" s="119">
        <f>10*Escenarios!$E$11*T378</f>
        <v>27.674975707418788</v>
      </c>
      <c r="AA378" s="119">
        <f>10*Escenarios!$E$11*Y378</f>
        <v>0</v>
      </c>
      <c r="AB378" s="119">
        <f>0.001*Observaciones!$F377*Escenarios!$E$9</f>
        <v>32</v>
      </c>
      <c r="AC378" s="119">
        <f>Observaciones!$I377</f>
        <v>5.5224609817910317E-2</v>
      </c>
      <c r="AD378" s="119">
        <f>MIN(0.0005*ETo!$M377*Escenarios!$E$9*(AH377/Constantes!$E$27)^(2/3),AH377+Z378+AA378+AB378+AC378)</f>
        <v>3.5223363969606787</v>
      </c>
      <c r="AE378" s="119">
        <f>MIN(Constantes!$E$26*(AH377/Constantes!$E$27)^(2/3),AH377+Z378+AA378+AB378+AC378-AD378)</f>
        <v>11.269987269093416</v>
      </c>
      <c r="AF378" s="119">
        <f>MIN(Entradas!$E$20,AH377+Z378+AA378+AB378+AC378-AD378-AE378)</f>
        <v>1</v>
      </c>
      <c r="AG378" s="119">
        <f>MAX(0,AH377+Z378+AA378+AB378+AC378-AD378-AE378-AF378-Constantes!$E$27)</f>
        <v>0</v>
      </c>
      <c r="AH378" s="119">
        <f t="shared" si="48"/>
        <v>2863.9364306671487</v>
      </c>
      <c r="AI378" s="119">
        <f>(Escenarios!$E$11*S378+0.1*AD378)/(Escenarios!$E$12)</f>
        <v>1.2982704908098828</v>
      </c>
      <c r="AJ378" s="119">
        <f>AG378/10/Escenarios!$E$12</f>
        <v>0</v>
      </c>
      <c r="AK378" s="119">
        <f>(Escenarios!$E$11*U378+0.1*AE378)/(Escenarios!$E$12)</f>
        <v>3.2199963625981196E-2</v>
      </c>
      <c r="AL378" s="121">
        <f t="shared" si="49"/>
        <v>72.209165639675135</v>
      </c>
      <c r="AM378" s="121">
        <f>MAX(0,(AL378-Constantes!$D$13)*(1-EXP(-Constantes!$D$23)))</f>
        <v>0.2190312063438396</v>
      </c>
      <c r="AN378" s="121">
        <f>AJ378+W378*Escenarios!$E$11/Escenarios!$E$12+AM378</f>
        <v>0.30962597582338713</v>
      </c>
      <c r="AO378" s="121">
        <f>0.0526*AJ378*Observaciones!$F377^1.218</f>
        <v>0</v>
      </c>
      <c r="AP378" s="121">
        <f>AO378*Constantes!$E$38</f>
        <v>0</v>
      </c>
      <c r="AQ378" s="121">
        <f t="shared" si="50"/>
        <v>0</v>
      </c>
      <c r="AR378" s="15"/>
      <c r="AS378" s="74">
        <v>372</v>
      </c>
      <c r="AT378" s="146">
        <f>ETo!$I377*((1-Constantes!$F$19)*ETo!$K377+ETo!$L377)</f>
        <v>2.1005046125977263</v>
      </c>
      <c r="AU378" s="121">
        <f>MIN(AT378*Constantes!$F$17,0.8*(AX377+Observaciones!$F377-AV378-AW378-Constantes!$D$14))</f>
        <v>1.3104699143154757</v>
      </c>
      <c r="AV378" s="121">
        <f>IF(Observaciones!$F377&gt;0.05*Constantes!$F$18,((Observaciones!$F377-0.05*Constantes!$F$18)^2)/(Observaciones!$F377+0.95*Constantes!$F$18),0)</f>
        <v>7.6744610128866464E-2</v>
      </c>
      <c r="AW378" s="121">
        <f>MAX(0,AX377+Observaciones!$F377-AV378-Constantes!$D$13)</f>
        <v>0</v>
      </c>
      <c r="AX378" s="121">
        <f>AX377+Observaciones!$F377-AV378-AU378-AW378-AY377</f>
        <v>32.115477337235852</v>
      </c>
      <c r="AY378" s="121">
        <f>MAX(0,(AX378-Constantes!$D$14)*(1-EXP(-Constantes!$D$22)))</f>
        <v>9.1077231419211119E-2</v>
      </c>
      <c r="AZ378" s="119">
        <f>AZ377+(Entradas!$F$19*AW378-BA377)/(800*Entradas!$D$44)</f>
        <v>0</v>
      </c>
      <c r="BA378" s="119">
        <f>8000*Entradas!$D$45*AZ378/Constantes!$F$32</f>
        <v>0</v>
      </c>
      <c r="BB378" s="119">
        <f>10*Escenarios!$F$11*AV378</f>
        <v>25.325721342525934</v>
      </c>
      <c r="BC378" s="119">
        <f>10*Escenarios!$F$11*BA378</f>
        <v>0</v>
      </c>
      <c r="BD378" s="119">
        <f>0.001*Observaciones!$F377*Escenarios!$F$9</f>
        <v>128</v>
      </c>
      <c r="BE378" s="119">
        <f>Observaciones!$I377</f>
        <v>5.5224609817910317E-2</v>
      </c>
      <c r="BF378" s="119">
        <f>MIN(0.0005*ETo!$M377*Escenarios!$F$9*(BJ377/Constantes!$F$27)^(2/3),BJ377+BB378+BE378+BC378+BD378)</f>
        <v>4.0202654716548789</v>
      </c>
      <c r="BG378" s="119">
        <f>MIN(Constantes!$F$26*(BJ377/Constantes!$F$27)^(2/3),BJ377+BB378+BC378+BD378+BE378-BF378)</f>
        <v>12.863149789730921</v>
      </c>
      <c r="BH378" s="119">
        <f>MIN(Entradas!$F$20,BJ377+BB378+BC378+BD378+BE378-BF378-BG378)</f>
        <v>1</v>
      </c>
      <c r="BI378" s="119">
        <f>MAX(0,BJ377+BB378+BC378+BD378+BE378-BF378-BG378-BH378-Constantes!$F$27)</f>
        <v>0</v>
      </c>
      <c r="BJ378" s="119">
        <f t="shared" si="51"/>
        <v>565.32557807746753</v>
      </c>
      <c r="BK378" s="119">
        <f>(Escenarios!$F$11*AU378+0.1*BF378)/(Escenarios!$F$12)</f>
        <v>1.247072391987891</v>
      </c>
      <c r="BL378" s="119">
        <f>BI378/10/Escenarios!$F$12</f>
        <v>0</v>
      </c>
      <c r="BM378" s="119">
        <f>(Escenarios!$F$11*AW378+0.1*BG378)/(Escenarios!$F$12)</f>
        <v>3.6751856542088346E-2</v>
      </c>
      <c r="BN378" s="121">
        <f t="shared" si="52"/>
        <v>73.237038413737196</v>
      </c>
      <c r="BO378" s="121">
        <f>MAX(0,(BN378-Constantes!$D$13)*(1-EXP(-Constantes!$D$23)))</f>
        <v>0.22613124222081982</v>
      </c>
      <c r="BP378" s="121">
        <f>BL378+AY378*Escenarios!$F$11/Escenarios!$F$12+BO378</f>
        <v>0.31200406041607603</v>
      </c>
      <c r="BQ378" s="121">
        <f>0.0526*BL378*Observaciones!$F377^1.218</f>
        <v>0</v>
      </c>
      <c r="BR378" s="121">
        <f>BQ378*Constantes!$F$38</f>
        <v>0</v>
      </c>
      <c r="BS378" s="121">
        <f t="shared" si="53"/>
        <v>0</v>
      </c>
      <c r="BT378" s="15"/>
      <c r="BU378" s="74">
        <v>372</v>
      </c>
      <c r="BV378" s="75">
        <f>0.0526*Observaciones!$F377^2.218</f>
        <v>3.2291849999286102</v>
      </c>
      <c r="BW378" s="75">
        <f>IF(Observaciones!$F377&gt;0.05*$CA$7,((Observaciones!$F377-0.05*$CA$7)^2)/(Observaciones!$F377+0.95*$CA$7),0)</f>
        <v>0.55443769252604724</v>
      </c>
      <c r="BX378" s="75">
        <f>0.0526*BW378*Observaciones!$F377^1.218</f>
        <v>0.2797471687656472</v>
      </c>
      <c r="BY378" s="27"/>
      <c r="BZ378" s="27"/>
      <c r="CA378" s="103"/>
      <c r="CB378" s="37"/>
    </row>
    <row r="379" spans="2:80" s="2" customFormat="1" ht="14.5" x14ac:dyDescent="0.35">
      <c r="B379" s="36"/>
      <c r="C379" s="74">
        <v>373</v>
      </c>
      <c r="D379" s="146">
        <f>ETo!$I378*((1-Constantes!$D$19)*ETo!$K378+ETo!$L378)</f>
        <v>2.0454420214025255</v>
      </c>
      <c r="E379" s="75">
        <f>MIN(D379*Constantes!$D$17,0.8*(H378+Observaciones!$F378-F379-G379-Constantes!$D$14))</f>
        <v>1.272256110043515</v>
      </c>
      <c r="F379" s="75">
        <f>IF(Observaciones!$F378&gt;0.05*Constantes!$D$18,((Observaciones!$F378-0.05*Constantes!$D$18)^2)/(Observaciones!$F378+0.95*Constantes!$D$18),0)</f>
        <v>0.3984098890977647</v>
      </c>
      <c r="G379" s="75">
        <f>MAX(0,H378+Observaciones!$F378-F379-Constantes!$D$13)</f>
        <v>0.89624358288045158</v>
      </c>
      <c r="H379" s="75">
        <f>H378+Observaciones!$F378-F379-E379-G379-I378</f>
        <v>39.135576617293204</v>
      </c>
      <c r="I379" s="75">
        <f>MAX(0,(H379-Constantes!$D$14)*(1-EXP(-Constantes!$D$22)))</f>
        <v>0.187725012693717</v>
      </c>
      <c r="J379" s="75">
        <f t="shared" si="45"/>
        <v>67.733110161416178</v>
      </c>
      <c r="K379" s="75">
        <f>MAX(0,(J379-Constantes!$D$13)*(1-EXP(-Constantes!$D$23)))</f>
        <v>0.18811283270368551</v>
      </c>
      <c r="L379" s="75">
        <f t="shared" si="46"/>
        <v>0.77424773449516715</v>
      </c>
      <c r="M379" s="75">
        <f>0.0526*F379*Observaciones!$F378^1.218</f>
        <v>0.32939895395704044</v>
      </c>
      <c r="N379" s="75">
        <f>M379*Constantes!$D$38</f>
        <v>1.4849613793199647E-3</v>
      </c>
      <c r="O379" s="75">
        <f t="shared" si="47"/>
        <v>191.79408775257238</v>
      </c>
      <c r="P379" s="15"/>
      <c r="Q379" s="120">
        <v>373</v>
      </c>
      <c r="R379" s="146">
        <f>ETo!$I378*((1-Constantes!$E$19)*ETo!$K378+ETo!$L378)</f>
        <v>2.0457251513622969</v>
      </c>
      <c r="S379" s="121">
        <f>MIN(R379*Constantes!$E$17,0.8*(V378+Observaciones!$F378-T379-U379-Constantes!$D$14))</f>
        <v>1.2733546021444495</v>
      </c>
      <c r="T379" s="121">
        <f>IF(Observaciones!$F378&gt;0.05*Constantes!$E$18,((Observaciones!$F378-0.05*Constantes!$E$18)^2)/(Observaciones!$F378+0.95*Constantes!$E$18),0)</f>
        <v>0.39533521932489485</v>
      </c>
      <c r="U379" s="121">
        <f>MAX(0,V378+Observaciones!$F378-T379-Constantes!$D$13)</f>
        <v>0.88046665540290547</v>
      </c>
      <c r="V379" s="121">
        <f>V378+Observaciones!$F378-T379-S379-U379-W378</f>
        <v>39.134737660702385</v>
      </c>
      <c r="W379" s="121">
        <f>MAX(0,(V379-Constantes!$D$14)*(1-EXP(-Constantes!$D$22)))</f>
        <v>0.18771346253041396</v>
      </c>
      <c r="X379" s="119">
        <f>X378+(Entradas!$E$19*U379-Y378)/(800*Entradas!$D$44)</f>
        <v>0</v>
      </c>
      <c r="Y379" s="119">
        <f>8000*Entradas!$D$45*X379/Constantes!$E$32</f>
        <v>0</v>
      </c>
      <c r="Z379" s="119">
        <f>10*Escenarios!$E$11*T379</f>
        <v>136.39065066708872</v>
      </c>
      <c r="AA379" s="119">
        <f>10*Escenarios!$E$11*Y379</f>
        <v>0</v>
      </c>
      <c r="AB379" s="119">
        <f>0.001*Observaciones!$F378*Escenarios!$E$9</f>
        <v>47.999999999999993</v>
      </c>
      <c r="AC379" s="119">
        <f>Observaciones!$I378</f>
        <v>28.741965391781282</v>
      </c>
      <c r="AD379" s="119">
        <f>MIN(0.0005*ETo!$M378*Escenarios!$E$9*(AH378/Constantes!$E$27)^(2/3),AH378+Z379+AA379+AB379+AC379)</f>
        <v>3.46749477721557</v>
      </c>
      <c r="AE379" s="119">
        <f>MIN(Constantes!$E$26*(AH378/Constantes!$E$27)^(2/3),AH378+Z379+AA379+AB379+AC379-AD379)</f>
        <v>11.38674909066243</v>
      </c>
      <c r="AF379" s="119">
        <f>MIN(Entradas!$E$20,AH378+Z379+AA379+AB379+AC379-AD379-AE379)</f>
        <v>1</v>
      </c>
      <c r="AG379" s="119">
        <f>MAX(0,AH378+Z379+AA379+AB379+AC379-AD379-AE379-AF379-Constantes!$E$27)</f>
        <v>0</v>
      </c>
      <c r="AH379" s="119">
        <f t="shared" si="48"/>
        <v>3061.214802858141</v>
      </c>
      <c r="AI379" s="119">
        <f>(Escenarios!$E$11*S379+0.1*AD379)/(Escenarios!$E$12)</f>
        <v>1.2650709500487161</v>
      </c>
      <c r="AJ379" s="119">
        <f>AG379/10/Escenarios!$E$12</f>
        <v>0</v>
      </c>
      <c r="AK379" s="119">
        <f>(Escenarios!$E$11*U379+0.1*AE379)/(Escenarios!$E$12)</f>
        <v>0.90042212915618514</v>
      </c>
      <c r="AL379" s="121">
        <f t="shared" si="49"/>
        <v>72.890556562487475</v>
      </c>
      <c r="AM379" s="121">
        <f>MAX(0,(AL379-Constantes!$D$13)*(1-EXP(-Constantes!$D$23)))</f>
        <v>0.22373791725232814</v>
      </c>
      <c r="AN379" s="121">
        <f>AJ379+W379*Escenarios!$E$11/Escenarios!$E$12+AM379</f>
        <v>0.40876975888945044</v>
      </c>
      <c r="AO379" s="121">
        <f>0.0526*AJ379*Observaciones!$F378^1.218</f>
        <v>0</v>
      </c>
      <c r="AP379" s="121">
        <f>AO379*Constantes!$E$38</f>
        <v>0</v>
      </c>
      <c r="AQ379" s="121">
        <f t="shared" si="50"/>
        <v>0</v>
      </c>
      <c r="AR379" s="15"/>
      <c r="AS379" s="74">
        <v>373</v>
      </c>
      <c r="AT379" s="146">
        <f>ETo!$I378*((1-Constantes!$F$19)*ETo!$K378+ETo!$L378)</f>
        <v>2.0466260194161157</v>
      </c>
      <c r="AU379" s="121">
        <f>MIN(AT379*Constantes!$F$17,0.8*(AX378+Observaciones!$F378-AV379-AW379-Constantes!$D$14))</f>
        <v>1.2768559555711414</v>
      </c>
      <c r="AV379" s="121">
        <f>IF(Observaciones!$F378&gt;0.05*Constantes!$F$18,((Observaciones!$F378-0.05*Constantes!$F$18)^2)/(Observaciones!$F378+0.95*Constantes!$F$18),0)</f>
        <v>0.38567265642059545</v>
      </c>
      <c r="AW379" s="121">
        <f>MAX(0,AX378+Observaciones!$F378-AV379-Constantes!$D$13)</f>
        <v>0.82980468081525771</v>
      </c>
      <c r="AX379" s="121">
        <f>AX378+Observaciones!$F378-AV379-AU379-AW379-AY378</f>
        <v>39.132066813009644</v>
      </c>
      <c r="AY379" s="121">
        <f>MAX(0,(AX379-Constantes!$D$14)*(1-EXP(-Constantes!$D$22)))</f>
        <v>0.18767669218097477</v>
      </c>
      <c r="AZ379" s="119">
        <f>AZ378+(Entradas!$F$19*AW379-BA378)/(800*Entradas!$D$44)</f>
        <v>0</v>
      </c>
      <c r="BA379" s="119">
        <f>8000*Entradas!$D$45*AZ379/Constantes!$F$32</f>
        <v>0</v>
      </c>
      <c r="BB379" s="119">
        <f>10*Escenarios!$F$11*AV379</f>
        <v>127.2719766187965</v>
      </c>
      <c r="BC379" s="119">
        <f>10*Escenarios!$F$11*BA379</f>
        <v>0</v>
      </c>
      <c r="BD379" s="119">
        <f>0.001*Observaciones!$F378*Escenarios!$F$9</f>
        <v>191.99999999999997</v>
      </c>
      <c r="BE379" s="119">
        <f>Observaciones!$I378</f>
        <v>28.741965391781282</v>
      </c>
      <c r="BF379" s="119">
        <f>MIN(0.0005*ETo!$M378*Escenarios!$F$9*(BJ378/Constantes!$F$27)^(2/3),BJ378+BB379+BE379+BC379+BD379)</f>
        <v>4.7021807004677472</v>
      </c>
      <c r="BG379" s="119">
        <f>MIN(Constantes!$F$26*(BJ378/Constantes!$F$27)^(2/3),BJ378+BB379+BC379+BD379+BE379-BF379)</f>
        <v>15.441278287425916</v>
      </c>
      <c r="BH379" s="119">
        <f>MIN(Entradas!$F$20,BJ378+BB379+BC379+BD379+BE379-BF379-BG379)</f>
        <v>1</v>
      </c>
      <c r="BI379" s="119">
        <f>MAX(0,BJ378+BB379+BC379+BD379+BE379-BF379-BG379-BH379-Constantes!$F$27)</f>
        <v>0</v>
      </c>
      <c r="BJ379" s="119">
        <f t="shared" si="51"/>
        <v>892.19606110015172</v>
      </c>
      <c r="BK379" s="119">
        <f>(Escenarios!$F$11*AU379+0.1*BF379)/(Escenarios!$F$12)</f>
        <v>1.2173275601112699</v>
      </c>
      <c r="BL379" s="119">
        <f>BI379/10/Escenarios!$F$12</f>
        <v>0</v>
      </c>
      <c r="BM379" s="119">
        <f>(Escenarios!$F$11*AW379+0.1*BG379)/(Escenarios!$F$12)</f>
        <v>0.82650520844703135</v>
      </c>
      <c r="BN379" s="121">
        <f t="shared" si="52"/>
        <v>73.837412379963411</v>
      </c>
      <c r="BO379" s="121">
        <f>MAX(0,(BN379-Constantes!$D$13)*(1-EXP(-Constantes!$D$23)))</f>
        <v>0.23027832813201224</v>
      </c>
      <c r="BP379" s="121">
        <f>BL379+AY379*Escenarios!$F$11/Escenarios!$F$12+BO379</f>
        <v>0.40723063790264558</v>
      </c>
      <c r="BQ379" s="121">
        <f>0.0526*BL379*Observaciones!$F378^1.218</f>
        <v>0</v>
      </c>
      <c r="BR379" s="121">
        <f>BQ379*Constantes!$F$38</f>
        <v>0</v>
      </c>
      <c r="BS379" s="121">
        <f t="shared" si="53"/>
        <v>0</v>
      </c>
      <c r="BT379" s="15"/>
      <c r="BU379" s="74">
        <v>373</v>
      </c>
      <c r="BV379" s="75">
        <f>0.0526*Observaciones!$F378^2.218</f>
        <v>7.93712717610686</v>
      </c>
      <c r="BW379" s="75">
        <f>IF(Observaciones!$F378&gt;0.05*$CA$7,((Observaciones!$F378-0.05*$CA$7)^2)/(Observaciones!$F378+0.95*$CA$7),0)</f>
        <v>1.4565097558841547</v>
      </c>
      <c r="BX379" s="75">
        <f>0.0526*BW379*Observaciones!$F378^1.218</f>
        <v>1.2042190797596761</v>
      </c>
      <c r="BY379" s="27"/>
      <c r="BZ379" s="27"/>
      <c r="CA379" s="103"/>
      <c r="CB379" s="37"/>
    </row>
    <row r="380" spans="2:80" s="2" customFormat="1" ht="14.5" x14ac:dyDescent="0.35">
      <c r="B380" s="36"/>
      <c r="C380" s="74">
        <v>374</v>
      </c>
      <c r="D380" s="146">
        <f>ETo!$I379*((1-Constantes!$D$19)*ETo!$K379+ETo!$L379)</f>
        <v>2.0130557056622438</v>
      </c>
      <c r="E380" s="75">
        <f>MIN(D380*Constantes!$D$17,0.8*(H379+Observaciones!$F379-F380-G380-Constantes!$D$14))</f>
        <v>1.252111961418799</v>
      </c>
      <c r="F380" s="75">
        <f>IF(Observaciones!$F379&gt;0.05*Constantes!$D$18,((Observaciones!$F379-0.05*Constantes!$D$18)^2)/(Observaciones!$F379+0.95*Constantes!$D$18),0)</f>
        <v>0</v>
      </c>
      <c r="G380" s="75">
        <f>MAX(0,H379+Observaciones!$F379-F380-Constantes!$D$13)</f>
        <v>2.235576617293205</v>
      </c>
      <c r="H380" s="75">
        <f>H379+Observaciones!$F379-F380-E380-G380-I379</f>
        <v>39.060163025887483</v>
      </c>
      <c r="I380" s="75">
        <f>MAX(0,(H380-Constantes!$D$14)*(1-EXP(-Constantes!$D$22)))</f>
        <v>0.18668677149561738</v>
      </c>
      <c r="J380" s="75">
        <f t="shared" si="45"/>
        <v>69.780573946005703</v>
      </c>
      <c r="K380" s="75">
        <f>MAX(0,(J380-Constantes!$D$13)*(1-EXP(-Constantes!$D$23)))</f>
        <v>0.20225569813824135</v>
      </c>
      <c r="L380" s="75">
        <f t="shared" si="46"/>
        <v>0.3889424696338587</v>
      </c>
      <c r="M380" s="75">
        <f>0.0526*F380*Observaciones!$F379^1.218</f>
        <v>0</v>
      </c>
      <c r="N380" s="75">
        <f>M380*Constantes!$D$38</f>
        <v>0</v>
      </c>
      <c r="O380" s="75">
        <f t="shared" si="47"/>
        <v>0</v>
      </c>
      <c r="P380" s="15"/>
      <c r="Q380" s="120">
        <v>374</v>
      </c>
      <c r="R380" s="146">
        <f>ETo!$I379*((1-Constantes!$E$19)*ETo!$K379+ETo!$L379)</f>
        <v>2.0133342866507835</v>
      </c>
      <c r="S380" s="121">
        <f>MIN(R380*Constantes!$E$17,0.8*(V379+Observaciones!$F379-T380-U380-Constantes!$D$14))</f>
        <v>1.2531930195289267</v>
      </c>
      <c r="T380" s="121">
        <f>IF(Observaciones!$F379&gt;0.05*Constantes!$E$18,((Observaciones!$F379-0.05*Constantes!$E$18)^2)/(Observaciones!$F379+0.95*Constantes!$E$18),0)</f>
        <v>0</v>
      </c>
      <c r="U380" s="121">
        <f>MAX(0,V379+Observaciones!$F379-T380-Constantes!$D$13)</f>
        <v>2.2347376607023861</v>
      </c>
      <c r="V380" s="121">
        <f>V379+Observaciones!$F379-T380-S380-U380-W379</f>
        <v>39.05909351794066</v>
      </c>
      <c r="W380" s="121">
        <f>MAX(0,(V380-Constantes!$D$14)*(1-EXP(-Constantes!$D$22)))</f>
        <v>0.18667204726366676</v>
      </c>
      <c r="X380" s="119">
        <f>X379+(Entradas!$E$19*U380-Y379)/(800*Entradas!$D$44)</f>
        <v>0</v>
      </c>
      <c r="Y380" s="119">
        <f>8000*Entradas!$D$45*X380/Constantes!$E$32</f>
        <v>0</v>
      </c>
      <c r="Z380" s="119">
        <f>10*Escenarios!$E$11*T380</f>
        <v>0</v>
      </c>
      <c r="AA380" s="119">
        <f>10*Escenarios!$E$11*Y380</f>
        <v>0</v>
      </c>
      <c r="AB380" s="119">
        <f>0.001*Observaciones!$F379*Escenarios!$E$9</f>
        <v>18</v>
      </c>
      <c r="AC380" s="119">
        <f>Observaciones!$I379</f>
        <v>0</v>
      </c>
      <c r="AD380" s="119">
        <f>MIN(0.0005*ETo!$M379*Escenarios!$E$9*(AH379/Constantes!$E$27)^(2/3),AH379+Z380+AA380+AB380+AC380)</f>
        <v>3.5674251965429571</v>
      </c>
      <c r="AE380" s="119">
        <f>MIN(Constantes!$E$26*(AH379/Constantes!$E$27)^(2/3),AH379+Z380+AA380+AB380+AC380-AD380)</f>
        <v>11.903829693784907</v>
      </c>
      <c r="AF380" s="119">
        <f>MIN(Entradas!$E$20,AH379+Z380+AA380+AB380+AC380-AD380-AE380)</f>
        <v>1</v>
      </c>
      <c r="AG380" s="119">
        <f>MAX(0,AH379+Z380+AA380+AB380+AC380-AD380-AE380-AF380-Constantes!$E$27)</f>
        <v>0</v>
      </c>
      <c r="AH380" s="119">
        <f t="shared" si="48"/>
        <v>3062.7435479678134</v>
      </c>
      <c r="AI380" s="119">
        <f>(Escenarios!$E$11*S380+0.1*AD380)/(Escenarios!$E$12)</f>
        <v>1.2454829055257792</v>
      </c>
      <c r="AJ380" s="119">
        <f>AG380/10/Escenarios!$E$12</f>
        <v>0</v>
      </c>
      <c r="AK380" s="119">
        <f>(Escenarios!$E$11*U380+0.1*AE380)/(Escenarios!$E$12)</f>
        <v>2.2368237789603089</v>
      </c>
      <c r="AL380" s="121">
        <f t="shared" si="49"/>
        <v>74.903642424195468</v>
      </c>
      <c r="AM380" s="121">
        <f>MAX(0,(AL380-Constantes!$D$13)*(1-EXP(-Constantes!$D$23)))</f>
        <v>0.23764331702771455</v>
      </c>
      <c r="AN380" s="121">
        <f>AJ380+W380*Escenarios!$E$11/Escenarios!$E$12+AM380</f>
        <v>0.42164862075904319</v>
      </c>
      <c r="AO380" s="121">
        <f>0.0526*AJ380*Observaciones!$F379^1.218</f>
        <v>0</v>
      </c>
      <c r="AP380" s="121">
        <f>AO380*Constantes!$E$38</f>
        <v>0</v>
      </c>
      <c r="AQ380" s="121">
        <f t="shared" si="50"/>
        <v>0</v>
      </c>
      <c r="AR380" s="15"/>
      <c r="AS380" s="74">
        <v>374</v>
      </c>
      <c r="AT380" s="146">
        <f>ETo!$I379*((1-Constantes!$F$19)*ETo!$K379+ETo!$L379)</f>
        <v>2.014220680705229</v>
      </c>
      <c r="AU380" s="121">
        <f>MIN(AT380*Constantes!$F$17,0.8*(AX379+Observaciones!$F379-AV380-AW380-Constantes!$D$14))</f>
        <v>1.2566388033739364</v>
      </c>
      <c r="AV380" s="121">
        <f>IF(Observaciones!$F379&gt;0.05*Constantes!$F$18,((Observaciones!$F379-0.05*Constantes!$F$18)^2)/(Observaciones!$F379+0.95*Constantes!$F$18),0)</f>
        <v>0</v>
      </c>
      <c r="AW380" s="121">
        <f>MAX(0,AX379+Observaciones!$F379-AV380-Constantes!$D$13)</f>
        <v>2.232066813009645</v>
      </c>
      <c r="AX380" s="121">
        <f>AX379+Observaciones!$F379-AV380-AU380-AW380-AY379</f>
        <v>39.05568450444509</v>
      </c>
      <c r="AY380" s="121">
        <f>MAX(0,(AX380-Constantes!$D$14)*(1-EXP(-Constantes!$D$22)))</f>
        <v>0.18662511436748713</v>
      </c>
      <c r="AZ380" s="119">
        <f>AZ379+(Entradas!$F$19*AW380-BA379)/(800*Entradas!$D$44)</f>
        <v>0</v>
      </c>
      <c r="BA380" s="119">
        <f>8000*Entradas!$D$45*AZ380/Constantes!$F$32</f>
        <v>0</v>
      </c>
      <c r="BB380" s="119">
        <f>10*Escenarios!$F$11*AV380</f>
        <v>0</v>
      </c>
      <c r="BC380" s="119">
        <f>10*Escenarios!$F$11*BA380</f>
        <v>0</v>
      </c>
      <c r="BD380" s="119">
        <f>0.001*Observaciones!$F379*Escenarios!$F$9</f>
        <v>72</v>
      </c>
      <c r="BE380" s="119">
        <f>Observaciones!$I379</f>
        <v>0</v>
      </c>
      <c r="BF380" s="119">
        <f>MIN(0.0005*ETo!$M379*Escenarios!$F$9*(BJ379/Constantes!$F$27)^(2/3),BJ379+BB380+BE380+BC380+BD380)</f>
        <v>6.2727676042352032</v>
      </c>
      <c r="BG380" s="119">
        <f>MIN(Constantes!$F$26*(BJ379/Constantes!$F$27)^(2/3),BJ379+BB380+BC380+BD380+BE380-BF380)</f>
        <v>20.931050591296646</v>
      </c>
      <c r="BH380" s="119">
        <f>MIN(Entradas!$F$20,BJ379+BB380+BC380+BD380+BE380-BF380-BG380)</f>
        <v>1</v>
      </c>
      <c r="BI380" s="119">
        <f>MAX(0,BJ379+BB380+BC380+BD380+BE380-BF380-BG380-BH380-Constantes!$F$27)</f>
        <v>0</v>
      </c>
      <c r="BJ380" s="119">
        <f t="shared" si="51"/>
        <v>935.99224290461984</v>
      </c>
      <c r="BK380" s="119">
        <f>(Escenarios!$F$11*AU380+0.1*BF380)/(Escenarios!$F$12)</f>
        <v>1.2027530649075264</v>
      </c>
      <c r="BL380" s="119">
        <f>BI380/10/Escenarios!$F$12</f>
        <v>0</v>
      </c>
      <c r="BM380" s="119">
        <f>(Escenarios!$F$11*AW380+0.1*BG380)/(Escenarios!$F$12)</f>
        <v>2.1643231396699418</v>
      </c>
      <c r="BN380" s="121">
        <f t="shared" si="52"/>
        <v>75.771457191501341</v>
      </c>
      <c r="BO380" s="121">
        <f>MAX(0,(BN380-Constantes!$D$13)*(1-EXP(-Constantes!$D$23)))</f>
        <v>0.24363775149268749</v>
      </c>
      <c r="BP380" s="121">
        <f>BL380+AY380*Escenarios!$F$11/Escenarios!$F$12+BO380</f>
        <v>0.41959857361060393</v>
      </c>
      <c r="BQ380" s="121">
        <f>0.0526*BL380*Observaciones!$F379^1.218</f>
        <v>0</v>
      </c>
      <c r="BR380" s="121">
        <f>BQ380*Constantes!$F$38</f>
        <v>0</v>
      </c>
      <c r="BS380" s="121">
        <f t="shared" si="53"/>
        <v>0</v>
      </c>
      <c r="BT380" s="15"/>
      <c r="BU380" s="74">
        <v>374</v>
      </c>
      <c r="BV380" s="75">
        <f>0.0526*Observaciones!$F379^2.218</f>
        <v>0.90129028711731973</v>
      </c>
      <c r="BW380" s="75">
        <f>IF(Observaciones!$F379&gt;0.05*$CA$7,((Observaciones!$F379-0.05*$CA$7)^2)/(Observaciones!$F379+0.95*$CA$7),0)</f>
        <v>9.5607362379868999E-2</v>
      </c>
      <c r="BX380" s="75">
        <f>0.0526*BW380*Observaciones!$F379^1.218</f>
        <v>2.3936107524967155E-2</v>
      </c>
      <c r="BY380" s="27"/>
      <c r="BZ380" s="27"/>
      <c r="CA380" s="103"/>
      <c r="CB380" s="37"/>
    </row>
    <row r="381" spans="2:80" s="2" customFormat="1" ht="14.5" x14ac:dyDescent="0.35">
      <c r="B381" s="36"/>
      <c r="C381" s="74">
        <v>375</v>
      </c>
      <c r="D381" s="146">
        <f>ETo!$I380*((1-Constantes!$D$19)*ETo!$K380+ETo!$L380)</f>
        <v>2.0773957597394968</v>
      </c>
      <c r="E381" s="75">
        <f>MIN(D381*Constantes!$D$17,0.8*(H380+Observaciones!$F380-F381-G381-Constantes!$D$14))</f>
        <v>1.2921311973901941</v>
      </c>
      <c r="F381" s="75">
        <f>IF(Observaciones!$F380&gt;0.05*Constantes!$D$18,((Observaciones!$F380-0.05*Constantes!$D$18)^2)/(Observaciones!$F380+0.95*Constantes!$D$18),0)</f>
        <v>3.8623886130814904E-2</v>
      </c>
      <c r="G381" s="75">
        <f>MAX(0,H380+Observaciones!$F380-F381-Constantes!$D$13)</f>
        <v>4.1215391397566705</v>
      </c>
      <c r="H381" s="75">
        <f>H380+Observaciones!$F380-F381-E381-G381-I380</f>
        <v>39.021182031114193</v>
      </c>
      <c r="I381" s="75">
        <f>MAX(0,(H381-Constantes!$D$14)*(1-EXP(-Constantes!$D$22)))</f>
        <v>0.18615010862143069</v>
      </c>
      <c r="J381" s="75">
        <f t="shared" si="45"/>
        <v>73.699857387624135</v>
      </c>
      <c r="K381" s="75">
        <f>MAX(0,(J381-Constantes!$D$13)*(1-EXP(-Constantes!$D$23)))</f>
        <v>0.22932816639477019</v>
      </c>
      <c r="L381" s="75">
        <f t="shared" si="46"/>
        <v>0.45410216114701579</v>
      </c>
      <c r="M381" s="75">
        <f>0.0526*F381*Observaciones!$F380^1.218</f>
        <v>1.6562837047466947E-2</v>
      </c>
      <c r="N381" s="75">
        <f>M381*Constantes!$D$38</f>
        <v>7.4666822866310565E-5</v>
      </c>
      <c r="O381" s="75">
        <f t="shared" si="47"/>
        <v>16.442736735211692</v>
      </c>
      <c r="P381" s="15"/>
      <c r="Q381" s="120">
        <v>375</v>
      </c>
      <c r="R381" s="146">
        <f>ETo!$I380*((1-Constantes!$E$19)*ETo!$K380+ETo!$L380)</f>
        <v>2.077683355623646</v>
      </c>
      <c r="S381" s="121">
        <f>MIN(R381*Constantes!$E$17,0.8*(V380+Observaciones!$F380-T381-U381-Constantes!$D$14))</f>
        <v>1.2932468767471066</v>
      </c>
      <c r="T381" s="121">
        <f>IF(Observaciones!$F380&gt;0.05*Constantes!$E$18,((Observaciones!$F380-0.05*Constantes!$E$18)^2)/(Observaciones!$F380+0.95*Constantes!$E$18),0)</f>
        <v>3.7909802684910066E-2</v>
      </c>
      <c r="U381" s="121">
        <f>MAX(0,V380+Observaciones!$F380-T381-Constantes!$D$13)</f>
        <v>4.1211837152557536</v>
      </c>
      <c r="V381" s="121">
        <f>V380+Observaciones!$F380-T381-S381-U381-W380</f>
        <v>39.020081075989225</v>
      </c>
      <c r="W381" s="121">
        <f>MAX(0,(V381-Constantes!$D$14)*(1-EXP(-Constantes!$D$22)))</f>
        <v>0.18613495144688569</v>
      </c>
      <c r="X381" s="119">
        <f>X380+(Entradas!$E$19*U381-Y380)/(800*Entradas!$D$44)</f>
        <v>0</v>
      </c>
      <c r="Y381" s="119">
        <f>8000*Entradas!$D$45*X381/Constantes!$E$32</f>
        <v>0</v>
      </c>
      <c r="Z381" s="119">
        <f>10*Escenarios!$E$11*T381</f>
        <v>13.078881926293972</v>
      </c>
      <c r="AA381" s="119">
        <f>10*Escenarios!$E$11*Y381</f>
        <v>0</v>
      </c>
      <c r="AB381" s="119">
        <f>0.001*Observaciones!$F380*Escenarios!$E$9</f>
        <v>28</v>
      </c>
      <c r="AC381" s="119">
        <f>Observaciones!$I380</f>
        <v>0</v>
      </c>
      <c r="AD381" s="119">
        <f>MIN(0.0005*ETo!$M380*Escenarios!$E$9*(AH380/Constantes!$E$27)^(2/3),AH380+Z381+AA381+AB381+AC381)</f>
        <v>3.6828987389308656</v>
      </c>
      <c r="AE381" s="119">
        <f>MIN(Constantes!$E$26*(AH380/Constantes!$E$27)^(2/3),AH380+Z381+AA381+AB381+AC381-AD381)</f>
        <v>11.907792479430551</v>
      </c>
      <c r="AF381" s="119">
        <f>MIN(Entradas!$E$20,AH380+Z381+AA381+AB381+AC381-AD381-AE381)</f>
        <v>1</v>
      </c>
      <c r="AG381" s="119">
        <f>MAX(0,AH380+Z381+AA381+AB381+AC381-AD381-AE381-AF381-Constantes!$E$27)</f>
        <v>0</v>
      </c>
      <c r="AH381" s="119">
        <f t="shared" si="48"/>
        <v>3087.2317386757459</v>
      </c>
      <c r="AI381" s="119">
        <f>(Escenarios!$E$11*S381+0.1*AD381)/(Escenarios!$E$12)</f>
        <v>1.2852944891905218</v>
      </c>
      <c r="AJ381" s="119">
        <f>AG381/10/Escenarios!$E$12</f>
        <v>0</v>
      </c>
      <c r="AK381" s="119">
        <f>(Escenarios!$E$11*U381+0.1*AE381)/(Escenarios!$E$12)</f>
        <v>4.0963319264076157</v>
      </c>
      <c r="AL381" s="121">
        <f t="shared" si="49"/>
        <v>78.762331033575364</v>
      </c>
      <c r="AM381" s="121">
        <f>MAX(0,(AL381-Constantes!$D$13)*(1-EXP(-Constantes!$D$23)))</f>
        <v>0.26429722620406371</v>
      </c>
      <c r="AN381" s="121">
        <f>AJ381+W381*Escenarios!$E$11/Escenarios!$E$12+AM381</f>
        <v>0.44777310691599387</v>
      </c>
      <c r="AO381" s="121">
        <f>0.0526*AJ381*Observaciones!$F380^1.218</f>
        <v>0</v>
      </c>
      <c r="AP381" s="121">
        <f>AO381*Constantes!$E$38</f>
        <v>0</v>
      </c>
      <c r="AQ381" s="121">
        <f t="shared" si="50"/>
        <v>0</v>
      </c>
      <c r="AR381" s="15"/>
      <c r="AS381" s="74">
        <v>375</v>
      </c>
      <c r="AT381" s="146">
        <f>ETo!$I380*((1-Constantes!$F$19)*ETo!$K380+ETo!$L380)</f>
        <v>2.078598433436849</v>
      </c>
      <c r="AU381" s="121">
        <f>MIN(AT381*Constantes!$F$17,0.8*(AX380+Observaciones!$F380-AV381-AW381-Constantes!$D$14))</f>
        <v>1.2968030132500068</v>
      </c>
      <c r="AV381" s="121">
        <f>IF(Observaciones!$F380&gt;0.05*Constantes!$F$18,((Observaciones!$F380-0.05*Constantes!$F$18)^2)/(Observaciones!$F380+0.95*Constantes!$F$18),0)</f>
        <v>3.5690628191082333E-2</v>
      </c>
      <c r="AW381" s="121">
        <f>MAX(0,AX380+Observaciones!$F380-AV381-Constantes!$D$13)</f>
        <v>4.1199938762540071</v>
      </c>
      <c r="AX381" s="121">
        <f>AX380+Observaciones!$F380-AV381-AU381-AW381-AY380</f>
        <v>39.016571872382507</v>
      </c>
      <c r="AY381" s="121">
        <f>MAX(0,(AX381-Constantes!$D$14)*(1-EXP(-Constantes!$D$22)))</f>
        <v>0.18608663920383903</v>
      </c>
      <c r="AZ381" s="119">
        <f>AZ380+(Entradas!$F$19*AW381-BA380)/(800*Entradas!$D$44)</f>
        <v>0</v>
      </c>
      <c r="BA381" s="119">
        <f>8000*Entradas!$D$45*AZ381/Constantes!$F$32</f>
        <v>0</v>
      </c>
      <c r="BB381" s="119">
        <f>10*Escenarios!$F$11*AV381</f>
        <v>11.777907303057169</v>
      </c>
      <c r="BC381" s="119">
        <f>10*Escenarios!$F$11*BA381</f>
        <v>0</v>
      </c>
      <c r="BD381" s="119">
        <f>0.001*Observaciones!$F380*Escenarios!$F$9</f>
        <v>112</v>
      </c>
      <c r="BE381" s="119">
        <f>Observaciones!$I380</f>
        <v>0</v>
      </c>
      <c r="BF381" s="119">
        <f>MIN(0.0005*ETo!$M380*Escenarios!$F$9*(BJ380/Constantes!$F$27)^(2/3),BJ380+BB381+BE381+BC381+BD381)</f>
        <v>6.6838112969725234</v>
      </c>
      <c r="BG381" s="119">
        <f>MIN(Constantes!$F$26*(BJ380/Constantes!$F$27)^(2/3),BJ380+BB381+BC381+BD381+BE381-BF381)</f>
        <v>21.610542004509995</v>
      </c>
      <c r="BH381" s="119">
        <f>MIN(Entradas!$F$20,BJ380+BB381+BC381+BD381+BE381-BF381-BG381)</f>
        <v>1</v>
      </c>
      <c r="BI381" s="119">
        <f>MAX(0,BJ380+BB381+BC381+BD381+BE381-BF381-BG381-BH381-Constantes!$F$27)</f>
        <v>0</v>
      </c>
      <c r="BJ381" s="119">
        <f t="shared" si="51"/>
        <v>1030.4757969061943</v>
      </c>
      <c r="BK381" s="119">
        <f>(Escenarios!$F$11*AU381+0.1*BF381)/(Escenarios!$F$12)</f>
        <v>1.2417965876270707</v>
      </c>
      <c r="BL381" s="119">
        <f>BI381/10/Escenarios!$F$12</f>
        <v>0</v>
      </c>
      <c r="BM381" s="119">
        <f>(Escenarios!$F$11*AW381+0.1*BG381)/(Escenarios!$F$12)</f>
        <v>3.9463100604809491</v>
      </c>
      <c r="BN381" s="121">
        <f t="shared" si="52"/>
        <v>79.47412950048961</v>
      </c>
      <c r="BO381" s="121">
        <f>MAX(0,(BN381-Constantes!$D$13)*(1-EXP(-Constantes!$D$23)))</f>
        <v>0.26921397736218466</v>
      </c>
      <c r="BP381" s="121">
        <f>BL381+AY381*Escenarios!$F$11/Escenarios!$F$12+BO381</f>
        <v>0.44466709432580431</v>
      </c>
      <c r="BQ381" s="121">
        <f>0.0526*BL381*Observaciones!$F380^1.218</f>
        <v>0</v>
      </c>
      <c r="BR381" s="121">
        <f>BQ381*Constantes!$F$38</f>
        <v>0</v>
      </c>
      <c r="BS381" s="121">
        <f t="shared" si="53"/>
        <v>0</v>
      </c>
      <c r="BT381" s="15"/>
      <c r="BU381" s="74">
        <v>375</v>
      </c>
      <c r="BV381" s="75">
        <f>0.0526*Observaciones!$F380^2.218</f>
        <v>2.40141261683701</v>
      </c>
      <c r="BW381" s="75">
        <f>IF(Observaciones!$F380&gt;0.05*$CA$7,((Observaciones!$F380-0.05*$CA$7)^2)/(Observaciones!$F380+0.95*$CA$7),0)</f>
        <v>0.38859907062598614</v>
      </c>
      <c r="BX381" s="75">
        <f>0.0526*BW381*Observaciones!$F380^1.218</f>
        <v>0.16664048412363916</v>
      </c>
      <c r="BY381" s="27"/>
      <c r="BZ381" s="27"/>
      <c r="CA381" s="103"/>
      <c r="CB381" s="37"/>
    </row>
    <row r="382" spans="2:80" s="2" customFormat="1" ht="14.5" x14ac:dyDescent="0.35">
      <c r="B382" s="36"/>
      <c r="C382" s="74">
        <v>376</v>
      </c>
      <c r="D382" s="146">
        <f>ETo!$I381*((1-Constantes!$D$19)*ETo!$K381+ETo!$L381)</f>
        <v>1.9643428798598699</v>
      </c>
      <c r="E382" s="75">
        <f>MIN(D382*Constantes!$D$17,0.8*(H381+Observaciones!$F381-F382-G382-Constantes!$D$14))</f>
        <v>1.2218127939938235</v>
      </c>
      <c r="F382" s="75">
        <f>IF(Observaciones!$F381&gt;0.05*Constantes!$D$18,((Observaciones!$F381-0.05*Constantes!$D$18)^2)/(Observaciones!$F381+0.95*Constantes!$D$18),0)</f>
        <v>3.0860700892743198</v>
      </c>
      <c r="G382" s="75">
        <f>MAX(0,H381+Observaciones!$F381-F382-Constantes!$D$13)</f>
        <v>16.33511194183987</v>
      </c>
      <c r="H382" s="75">
        <f>H381+Observaciones!$F381-F382-E382-G382-I381</f>
        <v>39.092037097384747</v>
      </c>
      <c r="I382" s="75">
        <f>MAX(0,(H382-Constantes!$D$14)*(1-EXP(-Constantes!$D$22)))</f>
        <v>0.18712559125691999</v>
      </c>
      <c r="J382" s="75">
        <f t="shared" si="45"/>
        <v>89.805641163069239</v>
      </c>
      <c r="K382" s="75">
        <f>MAX(0,(J382-Constantes!$D$13)*(1-EXP(-Constantes!$D$23)))</f>
        <v>0.34057894131376998</v>
      </c>
      <c r="L382" s="75">
        <f t="shared" si="46"/>
        <v>3.6137746218450095</v>
      </c>
      <c r="M382" s="75">
        <f>0.0526*F382*Observaciones!$F381^1.218</f>
        <v>6.5815730497991618</v>
      </c>
      <c r="N382" s="75">
        <f>M382*Constantes!$D$38</f>
        <v>2.9670348605294886E-2</v>
      </c>
      <c r="O382" s="75">
        <f t="shared" si="47"/>
        <v>821.03483781029809</v>
      </c>
      <c r="P382" s="15"/>
      <c r="Q382" s="120">
        <v>376</v>
      </c>
      <c r="R382" s="146">
        <f>ETo!$I381*((1-Constantes!$E$19)*ETo!$K381+ETo!$L381)</f>
        <v>1.964614554169724</v>
      </c>
      <c r="S382" s="121">
        <f>MIN(R382*Constantes!$E$17,0.8*(V381+Observaciones!$F381-T382-U382-Constantes!$D$14))</f>
        <v>1.2228675891901095</v>
      </c>
      <c r="T382" s="121">
        <f>IF(Observaciones!$F381&gt;0.05*Constantes!$E$18,((Observaciones!$F381-0.05*Constantes!$E$18)^2)/(Observaciones!$F381+0.95*Constantes!$E$18),0)</f>
        <v>3.0728951821076742</v>
      </c>
      <c r="U382" s="121">
        <f>MAX(0,V381+Observaciones!$F381-T382-Constantes!$D$13)</f>
        <v>16.347185893881552</v>
      </c>
      <c r="V382" s="121">
        <f>V381+Observaciones!$F381-T382-S382-U382-W381</f>
        <v>39.090997459363003</v>
      </c>
      <c r="W382" s="121">
        <f>MAX(0,(V382-Constantes!$D$14)*(1-EXP(-Constantes!$D$22)))</f>
        <v>0.18711127825305471</v>
      </c>
      <c r="X382" s="119">
        <f>X381+(Entradas!$E$19*U382-Y381)/(800*Entradas!$D$44)</f>
        <v>0</v>
      </c>
      <c r="Y382" s="119">
        <f>8000*Entradas!$D$45*X382/Constantes!$E$32</f>
        <v>0</v>
      </c>
      <c r="Z382" s="119">
        <f>10*Escenarios!$E$11*T382</f>
        <v>1060.1488378271476</v>
      </c>
      <c r="AA382" s="119">
        <f>10*Escenarios!$E$11*Y382</f>
        <v>0</v>
      </c>
      <c r="AB382" s="119">
        <f>0.001*Observaciones!$F381*Escenarios!$E$9</f>
        <v>104.49999999999999</v>
      </c>
      <c r="AC382" s="119">
        <f>Observaciones!$I381</f>
        <v>506.44223431713607</v>
      </c>
      <c r="AD382" s="119">
        <f>MIN(0.0005*ETo!$M381*Escenarios!$E$9*(AH381/Constantes!$E$27)^(2/3),AH381+Z382+AA382+AB382+AC382)</f>
        <v>3.500453203868652</v>
      </c>
      <c r="AE382" s="119">
        <f>MIN(Constantes!$E$26*(AH381/Constantes!$E$27)^(2/3),AH381+Z382+AA382+AB382+AC382-AD382)</f>
        <v>11.971180763158731</v>
      </c>
      <c r="AF382" s="119">
        <f>MIN(Entradas!$E$20,AH381+Z382+AA382+AB382+AC382-AD382-AE382)</f>
        <v>1</v>
      </c>
      <c r="AG382" s="119">
        <f>MAX(0,AH381+Z382+AA382+AB382+AC382-AD382-AE382-AF382-Constantes!$E$27)</f>
        <v>0</v>
      </c>
      <c r="AH382" s="119">
        <f t="shared" si="48"/>
        <v>4741.8511768530034</v>
      </c>
      <c r="AI382" s="119">
        <f>(Escenarios!$E$11*S382+0.1*AD382)/(Escenarios!$E$12)</f>
        <v>1.2153993470698756</v>
      </c>
      <c r="AJ382" s="119">
        <f>AG382/10/Escenarios!$E$12</f>
        <v>0</v>
      </c>
      <c r="AK382" s="119">
        <f>(Escenarios!$E$11*U382+0.1*AE382)/(Escenarios!$E$12)</f>
        <v>16.147858040435125</v>
      </c>
      <c r="AL382" s="121">
        <f t="shared" si="49"/>
        <v>94.645891847806425</v>
      </c>
      <c r="AM382" s="121">
        <f>MAX(0,(AL382-Constantes!$D$13)*(1-EXP(-Constantes!$D$23)))</f>
        <v>0.3740129950044821</v>
      </c>
      <c r="AN382" s="121">
        <f>AJ382+W382*Escenarios!$E$11/Escenarios!$E$12+AM382</f>
        <v>0.55845125499677883</v>
      </c>
      <c r="AO382" s="121">
        <f>0.0526*AJ382*Observaciones!$F381^1.218</f>
        <v>0</v>
      </c>
      <c r="AP382" s="121">
        <f>AO382*Constantes!$E$38</f>
        <v>0</v>
      </c>
      <c r="AQ382" s="121">
        <f t="shared" si="50"/>
        <v>0</v>
      </c>
      <c r="AR382" s="15"/>
      <c r="AS382" s="74">
        <v>376</v>
      </c>
      <c r="AT382" s="146">
        <f>ETo!$I381*((1-Constantes!$F$19)*ETo!$K381+ETo!$L381)</f>
        <v>1.9654789724283519</v>
      </c>
      <c r="AU382" s="121">
        <f>MIN(AT382*Constantes!$F$17,0.8*(AX381+Observaciones!$F381-AV382-AW382-Constantes!$D$14))</f>
        <v>1.2262296617390629</v>
      </c>
      <c r="AV382" s="121">
        <f>IF(Observaciones!$F381&gt;0.05*Constantes!$F$18,((Observaciones!$F381-0.05*Constantes!$F$18)^2)/(Observaciones!$F381+0.95*Constantes!$F$18),0)</f>
        <v>3.0313299897269301</v>
      </c>
      <c r="AW382" s="121">
        <f>MAX(0,AX381+Observaciones!$F381-AV382-Constantes!$D$13)</f>
        <v>16.385241882655578</v>
      </c>
      <c r="AX382" s="121">
        <f>AX381+Observaciones!$F381-AV382-AU382-AW382-AY381</f>
        <v>39.087683699057102</v>
      </c>
      <c r="AY382" s="121">
        <f>MAX(0,(AX382-Constantes!$D$14)*(1-EXP(-Constantes!$D$22)))</f>
        <v>0.1870656567356852</v>
      </c>
      <c r="AZ382" s="119">
        <f>AZ381+(Entradas!$F$19*AW382-BA381)/(800*Entradas!$D$44)</f>
        <v>0</v>
      </c>
      <c r="BA382" s="119">
        <f>8000*Entradas!$D$45*AZ382/Constantes!$F$32</f>
        <v>0</v>
      </c>
      <c r="BB382" s="119">
        <f>10*Escenarios!$F$11*AV382</f>
        <v>1000.3388966098869</v>
      </c>
      <c r="BC382" s="119">
        <f>10*Escenarios!$F$11*BA382</f>
        <v>0</v>
      </c>
      <c r="BD382" s="119">
        <f>0.001*Observaciones!$F381*Escenarios!$F$9</f>
        <v>417.99999999999994</v>
      </c>
      <c r="BE382" s="119">
        <f>Observaciones!$I381</f>
        <v>506.44223431713607</v>
      </c>
      <c r="BF382" s="119">
        <f>MIN(0.0005*ETo!$M381*Escenarios!$F$9*(BJ381/Constantes!$F$27)^(2/3),BJ381+BB382+BE382+BC382+BD382)</f>
        <v>6.7374668970808429</v>
      </c>
      <c r="BG382" s="119">
        <f>MIN(Constantes!$F$26*(BJ381/Constantes!$F$27)^(2/3),BJ381+BB382+BC382+BD382+BE382-BF382)</f>
        <v>23.041426184933332</v>
      </c>
      <c r="BH382" s="119">
        <f>MIN(Entradas!$F$20,BJ381+BB382+BC382+BD382+BE382-BF382-BG382)</f>
        <v>1</v>
      </c>
      <c r="BI382" s="119">
        <f>MAX(0,BJ381+BB382+BC382+BD382+BE382-BF382-BG382-BH382-Constantes!$F$27)</f>
        <v>0</v>
      </c>
      <c r="BJ382" s="119">
        <f t="shared" si="51"/>
        <v>2924.4780347512028</v>
      </c>
      <c r="BK382" s="119">
        <f>(Escenarios!$F$11*AU382+0.1*BF382)/(Escenarios!$F$12)</f>
        <v>1.1754093007742046</v>
      </c>
      <c r="BL382" s="119">
        <f>BI382/10/Escenarios!$F$12</f>
        <v>0</v>
      </c>
      <c r="BM382" s="119">
        <f>(Escenarios!$F$11*AW382+0.1*BG382)/(Escenarios!$F$12)</f>
        <v>15.514774992746496</v>
      </c>
      <c r="BN382" s="121">
        <f t="shared" si="52"/>
        <v>94.719690515873921</v>
      </c>
      <c r="BO382" s="121">
        <f>MAX(0,(BN382-Constantes!$D$13)*(1-EXP(-Constantes!$D$23)))</f>
        <v>0.37452275964089898</v>
      </c>
      <c r="BP382" s="121">
        <f>BL382+AY382*Escenarios!$F$11/Escenarios!$F$12+BO382</f>
        <v>0.55089895027740221</v>
      </c>
      <c r="BQ382" s="121">
        <f>0.0526*BL382*Observaciones!$F381^1.218</f>
        <v>0</v>
      </c>
      <c r="BR382" s="121">
        <f>BQ382*Constantes!$F$38</f>
        <v>0</v>
      </c>
      <c r="BS382" s="121">
        <f t="shared" si="53"/>
        <v>0</v>
      </c>
      <c r="BT382" s="15"/>
      <c r="BU382" s="74">
        <v>376</v>
      </c>
      <c r="BV382" s="75">
        <f>0.0526*Observaciones!$F381^2.218</f>
        <v>44.572829767825546</v>
      </c>
      <c r="BW382" s="75">
        <f>IF(Observaciones!$F381&gt;0.05*$CA$7,((Observaciones!$F381-0.05*$CA$7)^2)/(Observaciones!$F381+0.95*$CA$7),0)</f>
        <v>6.8287761026672928</v>
      </c>
      <c r="BX382" s="75">
        <f>0.0526*BW382*Observaciones!$F381^1.218</f>
        <v>14.563534676879643</v>
      </c>
      <c r="BY382" s="27"/>
      <c r="BZ382" s="27"/>
      <c r="CA382" s="103"/>
      <c r="CB382" s="37"/>
    </row>
    <row r="383" spans="2:80" s="2" customFormat="1" ht="14.5" x14ac:dyDescent="0.35">
      <c r="B383" s="36"/>
      <c r="C383" s="74">
        <v>377</v>
      </c>
      <c r="D383" s="146">
        <f>ETo!$I382*((1-Constantes!$D$19)*ETo!$K382+ETo!$L382)</f>
        <v>1.9480215896635202</v>
      </c>
      <c r="E383" s="75">
        <f>MIN(D383*Constantes!$D$17,0.8*(H382+Observaciones!$F382-F383-G383-Constantes!$D$14))</f>
        <v>1.211661021927529</v>
      </c>
      <c r="F383" s="75">
        <f>IF(Observaciones!$F382&gt;0.05*Constantes!$D$18,((Observaciones!$F382-0.05*Constantes!$D$18)^2)/(Observaciones!$F382+0.95*Constantes!$D$18),0)</f>
        <v>0</v>
      </c>
      <c r="G383" s="75">
        <f>MAX(0,H382+Observaciones!$F382-F383-Constantes!$D$13)</f>
        <v>0</v>
      </c>
      <c r="H383" s="75">
        <f>H382+Observaciones!$F382-F383-E383-G383-I382</f>
        <v>37.693250484200298</v>
      </c>
      <c r="I383" s="75">
        <f>MAX(0,(H383-Constantes!$D$14)*(1-EXP(-Constantes!$D$22)))</f>
        <v>0.16786808260247646</v>
      </c>
      <c r="J383" s="75">
        <f t="shared" si="45"/>
        <v>89.465062221755474</v>
      </c>
      <c r="K383" s="75">
        <f>MAX(0,(J383-Constantes!$D$13)*(1-EXP(-Constantes!$D$23)))</f>
        <v>0.33822639072259569</v>
      </c>
      <c r="L383" s="75">
        <f t="shared" si="46"/>
        <v>0.50609447332507218</v>
      </c>
      <c r="M383" s="75">
        <f>0.0526*F383*Observaciones!$F382^1.218</f>
        <v>0</v>
      </c>
      <c r="N383" s="75">
        <f>M383*Constantes!$D$38</f>
        <v>0</v>
      </c>
      <c r="O383" s="75">
        <f t="shared" si="47"/>
        <v>0</v>
      </c>
      <c r="P383" s="15"/>
      <c r="Q383" s="120">
        <v>377</v>
      </c>
      <c r="R383" s="146">
        <f>ETo!$I382*((1-Constantes!$E$19)*ETo!$K382+ETo!$L382)</f>
        <v>1.9482909357894052</v>
      </c>
      <c r="S383" s="121">
        <f>MIN(R383*Constantes!$E$17,0.8*(V382+Observaciones!$F382-T383-U383-Constantes!$D$14))</f>
        <v>1.2127070089311305</v>
      </c>
      <c r="T383" s="121">
        <f>IF(Observaciones!$F382&gt;0.05*Constantes!$E$18,((Observaciones!$F382-0.05*Constantes!$E$18)^2)/(Observaciones!$F382+0.95*Constantes!$E$18),0)</f>
        <v>0</v>
      </c>
      <c r="U383" s="121">
        <f>MAX(0,V382+Observaciones!$F382-T383-Constantes!$D$13)</f>
        <v>0</v>
      </c>
      <c r="V383" s="121">
        <f>V382+Observaciones!$F382-T383-S383-U383-W382</f>
        <v>37.691179172178813</v>
      </c>
      <c r="W383" s="121">
        <f>MAX(0,(V383-Constantes!$D$14)*(1-EXP(-Constantes!$D$22)))</f>
        <v>0.1678395662377902</v>
      </c>
      <c r="X383" s="119">
        <f>X382+(Entradas!$E$19*U383-Y382)/(800*Entradas!$D$44)</f>
        <v>0</v>
      </c>
      <c r="Y383" s="119">
        <f>8000*Entradas!$D$45*X383/Constantes!$E$32</f>
        <v>0</v>
      </c>
      <c r="Z383" s="119">
        <f>10*Escenarios!$E$11*T383</f>
        <v>0</v>
      </c>
      <c r="AA383" s="119">
        <f>10*Escenarios!$E$11*Y383</f>
        <v>0</v>
      </c>
      <c r="AB383" s="119">
        <f>0.001*Observaciones!$F382*Escenarios!$E$9</f>
        <v>0</v>
      </c>
      <c r="AC383" s="119">
        <f>Observaciones!$I382</f>
        <v>0</v>
      </c>
      <c r="AD383" s="119">
        <f>MIN(0.0005*ETo!$M382*Escenarios!$E$9*(AH382/Constantes!$E$27)^(2/3),AH382+Z383+AA383+AB383+AC383)</f>
        <v>4.6209884846566691</v>
      </c>
      <c r="AE383" s="119">
        <f>MIN(Constantes!$E$26*(AH382/Constantes!$E$27)^(2/3),AH382+Z383+AA383+AB383+AC383-AD383)</f>
        <v>15.936371603022012</v>
      </c>
      <c r="AF383" s="119">
        <f>MIN(Entradas!$E$20,AH382+Z383+AA383+AB383+AC383-AD383-AE383)</f>
        <v>1</v>
      </c>
      <c r="AG383" s="119">
        <f>MAX(0,AH382+Z383+AA383+AB383+AC383-AD383-AE383-AF383-Constantes!$E$27)</f>
        <v>0</v>
      </c>
      <c r="AH383" s="119">
        <f t="shared" si="48"/>
        <v>4720.2938167653247</v>
      </c>
      <c r="AI383" s="119">
        <f>(Escenarios!$E$11*S383+0.1*AD383)/(Escenarios!$E$12)</f>
        <v>1.2085854473311333</v>
      </c>
      <c r="AJ383" s="119">
        <f>AG383/10/Escenarios!$E$12</f>
        <v>0</v>
      </c>
      <c r="AK383" s="119">
        <f>(Escenarios!$E$11*U383+0.1*AE383)/(Escenarios!$E$12)</f>
        <v>4.553249029434861E-2</v>
      </c>
      <c r="AL383" s="121">
        <f t="shared" si="49"/>
        <v>94.317411343096296</v>
      </c>
      <c r="AM383" s="121">
        <f>MAX(0,(AL383-Constantes!$D$13)*(1-EXP(-Constantes!$D$23)))</f>
        <v>0.37174401441935212</v>
      </c>
      <c r="AN383" s="121">
        <f>AJ383+W383*Escenarios!$E$11/Escenarios!$E$12+AM383</f>
        <v>0.53718587256803096</v>
      </c>
      <c r="AO383" s="121">
        <f>0.0526*AJ383*Observaciones!$F382^1.218</f>
        <v>0</v>
      </c>
      <c r="AP383" s="121">
        <f>AO383*Constantes!$E$38</f>
        <v>0</v>
      </c>
      <c r="AQ383" s="121">
        <f t="shared" si="50"/>
        <v>0</v>
      </c>
      <c r="AR383" s="15"/>
      <c r="AS383" s="74">
        <v>377</v>
      </c>
      <c r="AT383" s="146">
        <f>ETo!$I382*((1-Constantes!$F$19)*ETo!$K382+ETo!$L382)</f>
        <v>1.9491479461899468</v>
      </c>
      <c r="AU383" s="121">
        <f>MIN(AT383*Constantes!$F$17,0.8*(AX382+Observaciones!$F382-AV383-AW383-Constantes!$D$14))</f>
        <v>1.2160410059146614</v>
      </c>
      <c r="AV383" s="121">
        <f>IF(Observaciones!$F382&gt;0.05*Constantes!$F$18,((Observaciones!$F382-0.05*Constantes!$F$18)^2)/(Observaciones!$F382+0.95*Constantes!$F$18),0)</f>
        <v>0</v>
      </c>
      <c r="AW383" s="121">
        <f>MAX(0,AX382+Observaciones!$F382-AV383-Constantes!$D$13)</f>
        <v>0</v>
      </c>
      <c r="AX383" s="121">
        <f>AX382+Observaciones!$F382-AV383-AU383-AW383-AY382</f>
        <v>37.684577036406758</v>
      </c>
      <c r="AY383" s="121">
        <f>MAX(0,(AX383-Constantes!$D$14)*(1-EXP(-Constantes!$D$22)))</f>
        <v>0.16774867268364135</v>
      </c>
      <c r="AZ383" s="119">
        <f>AZ382+(Entradas!$F$19*AW383-BA382)/(800*Entradas!$D$44)</f>
        <v>0</v>
      </c>
      <c r="BA383" s="119">
        <f>8000*Entradas!$D$45*AZ383/Constantes!$F$32</f>
        <v>0</v>
      </c>
      <c r="BB383" s="119">
        <f>10*Escenarios!$F$11*AV383</f>
        <v>0</v>
      </c>
      <c r="BC383" s="119">
        <f>10*Escenarios!$F$11*BA383</f>
        <v>0</v>
      </c>
      <c r="BD383" s="119">
        <f>0.001*Observaciones!$F382*Escenarios!$F$9</f>
        <v>0</v>
      </c>
      <c r="BE383" s="119">
        <f>Observaciones!$I382</f>
        <v>0</v>
      </c>
      <c r="BF383" s="119">
        <f>MIN(0.0005*ETo!$M382*Escenarios!$F$9*(BJ382/Constantes!$F$27)^(2/3),BJ382+BB383+BE383+BC383+BD383)</f>
        <v>13.392505717765555</v>
      </c>
      <c r="BG383" s="119">
        <f>MIN(Constantes!$F$26*(BJ382/Constantes!$F$27)^(2/3),BJ382+BB383+BC383+BD383+BE383-BF383)</f>
        <v>46.186643512003087</v>
      </c>
      <c r="BH383" s="119">
        <f>MIN(Entradas!$F$20,BJ382+BB383+BC383+BD383+BE383-BF383-BG383)</f>
        <v>1</v>
      </c>
      <c r="BI383" s="119">
        <f>MAX(0,BJ382+BB383+BC383+BD383+BE383-BF383-BG383-BH383-Constantes!$F$27)</f>
        <v>0</v>
      </c>
      <c r="BJ383" s="119">
        <f t="shared" si="51"/>
        <v>2863.8988855214338</v>
      </c>
      <c r="BK383" s="119">
        <f>(Escenarios!$F$11*AU383+0.1*BF383)/(Escenarios!$F$12)</f>
        <v>1.1848172504845822</v>
      </c>
      <c r="BL383" s="119">
        <f>BI383/10/Escenarios!$F$12</f>
        <v>0</v>
      </c>
      <c r="BM383" s="119">
        <f>(Escenarios!$F$11*AW383+0.1*BG383)/(Escenarios!$F$12)</f>
        <v>0.13196183860572311</v>
      </c>
      <c r="BN383" s="121">
        <f t="shared" si="52"/>
        <v>94.477129594838743</v>
      </c>
      <c r="BO383" s="121">
        <f>MAX(0,(BN383-Constantes!$D$13)*(1-EXP(-Constantes!$D$23)))</f>
        <v>0.37284726897205173</v>
      </c>
      <c r="BP383" s="121">
        <f>BL383+AY383*Escenarios!$F$11/Escenarios!$F$12+BO383</f>
        <v>0.5310103032166279</v>
      </c>
      <c r="BQ383" s="121">
        <f>0.0526*BL383*Observaciones!$F382^1.218</f>
        <v>0</v>
      </c>
      <c r="BR383" s="121">
        <f>BQ383*Constantes!$F$38</f>
        <v>0</v>
      </c>
      <c r="BS383" s="121">
        <f t="shared" si="53"/>
        <v>0</v>
      </c>
      <c r="BT383" s="15"/>
      <c r="BU383" s="74">
        <v>377</v>
      </c>
      <c r="BV383" s="75">
        <f>0.0526*Observaciones!$F382^2.218</f>
        <v>0</v>
      </c>
      <c r="BW383" s="75">
        <f>IF(Observaciones!$F382&gt;0.05*$CA$7,((Observaciones!$F382-0.05*$CA$7)^2)/(Observaciones!$F382+0.95*$CA$7),0)</f>
        <v>0</v>
      </c>
      <c r="BX383" s="75">
        <f>0.0526*BW383*Observaciones!$F382^1.218</f>
        <v>0</v>
      </c>
      <c r="BY383" s="27"/>
      <c r="BZ383" s="27"/>
      <c r="CA383" s="103"/>
      <c r="CB383" s="37"/>
    </row>
    <row r="384" spans="2:80" s="2" customFormat="1" ht="14.5" x14ac:dyDescent="0.35">
      <c r="B384" s="36"/>
      <c r="C384" s="74">
        <v>378</v>
      </c>
      <c r="D384" s="146">
        <f>ETo!$I383*((1-Constantes!$D$19)*ETo!$K383+ETo!$L383)</f>
        <v>2.0230782573015067</v>
      </c>
      <c r="E384" s="75">
        <f>MIN(D384*Constantes!$D$17,0.8*(H383+Observaciones!$F383-F384-G384-Constantes!$D$14))</f>
        <v>1.2583459452852963</v>
      </c>
      <c r="F384" s="75">
        <f>IF(Observaciones!$F383&gt;0.05*Constantes!$D$18,((Observaciones!$F383-0.05*Constantes!$D$18)^2)/(Observaciones!$F383+0.95*Constantes!$D$18),0)</f>
        <v>0</v>
      </c>
      <c r="G384" s="75">
        <f>MAX(0,H383+Observaciones!$F383-F384-Constantes!$D$13)</f>
        <v>0</v>
      </c>
      <c r="H384" s="75">
        <f>H383+Observaciones!$F383-F384-E384-G384-I383</f>
        <v>36.267036456312525</v>
      </c>
      <c r="I384" s="75">
        <f>MAX(0,(H384-Constantes!$D$14)*(1-EXP(-Constantes!$D$22)))</f>
        <v>0.14823297262482904</v>
      </c>
      <c r="J384" s="75">
        <f t="shared" si="45"/>
        <v>89.126835831032878</v>
      </c>
      <c r="K384" s="75">
        <f>MAX(0,(J384-Constantes!$D$13)*(1-EXP(-Constantes!$D$23)))</f>
        <v>0.33589009038536449</v>
      </c>
      <c r="L384" s="75">
        <f t="shared" si="46"/>
        <v>0.48412306301019353</v>
      </c>
      <c r="M384" s="75">
        <f>0.0526*F384*Observaciones!$F383^1.218</f>
        <v>0</v>
      </c>
      <c r="N384" s="75">
        <f>M384*Constantes!$D$38</f>
        <v>0</v>
      </c>
      <c r="O384" s="75">
        <f t="shared" si="47"/>
        <v>0</v>
      </c>
      <c r="P384" s="15"/>
      <c r="Q384" s="120">
        <v>378</v>
      </c>
      <c r="R384" s="146">
        <f>ETo!$I383*((1-Constantes!$E$19)*ETo!$K383+ETo!$L383)</f>
        <v>2.0233582813773907</v>
      </c>
      <c r="S384" s="121">
        <f>MIN(R384*Constantes!$E$17,0.8*(V383+Observaciones!$F383-T384-U384-Constantes!$D$14))</f>
        <v>1.259432420656931</v>
      </c>
      <c r="T384" s="121">
        <f>IF(Observaciones!$F383&gt;0.05*Constantes!$E$18,((Observaciones!$F383-0.05*Constantes!$E$18)^2)/(Observaciones!$F383+0.95*Constantes!$E$18),0)</f>
        <v>0</v>
      </c>
      <c r="U384" s="121">
        <f>MAX(0,V383+Observaciones!$F383-T384-Constantes!$D$13)</f>
        <v>0</v>
      </c>
      <c r="V384" s="121">
        <f>V383+Observaciones!$F383-T384-S384-U384-W383</f>
        <v>36.263907185284097</v>
      </c>
      <c r="W384" s="121">
        <f>MAX(0,(V384-Constantes!$D$14)*(1-EXP(-Constantes!$D$22)))</f>
        <v>0.1481898910258603</v>
      </c>
      <c r="X384" s="119">
        <f>X383+(Entradas!$E$19*U384-Y383)/(800*Entradas!$D$44)</f>
        <v>0</v>
      </c>
      <c r="Y384" s="119">
        <f>8000*Entradas!$D$45*X384/Constantes!$E$32</f>
        <v>0</v>
      </c>
      <c r="Z384" s="119">
        <f>10*Escenarios!$E$11*T384</f>
        <v>0</v>
      </c>
      <c r="AA384" s="119">
        <f>10*Escenarios!$E$11*Y384</f>
        <v>0</v>
      </c>
      <c r="AB384" s="119">
        <f>0.001*Observaciones!$F383*Escenarios!$E$9</f>
        <v>0</v>
      </c>
      <c r="AC384" s="119">
        <f>Observaciones!$I383</f>
        <v>0</v>
      </c>
      <c r="AD384" s="119">
        <f>MIN(0.0005*ETo!$M383*Escenarios!$E$9*(AH383/Constantes!$E$27)^(2/3),AH383+Z384+AA384+AB384+AC384)</f>
        <v>4.7853003675219954</v>
      </c>
      <c r="AE384" s="119">
        <f>MIN(Constantes!$E$26*(AH383/Constantes!$E$27)^(2/3),AH383+Z384+AA384+AB384+AC384-AD384)</f>
        <v>15.888035075082598</v>
      </c>
      <c r="AF384" s="119">
        <f>MIN(Entradas!$E$20,AH383+Z384+AA384+AB384+AC384-AD384-AE384)</f>
        <v>1</v>
      </c>
      <c r="AG384" s="119">
        <f>MAX(0,AH383+Z384+AA384+AB384+AC384-AD384-AE384-AF384-Constantes!$E$27)</f>
        <v>0</v>
      </c>
      <c r="AH384" s="119">
        <f t="shared" si="48"/>
        <v>4698.6204813227205</v>
      </c>
      <c r="AI384" s="119">
        <f>(Escenarios!$E$11*S384+0.1*AD384)/(Escenarios!$E$12)</f>
        <v>1.2551128156976088</v>
      </c>
      <c r="AJ384" s="119">
        <f>AG384/10/Escenarios!$E$12</f>
        <v>0</v>
      </c>
      <c r="AK384" s="119">
        <f>(Escenarios!$E$11*U384+0.1*AE384)/(Escenarios!$E$12)</f>
        <v>4.5394385928807422E-2</v>
      </c>
      <c r="AL384" s="121">
        <f t="shared" si="49"/>
        <v>93.991061714605749</v>
      </c>
      <c r="AM384" s="121">
        <f>MAX(0,(AL384-Constantes!$D$13)*(1-EXP(-Constantes!$D$23)))</f>
        <v>0.36948975287143204</v>
      </c>
      <c r="AN384" s="121">
        <f>AJ384+W384*Escenarios!$E$11/Escenarios!$E$12+AM384</f>
        <v>0.51556264545406583</v>
      </c>
      <c r="AO384" s="121">
        <f>0.0526*AJ384*Observaciones!$F383^1.218</f>
        <v>0</v>
      </c>
      <c r="AP384" s="121">
        <f>AO384*Constantes!$E$38</f>
        <v>0</v>
      </c>
      <c r="AQ384" s="121">
        <f t="shared" si="50"/>
        <v>0</v>
      </c>
      <c r="AR384" s="15"/>
      <c r="AS384" s="74">
        <v>378</v>
      </c>
      <c r="AT384" s="146">
        <f>ETo!$I383*((1-Constantes!$F$19)*ETo!$K383+ETo!$L383)</f>
        <v>2.0242492670733863</v>
      </c>
      <c r="AU384" s="121">
        <f>MIN(AT384*Constantes!$F$17,0.8*(AX383+Observaciones!$F383-AV384-AW384-Constantes!$D$14))</f>
        <v>1.2628954717191352</v>
      </c>
      <c r="AV384" s="121">
        <f>IF(Observaciones!$F383&gt;0.05*Constantes!$F$18,((Observaciones!$F383-0.05*Constantes!$F$18)^2)/(Observaciones!$F383+0.95*Constantes!$F$18),0)</f>
        <v>0</v>
      </c>
      <c r="AW384" s="121">
        <f>MAX(0,AX383+Observaciones!$F383-AV384-Constantes!$D$13)</f>
        <v>0</v>
      </c>
      <c r="AX384" s="121">
        <f>AX383+Observaciones!$F383-AV384-AU384-AW384-AY383</f>
        <v>36.253932892003981</v>
      </c>
      <c r="AY384" s="121">
        <f>MAX(0,(AX384-Constantes!$D$14)*(1-EXP(-Constantes!$D$22)))</f>
        <v>0.14805257198280303</v>
      </c>
      <c r="AZ384" s="119">
        <f>AZ383+(Entradas!$F$19*AW384-BA383)/(800*Entradas!$D$44)</f>
        <v>0</v>
      </c>
      <c r="BA384" s="119">
        <f>8000*Entradas!$D$45*AZ384/Constantes!$F$32</f>
        <v>0</v>
      </c>
      <c r="BB384" s="119">
        <f>10*Escenarios!$F$11*AV384</f>
        <v>0</v>
      </c>
      <c r="BC384" s="119">
        <f>10*Escenarios!$F$11*BA384</f>
        <v>0</v>
      </c>
      <c r="BD384" s="119">
        <f>0.001*Observaciones!$F383*Escenarios!$F$9</f>
        <v>0</v>
      </c>
      <c r="BE384" s="119">
        <f>Observaciones!$I383</f>
        <v>0</v>
      </c>
      <c r="BF384" s="119">
        <f>MIN(0.0005*ETo!$M383*Escenarios!$F$9*(BJ383/Constantes!$F$27)^(2/3),BJ383+BB384+BE384+BC384+BD384)</f>
        <v>13.718131444035095</v>
      </c>
      <c r="BG384" s="119">
        <f>MIN(Constantes!$F$26*(BJ383/Constantes!$F$27)^(2/3),BJ383+BB384+BC384+BD384+BE384-BF384)</f>
        <v>45.546598292279768</v>
      </c>
      <c r="BH384" s="119">
        <f>MIN(Entradas!$F$20,BJ383+BB384+BC384+BD384+BE384-BF384-BG384)</f>
        <v>1</v>
      </c>
      <c r="BI384" s="119">
        <f>MAX(0,BJ383+BB384+BC384+BD384+BE384-BF384-BG384-BH384-Constantes!$F$27)</f>
        <v>0</v>
      </c>
      <c r="BJ384" s="119">
        <f t="shared" si="51"/>
        <v>2803.6341557851192</v>
      </c>
      <c r="BK384" s="119">
        <f>(Escenarios!$F$11*AU384+0.1*BF384)/(Escenarios!$F$12)</f>
        <v>1.2299246774609991</v>
      </c>
      <c r="BL384" s="119">
        <f>BI384/10/Escenarios!$F$12</f>
        <v>0</v>
      </c>
      <c r="BM384" s="119">
        <f>(Escenarios!$F$11*AW384+0.1*BG384)/(Escenarios!$F$12)</f>
        <v>0.13013313797794221</v>
      </c>
      <c r="BN384" s="121">
        <f t="shared" si="52"/>
        <v>94.234415463844627</v>
      </c>
      <c r="BO384" s="121">
        <f>MAX(0,(BN384-Constantes!$D$13)*(1-EXP(-Constantes!$D$23)))</f>
        <v>0.37117072000471402</v>
      </c>
      <c r="BP384" s="121">
        <f>BL384+AY384*Escenarios!$F$11/Escenarios!$F$12+BO384</f>
        <v>0.5107631450170711</v>
      </c>
      <c r="BQ384" s="121">
        <f>0.0526*BL384*Observaciones!$F383^1.218</f>
        <v>0</v>
      </c>
      <c r="BR384" s="121">
        <f>BQ384*Constantes!$F$38</f>
        <v>0</v>
      </c>
      <c r="BS384" s="121">
        <f t="shared" si="53"/>
        <v>0</v>
      </c>
      <c r="BT384" s="15"/>
      <c r="BU384" s="74">
        <v>378</v>
      </c>
      <c r="BV384" s="75">
        <f>0.0526*Observaciones!$F383^2.218</f>
        <v>0</v>
      </c>
      <c r="BW384" s="75">
        <f>IF(Observaciones!$F383&gt;0.05*$CA$7,((Observaciones!$F383-0.05*$CA$7)^2)/(Observaciones!$F383+0.95*$CA$7),0)</f>
        <v>0</v>
      </c>
      <c r="BX384" s="75">
        <f>0.0526*BW384*Observaciones!$F383^1.218</f>
        <v>0</v>
      </c>
      <c r="BY384" s="27"/>
      <c r="BZ384" s="27"/>
      <c r="CA384" s="103"/>
      <c r="CB384" s="37"/>
    </row>
    <row r="385" spans="2:80" s="2" customFormat="1" ht="14.5" x14ac:dyDescent="0.35">
      <c r="B385" s="36"/>
      <c r="C385" s="74">
        <v>379</v>
      </c>
      <c r="D385" s="146">
        <f>ETo!$I384*((1-Constantes!$D$19)*ETo!$K384+ETo!$L384)</f>
        <v>1.9422014020344927</v>
      </c>
      <c r="E385" s="75">
        <f>MIN(D385*Constantes!$D$17,0.8*(H384+Observaciones!$F384-F385-G385-Constantes!$D$14))</f>
        <v>1.2080408903397597</v>
      </c>
      <c r="F385" s="75">
        <f>IF(Observaciones!$F384&gt;0.05*Constantes!$D$18,((Observaciones!$F384-0.05*Constantes!$D$18)^2)/(Observaciones!$F384+0.95*Constantes!$D$18),0)</f>
        <v>0</v>
      </c>
      <c r="G385" s="75">
        <f>MAX(0,H384+Observaciones!$F384-F385-Constantes!$D$13)</f>
        <v>0</v>
      </c>
      <c r="H385" s="75">
        <f>H384+Observaciones!$F384-F385-E385-G385-I384</f>
        <v>35.110762593347935</v>
      </c>
      <c r="I385" s="75">
        <f>MAX(0,(H385-Constantes!$D$14)*(1-EXP(-Constantes!$D$22)))</f>
        <v>0.13231420866679044</v>
      </c>
      <c r="J385" s="75">
        <f t="shared" si="45"/>
        <v>88.790945740647516</v>
      </c>
      <c r="K385" s="75">
        <f>MAX(0,(J385-Constantes!$D$13)*(1-EXP(-Constantes!$D$23)))</f>
        <v>0.33356992805337315</v>
      </c>
      <c r="L385" s="75">
        <f t="shared" si="46"/>
        <v>0.4658841367201636</v>
      </c>
      <c r="M385" s="75">
        <f>0.0526*F385*Observaciones!$F384^1.218</f>
        <v>0</v>
      </c>
      <c r="N385" s="75">
        <f>M385*Constantes!$D$38</f>
        <v>0</v>
      </c>
      <c r="O385" s="75">
        <f t="shared" si="47"/>
        <v>0</v>
      </c>
      <c r="P385" s="15"/>
      <c r="Q385" s="120">
        <v>379</v>
      </c>
      <c r="R385" s="146">
        <f>ETo!$I384*((1-Constantes!$E$19)*ETo!$K384+ETo!$L384)</f>
        <v>1.9424699321461651</v>
      </c>
      <c r="S385" s="121">
        <f>MIN(R385*Constantes!$E$17,0.8*(V384+Observaciones!$F384-T385-U385-Constantes!$D$14))</f>
        <v>1.20908374518366</v>
      </c>
      <c r="T385" s="121">
        <f>IF(Observaciones!$F384&gt;0.05*Constantes!$E$18,((Observaciones!$F384-0.05*Constantes!$E$18)^2)/(Observaciones!$F384+0.95*Constantes!$E$18),0)</f>
        <v>0</v>
      </c>
      <c r="U385" s="121">
        <f>MAX(0,V384+Observaciones!$F384-T385-Constantes!$D$13)</f>
        <v>0</v>
      </c>
      <c r="V385" s="121">
        <f>V384+Observaciones!$F384-T385-S385-U385-W384</f>
        <v>35.10663354907458</v>
      </c>
      <c r="W385" s="121">
        <f>MAX(0,(V385-Constantes!$D$14)*(1-EXP(-Constantes!$D$22)))</f>
        <v>0.13225736289411916</v>
      </c>
      <c r="X385" s="119">
        <f>X384+(Entradas!$E$19*U385-Y384)/(800*Entradas!$D$44)</f>
        <v>0</v>
      </c>
      <c r="Y385" s="119">
        <f>8000*Entradas!$D$45*X385/Constantes!$E$32</f>
        <v>0</v>
      </c>
      <c r="Z385" s="119">
        <f>10*Escenarios!$E$11*T385</f>
        <v>0</v>
      </c>
      <c r="AA385" s="119">
        <f>10*Escenarios!$E$11*Y385</f>
        <v>0</v>
      </c>
      <c r="AB385" s="119">
        <f>0.001*Observaciones!$F384*Escenarios!$E$9</f>
        <v>1</v>
      </c>
      <c r="AC385" s="119">
        <f>Observaciones!$I384</f>
        <v>0</v>
      </c>
      <c r="AD385" s="119">
        <f>MIN(0.0005*ETo!$M384*Escenarios!$E$9*(AH384/Constantes!$E$27)^(2/3),AH384+Z385+AA385+AB385+AC385)</f>
        <v>4.5791066651535797</v>
      </c>
      <c r="AE385" s="119">
        <f>MIN(Constantes!$E$26*(AH384/Constantes!$E$27)^(2/3),AH384+Z385+AA385+AB385+AC385-AD385)</f>
        <v>15.83936426787041</v>
      </c>
      <c r="AF385" s="119">
        <f>MIN(Entradas!$E$20,AH384+Z385+AA385+AB385+AC385-AD385-AE385)</f>
        <v>1</v>
      </c>
      <c r="AG385" s="119">
        <f>MAX(0,AH384+Z385+AA385+AB385+AC385-AD385-AE385-AF385-Constantes!$E$27)</f>
        <v>0</v>
      </c>
      <c r="AH385" s="119">
        <f t="shared" si="48"/>
        <v>4678.2020103896966</v>
      </c>
      <c r="AI385" s="119">
        <f>(Escenarios!$E$11*S385+0.1*AD385)/(Escenarios!$E$12)</f>
        <v>1.2048942821529036</v>
      </c>
      <c r="AJ385" s="119">
        <f>AG385/10/Escenarios!$E$12</f>
        <v>0</v>
      </c>
      <c r="AK385" s="119">
        <f>(Escenarios!$E$11*U385+0.1*AE385)/(Escenarios!$E$12)</f>
        <v>4.5255326479629744E-2</v>
      </c>
      <c r="AL385" s="121">
        <f t="shared" si="49"/>
        <v>93.666827288213952</v>
      </c>
      <c r="AM385" s="121">
        <f>MAX(0,(AL385-Constantes!$D$13)*(1-EXP(-Constantes!$D$23)))</f>
        <v>0.36725010209166065</v>
      </c>
      <c r="AN385" s="121">
        <f>AJ385+W385*Escenarios!$E$11/Escenarios!$E$12+AM385</f>
        <v>0.49761807408729242</v>
      </c>
      <c r="AO385" s="121">
        <f>0.0526*AJ385*Observaciones!$F384^1.218</f>
        <v>0</v>
      </c>
      <c r="AP385" s="121">
        <f>AO385*Constantes!$E$38</f>
        <v>0</v>
      </c>
      <c r="AQ385" s="121">
        <f t="shared" si="50"/>
        <v>0</v>
      </c>
      <c r="AR385" s="15"/>
      <c r="AS385" s="74">
        <v>379</v>
      </c>
      <c r="AT385" s="146">
        <f>ETo!$I384*((1-Constantes!$F$19)*ETo!$K384+ETo!$L384)</f>
        <v>1.9433243461378515</v>
      </c>
      <c r="AU385" s="121">
        <f>MIN(AT385*Constantes!$F$17,0.8*(AX384+Observaciones!$F384-AV385-AW385-Constantes!$D$14))</f>
        <v>1.2124077586389799</v>
      </c>
      <c r="AV385" s="121">
        <f>IF(Observaciones!$F384&gt;0.05*Constantes!$F$18,((Observaciones!$F384-0.05*Constantes!$F$18)^2)/(Observaciones!$F384+0.95*Constantes!$F$18),0)</f>
        <v>0</v>
      </c>
      <c r="AW385" s="121">
        <f>MAX(0,AX384+Observaciones!$F384-AV385-Constantes!$D$13)</f>
        <v>0</v>
      </c>
      <c r="AX385" s="121">
        <f>AX384+Observaciones!$F384-AV385-AU385-AW385-AY384</f>
        <v>35.0934725613822</v>
      </c>
      <c r="AY385" s="121">
        <f>MAX(0,(AX385-Constantes!$D$14)*(1-EXP(-Constantes!$D$22)))</f>
        <v>0.13207617168739888</v>
      </c>
      <c r="AZ385" s="119">
        <f>AZ384+(Entradas!$F$19*AW385-BA384)/(800*Entradas!$D$44)</f>
        <v>0</v>
      </c>
      <c r="BA385" s="119">
        <f>8000*Entradas!$D$45*AZ385/Constantes!$F$32</f>
        <v>0</v>
      </c>
      <c r="BB385" s="119">
        <f>10*Escenarios!$F$11*AV385</f>
        <v>0</v>
      </c>
      <c r="BC385" s="119">
        <f>10*Escenarios!$F$11*BA385</f>
        <v>0</v>
      </c>
      <c r="BD385" s="119">
        <f>0.001*Observaciones!$F384*Escenarios!$F$9</f>
        <v>4</v>
      </c>
      <c r="BE385" s="119">
        <f>Observaciones!$I384</f>
        <v>0</v>
      </c>
      <c r="BF385" s="119">
        <f>MIN(0.0005*ETo!$M384*Escenarios!$F$9*(BJ384/Constantes!$F$27)^(2/3),BJ384+BB385+BE385+BC385+BD385)</f>
        <v>12.981993914738432</v>
      </c>
      <c r="BG385" s="119">
        <f>MIN(Constantes!$F$26*(BJ384/Constantes!$F$27)^(2/3),BJ384+BB385+BC385+BD385+BE385-BF385)</f>
        <v>44.905381240321567</v>
      </c>
      <c r="BH385" s="119">
        <f>MIN(Entradas!$F$20,BJ384+BB385+BC385+BD385+BE385-BF385-BG385)</f>
        <v>1</v>
      </c>
      <c r="BI385" s="119">
        <f>MAX(0,BJ384+BB385+BC385+BD385+BE385-BF385-BG385-BH385-Constantes!$F$27)</f>
        <v>0</v>
      </c>
      <c r="BJ385" s="119">
        <f t="shared" si="51"/>
        <v>2748.7467806300592</v>
      </c>
      <c r="BK385" s="119">
        <f>(Escenarios!$F$11*AU385+0.1*BF385)/(Escenarios!$F$12)</f>
        <v>1.1802187264731481</v>
      </c>
      <c r="BL385" s="119">
        <f>BI385/10/Escenarios!$F$12</f>
        <v>0</v>
      </c>
      <c r="BM385" s="119">
        <f>(Escenarios!$F$11*AW385+0.1*BG385)/(Escenarios!$F$12)</f>
        <v>0.12830108925806163</v>
      </c>
      <c r="BN385" s="121">
        <f t="shared" si="52"/>
        <v>93.991545833097973</v>
      </c>
      <c r="BO385" s="121">
        <f>MAX(0,(BN385-Constantes!$D$13)*(1-EXP(-Constantes!$D$23)))</f>
        <v>0.36949309692212612</v>
      </c>
      <c r="BP385" s="121">
        <f>BL385+AY385*Escenarios!$F$11/Escenarios!$F$12+BO385</f>
        <v>0.4940220587988165</v>
      </c>
      <c r="BQ385" s="121">
        <f>0.0526*BL385*Observaciones!$F384^1.218</f>
        <v>0</v>
      </c>
      <c r="BR385" s="121">
        <f>BQ385*Constantes!$F$38</f>
        <v>0</v>
      </c>
      <c r="BS385" s="121">
        <f t="shared" si="53"/>
        <v>0</v>
      </c>
      <c r="BT385" s="15"/>
      <c r="BU385" s="74">
        <v>379</v>
      </c>
      <c r="BV385" s="75">
        <f>0.0526*Observaciones!$F384^2.218</f>
        <v>1.4813929535417848E-3</v>
      </c>
      <c r="BW385" s="75">
        <f>IF(Observaciones!$F384&gt;0.05*$CA$7,((Observaciones!$F384-0.05*$CA$7)^2)/(Observaciones!$F384+0.95*$CA$7),0)</f>
        <v>0</v>
      </c>
      <c r="BX385" s="75">
        <f>0.0526*BW385*Observaciones!$F384^1.218</f>
        <v>0</v>
      </c>
      <c r="BY385" s="27"/>
      <c r="BZ385" s="27"/>
      <c r="CA385" s="103"/>
      <c r="CB385" s="37"/>
    </row>
    <row r="386" spans="2:80" s="2" customFormat="1" ht="14.5" x14ac:dyDescent="0.35">
      <c r="B386" s="36"/>
      <c r="C386" s="74">
        <v>380</v>
      </c>
      <c r="D386" s="146">
        <f>ETo!$I385*((1-Constantes!$D$19)*ETo!$K385+ETo!$L385)</f>
        <v>1.9688209886795434</v>
      </c>
      <c r="E386" s="75">
        <f>MIN(D386*Constantes!$D$17,0.8*(H385+Observaciones!$F385-F386-G386-Constantes!$D$14))</f>
        <v>1.2245981583540231</v>
      </c>
      <c r="F386" s="75">
        <f>IF(Observaciones!$F385&gt;0.05*Constantes!$D$18,((Observaciones!$F385-0.05*Constantes!$D$18)^2)/(Observaciones!$F385+0.95*Constantes!$D$18),0)</f>
        <v>0.52728573855872218</v>
      </c>
      <c r="G386" s="75">
        <f>MAX(0,H385+Observaciones!$F385-F386-Constantes!$D$13)</f>
        <v>4.5834768547892111</v>
      </c>
      <c r="H386" s="75">
        <f>H385+Observaciones!$F385-F386-E386-G386-I385</f>
        <v>39.143087632979189</v>
      </c>
      <c r="I386" s="75">
        <f>MAX(0,(H386-Constantes!$D$14)*(1-EXP(-Constantes!$D$22)))</f>
        <v>0.18782841906622097</v>
      </c>
      <c r="J386" s="75">
        <f t="shared" si="45"/>
        <v>93.040852667383348</v>
      </c>
      <c r="K386" s="75">
        <f>MAX(0,(J386-Constantes!$D$13)*(1-EXP(-Constantes!$D$23)))</f>
        <v>0.36292617954197354</v>
      </c>
      <c r="L386" s="75">
        <f t="shared" si="46"/>
        <v>1.0780403371669167</v>
      </c>
      <c r="M386" s="75">
        <f>0.0526*F386*Observaciones!$F385^1.218</f>
        <v>0.48622841538575012</v>
      </c>
      <c r="N386" s="75">
        <f>M386*Constantes!$D$38</f>
        <v>2.1919633007394129E-3</v>
      </c>
      <c r="O386" s="75">
        <f t="shared" si="47"/>
        <v>203.32850498895786</v>
      </c>
      <c r="P386" s="15"/>
      <c r="Q386" s="120">
        <v>380</v>
      </c>
      <c r="R386" s="146">
        <f>ETo!$I385*((1-Constantes!$E$19)*ETo!$K385+ETo!$L385)</f>
        <v>1.9690933406354147</v>
      </c>
      <c r="S386" s="121">
        <f>MIN(R386*Constantes!$E$17,0.8*(V385+Observaciones!$F385-T386-U386-Constantes!$D$14))</f>
        <v>1.2256553944601927</v>
      </c>
      <c r="T386" s="121">
        <f>IF(Observaciones!$F385&gt;0.05*Constantes!$E$18,((Observaciones!$F385-0.05*Constantes!$E$18)^2)/(Observaciones!$F385+0.95*Constantes!$E$18),0)</f>
        <v>0.52356550428411675</v>
      </c>
      <c r="U386" s="121">
        <f>MAX(0,V385+Observaciones!$F385-T386-Constantes!$D$13)</f>
        <v>4.5830680447904655</v>
      </c>
      <c r="V386" s="121">
        <f>V385+Observaciones!$F385-T386-S386-U386-W385</f>
        <v>39.142087242645694</v>
      </c>
      <c r="W386" s="121">
        <f>MAX(0,(V386-Constantes!$D$14)*(1-EXP(-Constantes!$D$22)))</f>
        <v>0.18781464639687775</v>
      </c>
      <c r="X386" s="119">
        <f>X385+(Entradas!$E$19*U386-Y385)/(800*Entradas!$D$44)</f>
        <v>0</v>
      </c>
      <c r="Y386" s="119">
        <f>8000*Entradas!$D$45*X386/Constantes!$E$32</f>
        <v>0</v>
      </c>
      <c r="Z386" s="119">
        <f>10*Escenarios!$E$11*T386</f>
        <v>180.63009897802027</v>
      </c>
      <c r="AA386" s="119">
        <f>10*Escenarios!$E$11*Y386</f>
        <v>0</v>
      </c>
      <c r="AB386" s="119">
        <f>0.001*Observaciones!$F385*Escenarios!$E$9</f>
        <v>52.5</v>
      </c>
      <c r="AC386" s="119">
        <f>Observaciones!$I385</f>
        <v>45.968421531225083</v>
      </c>
      <c r="AD386" s="119">
        <f>MIN(0.0005*ETo!$M385*Escenarios!$E$9*(AH385/Constantes!$E$27)^(2/3),AH385+Z386+AA386+AB386+AC386)</f>
        <v>4.6287949451901698</v>
      </c>
      <c r="AE386" s="119">
        <f>MIN(Constantes!$E$26*(AH385/Constantes!$E$27)^(2/3),AH385+Z386+AA386+AB386+AC386-AD386)</f>
        <v>15.793442946274205</v>
      </c>
      <c r="AF386" s="119">
        <f>MIN(Entradas!$E$20,AH385+Z386+AA386+AB386+AC386-AD386-AE386)</f>
        <v>1</v>
      </c>
      <c r="AG386" s="119">
        <f>MAX(0,AH385+Z386+AA386+AB386+AC386-AD386-AE386-AF386-Constantes!$E$27)</f>
        <v>0</v>
      </c>
      <c r="AH386" s="119">
        <f t="shared" si="48"/>
        <v>4935.8782930074785</v>
      </c>
      <c r="AI386" s="119">
        <f>(Escenarios!$E$11*S386+0.1*AD386)/(Escenarios!$E$12)</f>
        <v>1.221371160097019</v>
      </c>
      <c r="AJ386" s="119">
        <f>AG386/10/Escenarios!$E$12</f>
        <v>0</v>
      </c>
      <c r="AK386" s="119">
        <f>(Escenarios!$E$11*U386+0.1*AE386)/(Escenarios!$E$12)</f>
        <v>4.5627197668542427</v>
      </c>
      <c r="AL386" s="121">
        <f t="shared" si="49"/>
        <v>97.862296952976536</v>
      </c>
      <c r="AM386" s="121">
        <f>MAX(0,(AL386-Constantes!$D$13)*(1-EXP(-Constantes!$D$23)))</f>
        <v>0.39623032794478558</v>
      </c>
      <c r="AN386" s="121">
        <f>AJ386+W386*Escenarios!$E$11/Escenarios!$E$12+AM386</f>
        <v>0.58136190796456511</v>
      </c>
      <c r="AO386" s="121">
        <f>0.0526*AJ386*Observaciones!$F385^1.218</f>
        <v>0</v>
      </c>
      <c r="AP386" s="121">
        <f>AO386*Constantes!$E$38</f>
        <v>0</v>
      </c>
      <c r="AQ386" s="121">
        <f t="shared" si="50"/>
        <v>0</v>
      </c>
      <c r="AR386" s="15"/>
      <c r="AS386" s="74">
        <v>380</v>
      </c>
      <c r="AT386" s="146">
        <f>ETo!$I385*((1-Constantes!$F$19)*ETo!$K385+ETo!$L385)</f>
        <v>1.9699599150404608</v>
      </c>
      <c r="AU386" s="121">
        <f>MIN(AT386*Constantes!$F$17,0.8*(AX385+Observaciones!$F385-AV386-AW386-Constantes!$D$14))</f>
        <v>1.2290252473548835</v>
      </c>
      <c r="AV386" s="121">
        <f>IF(Observaciones!$F385&gt;0.05*Constantes!$F$18,((Observaciones!$F385-0.05*Constantes!$F$18)^2)/(Observaciones!$F385+0.95*Constantes!$F$18),0)</f>
        <v>0.51186623147128096</v>
      </c>
      <c r="AW386" s="121">
        <f>MAX(0,AX385+Observaciones!$F385-AV386-Constantes!$D$13)</f>
        <v>4.5816063299109189</v>
      </c>
      <c r="AX386" s="121">
        <f>AX385+Observaciones!$F385-AV386-AU386-AW386-AY385</f>
        <v>39.138898580957715</v>
      </c>
      <c r="AY386" s="121">
        <f>MAX(0,(AX386-Constantes!$D$14)*(1-EXP(-Constantes!$D$22)))</f>
        <v>0.18777074714914865</v>
      </c>
      <c r="AZ386" s="119">
        <f>AZ385+(Entradas!$F$19*AW386-BA385)/(800*Entradas!$D$44)</f>
        <v>0</v>
      </c>
      <c r="BA386" s="119">
        <f>8000*Entradas!$D$45*AZ386/Constantes!$F$32</f>
        <v>0</v>
      </c>
      <c r="BB386" s="119">
        <f>10*Escenarios!$F$11*AV386</f>
        <v>168.91585638552272</v>
      </c>
      <c r="BC386" s="119">
        <f>10*Escenarios!$F$11*BA386</f>
        <v>0</v>
      </c>
      <c r="BD386" s="119">
        <f>0.001*Observaciones!$F385*Escenarios!$F$9</f>
        <v>210</v>
      </c>
      <c r="BE386" s="119">
        <f>Observaciones!$I385</f>
        <v>45.968421531225083</v>
      </c>
      <c r="BF386" s="119">
        <f>MIN(0.0005*ETo!$M385*Escenarios!$F$9*(BJ385/Constantes!$F$27)^(2/3),BJ385+BB386+BE386+BC386+BD386)</f>
        <v>12.988682723525482</v>
      </c>
      <c r="BG386" s="119">
        <f>MIN(Constantes!$F$26*(BJ385/Constantes!$F$27)^(2/3),BJ385+BB386+BC386+BD386+BE386-BF386)</f>
        <v>44.317370281095769</v>
      </c>
      <c r="BH386" s="119">
        <f>MIN(Entradas!$F$20,BJ385+BB386+BC386+BD386+BE386-BF386-BG386)</f>
        <v>1</v>
      </c>
      <c r="BI386" s="119">
        <f>MAX(0,BJ385+BB386+BC386+BD386+BE386-BF386-BG386-BH386-Constantes!$F$27)</f>
        <v>0</v>
      </c>
      <c r="BJ386" s="119">
        <f t="shared" si="51"/>
        <v>3115.3250055421854</v>
      </c>
      <c r="BK386" s="119">
        <f>(Escenarios!$F$11*AU386+0.1*BF386)/(Escenarios!$F$12)</f>
        <v>1.1959057552875345</v>
      </c>
      <c r="BL386" s="119">
        <f>BI386/10/Escenarios!$F$12</f>
        <v>0</v>
      </c>
      <c r="BM386" s="119">
        <f>(Escenarios!$F$11*AW386+0.1*BG386)/(Escenarios!$F$12)</f>
        <v>4.4464213118619975</v>
      </c>
      <c r="BN386" s="121">
        <f t="shared" si="52"/>
        <v>98.068474048037842</v>
      </c>
      <c r="BO386" s="121">
        <f>MAX(0,(BN386-Constantes!$D$13)*(1-EXP(-Constantes!$D$23)))</f>
        <v>0.39765449716970019</v>
      </c>
      <c r="BP386" s="121">
        <f>BL386+AY386*Escenarios!$F$11/Escenarios!$F$12+BO386</f>
        <v>0.57469548733889753</v>
      </c>
      <c r="BQ386" s="121">
        <f>0.0526*BL386*Observaciones!$F385^1.218</f>
        <v>0</v>
      </c>
      <c r="BR386" s="121">
        <f>BQ386*Constantes!$F$38</f>
        <v>0</v>
      </c>
      <c r="BS386" s="121">
        <f t="shared" si="53"/>
        <v>0</v>
      </c>
      <c r="BT386" s="15"/>
      <c r="BU386" s="74">
        <v>380</v>
      </c>
      <c r="BV386" s="75">
        <f>0.0526*Observaciones!$F385^2.218</f>
        <v>9.6824131361971233</v>
      </c>
      <c r="BW386" s="75">
        <f>IF(Observaciones!$F385&gt;0.05*$CA$7,((Observaciones!$F385-0.05*$CA$7)^2)/(Observaciones!$F385+0.95*$CA$7),0)</f>
        <v>1.7712663867706289</v>
      </c>
      <c r="BX386" s="75">
        <f>0.0526*BW386*Observaciones!$F385^1.218</f>
        <v>1.6333459934259391</v>
      </c>
      <c r="BY386" s="27"/>
      <c r="BZ386" s="27"/>
      <c r="CA386" s="103"/>
      <c r="CB386" s="37"/>
    </row>
    <row r="387" spans="2:80" s="2" customFormat="1" ht="14.5" x14ac:dyDescent="0.35">
      <c r="B387" s="36"/>
      <c r="C387" s="74">
        <v>381</v>
      </c>
      <c r="D387" s="146">
        <f>ETo!$I386*((1-Constantes!$D$19)*ETo!$K386+ETo!$L386)</f>
        <v>2.0383742222649235</v>
      </c>
      <c r="E387" s="75">
        <f>MIN(D387*Constantes!$D$17,0.8*(H386+Observaciones!$F386-F387-G387-Constantes!$D$14))</f>
        <v>1.2678599694815798</v>
      </c>
      <c r="F387" s="75">
        <f>IF(Observaciones!$F386&gt;0.05*Constantes!$D$18,((Observaciones!$F386-0.05*Constantes!$D$18)^2)/(Observaciones!$F386+0.95*Constantes!$D$18),0)</f>
        <v>0.62234560562390229</v>
      </c>
      <c r="G387" s="75">
        <f>MAX(0,H386+Observaciones!$F386-F387-Constantes!$D$13)</f>
        <v>9.1207420273552913</v>
      </c>
      <c r="H387" s="75">
        <f>H386+Observaciones!$F386-F387-E387-G387-I386</f>
        <v>39.044311611452201</v>
      </c>
      <c r="I387" s="75">
        <f>MAX(0,(H387-Constantes!$D$14)*(1-EXP(-Constantes!$D$22)))</f>
        <v>0.18646854038888863</v>
      </c>
      <c r="J387" s="75">
        <f t="shared" si="45"/>
        <v>101.79866851519667</v>
      </c>
      <c r="K387" s="75">
        <f>MAX(0,(J387-Constantes!$D$13)*(1-EXP(-Constantes!$D$23)))</f>
        <v>0.42342083247234313</v>
      </c>
      <c r="L387" s="75">
        <f t="shared" si="46"/>
        <v>1.2322349784851341</v>
      </c>
      <c r="M387" s="75">
        <f>0.0526*F387*Observaciones!$F386^1.218</f>
        <v>0.6140740706906247</v>
      </c>
      <c r="N387" s="75">
        <f>M387*Constantes!$D$38</f>
        <v>2.7683035057127128E-3</v>
      </c>
      <c r="O387" s="75">
        <f t="shared" si="47"/>
        <v>224.6571111879949</v>
      </c>
      <c r="P387" s="15"/>
      <c r="Q387" s="120">
        <v>381</v>
      </c>
      <c r="R387" s="146">
        <f>ETo!$I386*((1-Constantes!$E$19)*ETo!$K386+ETo!$L386)</f>
        <v>2.0386564292601075</v>
      </c>
      <c r="S387" s="121">
        <f>MIN(R387*Constantes!$E$17,0.8*(V386+Observaciones!$F386-T387-U387-Constantes!$D$14))</f>
        <v>1.2689547003227852</v>
      </c>
      <c r="T387" s="121">
        <f>IF(Observaciones!$F386&gt;0.05*Constantes!$E$18,((Observaciones!$F386-0.05*Constantes!$E$18)^2)/(Observaciones!$F386+0.95*Constantes!$E$18),0)</f>
        <v>0.61817508118299846</v>
      </c>
      <c r="U387" s="121">
        <f>MAX(0,V386+Observaciones!$F386-T387-Constantes!$D$13)</f>
        <v>9.1239121614626981</v>
      </c>
      <c r="V387" s="121">
        <f>V386+Observaciones!$F386-T387-S387-U387-W386</f>
        <v>39.043230653280332</v>
      </c>
      <c r="W387" s="121">
        <f>MAX(0,(V387-Constantes!$D$14)*(1-EXP(-Constantes!$D$22)))</f>
        <v>0.1864536585183062</v>
      </c>
      <c r="X387" s="119">
        <f>X386+(Entradas!$E$19*U387-Y386)/(800*Entradas!$D$44)</f>
        <v>0</v>
      </c>
      <c r="Y387" s="119">
        <f>8000*Entradas!$D$45*X387/Constantes!$E$32</f>
        <v>0</v>
      </c>
      <c r="Z387" s="119">
        <f>10*Escenarios!$E$11*T387</f>
        <v>213.27040300813448</v>
      </c>
      <c r="AA387" s="119">
        <f>10*Escenarios!$E$11*Y387</f>
        <v>0</v>
      </c>
      <c r="AB387" s="119">
        <f>0.001*Observaciones!$F386*Escenarios!$E$9</f>
        <v>55.5</v>
      </c>
      <c r="AC387" s="119">
        <f>Observaciones!$I386</f>
        <v>59.605670222384049</v>
      </c>
      <c r="AD387" s="119">
        <f>MIN(0.0005*ETo!$M386*Escenarios!$E$9*(AH386/Constantes!$E$27)^(2/3),AH386+Z387+AA387+AB387+AC387)</f>
        <v>4.9673749041641813</v>
      </c>
      <c r="AE387" s="119">
        <f>MIN(Constantes!$E$26*(AH386/Constantes!$E$27)^(2/3),AH386+Z387+AA387+AB387+AC387-AD387)</f>
        <v>16.368182677961215</v>
      </c>
      <c r="AF387" s="119">
        <f>MIN(Entradas!$E$20,AH386+Z387+AA387+AB387+AC387-AD387-AE387)</f>
        <v>1</v>
      </c>
      <c r="AG387" s="119">
        <f>MAX(0,AH386+Z387+AA387+AB387+AC387-AD387-AE387-AF387-Constantes!$E$27)</f>
        <v>0</v>
      </c>
      <c r="AH387" s="119">
        <f t="shared" si="48"/>
        <v>5241.9188086558715</v>
      </c>
      <c r="AI387" s="119">
        <f>(Escenarios!$E$11*S387+0.1*AD387)/(Escenarios!$E$12)</f>
        <v>1.2650192757586431</v>
      </c>
      <c r="AJ387" s="119">
        <f>AG387/10/Escenarios!$E$12</f>
        <v>0</v>
      </c>
      <c r="AK387" s="119">
        <f>(Escenarios!$E$11*U387+0.1*AE387)/(Escenarios!$E$12)</f>
        <v>9.0403367953788347</v>
      </c>
      <c r="AL387" s="121">
        <f t="shared" si="49"/>
        <v>106.50640342041058</v>
      </c>
      <c r="AM387" s="121">
        <f>MAX(0,(AL387-Constantes!$D$13)*(1-EXP(-Constantes!$D$23)))</f>
        <v>0.45593953281133348</v>
      </c>
      <c r="AN387" s="121">
        <f>AJ387+W387*Escenarios!$E$11/Escenarios!$E$12+AM387</f>
        <v>0.639729567636521</v>
      </c>
      <c r="AO387" s="121">
        <f>0.0526*AJ387*Observaciones!$F386^1.218</f>
        <v>0</v>
      </c>
      <c r="AP387" s="121">
        <f>AO387*Constantes!$E$38</f>
        <v>0</v>
      </c>
      <c r="AQ387" s="121">
        <f t="shared" si="50"/>
        <v>0</v>
      </c>
      <c r="AR387" s="15"/>
      <c r="AS387" s="74">
        <v>381</v>
      </c>
      <c r="AT387" s="146">
        <f>ETo!$I386*((1-Constantes!$F$19)*ETo!$K386+ETo!$L386)</f>
        <v>2.0395543606084199</v>
      </c>
      <c r="AU387" s="121">
        <f>MIN(AT387*Constantes!$F$17,0.8*(AX386+Observaciones!$F386-AV387-AW387-Constantes!$D$14))</f>
        <v>1.272444065182418</v>
      </c>
      <c r="AV387" s="121">
        <f>IF(Observaciones!$F386&gt;0.05*Constantes!$F$18,((Observaciones!$F386-0.05*Constantes!$F$18)^2)/(Observaciones!$F386+0.95*Constantes!$F$18),0)</f>
        <v>0.60505493479765715</v>
      </c>
      <c r="AW387" s="121">
        <f>MAX(0,AX386+Observaciones!$F386-AV387-Constantes!$D$13)</f>
        <v>9.1338436461600594</v>
      </c>
      <c r="AX387" s="121">
        <f>AX386+Observaciones!$F386-AV387-AU387-AW387-AY386</f>
        <v>39.039785187668429</v>
      </c>
      <c r="AY387" s="121">
        <f>MAX(0,(AX387-Constantes!$D$14)*(1-EXP(-Constantes!$D$22)))</f>
        <v>0.18640622377506913</v>
      </c>
      <c r="AZ387" s="119">
        <f>AZ386+(Entradas!$F$19*AW387-BA386)/(800*Entradas!$D$44)</f>
        <v>0</v>
      </c>
      <c r="BA387" s="119">
        <f>8000*Entradas!$D$45*AZ387/Constantes!$F$32</f>
        <v>0</v>
      </c>
      <c r="BB387" s="119">
        <f>10*Escenarios!$F$11*AV387</f>
        <v>199.66812848322687</v>
      </c>
      <c r="BC387" s="119">
        <f>10*Escenarios!$F$11*BA387</f>
        <v>0</v>
      </c>
      <c r="BD387" s="119">
        <f>0.001*Observaciones!$F386*Escenarios!$F$9</f>
        <v>222</v>
      </c>
      <c r="BE387" s="119">
        <f>Observaciones!$I386</f>
        <v>59.605670222384049</v>
      </c>
      <c r="BF387" s="119">
        <f>MIN(0.0005*ETo!$M386*Escenarios!$F$9*(BJ386/Constantes!$F$27)^(2/3),BJ386+BB387+BE387+BC387+BD387)</f>
        <v>14.619960835581493</v>
      </c>
      <c r="BG387" s="119">
        <f>MIN(Constantes!$F$26*(BJ386/Constantes!$F$27)^(2/3),BJ386+BB387+BC387+BD387+BE387-BF387)</f>
        <v>48.174779298584419</v>
      </c>
      <c r="BH387" s="119">
        <f>MIN(Entradas!$F$20,BJ386+BB387+BC387+BD387+BE387-BF387-BG387)</f>
        <v>1</v>
      </c>
      <c r="BI387" s="119">
        <f>MAX(0,BJ386+BB387+BC387+BD387+BE387-BF387-BG387-BH387-Constantes!$F$27)</f>
        <v>0</v>
      </c>
      <c r="BJ387" s="119">
        <f t="shared" si="51"/>
        <v>3532.8040641136308</v>
      </c>
      <c r="BK387" s="119">
        <f>(Escenarios!$F$11*AU387+0.1*BF387)/(Escenarios!$F$12)</f>
        <v>1.2415042924165127</v>
      </c>
      <c r="BL387" s="119">
        <f>BI387/10/Escenarios!$F$12</f>
        <v>0</v>
      </c>
      <c r="BM387" s="119">
        <f>(Escenarios!$F$11*AW387+0.1*BG387)/(Escenarios!$F$12)</f>
        <v>8.7495519500897263</v>
      </c>
      <c r="BN387" s="121">
        <f t="shared" si="52"/>
        <v>106.42037150095787</v>
      </c>
      <c r="BO387" s="121">
        <f>MAX(0,(BN387-Constantes!$D$13)*(1-EXP(-Constantes!$D$23)))</f>
        <v>0.45534526693515331</v>
      </c>
      <c r="BP387" s="121">
        <f>BL387+AY387*Escenarios!$F$11/Escenarios!$F$12+BO387</f>
        <v>0.6310997064945042</v>
      </c>
      <c r="BQ387" s="121">
        <f>0.0526*BL387*Observaciones!$F386^1.218</f>
        <v>0</v>
      </c>
      <c r="BR387" s="121">
        <f>BQ387*Constantes!$F$38</f>
        <v>0</v>
      </c>
      <c r="BS387" s="121">
        <f t="shared" si="53"/>
        <v>0</v>
      </c>
      <c r="BT387" s="15"/>
      <c r="BU387" s="74">
        <v>381</v>
      </c>
      <c r="BV387" s="75">
        <f>0.0526*Observaciones!$F386^2.218</f>
        <v>10.952470979260255</v>
      </c>
      <c r="BW387" s="75">
        <f>IF(Observaciones!$F386&gt;0.05*$CA$7,((Observaciones!$F386-0.05*$CA$7)^2)/(Observaciones!$F386+0.95*$CA$7),0)</f>
        <v>1.9944037524297829</v>
      </c>
      <c r="BX387" s="75">
        <f>0.0526*BW387*Observaciones!$F386^1.218</f>
        <v>1.9678963260734179</v>
      </c>
      <c r="BY387" s="27"/>
      <c r="BZ387" s="27"/>
      <c r="CA387" s="103"/>
      <c r="CB387" s="37"/>
    </row>
    <row r="388" spans="2:80" s="2" customFormat="1" ht="14.5" x14ac:dyDescent="0.35">
      <c r="B388" s="36"/>
      <c r="C388" s="74">
        <v>382</v>
      </c>
      <c r="D388" s="146">
        <f>ETo!$I387*((1-Constantes!$D$19)*ETo!$K387+ETo!$L387)</f>
        <v>2.0326661873962233</v>
      </c>
      <c r="E388" s="75">
        <f>MIN(D388*Constantes!$D$17,0.8*(H387+Observaciones!$F387-F388-G388-Constantes!$D$14))</f>
        <v>1.2643095964267299</v>
      </c>
      <c r="F388" s="75">
        <f>IF(Observaciones!$F387&gt;0.05*Constantes!$D$18,((Observaciones!$F387-0.05*Constantes!$D$18)^2)/(Observaciones!$F387+0.95*Constantes!$D$18),0)</f>
        <v>4.7863088294233559E-2</v>
      </c>
      <c r="G388" s="75">
        <f>MAX(0,H387+Observaciones!$F387-F388-Constantes!$D$13)</f>
        <v>4.296448523157963</v>
      </c>
      <c r="H388" s="75">
        <f>H387+Observaciones!$F387-F388-E388-G388-I387</f>
        <v>39.049221863184385</v>
      </c>
      <c r="I388" s="75">
        <f>MAX(0,(H388-Constantes!$D$14)*(1-EXP(-Constantes!$D$22)))</f>
        <v>0.18653614127549759</v>
      </c>
      <c r="J388" s="75">
        <f t="shared" si="45"/>
        <v>105.67169620588228</v>
      </c>
      <c r="K388" s="75">
        <f>MAX(0,(J388-Constantes!$D$13)*(1-EXP(-Constantes!$D$23)))</f>
        <v>0.45017378891824023</v>
      </c>
      <c r="L388" s="75">
        <f t="shared" si="46"/>
        <v>0.68457301848797136</v>
      </c>
      <c r="M388" s="75">
        <f>0.0526*F388*Observaciones!$F387^1.218</f>
        <v>2.1421099460867427E-2</v>
      </c>
      <c r="N388" s="75">
        <f>M388*Constantes!$D$38</f>
        <v>9.656832549051864E-5</v>
      </c>
      <c r="O388" s="75">
        <f t="shared" si="47"/>
        <v>14.106358691116812</v>
      </c>
      <c r="P388" s="15"/>
      <c r="Q388" s="120">
        <v>382</v>
      </c>
      <c r="R388" s="146">
        <f>ETo!$I387*((1-Constantes!$E$19)*ETo!$K387+ETo!$L387)</f>
        <v>2.0329476067131442</v>
      </c>
      <c r="S388" s="121">
        <f>MIN(R388*Constantes!$E$17,0.8*(V387+Observaciones!$F387-T388-U388-Constantes!$D$14))</f>
        <v>1.2654012633138298</v>
      </c>
      <c r="T388" s="121">
        <f>IF(Observaciones!$F387&gt;0.05*Constantes!$E$18,((Observaciones!$F387-0.05*Constantes!$E$18)^2)/(Observaciones!$F387+0.95*Constantes!$E$18),0)</f>
        <v>4.7053443606441377E-2</v>
      </c>
      <c r="U388" s="121">
        <f>MAX(0,V387+Observaciones!$F387-T388-Constantes!$D$13)</f>
        <v>4.2961772096738855</v>
      </c>
      <c r="V388" s="121">
        <f>V387+Observaciones!$F387-T388-S388-U388-W387</f>
        <v>39.04814507816787</v>
      </c>
      <c r="W388" s="121">
        <f>MAX(0,(V388-Constantes!$D$14)*(1-EXP(-Constantes!$D$22)))</f>
        <v>0.1865213168579781</v>
      </c>
      <c r="X388" s="119">
        <f>X387+(Entradas!$E$19*U388-Y387)/(800*Entradas!$D$44)</f>
        <v>0</v>
      </c>
      <c r="Y388" s="119">
        <f>8000*Entradas!$D$45*X388/Constantes!$E$32</f>
        <v>0</v>
      </c>
      <c r="Z388" s="119">
        <f>10*Escenarios!$E$11*T388</f>
        <v>16.233438044222275</v>
      </c>
      <c r="AA388" s="119">
        <f>10*Escenarios!$E$11*Y388</f>
        <v>0</v>
      </c>
      <c r="AB388" s="119">
        <f>0.001*Observaciones!$F387*Escenarios!$E$9</f>
        <v>28.999999999999996</v>
      </c>
      <c r="AC388" s="119">
        <f>Observaciones!$I387</f>
        <v>0</v>
      </c>
      <c r="AD388" s="119">
        <f>MIN(0.0005*ETo!$M387*Escenarios!$E$9*(AH387/Constantes!$E$27)^(2/3),AH387+Z388+AA388+AB388+AC388)</f>
        <v>5.1561667532438173</v>
      </c>
      <c r="AE388" s="119">
        <f>MIN(Constantes!$E$26*(AH387/Constantes!$E$27)^(2/3),AH387+Z388+AA388+AB388+AC388-AD388)</f>
        <v>17.037963949626555</v>
      </c>
      <c r="AF388" s="119">
        <f>MIN(Entradas!$E$20,AH387+Z388+AA388+AB388+AC388-AD388-AE388)</f>
        <v>1</v>
      </c>
      <c r="AG388" s="119">
        <f>MAX(0,AH387+Z388+AA388+AB388+AC388-AD388-AE388-AF388-Constantes!$E$27)</f>
        <v>0</v>
      </c>
      <c r="AH388" s="119">
        <f t="shared" si="48"/>
        <v>5263.9581159972231</v>
      </c>
      <c r="AI388" s="119">
        <f>(Escenarios!$E$11*S388+0.1*AD388)/(Escenarios!$E$12)</f>
        <v>1.2620560074186147</v>
      </c>
      <c r="AJ388" s="119">
        <f>AG388/10/Escenarios!$E$12</f>
        <v>0</v>
      </c>
      <c r="AK388" s="119">
        <f>(Escenarios!$E$11*U388+0.1*AE388)/(Escenarios!$E$12)</f>
        <v>4.2834831465346204</v>
      </c>
      <c r="AL388" s="121">
        <f t="shared" si="49"/>
        <v>110.33394703413387</v>
      </c>
      <c r="AM388" s="121">
        <f>MAX(0,(AL388-Constantes!$D$13)*(1-EXP(-Constantes!$D$23)))</f>
        <v>0.48237830778807111</v>
      </c>
      <c r="AN388" s="121">
        <f>AJ388+W388*Escenarios!$E$11/Escenarios!$E$12+AM388</f>
        <v>0.66623503440522103</v>
      </c>
      <c r="AO388" s="121">
        <f>0.0526*AJ388*Observaciones!$F387^1.218</f>
        <v>0</v>
      </c>
      <c r="AP388" s="121">
        <f>AO388*Constantes!$E$38</f>
        <v>0</v>
      </c>
      <c r="AQ388" s="121">
        <f t="shared" si="50"/>
        <v>0</v>
      </c>
      <c r="AR388" s="15"/>
      <c r="AS388" s="74">
        <v>382</v>
      </c>
      <c r="AT388" s="146">
        <f>ETo!$I387*((1-Constantes!$F$19)*ETo!$K387+ETo!$L387)</f>
        <v>2.0338430318124376</v>
      </c>
      <c r="AU388" s="121">
        <f>MIN(AT388*Constantes!$F$17,0.8*(AX387+Observaciones!$F387-AV388-AW388-Constantes!$D$14))</f>
        <v>1.2688808620773115</v>
      </c>
      <c r="AV388" s="121">
        <f>IF(Observaciones!$F387&gt;0.05*Constantes!$F$18,((Observaciones!$F387-0.05*Constantes!$F$18)^2)/(Observaciones!$F387+0.95*Constantes!$F$18),0)</f>
        <v>4.4533095835936995E-2</v>
      </c>
      <c r="AW388" s="121">
        <f>MAX(0,AX387+Observaciones!$F387-AV388-Constantes!$D$13)</f>
        <v>4.2952520918324879</v>
      </c>
      <c r="AX388" s="121">
        <f>AX387+Observaciones!$F387-AV388-AU388-AW388-AY387</f>
        <v>39.044712914147624</v>
      </c>
      <c r="AY388" s="121">
        <f>MAX(0,(AX388-Constantes!$D$14)*(1-EXP(-Constantes!$D$22)))</f>
        <v>0.18647406524168411</v>
      </c>
      <c r="AZ388" s="119">
        <f>AZ387+(Entradas!$F$19*AW388-BA387)/(800*Entradas!$D$44)</f>
        <v>0</v>
      </c>
      <c r="BA388" s="119">
        <f>8000*Entradas!$D$45*AZ388/Constantes!$F$32</f>
        <v>0</v>
      </c>
      <c r="BB388" s="119">
        <f>10*Escenarios!$F$11*AV388</f>
        <v>14.695921625859208</v>
      </c>
      <c r="BC388" s="119">
        <f>10*Escenarios!$F$11*BA388</f>
        <v>0</v>
      </c>
      <c r="BD388" s="119">
        <f>0.001*Observaciones!$F387*Escenarios!$F$9</f>
        <v>115.99999999999999</v>
      </c>
      <c r="BE388" s="119">
        <f>Observaciones!$I387</f>
        <v>0</v>
      </c>
      <c r="BF388" s="119">
        <f>MIN(0.0005*ETo!$M387*Escenarios!$F$9*(BJ387/Constantes!$F$27)^(2/3),BJ387+BB388+BE388+BC388+BD388)</f>
        <v>15.854034045632668</v>
      </c>
      <c r="BG388" s="119">
        <f>MIN(Constantes!$F$26*(BJ387/Constantes!$F$27)^(2/3),BJ387+BB388+BC388+BD388+BE388-BF388)</f>
        <v>52.387844197572718</v>
      </c>
      <c r="BH388" s="119">
        <f>MIN(Entradas!$F$20,BJ387+BB388+BC388+BD388+BE388-BF388-BG388)</f>
        <v>1</v>
      </c>
      <c r="BI388" s="119">
        <f>MAX(0,BJ387+BB388+BC388+BD388+BE388-BF388-BG388-BH388-Constantes!$F$27)</f>
        <v>0</v>
      </c>
      <c r="BJ388" s="119">
        <f t="shared" si="51"/>
        <v>3594.258107496285</v>
      </c>
      <c r="BK388" s="119">
        <f>(Escenarios!$F$11*AU388+0.1*BF388)/(Escenarios!$F$12)</f>
        <v>1.2416706243747013</v>
      </c>
      <c r="BL388" s="119">
        <f>BI388/10/Escenarios!$F$12</f>
        <v>0</v>
      </c>
      <c r="BM388" s="119">
        <f>(Escenarios!$F$11*AW388+0.1*BG388)/(Escenarios!$F$12)</f>
        <v>4.1994886700065539</v>
      </c>
      <c r="BN388" s="121">
        <f t="shared" si="52"/>
        <v>110.16451490402928</v>
      </c>
      <c r="BO388" s="121">
        <f>MAX(0,(BN388-Constantes!$D$13)*(1-EXP(-Constantes!$D$23)))</f>
        <v>0.48120795457626087</v>
      </c>
      <c r="BP388" s="121">
        <f>BL388+AY388*Escenarios!$F$11/Escenarios!$F$12+BO388</f>
        <v>0.65702635894699157</v>
      </c>
      <c r="BQ388" s="121">
        <f>0.0526*BL388*Observaciones!$F387^1.218</f>
        <v>0</v>
      </c>
      <c r="BR388" s="121">
        <f>BQ388*Constantes!$F$38</f>
        <v>0</v>
      </c>
      <c r="BS388" s="121">
        <f t="shared" si="53"/>
        <v>0</v>
      </c>
      <c r="BT388" s="15"/>
      <c r="BU388" s="74">
        <v>382</v>
      </c>
      <c r="BV388" s="75">
        <f>0.0526*Observaciones!$F387^2.218</f>
        <v>2.5957868850681649</v>
      </c>
      <c r="BW388" s="75">
        <f>IF(Observaciones!$F387&gt;0.05*$CA$7,((Observaciones!$F387-0.05*$CA$7)^2)/(Observaciones!$F387+0.95*$CA$7),0)</f>
        <v>0.42760102492926944</v>
      </c>
      <c r="BX388" s="75">
        <f>0.0526*BW388*Observaciones!$F387^1.218</f>
        <v>0.19137260906087983</v>
      </c>
      <c r="BY388" s="27"/>
      <c r="BZ388" s="27"/>
      <c r="CA388" s="103"/>
      <c r="CB388" s="37"/>
    </row>
    <row r="389" spans="2:80" s="2" customFormat="1" ht="14.5" x14ac:dyDescent="0.35">
      <c r="B389" s="36"/>
      <c r="C389" s="74">
        <v>383</v>
      </c>
      <c r="D389" s="146">
        <f>ETo!$I388*((1-Constantes!$D$19)*ETo!$K388+ETo!$L388)</f>
        <v>2.0483998062207394</v>
      </c>
      <c r="E389" s="75">
        <f>MIN(D389*Constantes!$D$17,0.8*(H388+Observaciones!$F388-F389-G389-Constantes!$D$14))</f>
        <v>1.2740958394358868</v>
      </c>
      <c r="F389" s="75">
        <f>IF(Observaciones!$F388&gt;0.05*Constantes!$D$18,((Observaciones!$F388-0.05*Constantes!$D$18)^2)/(Observaciones!$F388+0.95*Constantes!$D$18),0)</f>
        <v>7.5157920573128478E-2</v>
      </c>
      <c r="G389" s="75">
        <f>MAX(0,H388+Observaciones!$F388-F389-Constantes!$D$13)</f>
        <v>4.7740639426112566</v>
      </c>
      <c r="H389" s="75">
        <f>H388+Observaciones!$F388-F389-E389-G389-I388</f>
        <v>39.039368019288617</v>
      </c>
      <c r="I389" s="75">
        <f>MAX(0,(H389-Constantes!$D$14)*(1-EXP(-Constantes!$D$22)))</f>
        <v>0.18640048049470823</v>
      </c>
      <c r="J389" s="75">
        <f t="shared" si="45"/>
        <v>109.99558635957531</v>
      </c>
      <c r="K389" s="75">
        <f>MAX(0,(J389-Constantes!$D$13)*(1-EXP(-Constantes!$D$23)))</f>
        <v>0.48004107988463024</v>
      </c>
      <c r="L389" s="75">
        <f t="shared" si="46"/>
        <v>0.74159948095246686</v>
      </c>
      <c r="M389" s="75">
        <f>0.0526*F389*Observaciones!$F388^1.218</f>
        <v>3.7201229125183255E-2</v>
      </c>
      <c r="N389" s="75">
        <f>M389*Constantes!$D$38</f>
        <v>1.6770663006214273E-4</v>
      </c>
      <c r="O389" s="75">
        <f t="shared" si="47"/>
        <v>22.614178457453903</v>
      </c>
      <c r="P389" s="15"/>
      <c r="Q389" s="120">
        <v>383</v>
      </c>
      <c r="R389" s="146">
        <f>ETo!$I388*((1-Constantes!$E$19)*ETo!$K388+ETo!$L388)</f>
        <v>2.048683445825791</v>
      </c>
      <c r="S389" s="121">
        <f>MIN(R389*Constantes!$E$17,0.8*(V388+Observaciones!$F388-T389-U389-Constantes!$D$14))</f>
        <v>1.2751959823841557</v>
      </c>
      <c r="T389" s="121">
        <f>IF(Observaciones!$F388&gt;0.05*Constantes!$E$18,((Observaciones!$F388-0.05*Constantes!$E$18)^2)/(Observaciones!$F388+0.95*Constantes!$E$18),0)</f>
        <v>7.4098063782443949E-2</v>
      </c>
      <c r="U389" s="121">
        <f>MAX(0,V388+Observaciones!$F388-T389-Constantes!$D$13)</f>
        <v>4.7740470143854239</v>
      </c>
      <c r="V389" s="121">
        <f>V388+Observaciones!$F388-T389-S389-U389-W388</f>
        <v>39.038282700757868</v>
      </c>
      <c r="W389" s="121">
        <f>MAX(0,(V389-Constantes!$D$14)*(1-EXP(-Constantes!$D$22)))</f>
        <v>0.1863855385937766</v>
      </c>
      <c r="X389" s="119">
        <f>X388+(Entradas!$E$19*U389-Y388)/(800*Entradas!$D$44)</f>
        <v>0</v>
      </c>
      <c r="Y389" s="119">
        <f>8000*Entradas!$D$45*X389/Constantes!$E$32</f>
        <v>0</v>
      </c>
      <c r="Z389" s="119">
        <f>10*Escenarios!$E$11*T389</f>
        <v>25.563832004943162</v>
      </c>
      <c r="AA389" s="119">
        <f>10*Escenarios!$E$11*Y389</f>
        <v>0</v>
      </c>
      <c r="AB389" s="119">
        <f>0.001*Observaciones!$F388*Escenarios!$E$9</f>
        <v>31.5</v>
      </c>
      <c r="AC389" s="119">
        <f>Observaciones!$I388</f>
        <v>5.2866259044669099E-3</v>
      </c>
      <c r="AD389" s="119">
        <f>MIN(0.0005*ETo!$M388*Escenarios!$E$9*(AH388/Constantes!$E$27)^(2/3),AH388+Z389+AA389+AB389+AC389)</f>
        <v>5.2107554313309414</v>
      </c>
      <c r="AE389" s="119">
        <f>MIN(Constantes!$E$26*(AH388/Constantes!$E$27)^(2/3),AH388+Z389+AA389+AB389+AC389-AD389)</f>
        <v>17.085687222615618</v>
      </c>
      <c r="AF389" s="119">
        <f>MIN(Entradas!$E$20,AH388+Z389+AA389+AB389+AC389-AD389-AE389)</f>
        <v>1</v>
      </c>
      <c r="AG389" s="119">
        <f>MAX(0,AH388+Z389+AA389+AB389+AC389-AD389-AE389-AF389-Constantes!$E$27)</f>
        <v>0</v>
      </c>
      <c r="AH389" s="119">
        <f t="shared" si="48"/>
        <v>5297.7307919741243</v>
      </c>
      <c r="AI389" s="119">
        <f>(Escenarios!$E$11*S389+0.1*AD389)/(Escenarios!$E$12)</f>
        <v>1.2718667695824704</v>
      </c>
      <c r="AJ389" s="119">
        <f>AG389/10/Escenarios!$E$12</f>
        <v>0</v>
      </c>
      <c r="AK389" s="119">
        <f>(Escenarios!$E$11*U389+0.1*AE389)/(Escenarios!$E$12)</f>
        <v>4.7546625919588195</v>
      </c>
      <c r="AL389" s="121">
        <f t="shared" si="49"/>
        <v>114.60623131830462</v>
      </c>
      <c r="AM389" s="121">
        <f>MAX(0,(AL389-Constantes!$D$13)*(1-EXP(-Constantes!$D$23)))</f>
        <v>0.51188913097526023</v>
      </c>
      <c r="AN389" s="121">
        <f>AJ389+W389*Escenarios!$E$11/Escenarios!$E$12+AM389</f>
        <v>0.69561201901769709</v>
      </c>
      <c r="AO389" s="121">
        <f>0.0526*AJ389*Observaciones!$F388^1.218</f>
        <v>0</v>
      </c>
      <c r="AP389" s="121">
        <f>AO389*Constantes!$E$38</f>
        <v>0</v>
      </c>
      <c r="AQ389" s="121">
        <f t="shared" si="50"/>
        <v>0</v>
      </c>
      <c r="AR389" s="15"/>
      <c r="AS389" s="74">
        <v>383</v>
      </c>
      <c r="AT389" s="146">
        <f>ETo!$I388*((1-Constantes!$F$19)*ETo!$K388+ETo!$L388)</f>
        <v>2.0495859354782291</v>
      </c>
      <c r="AU389" s="121">
        <f>MIN(AT389*Constantes!$F$17,0.8*(AX388+Observaciones!$F388-AV389-AW389-Constantes!$D$14))</f>
        <v>1.2787025980041242</v>
      </c>
      <c r="AV389" s="121">
        <f>IF(Observaciones!$F388&gt;0.05*Constantes!$F$18,((Observaciones!$F388-0.05*Constantes!$F$18)^2)/(Observaciones!$F388+0.95*Constantes!$F$18),0)</f>
        <v>7.0789070955060665E-2</v>
      </c>
      <c r="AW389" s="121">
        <f>MAX(0,AX388+Observaciones!$F388-AV389-Constantes!$D$13)</f>
        <v>4.7739238431925628</v>
      </c>
      <c r="AX389" s="121">
        <f>AX388+Observaciones!$F388-AV389-AU389-AW389-AY388</f>
        <v>39.034823336754194</v>
      </c>
      <c r="AY389" s="121">
        <f>MAX(0,(AX389-Constantes!$D$14)*(1-EXP(-Constantes!$D$22)))</f>
        <v>0.18633791250727297</v>
      </c>
      <c r="AZ389" s="119">
        <f>AZ388+(Entradas!$F$19*AW389-BA388)/(800*Entradas!$D$44)</f>
        <v>0</v>
      </c>
      <c r="BA389" s="119">
        <f>8000*Entradas!$D$45*AZ389/Constantes!$F$32</f>
        <v>0</v>
      </c>
      <c r="BB389" s="119">
        <f>10*Escenarios!$F$11*AV389</f>
        <v>23.360393415170019</v>
      </c>
      <c r="BC389" s="119">
        <f>10*Escenarios!$F$11*BA389</f>
        <v>0</v>
      </c>
      <c r="BD389" s="119">
        <f>0.001*Observaciones!$F388*Escenarios!$F$9</f>
        <v>126</v>
      </c>
      <c r="BE389" s="119">
        <f>Observaciones!$I388</f>
        <v>5.2866259044669099E-3</v>
      </c>
      <c r="BF389" s="119">
        <f>MIN(0.0005*ETo!$M388*Escenarios!$F$9*(BJ388/Constantes!$F$27)^(2/3),BJ388+BB389+BE389+BC389+BD389)</f>
        <v>16.161881017611641</v>
      </c>
      <c r="BG389" s="119">
        <f>MIN(Constantes!$F$26*(BJ388/Constantes!$F$27)^(2/3),BJ388+BB389+BC389+BD389+BE389-BF389)</f>
        <v>52.993629740459667</v>
      </c>
      <c r="BH389" s="119">
        <f>MIN(Entradas!$F$20,BJ388+BB389+BC389+BD389+BE389-BF389-BG389)</f>
        <v>1</v>
      </c>
      <c r="BI389" s="119">
        <f>MAX(0,BJ388+BB389+BC389+BD389+BE389-BF389-BG389-BH389-Constantes!$F$27)</f>
        <v>0</v>
      </c>
      <c r="BJ389" s="119">
        <f t="shared" si="51"/>
        <v>3673.4682767792883</v>
      </c>
      <c r="BK389" s="119">
        <f>(Escenarios!$F$11*AU389+0.1*BF389)/(Escenarios!$F$12)</f>
        <v>1.2518106810256362</v>
      </c>
      <c r="BL389" s="119">
        <f>BI389/10/Escenarios!$F$12</f>
        <v>0</v>
      </c>
      <c r="BM389" s="119">
        <f>(Escenarios!$F$11*AW389+0.1*BG389)/(Escenarios!$F$12)</f>
        <v>4.6525385656971583</v>
      </c>
      <c r="BN389" s="121">
        <f t="shared" si="52"/>
        <v>114.33584551515017</v>
      </c>
      <c r="BO389" s="121">
        <f>MAX(0,(BN389-Constantes!$D$13)*(1-EXP(-Constantes!$D$23)))</f>
        <v>0.51002143980621018</v>
      </c>
      <c r="BP389" s="121">
        <f>BL389+AY389*Escenarios!$F$11/Escenarios!$F$12+BO389</f>
        <v>0.68571147159878187</v>
      </c>
      <c r="BQ389" s="121">
        <f>0.0526*BL389*Observaciones!$F388^1.218</f>
        <v>0</v>
      </c>
      <c r="BR389" s="121">
        <f>BQ389*Constantes!$F$38</f>
        <v>0</v>
      </c>
      <c r="BS389" s="121">
        <f t="shared" si="53"/>
        <v>0</v>
      </c>
      <c r="BT389" s="15"/>
      <c r="BU389" s="74">
        <v>383</v>
      </c>
      <c r="BV389" s="75">
        <f>0.0526*Observaciones!$F388^2.218</f>
        <v>3.1183372517686312</v>
      </c>
      <c r="BW389" s="75">
        <f>IF(Observaciones!$F388&gt;0.05*$CA$7,((Observaciones!$F388-0.05*$CA$7)^2)/(Observaciones!$F388+0.95*$CA$7),0)</f>
        <v>0.53229249011857738</v>
      </c>
      <c r="BX389" s="75">
        <f>0.0526*BW389*Observaciones!$F388^1.218</f>
        <v>0.26347103186880089</v>
      </c>
      <c r="BY389" s="27"/>
      <c r="BZ389" s="27"/>
      <c r="CA389" s="103"/>
      <c r="CB389" s="37"/>
    </row>
    <row r="390" spans="2:80" s="2" customFormat="1" ht="14.5" x14ac:dyDescent="0.35">
      <c r="B390" s="36"/>
      <c r="C390" s="74">
        <v>384</v>
      </c>
      <c r="D390" s="146">
        <f>ETo!$I389*((1-Constantes!$D$19)*ETo!$K389+ETo!$L389)</f>
        <v>2.0157779874383497</v>
      </c>
      <c r="E390" s="75">
        <f>MIN(D390*Constantes!$D$17,0.8*(H389+Observaciones!$F389-F390-G390-Constantes!$D$14))</f>
        <v>1.2538052089353118</v>
      </c>
      <c r="F390" s="75">
        <f>IF(Observaciones!$F389&gt;0.05*Constantes!$D$18,((Observaciones!$F389-0.05*Constantes!$D$18)^2)/(Observaciones!$F389+0.95*Constantes!$D$18),0)</f>
        <v>0</v>
      </c>
      <c r="G390" s="75">
        <f>MAX(0,H389+Observaciones!$F389-F390-Constantes!$D$13)</f>
        <v>0</v>
      </c>
      <c r="H390" s="75">
        <f>H389+Observaciones!$F389-F390-E390-G390-I389</f>
        <v>38.799162329858596</v>
      </c>
      <c r="I390" s="75">
        <f>MAX(0,(H390-Constantes!$D$14)*(1-EXP(-Constantes!$D$22)))</f>
        <v>0.18309349778594877</v>
      </c>
      <c r="J390" s="75">
        <f t="shared" si="45"/>
        <v>109.51554527969068</v>
      </c>
      <c r="K390" s="75">
        <f>MAX(0,(J390-Constantes!$D$13)*(1-EXP(-Constantes!$D$23)))</f>
        <v>0.47672519393491697</v>
      </c>
      <c r="L390" s="75">
        <f t="shared" si="46"/>
        <v>0.65981869172086571</v>
      </c>
      <c r="M390" s="75">
        <f>0.0526*F390*Observaciones!$F389^1.218</f>
        <v>0</v>
      </c>
      <c r="N390" s="75">
        <f>M390*Constantes!$D$38</f>
        <v>0</v>
      </c>
      <c r="O390" s="75">
        <f t="shared" si="47"/>
        <v>0</v>
      </c>
      <c r="P390" s="15"/>
      <c r="Q390" s="120">
        <v>384</v>
      </c>
      <c r="R390" s="146">
        <f>ETo!$I389*((1-Constantes!$E$19)*ETo!$K389+ETo!$L389)</f>
        <v>2.0160570609210584</v>
      </c>
      <c r="S390" s="121">
        <f>MIN(R390*Constantes!$E$17,0.8*(V389+Observaciones!$F389-T390-U390-Constantes!$D$14))</f>
        <v>1.2548878010323687</v>
      </c>
      <c r="T390" s="121">
        <f>IF(Observaciones!$F389&gt;0.05*Constantes!$E$18,((Observaciones!$F389-0.05*Constantes!$E$18)^2)/(Observaciones!$F389+0.95*Constantes!$E$18),0)</f>
        <v>0</v>
      </c>
      <c r="U390" s="121">
        <f>MAX(0,V389+Observaciones!$F389-T390-Constantes!$D$13)</f>
        <v>0</v>
      </c>
      <c r="V390" s="121">
        <f>V389+Observaciones!$F389-T390-S390-U390-W389</f>
        <v>38.797009361131728</v>
      </c>
      <c r="W390" s="121">
        <f>MAX(0,(V390-Constantes!$D$14)*(1-EXP(-Constantes!$D$22)))</f>
        <v>0.18306385722926941</v>
      </c>
      <c r="X390" s="119">
        <f>X389+(Entradas!$E$19*U390-Y389)/(800*Entradas!$D$44)</f>
        <v>0</v>
      </c>
      <c r="Y390" s="119">
        <f>8000*Entradas!$D$45*X390/Constantes!$E$32</f>
        <v>0</v>
      </c>
      <c r="Z390" s="119">
        <f>10*Escenarios!$E$11*T390</f>
        <v>0</v>
      </c>
      <c r="AA390" s="119">
        <f>10*Escenarios!$E$11*Y390</f>
        <v>0</v>
      </c>
      <c r="AB390" s="119">
        <f>0.001*Observaciones!$F389*Escenarios!$E$9</f>
        <v>5.9999999999999991</v>
      </c>
      <c r="AC390" s="119">
        <f>Observaciones!$I389</f>
        <v>0</v>
      </c>
      <c r="AD390" s="119">
        <f>MIN(0.0005*ETo!$M389*Escenarios!$E$9*(AH389/Constantes!$E$27)^(2/3),AH389+Z390+AA390+AB390+AC390)</f>
        <v>5.1495356249911088</v>
      </c>
      <c r="AE390" s="119">
        <f>MIN(Constantes!$E$26*(AH389/Constantes!$E$27)^(2/3),AH389+Z390+AA390+AB390+AC390-AD390)</f>
        <v>17.158688577349363</v>
      </c>
      <c r="AF390" s="119">
        <f>MIN(Entradas!$E$20,AH389+Z390+AA390+AB390+AC390-AD390-AE390)</f>
        <v>1</v>
      </c>
      <c r="AG390" s="119">
        <f>MAX(0,AH389+Z390+AA390+AB390+AC390-AD390-AE390-AF390-Constantes!$E$27)</f>
        <v>0</v>
      </c>
      <c r="AH390" s="119">
        <f t="shared" si="48"/>
        <v>5280.4225677717841</v>
      </c>
      <c r="AI390" s="119">
        <f>(Escenarios!$E$11*S390+0.1*AD390)/(Escenarios!$E$12)</f>
        <v>1.251673791374738</v>
      </c>
      <c r="AJ390" s="119">
        <f>AG390/10/Escenarios!$E$12</f>
        <v>0</v>
      </c>
      <c r="AK390" s="119">
        <f>(Escenarios!$E$11*U390+0.1*AE390)/(Escenarios!$E$12)</f>
        <v>4.9024824506712465E-2</v>
      </c>
      <c r="AL390" s="121">
        <f t="shared" si="49"/>
        <v>114.14336701183608</v>
      </c>
      <c r="AM390" s="121">
        <f>MAX(0,(AL390-Constantes!$D$13)*(1-EXP(-Constantes!$D$23)))</f>
        <v>0.50869189366629564</v>
      </c>
      <c r="AN390" s="121">
        <f>AJ390+W390*Escenarios!$E$11/Escenarios!$E$12+AM390</f>
        <v>0.68914055293514687</v>
      </c>
      <c r="AO390" s="121">
        <f>0.0526*AJ390*Observaciones!$F389^1.218</f>
        <v>0</v>
      </c>
      <c r="AP390" s="121">
        <f>AO390*Constantes!$E$38</f>
        <v>0</v>
      </c>
      <c r="AQ390" s="121">
        <f t="shared" si="50"/>
        <v>0</v>
      </c>
      <c r="AR390" s="15"/>
      <c r="AS390" s="74">
        <v>384</v>
      </c>
      <c r="AT390" s="146">
        <f>ETo!$I389*((1-Constantes!$F$19)*ETo!$K389+ETo!$L389)</f>
        <v>2.016945022002405</v>
      </c>
      <c r="AU390" s="121">
        <f>MIN(AT390*Constantes!$F$17,0.8*(AX389+Observaciones!$F389-AV390-AW390-Constantes!$D$14))</f>
        <v>1.2583384746266746</v>
      </c>
      <c r="AV390" s="121">
        <f>IF(Observaciones!$F389&gt;0.05*Constantes!$F$18,((Observaciones!$F389-0.05*Constantes!$F$18)^2)/(Observaciones!$F389+0.95*Constantes!$F$18),0)</f>
        <v>0</v>
      </c>
      <c r="AW390" s="121">
        <f>MAX(0,AX389+Observaciones!$F389-AV390-Constantes!$D$13)</f>
        <v>0</v>
      </c>
      <c r="AX390" s="121">
        <f>AX389+Observaciones!$F389-AV390-AU390-AW390-AY389</f>
        <v>38.790146949620251</v>
      </c>
      <c r="AY390" s="121">
        <f>MAX(0,(AX390-Constantes!$D$14)*(1-EXP(-Constantes!$D$22)))</f>
        <v>0.18296938038210273</v>
      </c>
      <c r="AZ390" s="119">
        <f>AZ389+(Entradas!$F$19*AW390-BA389)/(800*Entradas!$D$44)</f>
        <v>0</v>
      </c>
      <c r="BA390" s="119">
        <f>8000*Entradas!$D$45*AZ390/Constantes!$F$32</f>
        <v>0</v>
      </c>
      <c r="BB390" s="119">
        <f>10*Escenarios!$F$11*AV390</f>
        <v>0</v>
      </c>
      <c r="BC390" s="119">
        <f>10*Escenarios!$F$11*BA390</f>
        <v>0</v>
      </c>
      <c r="BD390" s="119">
        <f>0.001*Observaciones!$F389*Escenarios!$F$9</f>
        <v>23.999999999999996</v>
      </c>
      <c r="BE390" s="119">
        <f>Observaciones!$I389</f>
        <v>0</v>
      </c>
      <c r="BF390" s="119">
        <f>MIN(0.0005*ETo!$M389*Escenarios!$F$9*(BJ389/Constantes!$F$27)^(2/3),BJ389+BB390+BE390+BC390+BD390)</f>
        <v>16.136858734410293</v>
      </c>
      <c r="BG390" s="119">
        <f>MIN(Constantes!$F$26*(BJ389/Constantes!$F$27)^(2/3),BJ389+BB390+BC390+BD390+BE390-BF390)</f>
        <v>53.769379183759753</v>
      </c>
      <c r="BH390" s="119">
        <f>MIN(Entradas!$F$20,BJ389+BB390+BC390+BD390+BE390-BF390-BG390)</f>
        <v>1</v>
      </c>
      <c r="BI390" s="119">
        <f>MAX(0,BJ389+BB390+BC390+BD390+BE390-BF390-BG390-BH390-Constantes!$F$27)</f>
        <v>0</v>
      </c>
      <c r="BJ390" s="119">
        <f t="shared" si="51"/>
        <v>3626.5620388611183</v>
      </c>
      <c r="BK390" s="119">
        <f>(Escenarios!$F$11*AU390+0.1*BF390)/(Escenarios!$F$12)</f>
        <v>1.2325387296034656</v>
      </c>
      <c r="BL390" s="119">
        <f>BI390/10/Escenarios!$F$12</f>
        <v>0</v>
      </c>
      <c r="BM390" s="119">
        <f>(Escenarios!$F$11*AW390+0.1*BG390)/(Escenarios!$F$12)</f>
        <v>0.15362679766788503</v>
      </c>
      <c r="BN390" s="121">
        <f t="shared" si="52"/>
        <v>113.97945087301184</v>
      </c>
      <c r="BO390" s="121">
        <f>MAX(0,(BN390-Constantes!$D$13)*(1-EXP(-Constantes!$D$23)))</f>
        <v>0.50755964218942373</v>
      </c>
      <c r="BP390" s="121">
        <f>BL390+AY390*Escenarios!$F$11/Escenarios!$F$12+BO390</f>
        <v>0.68007362940683491</v>
      </c>
      <c r="BQ390" s="121">
        <f>0.0526*BL390*Observaciones!$F389^1.218</f>
        <v>0</v>
      </c>
      <c r="BR390" s="121">
        <f>BQ390*Constantes!$F$38</f>
        <v>0</v>
      </c>
      <c r="BS390" s="121">
        <f t="shared" si="53"/>
        <v>0</v>
      </c>
      <c r="BT390" s="15"/>
      <c r="BU390" s="74">
        <v>384</v>
      </c>
      <c r="BV390" s="75">
        <f>0.0526*Observaciones!$F389^2.218</f>
        <v>7.8815157522507923E-2</v>
      </c>
      <c r="BW390" s="75">
        <f>IF(Observaciones!$F389&gt;0.05*$CA$7,((Observaciones!$F389-0.05*$CA$7)^2)/(Observaciones!$F389+0.95*$CA$7),0)</f>
        <v>0</v>
      </c>
      <c r="BX390" s="75">
        <f>0.0526*BW390*Observaciones!$F389^1.218</f>
        <v>0</v>
      </c>
      <c r="BY390" s="27"/>
      <c r="BZ390" s="27"/>
      <c r="CA390" s="103"/>
      <c r="CB390" s="37"/>
    </row>
    <row r="391" spans="2:80" s="2" customFormat="1" ht="14.5" x14ac:dyDescent="0.35">
      <c r="B391" s="36"/>
      <c r="C391" s="74">
        <v>385</v>
      </c>
      <c r="D391" s="146">
        <f>ETo!$I390*((1-Constantes!$D$19)*ETo!$K390+ETo!$L390)</f>
        <v>2.0153316876638367</v>
      </c>
      <c r="E391" s="75">
        <f>MIN(D391*Constantes!$D$17,0.8*(H390+Observaciones!$F390-F391-G391-Constantes!$D$14))</f>
        <v>1.2535276124016073</v>
      </c>
      <c r="F391" s="75">
        <f>IF(Observaciones!$F390&gt;0.05*Constantes!$D$18,((Observaciones!$F390-0.05*Constantes!$D$18)^2)/(Observaciones!$F390+0.95*Constantes!$D$18),0)</f>
        <v>0.63888653709963439</v>
      </c>
      <c r="G391" s="75">
        <f>MAX(0,H390+Observaciones!$F390-F391-Constantes!$D$13)</f>
        <v>8.860275792758955</v>
      </c>
      <c r="H391" s="75">
        <f>H390+Observaciones!$F390-F391-E391-G391-I390</f>
        <v>39.063378889812448</v>
      </c>
      <c r="I391" s="75">
        <f>MAX(0,(H391-Constantes!$D$14)*(1-EXP(-Constantes!$D$22)))</f>
        <v>0.18673104524458151</v>
      </c>
      <c r="J391" s="75">
        <f t="shared" si="45"/>
        <v>117.89909587851473</v>
      </c>
      <c r="K391" s="75">
        <f>MAX(0,(J391-Constantes!$D$13)*(1-EXP(-Constantes!$D$23)))</f>
        <v>0.53463460795013429</v>
      </c>
      <c r="L391" s="75">
        <f t="shared" si="46"/>
        <v>1.3602521902943501</v>
      </c>
      <c r="M391" s="75">
        <f>0.0526*F391*Observaciones!$F390^1.218</f>
        <v>0.6373192440731924</v>
      </c>
      <c r="N391" s="75">
        <f>M391*Constantes!$D$38</f>
        <v>2.8730949275252156E-3</v>
      </c>
      <c r="O391" s="75">
        <f t="shared" si="47"/>
        <v>211.21781299271393</v>
      </c>
      <c r="P391" s="15"/>
      <c r="Q391" s="120">
        <v>385</v>
      </c>
      <c r="R391" s="146">
        <f>ETo!$I390*((1-Constantes!$E$19)*ETo!$K390+ETo!$L390)</f>
        <v>2.0156107163845198</v>
      </c>
      <c r="S391" s="121">
        <f>MIN(R391*Constantes!$E$17,0.8*(V390+Observaciones!$F390-T391-U391-Constantes!$D$14))</f>
        <v>1.2546099754068858</v>
      </c>
      <c r="T391" s="121">
        <f>IF(Observaciones!$F390&gt;0.05*Constantes!$E$18,((Observaciones!$F390-0.05*Constantes!$E$18)^2)/(Observaciones!$F390+0.95*Constantes!$E$18),0)</f>
        <v>0.63463948524737279</v>
      </c>
      <c r="U391" s="121">
        <f>MAX(0,V390+Observaciones!$F390-T391-Constantes!$D$13)</f>
        <v>8.8623698758843616</v>
      </c>
      <c r="V391" s="121">
        <f>V390+Observaciones!$F390-T391-S391-U391-W390</f>
        <v>39.062326167363842</v>
      </c>
      <c r="W391" s="121">
        <f>MAX(0,(V391-Constantes!$D$14)*(1-EXP(-Constantes!$D$22)))</f>
        <v>0.1867165521035451</v>
      </c>
      <c r="X391" s="119">
        <f>X390+(Entradas!$E$19*U391-Y390)/(800*Entradas!$D$44)</f>
        <v>0</v>
      </c>
      <c r="Y391" s="119">
        <f>8000*Entradas!$D$45*X391/Constantes!$E$32</f>
        <v>0</v>
      </c>
      <c r="Z391" s="119">
        <f>10*Escenarios!$E$11*T391</f>
        <v>218.95062241034361</v>
      </c>
      <c r="AA391" s="119">
        <f>10*Escenarios!$E$11*Y391</f>
        <v>0</v>
      </c>
      <c r="AB391" s="119">
        <f>0.001*Observaciones!$F390*Escenarios!$E$9</f>
        <v>56</v>
      </c>
      <c r="AC391" s="119">
        <f>Observaciones!$I390</f>
        <v>62.043936092893496</v>
      </c>
      <c r="AD391" s="119">
        <f>MIN(0.0005*ETo!$M390*Escenarios!$E$9*(AH390/Constantes!$E$27)^(2/3),AH390+Z391+AA391+AB391+AC391)</f>
        <v>5.1372261167493392</v>
      </c>
      <c r="AE391" s="119">
        <f>MIN(Constantes!$E$26*(AH390/Constantes!$E$27)^(2/3),AH390+Z391+AA391+AB391+AC391-AD391)</f>
        <v>17.121295412869181</v>
      </c>
      <c r="AF391" s="119">
        <f>MIN(Entradas!$E$20,AH390+Z391+AA391+AB391+AC391-AD391-AE391)</f>
        <v>1</v>
      </c>
      <c r="AG391" s="119">
        <f>MAX(0,AH390+Z391+AA391+AB391+AC391-AD391-AE391-AF391-Constantes!$E$27)</f>
        <v>0</v>
      </c>
      <c r="AH391" s="119">
        <f t="shared" si="48"/>
        <v>5594.158604745402</v>
      </c>
      <c r="AI391" s="119">
        <f>(Escenarios!$E$11*S391+0.1*AD391)/(Escenarios!$E$12)</f>
        <v>1.251364764663214</v>
      </c>
      <c r="AJ391" s="119">
        <f>AG391/10/Escenarios!$E$12</f>
        <v>0</v>
      </c>
      <c r="AK391" s="119">
        <f>(Escenarios!$E$11*U391+0.1*AE391)/(Escenarios!$E$12)</f>
        <v>8.784682578837069</v>
      </c>
      <c r="AL391" s="121">
        <f t="shared" si="49"/>
        <v>122.41935769700684</v>
      </c>
      <c r="AM391" s="121">
        <f>MAX(0,(AL391-Constantes!$D$13)*(1-EXP(-Constantes!$D$23)))</f>
        <v>0.56585833708716082</v>
      </c>
      <c r="AN391" s="121">
        <f>AJ391+W391*Escenarios!$E$11/Escenarios!$E$12+AM391</f>
        <v>0.74990750987494104</v>
      </c>
      <c r="AO391" s="121">
        <f>0.0526*AJ391*Observaciones!$F390^1.218</f>
        <v>0</v>
      </c>
      <c r="AP391" s="121">
        <f>AO391*Constantes!$E$38</f>
        <v>0</v>
      </c>
      <c r="AQ391" s="121">
        <f t="shared" si="50"/>
        <v>0</v>
      </c>
      <c r="AR391" s="15"/>
      <c r="AS391" s="74">
        <v>385</v>
      </c>
      <c r="AT391" s="146">
        <f>ETo!$I390*((1-Constantes!$F$19)*ETo!$K390+ETo!$L390)</f>
        <v>2.0164985350412401</v>
      </c>
      <c r="AU391" s="121">
        <f>MIN(AT391*Constantes!$F$17,0.8*(AX390+Observaciones!$F390-AV391-AW391-Constantes!$D$14))</f>
        <v>1.2580599188328756</v>
      </c>
      <c r="AV391" s="121">
        <f>IF(Observaciones!$F390&gt;0.05*Constantes!$F$18,((Observaciones!$F390-0.05*Constantes!$F$18)^2)/(Observaciones!$F390+0.95*Constantes!$F$18),0)</f>
        <v>0.621277840719484</v>
      </c>
      <c r="AW391" s="121">
        <f>MAX(0,AX390+Observaciones!$F390-AV391-Constantes!$D$13)</f>
        <v>8.8688691089007676</v>
      </c>
      <c r="AX391" s="121">
        <f>AX390+Observaciones!$F390-AV391-AU391-AW391-AY390</f>
        <v>39.058970700785018</v>
      </c>
      <c r="AY391" s="121">
        <f>MAX(0,(AX391-Constantes!$D$14)*(1-EXP(-Constantes!$D$22)))</f>
        <v>0.18667035640359175</v>
      </c>
      <c r="AZ391" s="119">
        <f>AZ390+(Entradas!$F$19*AW391-BA390)/(800*Entradas!$D$44)</f>
        <v>0</v>
      </c>
      <c r="BA391" s="119">
        <f>8000*Entradas!$D$45*AZ391/Constantes!$F$32</f>
        <v>0</v>
      </c>
      <c r="BB391" s="119">
        <f>10*Escenarios!$F$11*AV391</f>
        <v>205.02168743742973</v>
      </c>
      <c r="BC391" s="119">
        <f>10*Escenarios!$F$11*BA391</f>
        <v>0</v>
      </c>
      <c r="BD391" s="119">
        <f>0.001*Observaciones!$F390*Escenarios!$F$9</f>
        <v>224</v>
      </c>
      <c r="BE391" s="119">
        <f>Observaciones!$I390</f>
        <v>62.043936092893496</v>
      </c>
      <c r="BF391" s="119">
        <f>MIN(0.0005*ETo!$M390*Escenarios!$F$9*(BJ390/Constantes!$F$27)^(2/3),BJ390+BB391+BE391+BC391+BD391)</f>
        <v>15.995812137321936</v>
      </c>
      <c r="BG391" s="119">
        <f>MIN(Constantes!$F$26*(BJ390/Constantes!$F$27)^(2/3),BJ390+BB391+BC391+BD391+BE391-BF391)</f>
        <v>53.310681435440131</v>
      </c>
      <c r="BH391" s="119">
        <f>MIN(Entradas!$F$20,BJ390+BB391+BC391+BD391+BE391-BF391-BG391)</f>
        <v>1</v>
      </c>
      <c r="BI391" s="119">
        <f>MAX(0,BJ390+BB391+BC391+BD391+BE391-BF391-BG391-BH391-Constantes!$F$27)</f>
        <v>0</v>
      </c>
      <c r="BJ391" s="119">
        <f t="shared" si="51"/>
        <v>4047.3211688186789</v>
      </c>
      <c r="BK391" s="119">
        <f>(Escenarios!$F$11*AU391+0.1*BF391)/(Escenarios!$F$12)</f>
        <v>1.2318731010062025</v>
      </c>
      <c r="BL391" s="119">
        <f>BI391/10/Escenarios!$F$12</f>
        <v>0</v>
      </c>
      <c r="BM391" s="119">
        <f>(Escenarios!$F$11*AW391+0.1*BG391)/(Escenarios!$F$12)</f>
        <v>8.5143928210648383</v>
      </c>
      <c r="BN391" s="121">
        <f t="shared" si="52"/>
        <v>121.98628405188725</v>
      </c>
      <c r="BO391" s="121">
        <f>MAX(0,(BN391-Constantes!$D$13)*(1-EXP(-Constantes!$D$23)))</f>
        <v>0.56286687890739773</v>
      </c>
      <c r="BP391" s="121">
        <f>BL391+AY391*Escenarios!$F$11/Escenarios!$F$12+BO391</f>
        <v>0.73887035780221277</v>
      </c>
      <c r="BQ391" s="121">
        <f>0.0526*BL391*Observaciones!$F390^1.218</f>
        <v>0</v>
      </c>
      <c r="BR391" s="121">
        <f>BQ391*Constantes!$F$38</f>
        <v>0</v>
      </c>
      <c r="BS391" s="121">
        <f t="shared" si="53"/>
        <v>0</v>
      </c>
      <c r="BT391" s="15"/>
      <c r="BU391" s="74">
        <v>385</v>
      </c>
      <c r="BV391" s="75">
        <f>0.0526*Observaciones!$F390^2.218</f>
        <v>11.172524570675984</v>
      </c>
      <c r="BW391" s="75">
        <f>IF(Observaciones!$F390&gt;0.05*$CA$7,((Observaciones!$F390-0.05*$CA$7)^2)/(Observaciones!$F390+0.95*$CA$7),0)</f>
        <v>2.0325902017183073</v>
      </c>
      <c r="BX391" s="75">
        <f>0.0526*BW391*Observaciones!$F390^1.218</f>
        <v>2.0276039259654492</v>
      </c>
      <c r="BY391" s="27"/>
      <c r="BZ391" s="27"/>
      <c r="CA391" s="103"/>
      <c r="CB391" s="37"/>
    </row>
    <row r="392" spans="2:80" s="2" customFormat="1" ht="14.5" x14ac:dyDescent="0.35">
      <c r="B392" s="36"/>
      <c r="C392" s="74">
        <v>386</v>
      </c>
      <c r="D392" s="146">
        <f>ETo!$I391*((1-Constantes!$D$19)*ETo!$K391+ETo!$L391)</f>
        <v>2.0041094764533312</v>
      </c>
      <c r="E392" s="75">
        <f>MIN(D392*Constantes!$D$17,0.8*(H391+Observaciones!$F391-F392-G392-Constantes!$D$14))</f>
        <v>1.246547445459024</v>
      </c>
      <c r="F392" s="75">
        <f>IF(Observaciones!$F391&gt;0.05*Constantes!$D$18,((Observaciones!$F391-0.05*Constantes!$D$18)^2)/(Observaciones!$F391+0.95*Constantes!$D$18),0)</f>
        <v>2.0240641752924171</v>
      </c>
      <c r="G392" s="75">
        <f>MAX(0,H391+Observaciones!$F391-F392-Constantes!$D$13)</f>
        <v>13.93931471452003</v>
      </c>
      <c r="H392" s="75">
        <f>H391+Observaciones!$F391-F392-E392-G392-I391</f>
        <v>39.066721509296393</v>
      </c>
      <c r="I392" s="75">
        <f>MAX(0,(H392-Constantes!$D$14)*(1-EXP(-Constantes!$D$22)))</f>
        <v>0.18677706407478323</v>
      </c>
      <c r="J392" s="75">
        <f t="shared" ref="J392:J455" si="54">J391+G392-K391</f>
        <v>131.30377598508463</v>
      </c>
      <c r="K392" s="75">
        <f>MAX(0,(J392-Constantes!$D$13)*(1-EXP(-Constantes!$D$23)))</f>
        <v>0.62722749695133961</v>
      </c>
      <c r="L392" s="75">
        <f t="shared" ref="L392:L455" si="55">F392+I392+K392</f>
        <v>2.8380687363185397</v>
      </c>
      <c r="M392" s="75">
        <f>0.0526*F392*Observaciones!$F391^1.218</f>
        <v>3.453019307893888</v>
      </c>
      <c r="N392" s="75">
        <f>M392*Constantes!$D$38</f>
        <v>1.5566534904471218E-2</v>
      </c>
      <c r="O392" s="75">
        <f t="shared" ref="O392:O455" si="56">N392*1000000/(L392/1000*10000)</f>
        <v>548.49041199275803</v>
      </c>
      <c r="P392" s="15"/>
      <c r="Q392" s="120">
        <v>386</v>
      </c>
      <c r="R392" s="146">
        <f>ETo!$I391*((1-Constantes!$E$19)*ETo!$K391+ETo!$L391)</f>
        <v>2.0043869396667984</v>
      </c>
      <c r="S392" s="121">
        <f>MIN(R392*Constantes!$E$17,0.8*(V391+Observaciones!$F391-T392-U392-Constantes!$D$14))</f>
        <v>1.2476237740946345</v>
      </c>
      <c r="T392" s="121">
        <f>IF(Observaciones!$F391&gt;0.05*Constantes!$E$18,((Observaciones!$F391-0.05*Constantes!$E$18)^2)/(Observaciones!$F391+0.95*Constantes!$E$18),0)</f>
        <v>2.0143928500092239</v>
      </c>
      <c r="U392" s="121">
        <f>MAX(0,V391+Observaciones!$F391-T392-Constantes!$D$13)</f>
        <v>13.947933317354618</v>
      </c>
      <c r="V392" s="121">
        <f>V391+Observaciones!$F391-T392-S392-U392-W391</f>
        <v>39.065659673801818</v>
      </c>
      <c r="W392" s="121">
        <f>MAX(0,(V392-Constantes!$D$14)*(1-EXP(-Constantes!$D$22)))</f>
        <v>0.18676244547175</v>
      </c>
      <c r="X392" s="119">
        <f>X391+(Entradas!$E$19*U392-Y391)/(800*Entradas!$D$44)</f>
        <v>0</v>
      </c>
      <c r="Y392" s="119">
        <f>8000*Entradas!$D$45*X392/Constantes!$E$32</f>
        <v>0</v>
      </c>
      <c r="Z392" s="119">
        <f>10*Escenarios!$E$11*T392</f>
        <v>694.96553325318223</v>
      </c>
      <c r="AA392" s="119">
        <f>10*Escenarios!$E$11*Y392</f>
        <v>0</v>
      </c>
      <c r="AB392" s="119">
        <f>0.001*Observaciones!$F391*Escenarios!$E$9</f>
        <v>87</v>
      </c>
      <c r="AC392" s="119">
        <f>Observaciones!$I391</f>
        <v>300.83094288980993</v>
      </c>
      <c r="AD392" s="119">
        <f>MIN(0.0005*ETo!$M391*Escenarios!$E$9*(AH391/Constantes!$E$27)^(2/3),AH391+Z392+AA392+AB392+AC392)</f>
        <v>5.3089834169400092</v>
      </c>
      <c r="AE392" s="119">
        <f>MIN(Constantes!$E$26*(AH391/Constantes!$E$27)^(2/3),AH391+Z392+AA392+AB392+AC392-AD392)</f>
        <v>17.792925153187685</v>
      </c>
      <c r="AF392" s="119">
        <f>MIN(Entradas!$E$20,AH391+Z392+AA392+AB392+AC392-AD392-AE392)</f>
        <v>1</v>
      </c>
      <c r="AG392" s="119">
        <f>MAX(0,AH391+Z392+AA392+AB392+AC392-AD392-AE392-AF392-Constantes!$E$27)</f>
        <v>0</v>
      </c>
      <c r="AH392" s="119">
        <f t="shared" ref="AH392:AH455" si="57">AH391+Z392+AA392+AB392+AC392-AG392-AD392-AE392-AF392</f>
        <v>6652.8531723182659</v>
      </c>
      <c r="AI392" s="119">
        <f>(Escenarios!$E$11*S392+0.1*AD392)/(Escenarios!$E$12)</f>
        <v>1.244969101370254</v>
      </c>
      <c r="AJ392" s="119">
        <f>AG392/10/Escenarios!$E$12</f>
        <v>0</v>
      </c>
      <c r="AK392" s="119">
        <f>(Escenarios!$E$11*U392+0.1*AE392)/(Escenarios!$E$12)</f>
        <v>13.799514056115802</v>
      </c>
      <c r="AL392" s="121">
        <f t="shared" ref="AL392:AL455" si="58">AL391+AK392-AM391</f>
        <v>135.65301341603549</v>
      </c>
      <c r="AM392" s="121">
        <f>MAX(0,(AL392-Constantes!$D$13)*(1-EXP(-Constantes!$D$23)))</f>
        <v>0.65726987435104678</v>
      </c>
      <c r="AN392" s="121">
        <f>AJ392+W392*Escenarios!$E$11/Escenarios!$E$12+AM392</f>
        <v>0.84136428488748605</v>
      </c>
      <c r="AO392" s="121">
        <f>0.0526*AJ392*Observaciones!$F391^1.218</f>
        <v>0</v>
      </c>
      <c r="AP392" s="121">
        <f>AO392*Constantes!$E$38</f>
        <v>0</v>
      </c>
      <c r="AQ392" s="121">
        <f t="shared" ref="AQ392:AQ455" si="59">AP392*1000000/(AN392/1000*10000)</f>
        <v>0</v>
      </c>
      <c r="AR392" s="15"/>
      <c r="AS392" s="74">
        <v>386</v>
      </c>
      <c r="AT392" s="146">
        <f>ETo!$I391*((1-Constantes!$F$19)*ETo!$K391+ETo!$L391)</f>
        <v>2.0052697771641959</v>
      </c>
      <c r="AU392" s="121">
        <f>MIN(AT392*Constantes!$F$17,0.8*(AX391+Observaciones!$F391-AV392-AW392-Constantes!$D$14))</f>
        <v>1.2510544834319024</v>
      </c>
      <c r="AV392" s="121">
        <f>IF(Observaciones!$F391&gt;0.05*Constantes!$F$18,((Observaciones!$F391-0.05*Constantes!$F$18)^2)/(Observaciones!$F391+0.95*Constantes!$F$18),0)</f>
        <v>1.9839019405575558</v>
      </c>
      <c r="AW392" s="121">
        <f>MAX(0,AX391+Observaciones!$F391-AV392-Constantes!$D$13)</f>
        <v>13.975068760227458</v>
      </c>
      <c r="AX392" s="121">
        <f>AX391+Observaciones!$F391-AV392-AU392-AW392-AY391</f>
        <v>39.062275160164511</v>
      </c>
      <c r="AY392" s="121">
        <f>MAX(0,(AX392-Constantes!$D$14)*(1-EXP(-Constantes!$D$22)))</f>
        <v>0.18671584987235892</v>
      </c>
      <c r="AZ392" s="119">
        <f>AZ391+(Entradas!$F$19*AW392-BA391)/(800*Entradas!$D$44)</f>
        <v>0</v>
      </c>
      <c r="BA392" s="119">
        <f>8000*Entradas!$D$45*AZ392/Constantes!$F$32</f>
        <v>0</v>
      </c>
      <c r="BB392" s="119">
        <f>10*Escenarios!$F$11*AV392</f>
        <v>654.68764038399343</v>
      </c>
      <c r="BC392" s="119">
        <f>10*Escenarios!$F$11*BA392</f>
        <v>0</v>
      </c>
      <c r="BD392" s="119">
        <f>0.001*Observaciones!$F391*Escenarios!$F$9</f>
        <v>348</v>
      </c>
      <c r="BE392" s="119">
        <f>Observaciones!$I391</f>
        <v>300.83094288980993</v>
      </c>
      <c r="BF392" s="119">
        <f>MIN(0.0005*ETo!$M391*Escenarios!$F$9*(BJ391/Constantes!$F$27)^(2/3),BJ391+BB392+BE392+BC392+BD392)</f>
        <v>17.114332119327127</v>
      </c>
      <c r="BG392" s="119">
        <f>MIN(Constantes!$F$26*(BJ391/Constantes!$F$27)^(2/3),BJ391+BB392+BC392+BD392+BE392-BF392)</f>
        <v>57.358256097454401</v>
      </c>
      <c r="BH392" s="119">
        <f>MIN(Entradas!$F$20,BJ391+BB392+BC392+BD392+BE392-BF392-BG392)</f>
        <v>1</v>
      </c>
      <c r="BI392" s="119">
        <f>MAX(0,BJ391+BB392+BC392+BD392+BE392-BF392-BG392-BH392-Constantes!$F$27)</f>
        <v>0</v>
      </c>
      <c r="BJ392" s="119">
        <f t="shared" ref="BJ392:BJ455" si="60">BJ391+BB392+BC392+BD392+BE392-BI392-BF392-BG392-BH392</f>
        <v>5275.3671638757014</v>
      </c>
      <c r="BK392" s="119">
        <f>(Escenarios!$F$11*AU392+0.1*BF392)/(Escenarios!$F$12)</f>
        <v>1.2284637475767284</v>
      </c>
      <c r="BL392" s="119">
        <f>BI392/10/Escenarios!$F$12</f>
        <v>0</v>
      </c>
      <c r="BM392" s="119">
        <f>(Escenarios!$F$11*AW392+0.1*BG392)/(Escenarios!$F$12)</f>
        <v>13.340374134207188</v>
      </c>
      <c r="BN392" s="121">
        <f t="shared" ref="BN392:BN455" si="61">BN391+BM392-BO391</f>
        <v>134.76379130718706</v>
      </c>
      <c r="BO392" s="121">
        <f>MAX(0,(BN392-Constantes!$D$13)*(1-EXP(-Constantes!$D$23)))</f>
        <v>0.65112756857668774</v>
      </c>
      <c r="BP392" s="121">
        <f>BL392+AY392*Escenarios!$F$11/Escenarios!$F$12+BO392</f>
        <v>0.82717394131348332</v>
      </c>
      <c r="BQ392" s="121">
        <f>0.0526*BL392*Observaciones!$F391^1.218</f>
        <v>0</v>
      </c>
      <c r="BR392" s="121">
        <f>BQ392*Constantes!$F$38</f>
        <v>0</v>
      </c>
      <c r="BS392" s="121">
        <f t="shared" ref="BS392:BS455" si="62">BR392*1000000/(BP392/1000*10000)</f>
        <v>0</v>
      </c>
      <c r="BT392" s="15"/>
      <c r="BU392" s="74">
        <v>386</v>
      </c>
      <c r="BV392" s="75">
        <f>0.0526*Observaciones!$F391^2.218</f>
        <v>29.684106211046146</v>
      </c>
      <c r="BW392" s="75">
        <f>IF(Observaciones!$F391&gt;0.05*$CA$7,((Observaciones!$F391-0.05*$CA$7)^2)/(Observaciones!$F391+0.95*$CA$7),0)</f>
        <v>4.8801140984252953</v>
      </c>
      <c r="BX392" s="75">
        <f>0.0526*BW392*Observaciones!$F391^1.218</f>
        <v>8.3253922540046101</v>
      </c>
      <c r="BY392" s="27"/>
      <c r="BZ392" s="27"/>
      <c r="CA392" s="103"/>
      <c r="CB392" s="37"/>
    </row>
    <row r="393" spans="2:80" s="2" customFormat="1" ht="14.5" x14ac:dyDescent="0.35">
      <c r="B393" s="36"/>
      <c r="C393" s="74">
        <v>387</v>
      </c>
      <c r="D393" s="146">
        <f>ETo!$I392*((1-Constantes!$D$19)*ETo!$K392+ETo!$L392)</f>
        <v>1.9552764188514244</v>
      </c>
      <c r="E393" s="75">
        <f>MIN(D393*Constantes!$D$17,0.8*(H392+Observaciones!$F392-F393-G393-Constantes!$D$14))</f>
        <v>1.2161734943736089</v>
      </c>
      <c r="F393" s="75">
        <f>IF(Observaciones!$F392&gt;0.05*Constantes!$D$18,((Observaciones!$F392-0.05*Constantes!$D$18)^2)/(Observaciones!$F392+0.95*Constantes!$D$18),0)</f>
        <v>0</v>
      </c>
      <c r="G393" s="75">
        <f>MAX(0,H392+Observaciones!$F392-F393-Constantes!$D$13)</f>
        <v>2.0667215092963929</v>
      </c>
      <c r="H393" s="75">
        <f>H392+Observaciones!$F392-F393-E393-G393-I392</f>
        <v>39.097049441551611</v>
      </c>
      <c r="I393" s="75">
        <f>MAX(0,(H393-Constantes!$D$14)*(1-EXP(-Constantes!$D$22)))</f>
        <v>0.18719459768024621</v>
      </c>
      <c r="J393" s="75">
        <f t="shared" si="54"/>
        <v>132.74326999742968</v>
      </c>
      <c r="K393" s="75">
        <f>MAX(0,(J393-Constantes!$D$13)*(1-EXP(-Constantes!$D$23)))</f>
        <v>0.63717080840997242</v>
      </c>
      <c r="L393" s="75">
        <f t="shared" si="55"/>
        <v>0.82436540609021858</v>
      </c>
      <c r="M393" s="75">
        <f>0.0526*F393*Observaciones!$F392^1.218</f>
        <v>0</v>
      </c>
      <c r="N393" s="75">
        <f>M393*Constantes!$D$38</f>
        <v>0</v>
      </c>
      <c r="O393" s="75">
        <f t="shared" si="56"/>
        <v>0</v>
      </c>
      <c r="P393" s="15"/>
      <c r="Q393" s="120">
        <v>387</v>
      </c>
      <c r="R393" s="146">
        <f>ETo!$I392*((1-Constantes!$E$19)*ETo!$K392+ETo!$L392)</f>
        <v>1.9555469543665287</v>
      </c>
      <c r="S393" s="121">
        <f>MIN(R393*Constantes!$E$17,0.8*(V392+Observaciones!$F392-T393-U393-Constantes!$D$14))</f>
        <v>1.2172234928010546</v>
      </c>
      <c r="T393" s="121">
        <f>IF(Observaciones!$F392&gt;0.05*Constantes!$E$18,((Observaciones!$F392-0.05*Constantes!$E$18)^2)/(Observaciones!$F392+0.95*Constantes!$E$18),0)</f>
        <v>0</v>
      </c>
      <c r="U393" s="121">
        <f>MAX(0,V392+Observaciones!$F392-T393-Constantes!$D$13)</f>
        <v>2.065659673801818</v>
      </c>
      <c r="V393" s="121">
        <f>V392+Observaciones!$F392-T393-S393-U393-W392</f>
        <v>39.096014061727196</v>
      </c>
      <c r="W393" s="121">
        <f>MAX(0,(V393-Constantes!$D$14)*(1-EXP(-Constantes!$D$22)))</f>
        <v>0.18718034330024189</v>
      </c>
      <c r="X393" s="119">
        <f>X392+(Entradas!$E$19*U393-Y392)/(800*Entradas!$D$44)</f>
        <v>0</v>
      </c>
      <c r="Y393" s="119">
        <f>8000*Entradas!$D$45*X393/Constantes!$E$32</f>
        <v>0</v>
      </c>
      <c r="Z393" s="119">
        <f>10*Escenarios!$E$11*T393</f>
        <v>0</v>
      </c>
      <c r="AA393" s="119">
        <f>10*Escenarios!$E$11*Y393</f>
        <v>0</v>
      </c>
      <c r="AB393" s="119">
        <f>0.001*Observaciones!$F392*Escenarios!$E$9</f>
        <v>17.5</v>
      </c>
      <c r="AC393" s="119">
        <f>Observaciones!$I392</f>
        <v>0</v>
      </c>
      <c r="AD393" s="119">
        <f>MIN(0.0005*ETo!$M392*Escenarios!$E$9*(AH392/Constantes!$E$27)^(2/3),AH392+Z393+AA393+AB393+AC393)</f>
        <v>5.8134942156002332</v>
      </c>
      <c r="AE393" s="119">
        <f>MIN(Constantes!$E$26*(AH392/Constantes!$E$27)^(2/3),AH392+Z393+AA393+AB393+AC393-AD393)</f>
        <v>19.972363461875297</v>
      </c>
      <c r="AF393" s="119">
        <f>MIN(Entradas!$E$20,AH392+Z393+AA393+AB393+AC393-AD393-AE393)</f>
        <v>1</v>
      </c>
      <c r="AG393" s="119">
        <f>MAX(0,AH392+Z393+AA393+AB393+AC393-AD393-AE393-AF393-Constantes!$E$27)</f>
        <v>0</v>
      </c>
      <c r="AH393" s="119">
        <f t="shared" si="57"/>
        <v>6643.5673146407908</v>
      </c>
      <c r="AI393" s="119">
        <f>(Escenarios!$E$11*S393+0.1*AD393)/(Escenarios!$E$12)</f>
        <v>1.216444569234183</v>
      </c>
      <c r="AJ393" s="119">
        <f>AG393/10/Escenarios!$E$12</f>
        <v>0</v>
      </c>
      <c r="AK393" s="119">
        <f>(Escenarios!$E$11*U393+0.1*AE393)/(Escenarios!$E$12)</f>
        <v>2.0932141454957214</v>
      </c>
      <c r="AL393" s="121">
        <f t="shared" si="58"/>
        <v>137.08895768718017</v>
      </c>
      <c r="AM393" s="121">
        <f>MAX(0,(AL393-Constantes!$D$13)*(1-EXP(-Constantes!$D$23)))</f>
        <v>0.66718866595614079</v>
      </c>
      <c r="AN393" s="121">
        <f>AJ393+W393*Escenarios!$E$11/Escenarios!$E$12+AM393</f>
        <v>0.85169500435209355</v>
      </c>
      <c r="AO393" s="121">
        <f>0.0526*AJ393*Observaciones!$F392^1.218</f>
        <v>0</v>
      </c>
      <c r="AP393" s="121">
        <f>AO393*Constantes!$E$38</f>
        <v>0</v>
      </c>
      <c r="AQ393" s="121">
        <f t="shared" si="59"/>
        <v>0</v>
      </c>
      <c r="AR393" s="15"/>
      <c r="AS393" s="74">
        <v>387</v>
      </c>
      <c r="AT393" s="146">
        <f>ETo!$I392*((1-Constantes!$F$19)*ETo!$K392+ETo!$L392)</f>
        <v>1.9564077491873146</v>
      </c>
      <c r="AU393" s="121">
        <f>MIN(AT393*Constantes!$F$17,0.8*(AX392+Observaciones!$F392-AV393-AW393-Constantes!$D$14))</f>
        <v>1.2205702763360873</v>
      </c>
      <c r="AV393" s="121">
        <f>IF(Observaciones!$F392&gt;0.05*Constantes!$F$18,((Observaciones!$F392-0.05*Constantes!$F$18)^2)/(Observaciones!$F392+0.95*Constantes!$F$18),0)</f>
        <v>0</v>
      </c>
      <c r="AW393" s="121">
        <f>MAX(0,AX392+Observaciones!$F392-AV393-Constantes!$D$13)</f>
        <v>2.0622751601645106</v>
      </c>
      <c r="AX393" s="121">
        <f>AX392+Observaciones!$F392-AV393-AU393-AW393-AY392</f>
        <v>39.092713873791553</v>
      </c>
      <c r="AY393" s="121">
        <f>MAX(0,(AX393-Constantes!$D$14)*(1-EXP(-Constantes!$D$22)))</f>
        <v>0.18713490863770443</v>
      </c>
      <c r="AZ393" s="119">
        <f>AZ392+(Entradas!$F$19*AW393-BA392)/(800*Entradas!$D$44)</f>
        <v>0</v>
      </c>
      <c r="BA393" s="119">
        <f>8000*Entradas!$D$45*AZ393/Constantes!$F$32</f>
        <v>0</v>
      </c>
      <c r="BB393" s="119">
        <f>10*Escenarios!$F$11*AV393</f>
        <v>0</v>
      </c>
      <c r="BC393" s="119">
        <f>10*Escenarios!$F$11*BA393</f>
        <v>0</v>
      </c>
      <c r="BD393" s="119">
        <f>0.001*Observaciones!$F392*Escenarios!$F$9</f>
        <v>70</v>
      </c>
      <c r="BE393" s="119">
        <f>Observaciones!$I392</f>
        <v>0</v>
      </c>
      <c r="BF393" s="119">
        <f>MIN(0.0005*ETo!$M392*Escenarios!$F$9*(BJ392/Constantes!$F$27)^(2/3),BJ392+BB393+BE393+BC393+BD393)</f>
        <v>19.921730990231985</v>
      </c>
      <c r="BG393" s="119">
        <f>MIN(Constantes!$F$26*(BJ392/Constantes!$F$27)^(2/3),BJ392+BB393+BC393+BD393+BE393-BF393)</f>
        <v>68.441463493489906</v>
      </c>
      <c r="BH393" s="119">
        <f>MIN(Entradas!$F$20,BJ392+BB393+BC393+BD393+BE393-BF393-BG393)</f>
        <v>1</v>
      </c>
      <c r="BI393" s="119">
        <f>MAX(0,BJ392+BB393+BC393+BD393+BE393-BF393-BG393-BH393-Constantes!$F$27)</f>
        <v>0</v>
      </c>
      <c r="BJ393" s="119">
        <f t="shared" si="60"/>
        <v>5256.0039693919789</v>
      </c>
      <c r="BK393" s="119">
        <f>(Escenarios!$F$11*AU393+0.1*BF393)/(Escenarios!$F$12)</f>
        <v>1.2077426348032594</v>
      </c>
      <c r="BL393" s="119">
        <f>BI393/10/Escenarios!$F$12</f>
        <v>0</v>
      </c>
      <c r="BM393" s="119">
        <f>(Escenarios!$F$11*AW393+0.1*BG393)/(Escenarios!$F$12)</f>
        <v>2.1399779038507956</v>
      </c>
      <c r="BN393" s="121">
        <f t="shared" si="61"/>
        <v>136.25264164246116</v>
      </c>
      <c r="BO393" s="121">
        <f>MAX(0,(BN393-Constantes!$D$13)*(1-EXP(-Constantes!$D$23)))</f>
        <v>0.66141180906116415</v>
      </c>
      <c r="BP393" s="121">
        <f>BL393+AY393*Escenarios!$F$11/Escenarios!$F$12+BO393</f>
        <v>0.8378532943481426</v>
      </c>
      <c r="BQ393" s="121">
        <f>0.0526*BL393*Observaciones!$F392^1.218</f>
        <v>0</v>
      </c>
      <c r="BR393" s="121">
        <f>BQ393*Constantes!$F$38</f>
        <v>0</v>
      </c>
      <c r="BS393" s="121">
        <f t="shared" si="62"/>
        <v>0</v>
      </c>
      <c r="BT393" s="15"/>
      <c r="BU393" s="74">
        <v>387</v>
      </c>
      <c r="BV393" s="75">
        <f>0.0526*Observaciones!$F392^2.218</f>
        <v>0.84669825852460612</v>
      </c>
      <c r="BW393" s="75">
        <f>IF(Observaciones!$F392&gt;0.05*$CA$7,((Observaciones!$F392-0.05*$CA$7)^2)/(Observaciones!$F392+0.95*$CA$7),0)</f>
        <v>8.5881224531493036E-2</v>
      </c>
      <c r="BX393" s="75">
        <f>0.0526*BW393*Observaciones!$F392^1.218</f>
        <v>2.0775852357364521E-2</v>
      </c>
      <c r="BY393" s="27"/>
      <c r="BZ393" s="27"/>
      <c r="CA393" s="103"/>
      <c r="CB393" s="37"/>
    </row>
    <row r="394" spans="2:80" s="2" customFormat="1" ht="14.5" x14ac:dyDescent="0.35">
      <c r="B394" s="36"/>
      <c r="C394" s="74">
        <v>388</v>
      </c>
      <c r="D394" s="146">
        <f>ETo!$I393*((1-Constantes!$D$19)*ETo!$K393+ETo!$L393)</f>
        <v>2.0512672123647628</v>
      </c>
      <c r="E394" s="75">
        <f>MIN(D394*Constantes!$D$17,0.8*(H393+Observaciones!$F393-F394-G394-Constantes!$D$14))</f>
        <v>1.2758793536829485</v>
      </c>
      <c r="F394" s="75">
        <f>IF(Observaciones!$F393&gt;0.05*Constantes!$D$18,((Observaciones!$F393-0.05*Constantes!$D$18)^2)/(Observaciones!$F393+0.95*Constantes!$D$18),0)</f>
        <v>0.18265183029993415</v>
      </c>
      <c r="G394" s="75">
        <f>MAX(0,H393+Observaciones!$F393-F394-Constantes!$D$13)</f>
        <v>6.1143976112516825</v>
      </c>
      <c r="H394" s="75">
        <f>H393+Observaciones!$F393-F394-E394-G394-I393</f>
        <v>39.036926048636808</v>
      </c>
      <c r="I394" s="75">
        <f>MAX(0,(H394-Constantes!$D$14)*(1-EXP(-Constantes!$D$22)))</f>
        <v>0.18636686116312623</v>
      </c>
      <c r="J394" s="75">
        <f t="shared" si="54"/>
        <v>138.22049680027141</v>
      </c>
      <c r="K394" s="75">
        <f>MAX(0,(J394-Constantes!$D$13)*(1-EXP(-Constantes!$D$23)))</f>
        <v>0.67500477754299082</v>
      </c>
      <c r="L394" s="75">
        <f t="shared" si="55"/>
        <v>1.0440234690060513</v>
      </c>
      <c r="M394" s="75">
        <f>0.0526*F394*Observaciones!$F393^1.218</f>
        <v>0.11543977614387434</v>
      </c>
      <c r="N394" s="75">
        <f>M394*Constantes!$D$38</f>
        <v>5.2041333814724963E-4</v>
      </c>
      <c r="O394" s="75">
        <f t="shared" si="56"/>
        <v>49.846900342451335</v>
      </c>
      <c r="P394" s="15"/>
      <c r="Q394" s="120">
        <v>388</v>
      </c>
      <c r="R394" s="146">
        <f>ETo!$I393*((1-Constantes!$E$19)*ETo!$K393+ETo!$L393)</f>
        <v>2.0515513514392856</v>
      </c>
      <c r="S394" s="121">
        <f>MIN(R394*Constantes!$E$17,0.8*(V393+Observaciones!$F393-T394-U394-Constantes!$D$14))</f>
        <v>1.276981100394279</v>
      </c>
      <c r="T394" s="121">
        <f>IF(Observaciones!$F393&gt;0.05*Constantes!$E$18,((Observaciones!$F393-0.05*Constantes!$E$18)^2)/(Observaciones!$F393+0.95*Constantes!$E$18),0)</f>
        <v>0.18081025155730457</v>
      </c>
      <c r="U394" s="121">
        <f>MAX(0,V393+Observaciones!$F393-T394-Constantes!$D$13)</f>
        <v>6.1152038101698949</v>
      </c>
      <c r="V394" s="121">
        <f>V393+Observaciones!$F393-T394-S394-U394-W393</f>
        <v>39.035838556305478</v>
      </c>
      <c r="W394" s="121">
        <f>MAX(0,(V394-Constantes!$D$14)*(1-EXP(-Constantes!$D$22)))</f>
        <v>0.18635188933483962</v>
      </c>
      <c r="X394" s="119">
        <f>X393+(Entradas!$E$19*U394-Y393)/(800*Entradas!$D$44)</f>
        <v>0</v>
      </c>
      <c r="Y394" s="119">
        <f>8000*Entradas!$D$45*X394/Constantes!$E$32</f>
        <v>0</v>
      </c>
      <c r="Z394" s="119">
        <f>10*Escenarios!$E$11*T394</f>
        <v>62.379536787270077</v>
      </c>
      <c r="AA394" s="119">
        <f>10*Escenarios!$E$11*Y394</f>
        <v>0</v>
      </c>
      <c r="AB394" s="119">
        <f>0.001*Observaciones!$F393*Escenarios!$E$9</f>
        <v>38.5</v>
      </c>
      <c r="AC394" s="119">
        <f>Observaciones!$I393</f>
        <v>5.4432146480880519</v>
      </c>
      <c r="AD394" s="119">
        <f>MIN(0.0005*ETo!$M393*Escenarios!$E$9*(AH393/Constantes!$E$27)^(2/3),AH393+Z394+AA394+AB394+AC394)</f>
        <v>6.0943295583839108</v>
      </c>
      <c r="AE394" s="119">
        <f>MIN(Constantes!$E$26*(AH393/Constantes!$E$27)^(2/3),AH393+Z394+AA394+AB394+AC394-AD394)</f>
        <v>19.953774575777302</v>
      </c>
      <c r="AF394" s="119">
        <f>MIN(Entradas!$E$20,AH393+Z394+AA394+AB394+AC394-AD394-AE394)</f>
        <v>1</v>
      </c>
      <c r="AG394" s="119">
        <f>MAX(0,AH393+Z394+AA394+AB394+AC394-AD394-AE394-AF394-Constantes!$E$27)</f>
        <v>56.175295275320423</v>
      </c>
      <c r="AH394" s="119">
        <f t="shared" si="57"/>
        <v>6666.666666666667</v>
      </c>
      <c r="AI394" s="119">
        <f>(Escenarios!$E$11*S394+0.1*AD394)/(Escenarios!$E$12)</f>
        <v>1.2761508834126005</v>
      </c>
      <c r="AJ394" s="119">
        <f>AG394/10/Escenarios!$E$12</f>
        <v>0.16050084364377262</v>
      </c>
      <c r="AK394" s="119">
        <f>(Escenarios!$E$11*U394+0.1*AE394)/(Escenarios!$E$12)</f>
        <v>6.0848545402411167</v>
      </c>
      <c r="AL394" s="121">
        <f t="shared" si="58"/>
        <v>142.50662356146515</v>
      </c>
      <c r="AM394" s="121">
        <f>MAX(0,(AL394-Constantes!$D$13)*(1-EXP(-Constantes!$D$23)))</f>
        <v>0.70461121770337898</v>
      </c>
      <c r="AN394" s="121">
        <f>AJ394+W394*Escenarios!$E$11/Escenarios!$E$12+AM394</f>
        <v>1.0488017808343506</v>
      </c>
      <c r="AO394" s="121">
        <f>0.0526*AJ394*Observaciones!$F393^1.218</f>
        <v>0.10143988938251974</v>
      </c>
      <c r="AP394" s="121">
        <f>AO394*Constantes!$E$38</f>
        <v>4.5428205017095357E-4</v>
      </c>
      <c r="AQ394" s="121">
        <f t="shared" si="59"/>
        <v>43.314385851782191</v>
      </c>
      <c r="AR394" s="15"/>
      <c r="AS394" s="74">
        <v>388</v>
      </c>
      <c r="AT394" s="146">
        <f>ETo!$I393*((1-Constantes!$F$19)*ETo!$K393+ETo!$L393)</f>
        <v>2.0524554303127682</v>
      </c>
      <c r="AU394" s="121">
        <f>MIN(AT394*Constantes!$F$17,0.8*(AX393+Observaciones!$F393-AV394-AW394-Constantes!$D$14))</f>
        <v>1.2804928281361574</v>
      </c>
      <c r="AV394" s="121">
        <f>IF(Observaciones!$F393&gt;0.05*Constantes!$F$18,((Observaciones!$F393-0.05*Constantes!$F$18)^2)/(Observaciones!$F393+0.95*Constantes!$F$18),0)</f>
        <v>0.17503675478014891</v>
      </c>
      <c r="AW394" s="121">
        <f>MAX(0,AX393+Observaciones!$F393-AV394-Constantes!$D$13)</f>
        <v>6.1176771190114039</v>
      </c>
      <c r="AX394" s="121">
        <f>AX393+Observaciones!$F393-AV394-AU394-AW394-AY393</f>
        <v>39.032372263226144</v>
      </c>
      <c r="AY394" s="121">
        <f>MAX(0,(AX394-Constantes!$D$14)*(1-EXP(-Constantes!$D$22)))</f>
        <v>0.18630416785370379</v>
      </c>
      <c r="AZ394" s="119">
        <f>AZ393+(Entradas!$F$19*AW394-BA393)/(800*Entradas!$D$44)</f>
        <v>0</v>
      </c>
      <c r="BA394" s="119">
        <f>8000*Entradas!$D$45*AZ394/Constantes!$F$32</f>
        <v>0</v>
      </c>
      <c r="BB394" s="119">
        <f>10*Escenarios!$F$11*AV394</f>
        <v>57.762129077449138</v>
      </c>
      <c r="BC394" s="119">
        <f>10*Escenarios!$F$11*BA394</f>
        <v>0</v>
      </c>
      <c r="BD394" s="119">
        <f>0.001*Observaciones!$F393*Escenarios!$F$9</f>
        <v>154</v>
      </c>
      <c r="BE394" s="119">
        <f>Observaciones!$I393</f>
        <v>5.4432146480880519</v>
      </c>
      <c r="BF394" s="119">
        <f>MIN(0.0005*ETo!$M393*Escenarios!$F$9*(BJ393/Constantes!$F$27)^(2/3),BJ393+BB394+BE394+BC394+BD394)</f>
        <v>20.852373249945586</v>
      </c>
      <c r="BG394" s="119">
        <f>MIN(Constantes!$F$26*(BJ393/Constantes!$F$27)^(2/3),BJ393+BB394+BC394+BD394+BE394-BF394)</f>
        <v>68.273884963602072</v>
      </c>
      <c r="BH394" s="119">
        <f>MIN(Entradas!$F$20,BJ393+BB394+BC394+BD394+BE394-BF394-BG394)</f>
        <v>1</v>
      </c>
      <c r="BI394" s="119">
        <f>MAX(0,BJ393+BB394+BC394+BD394+BE394-BF394-BG394-BH394-Constantes!$F$27)</f>
        <v>0</v>
      </c>
      <c r="BJ394" s="119">
        <f t="shared" si="60"/>
        <v>5383.0830549039692</v>
      </c>
      <c r="BK394" s="119">
        <f>(Escenarios!$F$11*AU394+0.1*BF394)/(Escenarios!$F$12)</f>
        <v>1.2669000186710786</v>
      </c>
      <c r="BL394" s="119">
        <f>BI394/10/Escenarios!$F$12</f>
        <v>0</v>
      </c>
      <c r="BM394" s="119">
        <f>(Escenarios!$F$11*AW394+0.1*BG394)/(Escenarios!$F$12)</f>
        <v>5.9631638121067585</v>
      </c>
      <c r="BN394" s="121">
        <f t="shared" si="61"/>
        <v>141.55439364550674</v>
      </c>
      <c r="BO394" s="121">
        <f>MAX(0,(BN394-Constantes!$D$13)*(1-EXP(-Constantes!$D$23)))</f>
        <v>0.69803368521390541</v>
      </c>
      <c r="BP394" s="121">
        <f>BL394+AY394*Escenarios!$F$11/Escenarios!$F$12+BO394</f>
        <v>0.87369190061882618</v>
      </c>
      <c r="BQ394" s="121">
        <f>0.0526*BL394*Observaciones!$F393^1.218</f>
        <v>0</v>
      </c>
      <c r="BR394" s="121">
        <f>BQ394*Constantes!$F$38</f>
        <v>0</v>
      </c>
      <c r="BS394" s="121">
        <f t="shared" si="62"/>
        <v>0</v>
      </c>
      <c r="BT394" s="15"/>
      <c r="BU394" s="74">
        <v>388</v>
      </c>
      <c r="BV394" s="75">
        <f>0.0526*Observaciones!$F393^2.218</f>
        <v>4.8665610130935137</v>
      </c>
      <c r="BW394" s="75">
        <f>IF(Observaciones!$F393&gt;0.05*$CA$7,((Observaciones!$F393-0.05*$CA$7)^2)/(Observaciones!$F393+0.95*$CA$7),0)</f>
        <v>0.87722184342020937</v>
      </c>
      <c r="BX394" s="75">
        <f>0.0526*BW394*Observaciones!$F393^1.218</f>
        <v>0.55442254844452155</v>
      </c>
      <c r="BY394" s="27"/>
      <c r="BZ394" s="27"/>
      <c r="CA394" s="103"/>
      <c r="CB394" s="37"/>
    </row>
    <row r="395" spans="2:80" s="2" customFormat="1" ht="14.5" x14ac:dyDescent="0.35">
      <c r="B395" s="36"/>
      <c r="C395" s="74">
        <v>389</v>
      </c>
      <c r="D395" s="146">
        <f>ETo!$I394*((1-Constantes!$D$19)*ETo!$K394+ETo!$L394)</f>
        <v>2.0345458786303841</v>
      </c>
      <c r="E395" s="75">
        <f>MIN(D395*Constantes!$D$17,0.8*(H394+Observaciones!$F394-F395-G395-Constantes!$D$14))</f>
        <v>1.2654787562624197</v>
      </c>
      <c r="F395" s="75">
        <f>IF(Observaciones!$F394&gt;0.05*Constantes!$D$18,((Observaciones!$F394-0.05*Constantes!$D$18)^2)/(Observaciones!$F394+0.95*Constantes!$D$18),0)</f>
        <v>0</v>
      </c>
      <c r="G395" s="75">
        <f>MAX(0,H394+Observaciones!$F394-F395-Constantes!$D$13)</f>
        <v>0</v>
      </c>
      <c r="H395" s="75">
        <f>H394+Observaciones!$F394-F395-E395-G395-I394</f>
        <v>38.685080431211261</v>
      </c>
      <c r="I395" s="75">
        <f>MAX(0,(H395-Constantes!$D$14)*(1-EXP(-Constantes!$D$22)))</f>
        <v>0.18152289857531226</v>
      </c>
      <c r="J395" s="75">
        <f t="shared" si="54"/>
        <v>137.54549202272841</v>
      </c>
      <c r="K395" s="75">
        <f>MAX(0,(J395-Constantes!$D$13)*(1-EXP(-Constantes!$D$23)))</f>
        <v>0.67034217896209003</v>
      </c>
      <c r="L395" s="75">
        <f t="shared" si="55"/>
        <v>0.85186507753740226</v>
      </c>
      <c r="M395" s="75">
        <f>0.0526*F395*Observaciones!$F394^1.218</f>
        <v>0</v>
      </c>
      <c r="N395" s="75">
        <f>M395*Constantes!$D$38</f>
        <v>0</v>
      </c>
      <c r="O395" s="75">
        <f t="shared" si="56"/>
        <v>0</v>
      </c>
      <c r="P395" s="15"/>
      <c r="Q395" s="120">
        <v>389</v>
      </c>
      <c r="R395" s="146">
        <f>ETo!$I394*((1-Constantes!$E$19)*ETo!$K394+ETo!$L394)</f>
        <v>2.0348277016585015</v>
      </c>
      <c r="S395" s="121">
        <f>MIN(R395*Constantes!$E$17,0.8*(V394+Observaciones!$F394-T395-U395-Constantes!$D$14))</f>
        <v>1.2665715219624782</v>
      </c>
      <c r="T395" s="121">
        <f>IF(Observaciones!$F394&gt;0.05*Constantes!$E$18,((Observaciones!$F394-0.05*Constantes!$E$18)^2)/(Observaciones!$F394+0.95*Constantes!$E$18),0)</f>
        <v>0</v>
      </c>
      <c r="U395" s="121">
        <f>MAX(0,V394+Observaciones!$F394-T395-Constantes!$D$13)</f>
        <v>0</v>
      </c>
      <c r="V395" s="121">
        <f>V394+Observaciones!$F394-T395-S395-U395-W394</f>
        <v>38.682915145008167</v>
      </c>
      <c r="W395" s="121">
        <f>MAX(0,(V395-Constantes!$D$14)*(1-EXP(-Constantes!$D$22)))</f>
        <v>0.1814930884402978</v>
      </c>
      <c r="X395" s="119">
        <f>X394+(Entradas!$E$19*U395-Y394)/(800*Entradas!$D$44)</f>
        <v>0</v>
      </c>
      <c r="Y395" s="119">
        <f>8000*Entradas!$D$45*X395/Constantes!$E$32</f>
        <v>0</v>
      </c>
      <c r="Z395" s="119">
        <f>10*Escenarios!$E$11*T395</f>
        <v>0</v>
      </c>
      <c r="AA395" s="119">
        <f>10*Escenarios!$E$11*Y395</f>
        <v>0</v>
      </c>
      <c r="AB395" s="119">
        <f>0.001*Observaciones!$F394*Escenarios!$E$9</f>
        <v>5.5</v>
      </c>
      <c r="AC395" s="119">
        <f>Observaciones!$I394</f>
        <v>0</v>
      </c>
      <c r="AD395" s="119">
        <f>MIN(0.0005*ETo!$M394*Escenarios!$E$9*(AH394/Constantes!$E$27)^(2/3),AH394+Z395+AA395+AB395+AC395)</f>
        <v>6.0586541435818972</v>
      </c>
      <c r="AE395" s="119">
        <f>MIN(Constantes!$E$26*(AH394/Constantes!$E$27)^(2/3),AH394+Z395+AA395+AB395+AC395-AD395)</f>
        <v>20</v>
      </c>
      <c r="AF395" s="119">
        <f>MIN(Entradas!$E$20,AH394+Z395+AA395+AB395+AC395-AD395-AE395)</f>
        <v>1</v>
      </c>
      <c r="AG395" s="119">
        <f>MAX(0,AH394+Z395+AA395+AB395+AC395-AD395-AE395-AF395-Constantes!$E$27)</f>
        <v>0</v>
      </c>
      <c r="AH395" s="119">
        <f t="shared" si="57"/>
        <v>6645.1080125230847</v>
      </c>
      <c r="AI395" s="119">
        <f>(Escenarios!$E$11*S395+0.1*AD395)/(Escenarios!$E$12)</f>
        <v>1.2657880834875341</v>
      </c>
      <c r="AJ395" s="119">
        <f>AG395/10/Escenarios!$E$12</f>
        <v>0</v>
      </c>
      <c r="AK395" s="119">
        <f>(Escenarios!$E$11*U395+0.1*AE395)/(Escenarios!$E$12)</f>
        <v>5.7142857142857141E-2</v>
      </c>
      <c r="AL395" s="121">
        <f t="shared" si="58"/>
        <v>141.85915520090461</v>
      </c>
      <c r="AM395" s="121">
        <f>MAX(0,(AL395-Constantes!$D$13)*(1-EXP(-Constantes!$D$23)))</f>
        <v>0.70013882704843222</v>
      </c>
      <c r="AN395" s="121">
        <f>AJ395+W395*Escenarios!$E$11/Escenarios!$E$12+AM395</f>
        <v>0.87903915708244007</v>
      </c>
      <c r="AO395" s="121">
        <f>0.0526*AJ395*Observaciones!$F394^1.218</f>
        <v>0</v>
      </c>
      <c r="AP395" s="121">
        <f>AO395*Constantes!$E$38</f>
        <v>0</v>
      </c>
      <c r="AQ395" s="121">
        <f t="shared" si="59"/>
        <v>0</v>
      </c>
      <c r="AR395" s="15"/>
      <c r="AS395" s="74">
        <v>389</v>
      </c>
      <c r="AT395" s="146">
        <f>ETo!$I394*((1-Constantes!$F$19)*ETo!$K394+ETo!$L394)</f>
        <v>2.0357244112934216</v>
      </c>
      <c r="AU395" s="121">
        <f>MIN(AT395*Constantes!$F$17,0.8*(AX394+Observaciones!$F394-AV395-AW395-Constantes!$D$14))</f>
        <v>1.2700546234641961</v>
      </c>
      <c r="AV395" s="121">
        <f>IF(Observaciones!$F394&gt;0.05*Constantes!$F$18,((Observaciones!$F394-0.05*Constantes!$F$18)^2)/(Observaciones!$F394+0.95*Constantes!$F$18),0)</f>
        <v>0</v>
      </c>
      <c r="AW395" s="121">
        <f>MAX(0,AX394+Observaciones!$F394-AV395-Constantes!$D$13)</f>
        <v>0</v>
      </c>
      <c r="AX395" s="121">
        <f>AX394+Observaciones!$F394-AV395-AU395-AW395-AY394</f>
        <v>38.676013471908242</v>
      </c>
      <c r="AY395" s="121">
        <f>MAX(0,(AX395-Constantes!$D$14)*(1-EXP(-Constantes!$D$22)))</f>
        <v>0.1813980710672409</v>
      </c>
      <c r="AZ395" s="119">
        <f>AZ394+(Entradas!$F$19*AW395-BA394)/(800*Entradas!$D$44)</f>
        <v>0</v>
      </c>
      <c r="BA395" s="119">
        <f>8000*Entradas!$D$45*AZ395/Constantes!$F$32</f>
        <v>0</v>
      </c>
      <c r="BB395" s="119">
        <f>10*Escenarios!$F$11*AV395</f>
        <v>0</v>
      </c>
      <c r="BC395" s="119">
        <f>10*Escenarios!$F$11*BA395</f>
        <v>0</v>
      </c>
      <c r="BD395" s="119">
        <f>0.001*Observaciones!$F394*Escenarios!$F$9</f>
        <v>22</v>
      </c>
      <c r="BE395" s="119">
        <f>Observaciones!$I394</f>
        <v>0</v>
      </c>
      <c r="BF395" s="119">
        <f>MIN(0.0005*ETo!$M394*Escenarios!$F$9*(BJ394/Constantes!$F$27)^(2/3),BJ394+BB395+BE395+BC395+BD395)</f>
        <v>21.014434746498381</v>
      </c>
      <c r="BG395" s="119">
        <f>MIN(Constantes!$F$26*(BJ394/Constantes!$F$27)^(2/3),BJ394+BB395+BC395+BD395+BE395-BF395)</f>
        <v>69.369976395696938</v>
      </c>
      <c r="BH395" s="119">
        <f>MIN(Entradas!$F$20,BJ394+BB395+BC395+BD395+BE395-BF395-BG395)</f>
        <v>1</v>
      </c>
      <c r="BI395" s="119">
        <f>MAX(0,BJ394+BB395+BC395+BD395+BE395-BF395-BG395-BH395-Constantes!$F$27)</f>
        <v>0</v>
      </c>
      <c r="BJ395" s="119">
        <f t="shared" si="60"/>
        <v>5313.6986437617743</v>
      </c>
      <c r="BK395" s="119">
        <f>(Escenarios!$F$11*AU395+0.1*BF395)/(Escenarios!$F$12)</f>
        <v>1.2575213156848088</v>
      </c>
      <c r="BL395" s="119">
        <f>BI395/10/Escenarios!$F$12</f>
        <v>0</v>
      </c>
      <c r="BM395" s="119">
        <f>(Escenarios!$F$11*AW395+0.1*BG395)/(Escenarios!$F$12)</f>
        <v>0.19819993255913412</v>
      </c>
      <c r="BN395" s="121">
        <f t="shared" si="61"/>
        <v>141.05455989285196</v>
      </c>
      <c r="BO395" s="121">
        <f>MAX(0,(BN395-Constantes!$D$13)*(1-EXP(-Constantes!$D$23)))</f>
        <v>0.69458108128671903</v>
      </c>
      <c r="BP395" s="121">
        <f>BL395+AY395*Escenarios!$F$11/Escenarios!$F$12+BO395</f>
        <v>0.86561354829297477</v>
      </c>
      <c r="BQ395" s="121">
        <f>0.0526*BL395*Observaciones!$F394^1.218</f>
        <v>0</v>
      </c>
      <c r="BR395" s="121">
        <f>BQ395*Constantes!$F$38</f>
        <v>0</v>
      </c>
      <c r="BS395" s="121">
        <f t="shared" si="62"/>
        <v>0</v>
      </c>
      <c r="BT395" s="15"/>
      <c r="BU395" s="74">
        <v>389</v>
      </c>
      <c r="BV395" s="75">
        <f>0.0526*Observaciones!$F394^2.218</f>
        <v>6.4982246287524456E-2</v>
      </c>
      <c r="BW395" s="75">
        <f>IF(Observaciones!$F394&gt;0.05*$CA$7,((Observaciones!$F394-0.05*$CA$7)^2)/(Observaciones!$F394+0.95*$CA$7),0)</f>
        <v>0</v>
      </c>
      <c r="BX395" s="75">
        <f>0.0526*BW395*Observaciones!$F394^1.218</f>
        <v>0</v>
      </c>
      <c r="BY395" s="27"/>
      <c r="BZ395" s="27"/>
      <c r="CA395" s="103"/>
      <c r="CB395" s="37"/>
    </row>
    <row r="396" spans="2:80" s="2" customFormat="1" ht="14.5" x14ac:dyDescent="0.35">
      <c r="B396" s="36"/>
      <c r="C396" s="74">
        <v>390</v>
      </c>
      <c r="D396" s="146">
        <f>ETo!$I395*((1-Constantes!$D$19)*ETo!$K395+ETo!$L395)</f>
        <v>2.0820702521150274</v>
      </c>
      <c r="E396" s="75">
        <f>MIN(D396*Constantes!$D$17,0.8*(H395+Observaciones!$F395-F396-G396-Constantes!$D$14))</f>
        <v>1.295038711474628</v>
      </c>
      <c r="F396" s="75">
        <f>IF(Observaciones!$F395&gt;0.05*Constantes!$D$18,((Observaciones!$F395-0.05*Constantes!$D$18)^2)/(Observaciones!$F395+0.95*Constantes!$D$18),0)</f>
        <v>0</v>
      </c>
      <c r="G396" s="75">
        <f>MAX(0,H395+Observaciones!$F395-F396-Constantes!$D$13)</f>
        <v>0</v>
      </c>
      <c r="H396" s="75">
        <f>H395+Observaciones!$F395-F396-E396-G396-I395</f>
        <v>38.608518821161326</v>
      </c>
      <c r="I396" s="75">
        <f>MAX(0,(H396-Constantes!$D$14)*(1-EXP(-Constantes!$D$22)))</f>
        <v>0.18046885226529061</v>
      </c>
      <c r="J396" s="75">
        <f t="shared" si="54"/>
        <v>136.87514984376631</v>
      </c>
      <c r="K396" s="75">
        <f>MAX(0,(J396-Constantes!$D$13)*(1-EXP(-Constantes!$D$23)))</f>
        <v>0.66571178730216207</v>
      </c>
      <c r="L396" s="75">
        <f t="shared" si="55"/>
        <v>0.84618063956745271</v>
      </c>
      <c r="M396" s="75">
        <f>0.0526*F396*Observaciones!$F395^1.218</f>
        <v>0</v>
      </c>
      <c r="N396" s="75">
        <f>M396*Constantes!$D$38</f>
        <v>0</v>
      </c>
      <c r="O396" s="75">
        <f t="shared" si="56"/>
        <v>0</v>
      </c>
      <c r="P396" s="15"/>
      <c r="Q396" s="120">
        <v>390</v>
      </c>
      <c r="R396" s="146">
        <f>ETo!$I395*((1-Constantes!$E$19)*ETo!$K395+ETo!$L395)</f>
        <v>2.0823587280362665</v>
      </c>
      <c r="S396" s="121">
        <f>MIN(R396*Constantes!$E$17,0.8*(V395+Observaciones!$F395-T396-U396-Constantes!$D$14))</f>
        <v>1.2961570462654239</v>
      </c>
      <c r="T396" s="121">
        <f>IF(Observaciones!$F395&gt;0.05*Constantes!$E$18,((Observaciones!$F395-0.05*Constantes!$E$18)^2)/(Observaciones!$F395+0.95*Constantes!$E$18),0)</f>
        <v>0</v>
      </c>
      <c r="U396" s="121">
        <f>MAX(0,V395+Observaciones!$F395-T396-Constantes!$D$13)</f>
        <v>0</v>
      </c>
      <c r="V396" s="121">
        <f>V395+Observaciones!$F395-T396-S396-U396-W395</f>
        <v>38.605265010302446</v>
      </c>
      <c r="W396" s="121">
        <f>MAX(0,(V396-Constantes!$D$14)*(1-EXP(-Constantes!$D$22)))</f>
        <v>0.18042405608967368</v>
      </c>
      <c r="X396" s="119">
        <f>X395+(Entradas!$E$19*U396-Y395)/(800*Entradas!$D$44)</f>
        <v>0</v>
      </c>
      <c r="Y396" s="119">
        <f>8000*Entradas!$D$45*X396/Constantes!$E$32</f>
        <v>0</v>
      </c>
      <c r="Z396" s="119">
        <f>10*Escenarios!$E$11*T396</f>
        <v>0</v>
      </c>
      <c r="AA396" s="119">
        <f>10*Escenarios!$E$11*Y396</f>
        <v>0</v>
      </c>
      <c r="AB396" s="119">
        <f>0.001*Observaciones!$F395*Escenarios!$E$9</f>
        <v>7</v>
      </c>
      <c r="AC396" s="119">
        <f>Observaciones!$I395</f>
        <v>0</v>
      </c>
      <c r="AD396" s="119">
        <f>MIN(0.0005*ETo!$M395*Escenarios!$E$9*(AH395/Constantes!$E$27)^(2/3),AH395+Z396+AA396+AB396+AC396)</f>
        <v>6.1870430779136276</v>
      </c>
      <c r="AE396" s="119">
        <f>MIN(Constantes!$E$26*(AH395/Constantes!$E$27)^(2/3),AH395+Z396+AA396+AB396+AC396-AD396)</f>
        <v>19.956859419471485</v>
      </c>
      <c r="AF396" s="119">
        <f>MIN(Entradas!$E$20,AH395+Z396+AA396+AB396+AC396-AD396-AE396)</f>
        <v>1</v>
      </c>
      <c r="AG396" s="119">
        <f>MAX(0,AH395+Z396+AA396+AB396+AC396-AD396-AE396-AF396-Constantes!$E$27)</f>
        <v>0</v>
      </c>
      <c r="AH396" s="119">
        <f t="shared" si="57"/>
        <v>6624.9641100256995</v>
      </c>
      <c r="AI396" s="119">
        <f>(Escenarios!$E$11*S396+0.1*AD396)/(Escenarios!$E$12)</f>
        <v>1.2953177829699567</v>
      </c>
      <c r="AJ396" s="119">
        <f>AG396/10/Escenarios!$E$12</f>
        <v>0</v>
      </c>
      <c r="AK396" s="119">
        <f>(Escenarios!$E$11*U396+0.1*AE396)/(Escenarios!$E$12)</f>
        <v>5.7019598341347101E-2</v>
      </c>
      <c r="AL396" s="121">
        <f t="shared" si="58"/>
        <v>141.21603597219755</v>
      </c>
      <c r="AM396" s="121">
        <f>MAX(0,(AL396-Constantes!$D$13)*(1-EXP(-Constantes!$D$23)))</f>
        <v>0.69569647804160828</v>
      </c>
      <c r="AN396" s="121">
        <f>AJ396+W396*Escenarios!$E$11/Escenarios!$E$12+AM396</f>
        <v>0.87354304761571522</v>
      </c>
      <c r="AO396" s="121">
        <f>0.0526*AJ396*Observaciones!$F395^1.218</f>
        <v>0</v>
      </c>
      <c r="AP396" s="121">
        <f>AO396*Constantes!$E$38</f>
        <v>0</v>
      </c>
      <c r="AQ396" s="121">
        <f t="shared" si="59"/>
        <v>0</v>
      </c>
      <c r="AR396" s="15"/>
      <c r="AS396" s="74">
        <v>390</v>
      </c>
      <c r="AT396" s="146">
        <f>ETo!$I395*((1-Constantes!$F$19)*ETo!$K395+ETo!$L395)</f>
        <v>2.0832766059674825</v>
      </c>
      <c r="AU396" s="121">
        <f>MIN(AT396*Constantes!$F$17,0.8*(AX395+Observaciones!$F395-AV396-AW396-Constantes!$D$14))</f>
        <v>1.2997216473337427</v>
      </c>
      <c r="AV396" s="121">
        <f>IF(Observaciones!$F395&gt;0.05*Constantes!$F$18,((Observaciones!$F395-0.05*Constantes!$F$18)^2)/(Observaciones!$F395+0.95*Constantes!$F$18),0)</f>
        <v>0</v>
      </c>
      <c r="AW396" s="121">
        <f>MAX(0,AX395+Observaciones!$F395-AV396-Constantes!$D$13)</f>
        <v>0</v>
      </c>
      <c r="AX396" s="121">
        <f>AX395+Observaciones!$F395-AV396-AU396-AW396-AY395</f>
        <v>38.594893753507257</v>
      </c>
      <c r="AY396" s="121">
        <f>MAX(0,(AX396-Constantes!$D$14)*(1-EXP(-Constantes!$D$22)))</f>
        <v>0.18028127193259907</v>
      </c>
      <c r="AZ396" s="119">
        <f>AZ395+(Entradas!$F$19*AW396-BA395)/(800*Entradas!$D$44)</f>
        <v>0</v>
      </c>
      <c r="BA396" s="119">
        <f>8000*Entradas!$D$45*AZ396/Constantes!$F$32</f>
        <v>0</v>
      </c>
      <c r="BB396" s="119">
        <f>10*Escenarios!$F$11*AV396</f>
        <v>0</v>
      </c>
      <c r="BC396" s="119">
        <f>10*Escenarios!$F$11*BA396</f>
        <v>0</v>
      </c>
      <c r="BD396" s="119">
        <f>0.001*Observaciones!$F395*Escenarios!$F$9</f>
        <v>28</v>
      </c>
      <c r="BE396" s="119">
        <f>Observaciones!$I395</f>
        <v>0</v>
      </c>
      <c r="BF396" s="119">
        <f>MIN(0.0005*ETo!$M395*Escenarios!$F$9*(BJ395/Constantes!$F$27)^(2/3),BJ395+BB396+BE396+BC396+BD396)</f>
        <v>21.320941662899202</v>
      </c>
      <c r="BG396" s="119">
        <f>MIN(Constantes!$F$26*(BJ395/Constantes!$F$27)^(2/3),BJ395+BB396+BC396+BD396+BE396-BF396)</f>
        <v>68.772599462927488</v>
      </c>
      <c r="BH396" s="119">
        <f>MIN(Entradas!$F$20,BJ395+BB396+BC396+BD396+BE396-BF396-BG396)</f>
        <v>1</v>
      </c>
      <c r="BI396" s="119">
        <f>MAX(0,BJ395+BB396+BC396+BD396+BE396-BF396-BG396-BH396-Constantes!$F$27)</f>
        <v>0</v>
      </c>
      <c r="BJ396" s="119">
        <f t="shared" si="60"/>
        <v>5250.6051026359482</v>
      </c>
      <c r="BK396" s="119">
        <f>(Escenarios!$F$11*AU396+0.1*BF396)/(Escenarios!$F$12)</f>
        <v>1.2863688150943835</v>
      </c>
      <c r="BL396" s="119">
        <f>BI396/10/Escenarios!$F$12</f>
        <v>0</v>
      </c>
      <c r="BM396" s="119">
        <f>(Escenarios!$F$11*AW396+0.1*BG396)/(Escenarios!$F$12)</f>
        <v>0.19649314132264997</v>
      </c>
      <c r="BN396" s="121">
        <f t="shared" si="61"/>
        <v>140.5564719528879</v>
      </c>
      <c r="BO396" s="121">
        <f>MAX(0,(BN396-Constantes!$D$13)*(1-EXP(-Constantes!$D$23)))</f>
        <v>0.69114053656866004</v>
      </c>
      <c r="BP396" s="121">
        <f>BL396+AY396*Escenarios!$F$11/Escenarios!$F$12+BO396</f>
        <v>0.86112002153368206</v>
      </c>
      <c r="BQ396" s="121">
        <f>0.0526*BL396*Observaciones!$F395^1.218</f>
        <v>0</v>
      </c>
      <c r="BR396" s="121">
        <f>BQ396*Constantes!$F$38</f>
        <v>0</v>
      </c>
      <c r="BS396" s="121">
        <f t="shared" si="62"/>
        <v>0</v>
      </c>
      <c r="BT396" s="15"/>
      <c r="BU396" s="74">
        <v>390</v>
      </c>
      <c r="BV396" s="75">
        <f>0.0526*Observaciones!$F395^2.218</f>
        <v>0.11094244358496377</v>
      </c>
      <c r="BW396" s="75">
        <f>IF(Observaciones!$F395&gt;0.05*$CA$7,((Observaciones!$F395-0.05*$CA$7)^2)/(Observaciones!$F395+0.95*$CA$7),0)</f>
        <v>0</v>
      </c>
      <c r="BX396" s="75">
        <f>0.0526*BW396*Observaciones!$F395^1.218</f>
        <v>0</v>
      </c>
      <c r="BY396" s="27"/>
      <c r="BZ396" s="27"/>
      <c r="CA396" s="103"/>
      <c r="CB396" s="37"/>
    </row>
    <row r="397" spans="2:80" s="2" customFormat="1" ht="14.5" x14ac:dyDescent="0.35">
      <c r="B397" s="36"/>
      <c r="C397" s="74">
        <v>391</v>
      </c>
      <c r="D397" s="146">
        <f>ETo!$I396*((1-Constantes!$D$19)*ETo!$K396+ETo!$L396)</f>
        <v>2.0277557533648758</v>
      </c>
      <c r="E397" s="75">
        <f>MIN(D397*Constantes!$D$17,0.8*(H396+Observaciones!$F396-F397-G397-Constantes!$D$14))</f>
        <v>1.2612553276506029</v>
      </c>
      <c r="F397" s="75">
        <f>IF(Observaciones!$F396&gt;0.05*Constantes!$D$18,((Observaciones!$F396-0.05*Constantes!$D$18)^2)/(Observaciones!$F396+0.95*Constantes!$D$18),0)</f>
        <v>0</v>
      </c>
      <c r="G397" s="75">
        <f>MAX(0,H396+Observaciones!$F396-F397-Constantes!$D$13)</f>
        <v>0</v>
      </c>
      <c r="H397" s="75">
        <f>H396+Observaciones!$F396-F397-E397-G397-I396</f>
        <v>37.166794641245431</v>
      </c>
      <c r="I397" s="75">
        <f>MAX(0,(H397-Constantes!$D$14)*(1-EXP(-Constantes!$D$22)))</f>
        <v>0.16062020944131911</v>
      </c>
      <c r="J397" s="75">
        <f t="shared" si="54"/>
        <v>136.20943805646414</v>
      </c>
      <c r="K397" s="75">
        <f>MAX(0,(J397-Constantes!$D$13)*(1-EXP(-Constantes!$D$23)))</f>
        <v>0.66111338009375331</v>
      </c>
      <c r="L397" s="75">
        <f t="shared" si="55"/>
        <v>0.82173358953507236</v>
      </c>
      <c r="M397" s="75">
        <f>0.0526*F397*Observaciones!$F396^1.218</f>
        <v>0</v>
      </c>
      <c r="N397" s="75">
        <f>M397*Constantes!$D$38</f>
        <v>0</v>
      </c>
      <c r="O397" s="75">
        <f t="shared" si="56"/>
        <v>0</v>
      </c>
      <c r="P397" s="15"/>
      <c r="Q397" s="120">
        <v>391</v>
      </c>
      <c r="R397" s="146">
        <f>ETo!$I396*((1-Constantes!$E$19)*ETo!$K396+ETo!$L396)</f>
        <v>2.0280366801855294</v>
      </c>
      <c r="S397" s="121">
        <f>MIN(R397*Constantes!$E$17,0.8*(V396+Observaciones!$F396-T397-U397-Constantes!$D$14))</f>
        <v>1.2623444739447558</v>
      </c>
      <c r="T397" s="121">
        <f>IF(Observaciones!$F396&gt;0.05*Constantes!$E$18,((Observaciones!$F396-0.05*Constantes!$E$18)^2)/(Observaciones!$F396+0.95*Constantes!$E$18),0)</f>
        <v>0</v>
      </c>
      <c r="U397" s="121">
        <f>MAX(0,V396+Observaciones!$F396-T397-Constantes!$D$13)</f>
        <v>0</v>
      </c>
      <c r="V397" s="121">
        <f>V396+Observaciones!$F396-T397-S397-U397-W396</f>
        <v>37.162496480268018</v>
      </c>
      <c r="W397" s="121">
        <f>MAX(0,(V397-Constantes!$D$14)*(1-EXP(-Constantes!$D$22)))</f>
        <v>0.16056103538900796</v>
      </c>
      <c r="X397" s="119">
        <f>X396+(Entradas!$E$19*U397-Y396)/(800*Entradas!$D$44)</f>
        <v>0</v>
      </c>
      <c r="Y397" s="119">
        <f>8000*Entradas!$D$45*X397/Constantes!$E$32</f>
        <v>0</v>
      </c>
      <c r="Z397" s="119">
        <f>10*Escenarios!$E$11*T397</f>
        <v>0</v>
      </c>
      <c r="AA397" s="119">
        <f>10*Escenarios!$E$11*Y397</f>
        <v>0</v>
      </c>
      <c r="AB397" s="119">
        <f>0.001*Observaciones!$F396*Escenarios!$E$9</f>
        <v>0</v>
      </c>
      <c r="AC397" s="119">
        <f>Observaciones!$I396</f>
        <v>0</v>
      </c>
      <c r="AD397" s="119">
        <f>MIN(0.0005*ETo!$M396*Escenarios!$E$9*(AH396/Constantes!$E$27)^(2/3),AH396+Z397+AA397+AB397+AC397)</f>
        <v>6.0133781358097034</v>
      </c>
      <c r="AE397" s="119">
        <f>MIN(Constantes!$E$26*(AH396/Constantes!$E$27)^(2/3),AH396+Z397+AA397+AB397+AC397-AD397)</f>
        <v>19.916507688920543</v>
      </c>
      <c r="AF397" s="119">
        <f>MIN(Entradas!$E$20,AH396+Z397+AA397+AB397+AC397-AD397-AE397)</f>
        <v>1</v>
      </c>
      <c r="AG397" s="119">
        <f>MAX(0,AH396+Z397+AA397+AB397+AC397-AD397-AE397-AF397-Constantes!$E$27)</f>
        <v>0</v>
      </c>
      <c r="AH397" s="119">
        <f t="shared" si="57"/>
        <v>6598.0342242009692</v>
      </c>
      <c r="AI397" s="119">
        <f>(Escenarios!$E$11*S397+0.1*AD397)/(Escenarios!$E$12)</f>
        <v>1.2614920618478584</v>
      </c>
      <c r="AJ397" s="119">
        <f>AG397/10/Escenarios!$E$12</f>
        <v>0</v>
      </c>
      <c r="AK397" s="119">
        <f>(Escenarios!$E$11*U397+0.1*AE397)/(Escenarios!$E$12)</f>
        <v>5.6904307682630127E-2</v>
      </c>
      <c r="AL397" s="121">
        <f t="shared" si="58"/>
        <v>140.57724380183856</v>
      </c>
      <c r="AM397" s="121">
        <f>MAX(0,(AL397-Constantes!$D$13)*(1-EXP(-Constantes!$D$23)))</f>
        <v>0.69128401821006791</v>
      </c>
      <c r="AN397" s="121">
        <f>AJ397+W397*Escenarios!$E$11/Escenarios!$E$12+AM397</f>
        <v>0.84955132452209003</v>
      </c>
      <c r="AO397" s="121">
        <f>0.0526*AJ397*Observaciones!$F396^1.218</f>
        <v>0</v>
      </c>
      <c r="AP397" s="121">
        <f>AO397*Constantes!$E$38</f>
        <v>0</v>
      </c>
      <c r="AQ397" s="121">
        <f t="shared" si="59"/>
        <v>0</v>
      </c>
      <c r="AR397" s="15"/>
      <c r="AS397" s="74">
        <v>391</v>
      </c>
      <c r="AT397" s="146">
        <f>ETo!$I396*((1-Constantes!$F$19)*ETo!$K396+ETo!$L396)</f>
        <v>2.0289305382512461</v>
      </c>
      <c r="AU397" s="121">
        <f>MIN(AT397*Constantes!$F$17,0.8*(AX396+Observaciones!$F396-AV397-AW397-Constantes!$D$14))</f>
        <v>1.2658160389973716</v>
      </c>
      <c r="AV397" s="121">
        <f>IF(Observaciones!$F396&gt;0.05*Constantes!$F$18,((Observaciones!$F396-0.05*Constantes!$F$18)^2)/(Observaciones!$F396+0.95*Constantes!$F$18),0)</f>
        <v>0</v>
      </c>
      <c r="AW397" s="121">
        <f>MAX(0,AX396+Observaciones!$F396-AV397-Constantes!$D$13)</f>
        <v>0</v>
      </c>
      <c r="AX397" s="121">
        <f>AX396+Observaciones!$F396-AV397-AU397-AW397-AY396</f>
        <v>37.148796442577286</v>
      </c>
      <c r="AY397" s="121">
        <f>MAX(0,(AX397-Constantes!$D$14)*(1-EXP(-Constantes!$D$22)))</f>
        <v>0.16037242292166753</v>
      </c>
      <c r="AZ397" s="119">
        <f>AZ396+(Entradas!$F$19*AW397-BA396)/(800*Entradas!$D$44)</f>
        <v>0</v>
      </c>
      <c r="BA397" s="119">
        <f>8000*Entradas!$D$45*AZ397/Constantes!$F$32</f>
        <v>0</v>
      </c>
      <c r="BB397" s="119">
        <f>10*Escenarios!$F$11*AV397</f>
        <v>0</v>
      </c>
      <c r="BC397" s="119">
        <f>10*Escenarios!$F$11*BA397</f>
        <v>0</v>
      </c>
      <c r="BD397" s="119">
        <f>0.001*Observaciones!$F396*Escenarios!$F$9</f>
        <v>0</v>
      </c>
      <c r="BE397" s="119">
        <f>Observaciones!$I396</f>
        <v>0</v>
      </c>
      <c r="BF397" s="119">
        <f>MIN(0.0005*ETo!$M396*Escenarios!$F$9*(BJ396/Constantes!$F$27)^(2/3),BJ396+BB397+BE397+BC397+BD397)</f>
        <v>20.599770871351076</v>
      </c>
      <c r="BG397" s="119">
        <f>MIN(Constantes!$F$26*(BJ396/Constantes!$F$27)^(2/3),BJ396+BB397+BC397+BD397+BE397-BF397)</f>
        <v>68.22712387003773</v>
      </c>
      <c r="BH397" s="119">
        <f>MIN(Entradas!$F$20,BJ396+BB397+BC397+BD397+BE397-BF397-BG397)</f>
        <v>1</v>
      </c>
      <c r="BI397" s="119">
        <f>MAX(0,BJ396+BB397+BC397+BD397+BE397-BF397-BG397-BH397-Constantes!$F$27)</f>
        <v>0</v>
      </c>
      <c r="BJ397" s="119">
        <f t="shared" si="60"/>
        <v>5160.7782078945593</v>
      </c>
      <c r="BK397" s="119">
        <f>(Escenarios!$F$11*AU397+0.1*BF397)/(Escenarios!$F$12)</f>
        <v>1.2523401821156679</v>
      </c>
      <c r="BL397" s="119">
        <f>BI397/10/Escenarios!$F$12</f>
        <v>0</v>
      </c>
      <c r="BM397" s="119">
        <f>(Escenarios!$F$11*AW397+0.1*BG397)/(Escenarios!$F$12)</f>
        <v>0.19493463962867924</v>
      </c>
      <c r="BN397" s="121">
        <f t="shared" si="61"/>
        <v>140.06026605594792</v>
      </c>
      <c r="BO397" s="121">
        <f>MAX(0,(BN397-Constantes!$D$13)*(1-EXP(-Constantes!$D$23)))</f>
        <v>0.68771299207137737</v>
      </c>
      <c r="BP397" s="121">
        <f>BL397+AY397*Escenarios!$F$11/Escenarios!$F$12+BO397</f>
        <v>0.83892127654037818</v>
      </c>
      <c r="BQ397" s="121">
        <f>0.0526*BL397*Observaciones!$F396^1.218</f>
        <v>0</v>
      </c>
      <c r="BR397" s="121">
        <f>BQ397*Constantes!$F$38</f>
        <v>0</v>
      </c>
      <c r="BS397" s="121">
        <f t="shared" si="62"/>
        <v>0</v>
      </c>
      <c r="BT397" s="15"/>
      <c r="BU397" s="74">
        <v>391</v>
      </c>
      <c r="BV397" s="75">
        <f>0.0526*Observaciones!$F396^2.218</f>
        <v>0</v>
      </c>
      <c r="BW397" s="75">
        <f>IF(Observaciones!$F396&gt;0.05*$CA$7,((Observaciones!$F396-0.05*$CA$7)^2)/(Observaciones!$F396+0.95*$CA$7),0)</f>
        <v>0</v>
      </c>
      <c r="BX397" s="75">
        <f>0.0526*BW397*Observaciones!$F396^1.218</f>
        <v>0</v>
      </c>
      <c r="BY397" s="27"/>
      <c r="BZ397" s="27"/>
      <c r="CA397" s="103"/>
      <c r="CB397" s="37"/>
    </row>
    <row r="398" spans="2:80" s="2" customFormat="1" ht="14.5" x14ac:dyDescent="0.35">
      <c r="B398" s="36"/>
      <c r="C398" s="74">
        <v>392</v>
      </c>
      <c r="D398" s="146">
        <f>ETo!$I397*((1-Constantes!$D$19)*ETo!$K397+ETo!$L397)</f>
        <v>1.9626752809976307</v>
      </c>
      <c r="E398" s="75">
        <f>MIN(D398*Constantes!$D$17,0.8*(H397+Observaciones!$F397-F398-G398-Constantes!$D$14))</f>
        <v>1.2207755546981671</v>
      </c>
      <c r="F398" s="75">
        <f>IF(Observaciones!$F397&gt;0.05*Constantes!$D$18,((Observaciones!$F397-0.05*Constantes!$D$18)^2)/(Observaciones!$F397+0.95*Constantes!$D$18),0)</f>
        <v>0</v>
      </c>
      <c r="G398" s="75">
        <f>MAX(0,H397+Observaciones!$F397-F398-Constantes!$D$13)</f>
        <v>0</v>
      </c>
      <c r="H398" s="75">
        <f>H397+Observaciones!$F397-F398-E398-G398-I397</f>
        <v>35.785398877105948</v>
      </c>
      <c r="I398" s="75">
        <f>MAX(0,(H398-Constantes!$D$14)*(1-EXP(-Constantes!$D$22)))</f>
        <v>0.14160212574478898</v>
      </c>
      <c r="J398" s="75">
        <f t="shared" si="54"/>
        <v>135.54832467637038</v>
      </c>
      <c r="K398" s="75">
        <f>MAX(0,(J398-Constantes!$D$13)*(1-EXP(-Constantes!$D$23)))</f>
        <v>0.65654673640411909</v>
      </c>
      <c r="L398" s="75">
        <f t="shared" si="55"/>
        <v>0.79814886214890812</v>
      </c>
      <c r="M398" s="75">
        <f>0.0526*F398*Observaciones!$F397^1.218</f>
        <v>0</v>
      </c>
      <c r="N398" s="75">
        <f>M398*Constantes!$D$38</f>
        <v>0</v>
      </c>
      <c r="O398" s="75">
        <f t="shared" si="56"/>
        <v>0</v>
      </c>
      <c r="P398" s="15"/>
      <c r="Q398" s="120">
        <v>392</v>
      </c>
      <c r="R398" s="146">
        <f>ETo!$I397*((1-Constantes!$E$19)*ETo!$K397+ETo!$L397)</f>
        <v>1.9629470165643859</v>
      </c>
      <c r="S398" s="121">
        <f>MIN(R398*Constantes!$E$17,0.8*(V397+Observaciones!$F397-T398-U398-Constantes!$D$14))</f>
        <v>1.2218296361285301</v>
      </c>
      <c r="T398" s="121">
        <f>IF(Observaciones!$F397&gt;0.05*Constantes!$E$18,((Observaciones!$F397-0.05*Constantes!$E$18)^2)/(Observaciones!$F397+0.95*Constantes!$E$18),0)</f>
        <v>0</v>
      </c>
      <c r="U398" s="121">
        <f>MAX(0,V397+Observaciones!$F397-T398-Constantes!$D$13)</f>
        <v>0</v>
      </c>
      <c r="V398" s="121">
        <f>V397+Observaciones!$F397-T398-S398-U398-W397</f>
        <v>35.780105808750477</v>
      </c>
      <c r="W398" s="121">
        <f>MAX(0,(V398-Constantes!$D$14)*(1-EXP(-Constantes!$D$22)))</f>
        <v>0.14152925450860235</v>
      </c>
      <c r="X398" s="119">
        <f>X397+(Entradas!$E$19*U398-Y397)/(800*Entradas!$D$44)</f>
        <v>0</v>
      </c>
      <c r="Y398" s="119">
        <f>8000*Entradas!$D$45*X398/Constantes!$E$32</f>
        <v>0</v>
      </c>
      <c r="Z398" s="119">
        <f>10*Escenarios!$E$11*T398</f>
        <v>0</v>
      </c>
      <c r="AA398" s="119">
        <f>10*Escenarios!$E$11*Y398</f>
        <v>0</v>
      </c>
      <c r="AB398" s="119">
        <f>0.001*Observaciones!$F397*Escenarios!$E$9</f>
        <v>0</v>
      </c>
      <c r="AC398" s="119">
        <f>Observaciones!$I397</f>
        <v>0</v>
      </c>
      <c r="AD398" s="119">
        <f>MIN(0.0005*ETo!$M397*Escenarios!$E$9*(AH397/Constantes!$E$27)^(2/3),AH397+Z398+AA398+AB398+AC398)</f>
        <v>5.8039967631372775</v>
      </c>
      <c r="AE398" s="119">
        <f>MIN(Constantes!$E$26*(AH397/Constantes!$E$27)^(2/3),AH397+Z398+AA398+AB398+AC398-AD398)</f>
        <v>19.862498510320783</v>
      </c>
      <c r="AF398" s="119">
        <f>MIN(Entradas!$E$20,AH397+Z398+AA398+AB398+AC398-AD398-AE398)</f>
        <v>1</v>
      </c>
      <c r="AG398" s="119">
        <f>MAX(0,AH397+Z398+AA398+AB398+AC398-AD398-AE398-AF398-Constantes!$E$27)</f>
        <v>0</v>
      </c>
      <c r="AH398" s="119">
        <f t="shared" si="57"/>
        <v>6571.3677289275111</v>
      </c>
      <c r="AI398" s="119">
        <f>(Escenarios!$E$11*S398+0.1*AD398)/(Escenarios!$E$12)</f>
        <v>1.2209577749356575</v>
      </c>
      <c r="AJ398" s="119">
        <f>AG398/10/Escenarios!$E$12</f>
        <v>0</v>
      </c>
      <c r="AK398" s="119">
        <f>(Escenarios!$E$11*U398+0.1*AE398)/(Escenarios!$E$12)</f>
        <v>5.6749995743773672E-2</v>
      </c>
      <c r="AL398" s="121">
        <f t="shared" si="58"/>
        <v>139.94270977937228</v>
      </c>
      <c r="AM398" s="121">
        <f>MAX(0,(AL398-Constantes!$D$13)*(1-EXP(-Constantes!$D$23)))</f>
        <v>0.68690097155452612</v>
      </c>
      <c r="AN398" s="121">
        <f>AJ398+W398*Escenarios!$E$11/Escenarios!$E$12+AM398</f>
        <v>0.82640837957014845</v>
      </c>
      <c r="AO398" s="121">
        <f>0.0526*AJ398*Observaciones!$F397^1.218</f>
        <v>0</v>
      </c>
      <c r="AP398" s="121">
        <f>AO398*Constantes!$E$38</f>
        <v>0</v>
      </c>
      <c r="AQ398" s="121">
        <f t="shared" si="59"/>
        <v>0</v>
      </c>
      <c r="AR398" s="15"/>
      <c r="AS398" s="74">
        <v>392</v>
      </c>
      <c r="AT398" s="146">
        <f>ETo!$I397*((1-Constantes!$F$19)*ETo!$K397+ETo!$L397)</f>
        <v>1.9638116297313357</v>
      </c>
      <c r="AU398" s="121">
        <f>MIN(AT398*Constantes!$F$17,0.8*(AX397+Observaciones!$F397-AV398-AW398-Constantes!$D$14))</f>
        <v>1.225189434344089</v>
      </c>
      <c r="AV398" s="121">
        <f>IF(Observaciones!$F397&gt;0.05*Constantes!$F$18,((Observaciones!$F397-0.05*Constantes!$F$18)^2)/(Observaciones!$F397+0.95*Constantes!$F$18),0)</f>
        <v>0</v>
      </c>
      <c r="AW398" s="121">
        <f>MAX(0,AX397+Observaciones!$F397-AV398-Constantes!$D$13)</f>
        <v>0</v>
      </c>
      <c r="AX398" s="121">
        <f>AX397+Observaciones!$F397-AV398-AU398-AW398-AY397</f>
        <v>35.76323458531153</v>
      </c>
      <c r="AY398" s="121">
        <f>MAX(0,(AX398-Constantes!$D$14)*(1-EXP(-Constantes!$D$22)))</f>
        <v>0.1412969833899598</v>
      </c>
      <c r="AZ398" s="119">
        <f>AZ397+(Entradas!$F$19*AW398-BA397)/(800*Entradas!$D$44)</f>
        <v>0</v>
      </c>
      <c r="BA398" s="119">
        <f>8000*Entradas!$D$45*AZ398/Constantes!$F$32</f>
        <v>0</v>
      </c>
      <c r="BB398" s="119">
        <f>10*Escenarios!$F$11*AV398</f>
        <v>0</v>
      </c>
      <c r="BC398" s="119">
        <f>10*Escenarios!$F$11*BA398</f>
        <v>0</v>
      </c>
      <c r="BD398" s="119">
        <f>0.001*Observaciones!$F397*Escenarios!$F$9</f>
        <v>0</v>
      </c>
      <c r="BE398" s="119">
        <f>Observaciones!$I397</f>
        <v>0</v>
      </c>
      <c r="BF398" s="119">
        <f>MIN(0.0005*ETo!$M397*Escenarios!$F$9*(BJ397/Constantes!$F$27)^(2/3),BJ397+BB398+BE398+BC398+BD398)</f>
        <v>19.708530341569592</v>
      </c>
      <c r="BG398" s="119">
        <f>MIN(Constantes!$F$26*(BJ397/Constantes!$F$27)^(2/3),BJ397+BB398+BC398+BD398+BE398-BF398)</f>
        <v>67.446738950012573</v>
      </c>
      <c r="BH398" s="119">
        <f>MIN(Entradas!$F$20,BJ397+BB398+BC398+BD398+BE398-BF398-BG398)</f>
        <v>1</v>
      </c>
      <c r="BI398" s="119">
        <f>MAX(0,BJ397+BB398+BC398+BD398+BE398-BF398-BG398-BH398-Constantes!$F$27)</f>
        <v>0</v>
      </c>
      <c r="BJ398" s="119">
        <f t="shared" si="60"/>
        <v>5072.6229386029772</v>
      </c>
      <c r="BK398" s="119">
        <f>(Escenarios!$F$11*AU398+0.1*BF398)/(Escenarios!$F$12)</f>
        <v>1.2114886962146256</v>
      </c>
      <c r="BL398" s="119">
        <f>BI398/10/Escenarios!$F$12</f>
        <v>0</v>
      </c>
      <c r="BM398" s="119">
        <f>(Escenarios!$F$11*AW398+0.1*BG398)/(Escenarios!$F$12)</f>
        <v>0.19270496842860738</v>
      </c>
      <c r="BN398" s="121">
        <f t="shared" si="61"/>
        <v>139.56525803230517</v>
      </c>
      <c r="BO398" s="121">
        <f>MAX(0,(BN398-Constantes!$D$13)*(1-EXP(-Constantes!$D$23)))</f>
        <v>0.68429372188936122</v>
      </c>
      <c r="BP398" s="121">
        <f>BL398+AY398*Escenarios!$F$11/Escenarios!$F$12+BO398</f>
        <v>0.81751659194275184</v>
      </c>
      <c r="BQ398" s="121">
        <f>0.0526*BL398*Observaciones!$F397^1.218</f>
        <v>0</v>
      </c>
      <c r="BR398" s="121">
        <f>BQ398*Constantes!$F$38</f>
        <v>0</v>
      </c>
      <c r="BS398" s="121">
        <f t="shared" si="62"/>
        <v>0</v>
      </c>
      <c r="BT398" s="15"/>
      <c r="BU398" s="74">
        <v>392</v>
      </c>
      <c r="BV398" s="75">
        <f>0.0526*Observaciones!$F397^2.218</f>
        <v>0</v>
      </c>
      <c r="BW398" s="75">
        <f>IF(Observaciones!$F397&gt;0.05*$CA$7,((Observaciones!$F397-0.05*$CA$7)^2)/(Observaciones!$F397+0.95*$CA$7),0)</f>
        <v>0</v>
      </c>
      <c r="BX398" s="75">
        <f>0.0526*BW398*Observaciones!$F397^1.218</f>
        <v>0</v>
      </c>
      <c r="BY398" s="27"/>
      <c r="BZ398" s="27"/>
      <c r="CA398" s="103"/>
      <c r="CB398" s="37"/>
    </row>
    <row r="399" spans="2:80" s="2" customFormat="1" ht="14.5" x14ac:dyDescent="0.35">
      <c r="B399" s="36"/>
      <c r="C399" s="74">
        <v>393</v>
      </c>
      <c r="D399" s="146">
        <f>ETo!$I398*((1-Constantes!$D$19)*ETo!$K398+ETo!$L398)</f>
        <v>1.983264459444277</v>
      </c>
      <c r="E399" s="75">
        <f>MIN(D399*Constantes!$D$17,0.8*(H398+Observaciones!$F398-F399-G399-Constantes!$D$14))</f>
        <v>1.2335819348377326</v>
      </c>
      <c r="F399" s="75">
        <f>IF(Observaciones!$F398&gt;0.05*Constantes!$D$18,((Observaciones!$F398-0.05*Constantes!$D$18)^2)/(Observaciones!$F398+0.95*Constantes!$D$18),0)</f>
        <v>0</v>
      </c>
      <c r="G399" s="75">
        <f>MAX(0,H398+Observaciones!$F398-F399-Constantes!$D$13)</f>
        <v>0</v>
      </c>
      <c r="H399" s="75">
        <f>H398+Observaciones!$F398-F399-E399-G399-I398</f>
        <v>34.410214816523428</v>
      </c>
      <c r="I399" s="75">
        <f>MAX(0,(H399-Constantes!$D$14)*(1-EXP(-Constantes!$D$22)))</f>
        <v>0.1226695604067272</v>
      </c>
      <c r="J399" s="75">
        <f t="shared" si="54"/>
        <v>134.89177793996626</v>
      </c>
      <c r="K399" s="75">
        <f>MAX(0,(J399-Constantes!$D$13)*(1-EXP(-Constantes!$D$23)))</f>
        <v>0.65201163682660845</v>
      </c>
      <c r="L399" s="75">
        <f t="shared" si="55"/>
        <v>0.77468119723333562</v>
      </c>
      <c r="M399" s="75">
        <f>0.0526*F399*Observaciones!$F398^1.218</f>
        <v>0</v>
      </c>
      <c r="N399" s="75">
        <f>M399*Constantes!$D$38</f>
        <v>0</v>
      </c>
      <c r="O399" s="75">
        <f t="shared" si="56"/>
        <v>0</v>
      </c>
      <c r="P399" s="15"/>
      <c r="Q399" s="120">
        <v>393</v>
      </c>
      <c r="R399" s="146">
        <f>ETo!$I398*((1-Constantes!$E$19)*ETo!$K398+ETo!$L398)</f>
        <v>1.9835391643020528</v>
      </c>
      <c r="S399" s="121">
        <f>MIN(R399*Constantes!$E$17,0.8*(V398+Observaciones!$F398-T399-U399-Constantes!$D$14))</f>
        <v>1.2346471478418388</v>
      </c>
      <c r="T399" s="121">
        <f>IF(Observaciones!$F398&gt;0.05*Constantes!$E$18,((Observaciones!$F398-0.05*Constantes!$E$18)^2)/(Observaciones!$F398+0.95*Constantes!$E$18),0)</f>
        <v>0</v>
      </c>
      <c r="U399" s="121">
        <f>MAX(0,V398+Observaciones!$F398-T399-Constantes!$D$13)</f>
        <v>0</v>
      </c>
      <c r="V399" s="121">
        <f>V398+Observaciones!$F398-T399-S399-U399-W398</f>
        <v>34.403929406400032</v>
      </c>
      <c r="W399" s="121">
        <f>MAX(0,(V399-Constantes!$D$14)*(1-EXP(-Constantes!$D$22)))</f>
        <v>0.12258302730817797</v>
      </c>
      <c r="X399" s="119">
        <f>X398+(Entradas!$E$19*U399-Y398)/(800*Entradas!$D$44)</f>
        <v>0</v>
      </c>
      <c r="Y399" s="119">
        <f>8000*Entradas!$D$45*X399/Constantes!$E$32</f>
        <v>0</v>
      </c>
      <c r="Z399" s="119">
        <f>10*Escenarios!$E$11*T399</f>
        <v>0</v>
      </c>
      <c r="AA399" s="119">
        <f>10*Escenarios!$E$11*Y399</f>
        <v>0</v>
      </c>
      <c r="AB399" s="119">
        <f>0.001*Observaciones!$F398*Escenarios!$E$9</f>
        <v>0</v>
      </c>
      <c r="AC399" s="119">
        <f>Observaciones!$I398</f>
        <v>0</v>
      </c>
      <c r="AD399" s="119">
        <f>MIN(0.0005*ETo!$M398*Escenarios!$E$9*(AH398/Constantes!$E$27)^(2/3),AH398+Z399+AA399+AB399+AC399)</f>
        <v>5.84947542515454</v>
      </c>
      <c r="AE399" s="119">
        <f>MIN(Constantes!$E$26*(AH398/Constantes!$E$27)^(2/3),AH398+Z399+AA399+AB399+AC399-AD399)</f>
        <v>19.808945120875677</v>
      </c>
      <c r="AF399" s="119">
        <f>MIN(Entradas!$E$20,AH398+Z399+AA399+AB399+AC399-AD399-AE399)</f>
        <v>1</v>
      </c>
      <c r="AG399" s="119">
        <f>MAX(0,AH398+Z399+AA399+AB399+AC399-AD399-AE399-AF399-Constantes!$E$27)</f>
        <v>0</v>
      </c>
      <c r="AH399" s="119">
        <f t="shared" si="57"/>
        <v>6544.7093083814816</v>
      </c>
      <c r="AI399" s="119">
        <f>(Escenarios!$E$11*S399+0.1*AD399)/(Escenarios!$E$12)</f>
        <v>1.2337221183731111</v>
      </c>
      <c r="AJ399" s="119">
        <f>AG399/10/Escenarios!$E$12</f>
        <v>0</v>
      </c>
      <c r="AK399" s="119">
        <f>(Escenarios!$E$11*U399+0.1*AE399)/(Escenarios!$E$12)</f>
        <v>5.6596986059644798E-2</v>
      </c>
      <c r="AL399" s="121">
        <f t="shared" si="58"/>
        <v>139.31240579387739</v>
      </c>
      <c r="AM399" s="121">
        <f>MAX(0,(AL399-Constantes!$D$13)*(1-EXP(-Constantes!$D$23)))</f>
        <v>0.68254714389866566</v>
      </c>
      <c r="AN399" s="121">
        <f>AJ399+W399*Escenarios!$E$11/Escenarios!$E$12+AM399</f>
        <v>0.8033789851024411</v>
      </c>
      <c r="AO399" s="121">
        <f>0.0526*AJ399*Observaciones!$F398^1.218</f>
        <v>0</v>
      </c>
      <c r="AP399" s="121">
        <f>AO399*Constantes!$E$38</f>
        <v>0</v>
      </c>
      <c r="AQ399" s="121">
        <f t="shared" si="59"/>
        <v>0</v>
      </c>
      <c r="AR399" s="15"/>
      <c r="AS399" s="74">
        <v>393</v>
      </c>
      <c r="AT399" s="146">
        <f>ETo!$I398*((1-Constantes!$F$19)*ETo!$K398+ETo!$L398)</f>
        <v>1.9844132252131572</v>
      </c>
      <c r="AU399" s="121">
        <f>MIN(AT399*Constantes!$F$17,0.8*(AX398+Observaciones!$F398-AV399-AW399-Constantes!$D$14))</f>
        <v>1.2380424273362998</v>
      </c>
      <c r="AV399" s="121">
        <f>IF(Observaciones!$F398&gt;0.05*Constantes!$F$18,((Observaciones!$F398-0.05*Constantes!$F$18)^2)/(Observaciones!$F398+0.95*Constantes!$F$18),0)</f>
        <v>0</v>
      </c>
      <c r="AW399" s="121">
        <f>MAX(0,AX398+Observaciones!$F398-AV399-Constantes!$D$13)</f>
        <v>0</v>
      </c>
      <c r="AX399" s="121">
        <f>AX398+Observaciones!$F398-AV399-AU399-AW399-AY398</f>
        <v>34.38389517458527</v>
      </c>
      <c r="AY399" s="121">
        <f>MAX(0,(AX399-Constantes!$D$14)*(1-EXP(-Constantes!$D$22)))</f>
        <v>0.1223072101185356</v>
      </c>
      <c r="AZ399" s="119">
        <f>AZ398+(Entradas!$F$19*AW399-BA398)/(800*Entradas!$D$44)</f>
        <v>0</v>
      </c>
      <c r="BA399" s="119">
        <f>8000*Entradas!$D$45*AZ399/Constantes!$F$32</f>
        <v>0</v>
      </c>
      <c r="BB399" s="119">
        <f>10*Escenarios!$F$11*AV399</f>
        <v>0</v>
      </c>
      <c r="BC399" s="119">
        <f>10*Escenarios!$F$11*BA399</f>
        <v>0</v>
      </c>
      <c r="BD399" s="119">
        <f>0.001*Observaciones!$F398*Escenarios!$F$9</f>
        <v>0</v>
      </c>
      <c r="BE399" s="119">
        <f>Observaciones!$I398</f>
        <v>0</v>
      </c>
      <c r="BF399" s="119">
        <f>MIN(0.0005*ETo!$M398*Escenarios!$F$9*(BJ398/Constantes!$F$27)^(2/3),BJ398+BB399+BE399+BC399+BD399)</f>
        <v>19.689202205405334</v>
      </c>
      <c r="BG399" s="119">
        <f>MIN(Constantes!$F$26*(BJ398/Constantes!$F$27)^(2/3),BJ398+BB399+BC399+BD399+BE399-BF399)</f>
        <v>66.676462009479152</v>
      </c>
      <c r="BH399" s="119">
        <f>MIN(Entradas!$F$20,BJ398+BB399+BC399+BD399+BE399-BF399-BG399)</f>
        <v>1</v>
      </c>
      <c r="BI399" s="119">
        <f>MAX(0,BJ398+BB399+BC399+BD399+BE399-BF399-BG399-BH399-Constantes!$F$27)</f>
        <v>0</v>
      </c>
      <c r="BJ399" s="119">
        <f t="shared" si="60"/>
        <v>4985.2572743880928</v>
      </c>
      <c r="BK399" s="119">
        <f>(Escenarios!$F$11*AU399+0.1*BF399)/(Escenarios!$F$12)</f>
        <v>1.2235520092182406</v>
      </c>
      <c r="BL399" s="119">
        <f>BI399/10/Escenarios!$F$12</f>
        <v>0</v>
      </c>
      <c r="BM399" s="119">
        <f>(Escenarios!$F$11*AW399+0.1*BG399)/(Escenarios!$F$12)</f>
        <v>0.19050417716994045</v>
      </c>
      <c r="BN399" s="121">
        <f t="shared" si="61"/>
        <v>139.07146848758575</v>
      </c>
      <c r="BO399" s="121">
        <f>MAX(0,(BN399-Constantes!$D$13)*(1-EXP(-Constantes!$D$23)))</f>
        <v>0.68088286835606793</v>
      </c>
      <c r="BP399" s="121">
        <f>BL399+AY399*Escenarios!$F$11/Escenarios!$F$12+BO399</f>
        <v>0.79620109503925862</v>
      </c>
      <c r="BQ399" s="121">
        <f>0.0526*BL399*Observaciones!$F398^1.218</f>
        <v>0</v>
      </c>
      <c r="BR399" s="121">
        <f>BQ399*Constantes!$F$38</f>
        <v>0</v>
      </c>
      <c r="BS399" s="121">
        <f t="shared" si="62"/>
        <v>0</v>
      </c>
      <c r="BT399" s="15"/>
      <c r="BU399" s="74">
        <v>393</v>
      </c>
      <c r="BV399" s="75">
        <f>0.0526*Observaciones!$F398^2.218</f>
        <v>0</v>
      </c>
      <c r="BW399" s="75">
        <f>IF(Observaciones!$F398&gt;0.05*$CA$7,((Observaciones!$F398-0.05*$CA$7)^2)/(Observaciones!$F398+0.95*$CA$7),0)</f>
        <v>0</v>
      </c>
      <c r="BX399" s="75">
        <f>0.0526*BW399*Observaciones!$F398^1.218</f>
        <v>0</v>
      </c>
      <c r="BY399" s="27"/>
      <c r="BZ399" s="27"/>
      <c r="CA399" s="103"/>
      <c r="CB399" s="37"/>
    </row>
    <row r="400" spans="2:80" s="2" customFormat="1" ht="14.5" x14ac:dyDescent="0.35">
      <c r="B400" s="36"/>
      <c r="C400" s="74">
        <v>394</v>
      </c>
      <c r="D400" s="146">
        <f>ETo!$I399*((1-Constantes!$D$19)*ETo!$K399+ETo!$L399)</f>
        <v>2.019821155792108</v>
      </c>
      <c r="E400" s="75">
        <f>MIN(D400*Constantes!$D$17,0.8*(H399+Observaciones!$F399-F400-G400-Constantes!$D$14))</f>
        <v>1.2563200422027327</v>
      </c>
      <c r="F400" s="75">
        <f>IF(Observaciones!$F399&gt;0.05*Constantes!$D$18,((Observaciones!$F399-0.05*Constantes!$D$18)^2)/(Observaciones!$F399+0.95*Constantes!$D$18),0)</f>
        <v>0</v>
      </c>
      <c r="G400" s="75">
        <f>MAX(0,H399+Observaciones!$F399-F400-Constantes!$D$13)</f>
        <v>0</v>
      </c>
      <c r="H400" s="75">
        <f>H399+Observaciones!$F399-F400-E400-G400-I399</f>
        <v>33.03122521391397</v>
      </c>
      <c r="I400" s="75">
        <f>MAX(0,(H400-Constantes!$D$14)*(1-EXP(-Constantes!$D$22)))</f>
        <v>0.10368460304701763</v>
      </c>
      <c r="J400" s="75">
        <f t="shared" si="54"/>
        <v>134.23976630313965</v>
      </c>
      <c r="K400" s="75">
        <f>MAX(0,(J400-Constantes!$D$13)*(1-EXP(-Constantes!$D$23)))</f>
        <v>0.64750786347012301</v>
      </c>
      <c r="L400" s="75">
        <f t="shared" si="55"/>
        <v>0.75119246651714067</v>
      </c>
      <c r="M400" s="75">
        <f>0.0526*F400*Observaciones!$F399^1.218</f>
        <v>0</v>
      </c>
      <c r="N400" s="75">
        <f>M400*Constantes!$D$38</f>
        <v>0</v>
      </c>
      <c r="O400" s="75">
        <f t="shared" si="56"/>
        <v>0</v>
      </c>
      <c r="P400" s="15"/>
      <c r="Q400" s="120">
        <v>394</v>
      </c>
      <c r="R400" s="146">
        <f>ETo!$I399*((1-Constantes!$E$19)*ETo!$K399+ETo!$L399)</f>
        <v>2.0201010705364899</v>
      </c>
      <c r="S400" s="121">
        <f>MIN(R400*Constantes!$E$17,0.8*(V399+Observaciones!$F399-T400-U400-Constantes!$D$14))</f>
        <v>1.2574049809436079</v>
      </c>
      <c r="T400" s="121">
        <f>IF(Observaciones!$F399&gt;0.05*Constantes!$E$18,((Observaciones!$F399-0.05*Constantes!$E$18)^2)/(Observaciones!$F399+0.95*Constantes!$E$18),0)</f>
        <v>0</v>
      </c>
      <c r="U400" s="121">
        <f>MAX(0,V399+Observaciones!$F399-T400-Constantes!$D$13)</f>
        <v>0</v>
      </c>
      <c r="V400" s="121">
        <f>V399+Observaciones!$F399-T400-S400-U400-W399</f>
        <v>33.023941398148246</v>
      </c>
      <c r="W400" s="121">
        <f>MAX(0,(V400-Constantes!$D$14)*(1-EXP(-Constantes!$D$22)))</f>
        <v>0.10358432460295497</v>
      </c>
      <c r="X400" s="119">
        <f>X399+(Entradas!$E$19*U400-Y399)/(800*Entradas!$D$44)</f>
        <v>0</v>
      </c>
      <c r="Y400" s="119">
        <f>8000*Entradas!$D$45*X400/Constantes!$E$32</f>
        <v>0</v>
      </c>
      <c r="Z400" s="119">
        <f>10*Escenarios!$E$11*T400</f>
        <v>0</v>
      </c>
      <c r="AA400" s="119">
        <f>10*Escenarios!$E$11*Y400</f>
        <v>0</v>
      </c>
      <c r="AB400" s="119">
        <f>0.001*Observaciones!$F399*Escenarios!$E$9</f>
        <v>0</v>
      </c>
      <c r="AC400" s="119">
        <f>Observaciones!$I399</f>
        <v>0</v>
      </c>
      <c r="AD400" s="119">
        <f>MIN(0.0005*ETo!$M399*Escenarios!$E$9*(AH399/Constantes!$E$27)^(2/3),AH399+Z400+AA400+AB400+AC400)</f>
        <v>5.9416727413050152</v>
      </c>
      <c r="AE400" s="119">
        <f>MIN(Constantes!$E$26*(AH399/Constantes!$E$27)^(2/3),AH399+Z400+AA400+AB400+AC400-AD400)</f>
        <v>19.755335491764448</v>
      </c>
      <c r="AF400" s="119">
        <f>MIN(Entradas!$E$20,AH399+Z400+AA400+AB400+AC400-AD400-AE400)</f>
        <v>1</v>
      </c>
      <c r="AG400" s="119">
        <f>MAX(0,AH399+Z400+AA400+AB400+AC400-AD400-AE400-AF400-Constantes!$E$27)</f>
        <v>0</v>
      </c>
      <c r="AH400" s="119">
        <f t="shared" si="57"/>
        <v>6518.0123001484117</v>
      </c>
      <c r="AI400" s="119">
        <f>(Escenarios!$E$11*S400+0.1*AD400)/(Escenarios!$E$12)</f>
        <v>1.2564182604767133</v>
      </c>
      <c r="AJ400" s="119">
        <f>AG400/10/Escenarios!$E$12</f>
        <v>0</v>
      </c>
      <c r="AK400" s="119">
        <f>(Escenarios!$E$11*U400+0.1*AE400)/(Escenarios!$E$12)</f>
        <v>5.6443815690755572E-2</v>
      </c>
      <c r="AL400" s="121">
        <f t="shared" si="58"/>
        <v>138.68630246566948</v>
      </c>
      <c r="AM400" s="121">
        <f>MAX(0,(AL400-Constantes!$D$13)*(1-EXP(-Constantes!$D$23)))</f>
        <v>0.67822233230218254</v>
      </c>
      <c r="AN400" s="121">
        <f>AJ400+W400*Escenarios!$E$11/Escenarios!$E$12+AM400</f>
        <v>0.78032688083938107</v>
      </c>
      <c r="AO400" s="121">
        <f>0.0526*AJ400*Observaciones!$F399^1.218</f>
        <v>0</v>
      </c>
      <c r="AP400" s="121">
        <f>AO400*Constantes!$E$38</f>
        <v>0</v>
      </c>
      <c r="AQ400" s="121">
        <f t="shared" si="59"/>
        <v>0</v>
      </c>
      <c r="AR400" s="15"/>
      <c r="AS400" s="74">
        <v>394</v>
      </c>
      <c r="AT400" s="146">
        <f>ETo!$I399*((1-Constantes!$F$19)*ETo!$K399+ETo!$L399)</f>
        <v>2.0209917083595221</v>
      </c>
      <c r="AU400" s="121">
        <f>MIN(AT400*Constantes!$F$17,0.8*(AX399+Observaciones!$F399-AV400-AW400-Constantes!$D$14))</f>
        <v>1.2608631349829851</v>
      </c>
      <c r="AV400" s="121">
        <f>IF(Observaciones!$F399&gt;0.05*Constantes!$F$18,((Observaciones!$F399-0.05*Constantes!$F$18)^2)/(Observaciones!$F399+0.95*Constantes!$F$18),0)</f>
        <v>0</v>
      </c>
      <c r="AW400" s="121">
        <f>MAX(0,AX399+Observaciones!$F399-AV400-Constantes!$D$13)</f>
        <v>0</v>
      </c>
      <c r="AX400" s="121">
        <f>AX399+Observaciones!$F399-AV400-AU400-AW400-AY399</f>
        <v>33.000724829483751</v>
      </c>
      <c r="AY400" s="121">
        <f>MAX(0,(AX400-Constantes!$D$14)*(1-EXP(-Constantes!$D$22)))</f>
        <v>0.10326469524150066</v>
      </c>
      <c r="AZ400" s="119">
        <f>AZ399+(Entradas!$F$19*AW400-BA399)/(800*Entradas!$D$44)</f>
        <v>0</v>
      </c>
      <c r="BA400" s="119">
        <f>8000*Entradas!$D$45*AZ400/Constantes!$F$32</f>
        <v>0</v>
      </c>
      <c r="BB400" s="119">
        <f>10*Escenarios!$F$11*AV400</f>
        <v>0</v>
      </c>
      <c r="BC400" s="119">
        <f>10*Escenarios!$F$11*BA400</f>
        <v>0</v>
      </c>
      <c r="BD400" s="119">
        <f>0.001*Observaciones!$F399*Escenarios!$F$9</f>
        <v>0</v>
      </c>
      <c r="BE400" s="119">
        <f>Observaciones!$I399</f>
        <v>0</v>
      </c>
      <c r="BF400" s="119">
        <f>MIN(0.0005*ETo!$M399*Escenarios!$F$9*(BJ399/Constantes!$F$27)^(2/3),BJ399+BB400+BE400+BC400+BD400)</f>
        <v>19.822885024973779</v>
      </c>
      <c r="BG400" s="119">
        <f>MIN(Constantes!$F$26*(BJ399/Constantes!$F$27)^(2/3),BJ399+BB400+BC400+BD400+BE400-BF400)</f>
        <v>65.908669348392735</v>
      </c>
      <c r="BH400" s="119">
        <f>MIN(Entradas!$F$20,BJ399+BB400+BC400+BD400+BE400-BF400-BG400)</f>
        <v>1</v>
      </c>
      <c r="BI400" s="119">
        <f>MAX(0,BJ399+BB400+BC400+BD400+BE400-BF400-BG400-BH400-Constantes!$F$27)</f>
        <v>0</v>
      </c>
      <c r="BJ400" s="119">
        <f t="shared" si="60"/>
        <v>4898.5257200147271</v>
      </c>
      <c r="BK400" s="119">
        <f>(Escenarios!$F$11*AU400+0.1*BF400)/(Escenarios!$F$12)</f>
        <v>1.2454506273410253</v>
      </c>
      <c r="BL400" s="119">
        <f>BI400/10/Escenarios!$F$12</f>
        <v>0</v>
      </c>
      <c r="BM400" s="119">
        <f>(Escenarios!$F$11*AW400+0.1*BG400)/(Escenarios!$F$12)</f>
        <v>0.18831048385255067</v>
      </c>
      <c r="BN400" s="121">
        <f t="shared" si="61"/>
        <v>138.57889610308223</v>
      </c>
      <c r="BO400" s="121">
        <f>MAX(0,(BN400-Constantes!$D$13)*(1-EXP(-Constantes!$D$23)))</f>
        <v>0.67748042236251971</v>
      </c>
      <c r="BP400" s="121">
        <f>BL400+AY400*Escenarios!$F$11/Escenarios!$F$12+BO400</f>
        <v>0.77484427787593457</v>
      </c>
      <c r="BQ400" s="121">
        <f>0.0526*BL400*Observaciones!$F399^1.218</f>
        <v>0</v>
      </c>
      <c r="BR400" s="121">
        <f>BQ400*Constantes!$F$38</f>
        <v>0</v>
      </c>
      <c r="BS400" s="121">
        <f t="shared" si="62"/>
        <v>0</v>
      </c>
      <c r="BT400" s="15"/>
      <c r="BU400" s="74">
        <v>394</v>
      </c>
      <c r="BV400" s="75">
        <f>0.0526*Observaciones!$F399^2.218</f>
        <v>0</v>
      </c>
      <c r="BW400" s="75">
        <f>IF(Observaciones!$F399&gt;0.05*$CA$7,((Observaciones!$F399-0.05*$CA$7)^2)/(Observaciones!$F399+0.95*$CA$7),0)</f>
        <v>0</v>
      </c>
      <c r="BX400" s="75">
        <f>0.0526*BW400*Observaciones!$F399^1.218</f>
        <v>0</v>
      </c>
      <c r="BY400" s="27"/>
      <c r="BZ400" s="27"/>
      <c r="CA400" s="103"/>
      <c r="CB400" s="37"/>
    </row>
    <row r="401" spans="2:80" s="2" customFormat="1" ht="14.5" x14ac:dyDescent="0.35">
      <c r="B401" s="36"/>
      <c r="C401" s="74">
        <v>395</v>
      </c>
      <c r="D401" s="146">
        <f>ETo!$I400*((1-Constantes!$D$19)*ETo!$K400+ETo!$L400)</f>
        <v>1.9760426397586206</v>
      </c>
      <c r="E401" s="75">
        <f>MIN(D401*Constantes!$D$17,0.8*(H400+Observaciones!$F400-F401-G401-Constantes!$D$14))</f>
        <v>1.2290899941595956</v>
      </c>
      <c r="F401" s="75">
        <f>IF(Observaciones!$F400&gt;0.05*Constantes!$D$18,((Observaciones!$F400-0.05*Constantes!$D$18)^2)/(Observaciones!$F400+0.95*Constantes!$D$18),0)</f>
        <v>0</v>
      </c>
      <c r="G401" s="75">
        <f>MAX(0,H400+Observaciones!$F400-F401-Constantes!$D$13)</f>
        <v>0</v>
      </c>
      <c r="H401" s="75">
        <f>H400+Observaciones!$F400-F401-E401-G401-I400</f>
        <v>31.698450616707358</v>
      </c>
      <c r="I401" s="75">
        <f>MAX(0,(H401-Constantes!$D$14)*(1-EXP(-Constantes!$D$22)))</f>
        <v>8.5335901323530042E-2</v>
      </c>
      <c r="J401" s="75">
        <f t="shared" si="54"/>
        <v>133.59225843966954</v>
      </c>
      <c r="K401" s="75">
        <f>MAX(0,(J401-Constantes!$D$13)*(1-EXP(-Constantes!$D$23)))</f>
        <v>0.64303519994864811</v>
      </c>
      <c r="L401" s="75">
        <f t="shared" si="55"/>
        <v>0.72837110127217819</v>
      </c>
      <c r="M401" s="75">
        <f>0.0526*F401*Observaciones!$F400^1.218</f>
        <v>0</v>
      </c>
      <c r="N401" s="75">
        <f>M401*Constantes!$D$38</f>
        <v>0</v>
      </c>
      <c r="O401" s="75">
        <f t="shared" si="56"/>
        <v>0</v>
      </c>
      <c r="P401" s="15"/>
      <c r="Q401" s="120">
        <v>395</v>
      </c>
      <c r="R401" s="146">
        <f>ETo!$I400*((1-Constantes!$E$19)*ETo!$K400+ETo!$L400)</f>
        <v>1.9763163957111252</v>
      </c>
      <c r="S401" s="121">
        <f>MIN(R401*Constantes!$E$17,0.8*(V400+Observaciones!$F400-T401-U401-Constantes!$D$14))</f>
        <v>1.2301513603117509</v>
      </c>
      <c r="T401" s="121">
        <f>IF(Observaciones!$F400&gt;0.05*Constantes!$E$18,((Observaciones!$F400-0.05*Constantes!$E$18)^2)/(Observaciones!$F400+0.95*Constantes!$E$18),0)</f>
        <v>0</v>
      </c>
      <c r="U401" s="121">
        <f>MAX(0,V400+Observaciones!$F400-T401-Constantes!$D$13)</f>
        <v>0</v>
      </c>
      <c r="V401" s="121">
        <f>V400+Observaciones!$F400-T401-S401-U401-W400</f>
        <v>31.690205713233539</v>
      </c>
      <c r="W401" s="121">
        <f>MAX(0,(V401-Constantes!$D$14)*(1-EXP(-Constantes!$D$22)))</f>
        <v>8.5222391300982248E-2</v>
      </c>
      <c r="X401" s="119">
        <f>X400+(Entradas!$E$19*U401-Y400)/(800*Entradas!$D$44)</f>
        <v>0</v>
      </c>
      <c r="Y401" s="119">
        <f>8000*Entradas!$D$45*X401/Constantes!$E$32</f>
        <v>0</v>
      </c>
      <c r="Z401" s="119">
        <f>10*Escenarios!$E$11*T401</f>
        <v>0</v>
      </c>
      <c r="AA401" s="119">
        <f>10*Escenarios!$E$11*Y401</f>
        <v>0</v>
      </c>
      <c r="AB401" s="119">
        <f>0.001*Observaciones!$F400*Escenarios!$E$9</f>
        <v>0</v>
      </c>
      <c r="AC401" s="119">
        <f>Observaciones!$I400</f>
        <v>0</v>
      </c>
      <c r="AD401" s="119">
        <f>MIN(0.0005*ETo!$M400*Escenarios!$E$9*(AH400/Constantes!$E$27)^(2/3),AH400+Z401+AA401+AB401+AC401)</f>
        <v>5.7967596538540667</v>
      </c>
      <c r="AE401" s="119">
        <f>MIN(Constantes!$E$26*(AH400/Constantes!$E$27)^(2/3),AH400+Z401+AA401+AB401+AC401-AD401)</f>
        <v>19.701575266408163</v>
      </c>
      <c r="AF401" s="119">
        <f>MIN(Entradas!$E$20,AH400+Z401+AA401+AB401+AC401-AD401-AE401)</f>
        <v>1</v>
      </c>
      <c r="AG401" s="119">
        <f>MAX(0,AH400+Z401+AA401+AB401+AC401-AD401-AE401-AF401-Constantes!$E$27)</f>
        <v>0</v>
      </c>
      <c r="AH401" s="119">
        <f t="shared" si="57"/>
        <v>6491.5139652281496</v>
      </c>
      <c r="AI401" s="119">
        <f>(Escenarios!$E$11*S401+0.1*AD401)/(Escenarios!$E$12)</f>
        <v>1.2291399398897376</v>
      </c>
      <c r="AJ401" s="119">
        <f>AG401/10/Escenarios!$E$12</f>
        <v>0</v>
      </c>
      <c r="AK401" s="119">
        <f>(Escenarios!$E$11*U401+0.1*AE401)/(Escenarios!$E$12)</f>
        <v>5.6290215046880469E-2</v>
      </c>
      <c r="AL401" s="121">
        <f t="shared" si="58"/>
        <v>138.0643703484142</v>
      </c>
      <c r="AM401" s="121">
        <f>MAX(0,(AL401-Constantes!$D$13)*(1-EXP(-Constantes!$D$23)))</f>
        <v>0.67392633336438779</v>
      </c>
      <c r="AN401" s="121">
        <f>AJ401+W401*Escenarios!$E$11/Escenarios!$E$12+AM401</f>
        <v>0.75793126193249882</v>
      </c>
      <c r="AO401" s="121">
        <f>0.0526*AJ401*Observaciones!$F400^1.218</f>
        <v>0</v>
      </c>
      <c r="AP401" s="121">
        <f>AO401*Constantes!$E$38</f>
        <v>0</v>
      </c>
      <c r="AQ401" s="121">
        <f t="shared" si="59"/>
        <v>0</v>
      </c>
      <c r="AR401" s="15"/>
      <c r="AS401" s="74">
        <v>395</v>
      </c>
      <c r="AT401" s="146">
        <f>ETo!$I400*((1-Constantes!$F$19)*ETo!$K400+ETo!$L400)</f>
        <v>1.977187437378185</v>
      </c>
      <c r="AU401" s="121">
        <f>MIN(AT401*Constantes!$F$17,0.8*(AX400+Observaciones!$F400-AV401-AW401-Constantes!$D$14))</f>
        <v>1.23353437840931</v>
      </c>
      <c r="AV401" s="121">
        <f>IF(Observaciones!$F400&gt;0.05*Constantes!$F$18,((Observaciones!$F400-0.05*Constantes!$F$18)^2)/(Observaciones!$F400+0.95*Constantes!$F$18),0)</f>
        <v>0</v>
      </c>
      <c r="AW401" s="121">
        <f>MAX(0,AX400+Observaciones!$F400-AV401-Constantes!$D$13)</f>
        <v>0</v>
      </c>
      <c r="AX401" s="121">
        <f>AX400+Observaciones!$F400-AV401-AU401-AW401-AY400</f>
        <v>31.663925755832942</v>
      </c>
      <c r="AY401" s="121">
        <f>MAX(0,(AX401-Constantes!$D$14)*(1-EXP(-Constantes!$D$22)))</f>
        <v>8.4860587361546294E-2</v>
      </c>
      <c r="AZ401" s="119">
        <f>AZ400+(Entradas!$F$19*AW401-BA400)/(800*Entradas!$D$44)</f>
        <v>0</v>
      </c>
      <c r="BA401" s="119">
        <f>8000*Entradas!$D$45*AZ401/Constantes!$F$32</f>
        <v>0</v>
      </c>
      <c r="BB401" s="119">
        <f>10*Escenarios!$F$11*AV401</f>
        <v>0</v>
      </c>
      <c r="BC401" s="119">
        <f>10*Escenarios!$F$11*BA401</f>
        <v>0</v>
      </c>
      <c r="BD401" s="119">
        <f>0.001*Observaciones!$F400*Escenarios!$F$9</f>
        <v>0</v>
      </c>
      <c r="BE401" s="119">
        <f>Observaciones!$I400</f>
        <v>0</v>
      </c>
      <c r="BF401" s="119">
        <f>MIN(0.0005*ETo!$M400*Escenarios!$F$9*(BJ400/Constantes!$F$27)^(2/3),BJ400+BB401+BE401+BC401+BD401)</f>
        <v>19.166615471686573</v>
      </c>
      <c r="BG401" s="119">
        <f>MIN(Constantes!$F$26*(BJ400/Constantes!$F$27)^(2/3),BJ400+BB401+BC401+BD401+BE401-BF401)</f>
        <v>65.141999990749071</v>
      </c>
      <c r="BH401" s="119">
        <f>MIN(Entradas!$F$20,BJ400+BB401+BC401+BD401+BE401-BF401-BG401)</f>
        <v>1</v>
      </c>
      <c r="BI401" s="119">
        <f>MAX(0,BJ400+BB401+BC401+BD401+BE401-BF401-BG401-BH401-Constantes!$F$27)</f>
        <v>0</v>
      </c>
      <c r="BJ401" s="119">
        <f t="shared" si="60"/>
        <v>4813.2171045522909</v>
      </c>
      <c r="BK401" s="119">
        <f>(Escenarios!$F$11*AU401+0.1*BF401)/(Escenarios!$F$12)</f>
        <v>1.2178084581335968</v>
      </c>
      <c r="BL401" s="119">
        <f>BI401/10/Escenarios!$F$12</f>
        <v>0</v>
      </c>
      <c r="BM401" s="119">
        <f>(Escenarios!$F$11*AW401+0.1*BG401)/(Escenarios!$F$12)</f>
        <v>0.18611999997356879</v>
      </c>
      <c r="BN401" s="121">
        <f t="shared" si="61"/>
        <v>138.08753568069326</v>
      </c>
      <c r="BO401" s="121">
        <f>MAX(0,(BN401-Constantes!$D$13)*(1-EXP(-Constantes!$D$23)))</f>
        <v>0.67408634800280798</v>
      </c>
      <c r="BP401" s="121">
        <f>BL401+AY401*Escenarios!$F$11/Escenarios!$F$12+BO401</f>
        <v>0.75409775894369446</v>
      </c>
      <c r="BQ401" s="121">
        <f>0.0526*BL401*Observaciones!$F400^1.218</f>
        <v>0</v>
      </c>
      <c r="BR401" s="121">
        <f>BQ401*Constantes!$F$38</f>
        <v>0</v>
      </c>
      <c r="BS401" s="121">
        <f t="shared" si="62"/>
        <v>0</v>
      </c>
      <c r="BT401" s="15"/>
      <c r="BU401" s="74">
        <v>395</v>
      </c>
      <c r="BV401" s="75">
        <f>0.0526*Observaciones!$F400^2.218</f>
        <v>0</v>
      </c>
      <c r="BW401" s="75">
        <f>IF(Observaciones!$F400&gt;0.05*$CA$7,((Observaciones!$F400-0.05*$CA$7)^2)/(Observaciones!$F400+0.95*$CA$7),0)</f>
        <v>0</v>
      </c>
      <c r="BX401" s="75">
        <f>0.0526*BW401*Observaciones!$F400^1.218</f>
        <v>0</v>
      </c>
      <c r="BY401" s="27"/>
      <c r="BZ401" s="27"/>
      <c r="CA401" s="103"/>
      <c r="CB401" s="37"/>
    </row>
    <row r="402" spans="2:80" s="2" customFormat="1" ht="14.5" x14ac:dyDescent="0.35">
      <c r="B402" s="36"/>
      <c r="C402" s="74">
        <v>396</v>
      </c>
      <c r="D402" s="146">
        <f>ETo!$I401*((1-Constantes!$D$19)*ETo!$K401+ETo!$L401)</f>
        <v>2.0070886438318736</v>
      </c>
      <c r="E402" s="75">
        <f>MIN(D402*Constantes!$D$17,0.8*(H401+Observaciones!$F401-F402-G402-Constantes!$D$14))</f>
        <v>1.2484004747116419</v>
      </c>
      <c r="F402" s="75">
        <f>IF(Observaciones!$F401&gt;0.05*Constantes!$D$18,((Observaciones!$F401-0.05*Constantes!$D$18)^2)/(Observaciones!$F401+0.95*Constantes!$D$18),0)</f>
        <v>0</v>
      </c>
      <c r="G402" s="75">
        <f>MAX(0,H401+Observaciones!$F401-F402-Constantes!$D$13)</f>
        <v>0</v>
      </c>
      <c r="H402" s="75">
        <f>H401+Observaciones!$F401-F402-E402-G402-I401</f>
        <v>30.364714240672189</v>
      </c>
      <c r="I402" s="75">
        <f>MAX(0,(H402-Constantes!$D$14)*(1-EXP(-Constantes!$D$22)))</f>
        <v>6.6973958506697684E-2</v>
      </c>
      <c r="J402" s="75">
        <f t="shared" si="54"/>
        <v>132.94922323972088</v>
      </c>
      <c r="K402" s="75">
        <f>MAX(0,(J402-Constantes!$D$13)*(1-EXP(-Constantes!$D$23)))</f>
        <v>0.63859343137085622</v>
      </c>
      <c r="L402" s="75">
        <f t="shared" si="55"/>
        <v>0.70556738987755385</v>
      </c>
      <c r="M402" s="75">
        <f>0.0526*F402*Observaciones!$F401^1.218</f>
        <v>0</v>
      </c>
      <c r="N402" s="75">
        <f>M402*Constantes!$D$38</f>
        <v>0</v>
      </c>
      <c r="O402" s="75">
        <f t="shared" si="56"/>
        <v>0</v>
      </c>
      <c r="P402" s="15"/>
      <c r="Q402" s="120">
        <v>396</v>
      </c>
      <c r="R402" s="146">
        <f>ETo!$I401*((1-Constantes!$E$19)*ETo!$K401+ETo!$L401)</f>
        <v>2.007366845809281</v>
      </c>
      <c r="S402" s="121">
        <f>MIN(R402*Constantes!$E$17,0.8*(V401+Observaciones!$F401-T402-U402-Constantes!$D$14))</f>
        <v>1.2494786064497836</v>
      </c>
      <c r="T402" s="121">
        <f>IF(Observaciones!$F401&gt;0.05*Constantes!$E$18,((Observaciones!$F401-0.05*Constantes!$E$18)^2)/(Observaciones!$F401+0.95*Constantes!$E$18),0)</f>
        <v>0</v>
      </c>
      <c r="U402" s="121">
        <f>MAX(0,V401+Observaciones!$F401-T402-Constantes!$D$13)</f>
        <v>0</v>
      </c>
      <c r="V402" s="121">
        <f>V401+Observaciones!$F401-T402-S402-U402-W401</f>
        <v>30.355504715482773</v>
      </c>
      <c r="W402" s="121">
        <f>MAX(0,(V402-Constantes!$D$14)*(1-EXP(-Constantes!$D$22)))</f>
        <v>6.6847168251939135E-2</v>
      </c>
      <c r="X402" s="119">
        <f>X401+(Entradas!$E$19*U402-Y401)/(800*Entradas!$D$44)</f>
        <v>0</v>
      </c>
      <c r="Y402" s="119">
        <f>8000*Entradas!$D$45*X402/Constantes!$E$32</f>
        <v>0</v>
      </c>
      <c r="Z402" s="119">
        <f>10*Escenarios!$E$11*T402</f>
        <v>0</v>
      </c>
      <c r="AA402" s="119">
        <f>10*Escenarios!$E$11*Y402</f>
        <v>0</v>
      </c>
      <c r="AB402" s="119">
        <f>0.001*Observaciones!$F401*Escenarios!$E$9</f>
        <v>0</v>
      </c>
      <c r="AC402" s="119">
        <f>Observaciones!$I401</f>
        <v>0</v>
      </c>
      <c r="AD402" s="119">
        <f>MIN(0.0005*ETo!$M401*Escenarios!$E$9*(AH401/Constantes!$E$27)^(2/3),AH401+Z402+AA402+AB402+AC402)</f>
        <v>5.8723566919425876</v>
      </c>
      <c r="AE402" s="119">
        <f>MIN(Constantes!$E$26*(AH401/Constantes!$E$27)^(2/3),AH401+Z402+AA402+AB402+AC402-AD402)</f>
        <v>19.648142482884303</v>
      </c>
      <c r="AF402" s="119">
        <f>MIN(Entradas!$E$20,AH401+Z402+AA402+AB402+AC402-AD402-AE402)</f>
        <v>1</v>
      </c>
      <c r="AG402" s="119">
        <f>MAX(0,AH401+Z402+AA402+AB402+AC402-AD402-AE402-AF402-Constantes!$E$27)</f>
        <v>0</v>
      </c>
      <c r="AH402" s="119">
        <f t="shared" si="57"/>
        <v>6464.9934660533227</v>
      </c>
      <c r="AI402" s="119">
        <f>(Escenarios!$E$11*S402+0.1*AD402)/(Escenarios!$E$12)</f>
        <v>1.2484070740489084</v>
      </c>
      <c r="AJ402" s="119">
        <f>AG402/10/Escenarios!$E$12</f>
        <v>0</v>
      </c>
      <c r="AK402" s="119">
        <f>(Escenarios!$E$11*U402+0.1*AE402)/(Escenarios!$E$12)</f>
        <v>5.6137549951098008E-2</v>
      </c>
      <c r="AL402" s="121">
        <f t="shared" si="58"/>
        <v>137.44658156500091</v>
      </c>
      <c r="AM402" s="121">
        <f>MAX(0,(AL402-Constantes!$D$13)*(1-EXP(-Constantes!$D$23)))</f>
        <v>0.66965895452401247</v>
      </c>
      <c r="AN402" s="121">
        <f>AJ402+W402*Escenarios!$E$11/Escenarios!$E$12+AM402</f>
        <v>0.73555116322949532</v>
      </c>
      <c r="AO402" s="121">
        <f>0.0526*AJ402*Observaciones!$F401^1.218</f>
        <v>0</v>
      </c>
      <c r="AP402" s="121">
        <f>AO402*Constantes!$E$38</f>
        <v>0</v>
      </c>
      <c r="AQ402" s="121">
        <f t="shared" si="59"/>
        <v>0</v>
      </c>
      <c r="AR402" s="15"/>
      <c r="AS402" s="74">
        <v>396</v>
      </c>
      <c r="AT402" s="146">
        <f>ETo!$I401*((1-Constantes!$F$19)*ETo!$K401+ETo!$L401)</f>
        <v>2.0082520339192147</v>
      </c>
      <c r="AU402" s="121">
        <f>MIN(AT402*Constantes!$F$17,0.8*(AX401+Observaciones!$F401-AV402-AW402-Constantes!$D$14))</f>
        <v>1.2529150638518536</v>
      </c>
      <c r="AV402" s="121">
        <f>IF(Observaciones!$F401&gt;0.05*Constantes!$F$18,((Observaciones!$F401-0.05*Constantes!$F$18)^2)/(Observaciones!$F401+0.95*Constantes!$F$18),0)</f>
        <v>0</v>
      </c>
      <c r="AW402" s="121">
        <f>MAX(0,AX401+Observaciones!$F401-AV402-Constantes!$D$13)</f>
        <v>0</v>
      </c>
      <c r="AX402" s="121">
        <f>AX401+Observaciones!$F401-AV402-AU402-AW402-AY401</f>
        <v>30.32615010461954</v>
      </c>
      <c r="AY402" s="121">
        <f>MAX(0,(AX402-Constantes!$D$14)*(1-EXP(-Constantes!$D$22)))</f>
        <v>6.6443034649702554E-2</v>
      </c>
      <c r="AZ402" s="119">
        <f>AZ401+(Entradas!$F$19*AW402-BA401)/(800*Entradas!$D$44)</f>
        <v>0</v>
      </c>
      <c r="BA402" s="119">
        <f>8000*Entradas!$D$45*AZ402/Constantes!$F$32</f>
        <v>0</v>
      </c>
      <c r="BB402" s="119">
        <f>10*Escenarios!$F$11*AV402</f>
        <v>0</v>
      </c>
      <c r="BC402" s="119">
        <f>10*Escenarios!$F$11*BA402</f>
        <v>0</v>
      </c>
      <c r="BD402" s="119">
        <f>0.001*Observaciones!$F401*Escenarios!$F$9</f>
        <v>0</v>
      </c>
      <c r="BE402" s="119">
        <f>Observaciones!$I401</f>
        <v>0</v>
      </c>
      <c r="BF402" s="119">
        <f>MIN(0.0005*ETo!$M401*Escenarios!$F$9*(BJ401/Constantes!$F$27)^(2/3),BJ401+BB402+BE402+BC402+BD402)</f>
        <v>19.242672518481974</v>
      </c>
      <c r="BG402" s="119">
        <f>MIN(Constantes!$F$26*(BJ401/Constantes!$F$27)^(2/3),BJ401+BB402+BC402+BD402+BE402-BF402)</f>
        <v>64.38348200363582</v>
      </c>
      <c r="BH402" s="119">
        <f>MIN(Entradas!$F$20,BJ401+BB402+BC402+BD402+BE402-BF402-BG402)</f>
        <v>1</v>
      </c>
      <c r="BI402" s="119">
        <f>MAX(0,BJ401+BB402+BC402+BD402+BE402-BF402-BG402-BH402-Constantes!$F$27)</f>
        <v>0</v>
      </c>
      <c r="BJ402" s="119">
        <f t="shared" si="60"/>
        <v>4728.5909500301732</v>
      </c>
      <c r="BK402" s="119">
        <f>(Escenarios!$F$11*AU402+0.1*BF402)/(Escenarios!$F$12)</f>
        <v>1.2362989816845533</v>
      </c>
      <c r="BL402" s="119">
        <f>BI402/10/Escenarios!$F$12</f>
        <v>0</v>
      </c>
      <c r="BM402" s="119">
        <f>(Escenarios!$F$11*AW402+0.1*BG402)/(Escenarios!$F$12)</f>
        <v>0.18395280572467376</v>
      </c>
      <c r="BN402" s="121">
        <f t="shared" si="61"/>
        <v>137.59740213841513</v>
      </c>
      <c r="BO402" s="121">
        <f>MAX(0,(BN402-Constantes!$D$13)*(1-EXP(-Constantes!$D$23)))</f>
        <v>0.67070074832306004</v>
      </c>
      <c r="BP402" s="121">
        <f>BL402+AY402*Escenarios!$F$11/Escenarios!$F$12+BO402</f>
        <v>0.73334703813563673</v>
      </c>
      <c r="BQ402" s="121">
        <f>0.0526*BL402*Observaciones!$F401^1.218</f>
        <v>0</v>
      </c>
      <c r="BR402" s="121">
        <f>BQ402*Constantes!$F$38</f>
        <v>0</v>
      </c>
      <c r="BS402" s="121">
        <f t="shared" si="62"/>
        <v>0</v>
      </c>
      <c r="BT402" s="15"/>
      <c r="BU402" s="74">
        <v>396</v>
      </c>
      <c r="BV402" s="75">
        <f>0.0526*Observaciones!$F401^2.218</f>
        <v>0</v>
      </c>
      <c r="BW402" s="75">
        <f>IF(Observaciones!$F401&gt;0.05*$CA$7,((Observaciones!$F401-0.05*$CA$7)^2)/(Observaciones!$F401+0.95*$CA$7),0)</f>
        <v>0</v>
      </c>
      <c r="BX402" s="75">
        <f>0.0526*BW402*Observaciones!$F401^1.218</f>
        <v>0</v>
      </c>
      <c r="BY402" s="27"/>
      <c r="BZ402" s="27"/>
      <c r="CA402" s="103"/>
      <c r="CB402" s="37"/>
    </row>
    <row r="403" spans="2:80" s="2" customFormat="1" ht="14.5" x14ac:dyDescent="0.35">
      <c r="B403" s="36"/>
      <c r="C403" s="74">
        <v>397</v>
      </c>
      <c r="D403" s="146">
        <f>ETo!$I402*((1-Constantes!$D$19)*ETo!$K402+ETo!$L402)</f>
        <v>2.0860695536838985</v>
      </c>
      <c r="E403" s="75">
        <f>MIN(D403*Constantes!$D$17,0.8*(H402+Observaciones!$F402-F403-G403-Constantes!$D$14))</f>
        <v>1.2975262597911597</v>
      </c>
      <c r="F403" s="75">
        <f>IF(Observaciones!$F402&gt;0.05*Constantes!$D$18,((Observaciones!$F402-0.05*Constantes!$D$18)^2)/(Observaciones!$F402+0.95*Constantes!$D$18),0)</f>
        <v>2.2215187797601121</v>
      </c>
      <c r="G403" s="75">
        <f>MAX(0,H402+Observaciones!$F402-F403-Constantes!$D$13)</f>
        <v>5.7431954609120837</v>
      </c>
      <c r="H403" s="75">
        <f>H402+Observaciones!$F402-F403-E403-G403-I402</f>
        <v>39.135499781702137</v>
      </c>
      <c r="I403" s="75">
        <f>MAX(0,(H403-Constantes!$D$14)*(1-EXP(-Constantes!$D$22)))</f>
        <v>0.18772395487542937</v>
      </c>
      <c r="J403" s="75">
        <f t="shared" si="54"/>
        <v>138.05382526926212</v>
      </c>
      <c r="K403" s="75">
        <f>MAX(0,(J403-Constantes!$D$13)*(1-EXP(-Constantes!$D$23)))</f>
        <v>0.67385349318202803</v>
      </c>
      <c r="L403" s="75">
        <f t="shared" si="55"/>
        <v>3.0830962278175695</v>
      </c>
      <c r="M403" s="75">
        <f>0.0526*F403*Observaciones!$F402^1.218</f>
        <v>3.9763832642355874</v>
      </c>
      <c r="N403" s="75">
        <f>M403*Constantes!$D$38</f>
        <v>1.7925908706844861E-2</v>
      </c>
      <c r="O403" s="75">
        <f t="shared" si="56"/>
        <v>581.42553401695375</v>
      </c>
      <c r="P403" s="15"/>
      <c r="Q403" s="120">
        <v>397</v>
      </c>
      <c r="R403" s="146">
        <f>ETo!$I402*((1-Constantes!$E$19)*ETo!$K402+ETo!$L402)</f>
        <v>2.0863588372216584</v>
      </c>
      <c r="S403" s="121">
        <f>MIN(R403*Constantes!$E$17,0.8*(V402+Observaciones!$F402-T403-U403-Constantes!$D$14))</f>
        <v>1.2986469005045953</v>
      </c>
      <c r="T403" s="121">
        <f>IF(Observaciones!$F402&gt;0.05*Constantes!$E$18,((Observaciones!$F402-0.05*Constantes!$E$18)^2)/(Observaciones!$F402+0.95*Constantes!$E$18),0)</f>
        <v>2.2111669079836895</v>
      </c>
      <c r="U403" s="121">
        <f>MAX(0,V402+Observaciones!$F402-T403-Constantes!$D$13)</f>
        <v>5.7443378074990861</v>
      </c>
      <c r="V403" s="121">
        <f>V402+Observaciones!$F402-T403-S403-U403-W402</f>
        <v>39.134505931243467</v>
      </c>
      <c r="W403" s="121">
        <f>MAX(0,(V403-Constantes!$D$14)*(1-EXP(-Constantes!$D$22)))</f>
        <v>0.18771027224247544</v>
      </c>
      <c r="X403" s="119">
        <f>X402+(Entradas!$E$19*U403-Y402)/(800*Entradas!$D$44)</f>
        <v>0</v>
      </c>
      <c r="Y403" s="119">
        <f>8000*Entradas!$D$45*X403/Constantes!$E$32</f>
        <v>0</v>
      </c>
      <c r="Z403" s="119">
        <f>10*Escenarios!$E$11*T403</f>
        <v>762.85258325437292</v>
      </c>
      <c r="AA403" s="119">
        <f>10*Escenarios!$E$11*Y403</f>
        <v>0</v>
      </c>
      <c r="AB403" s="119">
        <f>0.001*Observaciones!$F402*Escenarios!$E$9</f>
        <v>90.500000000000014</v>
      </c>
      <c r="AC403" s="119">
        <f>Observaciones!$I402</f>
        <v>338.0710502155946</v>
      </c>
      <c r="AD403" s="119">
        <f>MIN(0.0005*ETo!$M402*Escenarios!$E$9*(AH402/Constantes!$E$27)^(2/3),AH402+Z403+AA403+AB403+AC403)</f>
        <v>6.0872580477964968</v>
      </c>
      <c r="AE403" s="119">
        <f>MIN(Constantes!$E$26*(AH402/Constantes!$E$27)^(2/3),AH402+Z403+AA403+AB403+AC403-AD403)</f>
        <v>19.594592160791088</v>
      </c>
      <c r="AF403" s="119">
        <f>MIN(Entradas!$E$20,AH402+Z403+AA403+AB403+AC403-AD403-AE403)</f>
        <v>1</v>
      </c>
      <c r="AG403" s="119">
        <f>MAX(0,AH402+Z403+AA403+AB403+AC403-AD403-AE403-AF403-Constantes!$E$27)</f>
        <v>963.06858264803577</v>
      </c>
      <c r="AH403" s="119">
        <f t="shared" si="57"/>
        <v>6666.666666666667</v>
      </c>
      <c r="AI403" s="119">
        <f>(Escenarios!$E$11*S403+0.1*AD403)/(Escenarios!$E$12)</f>
        <v>1.2974869677768055</v>
      </c>
      <c r="AJ403" s="119">
        <f>AG403/10/Escenarios!$E$12</f>
        <v>2.7516245218515309</v>
      </c>
      <c r="AK403" s="119">
        <f>(Escenarios!$E$11*U403+0.1*AE403)/(Escenarios!$E$12)</f>
        <v>5.7182603878513589</v>
      </c>
      <c r="AL403" s="121">
        <f t="shared" si="58"/>
        <v>142.49518299832826</v>
      </c>
      <c r="AM403" s="121">
        <f>MAX(0,(AL403-Constantes!$D$13)*(1-EXP(-Constantes!$D$23)))</f>
        <v>0.70453219196130812</v>
      </c>
      <c r="AN403" s="121">
        <f>AJ403+W403*Escenarios!$E$11/Escenarios!$E$12+AM403</f>
        <v>3.641185410737565</v>
      </c>
      <c r="AO403" s="121">
        <f>0.0526*AJ403*Observaciones!$F402^1.218</f>
        <v>4.9252402445736614</v>
      </c>
      <c r="AP403" s="121">
        <f>AO403*Constantes!$E$38</f>
        <v>2.2056887576564845E-2</v>
      </c>
      <c r="AQ403" s="121">
        <f t="shared" si="59"/>
        <v>605.76117633342278</v>
      </c>
      <c r="AR403" s="15"/>
      <c r="AS403" s="74">
        <v>397</v>
      </c>
      <c r="AT403" s="146">
        <f>ETo!$I402*((1-Constantes!$F$19)*ETo!$K402+ETo!$L402)</f>
        <v>2.0872792848418018</v>
      </c>
      <c r="AU403" s="121">
        <f>MIN(AT403*Constantes!$F$17,0.8*(AX402+Observaciones!$F402-AV403-AW403-Constantes!$D$14))</f>
        <v>1.3022188521530049</v>
      </c>
      <c r="AV403" s="121">
        <f>IF(Observaciones!$F402&gt;0.05*Constantes!$F$18,((Observaciones!$F402-0.05*Constantes!$F$18)^2)/(Observaciones!$F402+0.95*Constantes!$F$18),0)</f>
        <v>2.1785254670092491</v>
      </c>
      <c r="AW403" s="121">
        <f>MAX(0,AX402+Observaciones!$F402-AV403-Constantes!$D$13)</f>
        <v>5.7476246376102864</v>
      </c>
      <c r="AX403" s="121">
        <f>AX402+Observaciones!$F402-AV403-AU403-AW403-AY402</f>
        <v>39.131338113197295</v>
      </c>
      <c r="AY403" s="121">
        <f>MAX(0,(AX403-Constantes!$D$14)*(1-EXP(-Constantes!$D$22)))</f>
        <v>0.1876666599553225</v>
      </c>
      <c r="AZ403" s="119">
        <f>AZ402+(Entradas!$F$19*AW403-BA402)/(800*Entradas!$D$44)</f>
        <v>0</v>
      </c>
      <c r="BA403" s="119">
        <f>8000*Entradas!$D$45*AZ403/Constantes!$F$32</f>
        <v>0</v>
      </c>
      <c r="BB403" s="119">
        <f>10*Escenarios!$F$11*AV403</f>
        <v>718.91340411305225</v>
      </c>
      <c r="BC403" s="119">
        <f>10*Escenarios!$F$11*BA403</f>
        <v>0</v>
      </c>
      <c r="BD403" s="119">
        <f>0.001*Observaciones!$F402*Escenarios!$F$9</f>
        <v>362.00000000000006</v>
      </c>
      <c r="BE403" s="119">
        <f>Observaciones!$I402</f>
        <v>338.0710502155946</v>
      </c>
      <c r="BF403" s="119">
        <f>MIN(0.0005*ETo!$M402*Escenarios!$F$9*(BJ402/Constantes!$F$27)^(2/3),BJ402+BB403+BE403+BC403+BD403)</f>
        <v>19.766243515061664</v>
      </c>
      <c r="BG403" s="119">
        <f>MIN(Constantes!$F$26*(BJ402/Constantes!$F$27)^(2/3),BJ402+BB403+BC403+BD403+BE403-BF403)</f>
        <v>63.626591346610709</v>
      </c>
      <c r="BH403" s="119">
        <f>MIN(Entradas!$F$20,BJ402+BB403+BC403+BD403+BE403-BF403-BG403)</f>
        <v>1</v>
      </c>
      <c r="BI403" s="119">
        <f>MAX(0,BJ402+BB403+BC403+BD403+BE403-BF403-BG403-BH403-Constantes!$F$27)</f>
        <v>0</v>
      </c>
      <c r="BJ403" s="119">
        <f t="shared" si="60"/>
        <v>6063.1825694971476</v>
      </c>
      <c r="BK403" s="119">
        <f>(Escenarios!$F$11*AU403+0.1*BF403)/(Escenarios!$F$12)</f>
        <v>1.2842813277872951</v>
      </c>
      <c r="BL403" s="119">
        <f>BI403/10/Escenarios!$F$12</f>
        <v>0</v>
      </c>
      <c r="BM403" s="119">
        <f>(Escenarios!$F$11*AW403+0.1*BG403)/(Escenarios!$F$12)</f>
        <v>5.6009792050228713</v>
      </c>
      <c r="BN403" s="121">
        <f t="shared" si="61"/>
        <v>142.52768059511493</v>
      </c>
      <c r="BO403" s="121">
        <f>MAX(0,(BN403-Constantes!$D$13)*(1-EXP(-Constantes!$D$23)))</f>
        <v>0.70475666925939739</v>
      </c>
      <c r="BP403" s="121">
        <f>BL403+AY403*Escenarios!$F$11/Escenarios!$F$12+BO403</f>
        <v>0.88169952007441577</v>
      </c>
      <c r="BQ403" s="121">
        <f>0.0526*BL403*Observaciones!$F402^1.218</f>
        <v>0</v>
      </c>
      <c r="BR403" s="121">
        <f>BQ403*Constantes!$F$38</f>
        <v>0</v>
      </c>
      <c r="BS403" s="121">
        <f t="shared" si="62"/>
        <v>0</v>
      </c>
      <c r="BT403" s="15"/>
      <c r="BU403" s="74">
        <v>397</v>
      </c>
      <c r="BV403" s="75">
        <f>0.0526*Observaciones!$F402^2.218</f>
        <v>32.397897212660951</v>
      </c>
      <c r="BW403" s="75">
        <f>IF(Observaciones!$F402&gt;0.05*$CA$7,((Observaciones!$F402-0.05*$CA$7)^2)/(Observaciones!$F402+0.95*$CA$7),0)</f>
        <v>5.2528137177856484</v>
      </c>
      <c r="BX403" s="75">
        <f>0.0526*BW403*Observaciones!$F402^1.218</f>
        <v>9.4022165141477867</v>
      </c>
      <c r="BY403" s="27"/>
      <c r="BZ403" s="27"/>
      <c r="CA403" s="103"/>
      <c r="CB403" s="37"/>
    </row>
    <row r="404" spans="2:80" s="2" customFormat="1" ht="14.5" x14ac:dyDescent="0.35">
      <c r="B404" s="36"/>
      <c r="C404" s="74">
        <v>398</v>
      </c>
      <c r="D404" s="146">
        <f>ETo!$I403*((1-Constantes!$D$19)*ETo!$K403+ETo!$L403)</f>
        <v>1.9940960121989912</v>
      </c>
      <c r="E404" s="75">
        <f>MIN(D404*Constantes!$D$17,0.8*(H403+Observaciones!$F403-F404-G404-Constantes!$D$14))</f>
        <v>1.2403191139067316</v>
      </c>
      <c r="F404" s="75">
        <f>IF(Observaciones!$F403&gt;0.05*Constantes!$D$18,((Observaciones!$F403-0.05*Constantes!$D$18)^2)/(Observaciones!$F403+0.95*Constantes!$D$18),0)</f>
        <v>0</v>
      </c>
      <c r="G404" s="75">
        <f>MAX(0,H403+Observaciones!$F403-F404-Constantes!$D$13)</f>
        <v>0</v>
      </c>
      <c r="H404" s="75">
        <f>H403+Observaciones!$F403-F404-E404-G404-I403</f>
        <v>37.707456712919978</v>
      </c>
      <c r="I404" s="75">
        <f>MAX(0,(H404-Constantes!$D$14)*(1-EXP(-Constantes!$D$22)))</f>
        <v>0.16806366395129521</v>
      </c>
      <c r="J404" s="75">
        <f t="shared" si="54"/>
        <v>137.37997177608008</v>
      </c>
      <c r="K404" s="75">
        <f>MAX(0,(J404-Constantes!$D$13)*(1-EXP(-Constantes!$D$23)))</f>
        <v>0.66919884710310373</v>
      </c>
      <c r="L404" s="75">
        <f t="shared" si="55"/>
        <v>0.83726251105439897</v>
      </c>
      <c r="M404" s="75">
        <f>0.0526*F404*Observaciones!$F403^1.218</f>
        <v>0</v>
      </c>
      <c r="N404" s="75">
        <f>M404*Constantes!$D$38</f>
        <v>0</v>
      </c>
      <c r="O404" s="75">
        <f t="shared" si="56"/>
        <v>0</v>
      </c>
      <c r="P404" s="15"/>
      <c r="Q404" s="120">
        <v>398</v>
      </c>
      <c r="R404" s="146">
        <f>ETo!$I403*((1-Constantes!$E$19)*ETo!$K403+ETo!$L403)</f>
        <v>1.9943724711033213</v>
      </c>
      <c r="S404" s="121">
        <f>MIN(R404*Constantes!$E$17,0.8*(V403+Observaciones!$F403-T404-U404-Constantes!$D$14))</f>
        <v>1.2413903024941888</v>
      </c>
      <c r="T404" s="121">
        <f>IF(Observaciones!$F403&gt;0.05*Constantes!$E$18,((Observaciones!$F403-0.05*Constantes!$E$18)^2)/(Observaciones!$F403+0.95*Constantes!$E$18),0)</f>
        <v>0</v>
      </c>
      <c r="U404" s="121">
        <f>MAX(0,V403+Observaciones!$F403-T404-Constantes!$D$13)</f>
        <v>0</v>
      </c>
      <c r="V404" s="121">
        <f>V403+Observaciones!$F403-T404-S404-U404-W403</f>
        <v>37.705405356506802</v>
      </c>
      <c r="W404" s="121">
        <f>MAX(0,(V404-Constantes!$D$14)*(1-EXP(-Constantes!$D$22)))</f>
        <v>0.16803542232136556</v>
      </c>
      <c r="X404" s="119">
        <f>X403+(Entradas!$E$19*U404-Y403)/(800*Entradas!$D$44)</f>
        <v>0</v>
      </c>
      <c r="Y404" s="119">
        <f>8000*Entradas!$D$45*X404/Constantes!$E$32</f>
        <v>0</v>
      </c>
      <c r="Z404" s="119">
        <f>10*Escenarios!$E$11*T404</f>
        <v>0</v>
      </c>
      <c r="AA404" s="119">
        <f>10*Escenarios!$E$11*Y404</f>
        <v>0</v>
      </c>
      <c r="AB404" s="119">
        <f>0.001*Observaciones!$F403*Escenarios!$E$9</f>
        <v>0</v>
      </c>
      <c r="AC404" s="119">
        <f>Observaciones!$I403</f>
        <v>0</v>
      </c>
      <c r="AD404" s="119">
        <f>MIN(0.0005*ETo!$M403*Escenarios!$E$9*(AH403/Constantes!$E$27)^(2/3),AH403+Z404+AA404+AB404+AC404)</f>
        <v>5.9390232504371134</v>
      </c>
      <c r="AE404" s="119">
        <f>MIN(Constantes!$E$26*(AH403/Constantes!$E$27)^(2/3),AH403+Z404+AA404+AB404+AC404-AD404)</f>
        <v>20</v>
      </c>
      <c r="AF404" s="119">
        <f>MIN(Entradas!$E$20,AH403+Z404+AA404+AB404+AC404-AD404-AE404)</f>
        <v>1</v>
      </c>
      <c r="AG404" s="119">
        <f>MAX(0,AH403+Z404+AA404+AB404+AC404-AD404-AE404-AF404-Constantes!$E$27)</f>
        <v>0</v>
      </c>
      <c r="AH404" s="119">
        <f t="shared" si="57"/>
        <v>6639.7276434162295</v>
      </c>
      <c r="AI404" s="119">
        <f>(Escenarios!$E$11*S404+0.1*AD404)/(Escenarios!$E$12)</f>
        <v>1.2406247931740921</v>
      </c>
      <c r="AJ404" s="119">
        <f>AG404/10/Escenarios!$E$12</f>
        <v>0</v>
      </c>
      <c r="AK404" s="119">
        <f>(Escenarios!$E$11*U404+0.1*AE404)/(Escenarios!$E$12)</f>
        <v>5.7142857142857141E-2</v>
      </c>
      <c r="AL404" s="121">
        <f t="shared" si="58"/>
        <v>141.8477936635098</v>
      </c>
      <c r="AM404" s="121">
        <f>MAX(0,(AL404-Constantes!$D$13)*(1-EXP(-Constantes!$D$23)))</f>
        <v>0.70006034717703536</v>
      </c>
      <c r="AN404" s="121">
        <f>AJ404+W404*Escenarios!$E$11/Escenarios!$E$12+AM404</f>
        <v>0.86569526346523862</v>
      </c>
      <c r="AO404" s="121">
        <f>0.0526*AJ404*Observaciones!$F403^1.218</f>
        <v>0</v>
      </c>
      <c r="AP404" s="121">
        <f>AO404*Constantes!$E$38</f>
        <v>0</v>
      </c>
      <c r="AQ404" s="121">
        <f t="shared" si="59"/>
        <v>0</v>
      </c>
      <c r="AR404" s="15"/>
      <c r="AS404" s="74">
        <v>398</v>
      </c>
      <c r="AT404" s="146">
        <f>ETo!$I403*((1-Constantes!$F$19)*ETo!$K403+ETo!$L403)</f>
        <v>1.9952521130716454</v>
      </c>
      <c r="AU404" s="121">
        <f>MIN(AT404*Constantes!$F$17,0.8*(AX403+Observaciones!$F403-AV404-AW404-Constantes!$D$14))</f>
        <v>1.2448046293129102</v>
      </c>
      <c r="AV404" s="121">
        <f>IF(Observaciones!$F403&gt;0.05*Constantes!$F$18,((Observaciones!$F403-0.05*Constantes!$F$18)^2)/(Observaciones!$F403+0.95*Constantes!$F$18),0)</f>
        <v>0</v>
      </c>
      <c r="AW404" s="121">
        <f>MAX(0,AX403+Observaciones!$F403-AV404-Constantes!$D$13)</f>
        <v>0</v>
      </c>
      <c r="AX404" s="121">
        <f>AX403+Observaciones!$F403-AV404-AU404-AW404-AY403</f>
        <v>37.698866823929066</v>
      </c>
      <c r="AY404" s="121">
        <f>MAX(0,(AX404-Constantes!$D$14)*(1-EXP(-Constantes!$D$22)))</f>
        <v>0.16794540441118808</v>
      </c>
      <c r="AZ404" s="119">
        <f>AZ403+(Entradas!$F$19*AW404-BA403)/(800*Entradas!$D$44)</f>
        <v>0</v>
      </c>
      <c r="BA404" s="119">
        <f>8000*Entradas!$D$45*AZ404/Constantes!$F$32</f>
        <v>0</v>
      </c>
      <c r="BB404" s="119">
        <f>10*Escenarios!$F$11*AV404</f>
        <v>0</v>
      </c>
      <c r="BC404" s="119">
        <f>10*Escenarios!$F$11*BA404</f>
        <v>0</v>
      </c>
      <c r="BD404" s="119">
        <f>0.001*Observaciones!$F403*Escenarios!$F$9</f>
        <v>0</v>
      </c>
      <c r="BE404" s="119">
        <f>Observaciones!$I403</f>
        <v>0</v>
      </c>
      <c r="BF404" s="119">
        <f>MIN(0.0005*ETo!$M403*Escenarios!$F$9*(BJ403/Constantes!$F$27)^(2/3),BJ403+BB404+BE404+BC404+BD404)</f>
        <v>22.29990193453899</v>
      </c>
      <c r="BG404" s="119">
        <f>MIN(Constantes!$F$26*(BJ403/Constantes!$F$27)^(2/3),BJ403+BB404+BC404+BD404+BE404-BF404)</f>
        <v>75.096193411594101</v>
      </c>
      <c r="BH404" s="119">
        <f>MIN(Entradas!$F$20,BJ403+BB404+BC404+BD404+BE404-BF404-BG404)</f>
        <v>1</v>
      </c>
      <c r="BI404" s="119">
        <f>MAX(0,BJ403+BB404+BC404+BD404+BE404-BF404-BG404-BH404-Constantes!$F$27)</f>
        <v>0</v>
      </c>
      <c r="BJ404" s="119">
        <f t="shared" si="60"/>
        <v>5964.7864741510148</v>
      </c>
      <c r="BK404" s="119">
        <f>(Escenarios!$F$11*AU404+0.1*BF404)/(Escenarios!$F$12)</f>
        <v>1.2373869417365697</v>
      </c>
      <c r="BL404" s="119">
        <f>BI404/10/Escenarios!$F$12</f>
        <v>0</v>
      </c>
      <c r="BM404" s="119">
        <f>(Escenarios!$F$11*AW404+0.1*BG404)/(Escenarios!$F$12)</f>
        <v>0.21456055260455459</v>
      </c>
      <c r="BN404" s="121">
        <f t="shared" si="61"/>
        <v>142.03748447846007</v>
      </c>
      <c r="BO404" s="121">
        <f>MAX(0,(BN404-Constantes!$D$13)*(1-EXP(-Constantes!$D$23)))</f>
        <v>0.70137063734685667</v>
      </c>
      <c r="BP404" s="121">
        <f>BL404+AY404*Escenarios!$F$11/Escenarios!$F$12+BO404</f>
        <v>0.85971916150597683</v>
      </c>
      <c r="BQ404" s="121">
        <f>0.0526*BL404*Observaciones!$F403^1.218</f>
        <v>0</v>
      </c>
      <c r="BR404" s="121">
        <f>BQ404*Constantes!$F$38</f>
        <v>0</v>
      </c>
      <c r="BS404" s="121">
        <f t="shared" si="62"/>
        <v>0</v>
      </c>
      <c r="BT404" s="15"/>
      <c r="BU404" s="74">
        <v>398</v>
      </c>
      <c r="BV404" s="75">
        <f>0.0526*Observaciones!$F403^2.218</f>
        <v>0</v>
      </c>
      <c r="BW404" s="75">
        <f>IF(Observaciones!$F403&gt;0.05*$CA$7,((Observaciones!$F403-0.05*$CA$7)^2)/(Observaciones!$F403+0.95*$CA$7),0)</f>
        <v>0</v>
      </c>
      <c r="BX404" s="75">
        <f>0.0526*BW404*Observaciones!$F403^1.218</f>
        <v>0</v>
      </c>
      <c r="BY404" s="27"/>
      <c r="BZ404" s="27"/>
      <c r="CA404" s="103"/>
      <c r="CB404" s="37"/>
    </row>
    <row r="405" spans="2:80" s="2" customFormat="1" ht="14.5" x14ac:dyDescent="0.35">
      <c r="B405" s="36"/>
      <c r="C405" s="74">
        <v>399</v>
      </c>
      <c r="D405" s="146">
        <f>ETo!$I404*((1-Constantes!$D$19)*ETo!$K404+ETo!$L404)</f>
        <v>2.0621811724845043</v>
      </c>
      <c r="E405" s="75">
        <f>MIN(D405*Constantes!$D$17,0.8*(H404+Observaciones!$F404-F405-G405-Constantes!$D$14))</f>
        <v>1.2826677897773586</v>
      </c>
      <c r="F405" s="75">
        <f>IF(Observaciones!$F404&gt;0.05*Constantes!$D$18,((Observaciones!$F404-0.05*Constantes!$D$18)^2)/(Observaciones!$F404+0.95*Constantes!$D$18),0)</f>
        <v>5.8065196780581439E-2</v>
      </c>
      <c r="G405" s="75">
        <f>MAX(0,H404+Observaciones!$F404-F405-Constantes!$D$13)</f>
        <v>3.1493915161393957</v>
      </c>
      <c r="H405" s="75">
        <f>H404+Observaciones!$F404-F405-E405-G405-I404</f>
        <v>39.04926854627135</v>
      </c>
      <c r="I405" s="75">
        <f>MAX(0,(H405-Constantes!$D$14)*(1-EXP(-Constantes!$D$22)))</f>
        <v>0.18653678397535101</v>
      </c>
      <c r="J405" s="75">
        <f t="shared" si="54"/>
        <v>139.86016444511637</v>
      </c>
      <c r="K405" s="75">
        <f>MAX(0,(J405-Constantes!$D$13)*(1-EXP(-Constantes!$D$23)))</f>
        <v>0.68633078928150193</v>
      </c>
      <c r="L405" s="75">
        <f t="shared" si="55"/>
        <v>0.93093277003743435</v>
      </c>
      <c r="M405" s="75">
        <f>0.0526*F405*Observaciones!$F404^1.218</f>
        <v>2.7082569686242446E-2</v>
      </c>
      <c r="N405" s="75">
        <f>M405*Constantes!$D$38</f>
        <v>1.2209076426531886E-4</v>
      </c>
      <c r="O405" s="75">
        <f t="shared" si="56"/>
        <v>13.114885219950885</v>
      </c>
      <c r="P405" s="15"/>
      <c r="Q405" s="120">
        <v>399</v>
      </c>
      <c r="R405" s="146">
        <f>ETo!$I404*((1-Constantes!$E$19)*ETo!$K404+ETo!$L404)</f>
        <v>2.0624672424083452</v>
      </c>
      <c r="S405" s="121">
        <f>MIN(R405*Constantes!$E$17,0.8*(V404+Observaciones!$F404-T405-U405-Constantes!$D$14))</f>
        <v>1.283775659278547</v>
      </c>
      <c r="T405" s="121">
        <f>IF(Observaciones!$F404&gt;0.05*Constantes!$E$18,((Observaciones!$F404-0.05*Constantes!$E$18)^2)/(Observaciones!$F404+0.95*Constantes!$E$18),0)</f>
        <v>5.7157384539332425E-2</v>
      </c>
      <c r="U405" s="121">
        <f>MAX(0,V404+Observaciones!$F404-T405-Constantes!$D$13)</f>
        <v>3.1482479719674714</v>
      </c>
      <c r="V405" s="121">
        <f>V404+Observaciones!$F404-T405-S405-U405-W404</f>
        <v>39.048188918400086</v>
      </c>
      <c r="W405" s="121">
        <f>MAX(0,(V405-Constantes!$D$14)*(1-EXP(-Constantes!$D$22)))</f>
        <v>0.1865219204194101</v>
      </c>
      <c r="X405" s="119">
        <f>X404+(Entradas!$E$19*U405-Y404)/(800*Entradas!$D$44)</f>
        <v>0</v>
      </c>
      <c r="Y405" s="119">
        <f>8000*Entradas!$D$45*X405/Constantes!$E$32</f>
        <v>0</v>
      </c>
      <c r="Z405" s="119">
        <f>10*Escenarios!$E$11*T405</f>
        <v>19.719297666069686</v>
      </c>
      <c r="AA405" s="119">
        <f>10*Escenarios!$E$11*Y405</f>
        <v>0</v>
      </c>
      <c r="AB405" s="119">
        <f>0.001*Observaciones!$F404*Escenarios!$E$9</f>
        <v>30</v>
      </c>
      <c r="AC405" s="119">
        <f>Observaciones!$I404</f>
        <v>0</v>
      </c>
      <c r="AD405" s="119">
        <f>MIN(0.0005*ETo!$M404*Escenarios!$E$9*(AH404/Constantes!$E$27)^(2/3),AH404+Z405+AA405+AB405+AC405)</f>
        <v>6.1258359944631344</v>
      </c>
      <c r="AE405" s="119">
        <f>MIN(Constantes!$E$26*(AH404/Constantes!$E$27)^(2/3),AH404+Z405+AA405+AB405+AC405-AD405)</f>
        <v>19.946085602629935</v>
      </c>
      <c r="AF405" s="119">
        <f>MIN(Entradas!$E$20,AH404+Z405+AA405+AB405+AC405-AD405-AE405)</f>
        <v>1</v>
      </c>
      <c r="AG405" s="119">
        <f>MAX(0,AH404+Z405+AA405+AB405+AC405-AD405-AE405-AF405-Constantes!$E$27)</f>
        <v>0</v>
      </c>
      <c r="AH405" s="119">
        <f t="shared" si="57"/>
        <v>6662.3750194852064</v>
      </c>
      <c r="AI405" s="119">
        <f>(Escenarios!$E$11*S405+0.1*AD405)/(Escenarios!$E$12)</f>
        <v>1.2829383955587481</v>
      </c>
      <c r="AJ405" s="119">
        <f>AG405/10/Escenarios!$E$12</f>
        <v>0</v>
      </c>
      <c r="AK405" s="119">
        <f>(Escenarios!$E$11*U405+0.1*AE405)/(Escenarios!$E$12)</f>
        <v>3.1602618169468784</v>
      </c>
      <c r="AL405" s="121">
        <f t="shared" si="58"/>
        <v>144.30799513327963</v>
      </c>
      <c r="AM405" s="121">
        <f>MAX(0,(AL405-Constantes!$D$13)*(1-EXP(-Constantes!$D$23)))</f>
        <v>0.71705420005528131</v>
      </c>
      <c r="AN405" s="121">
        <f>AJ405+W405*Escenarios!$E$11/Escenarios!$E$12+AM405</f>
        <v>0.90091152161155696</v>
      </c>
      <c r="AO405" s="121">
        <f>0.0526*AJ405*Observaciones!$F404^1.218</f>
        <v>0</v>
      </c>
      <c r="AP405" s="121">
        <f>AO405*Constantes!$E$38</f>
        <v>0</v>
      </c>
      <c r="AQ405" s="121">
        <f t="shared" si="59"/>
        <v>0</v>
      </c>
      <c r="AR405" s="15"/>
      <c r="AS405" s="74">
        <v>399</v>
      </c>
      <c r="AT405" s="146">
        <f>ETo!$I404*((1-Constantes!$F$19)*ETo!$K404+ETo!$L404)</f>
        <v>2.063377464893295</v>
      </c>
      <c r="AU405" s="121">
        <f>MIN(AT405*Constantes!$F$17,0.8*(AX404+Observaciones!$F404-AV405-AW405-Constantes!$D$14))</f>
        <v>1.2873069039706266</v>
      </c>
      <c r="AV405" s="121">
        <f>IF(Observaciones!$F404&gt;0.05*Constantes!$F$18,((Observaciones!$F404-0.05*Constantes!$F$18)^2)/(Observaciones!$F404+0.95*Constantes!$F$18),0)</f>
        <v>5.4327633710206102E-2</v>
      </c>
      <c r="AW405" s="121">
        <f>MAX(0,AX404+Observaciones!$F404-AV405-Constantes!$D$13)</f>
        <v>3.1445391902188575</v>
      </c>
      <c r="AX405" s="121">
        <f>AX404+Observaciones!$F404-AV405-AU405-AW405-AY404</f>
        <v>39.044747691618191</v>
      </c>
      <c r="AY405" s="121">
        <f>MAX(0,(AX405-Constantes!$D$14)*(1-EXP(-Constantes!$D$22)))</f>
        <v>0.18647454403339839</v>
      </c>
      <c r="AZ405" s="119">
        <f>AZ404+(Entradas!$F$19*AW405-BA404)/(800*Entradas!$D$44)</f>
        <v>0</v>
      </c>
      <c r="BA405" s="119">
        <f>8000*Entradas!$D$45*AZ405/Constantes!$F$32</f>
        <v>0</v>
      </c>
      <c r="BB405" s="119">
        <f>10*Escenarios!$F$11*AV405</f>
        <v>17.928119124368013</v>
      </c>
      <c r="BC405" s="119">
        <f>10*Escenarios!$F$11*BA405</f>
        <v>0</v>
      </c>
      <c r="BD405" s="119">
        <f>0.001*Observaciones!$F404*Escenarios!$F$9</f>
        <v>120</v>
      </c>
      <c r="BE405" s="119">
        <f>Observaciones!$I404</f>
        <v>0</v>
      </c>
      <c r="BF405" s="119">
        <f>MIN(0.0005*ETo!$M404*Escenarios!$F$9*(BJ404/Constantes!$F$27)^(2/3),BJ404+BB405+BE405+BC405+BD405)</f>
        <v>22.813317645752914</v>
      </c>
      <c r="BG405" s="119">
        <f>MIN(Constantes!$F$26*(BJ404/Constantes!$F$27)^(2/3),BJ404+BB405+BC405+BD405+BE405-BF405)</f>
        <v>74.281516360128222</v>
      </c>
      <c r="BH405" s="119">
        <f>MIN(Entradas!$F$20,BJ404+BB405+BC405+BD405+BE405-BF405-BG405)</f>
        <v>1</v>
      </c>
      <c r="BI405" s="119">
        <f>MAX(0,BJ404+BB405+BC405+BD405+BE405-BF405-BG405-BH405-Constantes!$F$27)</f>
        <v>0</v>
      </c>
      <c r="BJ405" s="119">
        <f t="shared" si="60"/>
        <v>6004.6197592695016</v>
      </c>
      <c r="BK405" s="119">
        <f>(Escenarios!$F$11*AU405+0.1*BF405)/(Escenarios!$F$12)</f>
        <v>1.2789274170173133</v>
      </c>
      <c r="BL405" s="119">
        <f>BI405/10/Escenarios!$F$12</f>
        <v>0</v>
      </c>
      <c r="BM405" s="119">
        <f>(Escenarios!$F$11*AW405+0.1*BG405)/(Escenarios!$F$12)</f>
        <v>3.1770841403781467</v>
      </c>
      <c r="BN405" s="121">
        <f t="shared" si="61"/>
        <v>144.51319798149137</v>
      </c>
      <c r="BO405" s="121">
        <f>MAX(0,(BN405-Constantes!$D$13)*(1-EXP(-Constantes!$D$23)))</f>
        <v>0.71847163966563721</v>
      </c>
      <c r="BP405" s="121">
        <f>BL405+AY405*Escenarios!$F$11/Escenarios!$F$12+BO405</f>
        <v>0.89429049546855566</v>
      </c>
      <c r="BQ405" s="121">
        <f>0.0526*BL405*Observaciones!$F404^1.218</f>
        <v>0</v>
      </c>
      <c r="BR405" s="121">
        <f>BQ405*Constantes!$F$38</f>
        <v>0</v>
      </c>
      <c r="BS405" s="121">
        <f t="shared" si="62"/>
        <v>0</v>
      </c>
      <c r="BT405" s="15"/>
      <c r="BU405" s="74">
        <v>399</v>
      </c>
      <c r="BV405" s="75">
        <f>0.0526*Observaciones!$F404^2.218</f>
        <v>2.7984993959720375</v>
      </c>
      <c r="BW405" s="75">
        <f>IF(Observaciones!$F404&gt;0.05*$CA$7,((Observaciones!$F404-0.05*$CA$7)^2)/(Observaciones!$F404+0.95*$CA$7),0)</f>
        <v>0.46825829270624242</v>
      </c>
      <c r="BX405" s="75">
        <f>0.0526*BW405*Observaciones!$F404^1.218</f>
        <v>0.21840342488288617</v>
      </c>
      <c r="BY405" s="27"/>
      <c r="BZ405" s="27"/>
      <c r="CA405" s="103"/>
      <c r="CB405" s="37"/>
    </row>
    <row r="406" spans="2:80" s="2" customFormat="1" ht="14.5" x14ac:dyDescent="0.35">
      <c r="B406" s="36"/>
      <c r="C406" s="74">
        <v>400</v>
      </c>
      <c r="D406" s="146">
        <f>ETo!$I405*((1-Constantes!$D$19)*ETo!$K405+ETo!$L405)</f>
        <v>2.092759349882872</v>
      </c>
      <c r="E406" s="75">
        <f>MIN(D406*Constantes!$D$17,0.8*(H405+Observaciones!$F405-F406-G406-Constantes!$D$14))</f>
        <v>1.3016872841565699</v>
      </c>
      <c r="F406" s="75">
        <f>IF(Observaciones!$F405&gt;0.05*Constantes!$D$18,((Observaciones!$F405-0.05*Constantes!$D$18)^2)/(Observaciones!$F405+0.95*Constantes!$D$18),0)</f>
        <v>0</v>
      </c>
      <c r="G406" s="75">
        <f>MAX(0,H405+Observaciones!$F405-F406-Constantes!$D$13)</f>
        <v>1.0492685462713496</v>
      </c>
      <c r="H406" s="75">
        <f>H405+Observaciones!$F405-F406-E406-G406-I405</f>
        <v>39.01177593186808</v>
      </c>
      <c r="I406" s="75">
        <f>MAX(0,(H406-Constantes!$D$14)*(1-EXP(-Constantes!$D$22)))</f>
        <v>0.18602061207354464</v>
      </c>
      <c r="J406" s="75">
        <f t="shared" si="54"/>
        <v>140.22310220210622</v>
      </c>
      <c r="K406" s="75">
        <f>MAX(0,(J406-Constantes!$D$13)*(1-EXP(-Constantes!$D$23)))</f>
        <v>0.68883778349398128</v>
      </c>
      <c r="L406" s="75">
        <f t="shared" si="55"/>
        <v>0.87485839556752598</v>
      </c>
      <c r="M406" s="75">
        <f>0.0526*F406*Observaciones!$F405^1.218</f>
        <v>0</v>
      </c>
      <c r="N406" s="75">
        <f>M406*Constantes!$D$38</f>
        <v>0</v>
      </c>
      <c r="O406" s="75">
        <f t="shared" si="56"/>
        <v>0</v>
      </c>
      <c r="P406" s="15"/>
      <c r="Q406" s="120">
        <v>400</v>
      </c>
      <c r="R406" s="146">
        <f>ETo!$I405*((1-Constantes!$E$19)*ETo!$K405+ETo!$L405)</f>
        <v>2.0930497061092734</v>
      </c>
      <c r="S406" s="121">
        <f>MIN(R406*Constantes!$E$17,0.8*(V405+Observaciones!$F405-T406-U406-Constantes!$D$14))</f>
        <v>1.3028116088891581</v>
      </c>
      <c r="T406" s="121">
        <f>IF(Observaciones!$F405&gt;0.05*Constantes!$E$18,((Observaciones!$F405-0.05*Constantes!$E$18)^2)/(Observaciones!$F405+0.95*Constantes!$E$18),0)</f>
        <v>0</v>
      </c>
      <c r="U406" s="121">
        <f>MAX(0,V405+Observaciones!$F405-T406-Constantes!$D$13)</f>
        <v>1.0481889184000863</v>
      </c>
      <c r="V406" s="121">
        <f>V405+Observaciones!$F405-T406-S406-U406-W405</f>
        <v>39.010666470691433</v>
      </c>
      <c r="W406" s="121">
        <f>MAX(0,(V406-Constantes!$D$14)*(1-EXP(-Constantes!$D$22)))</f>
        <v>0.18600533779367259</v>
      </c>
      <c r="X406" s="119">
        <f>X405+(Entradas!$E$19*U406-Y405)/(800*Entradas!$D$44)</f>
        <v>0</v>
      </c>
      <c r="Y406" s="119">
        <f>8000*Entradas!$D$45*X406/Constantes!$E$32</f>
        <v>0</v>
      </c>
      <c r="Z406" s="119">
        <f>10*Escenarios!$E$11*T406</f>
        <v>0</v>
      </c>
      <c r="AA406" s="119">
        <f>10*Escenarios!$E$11*Y406</f>
        <v>0</v>
      </c>
      <c r="AB406" s="119">
        <f>0.001*Observaciones!$F405*Escenarios!$E$9</f>
        <v>12.5</v>
      </c>
      <c r="AC406" s="119">
        <f>Observaciones!$I405</f>
        <v>0</v>
      </c>
      <c r="AD406" s="119">
        <f>MIN(0.0005*ETo!$M405*Escenarios!$E$9*(AH405/Constantes!$E$27)^(2/3),AH405+Z406+AA406+AB406+AC406)</f>
        <v>6.2309518157519594</v>
      </c>
      <c r="AE406" s="119">
        <f>MIN(Constantes!$E$26*(AH405/Constantes!$E$27)^(2/3),AH405+Z406+AA406+AB406+AC406-AD406)</f>
        <v>19.991415784461722</v>
      </c>
      <c r="AF406" s="119">
        <f>MIN(Entradas!$E$20,AH405+Z406+AA406+AB406+AC406-AD406-AE406)</f>
        <v>1</v>
      </c>
      <c r="AG406" s="119">
        <f>MAX(0,AH405+Z406+AA406+AB406+AC406-AD406-AE406-AF406-Constantes!$E$27)</f>
        <v>0</v>
      </c>
      <c r="AH406" s="119">
        <f t="shared" si="57"/>
        <v>6647.6526518849932</v>
      </c>
      <c r="AI406" s="119">
        <f>(Escenarios!$E$11*S406+0.1*AD406)/(Escenarios!$E$12)</f>
        <v>1.3020027339500329</v>
      </c>
      <c r="AJ406" s="119">
        <f>AG406/10/Escenarios!$E$12</f>
        <v>0</v>
      </c>
      <c r="AK406" s="119">
        <f>(Escenarios!$E$11*U406+0.1*AE406)/(Escenarios!$E$12)</f>
        <v>1.0903331218071186</v>
      </c>
      <c r="AL406" s="121">
        <f t="shared" si="58"/>
        <v>144.68127405503145</v>
      </c>
      <c r="AM406" s="121">
        <f>MAX(0,(AL406-Constantes!$D$13)*(1-EXP(-Constantes!$D$23)))</f>
        <v>0.71963262591054034</v>
      </c>
      <c r="AN406" s="121">
        <f>AJ406+W406*Escenarios!$E$11/Escenarios!$E$12+AM406</f>
        <v>0.90298074459287481</v>
      </c>
      <c r="AO406" s="121">
        <f>0.0526*AJ406*Observaciones!$F405^1.218</f>
        <v>0</v>
      </c>
      <c r="AP406" s="121">
        <f>AO406*Constantes!$E$38</f>
        <v>0</v>
      </c>
      <c r="AQ406" s="121">
        <f t="shared" si="59"/>
        <v>0</v>
      </c>
      <c r="AR406" s="15"/>
      <c r="AS406" s="74">
        <v>400</v>
      </c>
      <c r="AT406" s="146">
        <f>ETo!$I405*((1-Constantes!$F$19)*ETo!$K405+ETo!$L405)</f>
        <v>2.093973566829642</v>
      </c>
      <c r="AU406" s="121">
        <f>MIN(AT406*Constantes!$F$17,0.8*(AX405+Observaciones!$F405-AV406-AW406-Constantes!$D$14))</f>
        <v>1.3063953034163798</v>
      </c>
      <c r="AV406" s="121">
        <f>IF(Observaciones!$F405&gt;0.05*Constantes!$F$18,((Observaciones!$F405-0.05*Constantes!$F$18)^2)/(Observaciones!$F405+0.95*Constantes!$F$18),0)</f>
        <v>0</v>
      </c>
      <c r="AW406" s="121">
        <f>MAX(0,AX405+Observaciones!$F405-AV406-Constantes!$D$13)</f>
        <v>1.0447476916181913</v>
      </c>
      <c r="AX406" s="121">
        <f>AX405+Observaciones!$F405-AV406-AU406-AW406-AY405</f>
        <v>39.007130152550218</v>
      </c>
      <c r="AY406" s="121">
        <f>MAX(0,(AX406-Constantes!$D$14)*(1-EXP(-Constantes!$D$22)))</f>
        <v>0.18595665225681698</v>
      </c>
      <c r="AZ406" s="119">
        <f>AZ405+(Entradas!$F$19*AW406-BA405)/(800*Entradas!$D$44)</f>
        <v>0</v>
      </c>
      <c r="BA406" s="119">
        <f>8000*Entradas!$D$45*AZ406/Constantes!$F$32</f>
        <v>0</v>
      </c>
      <c r="BB406" s="119">
        <f>10*Escenarios!$F$11*AV406</f>
        <v>0</v>
      </c>
      <c r="BC406" s="119">
        <f>10*Escenarios!$F$11*BA406</f>
        <v>0</v>
      </c>
      <c r="BD406" s="119">
        <f>0.001*Observaciones!$F405*Escenarios!$F$9</f>
        <v>50</v>
      </c>
      <c r="BE406" s="119">
        <f>Observaciones!$I405</f>
        <v>0</v>
      </c>
      <c r="BF406" s="119">
        <f>MIN(0.0005*ETo!$M405*Escenarios!$F$9*(BJ405/Constantes!$F$27)^(2/3),BJ405+BB406+BE406+BC406+BD406)</f>
        <v>23.255124814676194</v>
      </c>
      <c r="BG406" s="119">
        <f>MIN(Constantes!$F$26*(BJ405/Constantes!$F$27)^(2/3),BJ405+BB406+BC406+BD406+BE406-BF406)</f>
        <v>74.611854342134734</v>
      </c>
      <c r="BH406" s="119">
        <f>MIN(Entradas!$F$20,BJ405+BB406+BC406+BD406+BE406-BF406-BG406)</f>
        <v>1</v>
      </c>
      <c r="BI406" s="119">
        <f>MAX(0,BJ405+BB406+BC406+BD406+BE406-BF406-BG406-BH406-Constantes!$F$27)</f>
        <v>0</v>
      </c>
      <c r="BJ406" s="119">
        <f t="shared" si="60"/>
        <v>5955.7527801126907</v>
      </c>
      <c r="BK406" s="119">
        <f>(Escenarios!$F$11*AU406+0.1*BF406)/(Escenarios!$F$12)</f>
        <v>1.2981873569773759</v>
      </c>
      <c r="BL406" s="119">
        <f>BI406/10/Escenarios!$F$12</f>
        <v>0</v>
      </c>
      <c r="BM406" s="119">
        <f>(Escenarios!$F$11*AW406+0.1*BG406)/(Escenarios!$F$12)</f>
        <v>1.1982245502175368</v>
      </c>
      <c r="BN406" s="121">
        <f t="shared" si="61"/>
        <v>144.99295089204327</v>
      </c>
      <c r="BO406" s="121">
        <f>MAX(0,(BN406-Constantes!$D$13)*(1-EXP(-Constantes!$D$23)))</f>
        <v>0.72178553508436971</v>
      </c>
      <c r="BP406" s="121">
        <f>BL406+AY406*Escenarios!$F$11/Escenarios!$F$12+BO406</f>
        <v>0.8971160929265114</v>
      </c>
      <c r="BQ406" s="121">
        <f>0.0526*BL406*Observaciones!$F405^1.218</f>
        <v>0</v>
      </c>
      <c r="BR406" s="121">
        <f>BQ406*Constantes!$F$38</f>
        <v>0</v>
      </c>
      <c r="BS406" s="121">
        <f t="shared" si="62"/>
        <v>0</v>
      </c>
      <c r="BT406" s="15"/>
      <c r="BU406" s="74">
        <v>400</v>
      </c>
      <c r="BV406" s="75">
        <f>0.0526*Observaciones!$F405^2.218</f>
        <v>0.40143633905347276</v>
      </c>
      <c r="BW406" s="75">
        <f>IF(Observaciones!$F405&gt;0.05*$CA$7,((Observaciones!$F405-0.05*$CA$7)^2)/(Observaciones!$F405+0.95*$CA$7),0)</f>
        <v>1.6667444764761515E-2</v>
      </c>
      <c r="BX406" s="75">
        <f>0.0526*BW406*Observaciones!$F405^1.218</f>
        <v>2.6763672030967324E-3</v>
      </c>
      <c r="BY406" s="27"/>
      <c r="BZ406" s="27"/>
      <c r="CA406" s="103"/>
      <c r="CB406" s="37"/>
    </row>
    <row r="407" spans="2:80" s="2" customFormat="1" ht="14.5" x14ac:dyDescent="0.35">
      <c r="B407" s="36"/>
      <c r="C407" s="74">
        <v>401</v>
      </c>
      <c r="D407" s="146">
        <f>ETo!$I406*((1-Constantes!$D$19)*ETo!$K406+ETo!$L406)</f>
        <v>2.1551152981724702</v>
      </c>
      <c r="E407" s="75">
        <f>MIN(D407*Constantes!$D$17,0.8*(H406+Observaciones!$F406-F407-G407-Constantes!$D$14))</f>
        <v>1.3404724148906113</v>
      </c>
      <c r="F407" s="75">
        <f>IF(Observaciones!$F406&gt;0.05*Constantes!$D$18,((Observaciones!$F406-0.05*Constantes!$D$18)^2)/(Observaciones!$F406+0.95*Constantes!$D$18),0)</f>
        <v>0</v>
      </c>
      <c r="G407" s="75">
        <f>MAX(0,H406+Observaciones!$F406-F407-Constantes!$D$13)</f>
        <v>0</v>
      </c>
      <c r="H407" s="75">
        <f>H406+Observaciones!$F406-F407-E407-G407-I406</f>
        <v>37.785282904903923</v>
      </c>
      <c r="I407" s="75">
        <f>MAX(0,(H407-Constantes!$D$14)*(1-EXP(-Constantes!$D$22)))</f>
        <v>0.16913512013449472</v>
      </c>
      <c r="J407" s="75">
        <f t="shared" si="54"/>
        <v>139.53426441861222</v>
      </c>
      <c r="K407" s="75">
        <f>MAX(0,(J407-Constantes!$D$13)*(1-EXP(-Constantes!$D$23)))</f>
        <v>0.68407963336135447</v>
      </c>
      <c r="L407" s="75">
        <f t="shared" si="55"/>
        <v>0.85321475349584919</v>
      </c>
      <c r="M407" s="75">
        <f>0.0526*F407*Observaciones!$F406^1.218</f>
        <v>0</v>
      </c>
      <c r="N407" s="75">
        <f>M407*Constantes!$D$38</f>
        <v>0</v>
      </c>
      <c r="O407" s="75">
        <f t="shared" si="56"/>
        <v>0</v>
      </c>
      <c r="P407" s="15"/>
      <c r="Q407" s="120">
        <v>401</v>
      </c>
      <c r="R407" s="146">
        <f>ETo!$I406*((1-Constantes!$E$19)*ETo!$K406+ETo!$L406)</f>
        <v>2.1554142146680637</v>
      </c>
      <c r="S407" s="121">
        <f>MIN(R407*Constantes!$E$17,0.8*(V406+Observaciones!$F406-T407-U407-Constantes!$D$14))</f>
        <v>1.3416301832860804</v>
      </c>
      <c r="T407" s="121">
        <f>IF(Observaciones!$F406&gt;0.05*Constantes!$E$18,((Observaciones!$F406-0.05*Constantes!$E$18)^2)/(Observaciones!$F406+0.95*Constantes!$E$18),0)</f>
        <v>0</v>
      </c>
      <c r="U407" s="121">
        <f>MAX(0,V406+Observaciones!$F406-T407-Constantes!$D$13)</f>
        <v>0</v>
      </c>
      <c r="V407" s="121">
        <f>V406+Observaciones!$F406-T407-S407-U407-W406</f>
        <v>37.783030949611678</v>
      </c>
      <c r="W407" s="121">
        <f>MAX(0,(V407-Constantes!$D$14)*(1-EXP(-Constantes!$D$22)))</f>
        <v>0.16910411680051865</v>
      </c>
      <c r="X407" s="119">
        <f>X406+(Entradas!$E$19*U407-Y406)/(800*Entradas!$D$44)</f>
        <v>0</v>
      </c>
      <c r="Y407" s="119">
        <f>8000*Entradas!$D$45*X407/Constantes!$E$32</f>
        <v>0</v>
      </c>
      <c r="Z407" s="119">
        <f>10*Escenarios!$E$11*T407</f>
        <v>0</v>
      </c>
      <c r="AA407" s="119">
        <f>10*Escenarios!$E$11*Y407</f>
        <v>0</v>
      </c>
      <c r="AB407" s="119">
        <f>0.001*Observaciones!$F406*Escenarios!$E$9</f>
        <v>1.4999999999999998</v>
      </c>
      <c r="AC407" s="119">
        <f>Observaciones!$I406</f>
        <v>0</v>
      </c>
      <c r="AD407" s="119">
        <f>MIN(0.0005*ETo!$M406*Escenarios!$E$9*(AH406/Constantes!$E$27)^(2/3),AH406+Z407+AA407+AB407+AC407)</f>
        <v>6.4068391546683499</v>
      </c>
      <c r="AE407" s="119">
        <f>MIN(Constantes!$E$26*(AH406/Constantes!$E$27)^(2/3),AH406+Z407+AA407+AB407+AC407-AD407)</f>
        <v>19.961953870846585</v>
      </c>
      <c r="AF407" s="119">
        <f>MIN(Entradas!$E$20,AH406+Z407+AA407+AB407+AC407-AD407-AE407)</f>
        <v>1</v>
      </c>
      <c r="AG407" s="119">
        <f>MAX(0,AH406+Z407+AA407+AB407+AC407-AD407-AE407-AF407-Constantes!$E$27)</f>
        <v>0</v>
      </c>
      <c r="AH407" s="119">
        <f t="shared" si="57"/>
        <v>6621.7838588594786</v>
      </c>
      <c r="AI407" s="119">
        <f>(Escenarios!$E$11*S407+0.1*AD407)/(Escenarios!$E$12)</f>
        <v>1.3407692925381889</v>
      </c>
      <c r="AJ407" s="119">
        <f>AG407/10/Escenarios!$E$12</f>
        <v>0</v>
      </c>
      <c r="AK407" s="119">
        <f>(Escenarios!$E$11*U407+0.1*AE407)/(Escenarios!$E$12)</f>
        <v>5.7034153916704536E-2</v>
      </c>
      <c r="AL407" s="121">
        <f t="shared" si="58"/>
        <v>144.01867558303761</v>
      </c>
      <c r="AM407" s="121">
        <f>MAX(0,(AL407-Constantes!$D$13)*(1-EXP(-Constantes!$D$23)))</f>
        <v>0.71505572394182981</v>
      </c>
      <c r="AN407" s="121">
        <f>AJ407+W407*Escenarios!$E$11/Escenarios!$E$12+AM407</f>
        <v>0.88174406764519819</v>
      </c>
      <c r="AO407" s="121">
        <f>0.0526*AJ407*Observaciones!$F406^1.218</f>
        <v>0</v>
      </c>
      <c r="AP407" s="121">
        <f>AO407*Constantes!$E$38</f>
        <v>0</v>
      </c>
      <c r="AQ407" s="121">
        <f t="shared" si="59"/>
        <v>0</v>
      </c>
      <c r="AR407" s="15"/>
      <c r="AS407" s="74">
        <v>401</v>
      </c>
      <c r="AT407" s="146">
        <f>ETo!$I406*((1-Constantes!$F$19)*ETo!$K406+ETo!$L406)</f>
        <v>2.1563653126085907</v>
      </c>
      <c r="AU407" s="121">
        <f>MIN(AT407*Constantes!$F$17,0.8*(AX406+Observaciones!$F406-AV407-AW407-Constantes!$D$14))</f>
        <v>1.3453204765650428</v>
      </c>
      <c r="AV407" s="121">
        <f>IF(Observaciones!$F406&gt;0.05*Constantes!$F$18,((Observaciones!$F406-0.05*Constantes!$F$18)^2)/(Observaciones!$F406+0.95*Constantes!$F$18),0)</f>
        <v>0</v>
      </c>
      <c r="AW407" s="121">
        <f>MAX(0,AX406+Observaciones!$F406-AV407-Constantes!$D$13)</f>
        <v>0</v>
      </c>
      <c r="AX407" s="121">
        <f>AX406+Observaciones!$F406-AV407-AU407-AW407-AY406</f>
        <v>37.775853023728352</v>
      </c>
      <c r="AY407" s="121">
        <f>MAX(0,(AX407-Constantes!$D$14)*(1-EXP(-Constantes!$D$22)))</f>
        <v>0.16900529617375815</v>
      </c>
      <c r="AZ407" s="119">
        <f>AZ406+(Entradas!$F$19*AW407-BA406)/(800*Entradas!$D$44)</f>
        <v>0</v>
      </c>
      <c r="BA407" s="119">
        <f>8000*Entradas!$D$45*AZ407/Constantes!$F$32</f>
        <v>0</v>
      </c>
      <c r="BB407" s="119">
        <f>10*Escenarios!$F$11*AV407</f>
        <v>0</v>
      </c>
      <c r="BC407" s="119">
        <f>10*Escenarios!$F$11*BA407</f>
        <v>0</v>
      </c>
      <c r="BD407" s="119">
        <f>0.001*Observaciones!$F406*Escenarios!$F$9</f>
        <v>5.9999999999999991</v>
      </c>
      <c r="BE407" s="119">
        <f>Observaciones!$I406</f>
        <v>0</v>
      </c>
      <c r="BF407" s="119">
        <f>MIN(0.0005*ETo!$M406*Escenarios!$F$9*(BJ406/Constantes!$F$27)^(2/3),BJ406+BB407+BE407+BC407+BD407)</f>
        <v>23.816761509178161</v>
      </c>
      <c r="BG407" s="119">
        <f>MIN(Constantes!$F$26*(BJ406/Constantes!$F$27)^(2/3),BJ406+BB407+BC407+BD407+BE407-BF407)</f>
        <v>74.206497638191379</v>
      </c>
      <c r="BH407" s="119">
        <f>MIN(Entradas!$F$20,BJ406+BB407+BC407+BD407+BE407-BF407-BG407)</f>
        <v>1</v>
      </c>
      <c r="BI407" s="119">
        <f>MAX(0,BJ406+BB407+BC407+BD407+BE407-BF407-BG407-BH407-Constantes!$F$27)</f>
        <v>0</v>
      </c>
      <c r="BJ407" s="119">
        <f t="shared" si="60"/>
        <v>5862.7295209653212</v>
      </c>
      <c r="BK407" s="119">
        <f>(Escenarios!$F$11*AU407+0.1*BF407)/(Escenarios!$F$12)</f>
        <v>1.3364929107875494</v>
      </c>
      <c r="BL407" s="119">
        <f>BI407/10/Escenarios!$F$12</f>
        <v>0</v>
      </c>
      <c r="BM407" s="119">
        <f>(Escenarios!$F$11*AW407+0.1*BG407)/(Escenarios!$F$12)</f>
        <v>0.21201856468054681</v>
      </c>
      <c r="BN407" s="121">
        <f t="shared" si="61"/>
        <v>144.48318392163944</v>
      </c>
      <c r="BO407" s="121">
        <f>MAX(0,(BN407-Constantes!$D$13)*(1-EXP(-Constantes!$D$23)))</f>
        <v>0.71826431741025687</v>
      </c>
      <c r="BP407" s="121">
        <f>BL407+AY407*Escenarios!$F$11/Escenarios!$F$12+BO407</f>
        <v>0.87761216808837172</v>
      </c>
      <c r="BQ407" s="121">
        <f>0.0526*BL407*Observaciones!$F406^1.218</f>
        <v>0</v>
      </c>
      <c r="BR407" s="121">
        <f>BQ407*Constantes!$F$38</f>
        <v>0</v>
      </c>
      <c r="BS407" s="121">
        <f t="shared" si="62"/>
        <v>0</v>
      </c>
      <c r="BT407" s="15"/>
      <c r="BU407" s="74">
        <v>401</v>
      </c>
      <c r="BV407" s="75">
        <f>0.0526*Observaciones!$F406^2.218</f>
        <v>3.6411677467564265E-3</v>
      </c>
      <c r="BW407" s="75">
        <f>IF(Observaciones!$F406&gt;0.05*$CA$7,((Observaciones!$F406-0.05*$CA$7)^2)/(Observaciones!$F406+0.95*$CA$7),0)</f>
        <v>0</v>
      </c>
      <c r="BX407" s="75">
        <f>0.0526*BW407*Observaciones!$F406^1.218</f>
        <v>0</v>
      </c>
      <c r="BY407" s="27"/>
      <c r="BZ407" s="27"/>
      <c r="CA407" s="103"/>
      <c r="CB407" s="37"/>
    </row>
    <row r="408" spans="2:80" s="2" customFormat="1" ht="14.5" x14ac:dyDescent="0.35">
      <c r="B408" s="36"/>
      <c r="C408" s="74">
        <v>402</v>
      </c>
      <c r="D408" s="146">
        <f>ETo!$I407*((1-Constantes!$D$19)*ETo!$K407+ETo!$L407)</f>
        <v>2.0950016158742812</v>
      </c>
      <c r="E408" s="75">
        <f>MIN(D408*Constantes!$D$17,0.8*(H407+Observaciones!$F407-F408-G408-Constantes!$D$14))</f>
        <v>1.3030819639265481</v>
      </c>
      <c r="F408" s="75">
        <f>IF(Observaciones!$F407&gt;0.05*Constantes!$D$18,((Observaciones!$F407-0.05*Constantes!$D$18)^2)/(Observaciones!$F407+0.95*Constantes!$D$18),0)</f>
        <v>4.3122666520757906E-2</v>
      </c>
      <c r="G408" s="75">
        <f>MAX(0,H407+Observaciones!$F407-F408-Constantes!$D$13)</f>
        <v>2.9421602383831669</v>
      </c>
      <c r="H408" s="75">
        <f>H407+Observaciones!$F407-F408-E408-G408-I407</f>
        <v>39.027782915938964</v>
      </c>
      <c r="I408" s="75">
        <f>MAX(0,(H408-Constantes!$D$14)*(1-EXP(-Constantes!$D$22)))</f>
        <v>0.18624098495341859</v>
      </c>
      <c r="J408" s="75">
        <f t="shared" si="54"/>
        <v>141.79234502363403</v>
      </c>
      <c r="K408" s="75">
        <f>MAX(0,(J408-Constantes!$D$13)*(1-EXP(-Constantes!$D$23)))</f>
        <v>0.69967733544408328</v>
      </c>
      <c r="L408" s="75">
        <f t="shared" si="55"/>
        <v>0.92904098691825976</v>
      </c>
      <c r="M408" s="75">
        <f>0.0526*F408*Observaciones!$F407^1.218</f>
        <v>1.8895001306395955E-2</v>
      </c>
      <c r="N408" s="75">
        <f>M408*Constantes!$D$38</f>
        <v>8.5180438083168856E-5</v>
      </c>
      <c r="O408" s="75">
        <f t="shared" si="56"/>
        <v>9.1686415650748163</v>
      </c>
      <c r="P408" s="15"/>
      <c r="Q408" s="120">
        <v>402</v>
      </c>
      <c r="R408" s="146">
        <f>ETo!$I407*((1-Constantes!$E$19)*ETo!$K407+ETo!$L407)</f>
        <v>2.095292396043356</v>
      </c>
      <c r="S408" s="121">
        <f>MIN(R408*Constantes!$E$17,0.8*(V407+Observaciones!$F407-T408-U408-Constantes!$D$14))</f>
        <v>1.3042075635445749</v>
      </c>
      <c r="T408" s="121">
        <f>IF(Observaciones!$F407&gt;0.05*Constantes!$E$18,((Observaciones!$F407-0.05*Constantes!$E$18)^2)/(Observaciones!$F407+0.95*Constantes!$E$18),0)</f>
        <v>4.2361130948934941E-2</v>
      </c>
      <c r="U408" s="121">
        <f>MAX(0,V407+Observaciones!$F407-T408-Constantes!$D$13)</f>
        <v>2.940669818662748</v>
      </c>
      <c r="V408" s="121">
        <f>V407+Observaciones!$F407-T408-S408-U408-W407</f>
        <v>39.026688319654909</v>
      </c>
      <c r="W408" s="121">
        <f>MAX(0,(V408-Constantes!$D$14)*(1-EXP(-Constantes!$D$22)))</f>
        <v>0.18622591532291555</v>
      </c>
      <c r="X408" s="119">
        <f>X407+(Entradas!$E$19*U408-Y407)/(800*Entradas!$D$44)</f>
        <v>0</v>
      </c>
      <c r="Y408" s="119">
        <f>8000*Entradas!$D$45*X408/Constantes!$E$32</f>
        <v>0</v>
      </c>
      <c r="Z408" s="119">
        <f>10*Escenarios!$E$11*T408</f>
        <v>14.614590177382555</v>
      </c>
      <c r="AA408" s="119">
        <f>10*Escenarios!$E$11*Y408</f>
        <v>0</v>
      </c>
      <c r="AB408" s="119">
        <f>0.001*Observaciones!$F407*Escenarios!$E$9</f>
        <v>28.5</v>
      </c>
      <c r="AC408" s="119">
        <f>Observaciones!$I407</f>
        <v>0</v>
      </c>
      <c r="AD408" s="119">
        <f>MIN(0.0005*ETo!$M407*Escenarios!$E$9*(AH407/Constantes!$E$27)^(2/3),AH407+Z408+AA408+AB408+AC408)</f>
        <v>6.2126541051777684</v>
      </c>
      <c r="AE408" s="119">
        <f>MIN(Constantes!$E$26*(AH407/Constantes!$E$27)^(2/3),AH407+Z408+AA408+AB408+AC408-AD408)</f>
        <v>19.910133358491816</v>
      </c>
      <c r="AF408" s="119">
        <f>MIN(Entradas!$E$20,AH407+Z408+AA408+AB408+AC408-AD408-AE408)</f>
        <v>1</v>
      </c>
      <c r="AG408" s="119">
        <f>MAX(0,AH407+Z408+AA408+AB408+AC408-AD408-AE408-AF408-Constantes!$E$27)</f>
        <v>0</v>
      </c>
      <c r="AH408" s="119">
        <f t="shared" si="57"/>
        <v>6637.7756615731914</v>
      </c>
      <c r="AI408" s="119">
        <f>(Escenarios!$E$11*S408+0.1*AD408)/(Escenarios!$E$12)</f>
        <v>1.3033264672230174</v>
      </c>
      <c r="AJ408" s="119">
        <f>AG408/10/Escenarios!$E$12</f>
        <v>0</v>
      </c>
      <c r="AK408" s="119">
        <f>(Escenarios!$E$11*U408+0.1*AE408)/(Escenarios!$E$12)</f>
        <v>2.9555463451346853</v>
      </c>
      <c r="AL408" s="121">
        <f t="shared" si="58"/>
        <v>146.25916620423047</v>
      </c>
      <c r="AM408" s="121">
        <f>MAX(0,(AL408-Constantes!$D$13)*(1-EXP(-Constantes!$D$23)))</f>
        <v>0.73053192313099768</v>
      </c>
      <c r="AN408" s="121">
        <f>AJ408+W408*Escenarios!$E$11/Escenarios!$E$12+AM408</f>
        <v>0.91409746823501448</v>
      </c>
      <c r="AO408" s="121">
        <f>0.0526*AJ408*Observaciones!$F407^1.218</f>
        <v>0</v>
      </c>
      <c r="AP408" s="121">
        <f>AO408*Constantes!$E$38</f>
        <v>0</v>
      </c>
      <c r="AQ408" s="121">
        <f t="shared" si="59"/>
        <v>0</v>
      </c>
      <c r="AR408" s="15"/>
      <c r="AS408" s="74">
        <v>402</v>
      </c>
      <c r="AT408" s="146">
        <f>ETo!$I407*((1-Constantes!$F$19)*ETo!$K407+ETo!$L407)</f>
        <v>2.0962176056722299</v>
      </c>
      <c r="AU408" s="121">
        <f>MIN(AT408*Constantes!$F$17,0.8*(AX407+Observaciones!$F407-AV408-AW408-Constantes!$D$14))</f>
        <v>1.3077953219510356</v>
      </c>
      <c r="AV408" s="121">
        <f>IF(Observaciones!$F407&gt;0.05*Constantes!$F$18,((Observaciones!$F407-0.05*Constantes!$F$18)^2)/(Observaciones!$F407+0.95*Constantes!$F$18),0)</f>
        <v>3.9992407020887646E-2</v>
      </c>
      <c r="AW408" s="121">
        <f>MAX(0,AX407+Observaciones!$F407-AV408-Constantes!$D$13)</f>
        <v>2.9358606167074655</v>
      </c>
      <c r="AX408" s="121">
        <f>AX407+Observaciones!$F407-AV408-AU408-AW408-AY407</f>
        <v>39.023199381875209</v>
      </c>
      <c r="AY408" s="121">
        <f>MAX(0,(AX408-Constantes!$D$14)*(1-EXP(-Constantes!$D$22)))</f>
        <v>0.18617788208549813</v>
      </c>
      <c r="AZ408" s="119">
        <f>AZ407+(Entradas!$F$19*AW408-BA407)/(800*Entradas!$D$44)</f>
        <v>0</v>
      </c>
      <c r="BA408" s="119">
        <f>8000*Entradas!$D$45*AZ408/Constantes!$F$32</f>
        <v>0</v>
      </c>
      <c r="BB408" s="119">
        <f>10*Escenarios!$F$11*AV408</f>
        <v>13.197494316892923</v>
      </c>
      <c r="BC408" s="119">
        <f>10*Escenarios!$F$11*BA408</f>
        <v>0</v>
      </c>
      <c r="BD408" s="119">
        <f>0.001*Observaciones!$F407*Escenarios!$F$9</f>
        <v>114</v>
      </c>
      <c r="BE408" s="119">
        <f>Observaciones!$I407</f>
        <v>0</v>
      </c>
      <c r="BF408" s="119">
        <f>MIN(0.0005*ETo!$M407*Escenarios!$F$9*(BJ407/Constantes!$F$27)^(2/3),BJ407+BB408+BE408+BC408+BD408)</f>
        <v>22.913269904506262</v>
      </c>
      <c r="BG408" s="119">
        <f>MIN(Constantes!$F$26*(BJ407/Constantes!$F$27)^(2/3),BJ407+BB408+BC408+BD408+BE408-BF408)</f>
        <v>73.431781611280101</v>
      </c>
      <c r="BH408" s="119">
        <f>MIN(Entradas!$F$20,BJ407+BB408+BC408+BD408+BE408-BF408-BG408)</f>
        <v>1</v>
      </c>
      <c r="BI408" s="119">
        <f>MAX(0,BJ407+BB408+BC408+BD408+BE408-BF408-BG408-BH408-Constantes!$F$27)</f>
        <v>0</v>
      </c>
      <c r="BJ408" s="119">
        <f t="shared" si="60"/>
        <v>5892.5819637664272</v>
      </c>
      <c r="BK408" s="119">
        <f>(Escenarios!$F$11*AU408+0.1*BF408)/(Escenarios!$F$12)</f>
        <v>1.2985306461381372</v>
      </c>
      <c r="BL408" s="119">
        <f>BI408/10/Escenarios!$F$12</f>
        <v>0</v>
      </c>
      <c r="BM408" s="119">
        <f>(Escenarios!$F$11*AW408+0.1*BG408)/(Escenarios!$F$12)</f>
        <v>2.9779022432135531</v>
      </c>
      <c r="BN408" s="121">
        <f t="shared" si="61"/>
        <v>146.74282184744274</v>
      </c>
      <c r="BO408" s="121">
        <f>MAX(0,(BN408-Constantes!$D$13)*(1-EXP(-Constantes!$D$23)))</f>
        <v>0.73387277669338979</v>
      </c>
      <c r="BP408" s="121">
        <f>BL408+AY408*Escenarios!$F$11/Escenarios!$F$12+BO408</f>
        <v>0.9094119226597166</v>
      </c>
      <c r="BQ408" s="121">
        <f>0.0526*BL408*Observaciones!$F407^1.218</f>
        <v>0</v>
      </c>
      <c r="BR408" s="121">
        <f>BQ408*Constantes!$F$38</f>
        <v>0</v>
      </c>
      <c r="BS408" s="121">
        <f t="shared" si="62"/>
        <v>0</v>
      </c>
      <c r="BT408" s="15"/>
      <c r="BU408" s="74">
        <v>402</v>
      </c>
      <c r="BV408" s="75">
        <f>0.0526*Observaciones!$F407^2.218</f>
        <v>2.4975614018352239</v>
      </c>
      <c r="BW408" s="75">
        <f>IF(Observaciones!$F407&gt;0.05*$CA$7,((Observaciones!$F407-0.05*$CA$7)^2)/(Observaciones!$F407+0.95*$CA$7),0)</f>
        <v>0.40789152564143755</v>
      </c>
      <c r="BX408" s="75">
        <f>0.0526*BW408*Observaciones!$F407^1.218</f>
        <v>0.17872528606626958</v>
      </c>
      <c r="BY408" s="27"/>
      <c r="BZ408" s="27"/>
      <c r="CA408" s="103"/>
      <c r="CB408" s="37"/>
    </row>
    <row r="409" spans="2:80" s="2" customFormat="1" ht="14.5" x14ac:dyDescent="0.35">
      <c r="B409" s="36"/>
      <c r="C409" s="74">
        <v>403</v>
      </c>
      <c r="D409" s="146">
        <f>ETo!$I408*((1-Constantes!$D$19)*ETo!$K408+ETo!$L408)</f>
        <v>2.103952870863258</v>
      </c>
      <c r="E409" s="75">
        <f>MIN(D409*Constantes!$D$17,0.8*(H408+Observaciones!$F408-F409-G409-Constantes!$D$14))</f>
        <v>1.3086496058998338</v>
      </c>
      <c r="F409" s="75">
        <f>IF(Observaciones!$F408&gt;0.05*Constantes!$D$18,((Observaciones!$F408-0.05*Constantes!$D$18)^2)/(Observaciones!$F408+0.95*Constantes!$D$18),0)</f>
        <v>0</v>
      </c>
      <c r="G409" s="75">
        <f>MAX(0,H408+Observaciones!$F408-F409-Constantes!$D$13)</f>
        <v>0</v>
      </c>
      <c r="H409" s="75">
        <f>H408+Observaciones!$F408-F409-E409-G409-I408</f>
        <v>37.532892325085712</v>
      </c>
      <c r="I409" s="75">
        <f>MAX(0,(H409-Constantes!$D$14)*(1-EXP(-Constantes!$D$22)))</f>
        <v>0.16566038443904502</v>
      </c>
      <c r="J409" s="75">
        <f t="shared" si="54"/>
        <v>141.09266768818995</v>
      </c>
      <c r="K409" s="75">
        <f>MAX(0,(J409-Constantes!$D$13)*(1-EXP(-Constantes!$D$23)))</f>
        <v>0.6948443110569007</v>
      </c>
      <c r="L409" s="75">
        <f t="shared" si="55"/>
        <v>0.86050469549594566</v>
      </c>
      <c r="M409" s="75">
        <f>0.0526*F409*Observaciones!$F408^1.218</f>
        <v>0</v>
      </c>
      <c r="N409" s="75">
        <f>M409*Constantes!$D$38</f>
        <v>0</v>
      </c>
      <c r="O409" s="75">
        <f t="shared" si="56"/>
        <v>0</v>
      </c>
      <c r="P409" s="15"/>
      <c r="Q409" s="120">
        <v>403</v>
      </c>
      <c r="R409" s="146">
        <f>ETo!$I408*((1-Constantes!$E$19)*ETo!$K408+ETo!$L408)</f>
        <v>2.1042449432432466</v>
      </c>
      <c r="S409" s="121">
        <f>MIN(R409*Constantes!$E$17,0.8*(V408+Observaciones!$F408-T409-U409-Constantes!$D$14))</f>
        <v>1.3097800458354165</v>
      </c>
      <c r="T409" s="121">
        <f>IF(Observaciones!$F408&gt;0.05*Constantes!$E$18,((Observaciones!$F408-0.05*Constantes!$E$18)^2)/(Observaciones!$F408+0.95*Constantes!$E$18),0)</f>
        <v>0</v>
      </c>
      <c r="U409" s="121">
        <f>MAX(0,V408+Observaciones!$F408-T409-Constantes!$D$13)</f>
        <v>0</v>
      </c>
      <c r="V409" s="121">
        <f>V408+Observaciones!$F408-T409-S409-U409-W408</f>
        <v>37.530682358496577</v>
      </c>
      <c r="W409" s="121">
        <f>MAX(0,(V409-Constantes!$D$14)*(1-EXP(-Constantes!$D$22)))</f>
        <v>0.16562995917595258</v>
      </c>
      <c r="X409" s="119">
        <f>X408+(Entradas!$E$19*U409-Y408)/(800*Entradas!$D$44)</f>
        <v>0</v>
      </c>
      <c r="Y409" s="119">
        <f>8000*Entradas!$D$45*X409/Constantes!$E$32</f>
        <v>0</v>
      </c>
      <c r="Z409" s="119">
        <f>10*Escenarios!$E$11*T409</f>
        <v>0</v>
      </c>
      <c r="AA409" s="119">
        <f>10*Escenarios!$E$11*Y409</f>
        <v>0</v>
      </c>
      <c r="AB409" s="119">
        <f>0.001*Observaciones!$F408*Escenarios!$E$9</f>
        <v>0</v>
      </c>
      <c r="AC409" s="119">
        <f>Observaciones!$I408</f>
        <v>0</v>
      </c>
      <c r="AD409" s="119">
        <f>MIN(0.0005*ETo!$M408*Escenarios!$E$9*(AH408/Constantes!$E$27)^(2/3),AH408+Z409+AA409+AB409+AC409)</f>
        <v>6.2494112546758807</v>
      </c>
      <c r="AE409" s="119">
        <f>MIN(Constantes!$E$26*(AH408/Constantes!$E$27)^(2/3),AH408+Z409+AA409+AB409+AC409-AD409)</f>
        <v>19.942176174717027</v>
      </c>
      <c r="AF409" s="119">
        <f>MIN(Entradas!$E$20,AH408+Z409+AA409+AB409+AC409-AD409-AE409)</f>
        <v>1</v>
      </c>
      <c r="AG409" s="119">
        <f>MAX(0,AH408+Z409+AA409+AB409+AC409-AD409-AE409-AF409-Constantes!$E$27)</f>
        <v>0</v>
      </c>
      <c r="AH409" s="119">
        <f t="shared" si="57"/>
        <v>6610.5840741437987</v>
      </c>
      <c r="AI409" s="119">
        <f>(Escenarios!$E$11*S409+0.1*AD409)/(Escenarios!$E$12)</f>
        <v>1.3089243630511274</v>
      </c>
      <c r="AJ409" s="119">
        <f>AG409/10/Escenarios!$E$12</f>
        <v>0</v>
      </c>
      <c r="AK409" s="119">
        <f>(Escenarios!$E$11*U409+0.1*AE409)/(Escenarios!$E$12)</f>
        <v>5.6977646213477222E-2</v>
      </c>
      <c r="AL409" s="121">
        <f t="shared" si="58"/>
        <v>145.58561192731295</v>
      </c>
      <c r="AM409" s="121">
        <f>MAX(0,(AL409-Constantes!$D$13)*(1-EXP(-Constantes!$D$23)))</f>
        <v>0.72587934388978603</v>
      </c>
      <c r="AN409" s="121">
        <f>AJ409+W409*Escenarios!$E$11/Escenarios!$E$12+AM409</f>
        <v>0.88914316079179645</v>
      </c>
      <c r="AO409" s="121">
        <f>0.0526*AJ409*Observaciones!$F408^1.218</f>
        <v>0</v>
      </c>
      <c r="AP409" s="121">
        <f>AO409*Constantes!$E$38</f>
        <v>0</v>
      </c>
      <c r="AQ409" s="121">
        <f t="shared" si="59"/>
        <v>0</v>
      </c>
      <c r="AR409" s="15"/>
      <c r="AS409" s="74">
        <v>403</v>
      </c>
      <c r="AT409" s="146">
        <f>ETo!$I408*((1-Constantes!$F$19)*ETo!$K408+ETo!$L408)</f>
        <v>2.1051742644523013</v>
      </c>
      <c r="AU409" s="121">
        <f>MIN(AT409*Constantes!$F$17,0.8*(AX408+Observaciones!$F408-AV409-AW409-Constantes!$D$14))</f>
        <v>1.3133832324910448</v>
      </c>
      <c r="AV409" s="121">
        <f>IF(Observaciones!$F408&gt;0.05*Constantes!$F$18,((Observaciones!$F408-0.05*Constantes!$F$18)^2)/(Observaciones!$F408+0.95*Constantes!$F$18),0)</f>
        <v>0</v>
      </c>
      <c r="AW409" s="121">
        <f>MAX(0,AX408+Observaciones!$F408-AV409-Constantes!$D$13)</f>
        <v>0</v>
      </c>
      <c r="AX409" s="121">
        <f>AX408+Observaciones!$F408-AV409-AU409-AW409-AY408</f>
        <v>37.523638267298672</v>
      </c>
      <c r="AY409" s="121">
        <f>MAX(0,(AX409-Constantes!$D$14)*(1-EXP(-Constantes!$D$22)))</f>
        <v>0.16553298109085532</v>
      </c>
      <c r="AZ409" s="119">
        <f>AZ408+(Entradas!$F$19*AW409-BA408)/(800*Entradas!$D$44)</f>
        <v>0</v>
      </c>
      <c r="BA409" s="119">
        <f>8000*Entradas!$D$45*AZ409/Constantes!$F$32</f>
        <v>0</v>
      </c>
      <c r="BB409" s="119">
        <f>10*Escenarios!$F$11*AV409</f>
        <v>0</v>
      </c>
      <c r="BC409" s="119">
        <f>10*Escenarios!$F$11*BA409</f>
        <v>0</v>
      </c>
      <c r="BD409" s="119">
        <f>0.001*Observaciones!$F408*Escenarios!$F$9</f>
        <v>0</v>
      </c>
      <c r="BE409" s="119">
        <f>Observaciones!$I408</f>
        <v>0</v>
      </c>
      <c r="BF409" s="119">
        <f>MIN(0.0005*ETo!$M408*Escenarios!$F$9*(BJ408/Constantes!$F$27)^(2/3),BJ408+BB409+BE409+BC409+BD409)</f>
        <v>23.089851387959801</v>
      </c>
      <c r="BG409" s="119">
        <f>MIN(Constantes!$F$26*(BJ408/Constantes!$F$27)^(2/3),BJ408+BB409+BC409+BD409+BE409-BF409)</f>
        <v>73.680842156484104</v>
      </c>
      <c r="BH409" s="119">
        <f>MIN(Entradas!$F$20,BJ408+BB409+BC409+BD409+BE409-BF409-BG409)</f>
        <v>1</v>
      </c>
      <c r="BI409" s="119">
        <f>MAX(0,BJ408+BB409+BC409+BD409+BE409-BF409-BG409-BH409-Constantes!$F$27)</f>
        <v>0</v>
      </c>
      <c r="BJ409" s="119">
        <f t="shared" si="60"/>
        <v>5794.8112702219832</v>
      </c>
      <c r="BK409" s="119">
        <f>(Escenarios!$F$11*AU409+0.1*BF409)/(Escenarios!$F$12)</f>
        <v>1.3043037660285846</v>
      </c>
      <c r="BL409" s="119">
        <f>BI409/10/Escenarios!$F$12</f>
        <v>0</v>
      </c>
      <c r="BM409" s="119">
        <f>(Escenarios!$F$11*AW409+0.1*BG409)/(Escenarios!$F$12)</f>
        <v>0.21051669187566888</v>
      </c>
      <c r="BN409" s="121">
        <f t="shared" si="61"/>
        <v>146.21946576262502</v>
      </c>
      <c r="BO409" s="121">
        <f>MAX(0,(BN409-Constantes!$D$13)*(1-EXP(-Constantes!$D$23)))</f>
        <v>0.73025769214945646</v>
      </c>
      <c r="BP409" s="121">
        <f>BL409+AY409*Escenarios!$F$11/Escenarios!$F$12+BO409</f>
        <v>0.88633164574940571</v>
      </c>
      <c r="BQ409" s="121">
        <f>0.0526*BL409*Observaciones!$F408^1.218</f>
        <v>0</v>
      </c>
      <c r="BR409" s="121">
        <f>BQ409*Constantes!$F$38</f>
        <v>0</v>
      </c>
      <c r="BS409" s="121">
        <f t="shared" si="62"/>
        <v>0</v>
      </c>
      <c r="BT409" s="15"/>
      <c r="BU409" s="74">
        <v>403</v>
      </c>
      <c r="BV409" s="75">
        <f>0.0526*Observaciones!$F408^2.218</f>
        <v>0</v>
      </c>
      <c r="BW409" s="75">
        <f>IF(Observaciones!$F408&gt;0.05*$CA$7,((Observaciones!$F408-0.05*$CA$7)^2)/(Observaciones!$F408+0.95*$CA$7),0)</f>
        <v>0</v>
      </c>
      <c r="BX409" s="75">
        <f>0.0526*BW409*Observaciones!$F408^1.218</f>
        <v>0</v>
      </c>
      <c r="BY409" s="27"/>
      <c r="BZ409" s="27"/>
      <c r="CA409" s="103"/>
      <c r="CB409" s="37"/>
    </row>
    <row r="410" spans="2:80" s="2" customFormat="1" ht="14.5" x14ac:dyDescent="0.35">
      <c r="B410" s="36"/>
      <c r="C410" s="74">
        <v>404</v>
      </c>
      <c r="D410" s="146">
        <f>ETo!$I409*((1-Constantes!$D$19)*ETo!$K409+ETo!$L409)</f>
        <v>2.0012421465846248</v>
      </c>
      <c r="E410" s="75">
        <f>MIN(D410*Constantes!$D$17,0.8*(H409+Observaciones!$F409-F410-G410-Constantes!$D$14))</f>
        <v>1.2447639786548803</v>
      </c>
      <c r="F410" s="75">
        <f>IF(Observaciones!$F409&gt;0.05*Constantes!$D$18,((Observaciones!$F409-0.05*Constantes!$D$18)^2)/(Observaciones!$F409+0.95*Constantes!$D$18),0)</f>
        <v>0</v>
      </c>
      <c r="G410" s="75">
        <f>MAX(0,H409+Observaciones!$F409-F410-Constantes!$D$13)</f>
        <v>0</v>
      </c>
      <c r="H410" s="75">
        <f>H409+Observaciones!$F409-F410-E410-G410-I409</f>
        <v>36.122467961991788</v>
      </c>
      <c r="I410" s="75">
        <f>MAX(0,(H410-Constantes!$D$14)*(1-EXP(-Constantes!$D$22)))</f>
        <v>0.14624265544256532</v>
      </c>
      <c r="J410" s="75">
        <f t="shared" si="54"/>
        <v>140.39782337713305</v>
      </c>
      <c r="K410" s="75">
        <f>MAX(0,(J410-Constantes!$D$13)*(1-EXP(-Constantes!$D$23)))</f>
        <v>0.69004467080772558</v>
      </c>
      <c r="L410" s="75">
        <f t="shared" si="55"/>
        <v>0.8362873262502909</v>
      </c>
      <c r="M410" s="75">
        <f>0.0526*F410*Observaciones!$F409^1.218</f>
        <v>0</v>
      </c>
      <c r="N410" s="75">
        <f>M410*Constantes!$D$38</f>
        <v>0</v>
      </c>
      <c r="O410" s="75">
        <f t="shared" si="56"/>
        <v>0</v>
      </c>
      <c r="P410" s="15"/>
      <c r="Q410" s="120">
        <v>404</v>
      </c>
      <c r="R410" s="146">
        <f>ETo!$I409*((1-Constantes!$E$19)*ETo!$K409+ETo!$L409)</f>
        <v>2.0015199805887254</v>
      </c>
      <c r="S410" s="121">
        <f>MIN(R410*Constantes!$E$17,0.8*(V409+Observaciones!$F409-T410-U410-Constantes!$D$14))</f>
        <v>1.2458392452522371</v>
      </c>
      <c r="T410" s="121">
        <f>IF(Observaciones!$F409&gt;0.05*Constantes!$E$18,((Observaciones!$F409-0.05*Constantes!$E$18)^2)/(Observaciones!$F409+0.95*Constantes!$E$18),0)</f>
        <v>0</v>
      </c>
      <c r="U410" s="121">
        <f>MAX(0,V409+Observaciones!$F409-T410-Constantes!$D$13)</f>
        <v>0</v>
      </c>
      <c r="V410" s="121">
        <f>V409+Observaciones!$F409-T410-S410-U410-W409</f>
        <v>36.11921315406839</v>
      </c>
      <c r="W410" s="121">
        <f>MAX(0,(V410-Constantes!$D$14)*(1-EXP(-Constantes!$D$22)))</f>
        <v>0.14619784554006654</v>
      </c>
      <c r="X410" s="119">
        <f>X409+(Entradas!$E$19*U410-Y409)/(800*Entradas!$D$44)</f>
        <v>0</v>
      </c>
      <c r="Y410" s="119">
        <f>8000*Entradas!$D$45*X410/Constantes!$E$32</f>
        <v>0</v>
      </c>
      <c r="Z410" s="119">
        <f>10*Escenarios!$E$11*T410</f>
        <v>0</v>
      </c>
      <c r="AA410" s="119">
        <f>10*Escenarios!$E$11*Y410</f>
        <v>0</v>
      </c>
      <c r="AB410" s="119">
        <f>0.001*Observaciones!$F409*Escenarios!$E$9</f>
        <v>0</v>
      </c>
      <c r="AC410" s="119">
        <f>Observaciones!$I409</f>
        <v>0</v>
      </c>
      <c r="AD410" s="119">
        <f>MIN(0.0005*ETo!$M409*Escenarios!$E$9*(AH409/Constantes!$E$27)^(2/3),AH409+Z410+AA410+AB410+AC410)</f>
        <v>5.9281512456683476</v>
      </c>
      <c r="AE410" s="119">
        <f>MIN(Constantes!$E$26*(AH409/Constantes!$E$27)^(2/3),AH409+Z410+AA410+AB410+AC410-AD410)</f>
        <v>19.887676961212833</v>
      </c>
      <c r="AF410" s="119">
        <f>MIN(Entradas!$E$20,AH409+Z410+AA410+AB410+AC410-AD410-AE410)</f>
        <v>1</v>
      </c>
      <c r="AG410" s="119">
        <f>MAX(0,AH409+Z410+AA410+AB410+AC410-AD410-AE410-AF410-Constantes!$E$27)</f>
        <v>0</v>
      </c>
      <c r="AH410" s="119">
        <f t="shared" si="57"/>
        <v>6583.768245936918</v>
      </c>
      <c r="AI410" s="119">
        <f>(Escenarios!$E$11*S410+0.1*AD410)/(Escenarios!$E$12)</f>
        <v>1.2449791167362574</v>
      </c>
      <c r="AJ410" s="119">
        <f>AG410/10/Escenarios!$E$12</f>
        <v>0</v>
      </c>
      <c r="AK410" s="119">
        <f>(Escenarios!$E$11*U410+0.1*AE410)/(Escenarios!$E$12)</f>
        <v>5.6821934174893812E-2</v>
      </c>
      <c r="AL410" s="121">
        <f t="shared" si="58"/>
        <v>144.91655451759809</v>
      </c>
      <c r="AM410" s="121">
        <f>MAX(0,(AL410-Constantes!$D$13)*(1-EXP(-Constantes!$D$23)))</f>
        <v>0.72125782677929573</v>
      </c>
      <c r="AN410" s="121">
        <f>AJ410+W410*Escenarios!$E$11/Escenarios!$E$12+AM410</f>
        <v>0.86536713166878987</v>
      </c>
      <c r="AO410" s="121">
        <f>0.0526*AJ410*Observaciones!$F409^1.218</f>
        <v>0</v>
      </c>
      <c r="AP410" s="121">
        <f>AO410*Constantes!$E$38</f>
        <v>0</v>
      </c>
      <c r="AQ410" s="121">
        <f t="shared" si="59"/>
        <v>0</v>
      </c>
      <c r="AR410" s="15"/>
      <c r="AS410" s="74">
        <v>404</v>
      </c>
      <c r="AT410" s="146">
        <f>ETo!$I409*((1-Constantes!$F$19)*ETo!$K409+ETo!$L409)</f>
        <v>2.0024039978745005</v>
      </c>
      <c r="AU410" s="121">
        <f>MIN(AT410*Constantes!$F$17,0.8*(AX409+Observaciones!$F409-AV410-AW410-Constantes!$D$14))</f>
        <v>1.2492665713665394</v>
      </c>
      <c r="AV410" s="121">
        <f>IF(Observaciones!$F409&gt;0.05*Constantes!$F$18,((Observaciones!$F409-0.05*Constantes!$F$18)^2)/(Observaciones!$F409+0.95*Constantes!$F$18),0)</f>
        <v>0</v>
      </c>
      <c r="AW410" s="121">
        <f>MAX(0,AX409+Observaciones!$F409-AV410-Constantes!$D$13)</f>
        <v>0</v>
      </c>
      <c r="AX410" s="121">
        <f>AX409+Observaciones!$F409-AV410-AU410-AW410-AY409</f>
        <v>36.108838714841276</v>
      </c>
      <c r="AY410" s="121">
        <f>MAX(0,(AX410-Constantes!$D$14)*(1-EXP(-Constantes!$D$22)))</f>
        <v>0.1460550175695112</v>
      </c>
      <c r="AZ410" s="119">
        <f>AZ409+(Entradas!$F$19*AW410-BA409)/(800*Entradas!$D$44)</f>
        <v>0</v>
      </c>
      <c r="BA410" s="119">
        <f>8000*Entradas!$D$45*AZ410/Constantes!$F$32</f>
        <v>0</v>
      </c>
      <c r="BB410" s="119">
        <f>10*Escenarios!$F$11*AV410</f>
        <v>0</v>
      </c>
      <c r="BC410" s="119">
        <f>10*Escenarios!$F$11*BA410</f>
        <v>0</v>
      </c>
      <c r="BD410" s="119">
        <f>0.001*Observaciones!$F409*Escenarios!$F$9</f>
        <v>0</v>
      </c>
      <c r="BE410" s="119">
        <f>Observaciones!$I409</f>
        <v>0</v>
      </c>
      <c r="BF410" s="119">
        <f>MIN(0.0005*ETo!$M409*Escenarios!$F$9*(BJ409/Constantes!$F$27)^(2/3),BJ409+BB410+BE410+BC410+BD410)</f>
        <v>21.71928756176515</v>
      </c>
      <c r="BG410" s="119">
        <f>MIN(Constantes!$F$26*(BJ409/Constantes!$F$27)^(2/3),BJ409+BB410+BC410+BD410+BE410-BF410)</f>
        <v>72.863555087548221</v>
      </c>
      <c r="BH410" s="119">
        <f>MIN(Entradas!$F$20,BJ409+BB410+BC410+BD410+BE410-BF410-BG410)</f>
        <v>1</v>
      </c>
      <c r="BI410" s="119">
        <f>MAX(0,BJ409+BB410+BC410+BD410+BE410-BF410-BG410-BH410-Constantes!$F$27)</f>
        <v>0</v>
      </c>
      <c r="BJ410" s="119">
        <f t="shared" si="60"/>
        <v>5699.2284275726706</v>
      </c>
      <c r="BK410" s="119">
        <f>(Escenarios!$F$11*AU410+0.1*BF410)/(Escenarios!$F$12)</f>
        <v>1.2399350174649233</v>
      </c>
      <c r="BL410" s="119">
        <f>BI410/10/Escenarios!$F$12</f>
        <v>0</v>
      </c>
      <c r="BM410" s="119">
        <f>(Escenarios!$F$11*AW410+0.1*BG410)/(Escenarios!$F$12)</f>
        <v>0.20818158596442352</v>
      </c>
      <c r="BN410" s="121">
        <f t="shared" si="61"/>
        <v>145.69738965643998</v>
      </c>
      <c r="BO410" s="121">
        <f>MAX(0,(BN410-Constantes!$D$13)*(1-EXP(-Constantes!$D$23)))</f>
        <v>0.72665144906376877</v>
      </c>
      <c r="BP410" s="121">
        <f>BL410+AY410*Escenarios!$F$11/Escenarios!$F$12+BO410</f>
        <v>0.86436046562930791</v>
      </c>
      <c r="BQ410" s="121">
        <f>0.0526*BL410*Observaciones!$F409^1.218</f>
        <v>0</v>
      </c>
      <c r="BR410" s="121">
        <f>BQ410*Constantes!$F$38</f>
        <v>0</v>
      </c>
      <c r="BS410" s="121">
        <f t="shared" si="62"/>
        <v>0</v>
      </c>
      <c r="BT410" s="15"/>
      <c r="BU410" s="74">
        <v>404</v>
      </c>
      <c r="BV410" s="75">
        <f>0.0526*Observaciones!$F409^2.218</f>
        <v>0</v>
      </c>
      <c r="BW410" s="75">
        <f>IF(Observaciones!$F409&gt;0.05*$CA$7,((Observaciones!$F409-0.05*$CA$7)^2)/(Observaciones!$F409+0.95*$CA$7),0)</f>
        <v>0</v>
      </c>
      <c r="BX410" s="75">
        <f>0.0526*BW410*Observaciones!$F409^1.218</f>
        <v>0</v>
      </c>
      <c r="BY410" s="27"/>
      <c r="BZ410" s="27"/>
      <c r="CA410" s="103"/>
      <c r="CB410" s="37"/>
    </row>
    <row r="411" spans="2:80" s="2" customFormat="1" ht="14.5" x14ac:dyDescent="0.35">
      <c r="B411" s="36"/>
      <c r="C411" s="74">
        <v>405</v>
      </c>
      <c r="D411" s="146">
        <f>ETo!$I410*((1-Constantes!$D$19)*ETo!$K410+ETo!$L410)</f>
        <v>1.9888361859758181</v>
      </c>
      <c r="E411" s="75">
        <f>MIN(D411*Constantes!$D$17,0.8*(H410+Observaciones!$F410-F411-G411-Constantes!$D$14))</f>
        <v>1.2370475246951191</v>
      </c>
      <c r="F411" s="75">
        <f>IF(Observaciones!$F410&gt;0.05*Constantes!$D$18,((Observaciones!$F410-0.05*Constantes!$D$18)^2)/(Observaciones!$F410+0.95*Constantes!$D$18),0)</f>
        <v>0.19203870767296277</v>
      </c>
      <c r="G411" s="75">
        <f>MAX(0,H410+Observaciones!$F410-F411-Constantes!$D$13)</f>
        <v>3.2304292543188211</v>
      </c>
      <c r="H411" s="75">
        <f>H410+Observaciones!$F410-F411-E411-G411-I410</f>
        <v>39.116709819862315</v>
      </c>
      <c r="I411" s="75">
        <f>MAX(0,(H411-Constantes!$D$14)*(1-EXP(-Constantes!$D$22)))</f>
        <v>0.18746526791822202</v>
      </c>
      <c r="J411" s="75">
        <f t="shared" si="54"/>
        <v>142.93820796064412</v>
      </c>
      <c r="K411" s="75">
        <f>MAX(0,(J411-Constantes!$D$13)*(1-EXP(-Constantes!$D$23)))</f>
        <v>0.70759238891001186</v>
      </c>
      <c r="L411" s="75">
        <f t="shared" si="55"/>
        <v>1.0870963645011966</v>
      </c>
      <c r="M411" s="75">
        <f>0.0526*F411*Observaciones!$F410^1.218</f>
        <v>0.1232950794916568</v>
      </c>
      <c r="N411" s="75">
        <f>M411*Constantes!$D$38</f>
        <v>5.5582578240115908E-4</v>
      </c>
      <c r="O411" s="75">
        <f t="shared" si="56"/>
        <v>51.129393911292695</v>
      </c>
      <c r="P411" s="15"/>
      <c r="Q411" s="120">
        <v>405</v>
      </c>
      <c r="R411" s="146">
        <f>ETo!$I410*((1-Constantes!$E$19)*ETo!$K410+ETo!$L410)</f>
        <v>1.9891123378464914</v>
      </c>
      <c r="S411" s="121">
        <f>MIN(R411*Constantes!$E$17,0.8*(V410+Observaciones!$F410-T411-U411-Constantes!$D$14))</f>
        <v>1.2381161505945473</v>
      </c>
      <c r="T411" s="121">
        <f>IF(Observaciones!$F410&gt;0.05*Constantes!$E$18,((Observaciones!$F410-0.05*Constantes!$E$18)^2)/(Observaciones!$F410+0.95*Constantes!$E$18),0)</f>
        <v>0.19013696484836082</v>
      </c>
      <c r="U411" s="121">
        <f>MAX(0,V410+Observaciones!$F410-T411-Constantes!$D$13)</f>
        <v>3.2290761892200237</v>
      </c>
      <c r="V411" s="121">
        <f>V410+Observaciones!$F410-T411-S411-U411-W410</f>
        <v>39.115686003865385</v>
      </c>
      <c r="W411" s="121">
        <f>MAX(0,(V411-Constantes!$D$14)*(1-EXP(-Constantes!$D$22)))</f>
        <v>0.18745117274084785</v>
      </c>
      <c r="X411" s="119">
        <f>X410+(Entradas!$E$19*U411-Y410)/(800*Entradas!$D$44)</f>
        <v>0</v>
      </c>
      <c r="Y411" s="119">
        <f>8000*Entradas!$D$45*X411/Constantes!$E$32</f>
        <v>0</v>
      </c>
      <c r="Z411" s="119">
        <f>10*Escenarios!$E$11*T411</f>
        <v>65.597252872684479</v>
      </c>
      <c r="AA411" s="119">
        <f>10*Escenarios!$E$11*Y411</f>
        <v>0</v>
      </c>
      <c r="AB411" s="119">
        <f>0.001*Observaciones!$F410*Escenarios!$E$9</f>
        <v>39</v>
      </c>
      <c r="AC411" s="119">
        <f>Observaciones!$I410</f>
        <v>6.2178808977914031</v>
      </c>
      <c r="AD411" s="119">
        <f>MIN(0.0005*ETo!$M410*Escenarios!$E$9*(AH410/Constantes!$E$27)^(2/3),AH410+Z411+AA411+AB411+AC411)</f>
        <v>5.8755962857478963</v>
      </c>
      <c r="AE411" s="119">
        <f>MIN(Constantes!$E$26*(AH410/Constantes!$E$27)^(2/3),AH410+Z411+AA411+AB411+AC411-AD411)</f>
        <v>19.8338576382755</v>
      </c>
      <c r="AF411" s="119">
        <f>MIN(Entradas!$E$20,AH410+Z411+AA411+AB411+AC411-AD411-AE411)</f>
        <v>1</v>
      </c>
      <c r="AG411" s="119">
        <f>MAX(0,AH410+Z411+AA411+AB411+AC411-AD411-AE411-AF411-Constantes!$E$27)</f>
        <v>1.2072591167034261</v>
      </c>
      <c r="AH411" s="119">
        <f t="shared" si="57"/>
        <v>6666.666666666667</v>
      </c>
      <c r="AI411" s="119">
        <f>(Escenarios!$E$11*S411+0.1*AD411)/(Escenarios!$E$12)</f>
        <v>1.2372161949739049</v>
      </c>
      <c r="AJ411" s="119">
        <f>AG411/10/Escenarios!$E$12</f>
        <v>3.4493117620097886E-3</v>
      </c>
      <c r="AK411" s="119">
        <f>(Escenarios!$E$11*U411+0.1*AE411)/(Escenarios!$E$12)</f>
        <v>3.2396146940548105</v>
      </c>
      <c r="AL411" s="121">
        <f t="shared" si="58"/>
        <v>147.4349113848736</v>
      </c>
      <c r="AM411" s="121">
        <f>MAX(0,(AL411-Constantes!$D$13)*(1-EXP(-Constantes!$D$23)))</f>
        <v>0.73865338833117322</v>
      </c>
      <c r="AN411" s="121">
        <f>AJ411+W411*Escenarios!$E$11/Escenarios!$E$12+AM411</f>
        <v>0.92687599893773309</v>
      </c>
      <c r="AO411" s="121">
        <f>0.0526*AJ411*Observaciones!$F410^1.218</f>
        <v>2.2145700366446464E-3</v>
      </c>
      <c r="AP411" s="121">
        <f>AO411*Constantes!$E$38</f>
        <v>9.9175918134178875E-6</v>
      </c>
      <c r="AQ411" s="121">
        <f t="shared" si="59"/>
        <v>1.0700020094148694</v>
      </c>
      <c r="AR411" s="15"/>
      <c r="AS411" s="74">
        <v>405</v>
      </c>
      <c r="AT411" s="146">
        <f>ETo!$I410*((1-Constantes!$F$19)*ETo!$K410+ETo!$L410)</f>
        <v>1.989991002889544</v>
      </c>
      <c r="AU411" s="121">
        <f>MIN(AT411*Constantes!$F$17,0.8*(AX410+Observaciones!$F410-AV411-AW411-Constantes!$D$14))</f>
        <v>1.2415223101177069</v>
      </c>
      <c r="AV411" s="121">
        <f>IF(Observaciones!$F410&gt;0.05*Constantes!$F$18,((Observaciones!$F410-0.05*Constantes!$F$18)^2)/(Observaciones!$F410+0.95*Constantes!$F$18),0)</f>
        <v>0.18417375721906468</v>
      </c>
      <c r="AW411" s="121">
        <f>MAX(0,AX410+Observaciones!$F410-AV411-Constantes!$D$13)</f>
        <v>3.2246649576222097</v>
      </c>
      <c r="AX411" s="121">
        <f>AX410+Observaciones!$F410-AV411-AU411-AW411-AY410</f>
        <v>39.112422672312782</v>
      </c>
      <c r="AY411" s="121">
        <f>MAX(0,(AX411-Constantes!$D$14)*(1-EXP(-Constantes!$D$22)))</f>
        <v>0.18740624549102702</v>
      </c>
      <c r="AZ411" s="119">
        <f>AZ410+(Entradas!$F$19*AW411-BA410)/(800*Entradas!$D$44)</f>
        <v>0</v>
      </c>
      <c r="BA411" s="119">
        <f>8000*Entradas!$D$45*AZ411/Constantes!$F$32</f>
        <v>0</v>
      </c>
      <c r="BB411" s="119">
        <f>10*Escenarios!$F$11*AV411</f>
        <v>60.777339882291344</v>
      </c>
      <c r="BC411" s="119">
        <f>10*Escenarios!$F$11*BA411</f>
        <v>0</v>
      </c>
      <c r="BD411" s="119">
        <f>0.001*Observaciones!$F410*Escenarios!$F$9</f>
        <v>156</v>
      </c>
      <c r="BE411" s="119">
        <f>Observaciones!$I410</f>
        <v>6.2178808977914031</v>
      </c>
      <c r="BF411" s="119">
        <f>MIN(0.0005*ETo!$M410*Escenarios!$F$9*(BJ410/Constantes!$F$27)^(2/3),BJ410+BB411+BE411+BC411+BD411)</f>
        <v>21.347136396726157</v>
      </c>
      <c r="BG411" s="119">
        <f>MIN(Constantes!$F$26*(BJ410/Constantes!$F$27)^(2/3),BJ410+BB411+BC411+BD411+BE411-BF411)</f>
        <v>72.060101424007641</v>
      </c>
      <c r="BH411" s="119">
        <f>MIN(Entradas!$F$20,BJ410+BB411+BC411+BD411+BE411-BF411-BG411)</f>
        <v>1</v>
      </c>
      <c r="BI411" s="119">
        <f>MAX(0,BJ410+BB411+BC411+BD411+BE411-BF411-BG411-BH411-Constantes!$F$27)</f>
        <v>0</v>
      </c>
      <c r="BJ411" s="119">
        <f t="shared" si="60"/>
        <v>5827.8164105320193</v>
      </c>
      <c r="BK411" s="119">
        <f>(Escenarios!$F$11*AU411+0.1*BF411)/(Escenarios!$F$12)</f>
        <v>1.2315699963873414</v>
      </c>
      <c r="BL411" s="119">
        <f>BI411/10/Escenarios!$F$12</f>
        <v>0</v>
      </c>
      <c r="BM411" s="119">
        <f>(Escenarios!$F$11*AW411+0.1*BG411)/(Escenarios!$F$12)</f>
        <v>3.2462843926838194</v>
      </c>
      <c r="BN411" s="121">
        <f t="shared" si="61"/>
        <v>148.21702260006003</v>
      </c>
      <c r="BO411" s="121">
        <f>MAX(0,(BN411-Constantes!$D$13)*(1-EXP(-Constantes!$D$23)))</f>
        <v>0.74405582511881885</v>
      </c>
      <c r="BP411" s="121">
        <f>BL411+AY411*Escenarios!$F$11/Escenarios!$F$12+BO411</f>
        <v>0.92075314229607286</v>
      </c>
      <c r="BQ411" s="121">
        <f>0.0526*BL411*Observaciones!$F410^1.218</f>
        <v>0</v>
      </c>
      <c r="BR411" s="121">
        <f>BQ411*Constantes!$F$38</f>
        <v>0</v>
      </c>
      <c r="BS411" s="121">
        <f t="shared" si="62"/>
        <v>0</v>
      </c>
      <c r="BT411" s="15"/>
      <c r="BU411" s="74">
        <v>405</v>
      </c>
      <c r="BV411" s="75">
        <f>0.0526*Observaciones!$F410^2.218</f>
        <v>5.0078530088458884</v>
      </c>
      <c r="BW411" s="75">
        <f>IF(Observaciones!$F410&gt;0.05*$CA$7,((Observaciones!$F410-0.05*$CA$7)^2)/(Observaciones!$F410+0.95*$CA$7),0)</f>
        <v>0.90463682046596672</v>
      </c>
      <c r="BX411" s="75">
        <f>0.0526*BW411*Observaciones!$F410^1.218</f>
        <v>0.58080618247221427</v>
      </c>
      <c r="BY411" s="27"/>
      <c r="BZ411" s="27"/>
      <c r="CA411" s="103"/>
      <c r="CB411" s="37"/>
    </row>
    <row r="412" spans="2:80" s="2" customFormat="1" ht="14.5" x14ac:dyDescent="0.35">
      <c r="B412" s="36"/>
      <c r="C412" s="74">
        <v>406</v>
      </c>
      <c r="D412" s="146">
        <f>ETo!$I411*((1-Constantes!$D$19)*ETo!$K411+ETo!$L411)</f>
        <v>2.0187959261179271</v>
      </c>
      <c r="E412" s="75">
        <f>MIN(D412*Constantes!$D$17,0.8*(H411+Observaciones!$F411-F412-G412-Constantes!$D$14))</f>
        <v>1.2556823537698529</v>
      </c>
      <c r="F412" s="75">
        <f>IF(Observaciones!$F411&gt;0.05*Constantes!$D$18,((Observaciones!$F411-0.05*Constantes!$D$18)^2)/(Observaciones!$F411+0.95*Constantes!$D$18),0)</f>
        <v>2.0240641752924171</v>
      </c>
      <c r="G412" s="75">
        <f>MAX(0,H411+Observaciones!$F411-F412-Constantes!$D$13)</f>
        <v>13.992645644569897</v>
      </c>
      <c r="H412" s="75">
        <f>H411+Observaciones!$F411-F412-E412-G412-I411</f>
        <v>39.056852378311923</v>
      </c>
      <c r="I412" s="75">
        <f>MAX(0,(H412-Constantes!$D$14)*(1-EXP(-Constantes!$D$22)))</f>
        <v>0.1866411928321263</v>
      </c>
      <c r="J412" s="75">
        <f t="shared" si="54"/>
        <v>156.22326121630402</v>
      </c>
      <c r="K412" s="75">
        <f>MAX(0,(J412-Constantes!$D$13)*(1-EXP(-Constantes!$D$23)))</f>
        <v>0.79935895489270337</v>
      </c>
      <c r="L412" s="75">
        <f t="shared" si="55"/>
        <v>3.0100643230172466</v>
      </c>
      <c r="M412" s="75">
        <f>0.0526*F412*Observaciones!$F411^1.218</f>
        <v>3.453019307893888</v>
      </c>
      <c r="N412" s="75">
        <f>M412*Constantes!$D$38</f>
        <v>1.5566534904471218E-2</v>
      </c>
      <c r="O412" s="75">
        <f t="shared" si="56"/>
        <v>517.1495766863726</v>
      </c>
      <c r="P412" s="15"/>
      <c r="Q412" s="120">
        <v>406</v>
      </c>
      <c r="R412" s="146">
        <f>ETo!$I411*((1-Constantes!$E$19)*ETo!$K411+ETo!$L411)</f>
        <v>2.0190763835843146</v>
      </c>
      <c r="S412" s="121">
        <f>MIN(R412*Constantes!$E$17,0.8*(V411+Observaciones!$F411-T412-U412-Constantes!$D$14))</f>
        <v>1.2567671680656458</v>
      </c>
      <c r="T412" s="121">
        <f>IF(Observaciones!$F411&gt;0.05*Constantes!$E$18,((Observaciones!$F411-0.05*Constantes!$E$18)^2)/(Observaciones!$F411+0.95*Constantes!$E$18),0)</f>
        <v>2.0143928500092239</v>
      </c>
      <c r="U412" s="121">
        <f>MAX(0,V411+Observaciones!$F411-T412-Constantes!$D$13)</f>
        <v>14.00129315385616</v>
      </c>
      <c r="V412" s="121">
        <f>V411+Observaciones!$F411-T412-S412-U412-W411</f>
        <v>39.055781659193507</v>
      </c>
      <c r="W412" s="121">
        <f>MAX(0,(V412-Constantes!$D$14)*(1-EXP(-Constantes!$D$22)))</f>
        <v>0.18662645192561844</v>
      </c>
      <c r="X412" s="119">
        <f>X411+(Entradas!$E$19*U412-Y411)/(800*Entradas!$D$44)</f>
        <v>0</v>
      </c>
      <c r="Y412" s="119">
        <f>8000*Entradas!$D$45*X412/Constantes!$E$32</f>
        <v>0</v>
      </c>
      <c r="Z412" s="119">
        <f>10*Escenarios!$E$11*T412</f>
        <v>694.96553325318223</v>
      </c>
      <c r="AA412" s="119">
        <f>10*Escenarios!$E$11*Y412</f>
        <v>0</v>
      </c>
      <c r="AB412" s="119">
        <f>0.001*Observaciones!$F411*Escenarios!$E$9</f>
        <v>87</v>
      </c>
      <c r="AC412" s="119">
        <f>Observaciones!$I411</f>
        <v>300.83094288980993</v>
      </c>
      <c r="AD412" s="119">
        <f>MIN(0.0005*ETo!$M411*Escenarios!$E$9*(AH411/Constantes!$E$27)^(2/3),AH411+Z412+AA412+AB412+AC412)</f>
        <v>6.0145680743322432</v>
      </c>
      <c r="AE412" s="119">
        <f>MIN(Constantes!$E$26*(AH411/Constantes!$E$27)^(2/3),AH411+Z412+AA412+AB412+AC412-AD412)</f>
        <v>20</v>
      </c>
      <c r="AF412" s="119">
        <f>MIN(Entradas!$E$20,AH411+Z412+AA412+AB412+AC412-AD412-AE412)</f>
        <v>1</v>
      </c>
      <c r="AG412" s="119">
        <f>MAX(0,AH411+Z412+AA412+AB412+AC412-AD412-AE412-AF412-Constantes!$E$27)</f>
        <v>1055.7819080686595</v>
      </c>
      <c r="AH412" s="119">
        <f t="shared" si="57"/>
        <v>6666.666666666667</v>
      </c>
      <c r="AI412" s="119">
        <f>(Escenarios!$E$11*S412+0.1*AD412)/(Escenarios!$E$12)</f>
        <v>1.2559978315913713</v>
      </c>
      <c r="AJ412" s="119">
        <f>AG412/10/Escenarios!$E$12</f>
        <v>3.0165197373390269</v>
      </c>
      <c r="AK412" s="119">
        <f>(Escenarios!$E$11*U412+0.1*AE412)/(Escenarios!$E$12)</f>
        <v>13.858417537372501</v>
      </c>
      <c r="AL412" s="121">
        <f t="shared" si="58"/>
        <v>160.55467553391492</v>
      </c>
      <c r="AM412" s="121">
        <f>MAX(0,(AL412-Constantes!$D$13)*(1-EXP(-Constantes!$D$23)))</f>
        <v>0.82927821905568855</v>
      </c>
      <c r="AN412" s="121">
        <f>AJ412+W412*Escenarios!$E$11/Escenarios!$E$12+AM412</f>
        <v>4.0297583161499677</v>
      </c>
      <c r="AO412" s="121">
        <f>0.0526*AJ412*Observaciones!$F411^1.218</f>
        <v>5.1461317397062487</v>
      </c>
      <c r="AP412" s="121">
        <f>AO412*Constantes!$E$38</f>
        <v>2.3046114219899994E-2</v>
      </c>
      <c r="AQ412" s="121">
        <f t="shared" si="59"/>
        <v>571.89817383188029</v>
      </c>
      <c r="AR412" s="15"/>
      <c r="AS412" s="74">
        <v>406</v>
      </c>
      <c r="AT412" s="146">
        <f>ETo!$I411*((1-Constantes!$F$19)*ETo!$K411+ETo!$L411)</f>
        <v>2.0199687482500939</v>
      </c>
      <c r="AU412" s="121">
        <f>MIN(AT412*Constantes!$F$17,0.8*(AX411+Observaciones!$F411-AV412-AW412-Constantes!$D$14))</f>
        <v>1.2602249271738184</v>
      </c>
      <c r="AV412" s="121">
        <f>IF(Observaciones!$F411&gt;0.05*Constantes!$F$18,((Observaciones!$F411-0.05*Constantes!$F$18)^2)/(Observaciones!$F411+0.95*Constantes!$F$18),0)</f>
        <v>1.9839019405575558</v>
      </c>
      <c r="AW412" s="121">
        <f>MAX(0,AX411+Observaciones!$F411-AV412-Constantes!$D$13)</f>
        <v>14.028520731755222</v>
      </c>
      <c r="AX412" s="121">
        <f>AX411+Observaciones!$F411-AV412-AU412-AW412-AY411</f>
        <v>39.052368827335158</v>
      </c>
      <c r="AY412" s="121">
        <f>MAX(0,(AX412-Constantes!$D$14)*(1-EXP(-Constantes!$D$22)))</f>
        <v>0.18657946646091009</v>
      </c>
      <c r="AZ412" s="119">
        <f>AZ411+(Entradas!$F$19*AW412-BA411)/(800*Entradas!$D$44)</f>
        <v>0</v>
      </c>
      <c r="BA412" s="119">
        <f>8000*Entradas!$D$45*AZ412/Constantes!$F$32</f>
        <v>0</v>
      </c>
      <c r="BB412" s="119">
        <f>10*Escenarios!$F$11*AV412</f>
        <v>654.68764038399343</v>
      </c>
      <c r="BC412" s="119">
        <f>10*Escenarios!$F$11*BA412</f>
        <v>0</v>
      </c>
      <c r="BD412" s="119">
        <f>0.001*Observaciones!$F411*Escenarios!$F$9</f>
        <v>348</v>
      </c>
      <c r="BE412" s="119">
        <f>Observaciones!$I411</f>
        <v>300.83094288980993</v>
      </c>
      <c r="BF412" s="119">
        <f>MIN(0.0005*ETo!$M411*Escenarios!$F$9*(BJ411/Constantes!$F$27)^(2/3),BJ411+BB412+BE412+BC412+BD412)</f>
        <v>21.995264224357619</v>
      </c>
      <c r="BG412" s="119">
        <f>MIN(Constantes!$F$26*(BJ411/Constantes!$F$27)^(2/3),BJ411+BB412+BC412+BD412+BE412-BF412)</f>
        <v>73.139962679031129</v>
      </c>
      <c r="BH412" s="119">
        <f>MIN(Entradas!$F$20,BJ411+BB412+BC412+BD412+BE412-BF412-BG412)</f>
        <v>1</v>
      </c>
      <c r="BI412" s="119">
        <f>MAX(0,BJ411+BB412+BC412+BD412+BE412-BF412-BG412-BH412-Constantes!$F$27)</f>
        <v>368.53310023576705</v>
      </c>
      <c r="BJ412" s="119">
        <f t="shared" si="60"/>
        <v>6666.666666666667</v>
      </c>
      <c r="BK412" s="119">
        <f>(Escenarios!$F$11*AU412+0.1*BF412)/(Escenarios!$F$12)</f>
        <v>1.2510556862620503</v>
      </c>
      <c r="BL412" s="119">
        <f>BI412/10/Escenarios!$F$12</f>
        <v>1.0529517149593344</v>
      </c>
      <c r="BM412" s="119">
        <f>(Escenarios!$F$11*AW412+0.1*BG412)/(Escenarios!$F$12)</f>
        <v>13.435862297595014</v>
      </c>
      <c r="BN412" s="121">
        <f t="shared" si="61"/>
        <v>160.90882907253624</v>
      </c>
      <c r="BO412" s="121">
        <f>MAX(0,(BN412-Constantes!$D$13)*(1-EXP(-Constantes!$D$23)))</f>
        <v>0.83172453623970521</v>
      </c>
      <c r="BP412" s="121">
        <f>BL412+AY412*Escenarios!$F$11/Escenarios!$F$12+BO412</f>
        <v>2.0605940338621833</v>
      </c>
      <c r="BQ412" s="121">
        <f>0.0526*BL412*Observaciones!$F411^1.218</f>
        <v>1.796317847238855</v>
      </c>
      <c r="BR412" s="121">
        <f>BQ412*Constantes!$F$38</f>
        <v>7.8744430287460716E-3</v>
      </c>
      <c r="BS412" s="121">
        <f t="shared" si="62"/>
        <v>382.14431854813046</v>
      </c>
      <c r="BT412" s="15"/>
      <c r="BU412" s="74">
        <v>406</v>
      </c>
      <c r="BV412" s="75">
        <f>0.0526*Observaciones!$F411^2.218</f>
        <v>29.684106211046146</v>
      </c>
      <c r="BW412" s="75">
        <f>IF(Observaciones!$F411&gt;0.05*$CA$7,((Observaciones!$F411-0.05*$CA$7)^2)/(Observaciones!$F411+0.95*$CA$7),0)</f>
        <v>4.8801140984252953</v>
      </c>
      <c r="BX412" s="75">
        <f>0.0526*BW412*Observaciones!$F411^1.218</f>
        <v>8.3253922540046101</v>
      </c>
      <c r="BY412" s="27"/>
      <c r="BZ412" s="27"/>
      <c r="CA412" s="103"/>
      <c r="CB412" s="37"/>
    </row>
    <row r="413" spans="2:80" s="2" customFormat="1" ht="14.5" x14ac:dyDescent="0.35">
      <c r="B413" s="36"/>
      <c r="C413" s="74">
        <v>407</v>
      </c>
      <c r="D413" s="146">
        <f>ETo!$I412*((1-Constantes!$D$19)*ETo!$K412+ETo!$L412)</f>
        <v>1.9797010060155802</v>
      </c>
      <c r="E413" s="75">
        <f>MIN(D413*Constantes!$D$17,0.8*(H412+Observaciones!$F412-F413-G413-Constantes!$D$14))</f>
        <v>1.2313654821834519</v>
      </c>
      <c r="F413" s="75">
        <f>IF(Observaciones!$F412&gt;0.05*Constantes!$D$18,((Observaciones!$F412-0.05*Constantes!$D$18)^2)/(Observaciones!$F412+0.95*Constantes!$D$18),0)</f>
        <v>0</v>
      </c>
      <c r="G413" s="75">
        <f>MAX(0,H412+Observaciones!$F412-F413-Constantes!$D$13)</f>
        <v>0</v>
      </c>
      <c r="H413" s="75">
        <f>H412+Observaciones!$F412-F413-E413-G413-I412</f>
        <v>37.638845703296347</v>
      </c>
      <c r="I413" s="75">
        <f>MAX(0,(H413-Constantes!$D$14)*(1-EXP(-Constantes!$D$22)))</f>
        <v>0.1671190759067977</v>
      </c>
      <c r="J413" s="75">
        <f t="shared" si="54"/>
        <v>155.42390226141131</v>
      </c>
      <c r="K413" s="75">
        <f>MAX(0,(J413-Constantes!$D$13)*(1-EXP(-Constantes!$D$23)))</f>
        <v>0.79383737926433584</v>
      </c>
      <c r="L413" s="75">
        <f t="shared" si="55"/>
        <v>0.96095645517113359</v>
      </c>
      <c r="M413" s="75">
        <f>0.0526*F413*Observaciones!$F412^1.218</f>
        <v>0</v>
      </c>
      <c r="N413" s="75">
        <f>M413*Constantes!$D$38</f>
        <v>0</v>
      </c>
      <c r="O413" s="75">
        <f t="shared" si="56"/>
        <v>0</v>
      </c>
      <c r="P413" s="15"/>
      <c r="Q413" s="120">
        <v>407</v>
      </c>
      <c r="R413" s="146">
        <f>ETo!$I412*((1-Constantes!$E$19)*ETo!$K412+ETo!$L412)</f>
        <v>1.9799760211602007</v>
      </c>
      <c r="S413" s="121">
        <f>MIN(R413*Constantes!$E$17,0.8*(V412+Observaciones!$F412-T413-U413-Constantes!$D$14))</f>
        <v>1.2324292816173583</v>
      </c>
      <c r="T413" s="121">
        <f>IF(Observaciones!$F412&gt;0.05*Constantes!$E$18,((Observaciones!$F412-0.05*Constantes!$E$18)^2)/(Observaciones!$F412+0.95*Constantes!$E$18),0)</f>
        <v>0</v>
      </c>
      <c r="U413" s="121">
        <f>MAX(0,V412+Observaciones!$F412-T413-Constantes!$D$13)</f>
        <v>0</v>
      </c>
      <c r="V413" s="121">
        <f>V412+Observaciones!$F412-T413-S413-U413-W412</f>
        <v>37.636725925650531</v>
      </c>
      <c r="W413" s="121">
        <f>MAX(0,(V413-Constantes!$D$14)*(1-EXP(-Constantes!$D$22)))</f>
        <v>0.16708989230153937</v>
      </c>
      <c r="X413" s="119">
        <f>X412+(Entradas!$E$19*U413-Y412)/(800*Entradas!$D$44)</f>
        <v>0</v>
      </c>
      <c r="Y413" s="119">
        <f>8000*Entradas!$D$45*X413/Constantes!$E$32</f>
        <v>0</v>
      </c>
      <c r="Z413" s="119">
        <f>10*Escenarios!$E$11*T413</f>
        <v>0</v>
      </c>
      <c r="AA413" s="119">
        <f>10*Escenarios!$E$11*Y413</f>
        <v>0</v>
      </c>
      <c r="AB413" s="119">
        <f>0.001*Observaciones!$F412*Escenarios!$E$9</f>
        <v>0</v>
      </c>
      <c r="AC413" s="119">
        <f>Observaciones!$I412</f>
        <v>0</v>
      </c>
      <c r="AD413" s="119">
        <f>MIN(0.0005*ETo!$M412*Escenarios!$E$9*(AH412/Constantes!$E$27)^(2/3),AH412+Z413+AA413+AB413+AC413)</f>
        <v>5.8980547639808645</v>
      </c>
      <c r="AE413" s="119">
        <f>MIN(Constantes!$E$26*(AH412/Constantes!$E$27)^(2/3),AH412+Z413+AA413+AB413+AC413-AD413)</f>
        <v>20</v>
      </c>
      <c r="AF413" s="119">
        <f>MIN(Entradas!$E$20,AH412+Z413+AA413+AB413+AC413-AD413-AE413)</f>
        <v>1</v>
      </c>
      <c r="AG413" s="119">
        <f>MAX(0,AH412+Z413+AA413+AB413+AC413-AD413-AE413-AF413-Constantes!$E$27)</f>
        <v>0</v>
      </c>
      <c r="AH413" s="119">
        <f t="shared" si="57"/>
        <v>6639.7686119026857</v>
      </c>
      <c r="AI413" s="119">
        <f>(Escenarios!$E$11*S413+0.1*AD413)/(Escenarios!$E$12)</f>
        <v>1.2316747340627701</v>
      </c>
      <c r="AJ413" s="119">
        <f>AG413/10/Escenarios!$E$12</f>
        <v>0</v>
      </c>
      <c r="AK413" s="119">
        <f>(Escenarios!$E$11*U413+0.1*AE413)/(Escenarios!$E$12)</f>
        <v>5.7142857142857141E-2</v>
      </c>
      <c r="AL413" s="121">
        <f t="shared" si="58"/>
        <v>159.78254017200209</v>
      </c>
      <c r="AM413" s="121">
        <f>MAX(0,(AL413-Constantes!$D$13)*(1-EXP(-Constantes!$D$23)))</f>
        <v>0.82394469052004971</v>
      </c>
      <c r="AN413" s="121">
        <f>AJ413+W413*Escenarios!$E$11/Escenarios!$E$12+AM413</f>
        <v>0.98864758436013855</v>
      </c>
      <c r="AO413" s="121">
        <f>0.0526*AJ413*Observaciones!$F412^1.218</f>
        <v>0</v>
      </c>
      <c r="AP413" s="121">
        <f>AO413*Constantes!$E$38</f>
        <v>0</v>
      </c>
      <c r="AQ413" s="121">
        <f t="shared" si="59"/>
        <v>0</v>
      </c>
      <c r="AR413" s="15"/>
      <c r="AS413" s="74">
        <v>407</v>
      </c>
      <c r="AT413" s="146">
        <f>ETo!$I412*((1-Constantes!$F$19)*ETo!$K412+ETo!$L412)</f>
        <v>1.9808510693476307</v>
      </c>
      <c r="AU413" s="121">
        <f>MIN(AT413*Constantes!$F$17,0.8*(AX412+Observaciones!$F412-AV413-AW413-Constantes!$D$14))</f>
        <v>1.2358200575000813</v>
      </c>
      <c r="AV413" s="121">
        <f>IF(Observaciones!$F412&gt;0.05*Constantes!$F$18,((Observaciones!$F412-0.05*Constantes!$F$18)^2)/(Observaciones!$F412+0.95*Constantes!$F$18),0)</f>
        <v>0</v>
      </c>
      <c r="AW413" s="121">
        <f>MAX(0,AX412+Observaciones!$F412-AV413-Constantes!$D$13)</f>
        <v>0</v>
      </c>
      <c r="AX413" s="121">
        <f>AX412+Observaciones!$F412-AV413-AU413-AW413-AY412</f>
        <v>37.629969303374168</v>
      </c>
      <c r="AY413" s="121">
        <f>MAX(0,(AX413-Constantes!$D$14)*(1-EXP(-Constantes!$D$22)))</f>
        <v>0.16699687188603393</v>
      </c>
      <c r="AZ413" s="119">
        <f>AZ412+(Entradas!$F$19*AW413-BA412)/(800*Entradas!$D$44)</f>
        <v>0</v>
      </c>
      <c r="BA413" s="119">
        <f>8000*Entradas!$D$45*AZ413/Constantes!$F$32</f>
        <v>0</v>
      </c>
      <c r="BB413" s="119">
        <f>10*Escenarios!$F$11*AV413</f>
        <v>0</v>
      </c>
      <c r="BC413" s="119">
        <f>10*Escenarios!$F$11*BA413</f>
        <v>0</v>
      </c>
      <c r="BD413" s="119">
        <f>0.001*Observaciones!$F412*Escenarios!$F$9</f>
        <v>0</v>
      </c>
      <c r="BE413" s="119">
        <f>Observaciones!$I412</f>
        <v>0</v>
      </c>
      <c r="BF413" s="119">
        <f>MIN(0.0005*ETo!$M412*Escenarios!$F$9*(BJ412/Constantes!$F$27)^(2/3),BJ412+BB413+BE413+BC413+BD413)</f>
        <v>23.592219055923458</v>
      </c>
      <c r="BG413" s="119">
        <f>MIN(Constantes!$F$26*(BJ412/Constantes!$F$27)^(2/3),BJ412+BB413+BC413+BD413+BE413-BF413)</f>
        <v>80</v>
      </c>
      <c r="BH413" s="119">
        <f>MIN(Entradas!$F$20,BJ412+BB413+BC413+BD413+BE413-BF413-BG413)</f>
        <v>1</v>
      </c>
      <c r="BI413" s="119">
        <f>MAX(0,BJ412+BB413+BC413+BD413+BE413-BF413-BG413-BH413-Constantes!$F$27)</f>
        <v>0</v>
      </c>
      <c r="BJ413" s="119">
        <f t="shared" si="60"/>
        <v>6562.0744476107438</v>
      </c>
      <c r="BK413" s="119">
        <f>(Escenarios!$F$11*AU413+0.1*BF413)/(Escenarios!$F$12)</f>
        <v>1.2326081086598577</v>
      </c>
      <c r="BL413" s="119">
        <f>BI413/10/Escenarios!$F$12</f>
        <v>0</v>
      </c>
      <c r="BM413" s="119">
        <f>(Escenarios!$F$11*AW413+0.1*BG413)/(Escenarios!$F$12)</f>
        <v>0.22857142857142856</v>
      </c>
      <c r="BN413" s="121">
        <f t="shared" si="61"/>
        <v>160.30567596486796</v>
      </c>
      <c r="BO413" s="121">
        <f>MAX(0,(BN413-Constantes!$D$13)*(1-EXP(-Constantes!$D$23)))</f>
        <v>0.82755825339632061</v>
      </c>
      <c r="BP413" s="121">
        <f>BL413+AY413*Escenarios!$F$11/Escenarios!$F$12+BO413</f>
        <v>0.98501244688886691</v>
      </c>
      <c r="BQ413" s="121">
        <f>0.0526*BL413*Observaciones!$F412^1.218</f>
        <v>0</v>
      </c>
      <c r="BR413" s="121">
        <f>BQ413*Constantes!$F$38</f>
        <v>0</v>
      </c>
      <c r="BS413" s="121">
        <f t="shared" si="62"/>
        <v>0</v>
      </c>
      <c r="BT413" s="15"/>
      <c r="BU413" s="74">
        <v>407</v>
      </c>
      <c r="BV413" s="75">
        <f>0.0526*Observaciones!$F412^2.218</f>
        <v>0</v>
      </c>
      <c r="BW413" s="75">
        <f>IF(Observaciones!$F412&gt;0.05*$CA$7,((Observaciones!$F412-0.05*$CA$7)^2)/(Observaciones!$F412+0.95*$CA$7),0)</f>
        <v>0</v>
      </c>
      <c r="BX413" s="75">
        <f>0.0526*BW413*Observaciones!$F412^1.218</f>
        <v>0</v>
      </c>
      <c r="BY413" s="27"/>
      <c r="BZ413" s="27"/>
      <c r="CA413" s="103"/>
      <c r="CB413" s="37"/>
    </row>
    <row r="414" spans="2:80" s="2" customFormat="1" ht="14.5" x14ac:dyDescent="0.35">
      <c r="B414" s="36"/>
      <c r="C414" s="74">
        <v>408</v>
      </c>
      <c r="D414" s="146">
        <f>ETo!$I413*((1-Constantes!$D$19)*ETo!$K413+ETo!$L413)</f>
        <v>2.0305787964105861</v>
      </c>
      <c r="E414" s="75">
        <f>MIN(D414*Constantes!$D$17,0.8*(H413+Observaciones!$F413-F414-G414-Constantes!$D$14))</f>
        <v>1.2630112482419664</v>
      </c>
      <c r="F414" s="75">
        <f>IF(Observaciones!$F413&gt;0.05*Constantes!$D$18,((Observaciones!$F413-0.05*Constantes!$D$18)^2)/(Observaciones!$F413+0.95*Constantes!$D$18),0)</f>
        <v>0</v>
      </c>
      <c r="G414" s="75">
        <f>MAX(0,H413+Observaciones!$F413-F414-Constantes!$D$13)</f>
        <v>0.23884570329634869</v>
      </c>
      <c r="H414" s="75">
        <f>H413+Observaciones!$F413-F414-E414-G414-I413</f>
        <v>39.069869675851237</v>
      </c>
      <c r="I414" s="75">
        <f>MAX(0,(H414-Constantes!$D$14)*(1-EXP(-Constantes!$D$22)))</f>
        <v>0.18682040581404791</v>
      </c>
      <c r="J414" s="75">
        <f t="shared" si="54"/>
        <v>154.8689105854433</v>
      </c>
      <c r="K414" s="75">
        <f>MAX(0,(J414-Constantes!$D$13)*(1-EXP(-Constantes!$D$23)))</f>
        <v>0.79000377173017966</v>
      </c>
      <c r="L414" s="75">
        <f t="shared" si="55"/>
        <v>0.97682417754422757</v>
      </c>
      <c r="M414" s="75">
        <f>0.0526*F414*Observaciones!$F413^1.218</f>
        <v>0</v>
      </c>
      <c r="N414" s="75">
        <f>M414*Constantes!$D$38</f>
        <v>0</v>
      </c>
      <c r="O414" s="75">
        <f t="shared" si="56"/>
        <v>0</v>
      </c>
      <c r="P414" s="15"/>
      <c r="Q414" s="120">
        <v>408</v>
      </c>
      <c r="R414" s="146">
        <f>ETo!$I413*((1-Constantes!$E$19)*ETo!$K413+ETo!$L413)</f>
        <v>2.0308610712823207</v>
      </c>
      <c r="S414" s="121">
        <f>MIN(R414*Constantes!$E$17,0.8*(V413+Observaciones!$F413-T414-U414-Constantes!$D$14))</f>
        <v>1.2641025064932436</v>
      </c>
      <c r="T414" s="121">
        <f>IF(Observaciones!$F413&gt;0.05*Constantes!$E$18,((Observaciones!$F413-0.05*Constantes!$E$18)^2)/(Observaciones!$F413+0.95*Constantes!$E$18),0)</f>
        <v>0</v>
      </c>
      <c r="U414" s="121">
        <f>MAX(0,V413+Observaciones!$F413-T414-Constantes!$D$13)</f>
        <v>0.23672592565053208</v>
      </c>
      <c r="V414" s="121">
        <f>V413+Observaciones!$F413-T414-S414-U414-W413</f>
        <v>39.068807601205215</v>
      </c>
      <c r="W414" s="121">
        <f>MAX(0,(V414-Constantes!$D$14)*(1-EXP(-Constantes!$D$22)))</f>
        <v>0.18680578391854602</v>
      </c>
      <c r="X414" s="119">
        <f>X413+(Entradas!$E$19*U414-Y413)/(800*Entradas!$D$44)</f>
        <v>0</v>
      </c>
      <c r="Y414" s="119">
        <f>8000*Entradas!$D$45*X414/Constantes!$E$32</f>
        <v>0</v>
      </c>
      <c r="Z414" s="119">
        <f>10*Escenarios!$E$11*T414</f>
        <v>0</v>
      </c>
      <c r="AA414" s="119">
        <f>10*Escenarios!$E$11*Y414</f>
        <v>0</v>
      </c>
      <c r="AB414" s="119">
        <f>0.001*Observaciones!$F413*Escenarios!$E$9</f>
        <v>15.500000000000002</v>
      </c>
      <c r="AC414" s="119">
        <f>Observaciones!$I413</f>
        <v>0</v>
      </c>
      <c r="AD414" s="119">
        <f>MIN(0.0005*ETo!$M413*Escenarios!$E$9*(AH413/Constantes!$E$27)^(2/3),AH413+Z414+AA414+AB414+AC414)</f>
        <v>6.034010217861014</v>
      </c>
      <c r="AE414" s="119">
        <f>MIN(Constantes!$E$26*(AH413/Constantes!$E$27)^(2/3),AH413+Z414+AA414+AB414+AC414-AD414)</f>
        <v>19.946167650181824</v>
      </c>
      <c r="AF414" s="119">
        <f>MIN(Entradas!$E$20,AH413+Z414+AA414+AB414+AC414-AD414-AE414)</f>
        <v>1</v>
      </c>
      <c r="AG414" s="119">
        <f>MAX(0,AH413+Z414+AA414+AB414+AC414-AD414-AE414-AF414-Constantes!$E$27)</f>
        <v>0</v>
      </c>
      <c r="AH414" s="119">
        <f t="shared" si="57"/>
        <v>6628.2884340346436</v>
      </c>
      <c r="AI414" s="119">
        <f>(Escenarios!$E$11*S414+0.1*AD414)/(Escenarios!$E$12)</f>
        <v>1.2632839284515145</v>
      </c>
      <c r="AJ414" s="119">
        <f>AG414/10/Escenarios!$E$12</f>
        <v>0</v>
      </c>
      <c r="AK414" s="119">
        <f>(Escenarios!$E$11*U414+0.1*AE414)/(Escenarios!$E$12)</f>
        <v>0.29033317714175827</v>
      </c>
      <c r="AL414" s="121">
        <f t="shared" si="58"/>
        <v>159.24892865862378</v>
      </c>
      <c r="AM414" s="121">
        <f>MAX(0,(AL414-Constantes!$D$13)*(1-EXP(-Constantes!$D$23)))</f>
        <v>0.82025876655653895</v>
      </c>
      <c r="AN414" s="121">
        <f>AJ414+W414*Escenarios!$E$11/Escenarios!$E$12+AM414</f>
        <v>1.0043958964191058</v>
      </c>
      <c r="AO414" s="121">
        <f>0.0526*AJ414*Observaciones!$F413^1.218</f>
        <v>0</v>
      </c>
      <c r="AP414" s="121">
        <f>AO414*Constantes!$E$38</f>
        <v>0</v>
      </c>
      <c r="AQ414" s="121">
        <f t="shared" si="59"/>
        <v>0</v>
      </c>
      <c r="AR414" s="15"/>
      <c r="AS414" s="74">
        <v>408</v>
      </c>
      <c r="AT414" s="146">
        <f>ETo!$I413*((1-Constantes!$F$19)*ETo!$K413+ETo!$L413)</f>
        <v>2.0317592186014775</v>
      </c>
      <c r="AU414" s="121">
        <f>MIN(AT414*Constantes!$F$17,0.8*(AX413+Observaciones!$F413-AV414-AW414-Constantes!$D$14))</f>
        <v>1.267580805651042</v>
      </c>
      <c r="AV414" s="121">
        <f>IF(Observaciones!$F413&gt;0.05*Constantes!$F$18,((Observaciones!$F413-0.05*Constantes!$F$18)^2)/(Observaciones!$F413+0.95*Constantes!$F$18),0)</f>
        <v>0</v>
      </c>
      <c r="AW414" s="121">
        <f>MAX(0,AX413+Observaciones!$F413-AV414-Constantes!$D$13)</f>
        <v>0.22996930337416899</v>
      </c>
      <c r="AX414" s="121">
        <f>AX413+Observaciones!$F413-AV414-AU414-AW414-AY413</f>
        <v>39.065422322462922</v>
      </c>
      <c r="AY414" s="121">
        <f>MAX(0,(AX414-Constantes!$D$14)*(1-EXP(-Constantes!$D$22)))</f>
        <v>0.18675917778572851</v>
      </c>
      <c r="AZ414" s="119">
        <f>AZ413+(Entradas!$F$19*AW414-BA413)/(800*Entradas!$D$44)</f>
        <v>0</v>
      </c>
      <c r="BA414" s="119">
        <f>8000*Entradas!$D$45*AZ414/Constantes!$F$32</f>
        <v>0</v>
      </c>
      <c r="BB414" s="119">
        <f>10*Escenarios!$F$11*AV414</f>
        <v>0</v>
      </c>
      <c r="BC414" s="119">
        <f>10*Escenarios!$F$11*BA414</f>
        <v>0</v>
      </c>
      <c r="BD414" s="119">
        <f>0.001*Observaciones!$F413*Escenarios!$F$9</f>
        <v>62.000000000000007</v>
      </c>
      <c r="BE414" s="119">
        <f>Observaciones!$I413</f>
        <v>0</v>
      </c>
      <c r="BF414" s="119">
        <f>MIN(0.0005*ETo!$M413*Escenarios!$F$9*(BJ413/Constantes!$F$27)^(2/3),BJ413+BB414+BE414+BC414+BD414)</f>
        <v>23.947389137744615</v>
      </c>
      <c r="BG414" s="119">
        <f>MIN(Constantes!$F$26*(BJ413/Constantes!$F$27)^(2/3),BJ413+BB414+BC414+BD414+BE414-BF414)</f>
        <v>79.161058944133117</v>
      </c>
      <c r="BH414" s="119">
        <f>MIN(Entradas!$F$20,BJ413+BB414+BC414+BD414+BE414-BF414-BG414)</f>
        <v>1</v>
      </c>
      <c r="BI414" s="119">
        <f>MAX(0,BJ413+BB414+BC414+BD414+BE414-BF414-BG414-BH414-Constantes!$F$27)</f>
        <v>0</v>
      </c>
      <c r="BJ414" s="119">
        <f t="shared" si="60"/>
        <v>6519.9659995288657</v>
      </c>
      <c r="BK414" s="119">
        <f>(Escenarios!$F$11*AU414+0.1*BF414)/(Escenarios!$F$12)</f>
        <v>1.2635687285788242</v>
      </c>
      <c r="BL414" s="119">
        <f>BI414/10/Escenarios!$F$12</f>
        <v>0</v>
      </c>
      <c r="BM414" s="119">
        <f>(Escenarios!$F$11*AW414+0.1*BG414)/(Escenarios!$F$12)</f>
        <v>0.44300265445031112</v>
      </c>
      <c r="BN414" s="121">
        <f t="shared" si="61"/>
        <v>159.92112036592195</v>
      </c>
      <c r="BO414" s="121">
        <f>MAX(0,(BN414-Constantes!$D$13)*(1-EXP(-Constantes!$D$23)))</f>
        <v>0.8249019338418877</v>
      </c>
      <c r="BP414" s="121">
        <f>BL414+AY414*Escenarios!$F$11/Escenarios!$F$12+BO414</f>
        <v>1.0009891586112889</v>
      </c>
      <c r="BQ414" s="121">
        <f>0.0526*BL414*Observaciones!$F413^1.218</f>
        <v>0</v>
      </c>
      <c r="BR414" s="121">
        <f>BQ414*Constantes!$F$38</f>
        <v>0</v>
      </c>
      <c r="BS414" s="121">
        <f t="shared" si="62"/>
        <v>0</v>
      </c>
      <c r="BT414" s="15"/>
      <c r="BU414" s="74">
        <v>408</v>
      </c>
      <c r="BV414" s="75">
        <f>0.0526*Observaciones!$F413^2.218</f>
        <v>0.64688336193366625</v>
      </c>
      <c r="BW414" s="75">
        <f>IF(Observaciones!$F413&gt;0.05*$CA$7,((Observaciones!$F413-0.05*$CA$7)^2)/(Observaciones!$F413+0.95*$CA$7),0)</f>
        <v>5.1991254547749992E-2</v>
      </c>
      <c r="BX414" s="75">
        <f>0.0526*BW414*Observaciones!$F413^1.218</f>
        <v>1.0849121784837911E-2</v>
      </c>
      <c r="BY414" s="27"/>
      <c r="BZ414" s="27"/>
      <c r="CA414" s="103"/>
      <c r="CB414" s="37"/>
    </row>
    <row r="415" spans="2:80" s="2" customFormat="1" ht="14.5" x14ac:dyDescent="0.35">
      <c r="B415" s="36"/>
      <c r="C415" s="74">
        <v>409</v>
      </c>
      <c r="D415" s="146">
        <f>ETo!$I414*((1-Constantes!$D$19)*ETo!$K414+ETo!$L414)</f>
        <v>2.0495047780304034</v>
      </c>
      <c r="E415" s="75">
        <f>MIN(D415*Constantes!$D$17,0.8*(H414+Observaciones!$F414-F415-G415-Constantes!$D$14))</f>
        <v>1.2747831271329033</v>
      </c>
      <c r="F415" s="75">
        <f>IF(Observaciones!$F414&gt;0.05*Constantes!$D$18,((Observaciones!$F414-0.05*Constantes!$D$18)^2)/(Observaciones!$F414+0.95*Constantes!$D$18),0)</f>
        <v>0.15583954484701043</v>
      </c>
      <c r="G415" s="75">
        <f>MAX(0,H414+Observaciones!$F414-F415-Constantes!$D$13)</f>
        <v>5.8140301310042233</v>
      </c>
      <c r="H415" s="75">
        <f>H414+Observaciones!$F414-F415-E415-G415-I414</f>
        <v>39.038396467053047</v>
      </c>
      <c r="I415" s="75">
        <f>MAX(0,(H415-Constantes!$D$14)*(1-EXP(-Constantes!$D$22)))</f>
        <v>0.18638710484798102</v>
      </c>
      <c r="J415" s="75">
        <f t="shared" si="54"/>
        <v>159.89293694471735</v>
      </c>
      <c r="K415" s="75">
        <f>MAX(0,(J415-Constantes!$D$13)*(1-EXP(-Constantes!$D$23)))</f>
        <v>0.82470725673131695</v>
      </c>
      <c r="L415" s="75">
        <f t="shared" si="55"/>
        <v>1.1669339064263085</v>
      </c>
      <c r="M415" s="75">
        <f>0.0526*F415*Observaciones!$F414^1.218</f>
        <v>9.3839924545097278E-2</v>
      </c>
      <c r="N415" s="75">
        <f>M415*Constantes!$D$38</f>
        <v>4.230391812535708E-4</v>
      </c>
      <c r="O415" s="75">
        <f t="shared" si="56"/>
        <v>36.252197225900531</v>
      </c>
      <c r="P415" s="15"/>
      <c r="Q415" s="120">
        <v>409</v>
      </c>
      <c r="R415" s="146">
        <f>ETo!$I414*((1-Constantes!$E$19)*ETo!$K414+ETo!$L414)</f>
        <v>2.0497897827498015</v>
      </c>
      <c r="S415" s="121">
        <f>MIN(R415*Constantes!$E$17,0.8*(V414+Observaciones!$F414-T415-U415-Constantes!$D$14))</f>
        <v>1.2758846180069681</v>
      </c>
      <c r="T415" s="121">
        <f>IF(Observaciones!$F414&gt;0.05*Constantes!$E$18,((Observaciones!$F414-0.05*Constantes!$E$18)^2)/(Observaciones!$F414+0.95*Constantes!$E$18),0)</f>
        <v>0.15417510272255944</v>
      </c>
      <c r="U415" s="121">
        <f>MAX(0,V414+Observaciones!$F414-T415-Constantes!$D$13)</f>
        <v>5.8146324984826521</v>
      </c>
      <c r="V415" s="121">
        <f>V414+Observaciones!$F414-T415-S415-U415-W414</f>
        <v>39.037309598074486</v>
      </c>
      <c r="W415" s="121">
        <f>MAX(0,(V415-Constantes!$D$14)*(1-EXP(-Constantes!$D$22)))</f>
        <v>0.18637214160157617</v>
      </c>
      <c r="X415" s="119">
        <f>X414+(Entradas!$E$19*U415-Y414)/(800*Entradas!$D$44)</f>
        <v>0</v>
      </c>
      <c r="Y415" s="119">
        <f>8000*Entradas!$D$45*X415/Constantes!$E$32</f>
        <v>0</v>
      </c>
      <c r="Z415" s="119">
        <f>10*Escenarios!$E$11*T415</f>
        <v>53.190410439283006</v>
      </c>
      <c r="AA415" s="119">
        <f>10*Escenarios!$E$11*Y415</f>
        <v>0</v>
      </c>
      <c r="AB415" s="119">
        <f>0.001*Observaciones!$F414*Escenarios!$E$9</f>
        <v>37</v>
      </c>
      <c r="AC415" s="119">
        <f>Observaciones!$I414</f>
        <v>3.4255179115241083</v>
      </c>
      <c r="AD415" s="119">
        <f>MIN(0.0005*ETo!$M414*Escenarios!$E$9*(AH414/Constantes!$E$27)^(2/3),AH414+Z415+AA415+AB415+AC415)</f>
        <v>6.0835679868400643</v>
      </c>
      <c r="AE415" s="119">
        <f>MIN(Constantes!$E$26*(AH414/Constantes!$E$27)^(2/3),AH414+Z415+AA415+AB415+AC415-AD415)</f>
        <v>19.923169701240887</v>
      </c>
      <c r="AF415" s="119">
        <f>MIN(Entradas!$E$20,AH414+Z415+AA415+AB415+AC415-AD415-AE415)</f>
        <v>1</v>
      </c>
      <c r="AG415" s="119">
        <f>MAX(0,AH414+Z415+AA415+AB415+AC415-AD415-AE415-AF415-Constantes!$E$27)</f>
        <v>28.230958030703732</v>
      </c>
      <c r="AH415" s="119">
        <f t="shared" si="57"/>
        <v>6666.666666666667</v>
      </c>
      <c r="AI415" s="119">
        <f>(Escenarios!$E$11*S415+0.1*AD415)/(Escenarios!$E$12)</f>
        <v>1.2750393177121258</v>
      </c>
      <c r="AJ415" s="119">
        <f>AG415/10/Escenarios!$E$12</f>
        <v>8.0659880087724956E-2</v>
      </c>
      <c r="AK415" s="119">
        <f>(Escenarios!$E$11*U415+0.1*AE415)/(Escenarios!$E$12)</f>
        <v>5.7884896619364445</v>
      </c>
      <c r="AL415" s="121">
        <f t="shared" si="58"/>
        <v>164.21715955400367</v>
      </c>
      <c r="AM415" s="121">
        <f>MAX(0,(AL415-Constantes!$D$13)*(1-EXP(-Constantes!$D$23)))</f>
        <v>0.85457684413623458</v>
      </c>
      <c r="AN415" s="121">
        <f>AJ415+W415*Escenarios!$E$11/Escenarios!$E$12+AM415</f>
        <v>1.1189464066597989</v>
      </c>
      <c r="AO415" s="121">
        <f>0.0526*AJ415*Observaciones!$F414^1.218</f>
        <v>4.8569938193026671E-2</v>
      </c>
      <c r="AP415" s="121">
        <f>AO415*Constantes!$E$38</f>
        <v>2.1751257058061059E-4</v>
      </c>
      <c r="AQ415" s="121">
        <f t="shared" si="59"/>
        <v>19.439051708465112</v>
      </c>
      <c r="AR415" s="15"/>
      <c r="AS415" s="74">
        <v>409</v>
      </c>
      <c r="AT415" s="146">
        <f>ETo!$I414*((1-Constantes!$F$19)*ETo!$K414+ETo!$L414)</f>
        <v>2.0506966159478877</v>
      </c>
      <c r="AU415" s="121">
        <f>MIN(AT415*Constantes!$F$17,0.8*(AX414+Observaciones!$F414-AV415-AW415-Constantes!$D$14))</f>
        <v>1.2793955330879969</v>
      </c>
      <c r="AV415" s="121">
        <f>IF(Observaciones!$F414&gt;0.05*Constantes!$F$18,((Observaciones!$F414-0.05*Constantes!$F$18)^2)/(Observaciones!$F414+0.95*Constantes!$F$18),0)</f>
        <v>0.14896013052074053</v>
      </c>
      <c r="AW415" s="121">
        <f>MAX(0,AX414+Observaciones!$F414-AV415-Constantes!$D$13)</f>
        <v>5.8164621919421791</v>
      </c>
      <c r="AX415" s="121">
        <f>AX414+Observaciones!$F414-AV415-AU415-AW415-AY414</f>
        <v>39.033845289126269</v>
      </c>
      <c r="AY415" s="121">
        <f>MAX(0,(AX415-Constantes!$D$14)*(1-EXP(-Constantes!$D$22)))</f>
        <v>0.18632444743655976</v>
      </c>
      <c r="AZ415" s="119">
        <f>AZ414+(Entradas!$F$19*AW415-BA414)/(800*Entradas!$D$44)</f>
        <v>0</v>
      </c>
      <c r="BA415" s="119">
        <f>8000*Entradas!$D$45*AZ415/Constantes!$F$32</f>
        <v>0</v>
      </c>
      <c r="BB415" s="119">
        <f>10*Escenarios!$F$11*AV415</f>
        <v>49.156843071844378</v>
      </c>
      <c r="BC415" s="119">
        <f>10*Escenarios!$F$11*BA415</f>
        <v>0</v>
      </c>
      <c r="BD415" s="119">
        <f>0.001*Observaciones!$F414*Escenarios!$F$9</f>
        <v>148</v>
      </c>
      <c r="BE415" s="119">
        <f>Observaciones!$I414</f>
        <v>3.4255179115241083</v>
      </c>
      <c r="BF415" s="119">
        <f>MIN(0.0005*ETo!$M414*Escenarios!$F$9*(BJ414/Constantes!$F$27)^(2/3),BJ414+BB415+BE415+BC415+BD415)</f>
        <v>24.068423541812653</v>
      </c>
      <c r="BG415" s="119">
        <f>MIN(Constantes!$F$26*(BJ414/Constantes!$F$27)^(2/3),BJ414+BB415+BC415+BD415+BE415-BF415)</f>
        <v>78.822047801909633</v>
      </c>
      <c r="BH415" s="119">
        <f>MIN(Entradas!$F$20,BJ414+BB415+BC415+BD415+BE415-BF415-BG415)</f>
        <v>1</v>
      </c>
      <c r="BI415" s="119">
        <f>MAX(0,BJ414+BB415+BC415+BD415+BE415-BF415-BG415-BH415-Constantes!$F$27)</f>
        <v>0</v>
      </c>
      <c r="BJ415" s="119">
        <f t="shared" si="60"/>
        <v>6616.6578891685122</v>
      </c>
      <c r="BK415" s="119">
        <f>(Escenarios!$F$11*AU415+0.1*BF415)/(Escenarios!$F$12)</f>
        <v>1.2750541413167191</v>
      </c>
      <c r="BL415" s="119">
        <f>BI415/10/Escenarios!$F$12</f>
        <v>0</v>
      </c>
      <c r="BM415" s="119">
        <f>(Escenarios!$F$11*AW415+0.1*BG415)/(Escenarios!$F$12)</f>
        <v>5.7092987746937967</v>
      </c>
      <c r="BN415" s="121">
        <f t="shared" si="61"/>
        <v>164.80551720677386</v>
      </c>
      <c r="BO415" s="121">
        <f>MAX(0,(BN415-Constantes!$D$13)*(1-EXP(-Constantes!$D$23)))</f>
        <v>0.85864092730739949</v>
      </c>
      <c r="BP415" s="121">
        <f>BL415+AY415*Escenarios!$F$11/Escenarios!$F$12+BO415</f>
        <v>1.0343182634618702</v>
      </c>
      <c r="BQ415" s="121">
        <f>0.0526*BL415*Observaciones!$F414^1.218</f>
        <v>0</v>
      </c>
      <c r="BR415" s="121">
        <f>BQ415*Constantes!$F$38</f>
        <v>0</v>
      </c>
      <c r="BS415" s="121">
        <f t="shared" si="62"/>
        <v>0</v>
      </c>
      <c r="BT415" s="15"/>
      <c r="BU415" s="74">
        <v>409</v>
      </c>
      <c r="BV415" s="75">
        <f>0.0526*Observaciones!$F414^2.218</f>
        <v>4.4559642567965412</v>
      </c>
      <c r="BW415" s="75">
        <f>IF(Observaciones!$F414&gt;0.05*$CA$7,((Observaciones!$F414-0.05*$CA$7)^2)/(Observaciones!$F414+0.95*$CA$7),0)</f>
        <v>0.79713800916575284</v>
      </c>
      <c r="BX415" s="75">
        <f>0.0526*BW415*Observaciones!$F414^1.218</f>
        <v>0.48000249683466856</v>
      </c>
      <c r="BY415" s="27"/>
      <c r="BZ415" s="27"/>
      <c r="CA415" s="103"/>
      <c r="CB415" s="37"/>
    </row>
    <row r="416" spans="2:80" s="2" customFormat="1" ht="14.5" x14ac:dyDescent="0.35">
      <c r="B416" s="36"/>
      <c r="C416" s="74">
        <v>410</v>
      </c>
      <c r="D416" s="146">
        <f>ETo!$I415*((1-Constantes!$D$19)*ETo!$K415+ETo!$L415)</f>
        <v>2.0365971198451622</v>
      </c>
      <c r="E416" s="75">
        <f>MIN(D416*Constantes!$D$17,0.8*(H415+Observaciones!$F415-F416-G416-Constantes!$D$14))</f>
        <v>1.266754619445716</v>
      </c>
      <c r="F416" s="75">
        <f>IF(Observaciones!$F415&gt;0.05*Constantes!$D$18,((Observaciones!$F415-0.05*Constantes!$D$18)^2)/(Observaciones!$F415+0.95*Constantes!$D$18),0)</f>
        <v>0.48247887329820283</v>
      </c>
      <c r="G416" s="75">
        <f>MAX(0,H415+Observaciones!$F415-F416-Constantes!$D$13)</f>
        <v>8.2559175937548446</v>
      </c>
      <c r="H416" s="75">
        <f>H415+Observaciones!$F415-F416-E416-G416-I415</f>
        <v>39.046858275706306</v>
      </c>
      <c r="I416" s="75">
        <f>MAX(0,(H416-Constantes!$D$14)*(1-EXP(-Constantes!$D$22)))</f>
        <v>0.18650360106823108</v>
      </c>
      <c r="J416" s="75">
        <f t="shared" si="54"/>
        <v>167.32414728174086</v>
      </c>
      <c r="K416" s="75">
        <f>MAX(0,(J416-Constantes!$D$13)*(1-EXP(-Constantes!$D$23)))</f>
        <v>0.87603837604265267</v>
      </c>
      <c r="L416" s="75">
        <f t="shared" si="55"/>
        <v>1.5450208504090865</v>
      </c>
      <c r="M416" s="75">
        <f>0.0526*F416*Observaciones!$F415^1.218</f>
        <v>0.42947615334483397</v>
      </c>
      <c r="N416" s="75">
        <f>M416*Constantes!$D$38</f>
        <v>1.9361187805689028E-3</v>
      </c>
      <c r="O416" s="75">
        <f t="shared" si="56"/>
        <v>125.31344027210135</v>
      </c>
      <c r="P416" s="15"/>
      <c r="Q416" s="120">
        <v>410</v>
      </c>
      <c r="R416" s="146">
        <f>ETo!$I415*((1-Constantes!$E$19)*ETo!$K415+ETo!$L415)</f>
        <v>2.0368804164511811</v>
      </c>
      <c r="S416" s="121">
        <f>MIN(R416*Constantes!$E$17,0.8*(V415+Observaciones!$F415-T416-U416-Constantes!$D$14))</f>
        <v>1.2678492272428812</v>
      </c>
      <c r="T416" s="121">
        <f>IF(Observaciones!$F415&gt;0.05*Constantes!$E$18,((Observaciones!$F415-0.05*Constantes!$E$18)^2)/(Observaciones!$F415+0.95*Constantes!$E$18),0)</f>
        <v>0.47897791284016084</v>
      </c>
      <c r="U416" s="121">
        <f>MAX(0,V415+Observaciones!$F415-T416-Constantes!$D$13)</f>
        <v>8.2583316852343316</v>
      </c>
      <c r="V416" s="121">
        <f>V415+Observaciones!$F415-T416-S416-U416-W415</f>
        <v>39.045778631155542</v>
      </c>
      <c r="W416" s="121">
        <f>MAX(0,(V416-Constantes!$D$14)*(1-EXP(-Constantes!$D$22)))</f>
        <v>0.18648873728265858</v>
      </c>
      <c r="X416" s="119">
        <f>X415+(Entradas!$E$19*U416-Y415)/(800*Entradas!$D$44)</f>
        <v>0</v>
      </c>
      <c r="Y416" s="119">
        <f>8000*Entradas!$D$45*X416/Constantes!$E$32</f>
        <v>0</v>
      </c>
      <c r="Z416" s="119">
        <f>10*Escenarios!$E$11*T416</f>
        <v>165.2473799298555</v>
      </c>
      <c r="AA416" s="119">
        <f>10*Escenarios!$E$11*Y416</f>
        <v>0</v>
      </c>
      <c r="AB416" s="119">
        <f>0.001*Observaciones!$F415*Escenarios!$E$9</f>
        <v>50.999999999999993</v>
      </c>
      <c r="AC416" s="119">
        <f>Observaciones!$I415</f>
        <v>39.792677602929452</v>
      </c>
      <c r="AD416" s="119">
        <f>MIN(0.0005*ETo!$M415*Escenarios!$E$9*(AH415/Constantes!$E$27)^(2/3),AH415+Z416+AA416+AB416+AC416)</f>
        <v>6.0688660903798288</v>
      </c>
      <c r="AE416" s="119">
        <f>MIN(Constantes!$E$26*(AH415/Constantes!$E$27)^(2/3),AH415+Z416+AA416+AB416+AC416-AD416)</f>
        <v>20</v>
      </c>
      <c r="AF416" s="119">
        <f>MIN(Entradas!$E$20,AH415+Z416+AA416+AB416+AC416-AD416-AE416)</f>
        <v>1</v>
      </c>
      <c r="AG416" s="119">
        <f>MAX(0,AH415+Z416+AA416+AB416+AC416-AD416-AE416-AF416-Constantes!$E$27)</f>
        <v>228.97119144240605</v>
      </c>
      <c r="AH416" s="119">
        <f t="shared" si="57"/>
        <v>6666.666666666667</v>
      </c>
      <c r="AI416" s="119">
        <f>(Escenarios!$E$11*S416+0.1*AD416)/(Escenarios!$E$12)</f>
        <v>1.267076712826211</v>
      </c>
      <c r="AJ416" s="119">
        <f>AG416/10/Escenarios!$E$12</f>
        <v>0.65420340412116018</v>
      </c>
      <c r="AK416" s="119">
        <f>(Escenarios!$E$11*U416+0.1*AE416)/(Escenarios!$E$12)</f>
        <v>8.1974983754452708</v>
      </c>
      <c r="AL416" s="121">
        <f t="shared" si="58"/>
        <v>171.5600810853127</v>
      </c>
      <c r="AM416" s="121">
        <f>MAX(0,(AL416-Constantes!$D$13)*(1-EXP(-Constantes!$D$23)))</f>
        <v>0.90529810811923894</v>
      </c>
      <c r="AN416" s="121">
        <f>AJ416+W416*Escenarios!$E$11/Escenarios!$E$12+AM416</f>
        <v>1.743326124704734</v>
      </c>
      <c r="AO416" s="121">
        <f>0.0526*AJ416*Observaciones!$F415^1.218</f>
        <v>0.58233588465001562</v>
      </c>
      <c r="AP416" s="121">
        <f>AO416*Constantes!$E$38</f>
        <v>2.6078965698528426E-3</v>
      </c>
      <c r="AQ416" s="121">
        <f t="shared" si="59"/>
        <v>149.59315603066182</v>
      </c>
      <c r="AR416" s="15"/>
      <c r="AS416" s="74">
        <v>410</v>
      </c>
      <c r="AT416" s="146">
        <f>ETo!$I415*((1-Constantes!$F$19)*ETo!$K415+ETo!$L415)</f>
        <v>2.0377818147430613</v>
      </c>
      <c r="AU416" s="121">
        <f>MIN(AT416*Constantes!$F$17,0.8*(AX415+Observaciones!$F415-AV416-AW416-Constantes!$D$14))</f>
        <v>1.271338203279347</v>
      </c>
      <c r="AV416" s="121">
        <f>IF(Observaciones!$F415&gt;0.05*Constantes!$F$18,((Observaciones!$F415-0.05*Constantes!$F$18)^2)/(Observaciones!$F415+0.95*Constantes!$F$18),0)</f>
        <v>0.46797047995000113</v>
      </c>
      <c r="AW416" s="121">
        <f>MAX(0,AX415+Observaciones!$F415-AV416-Constantes!$D$13)</f>
        <v>8.2658748091762604</v>
      </c>
      <c r="AX416" s="121">
        <f>AX415+Observaciones!$F415-AV416-AU416-AW416-AY415</f>
        <v>39.042337349284089</v>
      </c>
      <c r="AY416" s="121">
        <f>MAX(0,(AX416-Constantes!$D$14)*(1-EXP(-Constantes!$D$22)))</f>
        <v>0.18644136013821264</v>
      </c>
      <c r="AZ416" s="119">
        <f>AZ415+(Entradas!$F$19*AW416-BA415)/(800*Entradas!$D$44)</f>
        <v>0</v>
      </c>
      <c r="BA416" s="119">
        <f>8000*Entradas!$D$45*AZ416/Constantes!$F$32</f>
        <v>0</v>
      </c>
      <c r="BB416" s="119">
        <f>10*Escenarios!$F$11*AV416</f>
        <v>154.43025838350036</v>
      </c>
      <c r="BC416" s="119">
        <f>10*Escenarios!$F$11*BA416</f>
        <v>0</v>
      </c>
      <c r="BD416" s="119">
        <f>0.001*Observaciones!$F415*Escenarios!$F$9</f>
        <v>203.99999999999997</v>
      </c>
      <c r="BE416" s="119">
        <f>Observaciones!$I415</f>
        <v>39.792677602929452</v>
      </c>
      <c r="BF416" s="119">
        <f>MIN(0.0005*ETo!$M415*Escenarios!$F$9*(BJ415/Constantes!$F$27)^(2/3),BJ415+BB416+BE416+BC416+BD416)</f>
        <v>24.153913448770432</v>
      </c>
      <c r="BG416" s="119">
        <f>MIN(Constantes!$F$26*(BJ415/Constantes!$F$27)^(2/3),BJ415+BB416+BC416+BD416+BE416-BF416)</f>
        <v>79.599427929571348</v>
      </c>
      <c r="BH416" s="119">
        <f>MIN(Entradas!$F$20,BJ415+BB416+BC416+BD416+BE416-BF416-BG416)</f>
        <v>1</v>
      </c>
      <c r="BI416" s="119">
        <f>MAX(0,BJ415+BB416+BC416+BD416+BE416-BF416-BG416-BH416-Constantes!$F$27)</f>
        <v>243.4608171099344</v>
      </c>
      <c r="BJ416" s="119">
        <f t="shared" si="60"/>
        <v>6666.666666666667</v>
      </c>
      <c r="BK416" s="119">
        <f>(Escenarios!$F$11*AU416+0.1*BF416)/(Escenarios!$F$12)</f>
        <v>1.2677014872312999</v>
      </c>
      <c r="BL416" s="119">
        <f>BI416/10/Escenarios!$F$12</f>
        <v>0.69560233459981247</v>
      </c>
      <c r="BM416" s="119">
        <f>(Escenarios!$F$11*AW416+0.1*BG416)/(Escenarios!$F$12)</f>
        <v>8.0209660427363918</v>
      </c>
      <c r="BN416" s="121">
        <f t="shared" si="61"/>
        <v>171.96784232220287</v>
      </c>
      <c r="BO416" s="121">
        <f>MAX(0,(BN416-Constantes!$D$13)*(1-EXP(-Constantes!$D$23)))</f>
        <v>0.90811472072365762</v>
      </c>
      <c r="BP416" s="121">
        <f>BL416+AY416*Escenarios!$F$11/Escenarios!$F$12+BO416</f>
        <v>1.7795046234537848</v>
      </c>
      <c r="BQ416" s="121">
        <f>0.0526*BL416*Observaciones!$F415^1.218</f>
        <v>0.61918693533544689</v>
      </c>
      <c r="BR416" s="121">
        <f>BQ416*Constantes!$F$38</f>
        <v>2.7143037374690901E-3</v>
      </c>
      <c r="BS416" s="121">
        <f t="shared" si="62"/>
        <v>152.53142372853085</v>
      </c>
      <c r="BT416" s="15"/>
      <c r="BU416" s="74">
        <v>410</v>
      </c>
      <c r="BV416" s="75">
        <f>0.0526*Observaciones!$F415^2.218</f>
        <v>9.07947892966037</v>
      </c>
      <c r="BW416" s="75">
        <f>IF(Observaciones!$F415&gt;0.05*$CA$7,((Observaciones!$F415-0.05*$CA$7)^2)/(Observaciones!$F415+0.95*$CA$7),0)</f>
        <v>1.6636320496965871</v>
      </c>
      <c r="BX416" s="75">
        <f>0.0526*BW416*Observaciones!$F415^1.218</f>
        <v>1.4808737394046911</v>
      </c>
      <c r="BY416" s="27"/>
      <c r="BZ416" s="27"/>
      <c r="CA416" s="103"/>
      <c r="CB416" s="37"/>
    </row>
    <row r="417" spans="2:80" s="2" customFormat="1" ht="14.5" x14ac:dyDescent="0.35">
      <c r="B417" s="36"/>
      <c r="C417" s="74">
        <v>411</v>
      </c>
      <c r="D417" s="146">
        <f>ETo!$I416*((1-Constantes!$D$19)*ETo!$K416+ETo!$L416)</f>
        <v>2.0288785106557672</v>
      </c>
      <c r="E417" s="75">
        <f>MIN(D417*Constantes!$D$17,0.8*(H416+Observaciones!$F416-F417-G417-Constantes!$D$14))</f>
        <v>1.2619536778401885</v>
      </c>
      <c r="F417" s="75">
        <f>IF(Observaciones!$F416&gt;0.05*Constantes!$D$18,((Observaciones!$F416-0.05*Constantes!$D$18)^2)/(Observaciones!$F416+0.95*Constantes!$D$18),0)</f>
        <v>1.0935304218771085</v>
      </c>
      <c r="G417" s="75">
        <f>MAX(0,H416+Observaciones!$F416-F417-Constantes!$D$13)</f>
        <v>11.053327853829202</v>
      </c>
      <c r="H417" s="75">
        <f>H416+Observaciones!$F416-F417-E417-G417-I416</f>
        <v>39.051542721091579</v>
      </c>
      <c r="I417" s="75">
        <f>MAX(0,(H417-Constantes!$D$14)*(1-EXP(-Constantes!$D$22)))</f>
        <v>0.18656809321213486</v>
      </c>
      <c r="J417" s="75">
        <f t="shared" si="54"/>
        <v>177.50143675952742</v>
      </c>
      <c r="K417" s="75">
        <f>MAX(0,(J417-Constantes!$D$13)*(1-EXP(-Constantes!$D$23)))</f>
        <v>0.94633804954906953</v>
      </c>
      <c r="L417" s="75">
        <f t="shared" si="55"/>
        <v>2.2264365646383131</v>
      </c>
      <c r="M417" s="75">
        <f>0.0526*F417*Observaciones!$F416^1.218</f>
        <v>1.3818694132095966</v>
      </c>
      <c r="N417" s="75">
        <f>M417*Constantes!$D$38</f>
        <v>6.2295969226041116E-3</v>
      </c>
      <c r="O417" s="75">
        <f t="shared" si="56"/>
        <v>279.8012313284172</v>
      </c>
      <c r="P417" s="15"/>
      <c r="Q417" s="120">
        <v>411</v>
      </c>
      <c r="R417" s="146">
        <f>ETo!$I416*((1-Constantes!$E$19)*ETo!$K416+ETo!$L416)</f>
        <v>2.0291608246260098</v>
      </c>
      <c r="S417" s="121">
        <f>MIN(R417*Constantes!$E$17,0.8*(V416+Observaciones!$F416-T417-U417-Constantes!$D$14))</f>
        <v>1.263044193795102</v>
      </c>
      <c r="T417" s="121">
        <f>IF(Observaciones!$F416&gt;0.05*Constantes!$E$18,((Observaciones!$F416-0.05*Constantes!$E$18)^2)/(Observaciones!$F416+0.95*Constantes!$E$18),0)</f>
        <v>1.0873306947758301</v>
      </c>
      <c r="U417" s="121">
        <f>MAX(0,V416+Observaciones!$F416-T417-Constantes!$D$13)</f>
        <v>11.058447936379714</v>
      </c>
      <c r="V417" s="121">
        <f>V416+Observaciones!$F416-T417-S417-U417-W416</f>
        <v>39.050467068922238</v>
      </c>
      <c r="W417" s="121">
        <f>MAX(0,(V417-Constantes!$D$14)*(1-EXP(-Constantes!$D$22)))</f>
        <v>0.18655328439085717</v>
      </c>
      <c r="X417" s="119">
        <f>X416+(Entradas!$E$19*U417-Y416)/(800*Entradas!$D$44)</f>
        <v>0</v>
      </c>
      <c r="Y417" s="119">
        <f>8000*Entradas!$D$45*X417/Constantes!$E$32</f>
        <v>0</v>
      </c>
      <c r="Z417" s="119">
        <f>10*Escenarios!$E$11*T417</f>
        <v>375.12908969766141</v>
      </c>
      <c r="AA417" s="119">
        <f>10*Escenarios!$E$11*Y417</f>
        <v>0</v>
      </c>
      <c r="AB417" s="119">
        <f>0.001*Observaciones!$F416*Escenarios!$E$9</f>
        <v>68</v>
      </c>
      <c r="AC417" s="119">
        <f>Observaciones!$I416</f>
        <v>134.4068951621245</v>
      </c>
      <c r="AD417" s="119">
        <f>MIN(0.0005*ETo!$M416*Escenarios!$E$9*(AH416/Constantes!$E$27)^(2/3),AH416+Z417+AA417+AB417+AC417)</f>
        <v>6.046179473977487</v>
      </c>
      <c r="AE417" s="119">
        <f>MIN(Constantes!$E$26*(AH416/Constantes!$E$27)^(2/3),AH416+Z417+AA417+AB417+AC417-AD417)</f>
        <v>20</v>
      </c>
      <c r="AF417" s="119">
        <f>MIN(Entradas!$E$20,AH416+Z417+AA417+AB417+AC417-AD417-AE417)</f>
        <v>1</v>
      </c>
      <c r="AG417" s="119">
        <f>MAX(0,AH416+Z417+AA417+AB417+AC417-AD417-AE417-AF417-Constantes!$E$27)</f>
        <v>550.48980538580872</v>
      </c>
      <c r="AH417" s="119">
        <f t="shared" si="57"/>
        <v>6666.666666666667</v>
      </c>
      <c r="AI417" s="119">
        <f>(Escenarios!$E$11*S417+0.1*AD417)/(Escenarios!$E$12)</f>
        <v>1.2622755038093934</v>
      </c>
      <c r="AJ417" s="119">
        <f>AG417/10/Escenarios!$E$12</f>
        <v>1.572828015388025</v>
      </c>
      <c r="AK417" s="119">
        <f>(Escenarios!$E$11*U417+0.1*AE417)/(Escenarios!$E$12)</f>
        <v>10.957612965860003</v>
      </c>
      <c r="AL417" s="121">
        <f t="shared" si="58"/>
        <v>181.61239594305346</v>
      </c>
      <c r="AM417" s="121">
        <f>MAX(0,(AL417-Constantes!$D$13)*(1-EXP(-Constantes!$D$23)))</f>
        <v>0.97473451886743467</v>
      </c>
      <c r="AN417" s="121">
        <f>AJ417+W417*Escenarios!$E$11/Escenarios!$E$12+AM417</f>
        <v>2.7314507717264473</v>
      </c>
      <c r="AO417" s="121">
        <f>0.0526*AJ417*Observaciones!$F416^1.218</f>
        <v>1.9875468329203161</v>
      </c>
      <c r="AP417" s="121">
        <f>AO417*Constantes!$E$38</f>
        <v>8.900905310188726E-3</v>
      </c>
      <c r="AQ417" s="121">
        <f t="shared" si="59"/>
        <v>325.86731572551088</v>
      </c>
      <c r="AR417" s="15"/>
      <c r="AS417" s="74">
        <v>411</v>
      </c>
      <c r="AT417" s="146">
        <f>ETo!$I416*((1-Constantes!$F$19)*ETo!$K416+ETo!$L416)</f>
        <v>2.0300590963495102</v>
      </c>
      <c r="AU417" s="121">
        <f>MIN(AT417*Constantes!$F$17,0.8*(AX416+Observaciones!$F416-AV417-AW417-Constantes!$D$14))</f>
        <v>1.2665201276365787</v>
      </c>
      <c r="AV417" s="121">
        <f>IF(Observaciones!$F416&gt;0.05*Constantes!$F$18,((Observaciones!$F416-0.05*Constantes!$F$18)^2)/(Observaciones!$F416+0.95*Constantes!$F$18),0)</f>
        <v>1.0678052685343387</v>
      </c>
      <c r="AW417" s="121">
        <f>MAX(0,AX416+Observaciones!$F416-AV417-Constantes!$D$13)</f>
        <v>11.074532080749755</v>
      </c>
      <c r="AX417" s="121">
        <f>AX416+Observaciones!$F416-AV417-AU417-AW417-AY416</f>
        <v>39.047038512225207</v>
      </c>
      <c r="AY417" s="121">
        <f>MAX(0,(AX417-Constantes!$D$14)*(1-EXP(-Constantes!$D$22)))</f>
        <v>0.18650608243764788</v>
      </c>
      <c r="AZ417" s="119">
        <f>AZ416+(Entradas!$F$19*AW417-BA416)/(800*Entradas!$D$44)</f>
        <v>0</v>
      </c>
      <c r="BA417" s="119">
        <f>8000*Entradas!$D$45*AZ417/Constantes!$F$32</f>
        <v>0</v>
      </c>
      <c r="BB417" s="119">
        <f>10*Escenarios!$F$11*AV417</f>
        <v>352.37573861633177</v>
      </c>
      <c r="BC417" s="119">
        <f>10*Escenarios!$F$11*BA417</f>
        <v>0</v>
      </c>
      <c r="BD417" s="119">
        <f>0.001*Observaciones!$F416*Escenarios!$F$9</f>
        <v>272</v>
      </c>
      <c r="BE417" s="119">
        <f>Observaciones!$I416</f>
        <v>134.4068951621245</v>
      </c>
      <c r="BF417" s="119">
        <f>MIN(0.0005*ETo!$M416*Escenarios!$F$9*(BJ416/Constantes!$F$27)^(2/3),BJ416+BB417+BE417+BC417+BD417)</f>
        <v>24.184717895909948</v>
      </c>
      <c r="BG417" s="119">
        <f>MIN(Constantes!$F$26*(BJ416/Constantes!$F$27)^(2/3),BJ416+BB417+BC417+BD417+BE417-BF417)</f>
        <v>80</v>
      </c>
      <c r="BH417" s="119">
        <f>MIN(Entradas!$F$20,BJ416+BB417+BC417+BD417+BE417-BF417-BG417)</f>
        <v>1</v>
      </c>
      <c r="BI417" s="119">
        <f>MAX(0,BJ416+BB417+BC417+BD417+BE417-BF417-BG417-BH417-Constantes!$F$27)</f>
        <v>653.59791588254666</v>
      </c>
      <c r="BJ417" s="119">
        <f t="shared" si="60"/>
        <v>6666.666666666667</v>
      </c>
      <c r="BK417" s="119">
        <f>(Escenarios!$F$11*AU417+0.1*BF417)/(Escenarios!$F$12)</f>
        <v>1.2632467429028027</v>
      </c>
      <c r="BL417" s="119">
        <f>BI417/10/Escenarios!$F$12</f>
        <v>1.8674226168072761</v>
      </c>
      <c r="BM417" s="119">
        <f>(Escenarios!$F$11*AW417+0.1*BG417)/(Escenarios!$F$12)</f>
        <v>10.670273104706911</v>
      </c>
      <c r="BN417" s="121">
        <f t="shared" si="61"/>
        <v>181.73000070618613</v>
      </c>
      <c r="BO417" s="121">
        <f>MAX(0,(BN417-Constantes!$D$13)*(1-EXP(-Constantes!$D$23)))</f>
        <v>0.97554687430539999</v>
      </c>
      <c r="BP417" s="121">
        <f>BL417+AY417*Escenarios!$F$11/Escenarios!$F$12+BO417</f>
        <v>3.0188180831253155</v>
      </c>
      <c r="BQ417" s="121">
        <f>0.0526*BL417*Observaciones!$F416^1.218</f>
        <v>2.3598193009318962</v>
      </c>
      <c r="BR417" s="121">
        <f>BQ417*Constantes!$F$38</f>
        <v>1.0344640661387766E-2</v>
      </c>
      <c r="BS417" s="121">
        <f t="shared" si="62"/>
        <v>342.67187940911589</v>
      </c>
      <c r="BT417" s="15"/>
      <c r="BU417" s="74">
        <v>411</v>
      </c>
      <c r="BV417" s="75">
        <f>0.0526*Observaciones!$F416^2.218</f>
        <v>17.186009317775095</v>
      </c>
      <c r="BW417" s="75">
        <f>IF(Observaciones!$F416&gt;0.05*$CA$7,((Observaciones!$F416-0.05*$CA$7)^2)/(Observaciones!$F416+0.95*$CA$7),0)</f>
        <v>3.0288166090580324</v>
      </c>
      <c r="BX417" s="75">
        <f>0.0526*BW417*Observaciones!$F416^1.218</f>
        <v>3.8274463577281841</v>
      </c>
      <c r="BY417" s="27"/>
      <c r="BZ417" s="27"/>
      <c r="CA417" s="103"/>
      <c r="CB417" s="37"/>
    </row>
    <row r="418" spans="2:80" s="2" customFormat="1" ht="14.5" x14ac:dyDescent="0.35">
      <c r="B418" s="36"/>
      <c r="C418" s="74">
        <v>412</v>
      </c>
      <c r="D418" s="146">
        <f>ETo!$I417*((1-Constantes!$D$19)*ETo!$K417+ETo!$L417)</f>
        <v>1.9525682017297534</v>
      </c>
      <c r="E418" s="75">
        <f>MIN(D418*Constantes!$D$17,0.8*(H417+Observaciones!$F417-F418-G418-Constantes!$D$14))</f>
        <v>1.2144889950114575</v>
      </c>
      <c r="F418" s="75">
        <f>IF(Observaciones!$F417&gt;0.05*Constantes!$D$18,((Observaciones!$F417-0.05*Constantes!$D$18)^2)/(Observaciones!$F417+0.95*Constantes!$D$18),0)</f>
        <v>0</v>
      </c>
      <c r="G418" s="75">
        <f>MAX(0,H417+Observaciones!$F417-F418-Constantes!$D$13)</f>
        <v>0</v>
      </c>
      <c r="H418" s="75">
        <f>H417+Observaciones!$F417-F418-E418-G418-I417</f>
        <v>37.650485632867984</v>
      </c>
      <c r="I418" s="75">
        <f>MAX(0,(H418-Constantes!$D$14)*(1-EXP(-Constantes!$D$22)))</f>
        <v>0.16727932625688691</v>
      </c>
      <c r="J418" s="75">
        <f t="shared" si="54"/>
        <v>176.55509870997835</v>
      </c>
      <c r="K418" s="75">
        <f>MAX(0,(J418-Constantes!$D$13)*(1-EXP(-Constantes!$D$23)))</f>
        <v>0.93980121515370285</v>
      </c>
      <c r="L418" s="75">
        <f t="shared" si="55"/>
        <v>1.1070805414105898</v>
      </c>
      <c r="M418" s="75">
        <f>0.0526*F418*Observaciones!$F417^1.218</f>
        <v>0</v>
      </c>
      <c r="N418" s="75">
        <f>M418*Constantes!$D$38</f>
        <v>0</v>
      </c>
      <c r="O418" s="75">
        <f t="shared" si="56"/>
        <v>0</v>
      </c>
      <c r="P418" s="15"/>
      <c r="Q418" s="120">
        <v>412</v>
      </c>
      <c r="R418" s="146">
        <f>ETo!$I417*((1-Constantes!$E$19)*ETo!$K417+ETo!$L417)</f>
        <v>1.9528398278795691</v>
      </c>
      <c r="S418" s="121">
        <f>MIN(R418*Constantes!$E$17,0.8*(V417+Observaciones!$F417-T418-U418-Constantes!$D$14))</f>
        <v>1.2155384512066538</v>
      </c>
      <c r="T418" s="121">
        <f>IF(Observaciones!$F417&gt;0.05*Constantes!$E$18,((Observaciones!$F417-0.05*Constantes!$E$18)^2)/(Observaciones!$F417+0.95*Constantes!$E$18),0)</f>
        <v>0</v>
      </c>
      <c r="U418" s="121">
        <f>MAX(0,V417+Observaciones!$F417-T418-Constantes!$D$13)</f>
        <v>0</v>
      </c>
      <c r="V418" s="121">
        <f>V417+Observaciones!$F417-T418-S418-U418-W417</f>
        <v>37.648375333324729</v>
      </c>
      <c r="W418" s="121">
        <f>MAX(0,(V418-Constantes!$D$14)*(1-EXP(-Constantes!$D$22)))</f>
        <v>0.16725027313946739</v>
      </c>
      <c r="X418" s="119">
        <f>X417+(Entradas!$E$19*U418-Y417)/(800*Entradas!$D$44)</f>
        <v>0</v>
      </c>
      <c r="Y418" s="119">
        <f>8000*Entradas!$D$45*X418/Constantes!$E$32</f>
        <v>0</v>
      </c>
      <c r="Z418" s="119">
        <f>10*Escenarios!$E$11*T418</f>
        <v>0</v>
      </c>
      <c r="AA418" s="119">
        <f>10*Escenarios!$E$11*Y418</f>
        <v>0</v>
      </c>
      <c r="AB418" s="119">
        <f>0.001*Observaciones!$F417*Escenarios!$E$9</f>
        <v>0</v>
      </c>
      <c r="AC418" s="119">
        <f>Observaciones!$I417</f>
        <v>0</v>
      </c>
      <c r="AD418" s="119">
        <f>MIN(0.0005*ETo!$M417*Escenarios!$E$9*(AH417/Constantes!$E$27)^(2/3),AH417+Z418+AA418+AB418+AC418)</f>
        <v>5.8185307211888126</v>
      </c>
      <c r="AE418" s="119">
        <f>MIN(Constantes!$E$26*(AH417/Constantes!$E$27)^(2/3),AH417+Z418+AA418+AB418+AC418-AD418)</f>
        <v>20</v>
      </c>
      <c r="AF418" s="119">
        <f>MIN(Entradas!$E$20,AH417+Z418+AA418+AB418+AC418-AD418-AE418)</f>
        <v>1</v>
      </c>
      <c r="AG418" s="119">
        <f>MAX(0,AH417+Z418+AA418+AB418+AC418-AD418-AE418-AF418-Constantes!$E$27)</f>
        <v>0</v>
      </c>
      <c r="AH418" s="119">
        <f t="shared" si="57"/>
        <v>6639.8481359454781</v>
      </c>
      <c r="AI418" s="119">
        <f>(Escenarios!$E$11*S418+0.1*AD418)/(Escenarios!$E$12)</f>
        <v>1.2147979896785268</v>
      </c>
      <c r="AJ418" s="119">
        <f>AG418/10/Escenarios!$E$12</f>
        <v>0</v>
      </c>
      <c r="AK418" s="119">
        <f>(Escenarios!$E$11*U418+0.1*AE418)/(Escenarios!$E$12)</f>
        <v>5.7142857142857141E-2</v>
      </c>
      <c r="AL418" s="121">
        <f t="shared" si="58"/>
        <v>180.69480428132889</v>
      </c>
      <c r="AM418" s="121">
        <f>MAX(0,(AL418-Constantes!$D$13)*(1-EXP(-Constantes!$D$23)))</f>
        <v>0.96839625027713438</v>
      </c>
      <c r="AN418" s="121">
        <f>AJ418+W418*Escenarios!$E$11/Escenarios!$E$12+AM418</f>
        <v>1.1332572338003237</v>
      </c>
      <c r="AO418" s="121">
        <f>0.0526*AJ418*Observaciones!$F417^1.218</f>
        <v>0</v>
      </c>
      <c r="AP418" s="121">
        <f>AO418*Constantes!$E$38</f>
        <v>0</v>
      </c>
      <c r="AQ418" s="121">
        <f t="shared" si="59"/>
        <v>0</v>
      </c>
      <c r="AR418" s="15"/>
      <c r="AS418" s="74">
        <v>412</v>
      </c>
      <c r="AT418" s="146">
        <f>ETo!$I417*((1-Constantes!$F$19)*ETo!$K417+ETo!$L417)</f>
        <v>1.9537040929017104</v>
      </c>
      <c r="AU418" s="121">
        <f>MIN(AT418*Constantes!$F$17,0.8*(AX417+Observaciones!$F417-AV418-AW418-Constantes!$D$14))</f>
        <v>1.2188835101182534</v>
      </c>
      <c r="AV418" s="121">
        <f>IF(Observaciones!$F417&gt;0.05*Constantes!$F$18,((Observaciones!$F417-0.05*Constantes!$F$18)^2)/(Observaciones!$F417+0.95*Constantes!$F$18),0)</f>
        <v>0</v>
      </c>
      <c r="AW418" s="121">
        <f>MAX(0,AX417+Observaciones!$F417-AV418-Constantes!$D$13)</f>
        <v>0</v>
      </c>
      <c r="AX418" s="121">
        <f>AX417+Observaciones!$F417-AV418-AU418-AW418-AY417</f>
        <v>37.641648919669308</v>
      </c>
      <c r="AY418" s="121">
        <f>MAX(0,(AX418-Constantes!$D$14)*(1-EXP(-Constantes!$D$22)))</f>
        <v>0.1671576686149733</v>
      </c>
      <c r="AZ418" s="119">
        <f>AZ417+(Entradas!$F$19*AW418-BA417)/(800*Entradas!$D$44)</f>
        <v>0</v>
      </c>
      <c r="BA418" s="119">
        <f>8000*Entradas!$D$45*AZ418/Constantes!$F$32</f>
        <v>0</v>
      </c>
      <c r="BB418" s="119">
        <f>10*Escenarios!$F$11*AV418</f>
        <v>0</v>
      </c>
      <c r="BC418" s="119">
        <f>10*Escenarios!$F$11*BA418</f>
        <v>0</v>
      </c>
      <c r="BD418" s="119">
        <f>0.001*Observaciones!$F417*Escenarios!$F$9</f>
        <v>0</v>
      </c>
      <c r="BE418" s="119">
        <f>Observaciones!$I417</f>
        <v>0</v>
      </c>
      <c r="BF418" s="119">
        <f>MIN(0.0005*ETo!$M417*Escenarios!$F$9*(BJ417/Constantes!$F$27)^(2/3),BJ417+BB418+BE418+BC418+BD418)</f>
        <v>23.274122884755251</v>
      </c>
      <c r="BG418" s="119">
        <f>MIN(Constantes!$F$26*(BJ417/Constantes!$F$27)^(2/3),BJ417+BB418+BC418+BD418+BE418-BF418)</f>
        <v>80</v>
      </c>
      <c r="BH418" s="119">
        <f>MIN(Entradas!$F$20,BJ417+BB418+BC418+BD418+BE418-BF418-BG418)</f>
        <v>1</v>
      </c>
      <c r="BI418" s="119">
        <f>MAX(0,BJ417+BB418+BC418+BD418+BE418-BF418-BG418-BH418-Constantes!$F$27)</f>
        <v>0</v>
      </c>
      <c r="BJ418" s="119">
        <f t="shared" si="60"/>
        <v>6562.3925437819116</v>
      </c>
      <c r="BK418" s="119">
        <f>(Escenarios!$F$11*AU418+0.1*BF418)/(Escenarios!$F$12)</f>
        <v>1.2157305177822253</v>
      </c>
      <c r="BL418" s="119">
        <f>BI418/10/Escenarios!$F$12</f>
        <v>0</v>
      </c>
      <c r="BM418" s="119">
        <f>(Escenarios!$F$11*AW418+0.1*BG418)/(Escenarios!$F$12)</f>
        <v>0.22857142857142856</v>
      </c>
      <c r="BN418" s="121">
        <f t="shared" si="61"/>
        <v>180.98302526045217</v>
      </c>
      <c r="BO418" s="121">
        <f>MAX(0,(BN418-Constantes!$D$13)*(1-EXP(-Constantes!$D$23)))</f>
        <v>0.97038713800557042</v>
      </c>
      <c r="BP418" s="121">
        <f>BL418+AY418*Escenarios!$F$11/Escenarios!$F$12+BO418</f>
        <v>1.1279929398425452</v>
      </c>
      <c r="BQ418" s="121">
        <f>0.0526*BL418*Observaciones!$F417^1.218</f>
        <v>0</v>
      </c>
      <c r="BR418" s="121">
        <f>BQ418*Constantes!$F$38</f>
        <v>0</v>
      </c>
      <c r="BS418" s="121">
        <f t="shared" si="62"/>
        <v>0</v>
      </c>
      <c r="BT418" s="15"/>
      <c r="BU418" s="74">
        <v>412</v>
      </c>
      <c r="BV418" s="75">
        <f>0.0526*Observaciones!$F417^2.218</f>
        <v>0</v>
      </c>
      <c r="BW418" s="75">
        <f>IF(Observaciones!$F417&gt;0.05*$CA$7,((Observaciones!$F417-0.05*$CA$7)^2)/(Observaciones!$F417+0.95*$CA$7),0)</f>
        <v>0</v>
      </c>
      <c r="BX418" s="75">
        <f>0.0526*BW418*Observaciones!$F417^1.218</f>
        <v>0</v>
      </c>
      <c r="BY418" s="27"/>
      <c r="BZ418" s="27"/>
      <c r="CA418" s="103"/>
      <c r="CB418" s="37"/>
    </row>
    <row r="419" spans="2:80" s="2" customFormat="1" ht="14.5" x14ac:dyDescent="0.35">
      <c r="B419" s="36"/>
      <c r="C419" s="74">
        <v>413</v>
      </c>
      <c r="D419" s="146">
        <f>ETo!$I418*((1-Constantes!$D$19)*ETo!$K418+ETo!$L418)</f>
        <v>2.0972873471967262</v>
      </c>
      <c r="E419" s="75">
        <f>MIN(D419*Constantes!$D$17,0.8*(H418+Observaciones!$F418-F419-G419-Constantes!$D$14))</f>
        <v>1.3045036789448521</v>
      </c>
      <c r="F419" s="75">
        <f>IF(Observaciones!$F418&gt;0.05*Constantes!$D$18,((Observaciones!$F418-0.05*Constantes!$D$18)^2)/(Observaciones!$F418+0.95*Constantes!$D$18),0)</f>
        <v>0.23181138753549585</v>
      </c>
      <c r="G419" s="75">
        <f>MAX(0,H418+Observaciones!$F418-F419-Constantes!$D$13)</f>
        <v>5.1186742453324925</v>
      </c>
      <c r="H419" s="75">
        <f>H418+Observaciones!$F418-F419-E419-G419-I418</f>
        <v>39.028216994798257</v>
      </c>
      <c r="I419" s="75">
        <f>MAX(0,(H419-Constantes!$D$14)*(1-EXP(-Constantes!$D$22)))</f>
        <v>0.18624696104534766</v>
      </c>
      <c r="J419" s="75">
        <f t="shared" si="54"/>
        <v>180.73397174015716</v>
      </c>
      <c r="K419" s="75">
        <f>MAX(0,(J419-Constantes!$D$13)*(1-EXP(-Constantes!$D$23)))</f>
        <v>0.96866679967771041</v>
      </c>
      <c r="L419" s="75">
        <f t="shared" si="55"/>
        <v>1.3867251482585539</v>
      </c>
      <c r="M419" s="75">
        <f>0.0526*F419*Observaciones!$F418^1.218</f>
        <v>0.15817789176341535</v>
      </c>
      <c r="N419" s="75">
        <f>M419*Constantes!$D$38</f>
        <v>7.1308077183984914E-4</v>
      </c>
      <c r="O419" s="75">
        <f t="shared" si="56"/>
        <v>51.421925443216658</v>
      </c>
      <c r="P419" s="15"/>
      <c r="Q419" s="120">
        <v>413</v>
      </c>
      <c r="R419" s="146">
        <f>ETo!$I418*((1-Constantes!$E$19)*ETo!$K418+ETo!$L418)</f>
        <v>2.0975793334066477</v>
      </c>
      <c r="S419" s="121">
        <f>MIN(R419*Constantes!$E$17,0.8*(V418+Observaciones!$F418-T419-U419-Constantes!$D$14))</f>
        <v>1.3056310598605019</v>
      </c>
      <c r="T419" s="121">
        <f>IF(Observaciones!$F418&gt;0.05*Constantes!$E$18,((Observaciones!$F418-0.05*Constantes!$E$18)^2)/(Observaciones!$F418+0.95*Constantes!$E$18),0)</f>
        <v>0.22966351929939885</v>
      </c>
      <c r="U419" s="121">
        <f>MAX(0,V418+Observaciones!$F418-T419-Constantes!$D$13)</f>
        <v>5.1187118140253247</v>
      </c>
      <c r="V419" s="121">
        <f>V418+Observaciones!$F418-T419-S419-U419-W418</f>
        <v>39.027118667000032</v>
      </c>
      <c r="W419" s="121">
        <f>MAX(0,(V419-Constantes!$D$14)*(1-EXP(-Constantes!$D$22)))</f>
        <v>0.18623184004198634</v>
      </c>
      <c r="X419" s="119">
        <f>X418+(Entradas!$E$19*U419-Y418)/(800*Entradas!$D$44)</f>
        <v>0</v>
      </c>
      <c r="Y419" s="119">
        <f>8000*Entradas!$D$45*X419/Constantes!$E$32</f>
        <v>0</v>
      </c>
      <c r="Z419" s="119">
        <f>10*Escenarios!$E$11*T419</f>
        <v>79.233914158292606</v>
      </c>
      <c r="AA419" s="119">
        <f>10*Escenarios!$E$11*Y419</f>
        <v>0</v>
      </c>
      <c r="AB419" s="119">
        <f>0.001*Observaciones!$F418*Escenarios!$E$9</f>
        <v>40.999999999999993</v>
      </c>
      <c r="AC419" s="119">
        <f>Observaciones!$I418</f>
        <v>9.8238347283588343</v>
      </c>
      <c r="AD419" s="119">
        <f>MIN(0.0005*ETo!$M418*Escenarios!$E$9*(AH418/Constantes!$E$27)^(2/3),AH418+Z419+AA419+AB419+AC419)</f>
        <v>6.2337964205462377</v>
      </c>
      <c r="AE419" s="119">
        <f>MIN(Constantes!$E$26*(AH418/Constantes!$E$27)^(2/3),AH418+Z419+AA419+AB419+AC419-AD419)</f>
        <v>19.946326912430877</v>
      </c>
      <c r="AF419" s="119">
        <f>MIN(Entradas!$E$20,AH418+Z419+AA419+AB419+AC419-AD419-AE419)</f>
        <v>1</v>
      </c>
      <c r="AG419" s="119">
        <f>MAX(0,AH418+Z419+AA419+AB419+AC419-AD419-AE419-AF419-Constantes!$E$27)</f>
        <v>76.059094832485243</v>
      </c>
      <c r="AH419" s="119">
        <f t="shared" si="57"/>
        <v>6666.666666666667</v>
      </c>
      <c r="AI419" s="119">
        <f>(Escenarios!$E$11*S419+0.1*AD419)/(Escenarios!$E$12)</f>
        <v>1.3047900344926269</v>
      </c>
      <c r="AJ419" s="119">
        <f>AG419/10/Escenarios!$E$12</f>
        <v>0.2173116995213864</v>
      </c>
      <c r="AK419" s="119">
        <f>(Escenarios!$E$11*U419+0.1*AE419)/(Escenarios!$E$12)</f>
        <v>5.1025768650033365</v>
      </c>
      <c r="AL419" s="121">
        <f t="shared" si="58"/>
        <v>184.82898489605509</v>
      </c>
      <c r="AM419" s="121">
        <f>MAX(0,(AL419-Constantes!$D$13)*(1-EXP(-Constantes!$D$23)))</f>
        <v>0.9969531217374733</v>
      </c>
      <c r="AN419" s="121">
        <f>AJ419+W419*Escenarios!$E$11/Escenarios!$E$12+AM419</f>
        <v>1.3978362064431034</v>
      </c>
      <c r="AO419" s="121">
        <f>0.0526*AJ419*Observaciones!$F418^1.218</f>
        <v>0.14828394261068917</v>
      </c>
      <c r="AP419" s="121">
        <f>AO419*Constantes!$E$38</f>
        <v>6.6406552557049547E-4</v>
      </c>
      <c r="AQ419" s="121">
        <f t="shared" si="59"/>
        <v>47.506676569800604</v>
      </c>
      <c r="AR419" s="15"/>
      <c r="AS419" s="74">
        <v>413</v>
      </c>
      <c r="AT419" s="146">
        <f>ETo!$I418*((1-Constantes!$F$19)*ETo!$K418+ETo!$L418)</f>
        <v>2.0985083804382159</v>
      </c>
      <c r="AU419" s="121">
        <f>MIN(AT419*Constantes!$F$17,0.8*(AX418+Observaciones!$F418-AV419-AW419-Constantes!$D$14))</f>
        <v>1.3092244982514794</v>
      </c>
      <c r="AV419" s="121">
        <f>IF(Observaciones!$F418&gt;0.05*Constantes!$F$18,((Observaciones!$F418-0.05*Constantes!$F$18)^2)/(Observaciones!$F418+0.95*Constantes!$F$18),0)</f>
        <v>0.22292417618226557</v>
      </c>
      <c r="AW419" s="121">
        <f>MAX(0,AX418+Observaciones!$F418-AV419-Constantes!$D$13)</f>
        <v>5.1187247434870429</v>
      </c>
      <c r="AX419" s="121">
        <f>AX418+Observaciones!$F418-AV419-AU419-AW419-AY418</f>
        <v>39.023617833133542</v>
      </c>
      <c r="AY419" s="121">
        <f>MAX(0,(AX419-Constantes!$D$14)*(1-EXP(-Constantes!$D$22)))</f>
        <v>0.18618364302762672</v>
      </c>
      <c r="AZ419" s="119">
        <f>AZ418+(Entradas!$F$19*AW419-BA418)/(800*Entradas!$D$44)</f>
        <v>0</v>
      </c>
      <c r="BA419" s="119">
        <f>8000*Entradas!$D$45*AZ419/Constantes!$F$32</f>
        <v>0</v>
      </c>
      <c r="BB419" s="119">
        <f>10*Escenarios!$F$11*AV419</f>
        <v>73.56497814014763</v>
      </c>
      <c r="BC419" s="119">
        <f>10*Escenarios!$F$11*BA419</f>
        <v>0</v>
      </c>
      <c r="BD419" s="119">
        <f>0.001*Observaciones!$F418*Escenarios!$F$9</f>
        <v>163.99999999999997</v>
      </c>
      <c r="BE419" s="119">
        <f>Observaciones!$I418</f>
        <v>9.8238347283588343</v>
      </c>
      <c r="BF419" s="119">
        <f>MIN(0.0005*ETo!$M418*Escenarios!$F$9*(BJ418/Constantes!$F$27)^(2/3),BJ418+BB419+BE419+BC419+BD419)</f>
        <v>24.740889655685571</v>
      </c>
      <c r="BG419" s="119">
        <f>MIN(Constantes!$F$26*(BJ418/Constantes!$F$27)^(2/3),BJ418+BB419+BC419+BD419+BE419-BF419)</f>
        <v>79.163617141902364</v>
      </c>
      <c r="BH419" s="119">
        <f>MIN(Entradas!$F$20,BJ418+BB419+BC419+BD419+BE419-BF419-BG419)</f>
        <v>1</v>
      </c>
      <c r="BI419" s="119">
        <f>MAX(0,BJ418+BB419+BC419+BD419+BE419-BF419-BG419-BH419-Constantes!$F$27)</f>
        <v>38.210183186163704</v>
      </c>
      <c r="BJ419" s="119">
        <f t="shared" si="60"/>
        <v>6666.666666666667</v>
      </c>
      <c r="BK419" s="119">
        <f>(Escenarios!$F$11*AU419+0.1*BF419)/(Escenarios!$F$12)</f>
        <v>1.3050999259390679</v>
      </c>
      <c r="BL419" s="119">
        <f>BI419/10/Escenarios!$F$12</f>
        <v>0.10917195196046772</v>
      </c>
      <c r="BM419" s="119">
        <f>(Escenarios!$F$11*AW419+0.1*BG419)/(Escenarios!$F$12)</f>
        <v>5.0524079499789325</v>
      </c>
      <c r="BN419" s="121">
        <f t="shared" si="61"/>
        <v>185.06504607242553</v>
      </c>
      <c r="BO419" s="121">
        <f>MAX(0,(BN419-Constantes!$D$13)*(1-EXP(-Constantes!$D$23)))</f>
        <v>0.99858371539039081</v>
      </c>
      <c r="BP419" s="121">
        <f>BL419+AY419*Escenarios!$F$11/Escenarios!$F$12+BO419</f>
        <v>1.283300245062621</v>
      </c>
      <c r="BQ419" s="121">
        <f>0.0526*BL419*Observaciones!$F418^1.218</f>
        <v>7.449413673933257E-2</v>
      </c>
      <c r="BR419" s="121">
        <f>BQ419*Constantes!$F$38</f>
        <v>3.2655681544954007E-4</v>
      </c>
      <c r="BS419" s="121">
        <f t="shared" si="62"/>
        <v>25.446641711940536</v>
      </c>
      <c r="BT419" s="15"/>
      <c r="BU419" s="74">
        <v>413</v>
      </c>
      <c r="BV419" s="75">
        <f>0.0526*Observaciones!$F418^2.218</f>
        <v>5.5953192215865393</v>
      </c>
      <c r="BW419" s="75">
        <f>IF(Observaciones!$F418&gt;0.05*$CA$7,((Observaciones!$F418-0.05*$CA$7)^2)/(Observaciones!$F418+0.95*$CA$7),0)</f>
        <v>1.0178284559629247</v>
      </c>
      <c r="BX419" s="75">
        <f>0.0526*BW419*Observaciones!$F418^1.218</f>
        <v>0.69452135657647551</v>
      </c>
      <c r="BY419" s="27"/>
      <c r="BZ419" s="27"/>
      <c r="CA419" s="103"/>
      <c r="CB419" s="37"/>
    </row>
    <row r="420" spans="2:80" s="2" customFormat="1" ht="14.5" x14ac:dyDescent="0.35">
      <c r="B420" s="36"/>
      <c r="C420" s="74">
        <v>414</v>
      </c>
      <c r="D420" s="146">
        <f>ETo!$I419*((1-Constantes!$D$19)*ETo!$K419+ETo!$L419)</f>
        <v>1.9893686263352943</v>
      </c>
      <c r="E420" s="75">
        <f>MIN(D420*Constantes!$D$17,0.8*(H419+Observaciones!$F419-F420-G420-Constantes!$D$14))</f>
        <v>1.2373787003009242</v>
      </c>
      <c r="F420" s="75">
        <f>IF(Observaciones!$F419&gt;0.05*Constantes!$D$18,((Observaciones!$F419-0.05*Constantes!$D$18)^2)/(Observaciones!$F419+0.95*Constantes!$D$18),0)</f>
        <v>0</v>
      </c>
      <c r="G420" s="75">
        <f>MAX(0,H419+Observaciones!$F419-F420-Constantes!$D$13)</f>
        <v>0</v>
      </c>
      <c r="H420" s="75">
        <f>H419+Observaciones!$F419-F420-E420-G420-I419</f>
        <v>37.604591333451985</v>
      </c>
      <c r="I420" s="75">
        <f>MAX(0,(H420-Constantes!$D$14)*(1-EXP(-Constantes!$D$22)))</f>
        <v>0.16664748587475661</v>
      </c>
      <c r="J420" s="75">
        <f t="shared" si="54"/>
        <v>179.76530494047944</v>
      </c>
      <c r="K420" s="75">
        <f>MAX(0,(J420-Constantes!$D$13)*(1-EXP(-Constantes!$D$23)))</f>
        <v>0.96197572933894482</v>
      </c>
      <c r="L420" s="75">
        <f t="shared" si="55"/>
        <v>1.1286232152137015</v>
      </c>
      <c r="M420" s="75">
        <f>0.0526*F420*Observaciones!$F419^1.218</f>
        <v>0</v>
      </c>
      <c r="N420" s="75">
        <f>M420*Constantes!$D$38</f>
        <v>0</v>
      </c>
      <c r="O420" s="75">
        <f t="shared" si="56"/>
        <v>0</v>
      </c>
      <c r="P420" s="15"/>
      <c r="Q420" s="120">
        <v>414</v>
      </c>
      <c r="R420" s="146">
        <f>ETo!$I419*((1-Constantes!$E$19)*ETo!$K419+ETo!$L419)</f>
        <v>1.9896457030855372</v>
      </c>
      <c r="S420" s="121">
        <f>MIN(R420*Constantes!$E$17,0.8*(V419+Observaciones!$F419-T420-U420-Constantes!$D$14))</f>
        <v>1.2384481419577618</v>
      </c>
      <c r="T420" s="121">
        <f>IF(Observaciones!$F419&gt;0.05*Constantes!$E$18,((Observaciones!$F419-0.05*Constantes!$E$18)^2)/(Observaciones!$F419+0.95*Constantes!$E$18),0)</f>
        <v>0</v>
      </c>
      <c r="U420" s="121">
        <f>MAX(0,V419+Observaciones!$F419-T420-Constantes!$D$13)</f>
        <v>0</v>
      </c>
      <c r="V420" s="121">
        <f>V419+Observaciones!$F419-T420-S420-U420-W419</f>
        <v>37.602438685000287</v>
      </c>
      <c r="W420" s="121">
        <f>MAX(0,(V420-Constantes!$D$14)*(1-EXP(-Constantes!$D$22)))</f>
        <v>0.16661784972740015</v>
      </c>
      <c r="X420" s="119">
        <f>X419+(Entradas!$E$19*U420-Y419)/(800*Entradas!$D$44)</f>
        <v>0</v>
      </c>
      <c r="Y420" s="119">
        <f>8000*Entradas!$D$45*X420/Constantes!$E$32</f>
        <v>0</v>
      </c>
      <c r="Z420" s="119">
        <f>10*Escenarios!$E$11*T420</f>
        <v>0</v>
      </c>
      <c r="AA420" s="119">
        <f>10*Escenarios!$E$11*Y420</f>
        <v>0</v>
      </c>
      <c r="AB420" s="119">
        <f>0.001*Observaciones!$F419*Escenarios!$E$9</f>
        <v>0</v>
      </c>
      <c r="AC420" s="119">
        <f>Observaciones!$I419</f>
        <v>0</v>
      </c>
      <c r="AD420" s="119">
        <f>MIN(0.0005*ETo!$M419*Escenarios!$E$9*(AH419/Constantes!$E$27)^(2/3),AH419+Z420+AA420+AB420+AC420)</f>
        <v>5.9293363541769288</v>
      </c>
      <c r="AE420" s="119">
        <f>MIN(Constantes!$E$26*(AH419/Constantes!$E$27)^(2/3),AH419+Z420+AA420+AB420+AC420-AD420)</f>
        <v>20</v>
      </c>
      <c r="AF420" s="119">
        <f>MIN(Entradas!$E$20,AH419+Z420+AA420+AB420+AC420-AD420-AE420)</f>
        <v>1</v>
      </c>
      <c r="AG420" s="119">
        <f>MAX(0,AH419+Z420+AA420+AB420+AC420-AD420-AE420-AF420-Constantes!$E$27)</f>
        <v>0</v>
      </c>
      <c r="AH420" s="119">
        <f t="shared" si="57"/>
        <v>6639.7373303124905</v>
      </c>
      <c r="AI420" s="119">
        <f>(Escenarios!$E$11*S420+0.1*AD420)/(Escenarios!$E$12)</f>
        <v>1.2376969866560135</v>
      </c>
      <c r="AJ420" s="119">
        <f>AG420/10/Escenarios!$E$12</f>
        <v>0</v>
      </c>
      <c r="AK420" s="119">
        <f>(Escenarios!$E$11*U420+0.1*AE420)/(Escenarios!$E$12)</f>
        <v>5.7142857142857141E-2</v>
      </c>
      <c r="AL420" s="121">
        <f t="shared" si="58"/>
        <v>183.88917463146046</v>
      </c>
      <c r="AM420" s="121">
        <f>MAX(0,(AL420-Constantes!$D$13)*(1-EXP(-Constantes!$D$23)))</f>
        <v>0.9904613780464655</v>
      </c>
      <c r="AN420" s="121">
        <f>AJ420+W420*Escenarios!$E$11/Escenarios!$E$12+AM420</f>
        <v>1.1546989727777599</v>
      </c>
      <c r="AO420" s="121">
        <f>0.0526*AJ420*Observaciones!$F419^1.218</f>
        <v>0</v>
      </c>
      <c r="AP420" s="121">
        <f>AO420*Constantes!$E$38</f>
        <v>0</v>
      </c>
      <c r="AQ420" s="121">
        <f t="shared" si="59"/>
        <v>0</v>
      </c>
      <c r="AR420" s="15"/>
      <c r="AS420" s="74">
        <v>414</v>
      </c>
      <c r="AT420" s="146">
        <f>ETo!$I419*((1-Constantes!$F$19)*ETo!$K419+ETo!$L419)</f>
        <v>1.9905273109272197</v>
      </c>
      <c r="AU420" s="121">
        <f>MIN(AT420*Constantes!$F$17,0.8*(AX419+Observaciones!$F419-AV420-AW420-Constantes!$D$14))</f>
        <v>1.2418569037881824</v>
      </c>
      <c r="AV420" s="121">
        <f>IF(Observaciones!$F419&gt;0.05*Constantes!$F$18,((Observaciones!$F419-0.05*Constantes!$F$18)^2)/(Observaciones!$F419+0.95*Constantes!$F$18),0)</f>
        <v>0</v>
      </c>
      <c r="AW420" s="121">
        <f>MAX(0,AX419+Observaciones!$F419-AV420-Constantes!$D$13)</f>
        <v>0</v>
      </c>
      <c r="AX420" s="121">
        <f>AX419+Observaciones!$F419-AV420-AU420-AW420-AY419</f>
        <v>37.595577286317734</v>
      </c>
      <c r="AY420" s="121">
        <f>MAX(0,(AX420-Constantes!$D$14)*(1-EXP(-Constantes!$D$22)))</f>
        <v>0.16652338682414858</v>
      </c>
      <c r="AZ420" s="119">
        <f>AZ419+(Entradas!$F$19*AW420-BA419)/(800*Entradas!$D$44)</f>
        <v>0</v>
      </c>
      <c r="BA420" s="119">
        <f>8000*Entradas!$D$45*AZ420/Constantes!$F$32</f>
        <v>0</v>
      </c>
      <c r="BB420" s="119">
        <f>10*Escenarios!$F$11*AV420</f>
        <v>0</v>
      </c>
      <c r="BC420" s="119">
        <f>10*Escenarios!$F$11*BA420</f>
        <v>0</v>
      </c>
      <c r="BD420" s="119">
        <f>0.001*Observaciones!$F419*Escenarios!$F$9</f>
        <v>0</v>
      </c>
      <c r="BE420" s="119">
        <f>Observaciones!$I419</f>
        <v>0</v>
      </c>
      <c r="BF420" s="119">
        <f>MIN(0.0005*ETo!$M419*Escenarios!$F$9*(BJ419/Constantes!$F$27)^(2/3),BJ419+BB420+BE420+BC420+BD420)</f>
        <v>23.717345416707715</v>
      </c>
      <c r="BG420" s="119">
        <f>MIN(Constantes!$F$26*(BJ419/Constantes!$F$27)^(2/3),BJ419+BB420+BC420+BD420+BE420-BF420)</f>
        <v>80</v>
      </c>
      <c r="BH420" s="119">
        <f>MIN(Entradas!$F$20,BJ419+BB420+BC420+BD420+BE420-BF420-BG420)</f>
        <v>1</v>
      </c>
      <c r="BI420" s="119">
        <f>MAX(0,BJ419+BB420+BC420+BD420+BE420-BF420-BG420-BH420-Constantes!$F$27)</f>
        <v>0</v>
      </c>
      <c r="BJ420" s="119">
        <f t="shared" si="60"/>
        <v>6561.9493212499592</v>
      </c>
      <c r="BK420" s="119">
        <f>(Escenarios!$F$11*AU420+0.1*BF420)/(Escenarios!$F$12)</f>
        <v>1.2386574961908796</v>
      </c>
      <c r="BL420" s="119">
        <f>BI420/10/Escenarios!$F$12</f>
        <v>0</v>
      </c>
      <c r="BM420" s="119">
        <f>(Escenarios!$F$11*AW420+0.1*BG420)/(Escenarios!$F$12)</f>
        <v>0.22857142857142856</v>
      </c>
      <c r="BN420" s="121">
        <f t="shared" si="61"/>
        <v>184.29503378560656</v>
      </c>
      <c r="BO420" s="121">
        <f>MAX(0,(BN420-Constantes!$D$13)*(1-EXP(-Constantes!$D$23)))</f>
        <v>0.9932648520056504</v>
      </c>
      <c r="BP420" s="121">
        <f>BL420+AY420*Escenarios!$F$11/Escenarios!$F$12+BO420</f>
        <v>1.1502726167255619</v>
      </c>
      <c r="BQ420" s="121">
        <f>0.0526*BL420*Observaciones!$F419^1.218</f>
        <v>0</v>
      </c>
      <c r="BR420" s="121">
        <f>BQ420*Constantes!$F$38</f>
        <v>0</v>
      </c>
      <c r="BS420" s="121">
        <f t="shared" si="62"/>
        <v>0</v>
      </c>
      <c r="BT420" s="15"/>
      <c r="BU420" s="74">
        <v>414</v>
      </c>
      <c r="BV420" s="75">
        <f>0.0526*Observaciones!$F419^2.218</f>
        <v>0</v>
      </c>
      <c r="BW420" s="75">
        <f>IF(Observaciones!$F419&gt;0.05*$CA$7,((Observaciones!$F419-0.05*$CA$7)^2)/(Observaciones!$F419+0.95*$CA$7),0)</f>
        <v>0</v>
      </c>
      <c r="BX420" s="75">
        <f>0.0526*BW420*Observaciones!$F419^1.218</f>
        <v>0</v>
      </c>
      <c r="BY420" s="27"/>
      <c r="BZ420" s="27"/>
      <c r="CA420" s="103"/>
      <c r="CB420" s="37"/>
    </row>
    <row r="421" spans="2:80" s="2" customFormat="1" ht="14.5" x14ac:dyDescent="0.35">
      <c r="B421" s="36"/>
      <c r="C421" s="74">
        <v>415</v>
      </c>
      <c r="D421" s="146">
        <f>ETo!$I420*((1-Constantes!$D$19)*ETo!$K420+ETo!$L420)</f>
        <v>1.897310700405002</v>
      </c>
      <c r="E421" s="75">
        <f>MIN(D421*Constantes!$D$17,0.8*(H420+Observaciones!$F420-F421-G421-Constantes!$D$14))</f>
        <v>1.1801190676556346</v>
      </c>
      <c r="F421" s="75">
        <f>IF(Observaciones!$F420&gt;0.05*Constantes!$D$18,((Observaciones!$F420-0.05*Constantes!$D$18)^2)/(Observaciones!$F420+0.95*Constantes!$D$18),0)</f>
        <v>0</v>
      </c>
      <c r="G421" s="75">
        <f>MAX(0,H420+Observaciones!$F420-F421-Constantes!$D$13)</f>
        <v>0</v>
      </c>
      <c r="H421" s="75">
        <f>H420+Observaciones!$F420-F421-E421-G421-I420</f>
        <v>36.257824779921599</v>
      </c>
      <c r="I421" s="75">
        <f>MAX(0,(H421-Constantes!$D$14)*(1-EXP(-Constantes!$D$22)))</f>
        <v>0.14810615275384362</v>
      </c>
      <c r="J421" s="75">
        <f t="shared" si="54"/>
        <v>178.80332921114049</v>
      </c>
      <c r="K421" s="75">
        <f>MAX(0,(J421-Constantes!$D$13)*(1-EXP(-Constantes!$D$23)))</f>
        <v>0.95533087759907531</v>
      </c>
      <c r="L421" s="75">
        <f t="shared" si="55"/>
        <v>1.1034370303529188</v>
      </c>
      <c r="M421" s="75">
        <f>0.0526*F421*Observaciones!$F420^1.218</f>
        <v>0</v>
      </c>
      <c r="N421" s="75">
        <f>M421*Constantes!$D$38</f>
        <v>0</v>
      </c>
      <c r="O421" s="75">
        <f t="shared" si="56"/>
        <v>0</v>
      </c>
      <c r="P421" s="15"/>
      <c r="Q421" s="120">
        <v>415</v>
      </c>
      <c r="R421" s="146">
        <f>ETo!$I420*((1-Constantes!$E$19)*ETo!$K420+ETo!$L420)</f>
        <v>1.897574728164573</v>
      </c>
      <c r="S421" s="121">
        <f>MIN(R421*Constantes!$E$17,0.8*(V420+Observaciones!$F420-T421-U421-Constantes!$D$14))</f>
        <v>1.1811388794884297</v>
      </c>
      <c r="T421" s="121">
        <f>IF(Observaciones!$F420&gt;0.05*Constantes!$E$18,((Observaciones!$F420-0.05*Constantes!$E$18)^2)/(Observaciones!$F420+0.95*Constantes!$E$18),0)</f>
        <v>0</v>
      </c>
      <c r="U421" s="121">
        <f>MAX(0,V420+Observaciones!$F420-T421-Constantes!$D$13)</f>
        <v>0</v>
      </c>
      <c r="V421" s="121">
        <f>V420+Observaciones!$F420-T421-S421-U421-W420</f>
        <v>36.254681955784456</v>
      </c>
      <c r="W421" s="121">
        <f>MAX(0,(V421-Constantes!$D$14)*(1-EXP(-Constantes!$D$22)))</f>
        <v>0.14806288456522215</v>
      </c>
      <c r="X421" s="119">
        <f>X420+(Entradas!$E$19*U421-Y420)/(800*Entradas!$D$44)</f>
        <v>0</v>
      </c>
      <c r="Y421" s="119">
        <f>8000*Entradas!$D$45*X421/Constantes!$E$32</f>
        <v>0</v>
      </c>
      <c r="Z421" s="119">
        <f>10*Escenarios!$E$11*T421</f>
        <v>0</v>
      </c>
      <c r="AA421" s="119">
        <f>10*Escenarios!$E$11*Y421</f>
        <v>0</v>
      </c>
      <c r="AB421" s="119">
        <f>0.001*Observaciones!$F420*Escenarios!$E$9</f>
        <v>0</v>
      </c>
      <c r="AC421" s="119">
        <f>Observaciones!$I420</f>
        <v>0</v>
      </c>
      <c r="AD421" s="119">
        <f>MIN(0.0005*ETo!$M420*Escenarios!$E$9*(AH420/Constantes!$E$27)^(2/3),AH420+Z421+AA421+AB421+AC421)</f>
        <v>5.6389359408611783</v>
      </c>
      <c r="AE421" s="119">
        <f>MIN(Constantes!$E$26*(AH420/Constantes!$E$27)^(2/3),AH420+Z421+AA421+AB421+AC421-AD421)</f>
        <v>19.946105002583813</v>
      </c>
      <c r="AF421" s="119">
        <f>MIN(Entradas!$E$20,AH420+Z421+AA421+AB421+AC421-AD421-AE421)</f>
        <v>1</v>
      </c>
      <c r="AG421" s="119">
        <f>MAX(0,AH420+Z421+AA421+AB421+AC421-AD421-AE421-AF421-Constantes!$E$27)</f>
        <v>0</v>
      </c>
      <c r="AH421" s="119">
        <f t="shared" si="57"/>
        <v>6613.1522893690453</v>
      </c>
      <c r="AI421" s="119">
        <f>(Escenarios!$E$11*S421+0.1*AD421)/(Escenarios!$E$12)</f>
        <v>1.1803767124696269</v>
      </c>
      <c r="AJ421" s="119">
        <f>AG421/10/Escenarios!$E$12</f>
        <v>0</v>
      </c>
      <c r="AK421" s="119">
        <f>(Escenarios!$E$11*U421+0.1*AE421)/(Escenarios!$E$12)</f>
        <v>5.6988871435953756E-2</v>
      </c>
      <c r="AL421" s="121">
        <f t="shared" si="58"/>
        <v>182.95570212484995</v>
      </c>
      <c r="AM421" s="121">
        <f>MAX(0,(AL421-Constantes!$D$13)*(1-EXP(-Constantes!$D$23)))</f>
        <v>0.98401341244765184</v>
      </c>
      <c r="AN421" s="121">
        <f>AJ421+W421*Escenarios!$E$11/Escenarios!$E$12+AM421</f>
        <v>1.1299611129476566</v>
      </c>
      <c r="AO421" s="121">
        <f>0.0526*AJ421*Observaciones!$F420^1.218</f>
        <v>0</v>
      </c>
      <c r="AP421" s="121">
        <f>AO421*Constantes!$E$38</f>
        <v>0</v>
      </c>
      <c r="AQ421" s="121">
        <f t="shared" si="59"/>
        <v>0</v>
      </c>
      <c r="AR421" s="15"/>
      <c r="AS421" s="74">
        <v>415</v>
      </c>
      <c r="AT421" s="146">
        <f>ETo!$I420*((1-Constantes!$F$19)*ETo!$K420+ETo!$L420)</f>
        <v>1.8984148164904815</v>
      </c>
      <c r="AU421" s="121">
        <f>MIN(AT421*Constantes!$F$17,0.8*(AX420+Observaciones!$F420-AV421-AW421-Constantes!$D$14))</f>
        <v>1.1843894495545959</v>
      </c>
      <c r="AV421" s="121">
        <f>IF(Observaciones!$F420&gt;0.05*Constantes!$F$18,((Observaciones!$F420-0.05*Constantes!$F$18)^2)/(Observaciones!$F420+0.95*Constantes!$F$18),0)</f>
        <v>0</v>
      </c>
      <c r="AW421" s="121">
        <f>MAX(0,AX420+Observaciones!$F420-AV421-Constantes!$D$13)</f>
        <v>0</v>
      </c>
      <c r="AX421" s="121">
        <f>AX420+Observaciones!$F420-AV421-AU421-AW421-AY420</f>
        <v>36.244664449938995</v>
      </c>
      <c r="AY421" s="121">
        <f>MAX(0,(AX421-Constantes!$D$14)*(1-EXP(-Constantes!$D$22)))</f>
        <v>0.14792497060200818</v>
      </c>
      <c r="AZ421" s="119">
        <f>AZ420+(Entradas!$F$19*AW421-BA420)/(800*Entradas!$D$44)</f>
        <v>0</v>
      </c>
      <c r="BA421" s="119">
        <f>8000*Entradas!$D$45*AZ421/Constantes!$F$32</f>
        <v>0</v>
      </c>
      <c r="BB421" s="119">
        <f>10*Escenarios!$F$11*AV421</f>
        <v>0</v>
      </c>
      <c r="BC421" s="119">
        <f>10*Escenarios!$F$11*BA421</f>
        <v>0</v>
      </c>
      <c r="BD421" s="119">
        <f>0.001*Observaciones!$F420*Escenarios!$F$9</f>
        <v>0</v>
      </c>
      <c r="BE421" s="119">
        <f>Observaciones!$I420</f>
        <v>0</v>
      </c>
      <c r="BF421" s="119">
        <f>MIN(0.0005*ETo!$M420*Escenarios!$F$9*(BJ420/Constantes!$F$27)^(2/3),BJ420+BB421+BE421+BC421+BD421)</f>
        <v>22.379229721931367</v>
      </c>
      <c r="BG421" s="119">
        <f>MIN(Constantes!$F$26*(BJ420/Constantes!$F$27)^(2/3),BJ420+BB421+BC421+BD421+BE421-BF421)</f>
        <v>79.160052639721357</v>
      </c>
      <c r="BH421" s="119">
        <f>MIN(Entradas!$F$20,BJ420+BB421+BC421+BD421+BE421-BF421-BG421)</f>
        <v>1</v>
      </c>
      <c r="BI421" s="119">
        <f>MAX(0,BJ420+BB421+BC421+BD421+BE421-BF421-BG421-BH421-Constantes!$F$27)</f>
        <v>0</v>
      </c>
      <c r="BJ421" s="119">
        <f t="shared" si="60"/>
        <v>6459.4100388883062</v>
      </c>
      <c r="BK421" s="119">
        <f>(Escenarios!$F$11*AU421+0.1*BF421)/(Escenarios!$F$12)</f>
        <v>1.1806507087855658</v>
      </c>
      <c r="BL421" s="119">
        <f>BI421/10/Escenarios!$F$12</f>
        <v>0</v>
      </c>
      <c r="BM421" s="119">
        <f>(Escenarios!$F$11*AW421+0.1*BG421)/(Escenarios!$F$12)</f>
        <v>0.22617157897063245</v>
      </c>
      <c r="BN421" s="121">
        <f t="shared" si="61"/>
        <v>183.52794051257155</v>
      </c>
      <c r="BO421" s="121">
        <f>MAX(0,(BN421-Constantes!$D$13)*(1-EXP(-Constantes!$D$23)))</f>
        <v>0.98796615172194191</v>
      </c>
      <c r="BP421" s="121">
        <f>BL421+AY421*Escenarios!$F$11/Escenarios!$F$12+BO421</f>
        <v>1.1274382668609781</v>
      </c>
      <c r="BQ421" s="121">
        <f>0.0526*BL421*Observaciones!$F420^1.218</f>
        <v>0</v>
      </c>
      <c r="BR421" s="121">
        <f>BQ421*Constantes!$F$38</f>
        <v>0</v>
      </c>
      <c r="BS421" s="121">
        <f t="shared" si="62"/>
        <v>0</v>
      </c>
      <c r="BT421" s="15"/>
      <c r="BU421" s="74">
        <v>415</v>
      </c>
      <c r="BV421" s="75">
        <f>0.0526*Observaciones!$F420^2.218</f>
        <v>0</v>
      </c>
      <c r="BW421" s="75">
        <f>IF(Observaciones!$F420&gt;0.05*$CA$7,((Observaciones!$F420-0.05*$CA$7)^2)/(Observaciones!$F420+0.95*$CA$7),0)</f>
        <v>0</v>
      </c>
      <c r="BX421" s="75">
        <f>0.0526*BW421*Observaciones!$F420^1.218</f>
        <v>0</v>
      </c>
      <c r="BY421" s="27"/>
      <c r="BZ421" s="27"/>
      <c r="CA421" s="103"/>
      <c r="CB421" s="37"/>
    </row>
    <row r="422" spans="2:80" s="2" customFormat="1" ht="14.5" x14ac:dyDescent="0.35">
      <c r="B422" s="36"/>
      <c r="C422" s="74">
        <v>416</v>
      </c>
      <c r="D422" s="146">
        <f>ETo!$I421*((1-Constantes!$D$19)*ETo!$K421+ETo!$L421)</f>
        <v>1.9416412509728138</v>
      </c>
      <c r="E422" s="75">
        <f>MIN(D422*Constantes!$D$17,0.8*(H421+Observaciones!$F421-F422-G422-Constantes!$D$14))</f>
        <v>1.2076924787967722</v>
      </c>
      <c r="F422" s="75">
        <f>IF(Observaciones!$F421&gt;0.05*Constantes!$D$18,((Observaciones!$F421-0.05*Constantes!$D$18)^2)/(Observaciones!$F421+0.95*Constantes!$D$18),0)</f>
        <v>0</v>
      </c>
      <c r="G422" s="75">
        <f>MAX(0,H421+Observaciones!$F421-F422-Constantes!$D$13)</f>
        <v>0</v>
      </c>
      <c r="H422" s="75">
        <f>H421+Observaciones!$F421-F422-E422-G422-I421</f>
        <v>34.902026148370986</v>
      </c>
      <c r="I422" s="75">
        <f>MAX(0,(H422-Constantes!$D$14)*(1-EXP(-Constantes!$D$22)))</f>
        <v>0.12944047234578712</v>
      </c>
      <c r="J422" s="75">
        <f t="shared" si="54"/>
        <v>177.84799833354143</v>
      </c>
      <c r="K422" s="75">
        <f>MAX(0,(J422-Constantes!$D$13)*(1-EXP(-Constantes!$D$23)))</f>
        <v>0.94873192520291927</v>
      </c>
      <c r="L422" s="75">
        <f t="shared" si="55"/>
        <v>1.0781723975487063</v>
      </c>
      <c r="M422" s="75">
        <f>0.0526*F422*Observaciones!$F421^1.218</f>
        <v>0</v>
      </c>
      <c r="N422" s="75">
        <f>M422*Constantes!$D$38</f>
        <v>0</v>
      </c>
      <c r="O422" s="75">
        <f t="shared" si="56"/>
        <v>0</v>
      </c>
      <c r="P422" s="15"/>
      <c r="Q422" s="120">
        <v>416</v>
      </c>
      <c r="R422" s="146">
        <f>ETo!$I421*((1-Constantes!$E$19)*ETo!$K421+ETo!$L421)</f>
        <v>1.9419117811945659</v>
      </c>
      <c r="S422" s="121">
        <f>MIN(R422*Constantes!$E$17,0.8*(V421+Observaciones!$F421-T422-U422-Constantes!$D$14))</f>
        <v>1.2087363260386996</v>
      </c>
      <c r="T422" s="121">
        <f>IF(Observaciones!$F421&gt;0.05*Constantes!$E$18,((Observaciones!$F421-0.05*Constantes!$E$18)^2)/(Observaciones!$F421+0.95*Constantes!$E$18),0)</f>
        <v>0</v>
      </c>
      <c r="U422" s="121">
        <f>MAX(0,V421+Observaciones!$F421-T422-Constantes!$D$13)</f>
        <v>0</v>
      </c>
      <c r="V422" s="121">
        <f>V421+Observaciones!$F421-T422-S422-U422-W421</f>
        <v>34.897882745180539</v>
      </c>
      <c r="W422" s="121">
        <f>MAX(0,(V422-Constantes!$D$14)*(1-EXP(-Constantes!$D$22)))</f>
        <v>0.12938342888966106</v>
      </c>
      <c r="X422" s="119">
        <f>X421+(Entradas!$E$19*U422-Y421)/(800*Entradas!$D$44)</f>
        <v>0</v>
      </c>
      <c r="Y422" s="119">
        <f>8000*Entradas!$D$45*X422/Constantes!$E$32</f>
        <v>0</v>
      </c>
      <c r="Z422" s="119">
        <f>10*Escenarios!$E$11*T422</f>
        <v>0</v>
      </c>
      <c r="AA422" s="119">
        <f>10*Escenarios!$E$11*Y422</f>
        <v>0</v>
      </c>
      <c r="AB422" s="119">
        <f>0.001*Observaciones!$F421*Escenarios!$E$9</f>
        <v>0</v>
      </c>
      <c r="AC422" s="119">
        <f>Observaciones!$I421</f>
        <v>0</v>
      </c>
      <c r="AD422" s="119">
        <f>MIN(0.0005*ETo!$M421*Escenarios!$E$9*(AH421/Constantes!$E$27)^(2/3),AH421+Z422+AA422+AB422+AC422)</f>
        <v>5.7564197249366433</v>
      </c>
      <c r="AE422" s="119">
        <f>MIN(Constantes!$E$26*(AH421/Constantes!$E$27)^(2/3),AH421+Z422+AA422+AB422+AC422-AD422)</f>
        <v>19.892827542724753</v>
      </c>
      <c r="AF422" s="119">
        <f>MIN(Entradas!$E$20,AH421+Z422+AA422+AB422+AC422-AD422-AE422)</f>
        <v>1</v>
      </c>
      <c r="AG422" s="119">
        <f>MAX(0,AH421+Z422+AA422+AB422+AC422-AD422-AE422-AF422-Constantes!$E$27)</f>
        <v>0</v>
      </c>
      <c r="AH422" s="119">
        <f t="shared" si="57"/>
        <v>6586.5030421013835</v>
      </c>
      <c r="AI422" s="119">
        <f>(Escenarios!$E$11*S422+0.1*AD422)/(Escenarios!$E$12)</f>
        <v>1.2079155777379658</v>
      </c>
      <c r="AJ422" s="119">
        <f>AG422/10/Escenarios!$E$12</f>
        <v>0</v>
      </c>
      <c r="AK422" s="119">
        <f>(Escenarios!$E$11*U422+0.1*AE422)/(Escenarios!$E$12)</f>
        <v>5.6836650122070724E-2</v>
      </c>
      <c r="AL422" s="121">
        <f t="shared" si="58"/>
        <v>182.02852536252439</v>
      </c>
      <c r="AM422" s="121">
        <f>MAX(0,(AL422-Constantes!$D$13)*(1-EXP(-Constantes!$D$23)))</f>
        <v>0.9776089347312138</v>
      </c>
      <c r="AN422" s="121">
        <f>AJ422+W422*Escenarios!$E$11/Escenarios!$E$12+AM422</f>
        <v>1.1051440289224512</v>
      </c>
      <c r="AO422" s="121">
        <f>0.0526*AJ422*Observaciones!$F421^1.218</f>
        <v>0</v>
      </c>
      <c r="AP422" s="121">
        <f>AO422*Constantes!$E$38</f>
        <v>0</v>
      </c>
      <c r="AQ422" s="121">
        <f t="shared" si="59"/>
        <v>0</v>
      </c>
      <c r="AR422" s="15"/>
      <c r="AS422" s="74">
        <v>416</v>
      </c>
      <c r="AT422" s="146">
        <f>ETo!$I421*((1-Constantes!$F$19)*ETo!$K421+ETo!$L421)</f>
        <v>1.9427725591728688</v>
      </c>
      <c r="AU422" s="121">
        <f>MIN(AT422*Constantes!$F$17,0.8*(AX421+Observaciones!$F421-AV422-AW422-Constantes!$D$14))</f>
        <v>1.2120635079230402</v>
      </c>
      <c r="AV422" s="121">
        <f>IF(Observaciones!$F421&gt;0.05*Constantes!$F$18,((Observaciones!$F421-0.05*Constantes!$F$18)^2)/(Observaciones!$F421+0.95*Constantes!$F$18),0)</f>
        <v>0</v>
      </c>
      <c r="AW422" s="121">
        <f>MAX(0,AX421+Observaciones!$F421-AV422-Constantes!$D$13)</f>
        <v>0</v>
      </c>
      <c r="AX422" s="121">
        <f>AX421+Observaciones!$F421-AV422-AU422-AW422-AY421</f>
        <v>34.884675971413948</v>
      </c>
      <c r="AY422" s="121">
        <f>MAX(0,(AX422-Constantes!$D$14)*(1-EXP(-Constantes!$D$22)))</f>
        <v>0.12920160733252706</v>
      </c>
      <c r="AZ422" s="119">
        <f>AZ421+(Entradas!$F$19*AW422-BA421)/(800*Entradas!$D$44)</f>
        <v>0</v>
      </c>
      <c r="BA422" s="119">
        <f>8000*Entradas!$D$45*AZ422/Constantes!$F$32</f>
        <v>0</v>
      </c>
      <c r="BB422" s="119">
        <f>10*Escenarios!$F$11*AV422</f>
        <v>0</v>
      </c>
      <c r="BC422" s="119">
        <f>10*Escenarios!$F$11*BA422</f>
        <v>0</v>
      </c>
      <c r="BD422" s="119">
        <f>0.001*Observaciones!$F421*Escenarios!$F$9</f>
        <v>0</v>
      </c>
      <c r="BE422" s="119">
        <f>Observaciones!$I421</f>
        <v>0</v>
      </c>
      <c r="BF422" s="119">
        <f>MIN(0.0005*ETo!$M421*Escenarios!$F$9*(BJ421/Constantes!$F$27)^(2/3),BJ421+BB422+BE422+BC422+BD422)</f>
        <v>22.667415086337893</v>
      </c>
      <c r="BG422" s="119">
        <f>MIN(Constantes!$F$26*(BJ421/Constantes!$F$27)^(2/3),BJ421+BB422+BC422+BD422+BE422-BF422)</f>
        <v>78.333235013859252</v>
      </c>
      <c r="BH422" s="119">
        <f>MIN(Entradas!$F$20,BJ421+BB422+BC422+BD422+BE422-BF422-BG422)</f>
        <v>1</v>
      </c>
      <c r="BI422" s="119">
        <f>MAX(0,BJ421+BB422+BC422+BD422+BE422-BF422-BG422-BH422-Constantes!$F$27)</f>
        <v>0</v>
      </c>
      <c r="BJ422" s="119">
        <f t="shared" si="60"/>
        <v>6357.409388788109</v>
      </c>
      <c r="BK422" s="119">
        <f>(Escenarios!$F$11*AU422+0.1*BF422)/(Escenarios!$F$12)</f>
        <v>1.2075667791455462</v>
      </c>
      <c r="BL422" s="119">
        <f>BI422/10/Escenarios!$F$12</f>
        <v>0</v>
      </c>
      <c r="BM422" s="119">
        <f>(Escenarios!$F$11*AW422+0.1*BG422)/(Escenarios!$F$12)</f>
        <v>0.22380924289674073</v>
      </c>
      <c r="BN422" s="121">
        <f t="shared" si="61"/>
        <v>182.76378360374636</v>
      </c>
      <c r="BO422" s="121">
        <f>MAX(0,(BN422-Constantes!$D$13)*(1-EXP(-Constantes!$D$23)))</f>
        <v>0.98268773438741142</v>
      </c>
      <c r="BP422" s="121">
        <f>BL422+AY422*Escenarios!$F$11/Escenarios!$F$12+BO422</f>
        <v>1.1045063927295085</v>
      </c>
      <c r="BQ422" s="121">
        <f>0.0526*BL422*Observaciones!$F421^1.218</f>
        <v>0</v>
      </c>
      <c r="BR422" s="121">
        <f>BQ422*Constantes!$F$38</f>
        <v>0</v>
      </c>
      <c r="BS422" s="121">
        <f t="shared" si="62"/>
        <v>0</v>
      </c>
      <c r="BT422" s="15"/>
      <c r="BU422" s="74">
        <v>416</v>
      </c>
      <c r="BV422" s="75">
        <f>0.0526*Observaciones!$F421^2.218</f>
        <v>0</v>
      </c>
      <c r="BW422" s="75">
        <f>IF(Observaciones!$F421&gt;0.05*$CA$7,((Observaciones!$F421-0.05*$CA$7)^2)/(Observaciones!$F421+0.95*$CA$7),0)</f>
        <v>0</v>
      </c>
      <c r="BX422" s="75">
        <f>0.0526*BW422*Observaciones!$F421^1.218</f>
        <v>0</v>
      </c>
      <c r="BY422" s="27"/>
      <c r="BZ422" s="27"/>
      <c r="CA422" s="103"/>
      <c r="CB422" s="37"/>
    </row>
    <row r="423" spans="2:80" s="2" customFormat="1" ht="14.5" x14ac:dyDescent="0.35">
      <c r="B423" s="36"/>
      <c r="C423" s="74">
        <v>417</v>
      </c>
      <c r="D423" s="146">
        <f>ETo!$I422*((1-Constantes!$D$19)*ETo!$K422+ETo!$L422)</f>
        <v>1.9176974628913213</v>
      </c>
      <c r="E423" s="75">
        <f>MIN(D423*Constantes!$D$17,0.8*(H422+Observaciones!$F422-F423-G423-Constantes!$D$14))</f>
        <v>1.1927995459414189</v>
      </c>
      <c r="F423" s="75">
        <f>IF(Observaciones!$F422&gt;0.05*Constantes!$D$18,((Observaciones!$F422-0.05*Constantes!$D$18)^2)/(Observaciones!$F422+0.95*Constantes!$D$18),0)</f>
        <v>1.3976307271161132E-2</v>
      </c>
      <c r="G423" s="75">
        <f>MAX(0,H422+Observaciones!$F422-F423-Constantes!$D$13)</f>
        <v>0</v>
      </c>
      <c r="H423" s="75">
        <f>H422+Observaciones!$F422-F423-E423-G423-I422</f>
        <v>38.465809822812616</v>
      </c>
      <c r="I423" s="75">
        <f>MAX(0,(H423-Constantes!$D$14)*(1-EXP(-Constantes!$D$22)))</f>
        <v>0.17850413531356721</v>
      </c>
      <c r="J423" s="75">
        <f t="shared" si="54"/>
        <v>176.89926640833852</v>
      </c>
      <c r="K423" s="75">
        <f>MAX(0,(J423-Constantes!$D$13)*(1-EXP(-Constantes!$D$23)))</f>
        <v>0.94217855510055049</v>
      </c>
      <c r="L423" s="75">
        <f t="shared" si="55"/>
        <v>1.1346589976852788</v>
      </c>
      <c r="M423" s="75">
        <f>0.0526*F423*Observaciones!$F422^1.218</f>
        <v>5.0937427709871882E-3</v>
      </c>
      <c r="N423" s="75">
        <f>M423*Constantes!$D$38</f>
        <v>2.296307016230755E-5</v>
      </c>
      <c r="O423" s="75">
        <f t="shared" si="56"/>
        <v>2.0237860193373125</v>
      </c>
      <c r="P423" s="15"/>
      <c r="Q423" s="120">
        <v>417</v>
      </c>
      <c r="R423" s="146">
        <f>ETo!$I422*((1-Constantes!$E$19)*ETo!$K422+ETo!$L422)</f>
        <v>1.9179646873685521</v>
      </c>
      <c r="S423" s="121">
        <f>MIN(R423*Constantes!$E$17,0.8*(V422+Observaciones!$F422-T423-U423-Constantes!$D$14))</f>
        <v>1.1938305396425979</v>
      </c>
      <c r="T423" s="121">
        <f>IF(Observaciones!$F422&gt;0.05*Constantes!$E$18,((Observaciones!$F422-0.05*Constantes!$E$18)^2)/(Observaciones!$F422+0.95*Constantes!$E$18),0)</f>
        <v>1.3575528468559016E-2</v>
      </c>
      <c r="U423" s="121">
        <f>MAX(0,V422+Observaciones!$F422-T423-Constantes!$D$13)</f>
        <v>0</v>
      </c>
      <c r="V423" s="121">
        <f>V422+Observaciones!$F422-T423-S423-U423-W422</f>
        <v>38.461093248179722</v>
      </c>
      <c r="W423" s="121">
        <f>MAX(0,(V423-Constantes!$D$14)*(1-EXP(-Constantes!$D$22)))</f>
        <v>0.17843920083681702</v>
      </c>
      <c r="X423" s="119">
        <f>X422+(Entradas!$E$19*U423-Y422)/(800*Entradas!$D$44)</f>
        <v>0</v>
      </c>
      <c r="Y423" s="119">
        <f>8000*Entradas!$D$45*X423/Constantes!$E$32</f>
        <v>0</v>
      </c>
      <c r="Z423" s="119">
        <f>10*Escenarios!$E$11*T423</f>
        <v>4.6835573216528603</v>
      </c>
      <c r="AA423" s="119">
        <f>10*Escenarios!$E$11*Y423</f>
        <v>0</v>
      </c>
      <c r="AB423" s="119">
        <f>0.001*Observaciones!$F422*Escenarios!$E$9</f>
        <v>24.500000000000004</v>
      </c>
      <c r="AC423" s="119">
        <f>Observaciones!$I422</f>
        <v>0</v>
      </c>
      <c r="AD423" s="119">
        <f>MIN(0.0005*ETo!$M422*Escenarios!$E$9*(AH422/Constantes!$E$27)^(2/3),AH422+Z423+AA423+AB423+AC423)</f>
        <v>5.6702529008496265</v>
      </c>
      <c r="AE423" s="119">
        <f>MIN(Constantes!$E$26*(AH422/Constantes!$E$27)^(2/3),AH422+Z423+AA423+AB423+AC423-AD423)</f>
        <v>19.839349711232082</v>
      </c>
      <c r="AF423" s="119">
        <f>MIN(Entradas!$E$20,AH422+Z423+AA423+AB423+AC423-AD423-AE423)</f>
        <v>1</v>
      </c>
      <c r="AG423" s="119">
        <f>MAX(0,AH422+Z423+AA423+AB423+AC423-AD423-AE423-AF423-Constantes!$E$27)</f>
        <v>0</v>
      </c>
      <c r="AH423" s="119">
        <f t="shared" si="57"/>
        <v>6589.1769968109547</v>
      </c>
      <c r="AI423" s="119">
        <f>(Escenarios!$E$11*S423+0.1*AD423)/(Escenarios!$E$12)</f>
        <v>1.1929765402215597</v>
      </c>
      <c r="AJ423" s="119">
        <f>AG423/10/Escenarios!$E$12</f>
        <v>0</v>
      </c>
      <c r="AK423" s="119">
        <f>(Escenarios!$E$11*U423+0.1*AE423)/(Escenarios!$E$12)</f>
        <v>5.6683856317805946E-2</v>
      </c>
      <c r="AL423" s="121">
        <f t="shared" si="58"/>
        <v>181.10760028411099</v>
      </c>
      <c r="AM423" s="121">
        <f>MAX(0,(AL423-Constantes!$D$13)*(1-EXP(-Constantes!$D$23)))</f>
        <v>0.97124764054992518</v>
      </c>
      <c r="AN423" s="121">
        <f>AJ423+W423*Escenarios!$E$11/Escenarios!$E$12+AM423</f>
        <v>1.1471377099462163</v>
      </c>
      <c r="AO423" s="121">
        <f>0.0526*AJ423*Observaciones!$F422^1.218</f>
        <v>0</v>
      </c>
      <c r="AP423" s="121">
        <f>AO423*Constantes!$E$38</f>
        <v>0</v>
      </c>
      <c r="AQ423" s="121">
        <f t="shared" si="59"/>
        <v>0</v>
      </c>
      <c r="AR423" s="15"/>
      <c r="AS423" s="74">
        <v>417</v>
      </c>
      <c r="AT423" s="146">
        <f>ETo!$I422*((1-Constantes!$F$19)*ETo!$K422+ETo!$L422)</f>
        <v>1.9188149470688318</v>
      </c>
      <c r="AU423" s="121">
        <f>MIN(AT423*Constantes!$F$17,0.8*(AX422+Observaciones!$F422-AV423-AW423-Constantes!$D$14))</f>
        <v>1.1971167519421746</v>
      </c>
      <c r="AV423" s="121">
        <f>IF(Observaciones!$F422&gt;0.05*Constantes!$F$18,((Observaciones!$F422-0.05*Constantes!$F$18)^2)/(Observaciones!$F422+0.95*Constantes!$F$18),0)</f>
        <v>1.2343660915408795E-2</v>
      </c>
      <c r="AW423" s="121">
        <f>MAX(0,AX422+Observaciones!$F422-AV423-Constantes!$D$13)</f>
        <v>0</v>
      </c>
      <c r="AX423" s="121">
        <f>AX422+Observaciones!$F422-AV423-AU423-AW423-AY422</f>
        <v>38.44601395122384</v>
      </c>
      <c r="AY423" s="121">
        <f>MAX(0,(AX423-Constantes!$D$14)*(1-EXP(-Constantes!$D$22)))</f>
        <v>0.17823159969959301</v>
      </c>
      <c r="AZ423" s="119">
        <f>AZ422+(Entradas!$F$19*AW423-BA422)/(800*Entradas!$D$44)</f>
        <v>0</v>
      </c>
      <c r="BA423" s="119">
        <f>8000*Entradas!$D$45*AZ423/Constantes!$F$32</f>
        <v>0</v>
      </c>
      <c r="BB423" s="119">
        <f>10*Escenarios!$F$11*AV423</f>
        <v>4.073408102084902</v>
      </c>
      <c r="BC423" s="119">
        <f>10*Escenarios!$F$11*BA423</f>
        <v>0</v>
      </c>
      <c r="BD423" s="119">
        <f>0.001*Observaciones!$F422*Escenarios!$F$9</f>
        <v>98.000000000000014</v>
      </c>
      <c r="BE423" s="119">
        <f>Observaciones!$I422</f>
        <v>0</v>
      </c>
      <c r="BF423" s="119">
        <f>MIN(0.0005*ETo!$M422*Escenarios!$F$9*(BJ422/Constantes!$F$27)^(2/3),BJ422+BB423+BE423+BC423+BD423)</f>
        <v>22.151982972330583</v>
      </c>
      <c r="BG423" s="119">
        <f>MIN(Constantes!$F$26*(BJ422/Constantes!$F$27)^(2/3),BJ422+BB423+BC423+BD423+BE423-BF423)</f>
        <v>77.506408386030415</v>
      </c>
      <c r="BH423" s="119">
        <f>MIN(Entradas!$F$20,BJ422+BB423+BC423+BD423+BE423-BF423-BG423)</f>
        <v>1</v>
      </c>
      <c r="BI423" s="119">
        <f>MAX(0,BJ422+BB423+BC423+BD423+BE423-BF423-BG423-BH423-Constantes!$F$27)</f>
        <v>0</v>
      </c>
      <c r="BJ423" s="119">
        <f t="shared" si="60"/>
        <v>6358.8244055318328</v>
      </c>
      <c r="BK423" s="119">
        <f>(Escenarios!$F$11*AU423+0.1*BF423)/(Escenarios!$F$12)</f>
        <v>1.1920014603235662</v>
      </c>
      <c r="BL423" s="119">
        <f>BI423/10/Escenarios!$F$12</f>
        <v>0</v>
      </c>
      <c r="BM423" s="119">
        <f>(Escenarios!$F$11*AW423+0.1*BG423)/(Escenarios!$F$12)</f>
        <v>0.22144688110294405</v>
      </c>
      <c r="BN423" s="121">
        <f t="shared" si="61"/>
        <v>182.00254275046188</v>
      </c>
      <c r="BO423" s="121">
        <f>MAX(0,(BN423-Constantes!$D$13)*(1-EXP(-Constantes!$D$23)))</f>
        <v>0.9774294597198343</v>
      </c>
      <c r="BP423" s="121">
        <f>BL423+AY423*Escenarios!$F$11/Escenarios!$F$12+BO423</f>
        <v>1.1454763965794506</v>
      </c>
      <c r="BQ423" s="121">
        <f>0.0526*BL423*Observaciones!$F422^1.218</f>
        <v>0</v>
      </c>
      <c r="BR423" s="121">
        <f>BQ423*Constantes!$F$38</f>
        <v>0</v>
      </c>
      <c r="BS423" s="121">
        <f t="shared" si="62"/>
        <v>0</v>
      </c>
      <c r="BT423" s="15"/>
      <c r="BU423" s="74">
        <v>417</v>
      </c>
      <c r="BV423" s="75">
        <f>0.0526*Observaciones!$F422^2.218</f>
        <v>1.7858322011378938</v>
      </c>
      <c r="BW423" s="75">
        <f>IF(Observaciones!$F422&gt;0.05*$CA$7,((Observaciones!$F422-0.05*$CA$7)^2)/(Observaciones!$F422+0.95*$CA$7),0)</f>
        <v>0.26550712123033893</v>
      </c>
      <c r="BX423" s="75">
        <f>0.0526*BW423*Observaciones!$F422^1.218</f>
        <v>9.6765544229502357E-2</v>
      </c>
      <c r="BY423" s="27"/>
      <c r="BZ423" s="27"/>
      <c r="CA423" s="103"/>
      <c r="CB423" s="37"/>
    </row>
    <row r="424" spans="2:80" s="2" customFormat="1" ht="14.5" x14ac:dyDescent="0.35">
      <c r="B424" s="36"/>
      <c r="C424" s="74">
        <v>418</v>
      </c>
      <c r="D424" s="146">
        <f>ETo!$I423*((1-Constantes!$D$19)*ETo!$K423+ETo!$L423)</f>
        <v>1.961598789099178</v>
      </c>
      <c r="E424" s="75">
        <f>MIN(D424*Constantes!$D$17,0.8*(H423+Observaciones!$F423-F424-G424-Constantes!$D$14))</f>
        <v>1.2201059813830164</v>
      </c>
      <c r="F424" s="75">
        <f>IF(Observaciones!$F423&gt;0.05*Constantes!$D$18,((Observaciones!$F423-0.05*Constantes!$D$18)^2)/(Observaciones!$F423+0.95*Constantes!$D$18),0)</f>
        <v>0.29805641666642857</v>
      </c>
      <c r="G424" s="75">
        <f>MAX(0,H423+Observaciones!$F423-F424-Constantes!$D$13)</f>
        <v>6.467753406146187</v>
      </c>
      <c r="H424" s="75">
        <f>H423+Observaciones!$F423-F424-E424-G424-I423</f>
        <v>39.101389883303419</v>
      </c>
      <c r="I424" s="75">
        <f>MAX(0,(H424-Constantes!$D$14)*(1-EXP(-Constantes!$D$22)))</f>
        <v>0.18725435382447272</v>
      </c>
      <c r="J424" s="75">
        <f t="shared" si="54"/>
        <v>182.42484125938415</v>
      </c>
      <c r="K424" s="75">
        <f>MAX(0,(J424-Constantes!$D$13)*(1-EXP(-Constantes!$D$23)))</f>
        <v>0.98034648859714779</v>
      </c>
      <c r="L424" s="75">
        <f t="shared" si="55"/>
        <v>1.465657259088049</v>
      </c>
      <c r="M424" s="75">
        <f>0.0526*F424*Observaciones!$F423^1.218</f>
        <v>0.22164815202251203</v>
      </c>
      <c r="N424" s="75">
        <f>M424*Constantes!$D$38</f>
        <v>9.9921065807026315E-4</v>
      </c>
      <c r="O424" s="75">
        <f t="shared" si="56"/>
        <v>68.174919605145959</v>
      </c>
      <c r="P424" s="15"/>
      <c r="Q424" s="120">
        <v>418</v>
      </c>
      <c r="R424" s="146">
        <f>ETo!$I423*((1-Constantes!$E$19)*ETo!$K423+ETo!$L423)</f>
        <v>1.9618724286319005</v>
      </c>
      <c r="S424" s="121">
        <f>MIN(R424*Constantes!$E$17,0.8*(V423+Observaciones!$F423-T424-U424-Constantes!$D$14))</f>
        <v>1.2211607625565706</v>
      </c>
      <c r="T424" s="121">
        <f>IF(Observaciones!$F423&gt;0.05*Constantes!$E$18,((Observaciones!$F423-0.05*Constantes!$E$18)^2)/(Observaciones!$F423+0.95*Constantes!$E$18),0)</f>
        <v>0.29552344954586318</v>
      </c>
      <c r="U424" s="121">
        <f>MAX(0,V423+Observaciones!$F423-T424-Constantes!$D$13)</f>
        <v>6.4655697986338581</v>
      </c>
      <c r="V424" s="121">
        <f>V423+Observaciones!$F423-T424-S424-U424-W423</f>
        <v>39.100400036606608</v>
      </c>
      <c r="W424" s="121">
        <f>MAX(0,(V424-Constantes!$D$14)*(1-EXP(-Constantes!$D$22)))</f>
        <v>0.18724072631249145</v>
      </c>
      <c r="X424" s="119">
        <f>X423+(Entradas!$E$19*U424-Y423)/(800*Entradas!$D$44)</f>
        <v>0</v>
      </c>
      <c r="Y424" s="119">
        <f>8000*Entradas!$D$45*X424/Constantes!$E$32</f>
        <v>0</v>
      </c>
      <c r="Z424" s="119">
        <f>10*Escenarios!$E$11*T424</f>
        <v>101.9555900933228</v>
      </c>
      <c r="AA424" s="119">
        <f>10*Escenarios!$E$11*Y424</f>
        <v>0</v>
      </c>
      <c r="AB424" s="119">
        <f>0.001*Observaciones!$F423*Escenarios!$E$9</f>
        <v>44</v>
      </c>
      <c r="AC424" s="119">
        <f>Observaciones!$I423</f>
        <v>16.741517492921258</v>
      </c>
      <c r="AD424" s="119">
        <f>MIN(0.0005*ETo!$M423*Escenarios!$E$9*(AH423/Constantes!$E$27)^(2/3),AH423+Z424+AA424+AB424+AC424)</f>
        <v>5.8026487428369471</v>
      </c>
      <c r="AE424" s="119">
        <f>MIN(Constantes!$E$26*(AH423/Constantes!$E$27)^(2/3),AH423+Z424+AA424+AB424+AC424-AD424)</f>
        <v>19.844718866249188</v>
      </c>
      <c r="AF424" s="119">
        <f>MIN(Entradas!$E$20,AH423+Z424+AA424+AB424+AC424-AD424-AE424)</f>
        <v>1</v>
      </c>
      <c r="AG424" s="119">
        <f>MAX(0,AH423+Z424+AA424+AB424+AC424-AD424-AE424-AF424-Constantes!$E$27)</f>
        <v>58.560070121445278</v>
      </c>
      <c r="AH424" s="119">
        <f t="shared" si="57"/>
        <v>6666.666666666667</v>
      </c>
      <c r="AI424" s="119">
        <f>(Escenarios!$E$11*S424+0.1*AD424)/(Escenarios!$E$12)</f>
        <v>1.2202946052138679</v>
      </c>
      <c r="AJ424" s="119">
        <f>AG424/10/Escenarios!$E$12</f>
        <v>0.16731448606127222</v>
      </c>
      <c r="AK424" s="119">
        <f>(Escenarios!$E$11*U424+0.1*AE424)/(Escenarios!$E$12)</f>
        <v>6.4299037125569445</v>
      </c>
      <c r="AL424" s="121">
        <f t="shared" si="58"/>
        <v>186.566256356118</v>
      </c>
      <c r="AM424" s="121">
        <f>MAX(0,(AL424-Constantes!$D$13)*(1-EXP(-Constantes!$D$23)))</f>
        <v>1.0089533322749651</v>
      </c>
      <c r="AN424" s="121">
        <f>AJ424+W424*Escenarios!$E$11/Escenarios!$E$12+AM424</f>
        <v>1.3608336771299787</v>
      </c>
      <c r="AO424" s="121">
        <f>0.0526*AJ424*Observaciones!$F423^1.218</f>
        <v>0.12442257427922164</v>
      </c>
      <c r="AP424" s="121">
        <f>AO424*Constantes!$E$38</f>
        <v>5.5720626742769965E-4</v>
      </c>
      <c r="AQ424" s="121">
        <f t="shared" si="59"/>
        <v>40.94594929505692</v>
      </c>
      <c r="AR424" s="15"/>
      <c r="AS424" s="74">
        <v>418</v>
      </c>
      <c r="AT424" s="146">
        <f>ETo!$I423*((1-Constantes!$F$19)*ETo!$K423+ETo!$L423)</f>
        <v>1.9627430998723812</v>
      </c>
      <c r="AU424" s="121">
        <f>MIN(AT424*Constantes!$F$17,0.8*(AX423+Observaciones!$F423-AV424-AW424-Constantes!$D$14))</f>
        <v>1.2245227963256293</v>
      </c>
      <c r="AV424" s="121">
        <f>IF(Observaciones!$F423&gt;0.05*Constantes!$F$18,((Observaciones!$F423-0.05*Constantes!$F$18)^2)/(Observaciones!$F423+0.95*Constantes!$F$18),0)</f>
        <v>0.28756958496939589</v>
      </c>
      <c r="AW424" s="121">
        <f>MAX(0,AX423+Observaciones!$F423-AV424-Constantes!$D$13)</f>
        <v>6.4584443662544473</v>
      </c>
      <c r="AX424" s="121">
        <f>AX423+Observaciones!$F423-AV424-AU424-AW424-AY423</f>
        <v>39.097245603974777</v>
      </c>
      <c r="AY424" s="121">
        <f>MAX(0,(AX424-Constantes!$D$14)*(1-EXP(-Constantes!$D$22)))</f>
        <v>0.18719729830629322</v>
      </c>
      <c r="AZ424" s="119">
        <f>AZ423+(Entradas!$F$19*AW424-BA423)/(800*Entradas!$D$44)</f>
        <v>0</v>
      </c>
      <c r="BA424" s="119">
        <f>8000*Entradas!$D$45*AZ424/Constantes!$F$32</f>
        <v>0</v>
      </c>
      <c r="BB424" s="119">
        <f>10*Escenarios!$F$11*AV424</f>
        <v>94.897963039900645</v>
      </c>
      <c r="BC424" s="119">
        <f>10*Escenarios!$F$11*BA424</f>
        <v>0</v>
      </c>
      <c r="BD424" s="119">
        <f>0.001*Observaciones!$F423*Escenarios!$F$9</f>
        <v>176</v>
      </c>
      <c r="BE424" s="119">
        <f>Observaciones!$I423</f>
        <v>16.741517492921258</v>
      </c>
      <c r="BF424" s="119">
        <f>MIN(0.0005*ETo!$M423*Escenarios!$F$9*(BJ423/Constantes!$F$27)^(2/3),BJ423+BB424+BE424+BC424+BD424)</f>
        <v>22.666443339216169</v>
      </c>
      <c r="BG424" s="119">
        <f>MIN(Constantes!$F$26*(BJ423/Constantes!$F$27)^(2/3),BJ423+BB424+BC424+BD424+BE424-BF424)</f>
        <v>77.517908751546656</v>
      </c>
      <c r="BH424" s="119">
        <f>MIN(Entradas!$F$20,BJ423+BB424+BC424+BD424+BE424-BF424-BG424)</f>
        <v>1</v>
      </c>
      <c r="BI424" s="119">
        <f>MAX(0,BJ423+BB424+BC424+BD424+BE424-BF424-BG424-BH424-Constantes!$F$27)</f>
        <v>0</v>
      </c>
      <c r="BJ424" s="119">
        <f t="shared" si="60"/>
        <v>6545.2795339738914</v>
      </c>
      <c r="BK424" s="119">
        <f>(Escenarios!$F$11*AU424+0.1*BF424)/(Escenarios!$F$12)</f>
        <v>1.2193113317904967</v>
      </c>
      <c r="BL424" s="119">
        <f>BI424/10/Escenarios!$F$12</f>
        <v>0</v>
      </c>
      <c r="BM424" s="119">
        <f>(Escenarios!$F$11*AW424+0.1*BG424)/(Escenarios!$F$12)</f>
        <v>6.3108701417586115</v>
      </c>
      <c r="BN424" s="121">
        <f t="shared" si="61"/>
        <v>187.33598343250065</v>
      </c>
      <c r="BO424" s="121">
        <f>MAX(0,(BN424-Constantes!$D$13)*(1-EXP(-Constantes!$D$23)))</f>
        <v>1.0142702255673153</v>
      </c>
      <c r="BP424" s="121">
        <f>BL424+AY424*Escenarios!$F$11/Escenarios!$F$12+BO424</f>
        <v>1.190770535398963</v>
      </c>
      <c r="BQ424" s="121">
        <f>0.0526*BL424*Observaciones!$F423^1.218</f>
        <v>0</v>
      </c>
      <c r="BR424" s="121">
        <f>BQ424*Constantes!$F$38</f>
        <v>0</v>
      </c>
      <c r="BS424" s="121">
        <f t="shared" si="62"/>
        <v>0</v>
      </c>
      <c r="BT424" s="15"/>
      <c r="BU424" s="74">
        <v>418</v>
      </c>
      <c r="BV424" s="75">
        <f>0.0526*Observaciones!$F423^2.218</f>
        <v>6.5440756471987749</v>
      </c>
      <c r="BW424" s="75">
        <f>IF(Observaciones!$F423&gt;0.05*$CA$7,((Observaciones!$F423-0.05*$CA$7)^2)/(Observaciones!$F423+0.95*$CA$7),0)</f>
        <v>1.197931632400298</v>
      </c>
      <c r="BX424" s="75">
        <f>0.0526*BW424*Observaciones!$F423^1.218</f>
        <v>0.89083582074998446</v>
      </c>
      <c r="BY424" s="27"/>
      <c r="BZ424" s="27"/>
      <c r="CA424" s="103"/>
      <c r="CB424" s="37"/>
    </row>
    <row r="425" spans="2:80" s="2" customFormat="1" ht="14.5" x14ac:dyDescent="0.35">
      <c r="B425" s="36"/>
      <c r="C425" s="74">
        <v>419</v>
      </c>
      <c r="D425" s="146">
        <f>ETo!$I424*((1-Constantes!$D$19)*ETo!$K424+ETo!$L424)</f>
        <v>1.9739368471281511</v>
      </c>
      <c r="E425" s="75">
        <f>MIN(D425*Constantes!$D$17,0.8*(H424+Observaciones!$F424-F425-G425-Constantes!$D$14))</f>
        <v>1.2277802002311602</v>
      </c>
      <c r="F425" s="75">
        <f>IF(Observaciones!$F424&gt;0.05*Constantes!$D$18,((Observaciones!$F424-0.05*Constantes!$D$18)^2)/(Observaciones!$F424+0.95*Constantes!$D$18),0)</f>
        <v>1.8344318315454951</v>
      </c>
      <c r="G425" s="75">
        <f>MAX(0,H424+Observaciones!$F424-F425-Constantes!$D$13)</f>
        <v>13.466958051757921</v>
      </c>
      <c r="H425" s="75">
        <f>H424+Observaciones!$F424-F425-E425-G425-I424</f>
        <v>39.08496544594437</v>
      </c>
      <c r="I425" s="75">
        <f>MAX(0,(H425-Constantes!$D$14)*(1-EXP(-Constantes!$D$22)))</f>
        <v>0.18702823374182037</v>
      </c>
      <c r="J425" s="75">
        <f t="shared" si="54"/>
        <v>194.91145282254493</v>
      </c>
      <c r="K425" s="75">
        <f>MAX(0,(J425-Constantes!$D$13)*(1-EXP(-Constantes!$D$23)))</f>
        <v>1.0665978149456408</v>
      </c>
      <c r="L425" s="75">
        <f t="shared" si="55"/>
        <v>3.0880578802329559</v>
      </c>
      <c r="M425" s="75">
        <f>0.0526*F425*Observaciones!$F424^1.218</f>
        <v>2.9768433661723401</v>
      </c>
      <c r="N425" s="75">
        <f>M425*Constantes!$D$38</f>
        <v>1.3419889097848432E-2</v>
      </c>
      <c r="O425" s="75">
        <f t="shared" si="56"/>
        <v>434.5737553609606</v>
      </c>
      <c r="P425" s="15"/>
      <c r="Q425" s="120">
        <v>419</v>
      </c>
      <c r="R425" s="146">
        <f>ETo!$I424*((1-Constantes!$E$19)*ETo!$K424+ETo!$L424)</f>
        <v>1.9742123761346293</v>
      </c>
      <c r="S425" s="121">
        <f>MIN(R425*Constantes!$E$17,0.8*(V424+Observaciones!$F424-T425-U425-Constantes!$D$14))</f>
        <v>1.2288417205446742</v>
      </c>
      <c r="T425" s="121">
        <f>IF(Observaciones!$F424&gt;0.05*Constantes!$E$18,((Observaciones!$F424-0.05*Constantes!$E$18)^2)/(Observaciones!$F424+0.95*Constantes!$E$18),0)</f>
        <v>1.8254295121200526</v>
      </c>
      <c r="U425" s="121">
        <f>MAX(0,V424+Observaciones!$F424-T425-Constantes!$D$13)</f>
        <v>13.474970524486551</v>
      </c>
      <c r="V425" s="121">
        <f>V424+Observaciones!$F424-T425-S425-U425-W424</f>
        <v>39.08391755314284</v>
      </c>
      <c r="W425" s="121">
        <f>MAX(0,(V425-Constantes!$D$14)*(1-EXP(-Constantes!$D$22)))</f>
        <v>0.18701380709196241</v>
      </c>
      <c r="X425" s="119">
        <f>X424+(Entradas!$E$19*U425-Y424)/(800*Entradas!$D$44)</f>
        <v>0</v>
      </c>
      <c r="Y425" s="119">
        <f>8000*Entradas!$D$45*X425/Constantes!$E$32</f>
        <v>0</v>
      </c>
      <c r="Z425" s="119">
        <f>10*Escenarios!$E$11*T425</f>
        <v>629.77318168141812</v>
      </c>
      <c r="AA425" s="119">
        <f>10*Escenarios!$E$11*Y425</f>
        <v>0</v>
      </c>
      <c r="AB425" s="119">
        <f>0.001*Observaciones!$F424*Escenarios!$E$9</f>
        <v>83.5</v>
      </c>
      <c r="AC425" s="119">
        <f>Observaciones!$I424</f>
        <v>265.59205535887259</v>
      </c>
      <c r="AD425" s="119">
        <f>MIN(0.0005*ETo!$M424*Escenarios!$E$9*(AH424/Constantes!$E$27)^(2/3),AH424+Z425+AA425+AB425+AC425)</f>
        <v>5.8854171901704389</v>
      </c>
      <c r="AE425" s="119">
        <f>MIN(Constantes!$E$26*(AH424/Constantes!$E$27)^(2/3),AH424+Z425+AA425+AB425+AC425-AD425)</f>
        <v>20</v>
      </c>
      <c r="AF425" s="119">
        <f>MIN(Entradas!$E$20,AH424+Z425+AA425+AB425+AC425-AD425-AE425)</f>
        <v>1</v>
      </c>
      <c r="AG425" s="119">
        <f>MAX(0,AH424+Z425+AA425+AB425+AC425-AD425-AE425-AF425-Constantes!$E$27)</f>
        <v>951.9798198501212</v>
      </c>
      <c r="AH425" s="119">
        <f t="shared" si="57"/>
        <v>6666.666666666667</v>
      </c>
      <c r="AI425" s="119">
        <f>(Escenarios!$E$11*S425+0.1*AD425)/(Escenarios!$E$12)</f>
        <v>1.2281023165088087</v>
      </c>
      <c r="AJ425" s="119">
        <f>AG425/10/Escenarios!$E$12</f>
        <v>2.7199423424289177</v>
      </c>
      <c r="AK425" s="119">
        <f>(Escenarios!$E$11*U425+0.1*AE425)/(Escenarios!$E$12)</f>
        <v>13.339613802708172</v>
      </c>
      <c r="AL425" s="121">
        <f t="shared" si="58"/>
        <v>198.89691682655123</v>
      </c>
      <c r="AM425" s="121">
        <f>MAX(0,(AL425-Constantes!$D$13)*(1-EXP(-Constantes!$D$23)))</f>
        <v>1.0941274257388434</v>
      </c>
      <c r="AN425" s="121">
        <f>AJ425+W425*Escenarios!$E$11/Escenarios!$E$12+AM425</f>
        <v>3.9984119494441241</v>
      </c>
      <c r="AO425" s="121">
        <f>0.0526*AJ425*Observaciones!$F424^1.218</f>
        <v>4.4138147731601727</v>
      </c>
      <c r="AP425" s="121">
        <f>AO425*Constantes!$E$38</f>
        <v>1.9766551762147033E-2</v>
      </c>
      <c r="AQ425" s="121">
        <f t="shared" si="59"/>
        <v>494.36006124619195</v>
      </c>
      <c r="AR425" s="15"/>
      <c r="AS425" s="74">
        <v>419</v>
      </c>
      <c r="AT425" s="146">
        <f>ETo!$I424*((1-Constantes!$F$19)*ETo!$K424+ETo!$L424)</f>
        <v>1.9750890593370602</v>
      </c>
      <c r="AU425" s="121">
        <f>MIN(AT425*Constantes!$F$17,0.8*(AX424+Observaciones!$F424-AV425-AW425-Constantes!$D$14))</f>
        <v>1.2322252352275898</v>
      </c>
      <c r="AV425" s="121">
        <f>IF(Observaciones!$F424&gt;0.05*Constantes!$F$18,((Observaciones!$F424-0.05*Constantes!$F$18)^2)/(Observaciones!$F424+0.95*Constantes!$F$18),0)</f>
        <v>1.7970523803510041</v>
      </c>
      <c r="AW425" s="121">
        <f>MAX(0,AX424+Observaciones!$F424-AV425-Constantes!$D$13)</f>
        <v>13.500193223623768</v>
      </c>
      <c r="AX425" s="121">
        <f>AX424+Observaciones!$F424-AV425-AU425-AW425-AY424</f>
        <v>39.080577466466117</v>
      </c>
      <c r="AY425" s="121">
        <f>MAX(0,(AX425-Constantes!$D$14)*(1-EXP(-Constantes!$D$22)))</f>
        <v>0.18696782313166618</v>
      </c>
      <c r="AZ425" s="119">
        <f>AZ424+(Entradas!$F$19*AW425-BA424)/(800*Entradas!$D$44)</f>
        <v>0</v>
      </c>
      <c r="BA425" s="119">
        <f>8000*Entradas!$D$45*AZ425/Constantes!$F$32</f>
        <v>0</v>
      </c>
      <c r="BB425" s="119">
        <f>10*Escenarios!$F$11*AV425</f>
        <v>593.02728551583141</v>
      </c>
      <c r="BC425" s="119">
        <f>10*Escenarios!$F$11*BA425</f>
        <v>0</v>
      </c>
      <c r="BD425" s="119">
        <f>0.001*Observaciones!$F424*Escenarios!$F$9</f>
        <v>334</v>
      </c>
      <c r="BE425" s="119">
        <f>Observaciones!$I424</f>
        <v>265.59205535887259</v>
      </c>
      <c r="BF425" s="119">
        <f>MIN(0.0005*ETo!$M424*Escenarios!$F$9*(BJ424/Constantes!$F$27)^(2/3),BJ424+BB425+BE425+BC425+BD425)</f>
        <v>23.255028893841626</v>
      </c>
      <c r="BG425" s="119">
        <f>MIN(Constantes!$F$26*(BJ424/Constantes!$F$27)^(2/3),BJ424+BB425+BC425+BD425+BE425-BF425)</f>
        <v>79.025931866584202</v>
      </c>
      <c r="BH425" s="119">
        <f>MIN(Entradas!$F$20,BJ424+BB425+BC425+BD425+BE425-BF425-BG425)</f>
        <v>1</v>
      </c>
      <c r="BI425" s="119">
        <f>MAX(0,BJ424+BB425+BC425+BD425+BE425-BF425-BG425-BH425-Constantes!$F$27)</f>
        <v>967.95124742150256</v>
      </c>
      <c r="BJ425" s="119">
        <f t="shared" si="60"/>
        <v>6666.666666666667</v>
      </c>
      <c r="BK425" s="119">
        <f>(Escenarios!$F$11*AU425+0.1*BF425)/(Escenarios!$F$12)</f>
        <v>1.2282553043398463</v>
      </c>
      <c r="BL425" s="119">
        <f>BI425/10/Escenarios!$F$12</f>
        <v>2.7655749926328643</v>
      </c>
      <c r="BM425" s="119">
        <f>(Escenarios!$F$11*AW425+0.1*BG425)/(Escenarios!$F$12)</f>
        <v>12.954541987606936</v>
      </c>
      <c r="BN425" s="121">
        <f t="shared" si="61"/>
        <v>199.27625519454028</v>
      </c>
      <c r="BO425" s="121">
        <f>MAX(0,(BN425-Constantes!$D$13)*(1-EXP(-Constantes!$D$23)))</f>
        <v>1.0967477072466352</v>
      </c>
      <c r="BP425" s="121">
        <f>BL425+AY425*Escenarios!$F$11/Escenarios!$F$12+BO425</f>
        <v>4.0386066474036415</v>
      </c>
      <c r="BQ425" s="121">
        <f>0.0526*BL425*Observaciones!$F424^1.218</f>
        <v>4.4878656316900507</v>
      </c>
      <c r="BR425" s="121">
        <f>BQ425*Constantes!$F$38</f>
        <v>1.9673267897288637E-2</v>
      </c>
      <c r="BS425" s="121">
        <f t="shared" si="62"/>
        <v>487.13008259757817</v>
      </c>
      <c r="BT425" s="15"/>
      <c r="BU425" s="74">
        <v>419</v>
      </c>
      <c r="BV425" s="75">
        <f>0.0526*Observaciones!$F424^2.218</f>
        <v>27.100098984433245</v>
      </c>
      <c r="BW425" s="75">
        <f>IF(Observaciones!$F424&gt;0.05*$CA$7,((Observaciones!$F424-0.05*$CA$7)^2)/(Observaciones!$F424+0.95*$CA$7),0)</f>
        <v>4.5166519497180193</v>
      </c>
      <c r="BX425" s="75">
        <f>0.0526*BW425*Observaciones!$F424^1.218</f>
        <v>7.3294440069216593</v>
      </c>
      <c r="BY425" s="27"/>
      <c r="BZ425" s="27"/>
      <c r="CA425" s="103"/>
      <c r="CB425" s="37"/>
    </row>
    <row r="426" spans="2:80" s="2" customFormat="1" ht="14.5" x14ac:dyDescent="0.35">
      <c r="B426" s="36"/>
      <c r="C426" s="74">
        <v>420</v>
      </c>
      <c r="D426" s="146">
        <f>ETo!$I425*((1-Constantes!$D$19)*ETo!$K425+ETo!$L425)</f>
        <v>1.9496703385759855</v>
      </c>
      <c r="E426" s="75">
        <f>MIN(D426*Constantes!$D$17,0.8*(H425+Observaciones!$F425-F426-G426-Constantes!$D$14))</f>
        <v>1.2126865366357744</v>
      </c>
      <c r="F426" s="75">
        <f>IF(Observaciones!$F425&gt;0.05*Constantes!$D$18,((Observaciones!$F425-0.05*Constantes!$D$18)^2)/(Observaciones!$F425+0.95*Constantes!$D$18),0)</f>
        <v>0</v>
      </c>
      <c r="G426" s="75">
        <f>MAX(0,H425+Observaciones!$F425-F426-Constantes!$D$13)</f>
        <v>0.28496544594437268</v>
      </c>
      <c r="H426" s="75">
        <f>H425+Observaciones!$F425-F426-E426-G426-I425</f>
        <v>39.100285229622408</v>
      </c>
      <c r="I426" s="75">
        <f>MAX(0,(H426-Constantes!$D$14)*(1-EXP(-Constantes!$D$22)))</f>
        <v>0.18723914573081374</v>
      </c>
      <c r="J426" s="75">
        <f t="shared" si="54"/>
        <v>194.12982045354366</v>
      </c>
      <c r="K426" s="75">
        <f>MAX(0,(J426-Constantes!$D$13)*(1-EXP(-Constantes!$D$23)))</f>
        <v>1.061198685790204</v>
      </c>
      <c r="L426" s="75">
        <f t="shared" si="55"/>
        <v>1.2484378315210178</v>
      </c>
      <c r="M426" s="75">
        <f>0.0526*F426*Observaciones!$F425^1.218</f>
        <v>0</v>
      </c>
      <c r="N426" s="75">
        <f>M426*Constantes!$D$38</f>
        <v>0</v>
      </c>
      <c r="O426" s="75">
        <f t="shared" si="56"/>
        <v>0</v>
      </c>
      <c r="P426" s="15"/>
      <c r="Q426" s="120">
        <v>420</v>
      </c>
      <c r="R426" s="146">
        <f>ETo!$I425*((1-Constantes!$E$19)*ETo!$K425+ETo!$L425)</f>
        <v>1.9499425622738091</v>
      </c>
      <c r="S426" s="121">
        <f>MIN(R426*Constantes!$E$17,0.8*(V425+Observaciones!$F425-T426-U426-Constantes!$D$14))</f>
        <v>1.213735058170071</v>
      </c>
      <c r="T426" s="121">
        <f>IF(Observaciones!$F425&gt;0.05*Constantes!$E$18,((Observaciones!$F425-0.05*Constantes!$E$18)^2)/(Observaciones!$F425+0.95*Constantes!$E$18),0)</f>
        <v>0</v>
      </c>
      <c r="U426" s="121">
        <f>MAX(0,V425+Observaciones!$F425-T426-Constantes!$D$13)</f>
        <v>0.28391755314284239</v>
      </c>
      <c r="V426" s="121">
        <f>V425+Observaciones!$F425-T426-S426-U426-W425</f>
        <v>39.099251134737962</v>
      </c>
      <c r="W426" s="121">
        <f>MAX(0,(V426-Constantes!$D$14)*(1-EXP(-Constantes!$D$22)))</f>
        <v>0.18722490904095765</v>
      </c>
      <c r="X426" s="119">
        <f>X425+(Entradas!$E$19*U426-Y425)/(800*Entradas!$D$44)</f>
        <v>0</v>
      </c>
      <c r="Y426" s="119">
        <f>8000*Entradas!$D$45*X426/Constantes!$E$32</f>
        <v>0</v>
      </c>
      <c r="Z426" s="119">
        <f>10*Escenarios!$E$11*T426</f>
        <v>0</v>
      </c>
      <c r="AA426" s="119">
        <f>10*Escenarios!$E$11*Y426</f>
        <v>0</v>
      </c>
      <c r="AB426" s="119">
        <f>0.001*Observaciones!$F425*Escenarios!$E$9</f>
        <v>8.5</v>
      </c>
      <c r="AC426" s="119">
        <f>Observaciones!$I425</f>
        <v>0</v>
      </c>
      <c r="AD426" s="119">
        <f>MIN(0.0005*ETo!$M425*Escenarios!$E$9*(AH425/Constantes!$E$27)^(2/3),AH425+Z426+AA426+AB426+AC426)</f>
        <v>5.8133476039318293</v>
      </c>
      <c r="AE426" s="119">
        <f>MIN(Constantes!$E$26*(AH425/Constantes!$E$27)^(2/3),AH425+Z426+AA426+AB426+AC426-AD426)</f>
        <v>20</v>
      </c>
      <c r="AF426" s="119">
        <f>MIN(Entradas!$E$20,AH425+Z426+AA426+AB426+AC426-AD426-AE426)</f>
        <v>1</v>
      </c>
      <c r="AG426" s="119">
        <f>MAX(0,AH425+Z426+AA426+AB426+AC426-AD426-AE426-AF426-Constantes!$E$27)</f>
        <v>0</v>
      </c>
      <c r="AH426" s="119">
        <f t="shared" si="57"/>
        <v>6648.353319062735</v>
      </c>
      <c r="AI426" s="119">
        <f>(Escenarios!$E$11*S426+0.1*AD426)/(Escenarios!$E$12)</f>
        <v>1.2130055504931609</v>
      </c>
      <c r="AJ426" s="119">
        <f>AG426/10/Escenarios!$E$12</f>
        <v>0</v>
      </c>
      <c r="AK426" s="119">
        <f>(Escenarios!$E$11*U426+0.1*AE426)/(Escenarios!$E$12)</f>
        <v>0.33700444524080181</v>
      </c>
      <c r="AL426" s="121">
        <f t="shared" si="58"/>
        <v>198.13979384605321</v>
      </c>
      <c r="AM426" s="121">
        <f>MAX(0,(AL426-Constantes!$D$13)*(1-EXP(-Constantes!$D$23)))</f>
        <v>1.0888975952963282</v>
      </c>
      <c r="AN426" s="121">
        <f>AJ426+W426*Escenarios!$E$11/Escenarios!$E$12+AM426</f>
        <v>1.273447862779558</v>
      </c>
      <c r="AO426" s="121">
        <f>0.0526*AJ426*Observaciones!$F425^1.218</f>
        <v>0</v>
      </c>
      <c r="AP426" s="121">
        <f>AO426*Constantes!$E$38</f>
        <v>0</v>
      </c>
      <c r="AQ426" s="121">
        <f t="shared" si="59"/>
        <v>0</v>
      </c>
      <c r="AR426" s="15"/>
      <c r="AS426" s="74">
        <v>420</v>
      </c>
      <c r="AT426" s="146">
        <f>ETo!$I425*((1-Constantes!$F$19)*ETo!$K425+ETo!$L425)</f>
        <v>1.9508087285850668</v>
      </c>
      <c r="AU426" s="121">
        <f>MIN(AT426*Constantes!$F$17,0.8*(AX425+Observaciones!$F425-AV426-AW426-Constantes!$D$14))</f>
        <v>1.2170771404463241</v>
      </c>
      <c r="AV426" s="121">
        <f>IF(Observaciones!$F425&gt;0.05*Constantes!$F$18,((Observaciones!$F425-0.05*Constantes!$F$18)^2)/(Observaciones!$F425+0.95*Constantes!$F$18),0)</f>
        <v>0</v>
      </c>
      <c r="AW426" s="121">
        <f>MAX(0,AX425+Observaciones!$F425-AV426-Constantes!$D$13)</f>
        <v>0.28057746646612003</v>
      </c>
      <c r="AX426" s="121">
        <f>AX425+Observaciones!$F425-AV426-AU426-AW426-AY425</f>
        <v>39.095955036422012</v>
      </c>
      <c r="AY426" s="121">
        <f>MAX(0,(AX426-Constantes!$D$14)*(1-EXP(-Constantes!$D$22)))</f>
        <v>0.18717953068142304</v>
      </c>
      <c r="AZ426" s="119">
        <f>AZ425+(Entradas!$F$19*AW426-BA425)/(800*Entradas!$D$44)</f>
        <v>0</v>
      </c>
      <c r="BA426" s="119">
        <f>8000*Entradas!$D$45*AZ426/Constantes!$F$32</f>
        <v>0</v>
      </c>
      <c r="BB426" s="119">
        <f>10*Escenarios!$F$11*AV426</f>
        <v>0</v>
      </c>
      <c r="BC426" s="119">
        <f>10*Escenarios!$F$11*BA426</f>
        <v>0</v>
      </c>
      <c r="BD426" s="119">
        <f>0.001*Observaciones!$F425*Escenarios!$F$9</f>
        <v>34</v>
      </c>
      <c r="BE426" s="119">
        <f>Observaciones!$I425</f>
        <v>0</v>
      </c>
      <c r="BF426" s="119">
        <f>MIN(0.0005*ETo!$M425*Escenarios!$F$9*(BJ425/Constantes!$F$27)^(2/3),BJ425+BB426+BE426+BC426+BD426)</f>
        <v>23.253390415727317</v>
      </c>
      <c r="BG426" s="119">
        <f>MIN(Constantes!$F$26*(BJ425/Constantes!$F$27)^(2/3),BJ425+BB426+BC426+BD426+BE426-BF426)</f>
        <v>80</v>
      </c>
      <c r="BH426" s="119">
        <f>MIN(Entradas!$F$20,BJ425+BB426+BC426+BD426+BE426-BF426-BG426)</f>
        <v>1</v>
      </c>
      <c r="BI426" s="119">
        <f>MAX(0,BJ425+BB426+BC426+BD426+BE426-BF426-BG426-BH426-Constantes!$F$27)</f>
        <v>0</v>
      </c>
      <c r="BJ426" s="119">
        <f t="shared" si="60"/>
        <v>6596.4132762509398</v>
      </c>
      <c r="BK426" s="119">
        <f>(Escenarios!$F$11*AU426+0.1*BF426)/(Escenarios!$F$12)</f>
        <v>1.2139681336086121</v>
      </c>
      <c r="BL426" s="119">
        <f>BI426/10/Escenarios!$F$12</f>
        <v>0</v>
      </c>
      <c r="BM426" s="119">
        <f>(Escenarios!$F$11*AW426+0.1*BG426)/(Escenarios!$F$12)</f>
        <v>0.49311589695377034</v>
      </c>
      <c r="BN426" s="121">
        <f t="shared" si="61"/>
        <v>198.67262338424743</v>
      </c>
      <c r="BO426" s="121">
        <f>MAX(0,(BN426-Constantes!$D$13)*(1-EXP(-Constantes!$D$23)))</f>
        <v>1.092578117762687</v>
      </c>
      <c r="BP426" s="121">
        <f>BL426+AY426*Escenarios!$F$11/Escenarios!$F$12+BO426</f>
        <v>1.2690616752623145</v>
      </c>
      <c r="BQ426" s="121">
        <f>0.0526*BL426*Observaciones!$F425^1.218</f>
        <v>0</v>
      </c>
      <c r="BR426" s="121">
        <f>BQ426*Constantes!$F$38</f>
        <v>0</v>
      </c>
      <c r="BS426" s="121">
        <f t="shared" si="62"/>
        <v>0</v>
      </c>
      <c r="BT426" s="15"/>
      <c r="BU426" s="74">
        <v>420</v>
      </c>
      <c r="BV426" s="75">
        <f>0.0526*Observaciones!$F425^2.218</f>
        <v>0.17065595668433275</v>
      </c>
      <c r="BW426" s="75">
        <f>IF(Observaciones!$F425&gt;0.05*$CA$7,((Observaciones!$F425-0.05*$CA$7)^2)/(Observaciones!$F425+0.95*$CA$7),0)</f>
        <v>0</v>
      </c>
      <c r="BX426" s="75">
        <f>0.0526*BW426*Observaciones!$F425^1.218</f>
        <v>0</v>
      </c>
      <c r="BY426" s="27"/>
      <c r="BZ426" s="27"/>
      <c r="CA426" s="103"/>
      <c r="CB426" s="37"/>
    </row>
    <row r="427" spans="2:80" s="2" customFormat="1" ht="14.5" x14ac:dyDescent="0.35">
      <c r="B427" s="36"/>
      <c r="C427" s="74">
        <v>421</v>
      </c>
      <c r="D427" s="146">
        <f>ETo!$I426*((1-Constantes!$D$19)*ETo!$K426+ETo!$L426)</f>
        <v>2.0240349978914063</v>
      </c>
      <c r="E427" s="75">
        <f>MIN(D427*Constantes!$D$17,0.8*(H426+Observaciones!$F426-F427-G427-Constantes!$D$14))</f>
        <v>1.2589410338033231</v>
      </c>
      <c r="F427" s="75">
        <f>IF(Observaciones!$F426&gt;0.05*Constantes!$D$18,((Observaciones!$F426-0.05*Constantes!$D$18)^2)/(Observaciones!$F426+0.95*Constantes!$D$18),0)</f>
        <v>9.437660088676865E-2</v>
      </c>
      <c r="G427" s="75">
        <f>MAX(0,H426+Observaciones!$F426-F427-Constantes!$D$13)</f>
        <v>5.1059086287356408</v>
      </c>
      <c r="H427" s="75">
        <f>H426+Observaciones!$F426-F427-E427-G427-I426</f>
        <v>39.053819820465861</v>
      </c>
      <c r="I427" s="75">
        <f>MAX(0,(H427-Constantes!$D$14)*(1-EXP(-Constantes!$D$22)))</f>
        <v>0.18659944271211859</v>
      </c>
      <c r="J427" s="75">
        <f t="shared" si="54"/>
        <v>198.1745303964891</v>
      </c>
      <c r="K427" s="75">
        <f>MAX(0,(J427-Constantes!$D$13)*(1-EXP(-Constantes!$D$23)))</f>
        <v>1.0891375381769659</v>
      </c>
      <c r="L427" s="75">
        <f t="shared" si="55"/>
        <v>1.3701135817758532</v>
      </c>
      <c r="M427" s="75">
        <f>0.0526*F427*Observaciones!$F426^1.218</f>
        <v>4.943728238743169E-2</v>
      </c>
      <c r="N427" s="75">
        <f>M427*Constantes!$D$38</f>
        <v>2.228679058083635E-4</v>
      </c>
      <c r="O427" s="75">
        <f t="shared" si="56"/>
        <v>16.266381763729139</v>
      </c>
      <c r="P427" s="15"/>
      <c r="Q427" s="120">
        <v>421</v>
      </c>
      <c r="R427" s="146">
        <f>ETo!$I426*((1-Constantes!$E$19)*ETo!$K426+ETo!$L426)</f>
        <v>2.0243178569599203</v>
      </c>
      <c r="S427" s="121">
        <f>MIN(R427*Constantes!$E$17,0.8*(V426+Observaciones!$F426-T427-U427-Constantes!$D$14))</f>
        <v>1.2600297051862364</v>
      </c>
      <c r="T427" s="121">
        <f>IF(Observaciones!$F426&gt;0.05*Constantes!$E$18,((Observaciones!$F426-0.05*Constantes!$E$18)^2)/(Observaciones!$F426+0.95*Constantes!$E$18),0)</f>
        <v>9.3159073598513512E-2</v>
      </c>
      <c r="U427" s="121">
        <f>MAX(0,V426+Observaciones!$F426-T427-Constantes!$D$13)</f>
        <v>5.1060920611394494</v>
      </c>
      <c r="V427" s="121">
        <f>V426+Observaciones!$F426-T427-S427-U427-W426</f>
        <v>39.052745385772809</v>
      </c>
      <c r="W427" s="121">
        <f>MAX(0,(V427-Constantes!$D$14)*(1-EXP(-Constantes!$D$22)))</f>
        <v>0.18658465065219676</v>
      </c>
      <c r="X427" s="119">
        <f>X426+(Entradas!$E$19*U427-Y426)/(800*Entradas!$D$44)</f>
        <v>0</v>
      </c>
      <c r="Y427" s="119">
        <f>8000*Entradas!$D$45*X427/Constantes!$E$32</f>
        <v>0</v>
      </c>
      <c r="Z427" s="119">
        <f>10*Escenarios!$E$11*T427</f>
        <v>32.139880391487161</v>
      </c>
      <c r="AA427" s="119">
        <f>10*Escenarios!$E$11*Y427</f>
        <v>0</v>
      </c>
      <c r="AB427" s="119">
        <f>0.001*Observaciones!$F426*Escenarios!$E$9</f>
        <v>33</v>
      </c>
      <c r="AC427" s="119">
        <f>Observaciones!$I426</f>
        <v>0.31269447813933815</v>
      </c>
      <c r="AD427" s="119">
        <f>MIN(0.0005*ETo!$M426*Escenarios!$E$9*(AH426/Constantes!$E$27)^(2/3),AH426+Z427+AA427+AB427+AC427)</f>
        <v>6.0248923666968937</v>
      </c>
      <c r="AE427" s="119">
        <f>MIN(Constantes!$E$26*(AH426/Constantes!$E$27)^(2/3),AH426+Z427+AA427+AB427+AC427-AD427)</f>
        <v>19.963356515351226</v>
      </c>
      <c r="AF427" s="119">
        <f>MIN(Entradas!$E$20,AH426+Z427+AA427+AB427+AC427-AD427-AE427)</f>
        <v>1</v>
      </c>
      <c r="AG427" s="119">
        <f>MAX(0,AH426+Z427+AA427+AB427+AC427-AD427-AE427-AF427-Constantes!$E$27)</f>
        <v>20.150978383647271</v>
      </c>
      <c r="AH427" s="119">
        <f t="shared" si="57"/>
        <v>6666.666666666667</v>
      </c>
      <c r="AI427" s="119">
        <f>(Escenarios!$E$11*S427+0.1*AD427)/(Escenarios!$E$12)</f>
        <v>1.2592432590169955</v>
      </c>
      <c r="AJ427" s="119">
        <f>AG427/10/Escenarios!$E$12</f>
        <v>5.7574223953277909E-2</v>
      </c>
      <c r="AK427" s="119">
        <f>(Escenarios!$E$11*U427+0.1*AE427)/(Escenarios!$E$12)</f>
        <v>5.0901860503098897</v>
      </c>
      <c r="AL427" s="121">
        <f t="shared" si="58"/>
        <v>202.14108230106677</v>
      </c>
      <c r="AM427" s="121">
        <f>MAX(0,(AL427-Constantes!$D$13)*(1-EXP(-Constantes!$D$23)))</f>
        <v>1.11653651355707</v>
      </c>
      <c r="AN427" s="121">
        <f>AJ427+W427*Escenarios!$E$11/Escenarios!$E$12+AM427</f>
        <v>1.3580298931532275</v>
      </c>
      <c r="AO427" s="121">
        <f>0.0526*AJ427*Observaciones!$F426^1.218</f>
        <v>3.0159098135250594E-2</v>
      </c>
      <c r="AP427" s="121">
        <f>AO427*Constantes!$E$38</f>
        <v>1.3506261703938286E-4</v>
      </c>
      <c r="AQ427" s="121">
        <f t="shared" si="59"/>
        <v>9.945481886689489</v>
      </c>
      <c r="AR427" s="15"/>
      <c r="AS427" s="74">
        <v>421</v>
      </c>
      <c r="AT427" s="146">
        <f>ETo!$I426*((1-Constantes!$F$19)*ETo!$K426+ETo!$L426)</f>
        <v>2.0252178630870108</v>
      </c>
      <c r="AU427" s="121">
        <f>MIN(AT427*Constantes!$F$17,0.8*(AX426+Observaciones!$F426-AV427-AW427-Constantes!$D$14))</f>
        <v>1.2634997626725415</v>
      </c>
      <c r="AV427" s="121">
        <f>IF(Observaciones!$F426&gt;0.05*Constantes!$F$18,((Observaciones!$F426-0.05*Constantes!$F$18)^2)/(Observaciones!$F426+0.95*Constantes!$F$18),0)</f>
        <v>8.9353068606665323E-2</v>
      </c>
      <c r="AW427" s="121">
        <f>MAX(0,AX426+Observaciones!$F426-AV427-Constantes!$D$13)</f>
        <v>5.1066019678153509</v>
      </c>
      <c r="AX427" s="121">
        <f>AX426+Observaciones!$F426-AV427-AU427-AW427-AY426</f>
        <v>39.049320706646036</v>
      </c>
      <c r="AY427" s="121">
        <f>MAX(0,(AX427-Constantes!$D$14)*(1-EXP(-Constantes!$D$22)))</f>
        <v>0.18653750208264303</v>
      </c>
      <c r="AZ427" s="119">
        <f>AZ426+(Entradas!$F$19*AW427-BA426)/(800*Entradas!$D$44)</f>
        <v>0</v>
      </c>
      <c r="BA427" s="119">
        <f>8000*Entradas!$D$45*AZ427/Constantes!$F$32</f>
        <v>0</v>
      </c>
      <c r="BB427" s="119">
        <f>10*Escenarios!$F$11*AV427</f>
        <v>29.486512640199557</v>
      </c>
      <c r="BC427" s="119">
        <f>10*Escenarios!$F$11*BA427</f>
        <v>0</v>
      </c>
      <c r="BD427" s="119">
        <f>0.001*Observaciones!$F426*Escenarios!$F$9</f>
        <v>132</v>
      </c>
      <c r="BE427" s="119">
        <f>Observaciones!$I426</f>
        <v>0.31269447813933815</v>
      </c>
      <c r="BF427" s="119">
        <f>MIN(0.0005*ETo!$M426*Escenarios!$F$9*(BJ426/Constantes!$F$27)^(2/3),BJ426+BB427+BE427+BC427+BD427)</f>
        <v>23.973887397034098</v>
      </c>
      <c r="BG427" s="119">
        <f>MIN(Constantes!$F$26*(BJ426/Constantes!$F$27)^(2/3),BJ426+BB427+BC427+BD427+BE427-BF427)</f>
        <v>79.436981117102704</v>
      </c>
      <c r="BH427" s="119">
        <f>MIN(Entradas!$F$20,BJ426+BB427+BC427+BD427+BE427-BF427-BG427)</f>
        <v>1</v>
      </c>
      <c r="BI427" s="119">
        <f>MAX(0,BJ426+BB427+BC427+BD427+BE427-BF427-BG427-BH427-Constantes!$F$27)</f>
        <v>0</v>
      </c>
      <c r="BJ427" s="119">
        <f t="shared" si="60"/>
        <v>6653.8016148551424</v>
      </c>
      <c r="BK427" s="119">
        <f>(Escenarios!$F$11*AU427+0.1*BF427)/(Escenarios!$F$12)</f>
        <v>1.2597965973684935</v>
      </c>
      <c r="BL427" s="119">
        <f>BI427/10/Escenarios!$F$12</f>
        <v>0</v>
      </c>
      <c r="BM427" s="119">
        <f>(Escenarios!$F$11*AW427+0.1*BG427)/(Escenarios!$F$12)</f>
        <v>5.0417589442747666</v>
      </c>
      <c r="BN427" s="121">
        <f t="shared" si="61"/>
        <v>202.62180421075951</v>
      </c>
      <c r="BO427" s="121">
        <f>MAX(0,(BN427-Constantes!$D$13)*(1-EXP(-Constantes!$D$23)))</f>
        <v>1.1198571023417894</v>
      </c>
      <c r="BP427" s="121">
        <f>BL427+AY427*Escenarios!$F$11/Escenarios!$F$12+BO427</f>
        <v>1.2957353185911384</v>
      </c>
      <c r="BQ427" s="121">
        <f>0.0526*BL427*Observaciones!$F426^1.218</f>
        <v>0</v>
      </c>
      <c r="BR427" s="121">
        <f>BQ427*Constantes!$F$38</f>
        <v>0</v>
      </c>
      <c r="BS427" s="121">
        <f t="shared" si="62"/>
        <v>0</v>
      </c>
      <c r="BT427" s="15"/>
      <c r="BU427" s="74">
        <v>421</v>
      </c>
      <c r="BV427" s="75">
        <f>0.0526*Observaciones!$F426^2.218</f>
        <v>3.4572771289837139</v>
      </c>
      <c r="BW427" s="75">
        <f>IF(Observaciones!$F426&gt;0.05*$CA$7,((Observaciones!$F426-0.05*$CA$7)^2)/(Observaciones!$F426+0.95*$CA$7),0)</f>
        <v>0.59991056578906099</v>
      </c>
      <c r="BX427" s="75">
        <f>0.0526*BW427*Observaciones!$F426^1.218</f>
        <v>0.31425107250578777</v>
      </c>
      <c r="BY427" s="27"/>
      <c r="BZ427" s="27"/>
      <c r="CA427" s="103"/>
      <c r="CB427" s="37"/>
    </row>
    <row r="428" spans="2:80" s="2" customFormat="1" ht="14.5" x14ac:dyDescent="0.35">
      <c r="B428" s="36"/>
      <c r="C428" s="74">
        <v>422</v>
      </c>
      <c r="D428" s="146">
        <f>ETo!$I427*((1-Constantes!$D$19)*ETo!$K427+ETo!$L427)</f>
        <v>1.9580205938371393</v>
      </c>
      <c r="E428" s="75">
        <f>MIN(D428*Constantes!$D$17,0.8*(H427+Observaciones!$F427-F428-G428-Constantes!$D$14))</f>
        <v>1.2178803593720167</v>
      </c>
      <c r="F428" s="75">
        <f>IF(Observaciones!$F427&gt;0.05*Constantes!$D$18,((Observaciones!$F427-0.05*Constantes!$D$18)^2)/(Observaciones!$F427+0.95*Constantes!$D$18),0)</f>
        <v>3.03549366300951E-2</v>
      </c>
      <c r="G428" s="75">
        <f>MAX(0,H427+Observaciones!$F427-F428-Constantes!$D$13)</f>
        <v>3.9234648838357629</v>
      </c>
      <c r="H428" s="75">
        <f>H427+Observaciones!$F427-F428-E428-G428-I427</f>
        <v>39.095520197915867</v>
      </c>
      <c r="I428" s="75">
        <f>MAX(0,(H428-Constantes!$D$14)*(1-EXP(-Constantes!$D$22)))</f>
        <v>0.18717354413121129</v>
      </c>
      <c r="J428" s="75">
        <f t="shared" si="54"/>
        <v>201.00885774214791</v>
      </c>
      <c r="K428" s="75">
        <f>MAX(0,(J428-Constantes!$D$13)*(1-EXP(-Constantes!$D$23)))</f>
        <v>1.108715667250038</v>
      </c>
      <c r="L428" s="75">
        <f t="shared" si="55"/>
        <v>1.3262441480113445</v>
      </c>
      <c r="M428" s="75">
        <f>0.0526*F428*Observaciones!$F427^1.218</f>
        <v>1.2452904976808213E-2</v>
      </c>
      <c r="N428" s="75">
        <f>M428*Constantes!$D$38</f>
        <v>5.6138863614343101E-5</v>
      </c>
      <c r="O428" s="75">
        <f t="shared" si="56"/>
        <v>4.2329207407641585</v>
      </c>
      <c r="P428" s="15"/>
      <c r="Q428" s="120">
        <v>422</v>
      </c>
      <c r="R428" s="146">
        <f>ETo!$I427*((1-Constantes!$E$19)*ETo!$K427+ETo!$L427)</f>
        <v>1.9582943102402182</v>
      </c>
      <c r="S428" s="121">
        <f>MIN(R428*Constantes!$E$17,0.8*(V427+Observaciones!$F427-T428-U428-Constantes!$D$14))</f>
        <v>1.2189335750392092</v>
      </c>
      <c r="T428" s="121">
        <f>IF(Observaciones!$F427&gt;0.05*Constantes!$E$18,((Observaciones!$F427-0.05*Constantes!$E$18)^2)/(Observaciones!$F427+0.95*Constantes!$E$18),0)</f>
        <v>2.973376456242189E-2</v>
      </c>
      <c r="U428" s="121">
        <f>MAX(0,V427+Observaciones!$F427-T428-Constantes!$D$13)</f>
        <v>3.9230116212103852</v>
      </c>
      <c r="V428" s="121">
        <f>V427+Observaciones!$F427-T428-S428-U428-W427</f>
        <v>39.094481774308598</v>
      </c>
      <c r="W428" s="121">
        <f>MAX(0,(V428-Constantes!$D$14)*(1-EXP(-Constantes!$D$22)))</f>
        <v>0.18715924784654892</v>
      </c>
      <c r="X428" s="119">
        <f>X427+(Entradas!$E$19*U428-Y427)/(800*Entradas!$D$44)</f>
        <v>0</v>
      </c>
      <c r="Y428" s="119">
        <f>8000*Entradas!$D$45*X428/Constantes!$E$32</f>
        <v>0</v>
      </c>
      <c r="Z428" s="119">
        <f>10*Escenarios!$E$11*T428</f>
        <v>10.258148774035552</v>
      </c>
      <c r="AA428" s="119">
        <f>10*Escenarios!$E$11*Y428</f>
        <v>0</v>
      </c>
      <c r="AB428" s="119">
        <f>0.001*Observaciones!$F427*Escenarios!$E$9</f>
        <v>27</v>
      </c>
      <c r="AC428" s="119">
        <f>Observaciones!$I427</f>
        <v>0</v>
      </c>
      <c r="AD428" s="119">
        <f>MIN(0.0005*ETo!$M427*Escenarios!$E$9*(AH427/Constantes!$E$27)^(2/3),AH427+Z428+AA428+AB428+AC428)</f>
        <v>5.8393730752163755</v>
      </c>
      <c r="AE428" s="119">
        <f>MIN(Constantes!$E$26*(AH427/Constantes!$E$27)^(2/3),AH427+Z428+AA428+AB428+AC428-AD428)</f>
        <v>20</v>
      </c>
      <c r="AF428" s="119">
        <f>MIN(Entradas!$E$20,AH427+Z428+AA428+AB428+AC428-AD428-AE428)</f>
        <v>1</v>
      </c>
      <c r="AG428" s="119">
        <f>MAX(0,AH427+Z428+AA428+AB428+AC428-AD428-AE428-AF428-Constantes!$E$27)</f>
        <v>10.418775698818536</v>
      </c>
      <c r="AH428" s="119">
        <f t="shared" si="57"/>
        <v>6666.666666666667</v>
      </c>
      <c r="AI428" s="119">
        <f>(Escenarios!$E$11*S428+0.1*AD428)/(Escenarios!$E$12)</f>
        <v>1.2182041613249817</v>
      </c>
      <c r="AJ428" s="119">
        <f>AG428/10/Escenarios!$E$12</f>
        <v>2.976793056805296E-2</v>
      </c>
      <c r="AK428" s="119">
        <f>(Escenarios!$E$11*U428+0.1*AE428)/(Escenarios!$E$12)</f>
        <v>3.9241114551930942</v>
      </c>
      <c r="AL428" s="121">
        <f t="shared" si="58"/>
        <v>204.94865724270281</v>
      </c>
      <c r="AM428" s="121">
        <f>MAX(0,(AL428-Constantes!$D$13)*(1-EXP(-Constantes!$D$23)))</f>
        <v>1.1359298502772845</v>
      </c>
      <c r="AN428" s="121">
        <f>AJ428+W428*Escenarios!$E$11/Escenarios!$E$12+AM428</f>
        <v>1.3501833251512214</v>
      </c>
      <c r="AO428" s="121">
        <f>0.0526*AJ428*Observaciones!$F427^1.218</f>
        <v>1.2212089757837412E-2</v>
      </c>
      <c r="AP428" s="121">
        <f>AO428*Constantes!$E$38</f>
        <v>5.4689858258245266E-5</v>
      </c>
      <c r="AQ428" s="121">
        <f t="shared" si="59"/>
        <v>4.0505505615039326</v>
      </c>
      <c r="AR428" s="15"/>
      <c r="AS428" s="74">
        <v>422</v>
      </c>
      <c r="AT428" s="146">
        <f>ETo!$I427*((1-Constantes!$F$19)*ETo!$K427+ETo!$L427)</f>
        <v>1.959165226068198</v>
      </c>
      <c r="AU428" s="121">
        <f>MIN(AT428*Constantes!$F$17,0.8*(AX427+Observaciones!$F427-AV428-AW428-Constantes!$D$14))</f>
        <v>1.2222906203287383</v>
      </c>
      <c r="AV428" s="121">
        <f>IF(Observaciones!$F427&gt;0.05*Constantes!$F$18,((Observaciones!$F427-0.05*Constantes!$F$18)^2)/(Observaciones!$F427+0.95*Constantes!$F$18),0)</f>
        <v>2.7807397068209536E-2</v>
      </c>
      <c r="AW428" s="121">
        <f>MAX(0,AX427+Observaciones!$F427-AV428-Constantes!$D$13)</f>
        <v>3.9215133095778256</v>
      </c>
      <c r="AX428" s="121">
        <f>AX427+Observaciones!$F427-AV428-AU428-AW428-AY427</f>
        <v>39.091171877588621</v>
      </c>
      <c r="AY428" s="121">
        <f>MAX(0,(AX428-Constantes!$D$14)*(1-EXP(-Constantes!$D$22)))</f>
        <v>0.18711367952030855</v>
      </c>
      <c r="AZ428" s="119">
        <f>AZ427+(Entradas!$F$19*AW428-BA427)/(800*Entradas!$D$44)</f>
        <v>0</v>
      </c>
      <c r="BA428" s="119">
        <f>8000*Entradas!$D$45*AZ428/Constantes!$F$32</f>
        <v>0</v>
      </c>
      <c r="BB428" s="119">
        <f>10*Escenarios!$F$11*AV428</f>
        <v>9.1764410325091461</v>
      </c>
      <c r="BC428" s="119">
        <f>10*Escenarios!$F$11*BA428</f>
        <v>0</v>
      </c>
      <c r="BD428" s="119">
        <f>0.001*Observaciones!$F427*Escenarios!$F$9</f>
        <v>108</v>
      </c>
      <c r="BE428" s="119">
        <f>Observaciones!$I427</f>
        <v>0</v>
      </c>
      <c r="BF428" s="119">
        <f>MIN(0.0005*ETo!$M427*Escenarios!$F$9*(BJ427/Constantes!$F$27)^(2/3),BJ427+BB428+BE428+BC428+BD428)</f>
        <v>23.327433092982652</v>
      </c>
      <c r="BG428" s="119">
        <f>MIN(Constantes!$F$26*(BJ427/Constantes!$F$27)^(2/3),BJ427+BB428+BC428+BD428+BE428-BF428)</f>
        <v>79.897046455173665</v>
      </c>
      <c r="BH428" s="119">
        <f>MIN(Entradas!$F$20,BJ427+BB428+BC428+BD428+BE428-BF428-BG428)</f>
        <v>1</v>
      </c>
      <c r="BI428" s="119">
        <f>MAX(0,BJ427+BB428+BC428+BD428+BE428-BF428-BG428-BH428-Constantes!$F$27)</f>
        <v>8.6909672828369366E-2</v>
      </c>
      <c r="BJ428" s="119">
        <f t="shared" si="60"/>
        <v>6666.666666666667</v>
      </c>
      <c r="BK428" s="119">
        <f>(Escenarios!$F$11*AU428+0.1*BF428)/(Escenarios!$F$12)</f>
        <v>1.2190952508613322</v>
      </c>
      <c r="BL428" s="119">
        <f>BI428/10/Escenarios!$F$12</f>
        <v>2.4831335093819821E-4</v>
      </c>
      <c r="BM428" s="119">
        <f>(Escenarios!$F$11*AW428+0.1*BG428)/(Escenarios!$F$12)</f>
        <v>3.9257041103310177</v>
      </c>
      <c r="BN428" s="121">
        <f t="shared" si="61"/>
        <v>205.42765121874874</v>
      </c>
      <c r="BO428" s="121">
        <f>MAX(0,(BN428-Constantes!$D$13)*(1-EXP(-Constantes!$D$23)))</f>
        <v>1.1392385033524541</v>
      </c>
      <c r="BP428" s="121">
        <f>BL428+AY428*Escenarios!$F$11/Escenarios!$F$12+BO428</f>
        <v>1.3159082859653974</v>
      </c>
      <c r="BQ428" s="121">
        <f>0.0526*BL428*Observaciones!$F427^1.218</f>
        <v>1.0186885254902688E-4</v>
      </c>
      <c r="BR428" s="121">
        <f>BQ428*Constantes!$F$38</f>
        <v>4.465582062963178E-7</v>
      </c>
      <c r="BS428" s="121">
        <f t="shared" si="62"/>
        <v>3.3935359406047569E-2</v>
      </c>
      <c r="BT428" s="15"/>
      <c r="BU428" s="74">
        <v>422</v>
      </c>
      <c r="BV428" s="75">
        <f>0.0526*Observaciones!$F427^2.218</f>
        <v>2.215313037685418</v>
      </c>
      <c r="BW428" s="75">
        <f>IF(Observaciones!$F427&gt;0.05*$CA$7,((Observaciones!$F427-0.05*$CA$7)^2)/(Observaciones!$F427+0.95*$CA$7),0)</f>
        <v>0.35127835852292982</v>
      </c>
      <c r="BX428" s="75">
        <f>0.0526*BW428*Observaciones!$F427^1.218</f>
        <v>0.14410954212825539</v>
      </c>
      <c r="BY428" s="27"/>
      <c r="BZ428" s="27"/>
      <c r="CA428" s="103"/>
      <c r="CB428" s="37"/>
    </row>
    <row r="429" spans="2:80" s="2" customFormat="1" ht="14.5" x14ac:dyDescent="0.35">
      <c r="B429" s="36"/>
      <c r="C429" s="74">
        <v>423</v>
      </c>
      <c r="D429" s="146">
        <f>ETo!$I428*((1-Constantes!$D$19)*ETo!$K428+ETo!$L428)</f>
        <v>2.0369698463872159</v>
      </c>
      <c r="E429" s="75">
        <f>MIN(D429*Constantes!$D$17,0.8*(H428+Observaciones!$F428-F429-G429-Constantes!$D$14))</f>
        <v>1.2669864537463422</v>
      </c>
      <c r="F429" s="75">
        <f>IF(Observaciones!$F428&gt;0.05*Constantes!$D$18,((Observaciones!$F428-0.05*Constantes!$D$18)^2)/(Observaciones!$F428+0.95*Constantes!$D$18),0)</f>
        <v>0</v>
      </c>
      <c r="G429" s="75">
        <f>MAX(0,H428+Observaciones!$F428-F429-Constantes!$D$13)</f>
        <v>0</v>
      </c>
      <c r="H429" s="75">
        <f>H428+Observaciones!$F428-F429-E429-G429-I428</f>
        <v>38.241360200038315</v>
      </c>
      <c r="I429" s="75">
        <f>MAX(0,(H429-Constantes!$D$14)*(1-EXP(-Constantes!$D$22)))</f>
        <v>0.17541407103047935</v>
      </c>
      <c r="J429" s="75">
        <f t="shared" si="54"/>
        <v>199.90014207489787</v>
      </c>
      <c r="K429" s="75">
        <f>MAX(0,(J429-Constantes!$D$13)*(1-EXP(-Constantes!$D$23)))</f>
        <v>1.1010572087194785</v>
      </c>
      <c r="L429" s="75">
        <f t="shared" si="55"/>
        <v>1.2764712797499578</v>
      </c>
      <c r="M429" s="75">
        <f>0.0526*F429*Observaciones!$F428^1.218</f>
        <v>0</v>
      </c>
      <c r="N429" s="75">
        <f>M429*Constantes!$D$38</f>
        <v>0</v>
      </c>
      <c r="O429" s="75">
        <f t="shared" si="56"/>
        <v>0</v>
      </c>
      <c r="P429" s="15"/>
      <c r="Q429" s="120">
        <v>423</v>
      </c>
      <c r="R429" s="146">
        <f>ETo!$I428*((1-Constantes!$E$19)*ETo!$K428+ETo!$L428)</f>
        <v>2.0372548062093183</v>
      </c>
      <c r="S429" s="121">
        <f>MIN(R429*Constantes!$E$17,0.8*(V428+Observaciones!$F428-T429-U429-Constantes!$D$14))</f>
        <v>1.2680822648634051</v>
      </c>
      <c r="T429" s="121">
        <f>IF(Observaciones!$F428&gt;0.05*Constantes!$E$18,((Observaciones!$F428-0.05*Constantes!$E$18)^2)/(Observaciones!$F428+0.95*Constantes!$E$18),0)</f>
        <v>0</v>
      </c>
      <c r="U429" s="121">
        <f>MAX(0,V428+Observaciones!$F428-T429-Constantes!$D$13)</f>
        <v>0</v>
      </c>
      <c r="V429" s="121">
        <f>V428+Observaciones!$F428-T429-S429-U429-W428</f>
        <v>38.239240261598646</v>
      </c>
      <c r="W429" s="121">
        <f>MAX(0,(V429-Constantes!$D$14)*(1-EXP(-Constantes!$D$22)))</f>
        <v>0.17538488521152451</v>
      </c>
      <c r="X429" s="119">
        <f>X428+(Entradas!$E$19*U429-Y428)/(800*Entradas!$D$44)</f>
        <v>0</v>
      </c>
      <c r="Y429" s="119">
        <f>8000*Entradas!$D$45*X429/Constantes!$E$32</f>
        <v>0</v>
      </c>
      <c r="Z429" s="119">
        <f>10*Escenarios!$E$11*T429</f>
        <v>0</v>
      </c>
      <c r="AA429" s="119">
        <f>10*Escenarios!$E$11*Y429</f>
        <v>0</v>
      </c>
      <c r="AB429" s="119">
        <f>0.001*Observaciones!$F428*Escenarios!$E$9</f>
        <v>2.9999999999999996</v>
      </c>
      <c r="AC429" s="119">
        <f>Observaciones!$I428</f>
        <v>0</v>
      </c>
      <c r="AD429" s="119">
        <f>MIN(0.0005*ETo!$M428*Escenarios!$E$9*(AH428/Constantes!$E$27)^(2/3),AH428+Z429+AA429+AB429+AC429)</f>
        <v>6.0755360022214191</v>
      </c>
      <c r="AE429" s="119">
        <f>MIN(Constantes!$E$26*(AH428/Constantes!$E$27)^(2/3),AH428+Z429+AA429+AB429+AC429-AD429)</f>
        <v>20</v>
      </c>
      <c r="AF429" s="119">
        <f>MIN(Entradas!$E$20,AH428+Z429+AA429+AB429+AC429-AD429-AE429)</f>
        <v>1</v>
      </c>
      <c r="AG429" s="119">
        <f>MAX(0,AH428+Z429+AA429+AB429+AC429-AD429-AE429-AF429-Constantes!$E$27)</f>
        <v>0</v>
      </c>
      <c r="AH429" s="119">
        <f t="shared" si="57"/>
        <v>6642.5911306644457</v>
      </c>
      <c r="AI429" s="119">
        <f>(Escenarios!$E$11*S429+0.1*AD429)/(Escenarios!$E$12)</f>
        <v>1.2673254782288463</v>
      </c>
      <c r="AJ429" s="119">
        <f>AG429/10/Escenarios!$E$12</f>
        <v>0</v>
      </c>
      <c r="AK429" s="119">
        <f>(Escenarios!$E$11*U429+0.1*AE429)/(Escenarios!$E$12)</f>
        <v>5.7142857142857141E-2</v>
      </c>
      <c r="AL429" s="121">
        <f t="shared" si="58"/>
        <v>203.86987024956838</v>
      </c>
      <c r="AM429" s="121">
        <f>MAX(0,(AL429-Constantes!$D$13)*(1-EXP(-Constantes!$D$23)))</f>
        <v>1.1284781241997421</v>
      </c>
      <c r="AN429" s="121">
        <f>AJ429+W429*Escenarios!$E$11/Escenarios!$E$12+AM429</f>
        <v>1.301357511051102</v>
      </c>
      <c r="AO429" s="121">
        <f>0.0526*AJ429*Observaciones!$F428^1.218</f>
        <v>0</v>
      </c>
      <c r="AP429" s="121">
        <f>AO429*Constantes!$E$38</f>
        <v>0</v>
      </c>
      <c r="AQ429" s="121">
        <f t="shared" si="59"/>
        <v>0</v>
      </c>
      <c r="AR429" s="15"/>
      <c r="AS429" s="74">
        <v>423</v>
      </c>
      <c r="AT429" s="146">
        <f>ETo!$I428*((1-Constantes!$F$19)*ETo!$K428+ETo!$L428)</f>
        <v>2.0381614965523713</v>
      </c>
      <c r="AU429" s="121">
        <f>MIN(AT429*Constantes!$F$17,0.8*(AX428+Observaciones!$F428-AV429-AW429-Constantes!$D$14))</f>
        <v>1.2715750804493038</v>
      </c>
      <c r="AV429" s="121">
        <f>IF(Observaciones!$F428&gt;0.05*Constantes!$F$18,((Observaciones!$F428-0.05*Constantes!$F$18)^2)/(Observaciones!$F428+0.95*Constantes!$F$18),0)</f>
        <v>0</v>
      </c>
      <c r="AW429" s="121">
        <f>MAX(0,AX428+Observaciones!$F428-AV429-Constantes!$D$13)</f>
        <v>0</v>
      </c>
      <c r="AX429" s="121">
        <f>AX428+Observaciones!$F428-AV429-AU429-AW429-AY428</f>
        <v>38.232483117619012</v>
      </c>
      <c r="AY429" s="121">
        <f>MAX(0,(AX429-Constantes!$D$14)*(1-EXP(-Constantes!$D$22)))</f>
        <v>0.17529185761357599</v>
      </c>
      <c r="AZ429" s="119">
        <f>AZ428+(Entradas!$F$19*AW429-BA428)/(800*Entradas!$D$44)</f>
        <v>0</v>
      </c>
      <c r="BA429" s="119">
        <f>8000*Entradas!$D$45*AZ429/Constantes!$F$32</f>
        <v>0</v>
      </c>
      <c r="BB429" s="119">
        <f>10*Escenarios!$F$11*AV429</f>
        <v>0</v>
      </c>
      <c r="BC429" s="119">
        <f>10*Escenarios!$F$11*BA429</f>
        <v>0</v>
      </c>
      <c r="BD429" s="119">
        <f>0.001*Observaciones!$F428*Escenarios!$F$9</f>
        <v>11.999999999999998</v>
      </c>
      <c r="BE429" s="119">
        <f>Observaciones!$I428</f>
        <v>0</v>
      </c>
      <c r="BF429" s="119">
        <f>MIN(0.0005*ETo!$M428*Escenarios!$F$9*(BJ428/Constantes!$F$27)^(2/3),BJ428+BB429+BE429+BC429+BD429)</f>
        <v>24.302144008885676</v>
      </c>
      <c r="BG429" s="119">
        <f>MIN(Constantes!$F$26*(BJ428/Constantes!$F$27)^(2/3),BJ428+BB429+BC429+BD429+BE429-BF429)</f>
        <v>80</v>
      </c>
      <c r="BH429" s="119">
        <f>MIN(Entradas!$F$20,BJ428+BB429+BC429+BD429+BE429-BF429-BG429)</f>
        <v>1</v>
      </c>
      <c r="BI429" s="119">
        <f>MAX(0,BJ428+BB429+BC429+BD429+BE429-BF429-BG429-BH429-Constantes!$F$27)</f>
        <v>0</v>
      </c>
      <c r="BJ429" s="119">
        <f t="shared" si="60"/>
        <v>6573.364522657781</v>
      </c>
      <c r="BK429" s="119">
        <f>(Escenarios!$F$11*AU429+0.1*BF429)/(Escenarios!$F$12)</f>
        <v>1.2683483444490169</v>
      </c>
      <c r="BL429" s="119">
        <f>BI429/10/Escenarios!$F$12</f>
        <v>0</v>
      </c>
      <c r="BM429" s="119">
        <f>(Escenarios!$F$11*AW429+0.1*BG429)/(Escenarios!$F$12)</f>
        <v>0.22857142857142856</v>
      </c>
      <c r="BN429" s="121">
        <f t="shared" si="61"/>
        <v>204.5169841439677</v>
      </c>
      <c r="BO429" s="121">
        <f>MAX(0,(BN429-Constantes!$D$13)*(1-EXP(-Constantes!$D$23)))</f>
        <v>1.1329480663780629</v>
      </c>
      <c r="BP429" s="121">
        <f>BL429+AY429*Escenarios!$F$11/Escenarios!$F$12+BO429</f>
        <v>1.2982232464137202</v>
      </c>
      <c r="BQ429" s="121">
        <f>0.0526*BL429*Observaciones!$F428^1.218</f>
        <v>0</v>
      </c>
      <c r="BR429" s="121">
        <f>BQ429*Constantes!$F$38</f>
        <v>0</v>
      </c>
      <c r="BS429" s="121">
        <f t="shared" si="62"/>
        <v>0</v>
      </c>
      <c r="BT429" s="15"/>
      <c r="BU429" s="74">
        <v>423</v>
      </c>
      <c r="BV429" s="75">
        <f>0.0526*Observaciones!$F428^2.218</f>
        <v>1.6940460723560119E-2</v>
      </c>
      <c r="BW429" s="75">
        <f>IF(Observaciones!$F428&gt;0.05*$CA$7,((Observaciones!$F428-0.05*$CA$7)^2)/(Observaciones!$F428+0.95*$CA$7),0)</f>
        <v>0</v>
      </c>
      <c r="BX429" s="75">
        <f>0.0526*BW429*Observaciones!$F428^1.218</f>
        <v>0</v>
      </c>
      <c r="BY429" s="27"/>
      <c r="BZ429" s="27"/>
      <c r="CA429" s="103"/>
      <c r="CB429" s="37"/>
    </row>
    <row r="430" spans="2:80" s="2" customFormat="1" ht="14.5" x14ac:dyDescent="0.35">
      <c r="B430" s="36"/>
      <c r="C430" s="74">
        <v>424</v>
      </c>
      <c r="D430" s="146">
        <f>ETo!$I429*((1-Constantes!$D$19)*ETo!$K429+ETo!$L429)</f>
        <v>2.0586613099651321</v>
      </c>
      <c r="E430" s="75">
        <f>MIN(D430*Constantes!$D$17,0.8*(H429+Observaciones!$F429-F430-G430-Constantes!$D$14))</f>
        <v>1.2804784504805578</v>
      </c>
      <c r="F430" s="75">
        <f>IF(Observaciones!$F429&gt;0.05*Constantes!$D$18,((Observaciones!$F429-0.05*Constantes!$D$18)^2)/(Observaciones!$F429+0.95*Constantes!$D$18),0)</f>
        <v>0</v>
      </c>
      <c r="G430" s="75">
        <f>MAX(0,H429+Observaciones!$F429-F430-Constantes!$D$13)</f>
        <v>0</v>
      </c>
      <c r="H430" s="75">
        <f>H429+Observaciones!$F429-F430-E430-G430-I429</f>
        <v>36.785467678527276</v>
      </c>
      <c r="I430" s="75">
        <f>MAX(0,(H430-Constantes!$D$14)*(1-EXP(-Constantes!$D$22)))</f>
        <v>0.15537036846092847</v>
      </c>
      <c r="J430" s="75">
        <f t="shared" si="54"/>
        <v>198.79908486617839</v>
      </c>
      <c r="K430" s="75">
        <f>MAX(0,(J430-Constantes!$D$13)*(1-EXP(-Constantes!$D$23)))</f>
        <v>1.0934516510261643</v>
      </c>
      <c r="L430" s="75">
        <f t="shared" si="55"/>
        <v>1.2488220194870927</v>
      </c>
      <c r="M430" s="75">
        <f>0.0526*F430*Observaciones!$F429^1.218</f>
        <v>0</v>
      </c>
      <c r="N430" s="75">
        <f>M430*Constantes!$D$38</f>
        <v>0</v>
      </c>
      <c r="O430" s="75">
        <f t="shared" si="56"/>
        <v>0</v>
      </c>
      <c r="P430" s="15"/>
      <c r="Q430" s="120">
        <v>424</v>
      </c>
      <c r="R430" s="146">
        <f>ETo!$I429*((1-Constantes!$E$19)*ETo!$K429+ETo!$L429)</f>
        <v>2.058949422142935</v>
      </c>
      <c r="S430" s="121">
        <f>MIN(R430*Constantes!$E$17,0.8*(V429+Observaciones!$F429-T430-U430-Constantes!$D$14))</f>
        <v>1.2815860041230174</v>
      </c>
      <c r="T430" s="121">
        <f>IF(Observaciones!$F429&gt;0.05*Constantes!$E$18,((Observaciones!$F429-0.05*Constantes!$E$18)^2)/(Observaciones!$F429+0.95*Constantes!$E$18),0)</f>
        <v>0</v>
      </c>
      <c r="U430" s="121">
        <f>MAX(0,V429+Observaciones!$F429-T430-Constantes!$D$13)</f>
        <v>0</v>
      </c>
      <c r="V430" s="121">
        <f>V429+Observaciones!$F429-T430-S430-U430-W429</f>
        <v>36.782269372264103</v>
      </c>
      <c r="W430" s="121">
        <f>MAX(0,(V430-Constantes!$D$14)*(1-EXP(-Constantes!$D$22)))</f>
        <v>0.15532633643348265</v>
      </c>
      <c r="X430" s="119">
        <f>X429+(Entradas!$E$19*U430-Y429)/(800*Entradas!$D$44)</f>
        <v>0</v>
      </c>
      <c r="Y430" s="119">
        <f>8000*Entradas!$D$45*X430/Constantes!$E$32</f>
        <v>0</v>
      </c>
      <c r="Z430" s="119">
        <f>10*Escenarios!$E$11*T430</f>
        <v>0</v>
      </c>
      <c r="AA430" s="119">
        <f>10*Escenarios!$E$11*Y430</f>
        <v>0</v>
      </c>
      <c r="AB430" s="119">
        <f>0.001*Observaciones!$F429*Escenarios!$E$9</f>
        <v>0</v>
      </c>
      <c r="AC430" s="119">
        <f>Observaciones!$I429</f>
        <v>0</v>
      </c>
      <c r="AD430" s="119">
        <f>MIN(0.0005*ETo!$M429*Escenarios!$E$9*(AH429/Constantes!$E$27)^(2/3),AH429+Z430+AA430+AB430+AC430)</f>
        <v>6.1258474551184774</v>
      </c>
      <c r="AE430" s="119">
        <f>MIN(Constantes!$E$26*(AH429/Constantes!$E$27)^(2/3),AH429+Z430+AA430+AB430+AC430-AD430)</f>
        <v>19.95181989980918</v>
      </c>
      <c r="AF430" s="119">
        <f>MIN(Entradas!$E$20,AH429+Z430+AA430+AB430+AC430-AD430-AE430)</f>
        <v>1</v>
      </c>
      <c r="AG430" s="119">
        <f>MAX(0,AH429+Z430+AA430+AB430+AC430-AD430-AE430-AF430-Constantes!$E$27)</f>
        <v>0</v>
      </c>
      <c r="AH430" s="119">
        <f t="shared" si="57"/>
        <v>6615.5134633095176</v>
      </c>
      <c r="AI430" s="119">
        <f>(Escenarios!$E$11*S430+0.1*AD430)/(Escenarios!$E$12)</f>
        <v>1.280780053935884</v>
      </c>
      <c r="AJ430" s="119">
        <f>AG430/10/Escenarios!$E$12</f>
        <v>0</v>
      </c>
      <c r="AK430" s="119">
        <f>(Escenarios!$E$11*U430+0.1*AE430)/(Escenarios!$E$12)</f>
        <v>5.7005199713740518E-2</v>
      </c>
      <c r="AL430" s="121">
        <f t="shared" si="58"/>
        <v>202.79839732508236</v>
      </c>
      <c r="AM430" s="121">
        <f>MAX(0,(AL430-Constantes!$D$13)*(1-EXP(-Constantes!$D$23)))</f>
        <v>1.1210769200847626</v>
      </c>
      <c r="AN430" s="121">
        <f>AJ430+W430*Escenarios!$E$11/Escenarios!$E$12+AM430</f>
        <v>1.2741843088549096</v>
      </c>
      <c r="AO430" s="121">
        <f>0.0526*AJ430*Observaciones!$F429^1.218</f>
        <v>0</v>
      </c>
      <c r="AP430" s="121">
        <f>AO430*Constantes!$E$38</f>
        <v>0</v>
      </c>
      <c r="AQ430" s="121">
        <f t="shared" si="59"/>
        <v>0</v>
      </c>
      <c r="AR430" s="15"/>
      <c r="AS430" s="74">
        <v>424</v>
      </c>
      <c r="AT430" s="146">
        <f>ETo!$I429*((1-Constantes!$F$19)*ETo!$K429+ETo!$L429)</f>
        <v>2.0598661427086737</v>
      </c>
      <c r="AU430" s="121">
        <f>MIN(AT430*Constantes!$F$17,0.8*(AX429+Observaciones!$F429-AV430-AW430-Constantes!$D$14))</f>
        <v>1.2851162484229943</v>
      </c>
      <c r="AV430" s="121">
        <f>IF(Observaciones!$F429&gt;0.05*Constantes!$F$18,((Observaciones!$F429-0.05*Constantes!$F$18)^2)/(Observaciones!$F429+0.95*Constantes!$F$18),0)</f>
        <v>0</v>
      </c>
      <c r="AW430" s="121">
        <f>MAX(0,AX429+Observaciones!$F429-AV430-Constantes!$D$13)</f>
        <v>0</v>
      </c>
      <c r="AX430" s="121">
        <f>AX429+Observaciones!$F429-AV430-AU430-AW430-AY429</f>
        <v>36.772075011582444</v>
      </c>
      <c r="AY430" s="121">
        <f>MAX(0,(AX430-Constantes!$D$14)*(1-EXP(-Constantes!$D$22)))</f>
        <v>0.15518598765747696</v>
      </c>
      <c r="AZ430" s="119">
        <f>AZ429+(Entradas!$F$19*AW430-BA429)/(800*Entradas!$D$44)</f>
        <v>0</v>
      </c>
      <c r="BA430" s="119">
        <f>8000*Entradas!$D$45*AZ430/Constantes!$F$32</f>
        <v>0</v>
      </c>
      <c r="BB430" s="119">
        <f>10*Escenarios!$F$11*AV430</f>
        <v>0</v>
      </c>
      <c r="BC430" s="119">
        <f>10*Escenarios!$F$11*BA430</f>
        <v>0</v>
      </c>
      <c r="BD430" s="119">
        <f>0.001*Observaciones!$F429*Escenarios!$F$9</f>
        <v>0</v>
      </c>
      <c r="BE430" s="119">
        <f>Observaciones!$I429</f>
        <v>0</v>
      </c>
      <c r="BF430" s="119">
        <f>MIN(0.0005*ETo!$M429*Escenarios!$F$9*(BJ429/Constantes!$F$27)^(2/3),BJ429+BB430+BE430+BC430+BD430)</f>
        <v>24.332849278549876</v>
      </c>
      <c r="BG430" s="119">
        <f>MIN(Constantes!$F$26*(BJ429/Constantes!$F$27)^(2/3),BJ429+BB430+BC430+BD430+BE430-BF430)</f>
        <v>79.251830871038123</v>
      </c>
      <c r="BH430" s="119">
        <f>MIN(Entradas!$F$20,BJ429+BB430+BC430+BD430+BE430-BF430-BG430)</f>
        <v>1</v>
      </c>
      <c r="BI430" s="119">
        <f>MAX(0,BJ429+BB430+BC430+BD430+BE430-BF430-BG430-BH430-Constantes!$F$27)</f>
        <v>0</v>
      </c>
      <c r="BJ430" s="119">
        <f t="shared" si="60"/>
        <v>6468.7798425081937</v>
      </c>
      <c r="BK430" s="119">
        <f>(Escenarios!$F$11*AU430+0.1*BF430)/(Escenarios!$F$12)</f>
        <v>1.2812034607375373</v>
      </c>
      <c r="BL430" s="119">
        <f>BI430/10/Escenarios!$F$12</f>
        <v>0</v>
      </c>
      <c r="BM430" s="119">
        <f>(Escenarios!$F$11*AW430+0.1*BG430)/(Escenarios!$F$12)</f>
        <v>0.22643380248868036</v>
      </c>
      <c r="BN430" s="121">
        <f t="shared" si="61"/>
        <v>203.61046988007831</v>
      </c>
      <c r="BO430" s="121">
        <f>MAX(0,(BN430-Constantes!$D$13)*(1-EXP(-Constantes!$D$23)))</f>
        <v>1.1266863149638549</v>
      </c>
      <c r="BP430" s="121">
        <f>BL430+AY430*Escenarios!$F$11/Escenarios!$F$12+BO430</f>
        <v>1.2730045318980474</v>
      </c>
      <c r="BQ430" s="121">
        <f>0.0526*BL430*Observaciones!$F429^1.218</f>
        <v>0</v>
      </c>
      <c r="BR430" s="121">
        <f>BQ430*Constantes!$F$38</f>
        <v>0</v>
      </c>
      <c r="BS430" s="121">
        <f t="shared" si="62"/>
        <v>0</v>
      </c>
      <c r="BT430" s="15"/>
      <c r="BU430" s="74">
        <v>424</v>
      </c>
      <c r="BV430" s="75">
        <f>0.0526*Observaciones!$F429^2.218</f>
        <v>0</v>
      </c>
      <c r="BW430" s="75">
        <f>IF(Observaciones!$F429&gt;0.05*$CA$7,((Observaciones!$F429-0.05*$CA$7)^2)/(Observaciones!$F429+0.95*$CA$7),0)</f>
        <v>0</v>
      </c>
      <c r="BX430" s="75">
        <f>0.0526*BW430*Observaciones!$F429^1.218</f>
        <v>0</v>
      </c>
      <c r="BY430" s="27"/>
      <c r="BZ430" s="27"/>
      <c r="CA430" s="103"/>
      <c r="CB430" s="37"/>
    </row>
    <row r="431" spans="2:80" s="2" customFormat="1" ht="14.5" x14ac:dyDescent="0.35">
      <c r="B431" s="36"/>
      <c r="C431" s="74">
        <v>425</v>
      </c>
      <c r="D431" s="146">
        <f>ETo!$I430*((1-Constantes!$D$19)*ETo!$K430+ETo!$L430)</f>
        <v>2.0234464183841956</v>
      </c>
      <c r="E431" s="75">
        <f>MIN(D431*Constantes!$D$17,0.8*(H430+Observaciones!$F430-F431-G431-Constantes!$D$14))</f>
        <v>1.2585749398899002</v>
      </c>
      <c r="F431" s="75">
        <f>IF(Observaciones!$F430&gt;0.05*Constantes!$D$18,((Observaciones!$F430-0.05*Constantes!$D$18)^2)/(Observaciones!$F430+0.95*Constantes!$D$18),0)</f>
        <v>1.5375024894905619E-3</v>
      </c>
      <c r="G431" s="75">
        <f>MAX(0,H430+Observaciones!$F430-F431-Constantes!$D$13)</f>
        <v>0.48393017603778787</v>
      </c>
      <c r="H431" s="75">
        <f>H430+Observaciones!$F430-F431-E431-G431-I430</f>
        <v>39.086054691649174</v>
      </c>
      <c r="I431" s="75">
        <f>MAX(0,(H431-Constantes!$D$14)*(1-EXP(-Constantes!$D$22)))</f>
        <v>0.18704322970931775</v>
      </c>
      <c r="J431" s="75">
        <f t="shared" si="54"/>
        <v>198.18956339119001</v>
      </c>
      <c r="K431" s="75">
        <f>MAX(0,(J431-Constantes!$D$13)*(1-EXP(-Constantes!$D$23)))</f>
        <v>1.0892413786564574</v>
      </c>
      <c r="L431" s="75">
        <f t="shared" si="55"/>
        <v>1.2778221108552656</v>
      </c>
      <c r="M431" s="75">
        <f>0.0526*F431*Observaciones!$F430^1.218</f>
        <v>4.6442886874448056E-4</v>
      </c>
      <c r="N431" s="75">
        <f>M431*Constantes!$D$38</f>
        <v>2.0936888998644442E-6</v>
      </c>
      <c r="O431" s="75">
        <f t="shared" si="56"/>
        <v>0.16384822911407493</v>
      </c>
      <c r="P431" s="15"/>
      <c r="Q431" s="120">
        <v>425</v>
      </c>
      <c r="R431" s="146">
        <f>ETo!$I430*((1-Constantes!$E$19)*ETo!$K430+ETo!$L430)</f>
        <v>2.0237298228096341</v>
      </c>
      <c r="S431" s="121">
        <f>MIN(R431*Constantes!$E$17,0.8*(V430+Observaciones!$F430-T431-U431-Constantes!$D$14))</f>
        <v>1.2596636853467744</v>
      </c>
      <c r="T431" s="121">
        <f>IF(Observaciones!$F430&gt;0.05*Constantes!$E$18,((Observaciones!$F430-0.05*Constantes!$E$18)^2)/(Observaciones!$F430+0.95*Constantes!$E$18),0)</f>
        <v>1.4156247703770322E-3</v>
      </c>
      <c r="U431" s="121">
        <f>MAX(0,V430+Observaciones!$F430-T431-Constantes!$D$13)</f>
        <v>0.48085374749373244</v>
      </c>
      <c r="V431" s="121">
        <f>V430+Observaciones!$F430-T431-S431-U431-W430</f>
        <v>39.085009978219745</v>
      </c>
      <c r="W431" s="121">
        <f>MAX(0,(V431-Constantes!$D$14)*(1-EXP(-Constantes!$D$22)))</f>
        <v>0.18702884683081505</v>
      </c>
      <c r="X431" s="119">
        <f>X430+(Entradas!$E$19*U431-Y430)/(800*Entradas!$D$44)</f>
        <v>0</v>
      </c>
      <c r="Y431" s="119">
        <f>8000*Entradas!$D$45*X431/Constantes!$E$32</f>
        <v>0</v>
      </c>
      <c r="Z431" s="119">
        <f>10*Escenarios!$E$11*T431</f>
        <v>0.48839054578007612</v>
      </c>
      <c r="AA431" s="119">
        <f>10*Escenarios!$E$11*Y431</f>
        <v>0</v>
      </c>
      <c r="AB431" s="119">
        <f>0.001*Observaciones!$F430*Escenarios!$E$9</f>
        <v>21.000000000000004</v>
      </c>
      <c r="AC431" s="119">
        <f>Observaciones!$I430</f>
        <v>0</v>
      </c>
      <c r="AD431" s="119">
        <f>MIN(0.0005*ETo!$M430*Escenarios!$E$9*(AH430/Constantes!$E$27)^(2/3),AH430+Z431+AA431+AB431+AC431)</f>
        <v>6.0054437690601441</v>
      </c>
      <c r="AE431" s="119">
        <f>MIN(Constantes!$E$26*(AH430/Constantes!$E$27)^(2/3),AH430+Z431+AA431+AB431+AC431-AD431)</f>
        <v>19.897562312600943</v>
      </c>
      <c r="AF431" s="119">
        <f>MIN(Entradas!$E$20,AH430+Z431+AA431+AB431+AC431-AD431-AE431)</f>
        <v>1</v>
      </c>
      <c r="AG431" s="119">
        <f>MAX(0,AH430+Z431+AA431+AB431+AC431-AD431-AE431-AF431-Constantes!$E$27)</f>
        <v>0</v>
      </c>
      <c r="AH431" s="119">
        <f t="shared" si="57"/>
        <v>6610.0988477736364</v>
      </c>
      <c r="AI431" s="119">
        <f>(Escenarios!$E$11*S431+0.1*AD431)/(Escenarios!$E$12)</f>
        <v>1.2588269006105637</v>
      </c>
      <c r="AJ431" s="119">
        <f>AG431/10/Escenarios!$E$12</f>
        <v>0</v>
      </c>
      <c r="AK431" s="119">
        <f>(Escenarios!$E$11*U431+0.1*AE431)/(Escenarios!$E$12)</f>
        <v>0.53083458627982472</v>
      </c>
      <c r="AL431" s="121">
        <f t="shared" si="58"/>
        <v>202.20815499127744</v>
      </c>
      <c r="AM431" s="121">
        <f>MAX(0,(AL431-Constantes!$D$13)*(1-EXP(-Constantes!$D$23)))</f>
        <v>1.1169998184707504</v>
      </c>
      <c r="AN431" s="121">
        <f>AJ431+W431*Escenarios!$E$11/Escenarios!$E$12+AM431</f>
        <v>1.3013568246325538</v>
      </c>
      <c r="AO431" s="121">
        <f>0.0526*AJ431*Observaciones!$F430^1.218</f>
        <v>0</v>
      </c>
      <c r="AP431" s="121">
        <f>AO431*Constantes!$E$38</f>
        <v>0</v>
      </c>
      <c r="AQ431" s="121">
        <f t="shared" si="59"/>
        <v>0</v>
      </c>
      <c r="AR431" s="15"/>
      <c r="AS431" s="74">
        <v>425</v>
      </c>
      <c r="AT431" s="146">
        <f>ETo!$I430*((1-Constantes!$F$19)*ETo!$K430+ETo!$L430)</f>
        <v>2.024631564163303</v>
      </c>
      <c r="AU431" s="121">
        <f>MIN(AT431*Constantes!$F$17,0.8*(AX430+Observaciones!$F430-AV431-AW431-Constantes!$D$14))</f>
        <v>1.2631339805191928</v>
      </c>
      <c r="AV431" s="121">
        <f>IF(Observaciones!$F430&gt;0.05*Constantes!$F$18,((Observaciones!$F430-0.05*Constantes!$F$18)^2)/(Observaciones!$F430+0.95*Constantes!$F$18),0)</f>
        <v>1.0624902943761852E-3</v>
      </c>
      <c r="AW431" s="121">
        <f>MAX(0,AX430+Observaciones!$F430-AV431-Constantes!$D$13)</f>
        <v>0.47101252128807403</v>
      </c>
      <c r="AX431" s="121">
        <f>AX430+Observaciones!$F430-AV431-AU431-AW431-AY430</f>
        <v>39.081680031823332</v>
      </c>
      <c r="AY431" s="121">
        <f>MAX(0,(AX431-Constantes!$D$14)*(1-EXP(-Constantes!$D$22)))</f>
        <v>0.18698300247475436</v>
      </c>
      <c r="AZ431" s="119">
        <f>AZ430+(Entradas!$F$19*AW431-BA430)/(800*Entradas!$D$44)</f>
        <v>0</v>
      </c>
      <c r="BA431" s="119">
        <f>8000*Entradas!$D$45*AZ431/Constantes!$F$32</f>
        <v>0</v>
      </c>
      <c r="BB431" s="119">
        <f>10*Escenarios!$F$11*AV431</f>
        <v>0.35062179714414116</v>
      </c>
      <c r="BC431" s="119">
        <f>10*Escenarios!$F$11*BA431</f>
        <v>0</v>
      </c>
      <c r="BD431" s="119">
        <f>0.001*Observaciones!$F430*Escenarios!$F$9</f>
        <v>84.000000000000014</v>
      </c>
      <c r="BE431" s="119">
        <f>Observaciones!$I430</f>
        <v>0</v>
      </c>
      <c r="BF431" s="119">
        <f>MIN(0.0005*ETo!$M430*Escenarios!$F$9*(BJ430/Constantes!$F$27)^(2/3),BJ430+BB431+BE431+BC431+BD431)</f>
        <v>23.665243181373818</v>
      </c>
      <c r="BG431" s="119">
        <f>MIN(Constantes!$F$26*(BJ430/Constantes!$F$27)^(2/3),BJ430+BB431+BC431+BD431+BE431-BF431)</f>
        <v>78.408968421318392</v>
      </c>
      <c r="BH431" s="119">
        <f>MIN(Entradas!$F$20,BJ430+BB431+BC431+BD431+BE431-BF431-BG431)</f>
        <v>1</v>
      </c>
      <c r="BI431" s="119">
        <f>MAX(0,BJ430+BB431+BC431+BD431+BE431-BF431-BG431-BH431-Constantes!$F$27)</f>
        <v>0</v>
      </c>
      <c r="BJ431" s="119">
        <f t="shared" si="60"/>
        <v>6450.0562527026459</v>
      </c>
      <c r="BK431" s="119">
        <f>(Escenarios!$F$11*AU431+0.1*BF431)/(Escenarios!$F$12)</f>
        <v>1.2585698764363069</v>
      </c>
      <c r="BL431" s="119">
        <f>BI431/10/Escenarios!$F$12</f>
        <v>0</v>
      </c>
      <c r="BM431" s="119">
        <f>(Escenarios!$F$11*AW431+0.1*BG431)/(Escenarios!$F$12)</f>
        <v>0.66812314413252238</v>
      </c>
      <c r="BN431" s="121">
        <f t="shared" si="61"/>
        <v>203.15190670924699</v>
      </c>
      <c r="BO431" s="121">
        <f>MAX(0,(BN431-Constantes!$D$13)*(1-EXP(-Constantes!$D$23)))</f>
        <v>1.1235187877689303</v>
      </c>
      <c r="BP431" s="121">
        <f>BL431+AY431*Escenarios!$F$11/Escenarios!$F$12+BO431</f>
        <v>1.2998170472451274</v>
      </c>
      <c r="BQ431" s="121">
        <f>0.0526*BL431*Observaciones!$F430^1.218</f>
        <v>0</v>
      </c>
      <c r="BR431" s="121">
        <f>BQ431*Constantes!$F$38</f>
        <v>0</v>
      </c>
      <c r="BS431" s="121">
        <f t="shared" si="62"/>
        <v>0</v>
      </c>
      <c r="BT431" s="15"/>
      <c r="BU431" s="74">
        <v>425</v>
      </c>
      <c r="BV431" s="75">
        <f>0.0526*Observaciones!$F430^2.218</f>
        <v>1.2686816847842202</v>
      </c>
      <c r="BW431" s="75">
        <f>IF(Observaciones!$F430&gt;0.05*$CA$7,((Observaciones!$F430-0.05*$CA$7)^2)/(Observaciones!$F430+0.95*$CA$7),0)</f>
        <v>0.16418262002606004</v>
      </c>
      <c r="BX431" s="75">
        <f>0.0526*BW431*Observaciones!$F430^1.218</f>
        <v>4.9594162615940303E-2</v>
      </c>
      <c r="BY431" s="27"/>
      <c r="BZ431" s="27"/>
      <c r="CA431" s="103"/>
      <c r="CB431" s="37"/>
    </row>
    <row r="432" spans="2:80" s="2" customFormat="1" ht="14.5" x14ac:dyDescent="0.35">
      <c r="B432" s="36"/>
      <c r="C432" s="74">
        <v>426</v>
      </c>
      <c r="D432" s="146">
        <f>ETo!$I431*((1-Constantes!$D$19)*ETo!$K431+ETo!$L431)</f>
        <v>1.9882244901636059</v>
      </c>
      <c r="E432" s="75">
        <f>MIN(D432*Constantes!$D$17,0.8*(H431+Observaciones!$F431-F432-G432-Constantes!$D$14))</f>
        <v>1.2366670525397454</v>
      </c>
      <c r="F432" s="75">
        <f>IF(Observaciones!$F431&gt;0.05*Constantes!$D$18,((Observaciones!$F431-0.05*Constantes!$D$18)^2)/(Observaciones!$F431+0.95*Constantes!$D$18),0)</f>
        <v>0</v>
      </c>
      <c r="G432" s="75">
        <f>MAX(0,H431+Observaciones!$F431-F432-Constantes!$D$13)</f>
        <v>0.78605469164917707</v>
      </c>
      <c r="H432" s="75">
        <f>H431+Observaciones!$F431-F432-E432-G432-I431</f>
        <v>39.076289717750939</v>
      </c>
      <c r="I432" s="75">
        <f>MAX(0,(H432-Constantes!$D$14)*(1-EXP(-Constantes!$D$22)))</f>
        <v>0.18690879242804612</v>
      </c>
      <c r="J432" s="75">
        <f t="shared" si="54"/>
        <v>197.88637670418274</v>
      </c>
      <c r="K432" s="75">
        <f>MAX(0,(J432-Constantes!$D$13)*(1-EXP(-Constantes!$D$23)))</f>
        <v>1.0871471152325247</v>
      </c>
      <c r="L432" s="75">
        <f t="shared" si="55"/>
        <v>1.2740559076605709</v>
      </c>
      <c r="M432" s="75">
        <f>0.0526*F432*Observaciones!$F431^1.218</f>
        <v>0</v>
      </c>
      <c r="N432" s="75">
        <f>M432*Constantes!$D$38</f>
        <v>0</v>
      </c>
      <c r="O432" s="75">
        <f t="shared" si="56"/>
        <v>0</v>
      </c>
      <c r="P432" s="15"/>
      <c r="Q432" s="120">
        <v>426</v>
      </c>
      <c r="R432" s="146">
        <f>ETo!$I431*((1-Constantes!$E$19)*ETo!$K431+ETo!$L431)</f>
        <v>1.9885031425374422</v>
      </c>
      <c r="S432" s="121">
        <f>MIN(R432*Constantes!$E$17,0.8*(V431+Observaciones!$F431-T432-U432-Constantes!$D$14))</f>
        <v>1.2377369590644114</v>
      </c>
      <c r="T432" s="121">
        <f>IF(Observaciones!$F431&gt;0.05*Constantes!$E$18,((Observaciones!$F431-0.05*Constantes!$E$18)^2)/(Observaciones!$F431+0.95*Constantes!$E$18),0)</f>
        <v>0</v>
      </c>
      <c r="U432" s="121">
        <f>MAX(0,V431+Observaciones!$F431-T432-Constantes!$D$13)</f>
        <v>0.7850099782197475</v>
      </c>
      <c r="V432" s="121">
        <f>V431+Observaciones!$F431-T432-S432-U432-W431</f>
        <v>39.075234194104773</v>
      </c>
      <c r="W432" s="121">
        <f>MAX(0,(V432-Constantes!$D$14)*(1-EXP(-Constantes!$D$22)))</f>
        <v>0.18689426072209511</v>
      </c>
      <c r="X432" s="119">
        <f>X431+(Entradas!$E$19*U432-Y431)/(800*Entradas!$D$44)</f>
        <v>0</v>
      </c>
      <c r="Y432" s="119">
        <f>8000*Entradas!$D$45*X432/Constantes!$E$32</f>
        <v>0</v>
      </c>
      <c r="Z432" s="119">
        <f>10*Escenarios!$E$11*T432</f>
        <v>0</v>
      </c>
      <c r="AA432" s="119">
        <f>10*Escenarios!$E$11*Y432</f>
        <v>0</v>
      </c>
      <c r="AB432" s="119">
        <f>0.001*Observaciones!$F431*Escenarios!$E$9</f>
        <v>11</v>
      </c>
      <c r="AC432" s="119">
        <f>Observaciones!$I431</f>
        <v>0</v>
      </c>
      <c r="AD432" s="119">
        <f>MIN(0.0005*ETo!$M431*Escenarios!$E$9*(AH431/Constantes!$E$27)^(2/3),AH431+Z432+AA432+AB432+AC432)</f>
        <v>5.8983087493242188</v>
      </c>
      <c r="AE432" s="119">
        <f>MIN(Constantes!$E$26*(AH431/Constantes!$E$27)^(2/3),AH431+Z432+AA432+AB432+AC432-AD432)</f>
        <v>19.88670375992908</v>
      </c>
      <c r="AF432" s="119">
        <f>MIN(Entradas!$E$20,AH431+Z432+AA432+AB432+AC432-AD432-AE432)</f>
        <v>1</v>
      </c>
      <c r="AG432" s="119">
        <f>MAX(0,AH431+Z432+AA432+AB432+AC432-AD432-AE432-AF432-Constantes!$E$27)</f>
        <v>0</v>
      </c>
      <c r="AH432" s="119">
        <f t="shared" si="57"/>
        <v>6594.3138352643828</v>
      </c>
      <c r="AI432" s="119">
        <f>(Escenarios!$E$11*S432+0.1*AD432)/(Escenarios!$E$12)</f>
        <v>1.2369073132187034</v>
      </c>
      <c r="AJ432" s="119">
        <f>AG432/10/Escenarios!$E$12</f>
        <v>0</v>
      </c>
      <c r="AK432" s="119">
        <f>(Escenarios!$E$11*U432+0.1*AE432)/(Escenarios!$E$12)</f>
        <v>0.8306147035592627</v>
      </c>
      <c r="AL432" s="121">
        <f t="shared" si="58"/>
        <v>201.92176987636594</v>
      </c>
      <c r="AM432" s="121">
        <f>MAX(0,(AL432-Constantes!$D$13)*(1-EXP(-Constantes!$D$23)))</f>
        <v>1.1150216119827343</v>
      </c>
      <c r="AN432" s="121">
        <f>AJ432+W432*Escenarios!$E$11/Escenarios!$E$12+AM432</f>
        <v>1.2992459546945139</v>
      </c>
      <c r="AO432" s="121">
        <f>0.0526*AJ432*Observaciones!$F431^1.218</f>
        <v>0</v>
      </c>
      <c r="AP432" s="121">
        <f>AO432*Constantes!$E$38</f>
        <v>0</v>
      </c>
      <c r="AQ432" s="121">
        <f t="shared" si="59"/>
        <v>0</v>
      </c>
      <c r="AR432" s="15"/>
      <c r="AS432" s="74">
        <v>426</v>
      </c>
      <c r="AT432" s="146">
        <f>ETo!$I431*((1-Constantes!$F$19)*ETo!$K431+ETo!$L431)</f>
        <v>1.9893897637269224</v>
      </c>
      <c r="AU432" s="121">
        <f>MIN(AT432*Constantes!$F$17,0.8*(AX431+Observaciones!$F431-AV432-AW432-Constantes!$D$14))</f>
        <v>1.2411472069976288</v>
      </c>
      <c r="AV432" s="121">
        <f>IF(Observaciones!$F431&gt;0.05*Constantes!$F$18,((Observaciones!$F431-0.05*Constantes!$F$18)^2)/(Observaciones!$F431+0.95*Constantes!$F$18),0)</f>
        <v>0</v>
      </c>
      <c r="AW432" s="121">
        <f>MAX(0,AX431+Observaciones!$F431-AV432-Constantes!$D$13)</f>
        <v>0.78168003182333479</v>
      </c>
      <c r="AX432" s="121">
        <f>AX431+Observaciones!$F431-AV432-AU432-AW432-AY431</f>
        <v>39.071869790527614</v>
      </c>
      <c r="AY432" s="121">
        <f>MAX(0,(AX432-Constantes!$D$14)*(1-EXP(-Constantes!$D$22)))</f>
        <v>0.18684794198384477</v>
      </c>
      <c r="AZ432" s="119">
        <f>AZ431+(Entradas!$F$19*AW432-BA431)/(800*Entradas!$D$44)</f>
        <v>0</v>
      </c>
      <c r="BA432" s="119">
        <f>8000*Entradas!$D$45*AZ432/Constantes!$F$32</f>
        <v>0</v>
      </c>
      <c r="BB432" s="119">
        <f>10*Escenarios!$F$11*AV432</f>
        <v>0</v>
      </c>
      <c r="BC432" s="119">
        <f>10*Escenarios!$F$11*BA432</f>
        <v>0</v>
      </c>
      <c r="BD432" s="119">
        <f>0.001*Observaciones!$F431*Escenarios!$F$9</f>
        <v>44</v>
      </c>
      <c r="BE432" s="119">
        <f>Observaciones!$I431</f>
        <v>0</v>
      </c>
      <c r="BF432" s="119">
        <f>MIN(0.0005*ETo!$M431*Escenarios!$F$9*(BJ431/Constantes!$F$27)^(2/3),BJ431+BB432+BE432+BC432+BD432)</f>
        <v>23.210857874212657</v>
      </c>
      <c r="BG432" s="119">
        <f>MIN(Constantes!$F$26*(BJ431/Constantes!$F$27)^(2/3),BJ431+BB432+BC432+BD432+BE432-BF432)</f>
        <v>78.257594536937276</v>
      </c>
      <c r="BH432" s="119">
        <f>MIN(Entradas!$F$20,BJ431+BB432+BC432+BD432+BE432-BF432-BG432)</f>
        <v>1</v>
      </c>
      <c r="BI432" s="119">
        <f>MAX(0,BJ431+BB432+BC432+BD432+BE432-BF432-BG432-BH432-Constantes!$F$27)</f>
        <v>0</v>
      </c>
      <c r="BJ432" s="119">
        <f t="shared" si="60"/>
        <v>6391.587800291496</v>
      </c>
      <c r="BK432" s="119">
        <f>(Escenarios!$F$11*AU432+0.1*BF432)/(Escenarios!$F$12)</f>
        <v>1.236541246238372</v>
      </c>
      <c r="BL432" s="119">
        <f>BI432/10/Escenarios!$F$12</f>
        <v>0</v>
      </c>
      <c r="BM432" s="119">
        <f>(Escenarios!$F$11*AW432+0.1*BG432)/(Escenarios!$F$12)</f>
        <v>0.96060572868182215</v>
      </c>
      <c r="BN432" s="121">
        <f t="shared" si="61"/>
        <v>202.98899365015987</v>
      </c>
      <c r="BO432" s="121">
        <f>MAX(0,(BN432-Constantes!$D$13)*(1-EXP(-Constantes!$D$23)))</f>
        <v>1.1223934650699197</v>
      </c>
      <c r="BP432" s="121">
        <f>BL432+AY432*Escenarios!$F$11/Escenarios!$F$12+BO432</f>
        <v>1.2985643817975447</v>
      </c>
      <c r="BQ432" s="121">
        <f>0.0526*BL432*Observaciones!$F431^1.218</f>
        <v>0</v>
      </c>
      <c r="BR432" s="121">
        <f>BQ432*Constantes!$F$38</f>
        <v>0</v>
      </c>
      <c r="BS432" s="121">
        <f t="shared" si="62"/>
        <v>0</v>
      </c>
      <c r="BT432" s="15"/>
      <c r="BU432" s="74">
        <v>426</v>
      </c>
      <c r="BV432" s="75">
        <f>0.0526*Observaciones!$F431^2.218</f>
        <v>0.30232861200727251</v>
      </c>
      <c r="BW432" s="75">
        <f>IF(Observaciones!$F431&gt;0.05*$CA$7,((Observaciones!$F431-0.05*$CA$7)^2)/(Observaciones!$F431+0.95*$CA$7),0)</f>
        <v>6.2440408225724973E-3</v>
      </c>
      <c r="BX432" s="75">
        <f>0.0526*BW432*Observaciones!$F431^1.218</f>
        <v>8.5806917963867778E-4</v>
      </c>
      <c r="BY432" s="27"/>
      <c r="BZ432" s="27"/>
      <c r="CA432" s="103"/>
      <c r="CB432" s="37"/>
    </row>
    <row r="433" spans="2:80" s="2" customFormat="1" ht="14.5" x14ac:dyDescent="0.35">
      <c r="B433" s="36"/>
      <c r="C433" s="74">
        <v>427</v>
      </c>
      <c r="D433" s="146">
        <f>ETo!$I432*((1-Constantes!$D$19)*ETo!$K432+ETo!$L432)</f>
        <v>1.9427443622133582</v>
      </c>
      <c r="E433" s="75">
        <f>MIN(D433*Constantes!$D$17,0.8*(H432+Observaciones!$F432-F433-G433-Constantes!$D$14))</f>
        <v>1.2083786092278259</v>
      </c>
      <c r="F433" s="75">
        <f>IF(Observaciones!$F432&gt;0.05*Constantes!$D$18,((Observaciones!$F432-0.05*Constantes!$D$18)^2)/(Observaciones!$F432+0.95*Constantes!$D$18),0)</f>
        <v>7.1312344901617204E-3</v>
      </c>
      <c r="G433" s="75">
        <f>MAX(0,H432+Observaciones!$F432-F433-Constantes!$D$13)</f>
        <v>3.1691584832607802</v>
      </c>
      <c r="H433" s="75">
        <f>H432+Observaciones!$F432-F433-E433-G433-I432</f>
        <v>39.104712598344122</v>
      </c>
      <c r="I433" s="75">
        <f>MAX(0,(H433-Constantes!$D$14)*(1-EXP(-Constantes!$D$22)))</f>
        <v>0.18730009862432243</v>
      </c>
      <c r="J433" s="75">
        <f t="shared" si="54"/>
        <v>199.96838807221101</v>
      </c>
      <c r="K433" s="75">
        <f>MAX(0,(J433-Constantes!$D$13)*(1-EXP(-Constantes!$D$23)))</f>
        <v>1.1015286182573232</v>
      </c>
      <c r="L433" s="75">
        <f t="shared" si="55"/>
        <v>1.2959599513718074</v>
      </c>
      <c r="M433" s="75">
        <f>0.0526*F433*Observaciones!$F432^1.218</f>
        <v>2.4065201385709114E-3</v>
      </c>
      <c r="N433" s="75">
        <f>M433*Constantes!$D$38</f>
        <v>1.0848818496246935E-5</v>
      </c>
      <c r="O433" s="75">
        <f t="shared" si="56"/>
        <v>0.83712606124619637</v>
      </c>
      <c r="P433" s="15"/>
      <c r="Q433" s="120">
        <v>427</v>
      </c>
      <c r="R433" s="146">
        <f>ETo!$I432*((1-Constantes!$E$19)*ETo!$K432+ETo!$L432)</f>
        <v>1.9430167627423363</v>
      </c>
      <c r="S433" s="121">
        <f>MIN(R433*Constantes!$E$17,0.8*(V432+Observaciones!$F432-T433-U433-Constantes!$D$14))</f>
        <v>1.2094241180122212</v>
      </c>
      <c r="T433" s="121">
        <f>IF(Observaciones!$F432&gt;0.05*Constantes!$E$18,((Observaciones!$F432-0.05*Constantes!$E$18)^2)/(Observaciones!$F432+0.95*Constantes!$E$18),0)</f>
        <v>6.85431401911951E-3</v>
      </c>
      <c r="U433" s="121">
        <f>MAX(0,V432+Observaciones!$F432-T433-Constantes!$D$13)</f>
        <v>3.1683798800856522</v>
      </c>
      <c r="V433" s="121">
        <f>V432+Observaciones!$F432-T433-S433-U433-W432</f>
        <v>39.103681621265686</v>
      </c>
      <c r="W433" s="121">
        <f>MAX(0,(V433-Constantes!$D$14)*(1-EXP(-Constantes!$D$22)))</f>
        <v>0.18728590485822302</v>
      </c>
      <c r="X433" s="119">
        <f>X432+(Entradas!$E$19*U433-Y432)/(800*Entradas!$D$44)</f>
        <v>0</v>
      </c>
      <c r="Y433" s="119">
        <f>8000*Entradas!$D$45*X433/Constantes!$E$32</f>
        <v>0</v>
      </c>
      <c r="Z433" s="119">
        <f>10*Escenarios!$E$11*T433</f>
        <v>2.3647383365962309</v>
      </c>
      <c r="AA433" s="119">
        <f>10*Escenarios!$E$11*Y433</f>
        <v>0</v>
      </c>
      <c r="AB433" s="119">
        <f>0.001*Observaciones!$F432*Escenarios!$E$9</f>
        <v>23</v>
      </c>
      <c r="AC433" s="119">
        <f>Observaciones!$I432</f>
        <v>0</v>
      </c>
      <c r="AD433" s="119">
        <f>MIN(0.0005*ETo!$M432*Escenarios!$E$9*(AH432/Constantes!$E$27)^(2/3),AH432+Z433+AA433+AB433+AC433)</f>
        <v>5.7546261482524006</v>
      </c>
      <c r="AE433" s="119">
        <f>MIN(Constantes!$E$26*(AH432/Constantes!$E$27)^(2/3),AH432+Z433+AA433+AB433+AC433-AD433)</f>
        <v>19.855031319993003</v>
      </c>
      <c r="AF433" s="119">
        <f>MIN(Entradas!$E$20,AH432+Z433+AA433+AB433+AC433-AD433-AE433)</f>
        <v>1</v>
      </c>
      <c r="AG433" s="119">
        <f>MAX(0,AH432+Z433+AA433+AB433+AC433-AD433-AE433-AF433-Constantes!$E$27)</f>
        <v>0</v>
      </c>
      <c r="AH433" s="119">
        <f t="shared" si="57"/>
        <v>6593.0689161327336</v>
      </c>
      <c r="AI433" s="119">
        <f>(Escenarios!$E$11*S433+0.1*AD433)/(Escenarios!$E$12)</f>
        <v>1.2085884196070535</v>
      </c>
      <c r="AJ433" s="119">
        <f>AG433/10/Escenarios!$E$12</f>
        <v>0</v>
      </c>
      <c r="AK433" s="119">
        <f>(Escenarios!$E$11*U433+0.1*AE433)/(Escenarios!$E$12)</f>
        <v>3.1798459712844083</v>
      </c>
      <c r="AL433" s="121">
        <f t="shared" si="58"/>
        <v>203.98659423566761</v>
      </c>
      <c r="AM433" s="121">
        <f>MAX(0,(AL433-Constantes!$D$13)*(1-EXP(-Constantes!$D$23)))</f>
        <v>1.1292843956663299</v>
      </c>
      <c r="AN433" s="121">
        <f>AJ433+W433*Escenarios!$E$11/Escenarios!$E$12+AM433</f>
        <v>1.3138947875980069</v>
      </c>
      <c r="AO433" s="121">
        <f>0.0526*AJ433*Observaciones!$F432^1.218</f>
        <v>0</v>
      </c>
      <c r="AP433" s="121">
        <f>AO433*Constantes!$E$38</f>
        <v>0</v>
      </c>
      <c r="AQ433" s="121">
        <f t="shared" si="59"/>
        <v>0</v>
      </c>
      <c r="AR433" s="15"/>
      <c r="AS433" s="74">
        <v>427</v>
      </c>
      <c r="AT433" s="146">
        <f>ETo!$I432*((1-Constantes!$F$19)*ETo!$K432+ETo!$L432)</f>
        <v>1.943883491698176</v>
      </c>
      <c r="AU433" s="121">
        <f>MIN(AT433*Constantes!$F$17,0.8*(AX432+Observaciones!$F432-AV433-AW433-Constantes!$D$14))</f>
        <v>1.2127566002602426</v>
      </c>
      <c r="AV433" s="121">
        <f>IF(Observaciones!$F432&gt;0.05*Constantes!$F$18,((Observaciones!$F432-0.05*Constantes!$F$18)^2)/(Observaciones!$F432+0.95*Constantes!$F$18),0)</f>
        <v>6.0127064203482194E-3</v>
      </c>
      <c r="AW433" s="121">
        <f>MAX(0,AX432+Observaciones!$F432-AV433-Constantes!$D$13)</f>
        <v>3.165857084107266</v>
      </c>
      <c r="AX433" s="121">
        <f>AX432+Observaciones!$F432-AV433-AU433-AW433-AY432</f>
        <v>39.100395457755916</v>
      </c>
      <c r="AY433" s="121">
        <f>MAX(0,(AX433-Constantes!$D$14)*(1-EXP(-Constantes!$D$22)))</f>
        <v>0.18724066327410088</v>
      </c>
      <c r="AZ433" s="119">
        <f>AZ432+(Entradas!$F$19*AW433-BA432)/(800*Entradas!$D$44)</f>
        <v>0</v>
      </c>
      <c r="BA433" s="119">
        <f>8000*Entradas!$D$45*AZ433/Constantes!$F$32</f>
        <v>0</v>
      </c>
      <c r="BB433" s="119">
        <f>10*Escenarios!$F$11*AV433</f>
        <v>1.9841931187149124</v>
      </c>
      <c r="BC433" s="119">
        <f>10*Escenarios!$F$11*BA433</f>
        <v>0</v>
      </c>
      <c r="BD433" s="119">
        <f>0.001*Observaciones!$F432*Escenarios!$F$9</f>
        <v>92</v>
      </c>
      <c r="BE433" s="119">
        <f>Observaciones!$I432</f>
        <v>0</v>
      </c>
      <c r="BF433" s="119">
        <f>MIN(0.0005*ETo!$M432*Escenarios!$F$9*(BJ432/Constantes!$F$27)^(2/3),BJ432+BB433+BE433+BC433+BD433)</f>
        <v>22.544288703617031</v>
      </c>
      <c r="BG433" s="119">
        <f>MIN(Constantes!$F$26*(BJ432/Constantes!$F$27)^(2/3),BJ432+BB433+BC433+BD433+BE433-BF433)</f>
        <v>77.783950992753162</v>
      </c>
      <c r="BH433" s="119">
        <f>MIN(Entradas!$F$20,BJ432+BB433+BC433+BD433+BE433-BF433-BG433)</f>
        <v>1</v>
      </c>
      <c r="BI433" s="119">
        <f>MAX(0,BJ432+BB433+BC433+BD433+BE433-BF433-BG433-BH433-Constantes!$F$27)</f>
        <v>0</v>
      </c>
      <c r="BJ433" s="119">
        <f t="shared" si="60"/>
        <v>6384.2437537138403</v>
      </c>
      <c r="BK433" s="119">
        <f>(Escenarios!$F$11*AU433+0.1*BF433)/(Escenarios!$F$12)</f>
        <v>1.20786847654142</v>
      </c>
      <c r="BL433" s="119">
        <f>BI433/10/Escenarios!$F$12</f>
        <v>0</v>
      </c>
      <c r="BM433" s="119">
        <f>(Escenarios!$F$11*AW433+0.1*BG433)/(Escenarios!$F$12)</f>
        <v>3.2071908249947172</v>
      </c>
      <c r="BN433" s="121">
        <f t="shared" si="61"/>
        <v>205.07379101008465</v>
      </c>
      <c r="BO433" s="121">
        <f>MAX(0,(BN433-Constantes!$D$13)*(1-EXP(-Constantes!$D$23)))</f>
        <v>1.1367942123464554</v>
      </c>
      <c r="BP433" s="121">
        <f>BL433+AY433*Escenarios!$F$11/Escenarios!$F$12+BO433</f>
        <v>1.3133354091477505</v>
      </c>
      <c r="BQ433" s="121">
        <f>0.0526*BL433*Observaciones!$F432^1.218</f>
        <v>0</v>
      </c>
      <c r="BR433" s="121">
        <f>BQ433*Constantes!$F$38</f>
        <v>0</v>
      </c>
      <c r="BS433" s="121">
        <f t="shared" si="62"/>
        <v>0</v>
      </c>
      <c r="BT433" s="15"/>
      <c r="BU433" s="74">
        <v>427</v>
      </c>
      <c r="BV433" s="75">
        <f>0.0526*Observaciones!$F432^2.218</f>
        <v>1.5523248678329671</v>
      </c>
      <c r="BW433" s="75">
        <f>IF(Observaciones!$F432&gt;0.05*$CA$7,((Observaciones!$F432-0.05*$CA$7)^2)/(Observaciones!$F432+0.95*$CA$7),0)</f>
        <v>0.21934586441312906</v>
      </c>
      <c r="BX433" s="75">
        <f>0.0526*BW433*Observaciones!$F432^1.218</f>
        <v>7.4020878257569256E-2</v>
      </c>
      <c r="BY433" s="27"/>
      <c r="BZ433" s="27"/>
      <c r="CA433" s="103"/>
      <c r="CB433" s="37"/>
    </row>
    <row r="434" spans="2:80" s="2" customFormat="1" ht="14.5" x14ac:dyDescent="0.35">
      <c r="B434" s="36"/>
      <c r="C434" s="74">
        <v>428</v>
      </c>
      <c r="D434" s="146">
        <f>ETo!$I433*((1-Constantes!$D$19)*ETo!$K433+ETo!$L433)</f>
        <v>2.0201324069257303</v>
      </c>
      <c r="E434" s="75">
        <f>MIN(D434*Constantes!$D$17,0.8*(H433+Observaciones!$F433-F434-G434-Constantes!$D$14))</f>
        <v>1.2565136390646165</v>
      </c>
      <c r="F434" s="75">
        <f>IF(Observaciones!$F433&gt;0.05*Constantes!$D$18,((Observaciones!$F433-0.05*Constantes!$D$18)^2)/(Observaciones!$F433+0.95*Constantes!$D$18),0)</f>
        <v>1.9418247409497578</v>
      </c>
      <c r="G434" s="75">
        <f>MAX(0,H433+Observaciones!$F433-F434-Constantes!$D$13)</f>
        <v>13.762887857394368</v>
      </c>
      <c r="H434" s="75">
        <f>H433+Observaciones!$F433-F434-E434-G434-I433</f>
        <v>39.056186262311066</v>
      </c>
      <c r="I434" s="75">
        <f>MAX(0,(H434-Constantes!$D$14)*(1-EXP(-Constantes!$D$22)))</f>
        <v>0.18663202221630079</v>
      </c>
      <c r="J434" s="75">
        <f t="shared" si="54"/>
        <v>212.62974731134804</v>
      </c>
      <c r="K434" s="75">
        <f>MAX(0,(J434-Constantes!$D$13)*(1-EXP(-Constantes!$D$23)))</f>
        <v>1.1889870149749895</v>
      </c>
      <c r="L434" s="75">
        <f t="shared" si="55"/>
        <v>3.3174437781410484</v>
      </c>
      <c r="M434" s="75">
        <f>0.0526*F434*Observaciones!$F433^1.218</f>
        <v>3.24328442716434</v>
      </c>
      <c r="N434" s="75">
        <f>M434*Constantes!$D$38</f>
        <v>1.4621030390755378E-2</v>
      </c>
      <c r="O434" s="75">
        <f t="shared" si="56"/>
        <v>440.73182150349413</v>
      </c>
      <c r="P434" s="15"/>
      <c r="Q434" s="120">
        <v>428</v>
      </c>
      <c r="R434" s="146">
        <f>ETo!$I433*((1-Constantes!$E$19)*ETo!$K433+ETo!$L433)</f>
        <v>2.0204158758549333</v>
      </c>
      <c r="S434" s="121">
        <f>MIN(R434*Constantes!$E$17,0.8*(V433+Observaciones!$F433-T434-U434-Constantes!$D$14))</f>
        <v>1.2576009304340625</v>
      </c>
      <c r="T434" s="121">
        <f>IF(Observaciones!$F433&gt;0.05*Constantes!$E$18,((Observaciones!$F433-0.05*Constantes!$E$18)^2)/(Observaciones!$F433+0.95*Constantes!$E$18),0)</f>
        <v>1.9324415910258059</v>
      </c>
      <c r="U434" s="121">
        <f>MAX(0,V433+Observaciones!$F433-T434-Constantes!$D$13)</f>
        <v>13.771240030239881</v>
      </c>
      <c r="V434" s="121">
        <f>V433+Observaciones!$F433-T434-S434-U434-W433</f>
        <v>39.055113164707713</v>
      </c>
      <c r="W434" s="121">
        <f>MAX(0,(V434-Constantes!$D$14)*(1-EXP(-Constantes!$D$22)))</f>
        <v>0.18661724856448797</v>
      </c>
      <c r="X434" s="119">
        <f>X433+(Entradas!$E$19*U434-Y433)/(800*Entradas!$D$44)</f>
        <v>0</v>
      </c>
      <c r="Y434" s="119">
        <f>8000*Entradas!$D$45*X434/Constantes!$E$32</f>
        <v>0</v>
      </c>
      <c r="Z434" s="119">
        <f>10*Escenarios!$E$11*T434</f>
        <v>666.69234890390305</v>
      </c>
      <c r="AA434" s="119">
        <f>10*Escenarios!$E$11*Y434</f>
        <v>0</v>
      </c>
      <c r="AB434" s="119">
        <f>0.001*Observaciones!$F433*Escenarios!$E$9</f>
        <v>85.5</v>
      </c>
      <c r="AC434" s="119">
        <f>Observaciones!$I433</f>
        <v>285.48171270647629</v>
      </c>
      <c r="AD434" s="119">
        <f>MIN(0.0005*ETo!$M433*Escenarios!$E$9*(AH433/Constantes!$E$27)^(2/3),AH433+Z434+AA434+AB434+AC434)</f>
        <v>5.9838498639994171</v>
      </c>
      <c r="AE434" s="119">
        <f>MIN(Constantes!$E$26*(AH433/Constantes!$E$27)^(2/3),AH433+Z434+AA434+AB434+AC434-AD434)</f>
        <v>19.852532330027998</v>
      </c>
      <c r="AF434" s="119">
        <f>MIN(Entradas!$E$20,AH433+Z434+AA434+AB434+AC434-AD434-AE434)</f>
        <v>1</v>
      </c>
      <c r="AG434" s="119">
        <f>MAX(0,AH433+Z434+AA434+AB434+AC434-AD434-AE434-AF434-Constantes!$E$27)</f>
        <v>937.2399288824181</v>
      </c>
      <c r="AH434" s="119">
        <f t="shared" si="57"/>
        <v>6666.666666666667</v>
      </c>
      <c r="AI434" s="119">
        <f>(Escenarios!$E$11*S434+0.1*AD434)/(Escenarios!$E$12)</f>
        <v>1.2567319167535742</v>
      </c>
      <c r="AJ434" s="119">
        <f>AG434/10/Escenarios!$E$12</f>
        <v>2.6778283682354802</v>
      </c>
      <c r="AK434" s="119">
        <f>(Escenarios!$E$11*U434+0.1*AE434)/(Escenarios!$E$12)</f>
        <v>13.631229550750819</v>
      </c>
      <c r="AL434" s="121">
        <f t="shared" si="58"/>
        <v>216.48853939075209</v>
      </c>
      <c r="AM434" s="121">
        <f>MAX(0,(AL434-Constantes!$D$13)*(1-EXP(-Constantes!$D$23)))</f>
        <v>1.2156416388710025</v>
      </c>
      <c r="AN434" s="121">
        <f>AJ434+W434*Escenarios!$E$11/Escenarios!$E$12+AM434</f>
        <v>4.0774212949771922</v>
      </c>
      <c r="AO434" s="121">
        <f>0.0526*AJ434*Observaciones!$F433^1.218</f>
        <v>4.4725761610541461</v>
      </c>
      <c r="AP434" s="121">
        <f>AO434*Constantes!$E$38</f>
        <v>2.0029705083053205E-2</v>
      </c>
      <c r="AQ434" s="121">
        <f t="shared" si="59"/>
        <v>491.23462193438235</v>
      </c>
      <c r="AR434" s="15"/>
      <c r="AS434" s="74">
        <v>428</v>
      </c>
      <c r="AT434" s="146">
        <f>ETo!$I433*((1-Constantes!$F$19)*ETo!$K433+ETo!$L433)</f>
        <v>2.0213178224478532</v>
      </c>
      <c r="AU434" s="121">
        <f>MIN(AT434*Constantes!$F$17,0.8*(AX433+Observaciones!$F433-AV434-AW434-Constantes!$D$14))</f>
        <v>1.2610665921421977</v>
      </c>
      <c r="AV434" s="121">
        <f>IF(Observaciones!$F433&gt;0.05*Constantes!$F$18,((Observaciones!$F433-0.05*Constantes!$F$18)^2)/(Observaciones!$F433+0.95*Constantes!$F$18),0)</f>
        <v>1.9028612299701397</v>
      </c>
      <c r="AW434" s="121">
        <f>MAX(0,AX433+Observaciones!$F433-AV434-Constantes!$D$13)</f>
        <v>13.797534227785775</v>
      </c>
      <c r="AX434" s="121">
        <f>AX433+Observaciones!$F433-AV434-AU434-AW434-AY433</f>
        <v>39.051692744583697</v>
      </c>
      <c r="AY434" s="121">
        <f>MAX(0,(AX434-Constantes!$D$14)*(1-EXP(-Constantes!$D$22)))</f>
        <v>0.18657015862988377</v>
      </c>
      <c r="AZ434" s="119">
        <f>AZ433+(Entradas!$F$19*AW434-BA433)/(800*Entradas!$D$44)</f>
        <v>0</v>
      </c>
      <c r="BA434" s="119">
        <f>8000*Entradas!$D$45*AZ434/Constantes!$F$32</f>
        <v>0</v>
      </c>
      <c r="BB434" s="119">
        <f>10*Escenarios!$F$11*AV434</f>
        <v>627.94420589014612</v>
      </c>
      <c r="BC434" s="119">
        <f>10*Escenarios!$F$11*BA434</f>
        <v>0</v>
      </c>
      <c r="BD434" s="119">
        <f>0.001*Observaciones!$F433*Escenarios!$F$9</f>
        <v>342</v>
      </c>
      <c r="BE434" s="119">
        <f>Observaciones!$I433</f>
        <v>285.48171270647629</v>
      </c>
      <c r="BF434" s="119">
        <f>MIN(0.0005*ETo!$M433*Escenarios!$F$9*(BJ433/Constantes!$F$27)^(2/3),BJ433+BB434+BE434+BC434+BD434)</f>
        <v>23.427282238086327</v>
      </c>
      <c r="BG434" s="119">
        <f>MIN(Constantes!$F$26*(BJ433/Constantes!$F$27)^(2/3),BJ433+BB434+BC434+BD434+BE434-BF434)</f>
        <v>77.724356159806348</v>
      </c>
      <c r="BH434" s="119">
        <f>MIN(Entradas!$F$20,BJ433+BB434+BC434+BD434+BE434-BF434-BG434)</f>
        <v>1</v>
      </c>
      <c r="BI434" s="119">
        <f>MAX(0,BJ433+BB434+BC434+BD434+BE434-BF434-BG434-BH434-Constantes!$F$27)</f>
        <v>870.85136724590302</v>
      </c>
      <c r="BJ434" s="119">
        <f t="shared" si="60"/>
        <v>6666.666666666667</v>
      </c>
      <c r="BK434" s="119">
        <f>(Escenarios!$F$11*AU434+0.1*BF434)/(Escenarios!$F$12)</f>
        <v>1.2559407361286046</v>
      </c>
      <c r="BL434" s="119">
        <f>BI434/10/Escenarios!$F$12</f>
        <v>2.488146763559723</v>
      </c>
      <c r="BM434" s="119">
        <f>(Escenarios!$F$11*AW434+0.1*BG434)/(Escenarios!$F$12)</f>
        <v>13.231173289511748</v>
      </c>
      <c r="BN434" s="121">
        <f t="shared" si="61"/>
        <v>217.16817008724996</v>
      </c>
      <c r="BO434" s="121">
        <f>MAX(0,(BN434-Constantes!$D$13)*(1-EXP(-Constantes!$D$23)))</f>
        <v>1.220336191008192</v>
      </c>
      <c r="BP434" s="121">
        <f>BL434+AY434*Escenarios!$F$11/Escenarios!$F$12+BO434</f>
        <v>3.8843919612760911</v>
      </c>
      <c r="BQ434" s="121">
        <f>0.0526*BL434*Observaciones!$F433^1.218</f>
        <v>4.1557651834251699</v>
      </c>
      <c r="BR434" s="121">
        <f>BQ434*Constantes!$F$38</f>
        <v>1.8217453123916236E-2</v>
      </c>
      <c r="BS434" s="121">
        <f t="shared" si="62"/>
        <v>468.99111380952098</v>
      </c>
      <c r="BT434" s="15"/>
      <c r="BU434" s="74">
        <v>428</v>
      </c>
      <c r="BV434" s="75">
        <f>0.0526*Observaciones!$F433^2.218</f>
        <v>28.560849254286634</v>
      </c>
      <c r="BW434" s="75">
        <f>IF(Observaciones!$F433&gt;0.05*$CA$7,((Observaciones!$F433-0.05*$CA$7)^2)/(Observaciones!$F433+0.95*$CA$7),0)</f>
        <v>4.7231908669459823</v>
      </c>
      <c r="BX434" s="75">
        <f>0.0526*BW434*Observaciones!$F433^1.218</f>
        <v>7.8887919502963495</v>
      </c>
      <c r="BY434" s="27"/>
      <c r="BZ434" s="27"/>
      <c r="CA434" s="103"/>
      <c r="CB434" s="37"/>
    </row>
    <row r="435" spans="2:80" s="2" customFormat="1" ht="14.5" x14ac:dyDescent="0.35">
      <c r="B435" s="36"/>
      <c r="C435" s="74">
        <v>429</v>
      </c>
      <c r="D435" s="146">
        <f>ETo!$I434*((1-Constantes!$D$19)*ETo!$K434+ETo!$L434)</f>
        <v>1.8264551946068925</v>
      </c>
      <c r="E435" s="75">
        <f>MIN(D435*Constantes!$D$17,0.8*(H434+Observaciones!$F434-F435-G435-Constantes!$D$14))</f>
        <v>1.1360472488318203</v>
      </c>
      <c r="F435" s="75">
        <f>IF(Observaciones!$F434&gt;0.05*Constantes!$D$18,((Observaciones!$F434-0.05*Constantes!$D$18)^2)/(Observaciones!$F434+0.95*Constantes!$D$18),0)</f>
        <v>0</v>
      </c>
      <c r="G435" s="75">
        <f>MAX(0,H434+Observaciones!$F434-F435-Constantes!$D$13)</f>
        <v>0</v>
      </c>
      <c r="H435" s="75">
        <f>H434+Observaciones!$F434-F435-E435-G435-I434</f>
        <v>38.733506991262942</v>
      </c>
      <c r="I435" s="75">
        <f>MAX(0,(H435-Constantes!$D$14)*(1-EXP(-Constantes!$D$22)))</f>
        <v>0.18218960133791384</v>
      </c>
      <c r="J435" s="75">
        <f t="shared" si="54"/>
        <v>211.44076029637304</v>
      </c>
      <c r="K435" s="75">
        <f>MAX(0,(J435-Constantes!$D$13)*(1-EXP(-Constantes!$D$23)))</f>
        <v>1.1807740817437447</v>
      </c>
      <c r="L435" s="75">
        <f t="shared" si="55"/>
        <v>1.3629636830816585</v>
      </c>
      <c r="M435" s="75">
        <f>0.0526*F435*Observaciones!$F434^1.218</f>
        <v>0</v>
      </c>
      <c r="N435" s="75">
        <f>M435*Constantes!$D$38</f>
        <v>0</v>
      </c>
      <c r="O435" s="75">
        <f t="shared" si="56"/>
        <v>0</v>
      </c>
      <c r="P435" s="15"/>
      <c r="Q435" s="120">
        <v>429</v>
      </c>
      <c r="R435" s="146">
        <f>ETo!$I434*((1-Constantes!$E$19)*ETo!$K434+ETo!$L434)</f>
        <v>1.8267111777059679</v>
      </c>
      <c r="S435" s="121">
        <f>MIN(R435*Constantes!$E$17,0.8*(V434+Observaciones!$F434-T435-U435-Constantes!$D$14))</f>
        <v>1.1370301056188457</v>
      </c>
      <c r="T435" s="121">
        <f>IF(Observaciones!$F434&gt;0.05*Constantes!$E$18,((Observaciones!$F434-0.05*Constantes!$E$18)^2)/(Observaciones!$F434+0.95*Constantes!$E$18),0)</f>
        <v>0</v>
      </c>
      <c r="U435" s="121">
        <f>MAX(0,V434+Observaciones!$F434-T435-Constantes!$D$13)</f>
        <v>0</v>
      </c>
      <c r="V435" s="121">
        <f>V434+Observaciones!$F434-T435-S435-U435-W434</f>
        <v>38.731465810524377</v>
      </c>
      <c r="W435" s="121">
        <f>MAX(0,(V435-Constantes!$D$14)*(1-EXP(-Constantes!$D$22)))</f>
        <v>0.18216149979950355</v>
      </c>
      <c r="X435" s="119">
        <f>X434+(Entradas!$E$19*U435-Y434)/(800*Entradas!$D$44)</f>
        <v>0</v>
      </c>
      <c r="Y435" s="119">
        <f>8000*Entradas!$D$45*X435/Constantes!$E$32</f>
        <v>0</v>
      </c>
      <c r="Z435" s="119">
        <f>10*Escenarios!$E$11*T435</f>
        <v>0</v>
      </c>
      <c r="AA435" s="119">
        <f>10*Escenarios!$E$11*Y435</f>
        <v>0</v>
      </c>
      <c r="AB435" s="119">
        <f>0.001*Observaciones!$F434*Escenarios!$E$9</f>
        <v>5</v>
      </c>
      <c r="AC435" s="119">
        <f>Observaciones!$I434</f>
        <v>0</v>
      </c>
      <c r="AD435" s="119">
        <f>MIN(0.0005*ETo!$M434*Escenarios!$E$9*(AH434/Constantes!$E$27)^(2/3),AH434+Z435+AA435+AB435+AC435)</f>
        <v>5.4492796783274215</v>
      </c>
      <c r="AE435" s="119">
        <f>MIN(Constantes!$E$26*(AH434/Constantes!$E$27)^(2/3),AH434+Z435+AA435+AB435+AC435-AD435)</f>
        <v>20</v>
      </c>
      <c r="AF435" s="119">
        <f>MIN(Entradas!$E$20,AH434+Z435+AA435+AB435+AC435-AD435-AE435)</f>
        <v>1</v>
      </c>
      <c r="AG435" s="119">
        <f>MAX(0,AH434+Z435+AA435+AB435+AC435-AD435-AE435-AF435-Constantes!$E$27)</f>
        <v>0</v>
      </c>
      <c r="AH435" s="119">
        <f t="shared" si="57"/>
        <v>6645.21738698834</v>
      </c>
      <c r="AI435" s="119">
        <f>(Escenarios!$E$11*S435+0.1*AD435)/(Escenarios!$E$12)</f>
        <v>1.1363561889052261</v>
      </c>
      <c r="AJ435" s="119">
        <f>AG435/10/Escenarios!$E$12</f>
        <v>0</v>
      </c>
      <c r="AK435" s="119">
        <f>(Escenarios!$E$11*U435+0.1*AE435)/(Escenarios!$E$12)</f>
        <v>5.7142857142857141E-2</v>
      </c>
      <c r="AL435" s="121">
        <f t="shared" si="58"/>
        <v>215.33004060902394</v>
      </c>
      <c r="AM435" s="121">
        <f>MAX(0,(AL435-Constantes!$D$13)*(1-EXP(-Constantes!$D$23)))</f>
        <v>1.207639303250027</v>
      </c>
      <c r="AN435" s="121">
        <f>AJ435+W435*Escenarios!$E$11/Escenarios!$E$12+AM435</f>
        <v>1.3871984959095376</v>
      </c>
      <c r="AO435" s="121">
        <f>0.0526*AJ435*Observaciones!$F434^1.218</f>
        <v>0</v>
      </c>
      <c r="AP435" s="121">
        <f>AO435*Constantes!$E$38</f>
        <v>0</v>
      </c>
      <c r="AQ435" s="121">
        <f t="shared" si="59"/>
        <v>0</v>
      </c>
      <c r="AR435" s="15"/>
      <c r="AS435" s="74">
        <v>429</v>
      </c>
      <c r="AT435" s="146">
        <f>ETo!$I434*((1-Constantes!$F$19)*ETo!$K434+ETo!$L434)</f>
        <v>1.8275256693848447</v>
      </c>
      <c r="AU435" s="121">
        <f>MIN(AT435*Constantes!$F$17,0.8*(AX434+Observaciones!$F434-AV435-AW435-Constantes!$D$14))</f>
        <v>1.1401628889575532</v>
      </c>
      <c r="AV435" s="121">
        <f>IF(Observaciones!$F434&gt;0.05*Constantes!$F$18,((Observaciones!$F434-0.05*Constantes!$F$18)^2)/(Observaciones!$F434+0.95*Constantes!$F$18),0)</f>
        <v>0</v>
      </c>
      <c r="AW435" s="121">
        <f>MAX(0,AX434+Observaciones!$F434-AV435-Constantes!$D$13)</f>
        <v>0</v>
      </c>
      <c r="AX435" s="121">
        <f>AX434+Observaciones!$F434-AV435-AU435-AW435-AY434</f>
        <v>38.724959696996258</v>
      </c>
      <c r="AY435" s="121">
        <f>MAX(0,(AX435-Constantes!$D$14)*(1-EXP(-Constantes!$D$22)))</f>
        <v>0.18207192821196219</v>
      </c>
      <c r="AZ435" s="119">
        <f>AZ434+(Entradas!$F$19*AW435-BA434)/(800*Entradas!$D$44)</f>
        <v>0</v>
      </c>
      <c r="BA435" s="119">
        <f>8000*Entradas!$D$45*AZ435/Constantes!$F$32</f>
        <v>0</v>
      </c>
      <c r="BB435" s="119">
        <f>10*Escenarios!$F$11*AV435</f>
        <v>0</v>
      </c>
      <c r="BC435" s="119">
        <f>10*Escenarios!$F$11*BA435</f>
        <v>0</v>
      </c>
      <c r="BD435" s="119">
        <f>0.001*Observaciones!$F434*Escenarios!$F$9</f>
        <v>20</v>
      </c>
      <c r="BE435" s="119">
        <f>Observaciones!$I434</f>
        <v>0</v>
      </c>
      <c r="BF435" s="119">
        <f>MIN(0.0005*ETo!$M434*Escenarios!$F$9*(BJ434/Constantes!$F$27)^(2/3),BJ434+BB435+BE435+BC435+BD435)</f>
        <v>21.797118713309686</v>
      </c>
      <c r="BG435" s="119">
        <f>MIN(Constantes!$F$26*(BJ434/Constantes!$F$27)^(2/3),BJ434+BB435+BC435+BD435+BE435-BF435)</f>
        <v>80</v>
      </c>
      <c r="BH435" s="119">
        <f>MIN(Entradas!$F$20,BJ434+BB435+BC435+BD435+BE435-BF435-BG435)</f>
        <v>1</v>
      </c>
      <c r="BI435" s="119">
        <f>MAX(0,BJ434+BB435+BC435+BD435+BE435-BF435-BG435-BH435-Constantes!$F$27)</f>
        <v>0</v>
      </c>
      <c r="BJ435" s="119">
        <f t="shared" si="60"/>
        <v>6583.8695479533571</v>
      </c>
      <c r="BK435" s="119">
        <f>(Escenarios!$F$11*AU435+0.1*BF435)/(Escenarios!$F$12)</f>
        <v>1.1372882059122922</v>
      </c>
      <c r="BL435" s="119">
        <f>BI435/10/Escenarios!$F$12</f>
        <v>0</v>
      </c>
      <c r="BM435" s="119">
        <f>(Escenarios!$F$11*AW435+0.1*BG435)/(Escenarios!$F$12)</f>
        <v>0.22857142857142856</v>
      </c>
      <c r="BN435" s="121">
        <f t="shared" si="61"/>
        <v>216.1764053248132</v>
      </c>
      <c r="BO435" s="121">
        <f>MAX(0,(BN435-Constantes!$D$13)*(1-EXP(-Constantes!$D$23)))</f>
        <v>1.2134855713862731</v>
      </c>
      <c r="BP435" s="121">
        <f>BL435+AY435*Escenarios!$F$11/Escenarios!$F$12+BO435</f>
        <v>1.3851533894146946</v>
      </c>
      <c r="BQ435" s="121">
        <f>0.0526*BL435*Observaciones!$F434^1.218</f>
        <v>0</v>
      </c>
      <c r="BR435" s="121">
        <f>BQ435*Constantes!$F$38</f>
        <v>0</v>
      </c>
      <c r="BS435" s="121">
        <f t="shared" si="62"/>
        <v>0</v>
      </c>
      <c r="BT435" s="15"/>
      <c r="BU435" s="74">
        <v>429</v>
      </c>
      <c r="BV435" s="75">
        <f>0.0526*Observaciones!$F434^2.218</f>
        <v>5.2600000000000001E-2</v>
      </c>
      <c r="BW435" s="75">
        <f>IF(Observaciones!$F434&gt;0.05*$CA$7,((Observaciones!$F434-0.05*$CA$7)^2)/(Observaciones!$F434+0.95*$CA$7),0)</f>
        <v>0</v>
      </c>
      <c r="BX435" s="75">
        <f>0.0526*BW435*Observaciones!$F434^1.218</f>
        <v>0</v>
      </c>
      <c r="BY435" s="27"/>
      <c r="BZ435" s="27"/>
      <c r="CA435" s="103"/>
      <c r="CB435" s="37"/>
    </row>
    <row r="436" spans="2:80" s="2" customFormat="1" ht="14.5" x14ac:dyDescent="0.35">
      <c r="B436" s="36"/>
      <c r="C436" s="74">
        <v>430</v>
      </c>
      <c r="D436" s="146">
        <f>ETo!$I435*((1-Constantes!$D$19)*ETo!$K435+ETo!$L435)</f>
        <v>1.9441595256291615</v>
      </c>
      <c r="E436" s="75">
        <f>MIN(D436*Constantes!$D$17,0.8*(H435+Observaciones!$F435-F436-G436-Constantes!$D$14))</f>
        <v>1.2092588347652045</v>
      </c>
      <c r="F436" s="75">
        <f>IF(Observaciones!$F435&gt;0.05*Constantes!$D$18,((Observaciones!$F435-0.05*Constantes!$D$18)^2)/(Observaciones!$F435+0.95*Constantes!$D$18),0)</f>
        <v>0</v>
      </c>
      <c r="G436" s="75">
        <f>MAX(0,H435+Observaciones!$F435-F436-Constantes!$D$13)</f>
        <v>0</v>
      </c>
      <c r="H436" s="75">
        <f>H435+Observaciones!$F435-F436-E436-G436-I435</f>
        <v>37.342058555159824</v>
      </c>
      <c r="I436" s="75">
        <f>MAX(0,(H436-Constantes!$D$14)*(1-EXP(-Constantes!$D$22)))</f>
        <v>0.163033119535829</v>
      </c>
      <c r="J436" s="75">
        <f t="shared" si="54"/>
        <v>210.25998621462929</v>
      </c>
      <c r="K436" s="75">
        <f>MAX(0,(J436-Constantes!$D$13)*(1-EXP(-Constantes!$D$23)))</f>
        <v>1.17261787938627</v>
      </c>
      <c r="L436" s="75">
        <f t="shared" si="55"/>
        <v>1.335650998922099</v>
      </c>
      <c r="M436" s="75">
        <f>0.0526*F436*Observaciones!$F435^1.218</f>
        <v>0</v>
      </c>
      <c r="N436" s="75">
        <f>M436*Constantes!$D$38</f>
        <v>0</v>
      </c>
      <c r="O436" s="75">
        <f t="shared" si="56"/>
        <v>0</v>
      </c>
      <c r="P436" s="15"/>
      <c r="Q436" s="120">
        <v>430</v>
      </c>
      <c r="R436" s="146">
        <f>ETo!$I435*((1-Constantes!$E$19)*ETo!$K435+ETo!$L435)</f>
        <v>1.9444327103642876</v>
      </c>
      <c r="S436" s="121">
        <f>MIN(R436*Constantes!$E$17,0.8*(V435+Observaciones!$F435-T436-U436-Constantes!$D$14))</f>
        <v>1.2103054697517774</v>
      </c>
      <c r="T436" s="121">
        <f>IF(Observaciones!$F435&gt;0.05*Constantes!$E$18,((Observaciones!$F435-0.05*Constantes!$E$18)^2)/(Observaciones!$F435+0.95*Constantes!$E$18),0)</f>
        <v>0</v>
      </c>
      <c r="U436" s="121">
        <f>MAX(0,V435+Observaciones!$F435-T436-Constantes!$D$13)</f>
        <v>0</v>
      </c>
      <c r="V436" s="121">
        <f>V435+Observaciones!$F435-T436-S436-U436-W435</f>
        <v>37.33899884097309</v>
      </c>
      <c r="W436" s="121">
        <f>MAX(0,(V436-Constantes!$D$14)*(1-EXP(-Constantes!$D$22)))</f>
        <v>0.16299099554645438</v>
      </c>
      <c r="X436" s="119">
        <f>X435+(Entradas!$E$19*U436-Y435)/(800*Entradas!$D$44)</f>
        <v>0</v>
      </c>
      <c r="Y436" s="119">
        <f>8000*Entradas!$D$45*X436/Constantes!$E$32</f>
        <v>0</v>
      </c>
      <c r="Z436" s="119">
        <f>10*Escenarios!$E$11*T436</f>
        <v>0</v>
      </c>
      <c r="AA436" s="119">
        <f>10*Escenarios!$E$11*Y436</f>
        <v>0</v>
      </c>
      <c r="AB436" s="119">
        <f>0.001*Observaciones!$F435*Escenarios!$E$9</f>
        <v>0</v>
      </c>
      <c r="AC436" s="119">
        <f>Observaciones!$I435</f>
        <v>0</v>
      </c>
      <c r="AD436" s="119">
        <f>MIN(0.0005*ETo!$M435*Escenarios!$E$9*(AH435/Constantes!$E$27)^(2/3),AH435+Z436+AA436+AB436+AC436)</f>
        <v>5.790432693542007</v>
      </c>
      <c r="AE436" s="119">
        <f>MIN(Constantes!$E$26*(AH435/Constantes!$E$27)^(2/3),AH435+Z436+AA436+AB436+AC436-AD436)</f>
        <v>19.957078404107527</v>
      </c>
      <c r="AF436" s="119">
        <f>MIN(Entradas!$E$20,AH435+Z436+AA436+AB436+AC436-AD436-AE436)</f>
        <v>1</v>
      </c>
      <c r="AG436" s="119">
        <f>MAX(0,AH435+Z436+AA436+AB436+AC436-AD436-AE436-AF436-Constantes!$E$27)</f>
        <v>0</v>
      </c>
      <c r="AH436" s="119">
        <f t="shared" si="57"/>
        <v>6618.4698758906898</v>
      </c>
      <c r="AI436" s="119">
        <f>(Escenarios!$E$11*S436+0.1*AD436)/(Escenarios!$E$12)</f>
        <v>1.2095594850225864</v>
      </c>
      <c r="AJ436" s="119">
        <f>AG436/10/Escenarios!$E$12</f>
        <v>0</v>
      </c>
      <c r="AK436" s="119">
        <f>(Escenarios!$E$11*U436+0.1*AE436)/(Escenarios!$E$12)</f>
        <v>5.7020224011735794E-2</v>
      </c>
      <c r="AL436" s="121">
        <f t="shared" si="58"/>
        <v>214.17942152978563</v>
      </c>
      <c r="AM436" s="121">
        <f>MAX(0,(AL436-Constantes!$D$13)*(1-EXP(-Constantes!$D$23)))</f>
        <v>1.1996913967099549</v>
      </c>
      <c r="AN436" s="121">
        <f>AJ436+W436*Escenarios!$E$11/Escenarios!$E$12+AM436</f>
        <v>1.3603539494628887</v>
      </c>
      <c r="AO436" s="121">
        <f>0.0526*AJ436*Observaciones!$F435^1.218</f>
        <v>0</v>
      </c>
      <c r="AP436" s="121">
        <f>AO436*Constantes!$E$38</f>
        <v>0</v>
      </c>
      <c r="AQ436" s="121">
        <f t="shared" si="59"/>
        <v>0</v>
      </c>
      <c r="AR436" s="15"/>
      <c r="AS436" s="74">
        <v>430</v>
      </c>
      <c r="AT436" s="146">
        <f>ETo!$I435*((1-Constantes!$F$19)*ETo!$K435+ETo!$L435)</f>
        <v>1.9453019345215086</v>
      </c>
      <c r="AU436" s="121">
        <f>MIN(AT436*Constantes!$F$17,0.8*(AX435+Observaciones!$F435-AV436-AW436-Constantes!$D$14))</f>
        <v>1.2136415431611083</v>
      </c>
      <c r="AV436" s="121">
        <f>IF(Observaciones!$F435&gt;0.05*Constantes!$F$18,((Observaciones!$F435-0.05*Constantes!$F$18)^2)/(Observaciones!$F435+0.95*Constantes!$F$18),0)</f>
        <v>0</v>
      </c>
      <c r="AW436" s="121">
        <f>MAX(0,AX435+Observaciones!$F435-AV436-Constantes!$D$13)</f>
        <v>0</v>
      </c>
      <c r="AX436" s="121">
        <f>AX435+Observaciones!$F435-AV436-AU436-AW436-AY435</f>
        <v>37.329246225623187</v>
      </c>
      <c r="AY436" s="121">
        <f>MAX(0,(AX436-Constantes!$D$14)*(1-EXP(-Constantes!$D$22)))</f>
        <v>0.16285672840896967</v>
      </c>
      <c r="AZ436" s="119">
        <f>AZ435+(Entradas!$F$19*AW436-BA435)/(800*Entradas!$D$44)</f>
        <v>0</v>
      </c>
      <c r="BA436" s="119">
        <f>8000*Entradas!$D$45*AZ436/Constantes!$F$32</f>
        <v>0</v>
      </c>
      <c r="BB436" s="119">
        <f>10*Escenarios!$F$11*AV436</f>
        <v>0</v>
      </c>
      <c r="BC436" s="119">
        <f>10*Escenarios!$F$11*BA436</f>
        <v>0</v>
      </c>
      <c r="BD436" s="119">
        <f>0.001*Observaciones!$F435*Escenarios!$F$9</f>
        <v>0</v>
      </c>
      <c r="BE436" s="119">
        <f>Observaciones!$I435</f>
        <v>0</v>
      </c>
      <c r="BF436" s="119">
        <f>MIN(0.0005*ETo!$M435*Escenarios!$F$9*(BJ435/Constantes!$F$27)^(2/3),BJ435+BB436+BE436+BC436+BD436)</f>
        <v>23.018959678880943</v>
      </c>
      <c r="BG436" s="119">
        <f>MIN(Constantes!$F$26*(BJ435/Constantes!$F$27)^(2/3),BJ435+BB436+BC436+BD436+BE436-BF436)</f>
        <v>79.336244354376092</v>
      </c>
      <c r="BH436" s="119">
        <f>MIN(Entradas!$F$20,BJ435+BB436+BC436+BD436+BE436-BF436-BG436)</f>
        <v>1</v>
      </c>
      <c r="BI436" s="119">
        <f>MAX(0,BJ435+BB436+BC436+BD436+BE436-BF436-BG436-BH436-Constantes!$F$27)</f>
        <v>0</v>
      </c>
      <c r="BJ436" s="119">
        <f t="shared" si="60"/>
        <v>6480.5143439201001</v>
      </c>
      <c r="BK436" s="119">
        <f>(Escenarios!$F$11*AU436+0.1*BF436)/(Escenarios!$F$12)</f>
        <v>1.2100590540629905</v>
      </c>
      <c r="BL436" s="119">
        <f>BI436/10/Escenarios!$F$12</f>
        <v>0</v>
      </c>
      <c r="BM436" s="119">
        <f>(Escenarios!$F$11*AW436+0.1*BG436)/(Escenarios!$F$12)</f>
        <v>0.22667498386964599</v>
      </c>
      <c r="BN436" s="121">
        <f t="shared" si="61"/>
        <v>215.18959473729657</v>
      </c>
      <c r="BO436" s="121">
        <f>MAX(0,(BN436-Constantes!$D$13)*(1-EXP(-Constantes!$D$23)))</f>
        <v>1.2066691727502208</v>
      </c>
      <c r="BP436" s="121">
        <f>BL436+AY436*Escenarios!$F$11/Escenarios!$F$12+BO436</f>
        <v>1.3602198023929637</v>
      </c>
      <c r="BQ436" s="121">
        <f>0.0526*BL436*Observaciones!$F435^1.218</f>
        <v>0</v>
      </c>
      <c r="BR436" s="121">
        <f>BQ436*Constantes!$F$38</f>
        <v>0</v>
      </c>
      <c r="BS436" s="121">
        <f t="shared" si="62"/>
        <v>0</v>
      </c>
      <c r="BT436" s="15"/>
      <c r="BU436" s="74">
        <v>430</v>
      </c>
      <c r="BV436" s="75">
        <f>0.0526*Observaciones!$F435^2.218</f>
        <v>0</v>
      </c>
      <c r="BW436" s="75">
        <f>IF(Observaciones!$F435&gt;0.05*$CA$7,((Observaciones!$F435-0.05*$CA$7)^2)/(Observaciones!$F435+0.95*$CA$7),0)</f>
        <v>0</v>
      </c>
      <c r="BX436" s="75">
        <f>0.0526*BW436*Observaciones!$F435^1.218</f>
        <v>0</v>
      </c>
      <c r="BY436" s="27"/>
      <c r="BZ436" s="27"/>
      <c r="CA436" s="103"/>
      <c r="CB436" s="37"/>
    </row>
    <row r="437" spans="2:80" s="2" customFormat="1" ht="14.5" x14ac:dyDescent="0.35">
      <c r="B437" s="36"/>
      <c r="C437" s="74">
        <v>431</v>
      </c>
      <c r="D437" s="146">
        <f>ETo!$I436*((1-Constantes!$D$19)*ETo!$K436+ETo!$L436)</f>
        <v>1.9544699568536594</v>
      </c>
      <c r="E437" s="75">
        <f>MIN(D437*Constantes!$D$17,0.8*(H436+Observaciones!$F436-F437-G437-Constantes!$D$14))</f>
        <v>1.2156718784913505</v>
      </c>
      <c r="F437" s="75">
        <f>IF(Observaciones!$F436&gt;0.05*Constantes!$D$18,((Observaciones!$F436-0.05*Constantes!$D$18)^2)/(Observaciones!$F436+0.95*Constantes!$D$18),0)</f>
        <v>0</v>
      </c>
      <c r="G437" s="75">
        <f>MAX(0,H436+Observaciones!$F436-F437-Constantes!$D$13)</f>
        <v>0</v>
      </c>
      <c r="H437" s="75">
        <f>H436+Observaciones!$F436-F437-E437-G437-I436</f>
        <v>36.563353557132643</v>
      </c>
      <c r="I437" s="75">
        <f>MAX(0,(H437-Constantes!$D$14)*(1-EXP(-Constantes!$D$22)))</f>
        <v>0.15231245771549068</v>
      </c>
      <c r="J437" s="75">
        <f t="shared" si="54"/>
        <v>209.08736833524301</v>
      </c>
      <c r="K437" s="75">
        <f>MAX(0,(J437-Constantes!$D$13)*(1-EXP(-Constantes!$D$23)))</f>
        <v>1.164518016033796</v>
      </c>
      <c r="L437" s="75">
        <f t="shared" si="55"/>
        <v>1.3168304737492866</v>
      </c>
      <c r="M437" s="75">
        <f>0.0526*F437*Observaciones!$F436^1.218</f>
        <v>0</v>
      </c>
      <c r="N437" s="75">
        <f>M437*Constantes!$D$38</f>
        <v>0</v>
      </c>
      <c r="O437" s="75">
        <f t="shared" si="56"/>
        <v>0</v>
      </c>
      <c r="P437" s="15"/>
      <c r="Q437" s="120">
        <v>431</v>
      </c>
      <c r="R437" s="146">
        <f>ETo!$I436*((1-Constantes!$E$19)*ETo!$K436+ETo!$L436)</f>
        <v>1.9547448079530525</v>
      </c>
      <c r="S437" s="121">
        <f>MIN(R437*Constantes!$E$17,0.8*(V436+Observaciones!$F436-T437-U437-Constantes!$D$14))</f>
        <v>1.2167241995179303</v>
      </c>
      <c r="T437" s="121">
        <f>IF(Observaciones!$F436&gt;0.05*Constantes!$E$18,((Observaciones!$F436-0.05*Constantes!$E$18)^2)/(Observaciones!$F436+0.95*Constantes!$E$18),0)</f>
        <v>0</v>
      </c>
      <c r="U437" s="121">
        <f>MAX(0,V436+Observaciones!$F436-T437-Constantes!$D$13)</f>
        <v>0</v>
      </c>
      <c r="V437" s="121">
        <f>V436+Observaciones!$F436-T437-S437-U437-W436</f>
        <v>36.559283645908707</v>
      </c>
      <c r="W437" s="121">
        <f>MAX(0,(V437-Constantes!$D$14)*(1-EXP(-Constantes!$D$22)))</f>
        <v>0.15225642604498496</v>
      </c>
      <c r="X437" s="119">
        <f>X436+(Entradas!$E$19*U437-Y436)/(800*Entradas!$D$44)</f>
        <v>0</v>
      </c>
      <c r="Y437" s="119">
        <f>8000*Entradas!$D$45*X437/Constantes!$E$32</f>
        <v>0</v>
      </c>
      <c r="Z437" s="119">
        <f>10*Escenarios!$E$11*T437</f>
        <v>0</v>
      </c>
      <c r="AA437" s="119">
        <f>10*Escenarios!$E$11*Y437</f>
        <v>0</v>
      </c>
      <c r="AB437" s="119">
        <f>0.001*Observaciones!$F436*Escenarios!$E$9</f>
        <v>2.9999999999999996</v>
      </c>
      <c r="AC437" s="119">
        <f>Observaciones!$I436</f>
        <v>0</v>
      </c>
      <c r="AD437" s="119">
        <f>MIN(0.0005*ETo!$M436*Escenarios!$E$9*(AH436/Constantes!$E$27)^(2/3),AH436+Z437+AA437+AB437+AC437)</f>
        <v>5.8062572038631641</v>
      </c>
      <c r="AE437" s="119">
        <f>MIN(Constantes!$E$26*(AH436/Constantes!$E$27)^(2/3),AH436+Z437+AA437+AB437+AC437-AD437)</f>
        <v>19.903489897141856</v>
      </c>
      <c r="AF437" s="119">
        <f>MIN(Entradas!$E$20,AH436+Z437+AA437+AB437+AC437-AD437-AE437)</f>
        <v>1</v>
      </c>
      <c r="AG437" s="119">
        <f>MAX(0,AH436+Z437+AA437+AB437+AC437-AD437-AE437-AF437-Constantes!$E$27)</f>
        <v>0</v>
      </c>
      <c r="AH437" s="119">
        <f t="shared" si="57"/>
        <v>6594.7601287896841</v>
      </c>
      <c r="AI437" s="119">
        <f>(Escenarios!$E$11*S437+0.1*AD437)/(Escenarios!$E$12)</f>
        <v>1.2159317315358547</v>
      </c>
      <c r="AJ437" s="119">
        <f>AG437/10/Escenarios!$E$12</f>
        <v>0</v>
      </c>
      <c r="AK437" s="119">
        <f>(Escenarios!$E$11*U437+0.1*AE437)/(Escenarios!$E$12)</f>
        <v>5.6867113991833876E-2</v>
      </c>
      <c r="AL437" s="121">
        <f t="shared" si="58"/>
        <v>213.0365972470675</v>
      </c>
      <c r="AM437" s="121">
        <f>MAX(0,(AL437-Constantes!$D$13)*(1-EXP(-Constantes!$D$23)))</f>
        <v>1.1917973327624134</v>
      </c>
      <c r="AN437" s="121">
        <f>AJ437+W437*Escenarios!$E$11/Escenarios!$E$12+AM437</f>
        <v>1.3418786670067557</v>
      </c>
      <c r="AO437" s="121">
        <f>0.0526*AJ437*Observaciones!$F436^1.218</f>
        <v>0</v>
      </c>
      <c r="AP437" s="121">
        <f>AO437*Constantes!$E$38</f>
        <v>0</v>
      </c>
      <c r="AQ437" s="121">
        <f t="shared" si="59"/>
        <v>0</v>
      </c>
      <c r="AR437" s="15"/>
      <c r="AS437" s="74">
        <v>431</v>
      </c>
      <c r="AT437" s="146">
        <f>ETo!$I436*((1-Constantes!$F$19)*ETo!$K436+ETo!$L436)</f>
        <v>1.9556193341783965</v>
      </c>
      <c r="AU437" s="121">
        <f>MIN(AT437*Constantes!$F$17,0.8*(AX436+Observaciones!$F436-AV437-AW437-Constantes!$D$14))</f>
        <v>1.2200783973166434</v>
      </c>
      <c r="AV437" s="121">
        <f>IF(Observaciones!$F436&gt;0.05*Constantes!$F$18,((Observaciones!$F436-0.05*Constantes!$F$18)^2)/(Observaciones!$F436+0.95*Constantes!$F$18),0)</f>
        <v>0</v>
      </c>
      <c r="AW437" s="121">
        <f>MAX(0,AX436+Observaciones!$F436-AV437-Constantes!$D$13)</f>
        <v>0</v>
      </c>
      <c r="AX437" s="121">
        <f>AX436+Observaciones!$F436-AV437-AU437-AW437-AY436</f>
        <v>36.546311099897579</v>
      </c>
      <c r="AY437" s="121">
        <f>MAX(0,(AX437-Constantes!$D$14)*(1-EXP(-Constantes!$D$22)))</f>
        <v>0.15207782917057627</v>
      </c>
      <c r="AZ437" s="119">
        <f>AZ436+(Entradas!$F$19*AW437-BA436)/(800*Entradas!$D$44)</f>
        <v>0</v>
      </c>
      <c r="BA437" s="119">
        <f>8000*Entradas!$D$45*AZ437/Constantes!$F$32</f>
        <v>0</v>
      </c>
      <c r="BB437" s="119">
        <f>10*Escenarios!$F$11*AV437</f>
        <v>0</v>
      </c>
      <c r="BC437" s="119">
        <f>10*Escenarios!$F$11*BA437</f>
        <v>0</v>
      </c>
      <c r="BD437" s="119">
        <f>0.001*Observaciones!$F436*Escenarios!$F$9</f>
        <v>11.999999999999998</v>
      </c>
      <c r="BE437" s="119">
        <f>Observaciones!$I436</f>
        <v>0</v>
      </c>
      <c r="BF437" s="119">
        <f>MIN(0.0005*ETo!$M436*Escenarios!$F$9*(BJ436/Constantes!$F$27)^(2/3),BJ436+BB437+BE437+BC437+BD437)</f>
        <v>22.90116177527171</v>
      </c>
      <c r="BG437" s="119">
        <f>MIN(Constantes!$F$26*(BJ436/Constantes!$F$27)^(2/3),BJ436+BB437+BC437+BD437+BE437-BF437)</f>
        <v>78.50376344397192</v>
      </c>
      <c r="BH437" s="119">
        <f>MIN(Entradas!$F$20,BJ436+BB437+BC437+BD437+BE437-BF437-BG437)</f>
        <v>1</v>
      </c>
      <c r="BI437" s="119">
        <f>MAX(0,BJ436+BB437+BC437+BD437+BE437-BF437-BG437-BH437-Constantes!$F$27)</f>
        <v>0</v>
      </c>
      <c r="BJ437" s="119">
        <f t="shared" si="60"/>
        <v>6390.1094187008557</v>
      </c>
      <c r="BK437" s="119">
        <f>(Escenarios!$F$11*AU437+0.1*BF437)/(Escenarios!$F$12)</f>
        <v>1.2157915225421829</v>
      </c>
      <c r="BL437" s="119">
        <f>BI437/10/Escenarios!$F$12</f>
        <v>0</v>
      </c>
      <c r="BM437" s="119">
        <f>(Escenarios!$F$11*AW437+0.1*BG437)/(Escenarios!$F$12)</f>
        <v>0.22429646698277692</v>
      </c>
      <c r="BN437" s="121">
        <f t="shared" si="61"/>
        <v>214.20722203152911</v>
      </c>
      <c r="BO437" s="121">
        <f>MAX(0,(BN437-Constantes!$D$13)*(1-EXP(-Constantes!$D$23)))</f>
        <v>1.1998834288026008</v>
      </c>
      <c r="BP437" s="121">
        <f>BL437+AY437*Escenarios!$F$11/Escenarios!$F$12+BO437</f>
        <v>1.343271096306287</v>
      </c>
      <c r="BQ437" s="121">
        <f>0.0526*BL437*Observaciones!$F436^1.218</f>
        <v>0</v>
      </c>
      <c r="BR437" s="121">
        <f>BQ437*Constantes!$F$38</f>
        <v>0</v>
      </c>
      <c r="BS437" s="121">
        <f t="shared" si="62"/>
        <v>0</v>
      </c>
      <c r="BT437" s="15"/>
      <c r="BU437" s="74">
        <v>431</v>
      </c>
      <c r="BV437" s="75">
        <f>0.0526*Observaciones!$F436^2.218</f>
        <v>1.6940460723560119E-2</v>
      </c>
      <c r="BW437" s="75">
        <f>IF(Observaciones!$F436&gt;0.05*$CA$7,((Observaciones!$F436-0.05*$CA$7)^2)/(Observaciones!$F436+0.95*$CA$7),0)</f>
        <v>0</v>
      </c>
      <c r="BX437" s="75">
        <f>0.0526*BW437*Observaciones!$F436^1.218</f>
        <v>0</v>
      </c>
      <c r="BY437" s="27"/>
      <c r="BZ437" s="27"/>
      <c r="CA437" s="103"/>
      <c r="CB437" s="37"/>
    </row>
    <row r="438" spans="2:80" s="2" customFormat="1" ht="14.5" x14ac:dyDescent="0.35">
      <c r="B438" s="36"/>
      <c r="C438" s="74">
        <v>432</v>
      </c>
      <c r="D438" s="146">
        <f>ETo!$I437*((1-Constantes!$D$19)*ETo!$K437+ETo!$L437)</f>
        <v>1.934169757574685</v>
      </c>
      <c r="E438" s="75">
        <f>MIN(D438*Constantes!$D$17,0.8*(H437+Observaciones!$F437-F438-G438-Constantes!$D$14))</f>
        <v>1.2030452421469642</v>
      </c>
      <c r="F438" s="75">
        <f>IF(Observaciones!$F437&gt;0.05*Constantes!$D$18,((Observaciones!$F437-0.05*Constantes!$D$18)^2)/(Observaciones!$F437+0.95*Constantes!$D$18),0)</f>
        <v>0</v>
      </c>
      <c r="G438" s="75">
        <f>MAX(0,H437+Observaciones!$F437-F438-Constantes!$D$13)</f>
        <v>0</v>
      </c>
      <c r="H438" s="75">
        <f>H437+Observaciones!$F437-F438-E438-G438-I437</f>
        <v>35.207995857270191</v>
      </c>
      <c r="I438" s="75">
        <f>MAX(0,(H438-Constantes!$D$14)*(1-EXP(-Constantes!$D$22)))</f>
        <v>0.13365284774428332</v>
      </c>
      <c r="J438" s="75">
        <f t="shared" si="54"/>
        <v>207.9228503192092</v>
      </c>
      <c r="K438" s="75">
        <f>MAX(0,(J438-Constantes!$D$13)*(1-EXP(-Constantes!$D$23)))</f>
        <v>1.1564741025243885</v>
      </c>
      <c r="L438" s="75">
        <f t="shared" si="55"/>
        <v>1.2901269502686719</v>
      </c>
      <c r="M438" s="75">
        <f>0.0526*F438*Observaciones!$F437^1.218</f>
        <v>0</v>
      </c>
      <c r="N438" s="75">
        <f>M438*Constantes!$D$38</f>
        <v>0</v>
      </c>
      <c r="O438" s="75">
        <f t="shared" si="56"/>
        <v>0</v>
      </c>
      <c r="P438" s="15"/>
      <c r="Q438" s="120">
        <v>432</v>
      </c>
      <c r="R438" s="146">
        <f>ETo!$I437*((1-Constantes!$E$19)*ETo!$K437+ETo!$L437)</f>
        <v>1.9344419403773054</v>
      </c>
      <c r="S438" s="121">
        <f>MIN(R438*Constantes!$E$17,0.8*(V437+Observaciones!$F437-T438-U438-Constantes!$D$14))</f>
        <v>1.2040867492489677</v>
      </c>
      <c r="T438" s="121">
        <f>IF(Observaciones!$F437&gt;0.05*Constantes!$E$18,((Observaciones!$F437-0.05*Constantes!$E$18)^2)/(Observaciones!$F437+0.95*Constantes!$E$18),0)</f>
        <v>0</v>
      </c>
      <c r="U438" s="121">
        <f>MAX(0,V437+Observaciones!$F437-T438-Constantes!$D$13)</f>
        <v>0</v>
      </c>
      <c r="V438" s="121">
        <f>V437+Observaciones!$F437-T438-S438-U438-W437</f>
        <v>35.202940470614756</v>
      </c>
      <c r="W438" s="121">
        <f>MAX(0,(V438-Constantes!$D$14)*(1-EXP(-Constantes!$D$22)))</f>
        <v>0.13358324874229763</v>
      </c>
      <c r="X438" s="119">
        <f>X437+(Entradas!$E$19*U438-Y437)/(800*Entradas!$D$44)</f>
        <v>0</v>
      </c>
      <c r="Y438" s="119">
        <f>8000*Entradas!$D$45*X438/Constantes!$E$32</f>
        <v>0</v>
      </c>
      <c r="Z438" s="119">
        <f>10*Escenarios!$E$11*T438</f>
        <v>0</v>
      </c>
      <c r="AA438" s="119">
        <f>10*Escenarios!$E$11*Y438</f>
        <v>0</v>
      </c>
      <c r="AB438" s="119">
        <f>0.001*Observaciones!$F437*Escenarios!$E$9</f>
        <v>0</v>
      </c>
      <c r="AC438" s="119">
        <f>Observaciones!$I437</f>
        <v>0</v>
      </c>
      <c r="AD438" s="119">
        <f>MIN(0.0005*ETo!$M437*Escenarios!$E$9*(AH437/Constantes!$E$27)^(2/3),AH437+Z438+AA438+AB438+AC438)</f>
        <v>5.7328579529438395</v>
      </c>
      <c r="AE438" s="119">
        <f>MIN(Constantes!$E$26*(AH437/Constantes!$E$27)^(2/3),AH437+Z438+AA438+AB438+AC438-AD438)</f>
        <v>19.855927149561253</v>
      </c>
      <c r="AF438" s="119">
        <f>MIN(Entradas!$E$20,AH437+Z438+AA438+AB438+AC438-AD438-AE438)</f>
        <v>1</v>
      </c>
      <c r="AG438" s="119">
        <f>MAX(0,AH437+Z438+AA438+AB438+AC438-AD438-AE438-AF438-Constantes!$E$27)</f>
        <v>0</v>
      </c>
      <c r="AH438" s="119">
        <f t="shared" si="57"/>
        <v>6568.1713436871787</v>
      </c>
      <c r="AI438" s="119">
        <f>(Escenarios!$E$11*S438+0.1*AD438)/(Escenarios!$E$12)</f>
        <v>1.2032651041252505</v>
      </c>
      <c r="AJ438" s="119">
        <f>AG438/10/Escenarios!$E$12</f>
        <v>0</v>
      </c>
      <c r="AK438" s="119">
        <f>(Escenarios!$E$11*U438+0.1*AE438)/(Escenarios!$E$12)</f>
        <v>5.6731220427317867E-2</v>
      </c>
      <c r="AL438" s="121">
        <f t="shared" si="58"/>
        <v>211.90153113473241</v>
      </c>
      <c r="AM438" s="121">
        <f>MAX(0,(AL438-Constantes!$D$13)*(1-EXP(-Constantes!$D$23)))</f>
        <v>1.1839568584121927</v>
      </c>
      <c r="AN438" s="121">
        <f>AJ438+W438*Escenarios!$E$11/Escenarios!$E$12+AM438</f>
        <v>1.3156317750296003</v>
      </c>
      <c r="AO438" s="121">
        <f>0.0526*AJ438*Observaciones!$F437^1.218</f>
        <v>0</v>
      </c>
      <c r="AP438" s="121">
        <f>AO438*Constantes!$E$38</f>
        <v>0</v>
      </c>
      <c r="AQ438" s="121">
        <f t="shared" si="59"/>
        <v>0</v>
      </c>
      <c r="AR438" s="15"/>
      <c r="AS438" s="74">
        <v>432</v>
      </c>
      <c r="AT438" s="146">
        <f>ETo!$I437*((1-Constantes!$F$19)*ETo!$K437+ETo!$L437)</f>
        <v>1.9353079765674606</v>
      </c>
      <c r="AU438" s="121">
        <f>MIN(AT438*Constantes!$F$17,0.8*(AX437+Observaciones!$F437-AV438-AW438-Constantes!$D$14))</f>
        <v>1.2074064789078969</v>
      </c>
      <c r="AV438" s="121">
        <f>IF(Observaciones!$F437&gt;0.05*Constantes!$F$18,((Observaciones!$F437-0.05*Constantes!$F$18)^2)/(Observaciones!$F437+0.95*Constantes!$F$18),0)</f>
        <v>0</v>
      </c>
      <c r="AW438" s="121">
        <f>MAX(0,AX437+Observaciones!$F437-AV438-Constantes!$D$13)</f>
        <v>0</v>
      </c>
      <c r="AX438" s="121">
        <f>AX437+Observaciones!$F437-AV438-AU438-AW438-AY437</f>
        <v>35.186826791819101</v>
      </c>
      <c r="AY438" s="121">
        <f>MAX(0,(AX438-Constantes!$D$14)*(1-EXP(-Constantes!$D$22)))</f>
        <v>0.13336140696461876</v>
      </c>
      <c r="AZ438" s="119">
        <f>AZ437+(Entradas!$F$19*AW438-BA437)/(800*Entradas!$D$44)</f>
        <v>0</v>
      </c>
      <c r="BA438" s="119">
        <f>8000*Entradas!$D$45*AZ438/Constantes!$F$32</f>
        <v>0</v>
      </c>
      <c r="BB438" s="119">
        <f>10*Escenarios!$F$11*AV438</f>
        <v>0</v>
      </c>
      <c r="BC438" s="119">
        <f>10*Escenarios!$F$11*BA438</f>
        <v>0</v>
      </c>
      <c r="BD438" s="119">
        <f>0.001*Observaciones!$F437*Escenarios!$F$9</f>
        <v>0</v>
      </c>
      <c r="BE438" s="119">
        <f>Observaciones!$I437</f>
        <v>0</v>
      </c>
      <c r="BF438" s="119">
        <f>MIN(0.0005*ETo!$M437*Escenarios!$F$9*(BJ437/Constantes!$F$27)^(2/3),BJ437+BB438+BE438+BC438+BD438)</f>
        <v>22.454533307673117</v>
      </c>
      <c r="BG438" s="119">
        <f>MIN(Constantes!$F$26*(BJ437/Constantes!$F$27)^(2/3),BJ437+BB438+BC438+BD438+BE438-BF438)</f>
        <v>77.771956185589062</v>
      </c>
      <c r="BH438" s="119">
        <f>MIN(Entradas!$F$20,BJ437+BB438+BC438+BD438+BE438-BF438-BG438)</f>
        <v>1</v>
      </c>
      <c r="BI438" s="119">
        <f>MAX(0,BJ437+BB438+BC438+BD438+BE438-BF438-BG438-BH438-Constantes!$F$27)</f>
        <v>0</v>
      </c>
      <c r="BJ438" s="119">
        <f t="shared" si="60"/>
        <v>6288.8829292075934</v>
      </c>
      <c r="BK438" s="119">
        <f>(Escenarios!$F$11*AU438+0.1*BF438)/(Escenarios!$F$12)</f>
        <v>1.2025676324207974</v>
      </c>
      <c r="BL438" s="119">
        <f>BI438/10/Escenarios!$F$12</f>
        <v>0</v>
      </c>
      <c r="BM438" s="119">
        <f>(Escenarios!$F$11*AW438+0.1*BG438)/(Escenarios!$F$12)</f>
        <v>0.22220558910168303</v>
      </c>
      <c r="BN438" s="121">
        <f t="shared" si="61"/>
        <v>213.22954419182821</v>
      </c>
      <c r="BO438" s="121">
        <f>MAX(0,(BN438-Constantes!$D$13)*(1-EXP(-Constantes!$D$23)))</f>
        <v>1.1931301146637578</v>
      </c>
      <c r="BP438" s="121">
        <f>BL438+AY438*Escenarios!$F$11/Escenarios!$F$12+BO438</f>
        <v>1.318870869801827</v>
      </c>
      <c r="BQ438" s="121">
        <f>0.0526*BL438*Observaciones!$F437^1.218</f>
        <v>0</v>
      </c>
      <c r="BR438" s="121">
        <f>BQ438*Constantes!$F$38</f>
        <v>0</v>
      </c>
      <c r="BS438" s="121">
        <f t="shared" si="62"/>
        <v>0</v>
      </c>
      <c r="BT438" s="15"/>
      <c r="BU438" s="74">
        <v>432</v>
      </c>
      <c r="BV438" s="75">
        <f>0.0526*Observaciones!$F437^2.218</f>
        <v>0</v>
      </c>
      <c r="BW438" s="75">
        <f>IF(Observaciones!$F437&gt;0.05*$CA$7,((Observaciones!$F437-0.05*$CA$7)^2)/(Observaciones!$F437+0.95*$CA$7),0)</f>
        <v>0</v>
      </c>
      <c r="BX438" s="75">
        <f>0.0526*BW438*Observaciones!$F437^1.218</f>
        <v>0</v>
      </c>
      <c r="BY438" s="27"/>
      <c r="BZ438" s="27"/>
      <c r="CA438" s="103"/>
      <c r="CB438" s="37"/>
    </row>
    <row r="439" spans="2:80" s="2" customFormat="1" ht="14.5" x14ac:dyDescent="0.35">
      <c r="B439" s="36"/>
      <c r="C439" s="74">
        <v>433</v>
      </c>
      <c r="D439" s="146">
        <f>ETo!$I438*((1-Constantes!$D$19)*ETo!$K438+ETo!$L438)</f>
        <v>1.9037133747597115</v>
      </c>
      <c r="E439" s="75">
        <f>MIN(D439*Constantes!$D$17,0.8*(H438+Observaciones!$F438-F439-G439-Constantes!$D$14))</f>
        <v>1.1841015034730098</v>
      </c>
      <c r="F439" s="75">
        <f>IF(Observaciones!$F438&gt;0.05*Constantes!$D$18,((Observaciones!$F438-0.05*Constantes!$D$18)^2)/(Observaciones!$F438+0.95*Constantes!$D$18),0)</f>
        <v>0</v>
      </c>
      <c r="G439" s="75">
        <f>MAX(0,H438+Observaciones!$F438-F439-Constantes!$D$13)</f>
        <v>0</v>
      </c>
      <c r="H439" s="75">
        <f>H438+Observaciones!$F438-F439-E439-G439-I438</f>
        <v>33.890241506052902</v>
      </c>
      <c r="I439" s="75">
        <f>MAX(0,(H439-Constantes!$D$14)*(1-EXP(-Constantes!$D$22)))</f>
        <v>0.1155109341859132</v>
      </c>
      <c r="J439" s="75">
        <f t="shared" si="54"/>
        <v>206.76637621668482</v>
      </c>
      <c r="K439" s="75">
        <f>MAX(0,(J439-Constantes!$D$13)*(1-EXP(-Constantes!$D$23)))</f>
        <v>1.1484857523842515</v>
      </c>
      <c r="L439" s="75">
        <f t="shared" si="55"/>
        <v>1.2639966865701648</v>
      </c>
      <c r="M439" s="75">
        <f>0.0526*F439*Observaciones!$F438^1.218</f>
        <v>0</v>
      </c>
      <c r="N439" s="75">
        <f>M439*Constantes!$D$38</f>
        <v>0</v>
      </c>
      <c r="O439" s="75">
        <f t="shared" si="56"/>
        <v>0</v>
      </c>
      <c r="P439" s="15"/>
      <c r="Q439" s="120">
        <v>433</v>
      </c>
      <c r="R439" s="146">
        <f>ETo!$I438*((1-Constantes!$E$19)*ETo!$K438+ETo!$L438)</f>
        <v>1.903981427030516</v>
      </c>
      <c r="S439" s="121">
        <f>MIN(R439*Constantes!$E$17,0.8*(V438+Observaciones!$F438-T439-U439-Constantes!$D$14))</f>
        <v>1.1851267072179121</v>
      </c>
      <c r="T439" s="121">
        <f>IF(Observaciones!$F438&gt;0.05*Constantes!$E$18,((Observaciones!$F438-0.05*Constantes!$E$18)^2)/(Observaciones!$F438+0.95*Constantes!$E$18),0)</f>
        <v>0</v>
      </c>
      <c r="U439" s="121">
        <f>MAX(0,V438+Observaciones!$F438-T439-Constantes!$D$13)</f>
        <v>0</v>
      </c>
      <c r="V439" s="121">
        <f>V438+Observaciones!$F438-T439-S439-U439-W438</f>
        <v>33.884230514654547</v>
      </c>
      <c r="W439" s="121">
        <f>MAX(0,(V439-Constantes!$D$14)*(1-EXP(-Constantes!$D$22)))</f>
        <v>0.11542817909104416</v>
      </c>
      <c r="X439" s="119">
        <f>X438+(Entradas!$E$19*U439-Y438)/(800*Entradas!$D$44)</f>
        <v>0</v>
      </c>
      <c r="Y439" s="119">
        <f>8000*Entradas!$D$45*X439/Constantes!$E$32</f>
        <v>0</v>
      </c>
      <c r="Z439" s="119">
        <f>10*Escenarios!$E$11*T439</f>
        <v>0</v>
      </c>
      <c r="AA439" s="119">
        <f>10*Escenarios!$E$11*Y439</f>
        <v>0</v>
      </c>
      <c r="AB439" s="119">
        <f>0.001*Observaciones!$F438*Escenarios!$E$9</f>
        <v>0</v>
      </c>
      <c r="AC439" s="119">
        <f>Observaciones!$I438</f>
        <v>0</v>
      </c>
      <c r="AD439" s="119">
        <f>MIN(0.0005*ETo!$M438*Escenarios!$E$9*(AH438/Constantes!$E$27)^(2/3),AH438+Z439+AA439+AB439+AC439)</f>
        <v>5.6279396309522696</v>
      </c>
      <c r="AE439" s="119">
        <f>MIN(Constantes!$E$26*(AH438/Constantes!$E$27)^(2/3),AH438+Z439+AA439+AB439+AC439-AD439)</f>
        <v>19.802521074766524</v>
      </c>
      <c r="AF439" s="119">
        <f>MIN(Entradas!$E$20,AH438+Z439+AA439+AB439+AC439-AD439-AE439)</f>
        <v>1</v>
      </c>
      <c r="AG439" s="119">
        <f>MAX(0,AH438+Z439+AA439+AB439+AC439-AD439-AE439-AF439-Constantes!$E$27)</f>
        <v>0</v>
      </c>
      <c r="AH439" s="119">
        <f t="shared" si="57"/>
        <v>6541.7408829814603</v>
      </c>
      <c r="AI439" s="119">
        <f>(Escenarios!$E$11*S439+0.1*AD439)/(Escenarios!$E$12)</f>
        <v>1.1842761532032342</v>
      </c>
      <c r="AJ439" s="119">
        <f>AG439/10/Escenarios!$E$12</f>
        <v>0</v>
      </c>
      <c r="AK439" s="119">
        <f>(Escenarios!$E$11*U439+0.1*AE439)/(Escenarios!$E$12)</f>
        <v>5.6578631642190076E-2</v>
      </c>
      <c r="AL439" s="121">
        <f t="shared" si="58"/>
        <v>210.77415290796242</v>
      </c>
      <c r="AM439" s="121">
        <f>MAX(0,(AL439-Constantes!$D$13)*(1-EXP(-Constantes!$D$23)))</f>
        <v>1.1761694881665927</v>
      </c>
      <c r="AN439" s="121">
        <f>AJ439+W439*Escenarios!$E$11/Escenarios!$E$12+AM439</f>
        <v>1.2899486932706219</v>
      </c>
      <c r="AO439" s="121">
        <f>0.0526*AJ439*Observaciones!$F438^1.218</f>
        <v>0</v>
      </c>
      <c r="AP439" s="121">
        <f>AO439*Constantes!$E$38</f>
        <v>0</v>
      </c>
      <c r="AQ439" s="121">
        <f t="shared" si="59"/>
        <v>0</v>
      </c>
      <c r="AR439" s="15"/>
      <c r="AS439" s="74">
        <v>433</v>
      </c>
      <c r="AT439" s="146">
        <f>ETo!$I438*((1-Constantes!$F$19)*ETo!$K438+ETo!$L438)</f>
        <v>1.9048343206194414</v>
      </c>
      <c r="AU439" s="121">
        <f>MIN(AT439*Constantes!$F$17,0.8*(AX438+Observaciones!$F438-AV439-AW439-Constantes!$D$14))</f>
        <v>1.1883944714790287</v>
      </c>
      <c r="AV439" s="121">
        <f>IF(Observaciones!$F438&gt;0.05*Constantes!$F$18,((Observaciones!$F438-0.05*Constantes!$F$18)^2)/(Observaciones!$F438+0.95*Constantes!$F$18),0)</f>
        <v>0</v>
      </c>
      <c r="AW439" s="121">
        <f>MAX(0,AX438+Observaciones!$F438-AV439-Constantes!$D$13)</f>
        <v>0</v>
      </c>
      <c r="AX439" s="121">
        <f>AX438+Observaciones!$F438-AV439-AU439-AW439-AY438</f>
        <v>33.865070913375455</v>
      </c>
      <c r="AY439" s="121">
        <f>MAX(0,(AX439-Constantes!$D$14)*(1-EXP(-Constantes!$D$22)))</f>
        <v>0.11516440319844548</v>
      </c>
      <c r="AZ439" s="119">
        <f>AZ438+(Entradas!$F$19*AW439-BA438)/(800*Entradas!$D$44)</f>
        <v>0</v>
      </c>
      <c r="BA439" s="119">
        <f>8000*Entradas!$D$45*AZ439/Constantes!$F$32</f>
        <v>0</v>
      </c>
      <c r="BB439" s="119">
        <f>10*Escenarios!$F$11*AV439</f>
        <v>0</v>
      </c>
      <c r="BC439" s="119">
        <f>10*Escenarios!$F$11*BA439</f>
        <v>0</v>
      </c>
      <c r="BD439" s="119">
        <f>0.001*Observaciones!$F438*Escenarios!$F$9</f>
        <v>0</v>
      </c>
      <c r="BE439" s="119">
        <f>Observaciones!$I438</f>
        <v>0</v>
      </c>
      <c r="BF439" s="119">
        <f>MIN(0.0005*ETo!$M438*Escenarios!$F$9*(BJ438/Constantes!$F$27)^(2/3),BJ438+BB439+BE439+BC439+BD439)</f>
        <v>21.868992681770813</v>
      </c>
      <c r="BG439" s="119">
        <f>MIN(Constantes!$F$26*(BJ438/Constantes!$F$27)^(2/3),BJ438+BB439+BC439+BD439+BE439-BF439)</f>
        <v>76.948442389636256</v>
      </c>
      <c r="BH439" s="119">
        <f>MIN(Entradas!$F$20,BJ438+BB439+BC439+BD439+BE439-BF439-BG439)</f>
        <v>1</v>
      </c>
      <c r="BI439" s="119">
        <f>MAX(0,BJ438+BB439+BC439+BD439+BE439-BF439-BG439-BH439-Constantes!$F$27)</f>
        <v>0</v>
      </c>
      <c r="BJ439" s="119">
        <f t="shared" si="60"/>
        <v>6189.0654941361863</v>
      </c>
      <c r="BK439" s="119">
        <f>(Escenarios!$F$11*AU439+0.1*BF439)/(Escenarios!$F$12)</f>
        <v>1.1829690521995722</v>
      </c>
      <c r="BL439" s="119">
        <f>BI439/10/Escenarios!$F$12</f>
        <v>0</v>
      </c>
      <c r="BM439" s="119">
        <f>(Escenarios!$F$11*AW439+0.1*BG439)/(Escenarios!$F$12)</f>
        <v>0.21985269254181788</v>
      </c>
      <c r="BN439" s="121">
        <f t="shared" si="61"/>
        <v>212.25626676970629</v>
      </c>
      <c r="BO439" s="121">
        <f>MAX(0,(BN439-Constantes!$D$13)*(1-EXP(-Constantes!$D$23)))</f>
        <v>1.1864071964294207</v>
      </c>
      <c r="BP439" s="121">
        <f>BL439+AY439*Escenarios!$F$11/Escenarios!$F$12+BO439</f>
        <v>1.2949907765879551</v>
      </c>
      <c r="BQ439" s="121">
        <f>0.0526*BL439*Observaciones!$F438^1.218</f>
        <v>0</v>
      </c>
      <c r="BR439" s="121">
        <f>BQ439*Constantes!$F$38</f>
        <v>0</v>
      </c>
      <c r="BS439" s="121">
        <f t="shared" si="62"/>
        <v>0</v>
      </c>
      <c r="BT439" s="15"/>
      <c r="BU439" s="74">
        <v>433</v>
      </c>
      <c r="BV439" s="75">
        <f>0.0526*Observaciones!$F438^2.218</f>
        <v>0</v>
      </c>
      <c r="BW439" s="75">
        <f>IF(Observaciones!$F438&gt;0.05*$CA$7,((Observaciones!$F438-0.05*$CA$7)^2)/(Observaciones!$F438+0.95*$CA$7),0)</f>
        <v>0</v>
      </c>
      <c r="BX439" s="75">
        <f>0.0526*BW439*Observaciones!$F438^1.218</f>
        <v>0</v>
      </c>
      <c r="BY439" s="27"/>
      <c r="BZ439" s="27"/>
      <c r="CA439" s="103"/>
      <c r="CB439" s="37"/>
    </row>
    <row r="440" spans="2:80" s="2" customFormat="1" ht="14.5" x14ac:dyDescent="0.35">
      <c r="B440" s="36"/>
      <c r="C440" s="74">
        <v>434</v>
      </c>
      <c r="D440" s="146">
        <f>ETo!$I439*((1-Constantes!$D$19)*ETo!$K439+ETo!$L439)</f>
        <v>1.9337144165768527</v>
      </c>
      <c r="E440" s="75">
        <f>MIN(D440*Constantes!$D$17,0.8*(H439+Observaciones!$F439-F440-G440-Constantes!$D$14))</f>
        <v>1.2027620220113731</v>
      </c>
      <c r="F440" s="75">
        <f>IF(Observaciones!$F439&gt;0.05*Constantes!$D$18,((Observaciones!$F439-0.05*Constantes!$D$18)^2)/(Observaciones!$F439+0.95*Constantes!$D$18),0)</f>
        <v>0</v>
      </c>
      <c r="G440" s="75">
        <f>MAX(0,H439+Observaciones!$F439-F440-Constantes!$D$13)</f>
        <v>0</v>
      </c>
      <c r="H440" s="75">
        <f>H439+Observaciones!$F439-F440-E440-G440-I439</f>
        <v>32.571968549855619</v>
      </c>
      <c r="I440" s="75">
        <f>MAX(0,(H440-Constantes!$D$14)*(1-EXP(-Constantes!$D$22)))</f>
        <v>9.7361880839532247E-2</v>
      </c>
      <c r="J440" s="75">
        <f t="shared" si="54"/>
        <v>205.61789046430056</v>
      </c>
      <c r="K440" s="75">
        <f>MAX(0,(J440-Constantes!$D$13)*(1-EXP(-Constantes!$D$23)))</f>
        <v>1.1405525818091582</v>
      </c>
      <c r="L440" s="75">
        <f t="shared" si="55"/>
        <v>1.2379144626486904</v>
      </c>
      <c r="M440" s="75">
        <f>0.0526*F440*Observaciones!$F439^1.218</f>
        <v>0</v>
      </c>
      <c r="N440" s="75">
        <f>M440*Constantes!$D$38</f>
        <v>0</v>
      </c>
      <c r="O440" s="75">
        <f t="shared" si="56"/>
        <v>0</v>
      </c>
      <c r="P440" s="15"/>
      <c r="Q440" s="120">
        <v>434</v>
      </c>
      <c r="R440" s="146">
        <f>ETo!$I439*((1-Constantes!$E$19)*ETo!$K439+ETo!$L439)</f>
        <v>1.9339869763510662</v>
      </c>
      <c r="S440" s="121">
        <f>MIN(R440*Constantes!$E$17,0.8*(V439+Observaciones!$F439-T440-U440-Constantes!$D$14))</f>
        <v>1.2038035584516917</v>
      </c>
      <c r="T440" s="121">
        <f>IF(Observaciones!$F439&gt;0.05*Constantes!$E$18,((Observaciones!$F439-0.05*Constantes!$E$18)^2)/(Observaciones!$F439+0.95*Constantes!$E$18),0)</f>
        <v>0</v>
      </c>
      <c r="U440" s="121">
        <f>MAX(0,V439+Observaciones!$F439-T440-Constantes!$D$13)</f>
        <v>0</v>
      </c>
      <c r="V440" s="121">
        <f>V439+Observaciones!$F439-T440-S440-U440-W439</f>
        <v>32.564998777111811</v>
      </c>
      <c r="W440" s="121">
        <f>MAX(0,(V440-Constantes!$D$14)*(1-EXP(-Constantes!$D$22)))</f>
        <v>9.7265925918554111E-2</v>
      </c>
      <c r="X440" s="119">
        <f>X439+(Entradas!$E$19*U440-Y439)/(800*Entradas!$D$44)</f>
        <v>0</v>
      </c>
      <c r="Y440" s="119">
        <f>8000*Entradas!$D$45*X440/Constantes!$E$32</f>
        <v>0</v>
      </c>
      <c r="Z440" s="119">
        <f>10*Escenarios!$E$11*T440</f>
        <v>0</v>
      </c>
      <c r="AA440" s="119">
        <f>10*Escenarios!$E$11*Y440</f>
        <v>0</v>
      </c>
      <c r="AB440" s="119">
        <f>0.001*Observaciones!$F439*Escenarios!$E$9</f>
        <v>0</v>
      </c>
      <c r="AC440" s="119">
        <f>Observaciones!$I439</f>
        <v>0</v>
      </c>
      <c r="AD440" s="119">
        <f>MIN(0.0005*ETo!$M439*Escenarios!$E$9*(AH439/Constantes!$E$27)^(2/3),AH439+Z440+AA440+AB440+AC440)</f>
        <v>5.7022502033875178</v>
      </c>
      <c r="AE440" s="119">
        <f>MIN(Constantes!$E$26*(AH439/Constantes!$E$27)^(2/3),AH439+Z440+AA440+AB440+AC440-AD440)</f>
        <v>19.749361539292508</v>
      </c>
      <c r="AF440" s="119">
        <f>MIN(Entradas!$E$20,AH439+Z440+AA440+AB440+AC440-AD440-AE440)</f>
        <v>1</v>
      </c>
      <c r="AG440" s="119">
        <f>MAX(0,AH439+Z440+AA440+AB440+AC440-AD440-AE440-AF440-Constantes!$E$27)</f>
        <v>0</v>
      </c>
      <c r="AH440" s="119">
        <f t="shared" si="57"/>
        <v>6515.2892712387802</v>
      </c>
      <c r="AI440" s="119">
        <f>(Escenarios!$E$11*S440+0.1*AD440)/(Escenarios!$E$12)</f>
        <v>1.2028985081977748</v>
      </c>
      <c r="AJ440" s="119">
        <f>AG440/10/Escenarios!$E$12</f>
        <v>0</v>
      </c>
      <c r="AK440" s="119">
        <f>(Escenarios!$E$11*U440+0.1*AE440)/(Escenarios!$E$12)</f>
        <v>5.6426747255121458E-2</v>
      </c>
      <c r="AL440" s="121">
        <f t="shared" si="58"/>
        <v>209.65441016705097</v>
      </c>
      <c r="AM440" s="121">
        <f>MAX(0,(AL440-Constantes!$D$13)*(1-EXP(-Constantes!$D$23)))</f>
        <v>1.168434860074401</v>
      </c>
      <c r="AN440" s="121">
        <f>AJ440+W440*Escenarios!$E$11/Escenarios!$E$12+AM440</f>
        <v>1.2643112727655472</v>
      </c>
      <c r="AO440" s="121">
        <f>0.0526*AJ440*Observaciones!$F439^1.218</f>
        <v>0</v>
      </c>
      <c r="AP440" s="121">
        <f>AO440*Constantes!$E$38</f>
        <v>0</v>
      </c>
      <c r="AQ440" s="121">
        <f t="shared" si="59"/>
        <v>0</v>
      </c>
      <c r="AR440" s="15"/>
      <c r="AS440" s="74">
        <v>434</v>
      </c>
      <c r="AT440" s="146">
        <f>ETo!$I439*((1-Constantes!$F$19)*ETo!$K439+ETo!$L439)</f>
        <v>1.9348542119962919</v>
      </c>
      <c r="AU440" s="121">
        <f>MIN(AT440*Constantes!$F$17,0.8*(AX439+Observaciones!$F439-AV440-AW440-Constantes!$D$14))</f>
        <v>1.207123382734181</v>
      </c>
      <c r="AV440" s="121">
        <f>IF(Observaciones!$F439&gt;0.05*Constantes!$F$18,((Observaciones!$F439-0.05*Constantes!$F$18)^2)/(Observaciones!$F439+0.95*Constantes!$F$18),0)</f>
        <v>0</v>
      </c>
      <c r="AW440" s="121">
        <f>MAX(0,AX439+Observaciones!$F439-AV440-Constantes!$D$13)</f>
        <v>0</v>
      </c>
      <c r="AX440" s="121">
        <f>AX439+Observaciones!$F439-AV440-AU440-AW440-AY439</f>
        <v>32.542783127442824</v>
      </c>
      <c r="AY440" s="121">
        <f>MAX(0,(AX440-Constantes!$D$14)*(1-EXP(-Constantes!$D$22)))</f>
        <v>9.6960076504689172E-2</v>
      </c>
      <c r="AZ440" s="119">
        <f>AZ439+(Entradas!$F$19*AW440-BA439)/(800*Entradas!$D$44)</f>
        <v>0</v>
      </c>
      <c r="BA440" s="119">
        <f>8000*Entradas!$D$45*AZ440/Constantes!$F$32</f>
        <v>0</v>
      </c>
      <c r="BB440" s="119">
        <f>10*Escenarios!$F$11*AV440</f>
        <v>0</v>
      </c>
      <c r="BC440" s="119">
        <f>10*Escenarios!$F$11*BA440</f>
        <v>0</v>
      </c>
      <c r="BD440" s="119">
        <f>0.001*Observaciones!$F439*Escenarios!$F$9</f>
        <v>0</v>
      </c>
      <c r="BE440" s="119">
        <f>Observaciones!$I439</f>
        <v>0</v>
      </c>
      <c r="BF440" s="119">
        <f>MIN(0.0005*ETo!$M439*Escenarios!$F$9*(BJ439/Constantes!$F$27)^(2/3),BJ439+BB440+BE440+BC440+BD440)</f>
        <v>21.981673582107177</v>
      </c>
      <c r="BG440" s="119">
        <f>MIN(Constantes!$F$26*(BJ439/Constantes!$F$27)^(2/3),BJ439+BB440+BC440+BD440+BE440-BF440)</f>
        <v>76.132053720450742</v>
      </c>
      <c r="BH440" s="119">
        <f>MIN(Entradas!$F$20,BJ439+BB440+BC440+BD440+BE440-BF440-BG440)</f>
        <v>1</v>
      </c>
      <c r="BI440" s="119">
        <f>MAX(0,BJ439+BB440+BC440+BD440+BE440-BF440-BG440-BH440-Constantes!$F$27)</f>
        <v>0</v>
      </c>
      <c r="BJ440" s="119">
        <f t="shared" si="60"/>
        <v>6089.9517668336284</v>
      </c>
      <c r="BK440" s="119">
        <f>(Escenarios!$F$11*AU440+0.1*BF440)/(Escenarios!$F$12)</f>
        <v>1.2009496853839625</v>
      </c>
      <c r="BL440" s="119">
        <f>BI440/10/Escenarios!$F$12</f>
        <v>0</v>
      </c>
      <c r="BM440" s="119">
        <f>(Escenarios!$F$11*AW440+0.1*BG440)/(Escenarios!$F$12)</f>
        <v>0.21752015348700213</v>
      </c>
      <c r="BN440" s="121">
        <f t="shared" si="61"/>
        <v>211.28737972676387</v>
      </c>
      <c r="BO440" s="121">
        <f>MAX(0,(BN440-Constantes!$D$13)*(1-EXP(-Constantes!$D$23)))</f>
        <v>1.1797146047592992</v>
      </c>
      <c r="BP440" s="121">
        <f>BL440+AY440*Escenarios!$F$11/Escenarios!$F$12+BO440</f>
        <v>1.2711341054637204</v>
      </c>
      <c r="BQ440" s="121">
        <f>0.0526*BL440*Observaciones!$F439^1.218</f>
        <v>0</v>
      </c>
      <c r="BR440" s="121">
        <f>BQ440*Constantes!$F$38</f>
        <v>0</v>
      </c>
      <c r="BS440" s="121">
        <f t="shared" si="62"/>
        <v>0</v>
      </c>
      <c r="BT440" s="15"/>
      <c r="BU440" s="74">
        <v>434</v>
      </c>
      <c r="BV440" s="75">
        <f>0.0526*Observaciones!$F439^2.218</f>
        <v>0</v>
      </c>
      <c r="BW440" s="75">
        <f>IF(Observaciones!$F439&gt;0.05*$CA$7,((Observaciones!$F439-0.05*$CA$7)^2)/(Observaciones!$F439+0.95*$CA$7),0)</f>
        <v>0</v>
      </c>
      <c r="BX440" s="75">
        <f>0.0526*BW440*Observaciones!$F439^1.218</f>
        <v>0</v>
      </c>
      <c r="BY440" s="27"/>
      <c r="BZ440" s="27"/>
      <c r="CA440" s="103"/>
      <c r="CB440" s="37"/>
    </row>
    <row r="441" spans="2:80" s="2" customFormat="1" ht="14.5" x14ac:dyDescent="0.35">
      <c r="B441" s="36"/>
      <c r="C441" s="74">
        <v>435</v>
      </c>
      <c r="D441" s="146">
        <f>ETo!$I440*((1-Constantes!$D$19)*ETo!$K440+ETo!$L440)</f>
        <v>1.9432886940520011</v>
      </c>
      <c r="E441" s="75">
        <f>MIN(D441*Constantes!$D$17,0.8*(H440+Observaciones!$F440-F441-G441-Constantes!$D$14))</f>
        <v>1.2087171812823541</v>
      </c>
      <c r="F441" s="75">
        <f>IF(Observaciones!$F440&gt;0.05*Constantes!$D$18,((Observaciones!$F440-0.05*Constantes!$D$18)^2)/(Observaciones!$F440+0.95*Constantes!$D$18),0)</f>
        <v>1.5526870256886238</v>
      </c>
      <c r="G441" s="75">
        <f>MAX(0,H440+Observaciones!$F440-F441-Constantes!$D$13)</f>
        <v>6.1192815241669933</v>
      </c>
      <c r="H441" s="75">
        <f>H440+Observaciones!$F440-F441-E441-G441-I440</f>
        <v>39.193920937878111</v>
      </c>
      <c r="I441" s="75">
        <f>MAX(0,(H441-Constantes!$D$14)*(1-EXP(-Constantes!$D$22)))</f>
        <v>0.18852825619634361</v>
      </c>
      <c r="J441" s="75">
        <f t="shared" si="54"/>
        <v>210.59661940665839</v>
      </c>
      <c r="K441" s="75">
        <f>MAX(0,(J441-Constantes!$D$13)*(1-EXP(-Constantes!$D$23)))</f>
        <v>1.1749431746962562</v>
      </c>
      <c r="L441" s="75">
        <f t="shared" si="55"/>
        <v>2.9161584565812237</v>
      </c>
      <c r="M441" s="75">
        <f>0.0526*F441*Observaciones!$F440^1.218</f>
        <v>2.3189715948669991</v>
      </c>
      <c r="N441" s="75">
        <f>M441*Constantes!$D$38</f>
        <v>1.0454141449904612E-2</v>
      </c>
      <c r="O441" s="75">
        <f t="shared" si="56"/>
        <v>358.49017142095181</v>
      </c>
      <c r="P441" s="15"/>
      <c r="Q441" s="120">
        <v>435</v>
      </c>
      <c r="R441" s="146">
        <f>ETo!$I440*((1-Constantes!$E$19)*ETo!$K440+ETo!$L440)</f>
        <v>1.9435628395509454</v>
      </c>
      <c r="S441" s="121">
        <f>MIN(R441*Constantes!$E$17,0.8*(V440+Observaciones!$F440-T441-U441-Constantes!$D$14))</f>
        <v>1.2097640216483005</v>
      </c>
      <c r="T441" s="121">
        <f>IF(Observaciones!$F440&gt;0.05*Constantes!$E$18,((Observaciones!$F440-0.05*Constantes!$E$18)^2)/(Observaciones!$F440+0.95*Constantes!$E$18),0)</f>
        <v>1.5447107579803345</v>
      </c>
      <c r="U441" s="121">
        <f>MAX(0,V440+Observaciones!$F440-T441-Constantes!$D$13)</f>
        <v>6.120288019131479</v>
      </c>
      <c r="V441" s="121">
        <f>V440+Observaciones!$F440-T441-S441-U441-W440</f>
        <v>39.192970052433147</v>
      </c>
      <c r="W441" s="121">
        <f>MAX(0,(V441-Constantes!$D$14)*(1-EXP(-Constantes!$D$22)))</f>
        <v>0.18851516507542981</v>
      </c>
      <c r="X441" s="119">
        <f>X440+(Entradas!$E$19*U441-Y440)/(800*Entradas!$D$44)</f>
        <v>0</v>
      </c>
      <c r="Y441" s="119">
        <f>8000*Entradas!$D$45*X441/Constantes!$E$32</f>
        <v>0</v>
      </c>
      <c r="Z441" s="119">
        <f>10*Escenarios!$E$11*T441</f>
        <v>532.92521150321545</v>
      </c>
      <c r="AA441" s="119">
        <f>10*Escenarios!$E$11*Y441</f>
        <v>0</v>
      </c>
      <c r="AB441" s="119">
        <f>0.001*Observaciones!$F440*Escenarios!$E$9</f>
        <v>78</v>
      </c>
      <c r="AC441" s="119">
        <f>Observaciones!$I440</f>
        <v>214.33512376174872</v>
      </c>
      <c r="AD441" s="119">
        <f>MIN(0.0005*ETo!$M440*Escenarios!$E$9*(AH440/Constantes!$E$27)^(2/3),AH440+Z441+AA441+AB441+AC441)</f>
        <v>5.7158280069714644</v>
      </c>
      <c r="AE441" s="119">
        <f>MIN(Constantes!$E$26*(AH440/Constantes!$E$27)^(2/3),AH440+Z441+AA441+AB441+AC441-AD441)</f>
        <v>19.696087735071373</v>
      </c>
      <c r="AF441" s="119">
        <f>MIN(Entradas!$E$20,AH440+Z441+AA441+AB441+AC441-AD441-AE441)</f>
        <v>1</v>
      </c>
      <c r="AG441" s="119">
        <f>MAX(0,AH440+Z441+AA441+AB441+AC441-AD441-AE441-AF441-Constantes!$E$27)</f>
        <v>647.47102409503532</v>
      </c>
      <c r="AH441" s="119">
        <f t="shared" si="57"/>
        <v>6666.666666666667</v>
      </c>
      <c r="AI441" s="119">
        <f>(Escenarios!$E$11*S441+0.1*AD441)/(Escenarios!$E$12)</f>
        <v>1.2088126156446717</v>
      </c>
      <c r="AJ441" s="119">
        <f>AG441/10/Escenarios!$E$12</f>
        <v>1.8499172117001008</v>
      </c>
      <c r="AK441" s="119">
        <f>(Escenarios!$E$11*U441+0.1*AE441)/(Escenarios!$E$12)</f>
        <v>6.0891298695298044</v>
      </c>
      <c r="AL441" s="121">
        <f t="shared" si="58"/>
        <v>214.57510517650638</v>
      </c>
      <c r="AM441" s="121">
        <f>MAX(0,(AL441-Constantes!$D$13)*(1-EXP(-Constantes!$D$23)))</f>
        <v>1.2024245833051688</v>
      </c>
      <c r="AN441" s="121">
        <f>AJ441+W441*Escenarios!$E$11/Escenarios!$E$12+AM441</f>
        <v>3.2381638862939077</v>
      </c>
      <c r="AO441" s="121">
        <f>0.0526*AJ441*Observaciones!$F440^1.218</f>
        <v>2.7628912947768733</v>
      </c>
      <c r="AP441" s="121">
        <f>AO441*Constantes!$E$38</f>
        <v>1.2373159409290568E-2</v>
      </c>
      <c r="AQ441" s="121">
        <f t="shared" si="59"/>
        <v>382.10417519823875</v>
      </c>
      <c r="AR441" s="15"/>
      <c r="AS441" s="74">
        <v>435</v>
      </c>
      <c r="AT441" s="146">
        <f>ETo!$I440*((1-Constantes!$F$19)*ETo!$K440+ETo!$L440)</f>
        <v>1.9444351206839505</v>
      </c>
      <c r="AU441" s="121">
        <f>MIN(AT441*Constantes!$F$17,0.8*(AX440+Observaciones!$F440-AV441-AW441-Constantes!$D$14))</f>
        <v>1.2131007524155801</v>
      </c>
      <c r="AV441" s="121">
        <f>IF(Observaciones!$F440&gt;0.05*Constantes!$F$18,((Observaciones!$F440-0.05*Constantes!$F$18)^2)/(Observaciones!$F440+0.95*Constantes!$F$18),0)</f>
        <v>1.5195749470074356</v>
      </c>
      <c r="AW441" s="121">
        <f>MAX(0,AX440+Observaciones!$F440-AV441-Constantes!$D$13)</f>
        <v>6.1232081804353911</v>
      </c>
      <c r="AX441" s="121">
        <f>AX440+Observaciones!$F440-AV441-AU441-AW441-AY440</f>
        <v>39.189939171079736</v>
      </c>
      <c r="AY441" s="121">
        <f>MAX(0,(AX441-Constantes!$D$14)*(1-EXP(-Constantes!$D$22)))</f>
        <v>0.18847343803619185</v>
      </c>
      <c r="AZ441" s="119">
        <f>AZ440+(Entradas!$F$19*AW441-BA440)/(800*Entradas!$D$44)</f>
        <v>0</v>
      </c>
      <c r="BA441" s="119">
        <f>8000*Entradas!$D$45*AZ441/Constantes!$F$32</f>
        <v>0</v>
      </c>
      <c r="BB441" s="119">
        <f>10*Escenarios!$F$11*AV441</f>
        <v>501.45973251245374</v>
      </c>
      <c r="BC441" s="119">
        <f>10*Escenarios!$F$11*BA441</f>
        <v>0</v>
      </c>
      <c r="BD441" s="119">
        <f>0.001*Observaciones!$F440*Escenarios!$F$9</f>
        <v>312</v>
      </c>
      <c r="BE441" s="119">
        <f>Observaciones!$I440</f>
        <v>214.33512376174872</v>
      </c>
      <c r="BF441" s="119">
        <f>MIN(0.0005*ETo!$M440*Escenarios!$F$9*(BJ440/Constantes!$F$27)^(2/3),BJ440+BB441+BE441+BC441+BD441)</f>
        <v>21.857101899838565</v>
      </c>
      <c r="BG441" s="119">
        <f>MIN(Constantes!$F$26*(BJ440/Constantes!$F$27)^(2/3),BJ440+BB441+BC441+BD441+BE441-BF441)</f>
        <v>75.317066246315548</v>
      </c>
      <c r="BH441" s="119">
        <f>MIN(Entradas!$F$20,BJ440+BB441+BC441+BD441+BE441-BF441-BG441)</f>
        <v>1</v>
      </c>
      <c r="BI441" s="119">
        <f>MAX(0,BJ440+BB441+BC441+BD441+BE441-BF441-BG441-BH441-Constantes!$F$27)</f>
        <v>352.90578829501101</v>
      </c>
      <c r="BJ441" s="119">
        <f t="shared" si="60"/>
        <v>6666.666666666667</v>
      </c>
      <c r="BK441" s="119">
        <f>(Escenarios!$F$11*AU441+0.1*BF441)/(Escenarios!$F$12)</f>
        <v>1.2062295719913714</v>
      </c>
      <c r="BL441" s="119">
        <f>BI441/10/Escenarios!$F$12</f>
        <v>1.00830225227146</v>
      </c>
      <c r="BM441" s="119">
        <f>(Escenarios!$F$11*AW441+0.1*BG441)/(Escenarios!$F$12)</f>
        <v>5.988502187971414</v>
      </c>
      <c r="BN441" s="121">
        <f t="shared" si="61"/>
        <v>216.09616730997598</v>
      </c>
      <c r="BO441" s="121">
        <f>MAX(0,(BN441-Constantes!$D$13)*(1-EXP(-Constantes!$D$23)))</f>
        <v>1.2129313269326618</v>
      </c>
      <c r="BP441" s="121">
        <f>BL441+AY441*Escenarios!$F$11/Escenarios!$F$12+BO441</f>
        <v>2.3989371064953886</v>
      </c>
      <c r="BQ441" s="121">
        <f>0.0526*BL441*Observaciones!$F440^1.218</f>
        <v>1.5059211826806638</v>
      </c>
      <c r="BR441" s="121">
        <f>BQ441*Constantes!$F$38</f>
        <v>6.6014433787585716E-3</v>
      </c>
      <c r="BS441" s="121">
        <f t="shared" si="62"/>
        <v>275.18201127009252</v>
      </c>
      <c r="BT441" s="15"/>
      <c r="BU441" s="74">
        <v>435</v>
      </c>
      <c r="BV441" s="75">
        <f>0.0526*Observaciones!$F440^2.218</f>
        <v>23.298936798857426</v>
      </c>
      <c r="BW441" s="75">
        <f>IF(Observaciones!$F440&gt;0.05*$CA$7,((Observaciones!$F440-0.05*$CA$7)^2)/(Observaciones!$F440+0.95*$CA$7),0)</f>
        <v>3.9651225496460247</v>
      </c>
      <c r="BX441" s="75">
        <f>0.0526*BW441*Observaciones!$F440^1.218</f>
        <v>5.9219961335850764</v>
      </c>
      <c r="BY441" s="27"/>
      <c r="BZ441" s="27"/>
      <c r="CA441" s="103"/>
      <c r="CB441" s="37"/>
    </row>
    <row r="442" spans="2:80" s="2" customFormat="1" ht="14.5" x14ac:dyDescent="0.35">
      <c r="B442" s="36"/>
      <c r="C442" s="74">
        <v>436</v>
      </c>
      <c r="D442" s="146">
        <f>ETo!$I441*((1-Constantes!$D$19)*ETo!$K441+ETo!$L441)</f>
        <v>1.8124354521882828</v>
      </c>
      <c r="E442" s="75">
        <f>MIN(D442*Constantes!$D$17,0.8*(H441+Observaciones!$F441-F442-G442-Constantes!$D$14))</f>
        <v>1.1273270295507662</v>
      </c>
      <c r="F442" s="75">
        <f>IF(Observaciones!$F441&gt;0.05*Constantes!$D$18,((Observaciones!$F441-0.05*Constantes!$D$18)^2)/(Observaciones!$F441+0.95*Constantes!$D$18),0)</f>
        <v>0.16455141393287678</v>
      </c>
      <c r="G442" s="75">
        <f>MAX(0,H441+Observaciones!$F441-F442-Constantes!$D$13)</f>
        <v>6.0293695239452347</v>
      </c>
      <c r="H442" s="75">
        <f>H441+Observaciones!$F441-F442-E442-G442-I441</f>
        <v>39.184144714252895</v>
      </c>
      <c r="I442" s="75">
        <f>MAX(0,(H442-Constantes!$D$14)*(1-EXP(-Constantes!$D$22)))</f>
        <v>0.18839366403675625</v>
      </c>
      <c r="J442" s="75">
        <f t="shared" si="54"/>
        <v>215.45104575590736</v>
      </c>
      <c r="K442" s="75">
        <f>MAX(0,(J442-Constantes!$D$13)*(1-EXP(-Constantes!$D$23)))</f>
        <v>1.2084751468542665</v>
      </c>
      <c r="L442" s="75">
        <f t="shared" si="55"/>
        <v>1.5614202248238995</v>
      </c>
      <c r="M442" s="75">
        <f>0.0526*F442*Observaciones!$F441^1.218</f>
        <v>0.10071913362269613</v>
      </c>
      <c r="N442" s="75">
        <f>M442*Constantes!$D$38</f>
        <v>4.5405130098797008E-4</v>
      </c>
      <c r="O442" s="75">
        <f t="shared" si="56"/>
        <v>29.079378745665924</v>
      </c>
      <c r="P442" s="15"/>
      <c r="Q442" s="120">
        <v>436</v>
      </c>
      <c r="R442" s="146">
        <f>ETo!$I441*((1-Constantes!$E$19)*ETo!$K441+ETo!$L441)</f>
        <v>1.8126909673107527</v>
      </c>
      <c r="S442" s="121">
        <f>MIN(R442*Constantes!$E$17,0.8*(V441+Observaciones!$F441-T442-U442-Constantes!$D$14))</f>
        <v>1.1283032737578342</v>
      </c>
      <c r="T442" s="121">
        <f>IF(Observaciones!$F441&gt;0.05*Constantes!$E$18,((Observaciones!$F441-0.05*Constantes!$E$18)^2)/(Observaciones!$F441+0.95*Constantes!$E$18),0)</f>
        <v>0.16282849023906856</v>
      </c>
      <c r="U442" s="121">
        <f>MAX(0,V441+Observaciones!$F441-T442-Constantes!$D$13)</f>
        <v>6.0301415621940748</v>
      </c>
      <c r="V442" s="121">
        <f>V441+Observaciones!$F441-T442-S442-U442-W441</f>
        <v>39.183181561166734</v>
      </c>
      <c r="W442" s="121">
        <f>MAX(0,(V442-Constantes!$D$14)*(1-EXP(-Constantes!$D$22)))</f>
        <v>0.18838040402360093</v>
      </c>
      <c r="X442" s="119">
        <f>X441+(Entradas!$E$19*U442-Y441)/(800*Entradas!$D$44)</f>
        <v>0</v>
      </c>
      <c r="Y442" s="119">
        <f>8000*Entradas!$D$45*X442/Constantes!$E$32</f>
        <v>0</v>
      </c>
      <c r="Z442" s="119">
        <f>10*Escenarios!$E$11*T442</f>
        <v>56.175829132478654</v>
      </c>
      <c r="AA442" s="119">
        <f>10*Escenarios!$E$11*Y442</f>
        <v>0</v>
      </c>
      <c r="AB442" s="119">
        <f>0.001*Observaciones!$F441*Escenarios!$E$9</f>
        <v>37.5</v>
      </c>
      <c r="AC442" s="119">
        <f>Observaciones!$I441</f>
        <v>4.0469119425200182</v>
      </c>
      <c r="AD442" s="119">
        <f>MIN(0.0005*ETo!$M441*Escenarios!$E$9*(AH441/Constantes!$E$27)^(2/3),AH441+Z442+AA442+AB442+AC442)</f>
        <v>5.41261580299245</v>
      </c>
      <c r="AE442" s="119">
        <f>MIN(Constantes!$E$26*(AH441/Constantes!$E$27)^(2/3),AH441+Z442+AA442+AB442+AC442-AD442)</f>
        <v>20</v>
      </c>
      <c r="AF442" s="119">
        <f>MIN(Entradas!$E$20,AH441+Z442+AA442+AB442+AC442-AD442-AE442)</f>
        <v>1</v>
      </c>
      <c r="AG442" s="119">
        <f>MAX(0,AH441+Z442+AA442+AB442+AC442-AD442-AE442-AF442-Constantes!$E$27)</f>
        <v>71.310125272006189</v>
      </c>
      <c r="AH442" s="119">
        <f t="shared" si="57"/>
        <v>6666.666666666667</v>
      </c>
      <c r="AI442" s="119">
        <f>(Escenarios!$E$11*S442+0.1*AD442)/(Escenarios!$E$12)</f>
        <v>1.1276492721412721</v>
      </c>
      <c r="AJ442" s="119">
        <f>AG442/10/Escenarios!$E$12</f>
        <v>0.20374321506287485</v>
      </c>
      <c r="AK442" s="119">
        <f>(Escenarios!$E$11*U442+0.1*AE442)/(Escenarios!$E$12)</f>
        <v>6.0011395398770171</v>
      </c>
      <c r="AL442" s="121">
        <f t="shared" si="58"/>
        <v>219.37382013307823</v>
      </c>
      <c r="AM442" s="121">
        <f>MAX(0,(AL442-Constantes!$D$13)*(1-EXP(-Constantes!$D$23)))</f>
        <v>1.2355717287640526</v>
      </c>
      <c r="AN442" s="121">
        <f>AJ442+W442*Escenarios!$E$11/Escenarios!$E$12+AM442</f>
        <v>1.6250041992216198</v>
      </c>
      <c r="AO442" s="121">
        <f>0.0526*AJ442*Observaciones!$F441^1.218</f>
        <v>0.12470777134134013</v>
      </c>
      <c r="AP442" s="121">
        <f>AO442*Constantes!$E$38</f>
        <v>5.5848347609650415E-4</v>
      </c>
      <c r="AQ442" s="121">
        <f t="shared" si="59"/>
        <v>34.368125101708593</v>
      </c>
      <c r="AR442" s="15"/>
      <c r="AS442" s="74">
        <v>436</v>
      </c>
      <c r="AT442" s="146">
        <f>ETo!$I441*((1-Constantes!$F$19)*ETo!$K441+ETo!$L441)</f>
        <v>1.8135039699731574</v>
      </c>
      <c r="AU442" s="121">
        <f>MIN(AT442*Constantes!$F$17,0.8*(AX441+Observaciones!$F441-AV442-AW442-Constantes!$D$14))</f>
        <v>1.1314149837559233</v>
      </c>
      <c r="AV442" s="121">
        <f>IF(Observaciones!$F441&gt;0.05*Constantes!$F$18,((Observaciones!$F441-0.05*Constantes!$F$18)^2)/(Observaciones!$F441+0.95*Constantes!$F$18),0)</f>
        <v>0.15742912591670769</v>
      </c>
      <c r="AW442" s="121">
        <f>MAX(0,AX441+Observaciones!$F441-AV442-Constantes!$D$13)</f>
        <v>6.0325100451630291</v>
      </c>
      <c r="AX442" s="121">
        <f>AX441+Observaciones!$F441-AV442-AU442-AW442-AY441</f>
        <v>39.180111578207885</v>
      </c>
      <c r="AY442" s="121">
        <f>MAX(0,(AX442-Constantes!$D$14)*(1-EXP(-Constantes!$D$22)))</f>
        <v>0.18833813866100613</v>
      </c>
      <c r="AZ442" s="119">
        <f>AZ441+(Entradas!$F$19*AW442-BA441)/(800*Entradas!$D$44)</f>
        <v>0</v>
      </c>
      <c r="BA442" s="119">
        <f>8000*Entradas!$D$45*AZ442/Constantes!$F$32</f>
        <v>0</v>
      </c>
      <c r="BB442" s="119">
        <f>10*Escenarios!$F$11*AV442</f>
        <v>51.951611552513533</v>
      </c>
      <c r="BC442" s="119">
        <f>10*Escenarios!$F$11*BA442</f>
        <v>0</v>
      </c>
      <c r="BD442" s="119">
        <f>0.001*Observaciones!$F441*Escenarios!$F$9</f>
        <v>150</v>
      </c>
      <c r="BE442" s="119">
        <f>Observaciones!$I441</f>
        <v>4.0469119425200182</v>
      </c>
      <c r="BF442" s="119">
        <f>MIN(0.0005*ETo!$M441*Escenarios!$F$9*(BJ441/Constantes!$F$27)^(2/3),BJ441+BB442+BE442+BC442+BD442)</f>
        <v>21.6504632119698</v>
      </c>
      <c r="BG442" s="119">
        <f>MIN(Constantes!$F$26*(BJ441/Constantes!$F$27)^(2/3),BJ441+BB442+BC442+BD442+BE442-BF442)</f>
        <v>80</v>
      </c>
      <c r="BH442" s="119">
        <f>MIN(Entradas!$F$20,BJ441+BB442+BC442+BD442+BE442-BF442-BG442)</f>
        <v>1</v>
      </c>
      <c r="BI442" s="119">
        <f>MAX(0,BJ441+BB442+BC442+BD442+BE442-BF442-BG442-BH442-Constantes!$F$27)</f>
        <v>103.34806028306411</v>
      </c>
      <c r="BJ442" s="119">
        <f t="shared" si="60"/>
        <v>6666.666666666667</v>
      </c>
      <c r="BK442" s="119">
        <f>(Escenarios!$F$11*AU442+0.1*BF442)/(Escenarios!$F$12)</f>
        <v>1.1286211652897844</v>
      </c>
      <c r="BL442" s="119">
        <f>BI442/10/Escenarios!$F$12</f>
        <v>0.29528017223732606</v>
      </c>
      <c r="BM442" s="119">
        <f>(Escenarios!$F$11*AW442+0.1*BG442)/(Escenarios!$F$12)</f>
        <v>5.9163666140108564</v>
      </c>
      <c r="BN442" s="121">
        <f t="shared" si="61"/>
        <v>220.79960259705416</v>
      </c>
      <c r="BO442" s="121">
        <f>MAX(0,(BN442-Constantes!$D$13)*(1-EXP(-Constantes!$D$23)))</f>
        <v>1.2454203276397606</v>
      </c>
      <c r="BP442" s="121">
        <f>BL442+AY442*Escenarios!$F$11/Escenarios!$F$12+BO442</f>
        <v>1.7182764591860353</v>
      </c>
      <c r="BQ442" s="121">
        <f>0.0526*BL442*Observaciones!$F441^1.218</f>
        <v>0.1807359925563177</v>
      </c>
      <c r="BR442" s="121">
        <f>BQ442*Constantes!$F$38</f>
        <v>7.9228477232813263E-4</v>
      </c>
      <c r="BS442" s="121">
        <f t="shared" si="62"/>
        <v>46.10927235210135</v>
      </c>
      <c r="BT442" s="15"/>
      <c r="BU442" s="74">
        <v>436</v>
      </c>
      <c r="BV442" s="75">
        <f>0.0526*Observaciones!$F441^2.218</f>
        <v>4.5906229798691287</v>
      </c>
      <c r="BW442" s="75">
        <f>IF(Observaciones!$F441&gt;0.05*$CA$7,((Observaciones!$F441-0.05*$CA$7)^2)/(Observaciones!$F441+0.95*$CA$7),0)</f>
        <v>0.82346976344613909</v>
      </c>
      <c r="BX442" s="75">
        <f>0.0526*BW442*Observaciones!$F441^1.218</f>
        <v>0.50403189590709863</v>
      </c>
      <c r="BY442" s="27"/>
      <c r="BZ442" s="27"/>
      <c r="CA442" s="103"/>
      <c r="CB442" s="37"/>
    </row>
    <row r="443" spans="2:80" s="2" customFormat="1" ht="14.5" x14ac:dyDescent="0.35">
      <c r="B443" s="36"/>
      <c r="C443" s="74">
        <v>437</v>
      </c>
      <c r="D443" s="146">
        <f>ETo!$I442*((1-Constantes!$D$19)*ETo!$K442+ETo!$L442)</f>
        <v>1.9068290238019092</v>
      </c>
      <c r="E443" s="75">
        <f>MIN(D443*Constantes!$D$17,0.8*(H442+Observaciones!$F442-F443-G443-Constantes!$D$14))</f>
        <v>1.1860394237314238</v>
      </c>
      <c r="F443" s="75">
        <f>IF(Observaciones!$F442&gt;0.05*Constantes!$D$18,((Observaciones!$F442-0.05*Constantes!$D$18)^2)/(Observaciones!$F442+0.95*Constantes!$D$18),0)</f>
        <v>0</v>
      </c>
      <c r="G443" s="75">
        <f>MAX(0,H442+Observaciones!$F442-F443-Constantes!$D$13)</f>
        <v>0</v>
      </c>
      <c r="H443" s="75">
        <f>H442+Observaciones!$F442-F443-E443-G443-I442</f>
        <v>37.809711626484713</v>
      </c>
      <c r="I443" s="75">
        <f>MAX(0,(H443-Constantes!$D$14)*(1-EXP(-Constantes!$D$22)))</f>
        <v>0.16947143756334693</v>
      </c>
      <c r="J443" s="75">
        <f t="shared" si="54"/>
        <v>214.2425706090531</v>
      </c>
      <c r="K443" s="75">
        <f>MAX(0,(J443-Constantes!$D$13)*(1-EXP(-Constantes!$D$23)))</f>
        <v>1.2001275992631419</v>
      </c>
      <c r="L443" s="75">
        <f t="shared" si="55"/>
        <v>1.369599036826489</v>
      </c>
      <c r="M443" s="75">
        <f>0.0526*F443*Observaciones!$F442^1.218</f>
        <v>0</v>
      </c>
      <c r="N443" s="75">
        <f>M443*Constantes!$D$38</f>
        <v>0</v>
      </c>
      <c r="O443" s="75">
        <f t="shared" si="56"/>
        <v>0</v>
      </c>
      <c r="P443" s="15"/>
      <c r="Q443" s="120">
        <v>437</v>
      </c>
      <c r="R443" s="146">
        <f>ETo!$I442*((1-Constantes!$E$19)*ETo!$K442+ETo!$L442)</f>
        <v>1.9070984644417721</v>
      </c>
      <c r="S443" s="121">
        <f>MIN(R443*Constantes!$E$17,0.8*(V442+Observaciones!$F442-T443-U443-Constantes!$D$14))</f>
        <v>1.1870668964608493</v>
      </c>
      <c r="T443" s="121">
        <f>IF(Observaciones!$F442&gt;0.05*Constantes!$E$18,((Observaciones!$F442-0.05*Constantes!$E$18)^2)/(Observaciones!$F442+0.95*Constantes!$E$18),0)</f>
        <v>0</v>
      </c>
      <c r="U443" s="121">
        <f>MAX(0,V442+Observaciones!$F442-T443-Constantes!$D$13)</f>
        <v>0</v>
      </c>
      <c r="V443" s="121">
        <f>V442+Observaciones!$F442-T443-S443-U443-W442</f>
        <v>37.807734260682281</v>
      </c>
      <c r="W443" s="121">
        <f>MAX(0,(V443-Constantes!$D$14)*(1-EXP(-Constantes!$D$22)))</f>
        <v>0.16944421458402012</v>
      </c>
      <c r="X443" s="119">
        <f>X442+(Entradas!$E$19*U443-Y442)/(800*Entradas!$D$44)</f>
        <v>0</v>
      </c>
      <c r="Y443" s="119">
        <f>8000*Entradas!$D$45*X443/Constantes!$E$32</f>
        <v>0</v>
      </c>
      <c r="Z443" s="119">
        <f>10*Escenarios!$E$11*T443</f>
        <v>0</v>
      </c>
      <c r="AA443" s="119">
        <f>10*Escenarios!$E$11*Y443</f>
        <v>0</v>
      </c>
      <c r="AB443" s="119">
        <f>0.001*Observaciones!$F442*Escenarios!$E$9</f>
        <v>0</v>
      </c>
      <c r="AC443" s="119">
        <f>Observaciones!$I442</f>
        <v>0</v>
      </c>
      <c r="AD443" s="119">
        <f>MIN(0.0005*ETo!$M442*Escenarios!$E$9*(AH442/Constantes!$E$27)^(2/3),AH442+Z443+AA443+AB443+AC443)</f>
        <v>5.6966427670315012</v>
      </c>
      <c r="AE443" s="119">
        <f>MIN(Constantes!$E$26*(AH442/Constantes!$E$27)^(2/3),AH442+Z443+AA443+AB443+AC443-AD443)</f>
        <v>20</v>
      </c>
      <c r="AF443" s="119">
        <f>MIN(Entradas!$E$20,AH442+Z443+AA443+AB443+AC443-AD443-AE443)</f>
        <v>1</v>
      </c>
      <c r="AG443" s="119">
        <f>MAX(0,AH442+Z443+AA443+AB443+AC443-AD443-AE443-AF443-Constantes!$E$27)</f>
        <v>0</v>
      </c>
      <c r="AH443" s="119">
        <f t="shared" si="57"/>
        <v>6639.9700238996356</v>
      </c>
      <c r="AI443" s="119">
        <f>(Escenarios!$E$11*S443+0.1*AD443)/(Escenarios!$E$12)</f>
        <v>1.1863849201314984</v>
      </c>
      <c r="AJ443" s="119">
        <f>AG443/10/Escenarios!$E$12</f>
        <v>0</v>
      </c>
      <c r="AK443" s="119">
        <f>(Escenarios!$E$11*U443+0.1*AE443)/(Escenarios!$E$12)</f>
        <v>5.7142857142857141E-2</v>
      </c>
      <c r="AL443" s="121">
        <f t="shared" si="58"/>
        <v>218.19539126145702</v>
      </c>
      <c r="AM443" s="121">
        <f>MAX(0,(AL443-Constantes!$D$13)*(1-EXP(-Constantes!$D$23)))</f>
        <v>1.2274317259562006</v>
      </c>
      <c r="AN443" s="121">
        <f>AJ443+W443*Escenarios!$E$11/Escenarios!$E$12+AM443</f>
        <v>1.3944553089033063</v>
      </c>
      <c r="AO443" s="121">
        <f>0.0526*AJ443*Observaciones!$F442^1.218</f>
        <v>0</v>
      </c>
      <c r="AP443" s="121">
        <f>AO443*Constantes!$E$38</f>
        <v>0</v>
      </c>
      <c r="AQ443" s="121">
        <f t="shared" si="59"/>
        <v>0</v>
      </c>
      <c r="AR443" s="15"/>
      <c r="AS443" s="74">
        <v>437</v>
      </c>
      <c r="AT443" s="146">
        <f>ETo!$I442*((1-Constantes!$F$19)*ETo!$K442+ETo!$L442)</f>
        <v>1.9079557755686083</v>
      </c>
      <c r="AU443" s="121">
        <f>MIN(AT443*Constantes!$F$17,0.8*(AX442+Observaciones!$F442-AV443-AW443-Constantes!$D$14))</f>
        <v>1.1903418953386293</v>
      </c>
      <c r="AV443" s="121">
        <f>IF(Observaciones!$F442&gt;0.05*Constantes!$F$18,((Observaciones!$F442-0.05*Constantes!$F$18)^2)/(Observaciones!$F442+0.95*Constantes!$F$18),0)</f>
        <v>0</v>
      </c>
      <c r="AW443" s="121">
        <f>MAX(0,AX442+Observaciones!$F442-AV443-Constantes!$D$13)</f>
        <v>0</v>
      </c>
      <c r="AX443" s="121">
        <f>AX442+Observaciones!$F442-AV443-AU443-AW443-AY442</f>
        <v>37.801431544208256</v>
      </c>
      <c r="AY443" s="121">
        <f>MAX(0,(AX443-Constantes!$D$14)*(1-EXP(-Constantes!$D$22)))</f>
        <v>0.16935744322382765</v>
      </c>
      <c r="AZ443" s="119">
        <f>AZ442+(Entradas!$F$19*AW443-BA442)/(800*Entradas!$D$44)</f>
        <v>0</v>
      </c>
      <c r="BA443" s="119">
        <f>8000*Entradas!$D$45*AZ443/Constantes!$F$32</f>
        <v>0</v>
      </c>
      <c r="BB443" s="119">
        <f>10*Escenarios!$F$11*AV443</f>
        <v>0</v>
      </c>
      <c r="BC443" s="119">
        <f>10*Escenarios!$F$11*BA443</f>
        <v>0</v>
      </c>
      <c r="BD443" s="119">
        <f>0.001*Observaciones!$F442*Escenarios!$F$9</f>
        <v>0</v>
      </c>
      <c r="BE443" s="119">
        <f>Observaciones!$I442</f>
        <v>0</v>
      </c>
      <c r="BF443" s="119">
        <f>MIN(0.0005*ETo!$M442*Escenarios!$F$9*(BJ442/Constantes!$F$27)^(2/3),BJ442+BB443+BE443+BC443+BD443)</f>
        <v>22.786571068126005</v>
      </c>
      <c r="BG443" s="119">
        <f>MIN(Constantes!$F$26*(BJ442/Constantes!$F$27)^(2/3),BJ442+BB443+BC443+BD443+BE443-BF443)</f>
        <v>80</v>
      </c>
      <c r="BH443" s="119">
        <f>MIN(Entradas!$F$20,BJ442+BB443+BC443+BD443+BE443-BF443-BG443)</f>
        <v>1</v>
      </c>
      <c r="BI443" s="119">
        <f>MAX(0,BJ442+BB443+BC443+BD443+BE443-BF443-BG443-BH443-Constantes!$F$27)</f>
        <v>0</v>
      </c>
      <c r="BJ443" s="119">
        <f t="shared" si="60"/>
        <v>6562.8800955985407</v>
      </c>
      <c r="BK443" s="119">
        <f>(Escenarios!$F$11*AU443+0.1*BF443)/(Escenarios!$F$12)</f>
        <v>1.1874268472282106</v>
      </c>
      <c r="BL443" s="119">
        <f>BI443/10/Escenarios!$F$12</f>
        <v>0</v>
      </c>
      <c r="BM443" s="119">
        <f>(Escenarios!$F$11*AW443+0.1*BG443)/(Escenarios!$F$12)</f>
        <v>0.22857142857142856</v>
      </c>
      <c r="BN443" s="121">
        <f t="shared" si="61"/>
        <v>219.78275369798584</v>
      </c>
      <c r="BO443" s="121">
        <f>MAX(0,(BN443-Constantes!$D$13)*(1-EXP(-Constantes!$D$23)))</f>
        <v>1.2383964392296012</v>
      </c>
      <c r="BP443" s="121">
        <f>BL443+AY443*Escenarios!$F$11/Escenarios!$F$12+BO443</f>
        <v>1.3980763142692101</v>
      </c>
      <c r="BQ443" s="121">
        <f>0.0526*BL443*Observaciones!$F442^1.218</f>
        <v>0</v>
      </c>
      <c r="BR443" s="121">
        <f>BQ443*Constantes!$F$38</f>
        <v>0</v>
      </c>
      <c r="BS443" s="121">
        <f t="shared" si="62"/>
        <v>0</v>
      </c>
      <c r="BT443" s="15"/>
      <c r="BU443" s="74">
        <v>437</v>
      </c>
      <c r="BV443" s="75">
        <f>0.0526*Observaciones!$F442^2.218</f>
        <v>0</v>
      </c>
      <c r="BW443" s="75">
        <f>IF(Observaciones!$F442&gt;0.05*$CA$7,((Observaciones!$F442-0.05*$CA$7)^2)/(Observaciones!$F442+0.95*$CA$7),0)</f>
        <v>0</v>
      </c>
      <c r="BX443" s="75">
        <f>0.0526*BW443*Observaciones!$F442^1.218</f>
        <v>0</v>
      </c>
      <c r="BY443" s="27"/>
      <c r="BZ443" s="27"/>
      <c r="CA443" s="103"/>
      <c r="CB443" s="37"/>
    </row>
    <row r="444" spans="2:80" s="2" customFormat="1" ht="14.5" x14ac:dyDescent="0.35">
      <c r="B444" s="36"/>
      <c r="C444" s="74">
        <v>438</v>
      </c>
      <c r="D444" s="146">
        <f>ETo!$I443*((1-Constantes!$D$19)*ETo!$K443+ETo!$L443)</f>
        <v>1.8860251808075696</v>
      </c>
      <c r="E444" s="75">
        <f>MIN(D444*Constantes!$D$17,0.8*(H443+Observaciones!$F443-F444-G444-Constantes!$D$14))</f>
        <v>1.1730995231695951</v>
      </c>
      <c r="F444" s="75">
        <f>IF(Observaciones!$F443&gt;0.05*Constantes!$D$18,((Observaciones!$F443-0.05*Constantes!$D$18)^2)/(Observaciones!$F443+0.95*Constantes!$D$18),0)</f>
        <v>0</v>
      </c>
      <c r="G444" s="75">
        <f>MAX(0,H443+Observaciones!$F443-F444-Constantes!$D$13)</f>
        <v>0</v>
      </c>
      <c r="H444" s="75">
        <f>H443+Observaciones!$F443-F444-E444-G444-I443</f>
        <v>36.467140665751771</v>
      </c>
      <c r="I444" s="75">
        <f>MAX(0,(H444-Constantes!$D$14)*(1-EXP(-Constantes!$D$22)))</f>
        <v>0.15098786640830186</v>
      </c>
      <c r="J444" s="75">
        <f t="shared" si="54"/>
        <v>213.04244300978996</v>
      </c>
      <c r="K444" s="75">
        <f>MAX(0,(J444-Constantes!$D$13)*(1-EXP(-Constantes!$D$23)))</f>
        <v>1.1918377123950927</v>
      </c>
      <c r="L444" s="75">
        <f t="shared" si="55"/>
        <v>1.3428255788033945</v>
      </c>
      <c r="M444" s="75">
        <f>0.0526*F444*Observaciones!$F443^1.218</f>
        <v>0</v>
      </c>
      <c r="N444" s="75">
        <f>M444*Constantes!$D$38</f>
        <v>0</v>
      </c>
      <c r="O444" s="75">
        <f t="shared" si="56"/>
        <v>0</v>
      </c>
      <c r="P444" s="15"/>
      <c r="Q444" s="120">
        <v>438</v>
      </c>
      <c r="R444" s="146">
        <f>ETo!$I443*((1-Constantes!$E$19)*ETo!$K443+ETo!$L443)</f>
        <v>1.8862918926367427</v>
      </c>
      <c r="S444" s="121">
        <f>MIN(R444*Constantes!$E$17,0.8*(V443+Observaciones!$F443-T444-U444-Constantes!$D$14))</f>
        <v>1.1741159172224409</v>
      </c>
      <c r="T444" s="121">
        <f>IF(Observaciones!$F443&gt;0.05*Constantes!$E$18,((Observaciones!$F443-0.05*Constantes!$E$18)^2)/(Observaciones!$F443+0.95*Constantes!$E$18),0)</f>
        <v>0</v>
      </c>
      <c r="U444" s="121">
        <f>MAX(0,V443+Observaciones!$F443-T444-Constantes!$D$13)</f>
        <v>0</v>
      </c>
      <c r="V444" s="121">
        <f>V443+Observaciones!$F443-T444-S444-U444-W443</f>
        <v>36.464174128875818</v>
      </c>
      <c r="W444" s="121">
        <f>MAX(0,(V444-Constantes!$D$14)*(1-EXP(-Constantes!$D$22)))</f>
        <v>0.15094702521849929</v>
      </c>
      <c r="X444" s="119">
        <f>X443+(Entradas!$E$19*U444-Y443)/(800*Entradas!$D$44)</f>
        <v>0</v>
      </c>
      <c r="Y444" s="119">
        <f>8000*Entradas!$D$45*X444/Constantes!$E$32</f>
        <v>0</v>
      </c>
      <c r="Z444" s="119">
        <f>10*Escenarios!$E$11*T444</f>
        <v>0</v>
      </c>
      <c r="AA444" s="119">
        <f>10*Escenarios!$E$11*Y444</f>
        <v>0</v>
      </c>
      <c r="AB444" s="119">
        <f>0.001*Observaciones!$F443*Escenarios!$E$9</f>
        <v>0</v>
      </c>
      <c r="AC444" s="119">
        <f>Observaciones!$I443</f>
        <v>0</v>
      </c>
      <c r="AD444" s="119">
        <f>MIN(0.0005*ETo!$M443*Escenarios!$E$9*(AH443/Constantes!$E$27)^(2/3),AH443+Z444+AA444+AB444+AC444)</f>
        <v>5.6201645618299398</v>
      </c>
      <c r="AE444" s="119">
        <f>MIN(Constantes!$E$26*(AH443/Constantes!$E$27)^(2/3),AH443+Z444+AA444+AB444+AC444-AD444)</f>
        <v>19.946571015357357</v>
      </c>
      <c r="AF444" s="119">
        <f>MIN(Entradas!$E$20,AH443+Z444+AA444+AB444+AC444-AD444-AE444)</f>
        <v>1</v>
      </c>
      <c r="AG444" s="119">
        <f>MAX(0,AH443+Z444+AA444+AB444+AC444-AD444-AE444-AF444-Constantes!$E$27)</f>
        <v>0</v>
      </c>
      <c r="AH444" s="119">
        <f t="shared" si="57"/>
        <v>6613.4032883224481</v>
      </c>
      <c r="AI444" s="119">
        <f>(Escenarios!$E$11*S444+0.1*AD444)/(Escenarios!$E$12)</f>
        <v>1.1734004457244915</v>
      </c>
      <c r="AJ444" s="119">
        <f>AG444/10/Escenarios!$E$12</f>
        <v>0</v>
      </c>
      <c r="AK444" s="119">
        <f>(Escenarios!$E$11*U444+0.1*AE444)/(Escenarios!$E$12)</f>
        <v>5.6990202901021018E-2</v>
      </c>
      <c r="AL444" s="121">
        <f t="shared" si="58"/>
        <v>217.02494973840186</v>
      </c>
      <c r="AM444" s="121">
        <f>MAX(0,(AL444-Constantes!$D$13)*(1-EXP(-Constantes!$D$23)))</f>
        <v>1.2193468957950144</v>
      </c>
      <c r="AN444" s="121">
        <f>AJ444+W444*Escenarios!$E$11/Escenarios!$E$12+AM444</f>
        <v>1.3681375349389637</v>
      </c>
      <c r="AO444" s="121">
        <f>0.0526*AJ444*Observaciones!$F443^1.218</f>
        <v>0</v>
      </c>
      <c r="AP444" s="121">
        <f>AO444*Constantes!$E$38</f>
        <v>0</v>
      </c>
      <c r="AQ444" s="121">
        <f t="shared" si="59"/>
        <v>0</v>
      </c>
      <c r="AR444" s="15"/>
      <c r="AS444" s="74">
        <v>438</v>
      </c>
      <c r="AT444" s="146">
        <f>ETo!$I443*((1-Constantes!$F$19)*ETo!$K443+ETo!$L443)</f>
        <v>1.8871405211841119</v>
      </c>
      <c r="AU444" s="121">
        <f>MIN(AT444*Constantes!$F$17,0.8*(AX443+Observaciones!$F443-AV444-AW444-Constantes!$D$14))</f>
        <v>1.1773556041083659</v>
      </c>
      <c r="AV444" s="121">
        <f>IF(Observaciones!$F443&gt;0.05*Constantes!$F$18,((Observaciones!$F443-0.05*Constantes!$F$18)^2)/(Observaciones!$F443+0.95*Constantes!$F$18),0)</f>
        <v>0</v>
      </c>
      <c r="AW444" s="121">
        <f>MAX(0,AX443+Observaciones!$F443-AV444-Constantes!$D$13)</f>
        <v>0</v>
      </c>
      <c r="AX444" s="121">
        <f>AX443+Observaciones!$F443-AV444-AU444-AW444-AY443</f>
        <v>36.454718496876062</v>
      </c>
      <c r="AY444" s="121">
        <f>MAX(0,(AX444-Constantes!$D$14)*(1-EXP(-Constantes!$D$22)))</f>
        <v>0.15081684673855658</v>
      </c>
      <c r="AZ444" s="119">
        <f>AZ443+(Entradas!$F$19*AW444-BA443)/(800*Entradas!$D$44)</f>
        <v>0</v>
      </c>
      <c r="BA444" s="119">
        <f>8000*Entradas!$D$45*AZ444/Constantes!$F$32</f>
        <v>0</v>
      </c>
      <c r="BB444" s="119">
        <f>10*Escenarios!$F$11*AV444</f>
        <v>0</v>
      </c>
      <c r="BC444" s="119">
        <f>10*Escenarios!$F$11*BA444</f>
        <v>0</v>
      </c>
      <c r="BD444" s="119">
        <f>0.001*Observaciones!$F443*Escenarios!$F$9</f>
        <v>0</v>
      </c>
      <c r="BE444" s="119">
        <f>Observaciones!$I443</f>
        <v>0</v>
      </c>
      <c r="BF444" s="119">
        <f>MIN(0.0005*ETo!$M443*Escenarios!$F$9*(BJ443/Constantes!$F$27)^(2/3),BJ443+BB444+BE444+BC444+BD444)</f>
        <v>22.306319792973046</v>
      </c>
      <c r="BG444" s="119">
        <f>MIN(Constantes!$F$26*(BJ443/Constantes!$F$27)^(2/3),BJ443+BB444+BC444+BD444+BE444-BF444)</f>
        <v>79.167538058162549</v>
      </c>
      <c r="BH444" s="119">
        <f>MIN(Entradas!$F$20,BJ443+BB444+BC444+BD444+BE444-BF444-BG444)</f>
        <v>1</v>
      </c>
      <c r="BI444" s="119">
        <f>MAX(0,BJ443+BB444+BC444+BD444+BE444-BF444-BG444-BH444-Constantes!$F$27)</f>
        <v>0</v>
      </c>
      <c r="BJ444" s="119">
        <f t="shared" si="60"/>
        <v>6460.4062377474047</v>
      </c>
      <c r="BK444" s="119">
        <f>(Escenarios!$F$11*AU444+0.1*BF444)/(Escenarios!$F$12)</f>
        <v>1.1738104832820966</v>
      </c>
      <c r="BL444" s="119">
        <f>BI444/10/Escenarios!$F$12</f>
        <v>0</v>
      </c>
      <c r="BM444" s="119">
        <f>(Escenarios!$F$11*AW444+0.1*BG444)/(Escenarios!$F$12)</f>
        <v>0.22619296588046445</v>
      </c>
      <c r="BN444" s="121">
        <f t="shared" si="61"/>
        <v>218.77055022463671</v>
      </c>
      <c r="BO444" s="121">
        <f>MAX(0,(BN444-Constantes!$D$13)*(1-EXP(-Constantes!$D$23)))</f>
        <v>1.2314046391187941</v>
      </c>
      <c r="BP444" s="121">
        <f>BL444+AY444*Escenarios!$F$11/Escenarios!$F$12+BO444</f>
        <v>1.3736033803294332</v>
      </c>
      <c r="BQ444" s="121">
        <f>0.0526*BL444*Observaciones!$F443^1.218</f>
        <v>0</v>
      </c>
      <c r="BR444" s="121">
        <f>BQ444*Constantes!$F$38</f>
        <v>0</v>
      </c>
      <c r="BS444" s="121">
        <f t="shared" si="62"/>
        <v>0</v>
      </c>
      <c r="BT444" s="15"/>
      <c r="BU444" s="74">
        <v>438</v>
      </c>
      <c r="BV444" s="75">
        <f>0.0526*Observaciones!$F443^2.218</f>
        <v>0</v>
      </c>
      <c r="BW444" s="75">
        <f>IF(Observaciones!$F443&gt;0.05*$CA$7,((Observaciones!$F443-0.05*$CA$7)^2)/(Observaciones!$F443+0.95*$CA$7),0)</f>
        <v>0</v>
      </c>
      <c r="BX444" s="75">
        <f>0.0526*BW444*Observaciones!$F443^1.218</f>
        <v>0</v>
      </c>
      <c r="BY444" s="27"/>
      <c r="BZ444" s="27"/>
      <c r="CA444" s="103"/>
      <c r="CB444" s="37"/>
    </row>
    <row r="445" spans="2:80" s="2" customFormat="1" ht="14.5" x14ac:dyDescent="0.35">
      <c r="B445" s="36"/>
      <c r="C445" s="74">
        <v>439</v>
      </c>
      <c r="D445" s="146">
        <f>ETo!$I444*((1-Constantes!$D$19)*ETo!$K444+ETo!$L444)</f>
        <v>1.9048774497507026</v>
      </c>
      <c r="E445" s="75">
        <f>MIN(D445*Constantes!$D$17,0.8*(H444+Observaciones!$F444-F445-G445-Constantes!$D$14))</f>
        <v>1.1848255530937475</v>
      </c>
      <c r="F445" s="75">
        <f>IF(Observaciones!$F444&gt;0.05*Constantes!$D$18,((Observaciones!$F444-0.05*Constantes!$D$18)^2)/(Observaciones!$F444+0.95*Constantes!$D$18),0)</f>
        <v>0</v>
      </c>
      <c r="G445" s="75">
        <f>MAX(0,H444+Observaciones!$F444-F445-Constantes!$D$13)</f>
        <v>0</v>
      </c>
      <c r="H445" s="75">
        <f>H444+Observaciones!$F444-F445-E445-G445-I444</f>
        <v>35.131327246249725</v>
      </c>
      <c r="I445" s="75">
        <f>MAX(0,(H445-Constantes!$D$14)*(1-EXP(-Constantes!$D$22)))</f>
        <v>0.13259732832028087</v>
      </c>
      <c r="J445" s="75">
        <f t="shared" si="54"/>
        <v>211.85060529739488</v>
      </c>
      <c r="K445" s="75">
        <f>MAX(0,(J445-Constantes!$D$13)*(1-EXP(-Constantes!$D$23)))</f>
        <v>1.183605087958411</v>
      </c>
      <c r="L445" s="75">
        <f t="shared" si="55"/>
        <v>1.3162024162786918</v>
      </c>
      <c r="M445" s="75">
        <f>0.0526*F445*Observaciones!$F444^1.218</f>
        <v>0</v>
      </c>
      <c r="N445" s="75">
        <f>M445*Constantes!$D$38</f>
        <v>0</v>
      </c>
      <c r="O445" s="75">
        <f t="shared" si="56"/>
        <v>0</v>
      </c>
      <c r="P445" s="15"/>
      <c r="Q445" s="120">
        <v>439</v>
      </c>
      <c r="R445" s="146">
        <f>ETo!$I444*((1-Constantes!$E$19)*ETo!$K444+ETo!$L444)</f>
        <v>1.9051471172961587</v>
      </c>
      <c r="S445" s="121">
        <f>MIN(R445*Constantes!$E$17,0.8*(V444+Observaciones!$F444-T445-U445-Constantes!$D$14))</f>
        <v>1.1858522871245982</v>
      </c>
      <c r="T445" s="121">
        <f>IF(Observaciones!$F444&gt;0.05*Constantes!$E$18,((Observaciones!$F444-0.05*Constantes!$E$18)^2)/(Observaciones!$F444+0.95*Constantes!$E$18),0)</f>
        <v>0</v>
      </c>
      <c r="U445" s="121">
        <f>MAX(0,V444+Observaciones!$F444-T445-Constantes!$D$13)</f>
        <v>0</v>
      </c>
      <c r="V445" s="121">
        <f>V444+Observaciones!$F444-T445-S445-U445-W444</f>
        <v>35.127374816532722</v>
      </c>
      <c r="W445" s="121">
        <f>MAX(0,(V445-Constantes!$D$14)*(1-EXP(-Constantes!$D$22)))</f>
        <v>0.13254291405239768</v>
      </c>
      <c r="X445" s="119">
        <f>X444+(Entradas!$E$19*U445-Y444)/(800*Entradas!$D$44)</f>
        <v>0</v>
      </c>
      <c r="Y445" s="119">
        <f>8000*Entradas!$D$45*X445/Constantes!$E$32</f>
        <v>0</v>
      </c>
      <c r="Z445" s="119">
        <f>10*Escenarios!$E$11*T445</f>
        <v>0</v>
      </c>
      <c r="AA445" s="119">
        <f>10*Escenarios!$E$11*Y445</f>
        <v>0</v>
      </c>
      <c r="AB445" s="119">
        <f>0.001*Observaciones!$F444*Escenarios!$E$9</f>
        <v>0</v>
      </c>
      <c r="AC445" s="119">
        <f>Observaciones!$I444</f>
        <v>0</v>
      </c>
      <c r="AD445" s="119">
        <f>MIN(0.0005*ETo!$M444*Escenarios!$E$9*(AH444/Constantes!$E$27)^(2/3),AH444+Z445+AA445+AB445+AC445)</f>
        <v>5.6621857113268819</v>
      </c>
      <c r="AE445" s="119">
        <f>MIN(Constantes!$E$26*(AH444/Constantes!$E$27)^(2/3),AH444+Z445+AA445+AB445+AC445-AD445)</f>
        <v>19.893330887886084</v>
      </c>
      <c r="AF445" s="119">
        <f>MIN(Entradas!$E$20,AH444+Z445+AA445+AB445+AC445-AD445-AE445)</f>
        <v>1</v>
      </c>
      <c r="AG445" s="119">
        <f>MAX(0,AH444+Z445+AA445+AB445+AC445-AD445-AE445-AF445-Constantes!$E$27)</f>
        <v>0</v>
      </c>
      <c r="AH445" s="119">
        <f t="shared" si="57"/>
        <v>6586.8477717232354</v>
      </c>
      <c r="AI445" s="119">
        <f>(Escenarios!$E$11*S445+0.1*AD445)/(Escenarios!$E$12)</f>
        <v>1.1850892136266094</v>
      </c>
      <c r="AJ445" s="119">
        <f>AG445/10/Escenarios!$E$12</f>
        <v>0</v>
      </c>
      <c r="AK445" s="119">
        <f>(Escenarios!$E$11*U445+0.1*AE445)/(Escenarios!$E$12)</f>
        <v>5.6838088251103099E-2</v>
      </c>
      <c r="AL445" s="121">
        <f t="shared" si="58"/>
        <v>215.86244093085796</v>
      </c>
      <c r="AM445" s="121">
        <f>MAX(0,(AL445-Constantes!$D$13)*(1-EXP(-Constantes!$D$23)))</f>
        <v>1.211316860902419</v>
      </c>
      <c r="AN445" s="121">
        <f>AJ445+W445*Escenarios!$E$11/Escenarios!$E$12+AM445</f>
        <v>1.3419663047540682</v>
      </c>
      <c r="AO445" s="121">
        <f>0.0526*AJ445*Observaciones!$F444^1.218</f>
        <v>0</v>
      </c>
      <c r="AP445" s="121">
        <f>AO445*Constantes!$E$38</f>
        <v>0</v>
      </c>
      <c r="AQ445" s="121">
        <f t="shared" si="59"/>
        <v>0</v>
      </c>
      <c r="AR445" s="15"/>
      <c r="AS445" s="74">
        <v>439</v>
      </c>
      <c r="AT445" s="146">
        <f>ETo!$I444*((1-Constantes!$F$19)*ETo!$K444+ETo!$L444)</f>
        <v>1.9060051503953381</v>
      </c>
      <c r="AU445" s="121">
        <f>MIN(AT445*Constantes!$F$17,0.8*(AX444+Observaciones!$F444-AV445-AW445-Constantes!$D$14))</f>
        <v>1.1891249327152931</v>
      </c>
      <c r="AV445" s="121">
        <f>IF(Observaciones!$F444&gt;0.05*Constantes!$F$18,((Observaciones!$F444-0.05*Constantes!$F$18)^2)/(Observaciones!$F444+0.95*Constantes!$F$18),0)</f>
        <v>0</v>
      </c>
      <c r="AW445" s="121">
        <f>MAX(0,AX444+Observaciones!$F444-AV445-Constantes!$D$13)</f>
        <v>0</v>
      </c>
      <c r="AX445" s="121">
        <f>AX444+Observaciones!$F444-AV445-AU445-AW445-AY444</f>
        <v>35.11477671742221</v>
      </c>
      <c r="AY445" s="121">
        <f>MAX(0,(AX445-Constantes!$D$14)*(1-EXP(-Constantes!$D$22)))</f>
        <v>0.1323694722991213</v>
      </c>
      <c r="AZ445" s="119">
        <f>AZ444+(Entradas!$F$19*AW445-BA444)/(800*Entradas!$D$44)</f>
        <v>0</v>
      </c>
      <c r="BA445" s="119">
        <f>8000*Entradas!$D$45*AZ445/Constantes!$F$32</f>
        <v>0</v>
      </c>
      <c r="BB445" s="119">
        <f>10*Escenarios!$F$11*AV445</f>
        <v>0</v>
      </c>
      <c r="BC445" s="119">
        <f>10*Escenarios!$F$11*BA445</f>
        <v>0</v>
      </c>
      <c r="BD445" s="119">
        <f>0.001*Observaciones!$F444*Escenarios!$F$9</f>
        <v>0</v>
      </c>
      <c r="BE445" s="119">
        <f>Observaciones!$I444</f>
        <v>0</v>
      </c>
      <c r="BF445" s="119">
        <f>MIN(0.0005*ETo!$M444*Escenarios!$F$9*(BJ444/Constantes!$F$27)^(2/3),BJ444+BB445+BE445+BC445+BD445)</f>
        <v>22.298072062804962</v>
      </c>
      <c r="BG445" s="119">
        <f>MIN(Constantes!$F$26*(BJ444/Constantes!$F$27)^(2/3),BJ444+BB445+BC445+BD445+BE445-BF445)</f>
        <v>78.341288739425352</v>
      </c>
      <c r="BH445" s="119">
        <f>MIN(Entradas!$F$20,BJ444+BB445+BC445+BD445+BE445-BF445-BG445)</f>
        <v>1</v>
      </c>
      <c r="BI445" s="119">
        <f>MAX(0,BJ444+BB445+BC445+BD445+BE445-BF445-BG445-BH445-Constantes!$F$27)</f>
        <v>0</v>
      </c>
      <c r="BJ445" s="119">
        <f t="shared" si="60"/>
        <v>6358.7668769451748</v>
      </c>
      <c r="BK445" s="119">
        <f>(Escenarios!$F$11*AU445+0.1*BF445)/(Escenarios!$F$12)</f>
        <v>1.1848837138824335</v>
      </c>
      <c r="BL445" s="119">
        <f>BI445/10/Escenarios!$F$12</f>
        <v>0</v>
      </c>
      <c r="BM445" s="119">
        <f>(Escenarios!$F$11*AW445+0.1*BG445)/(Escenarios!$F$12)</f>
        <v>0.2238322535412153</v>
      </c>
      <c r="BN445" s="121">
        <f t="shared" si="61"/>
        <v>217.76297783905912</v>
      </c>
      <c r="BO445" s="121">
        <f>MAX(0,(BN445-Constantes!$D$13)*(1-EXP(-Constantes!$D$23)))</f>
        <v>1.2244448282679001</v>
      </c>
      <c r="BP445" s="121">
        <f>BL445+AY445*Escenarios!$F$11/Escenarios!$F$12+BO445</f>
        <v>1.3492503307213575</v>
      </c>
      <c r="BQ445" s="121">
        <f>0.0526*BL445*Observaciones!$F444^1.218</f>
        <v>0</v>
      </c>
      <c r="BR445" s="121">
        <f>BQ445*Constantes!$F$38</f>
        <v>0</v>
      </c>
      <c r="BS445" s="121">
        <f t="shared" si="62"/>
        <v>0</v>
      </c>
      <c r="BT445" s="15"/>
      <c r="BU445" s="74">
        <v>439</v>
      </c>
      <c r="BV445" s="75">
        <f>0.0526*Observaciones!$F444^2.218</f>
        <v>0</v>
      </c>
      <c r="BW445" s="75">
        <f>IF(Observaciones!$F444&gt;0.05*$CA$7,((Observaciones!$F444-0.05*$CA$7)^2)/(Observaciones!$F444+0.95*$CA$7),0)</f>
        <v>0</v>
      </c>
      <c r="BX445" s="75">
        <f>0.0526*BW445*Observaciones!$F444^1.218</f>
        <v>0</v>
      </c>
      <c r="BY445" s="27"/>
      <c r="BZ445" s="27"/>
      <c r="CA445" s="103"/>
      <c r="CB445" s="37"/>
    </row>
    <row r="446" spans="2:80" s="2" customFormat="1" ht="14.5" x14ac:dyDescent="0.35">
      <c r="B446" s="36"/>
      <c r="C446" s="74">
        <v>440</v>
      </c>
      <c r="D446" s="146">
        <f>ETo!$I445*((1-Constantes!$D$19)*ETo!$K445+ETo!$L445)</f>
        <v>1.8393736547319934</v>
      </c>
      <c r="E446" s="75">
        <f>MIN(D446*Constantes!$D$17,0.8*(H445+Observaciones!$F445-F446-G446-Constantes!$D$14))</f>
        <v>1.1440824752789838</v>
      </c>
      <c r="F446" s="75">
        <f>IF(Observaciones!$F445&gt;0.05*Constantes!$D$18,((Observaciones!$F445-0.05*Constantes!$D$18)^2)/(Observaciones!$F445+0.95*Constantes!$D$18),0)</f>
        <v>0</v>
      </c>
      <c r="G446" s="75">
        <f>MAX(0,H445+Observaciones!$F445-F446-Constantes!$D$13)</f>
        <v>0</v>
      </c>
      <c r="H446" s="75">
        <f>H445+Observaciones!$F445-F446-E446-G446-I445</f>
        <v>36.35464744265046</v>
      </c>
      <c r="I446" s="75">
        <f>MAX(0,(H446-Constantes!$D$14)*(1-EXP(-Constantes!$D$22)))</f>
        <v>0.14943913896337166</v>
      </c>
      <c r="J446" s="75">
        <f t="shared" si="54"/>
        <v>210.66700020943648</v>
      </c>
      <c r="K446" s="75">
        <f>MAX(0,(J446-Constantes!$D$13)*(1-EXP(-Constantes!$D$23)))</f>
        <v>1.1754293304125909</v>
      </c>
      <c r="L446" s="75">
        <f t="shared" si="55"/>
        <v>1.3248684693759625</v>
      </c>
      <c r="M446" s="75">
        <f>0.0526*F446*Observaciones!$F445^1.218</f>
        <v>0</v>
      </c>
      <c r="N446" s="75">
        <f>M446*Constantes!$D$38</f>
        <v>0</v>
      </c>
      <c r="O446" s="75">
        <f t="shared" si="56"/>
        <v>0</v>
      </c>
      <c r="P446" s="15"/>
      <c r="Q446" s="120">
        <v>440</v>
      </c>
      <c r="R446" s="146">
        <f>ETo!$I445*((1-Constantes!$E$19)*ETo!$K445+ETo!$L445)</f>
        <v>1.8396341515168235</v>
      </c>
      <c r="S446" s="121">
        <f>MIN(R446*Constantes!$E$17,0.8*(V445+Observaciones!$F445-T446-U446-Constantes!$D$14))</f>
        <v>1.1450739663322396</v>
      </c>
      <c r="T446" s="121">
        <f>IF(Observaciones!$F445&gt;0.05*Constantes!$E$18,((Observaciones!$F445-0.05*Constantes!$E$18)^2)/(Observaciones!$F445+0.95*Constantes!$E$18),0)</f>
        <v>0</v>
      </c>
      <c r="U446" s="121">
        <f>MAX(0,V445+Observaciones!$F445-T446-Constantes!$D$13)</f>
        <v>0</v>
      </c>
      <c r="V446" s="121">
        <f>V445+Observaciones!$F445-T446-S446-U446-W445</f>
        <v>36.34975793614808</v>
      </c>
      <c r="W446" s="121">
        <f>MAX(0,(V446-Constantes!$D$14)*(1-EXP(-Constantes!$D$22)))</f>
        <v>0.14937182368247176</v>
      </c>
      <c r="X446" s="119">
        <f>X445+(Entradas!$E$19*U446-Y445)/(800*Entradas!$D$44)</f>
        <v>0</v>
      </c>
      <c r="Y446" s="119">
        <f>8000*Entradas!$D$45*X446/Constantes!$E$32</f>
        <v>0</v>
      </c>
      <c r="Z446" s="119">
        <f>10*Escenarios!$E$11*T446</f>
        <v>0</v>
      </c>
      <c r="AA446" s="119">
        <f>10*Escenarios!$E$11*Y446</f>
        <v>0</v>
      </c>
      <c r="AB446" s="119">
        <f>0.001*Observaciones!$F445*Escenarios!$E$9</f>
        <v>12.5</v>
      </c>
      <c r="AC446" s="119">
        <f>Observaciones!$I445</f>
        <v>0</v>
      </c>
      <c r="AD446" s="119">
        <f>MIN(0.0005*ETo!$M445*Escenarios!$E$9*(AH445/Constantes!$E$27)^(2/3),AH445+Z446+AA446+AB446+AC446)</f>
        <v>5.4531823904818806</v>
      </c>
      <c r="AE446" s="119">
        <f>MIN(Constantes!$E$26*(AH445/Constantes!$E$27)^(2/3),AH445+Z446+AA446+AB446+AC446-AD446)</f>
        <v>19.8400419502773</v>
      </c>
      <c r="AF446" s="119">
        <f>MIN(Entradas!$E$20,AH445+Z446+AA446+AB446+AC446-AD446-AE446)</f>
        <v>1</v>
      </c>
      <c r="AG446" s="119">
        <f>MAX(0,AH445+Z446+AA446+AB446+AC446-AD446-AE446-AF446-Constantes!$E$27)</f>
        <v>0</v>
      </c>
      <c r="AH446" s="119">
        <f t="shared" si="57"/>
        <v>6573.0545473824759</v>
      </c>
      <c r="AI446" s="119">
        <f>(Escenarios!$E$11*S446+0.1*AD446)/(Escenarios!$E$12)</f>
        <v>1.1442962879288701</v>
      </c>
      <c r="AJ446" s="119">
        <f>AG446/10/Escenarios!$E$12</f>
        <v>0</v>
      </c>
      <c r="AK446" s="119">
        <f>(Escenarios!$E$11*U446+0.1*AE446)/(Escenarios!$E$12)</f>
        <v>5.668583414364943E-2</v>
      </c>
      <c r="AL446" s="121">
        <f t="shared" si="58"/>
        <v>214.70780990409918</v>
      </c>
      <c r="AM446" s="121">
        <f>MAX(0,(AL446-Constantes!$D$13)*(1-EXP(-Constantes!$D$23)))</f>
        <v>1.203341241816543</v>
      </c>
      <c r="AN446" s="121">
        <f>AJ446+W446*Escenarios!$E$11/Escenarios!$E$12+AM446</f>
        <v>1.3505791823035509</v>
      </c>
      <c r="AO446" s="121">
        <f>0.0526*AJ446*Observaciones!$F445^1.218</f>
        <v>0</v>
      </c>
      <c r="AP446" s="121">
        <f>AO446*Constantes!$E$38</f>
        <v>0</v>
      </c>
      <c r="AQ446" s="121">
        <f t="shared" si="59"/>
        <v>0</v>
      </c>
      <c r="AR446" s="15"/>
      <c r="AS446" s="74">
        <v>440</v>
      </c>
      <c r="AT446" s="146">
        <f>ETo!$I445*((1-Constantes!$F$19)*ETo!$K445+ETo!$L445)</f>
        <v>1.840463004923101</v>
      </c>
      <c r="AU446" s="121">
        <f>MIN(AT446*Constantes!$F$17,0.8*(AX445+Observaciones!$F445-AV446-AW446-Constantes!$D$14))</f>
        <v>1.1482342775622763</v>
      </c>
      <c r="AV446" s="121">
        <f>IF(Observaciones!$F445&gt;0.05*Constantes!$F$18,((Observaciones!$F445-0.05*Constantes!$F$18)^2)/(Observaciones!$F445+0.95*Constantes!$F$18),0)</f>
        <v>0</v>
      </c>
      <c r="AW446" s="121">
        <f>MAX(0,AX445+Observaciones!$F445-AV446-Constantes!$D$13)</f>
        <v>0</v>
      </c>
      <c r="AX446" s="121">
        <f>AX445+Observaciones!$F445-AV446-AU446-AW446-AY445</f>
        <v>36.334172967560818</v>
      </c>
      <c r="AY446" s="121">
        <f>MAX(0,(AX446-Constantes!$D$14)*(1-EXP(-Constantes!$D$22)))</f>
        <v>0.1491572608144692</v>
      </c>
      <c r="AZ446" s="119">
        <f>AZ445+(Entradas!$F$19*AW446-BA445)/(800*Entradas!$D$44)</f>
        <v>0</v>
      </c>
      <c r="BA446" s="119">
        <f>8000*Entradas!$D$45*AZ446/Constantes!$F$32</f>
        <v>0</v>
      </c>
      <c r="BB446" s="119">
        <f>10*Escenarios!$F$11*AV446</f>
        <v>0</v>
      </c>
      <c r="BC446" s="119">
        <f>10*Escenarios!$F$11*BA446</f>
        <v>0</v>
      </c>
      <c r="BD446" s="119">
        <f>0.001*Observaciones!$F445*Escenarios!$F$9</f>
        <v>50</v>
      </c>
      <c r="BE446" s="119">
        <f>Observaciones!$I445</f>
        <v>0</v>
      </c>
      <c r="BF446" s="119">
        <f>MIN(0.0005*ETo!$M445*Escenarios!$F$9*(BJ445/Constantes!$F$27)^(2/3),BJ445+BB446+BE446+BC446+BD446)</f>
        <v>21.306242518645117</v>
      </c>
      <c r="BG446" s="119">
        <f>MIN(Constantes!$F$26*(BJ445/Constantes!$F$27)^(2/3),BJ445+BB446+BC446+BD446+BE446-BF446)</f>
        <v>77.517441212038193</v>
      </c>
      <c r="BH446" s="119">
        <f>MIN(Entradas!$F$20,BJ445+BB446+BC446+BD446+BE446-BF446-BG446)</f>
        <v>1</v>
      </c>
      <c r="BI446" s="119">
        <f>MAX(0,BJ445+BB446+BC446+BD446+BE446-BF446-BG446-BH446-Constantes!$F$27)</f>
        <v>0</v>
      </c>
      <c r="BJ446" s="119">
        <f t="shared" si="60"/>
        <v>6308.9431932144907</v>
      </c>
      <c r="BK446" s="119">
        <f>(Escenarios!$F$11*AU446+0.1*BF446)/(Escenarios!$F$12)</f>
        <v>1.1434958688977035</v>
      </c>
      <c r="BL446" s="119">
        <f>BI446/10/Escenarios!$F$12</f>
        <v>0</v>
      </c>
      <c r="BM446" s="119">
        <f>(Escenarios!$F$11*AW446+0.1*BG446)/(Escenarios!$F$12)</f>
        <v>0.22147840346296629</v>
      </c>
      <c r="BN446" s="121">
        <f t="shared" si="61"/>
        <v>216.76001141425417</v>
      </c>
      <c r="BO446" s="121">
        <f>MAX(0,(BN446-Constantes!$D$13)*(1-EXP(-Constantes!$D$23)))</f>
        <v>1.2175168331120603</v>
      </c>
      <c r="BP446" s="121">
        <f>BL446+AY446*Escenarios!$F$11/Escenarios!$F$12+BO446</f>
        <v>1.3581508218799883</v>
      </c>
      <c r="BQ446" s="121">
        <f>0.0526*BL446*Observaciones!$F445^1.218</f>
        <v>0</v>
      </c>
      <c r="BR446" s="121">
        <f>BQ446*Constantes!$F$38</f>
        <v>0</v>
      </c>
      <c r="BS446" s="121">
        <f t="shared" si="62"/>
        <v>0</v>
      </c>
      <c r="BT446" s="15"/>
      <c r="BU446" s="74">
        <v>440</v>
      </c>
      <c r="BV446" s="75">
        <f>0.0526*Observaciones!$F445^2.218</f>
        <v>0.40143633905347276</v>
      </c>
      <c r="BW446" s="75">
        <f>IF(Observaciones!$F445&gt;0.05*$CA$7,((Observaciones!$F445-0.05*$CA$7)^2)/(Observaciones!$F445+0.95*$CA$7),0)</f>
        <v>1.6667444764761515E-2</v>
      </c>
      <c r="BX446" s="75">
        <f>0.0526*BW446*Observaciones!$F445^1.218</f>
        <v>2.6763672030967324E-3</v>
      </c>
      <c r="BY446" s="27"/>
      <c r="BZ446" s="27"/>
      <c r="CA446" s="103"/>
      <c r="CB446" s="37"/>
    </row>
    <row r="447" spans="2:80" s="2" customFormat="1" ht="14.5" x14ac:dyDescent="0.35">
      <c r="B447" s="36"/>
      <c r="C447" s="74">
        <v>441</v>
      </c>
      <c r="D447" s="146">
        <f>ETo!$I446*((1-Constantes!$D$19)*ETo!$K446+ETo!$L446)</f>
        <v>1.9022675448603688</v>
      </c>
      <c r="E447" s="75">
        <f>MIN(D447*Constantes!$D$17,0.8*(H446+Observaciones!$F446-F447-G447-Constantes!$D$14))</f>
        <v>1.1832022035152134</v>
      </c>
      <c r="F447" s="75">
        <f>IF(Observaciones!$F446&gt;0.05*Constantes!$D$18,((Observaciones!$F446-0.05*Constantes!$D$18)^2)/(Observaciones!$F446+0.95*Constantes!$D$18),0)</f>
        <v>0</v>
      </c>
      <c r="G447" s="75">
        <f>MAX(0,H446+Observaciones!$F446-F447-Constantes!$D$13)</f>
        <v>0</v>
      </c>
      <c r="H447" s="75">
        <f>H446+Observaciones!$F446-F447-E447-G447-I446</f>
        <v>37.42200610017187</v>
      </c>
      <c r="I447" s="75">
        <f>MAX(0,(H447-Constantes!$D$14)*(1-EXP(-Constantes!$D$22)))</f>
        <v>0.16413378101304033</v>
      </c>
      <c r="J447" s="75">
        <f t="shared" si="54"/>
        <v>209.4915708790239</v>
      </c>
      <c r="K447" s="75">
        <f>MAX(0,(J447-Constantes!$D$13)*(1-EXP(-Constantes!$D$23)))</f>
        <v>1.1673100469493241</v>
      </c>
      <c r="L447" s="75">
        <f t="shared" si="55"/>
        <v>1.3314438279623644</v>
      </c>
      <c r="M447" s="75">
        <f>0.0526*F447*Observaciones!$F446^1.218</f>
        <v>0</v>
      </c>
      <c r="N447" s="75">
        <f>M447*Constantes!$D$38</f>
        <v>0</v>
      </c>
      <c r="O447" s="75">
        <f t="shared" si="56"/>
        <v>0</v>
      </c>
      <c r="P447" s="15"/>
      <c r="Q447" s="120">
        <v>441</v>
      </c>
      <c r="R447" s="146">
        <f>ETo!$I446*((1-Constantes!$E$19)*ETo!$K446+ETo!$L446)</f>
        <v>1.9025373687644187</v>
      </c>
      <c r="S447" s="121">
        <f>MIN(R447*Constantes!$E$17,0.8*(V446+Observaciones!$F446-T447-U447-Constantes!$D$14))</f>
        <v>1.1842278581043471</v>
      </c>
      <c r="T447" s="121">
        <f>IF(Observaciones!$F446&gt;0.05*Constantes!$E$18,((Observaciones!$F446-0.05*Constantes!$E$18)^2)/(Observaciones!$F446+0.95*Constantes!$E$18),0)</f>
        <v>0</v>
      </c>
      <c r="U447" s="121">
        <f>MAX(0,V446+Observaciones!$F446-T447-Constantes!$D$13)</f>
        <v>0</v>
      </c>
      <c r="V447" s="121">
        <f>V446+Observaciones!$F446-T447-S447-U447-W446</f>
        <v>37.416158254361257</v>
      </c>
      <c r="W447" s="121">
        <f>MAX(0,(V447-Constantes!$D$14)*(1-EXP(-Constantes!$D$22)))</f>
        <v>0.16405327199168834</v>
      </c>
      <c r="X447" s="119">
        <f>X446+(Entradas!$E$19*U447-Y446)/(800*Entradas!$D$44)</f>
        <v>0</v>
      </c>
      <c r="Y447" s="119">
        <f>8000*Entradas!$D$45*X447/Constantes!$E$32</f>
        <v>0</v>
      </c>
      <c r="Z447" s="119">
        <f>10*Escenarios!$E$11*T447</f>
        <v>0</v>
      </c>
      <c r="AA447" s="119">
        <f>10*Escenarios!$E$11*Y447</f>
        <v>0</v>
      </c>
      <c r="AB447" s="119">
        <f>0.001*Observaciones!$F446*Escenarios!$E$9</f>
        <v>11.999999999999998</v>
      </c>
      <c r="AC447" s="119">
        <f>Observaciones!$I446</f>
        <v>0</v>
      </c>
      <c r="AD447" s="119">
        <f>MIN(0.0005*ETo!$M446*Escenarios!$E$9*(AH446/Constantes!$E$27)^(2/3),AH446+Z447+AA447+AB447+AC447)</f>
        <v>5.6332028598445172</v>
      </c>
      <c r="AE447" s="119">
        <f>MIN(Constantes!$E$26*(AH446/Constantes!$E$27)^(2/3),AH446+Z447+AA447+AB447+AC447-AD447)</f>
        <v>19.81233484289622</v>
      </c>
      <c r="AF447" s="119">
        <f>MIN(Entradas!$E$20,AH446+Z447+AA447+AB447+AC447-AD447-AE447)</f>
        <v>1</v>
      </c>
      <c r="AG447" s="119">
        <f>MAX(0,AH446+Z447+AA447+AB447+AC447-AD447-AE447-AF447-Constantes!$E$27)</f>
        <v>0</v>
      </c>
      <c r="AH447" s="119">
        <f t="shared" si="57"/>
        <v>6558.6090096797352</v>
      </c>
      <c r="AI447" s="119">
        <f>(Escenarios!$E$11*S447+0.1*AD447)/(Escenarios!$E$12)</f>
        <v>1.1834051825881264</v>
      </c>
      <c r="AJ447" s="119">
        <f>AG447/10/Escenarios!$E$12</f>
        <v>0</v>
      </c>
      <c r="AK447" s="119">
        <f>(Escenarios!$E$11*U447+0.1*AE447)/(Escenarios!$E$12)</f>
        <v>5.660667097970349E-2</v>
      </c>
      <c r="AL447" s="121">
        <f t="shared" si="58"/>
        <v>213.56107533326235</v>
      </c>
      <c r="AM447" s="121">
        <f>MAX(0,(AL447-Constantes!$D$13)*(1-EXP(-Constantes!$D$23)))</f>
        <v>1.1954201675359788</v>
      </c>
      <c r="AN447" s="121">
        <f>AJ447+W447*Escenarios!$E$11/Escenarios!$E$12+AM447</f>
        <v>1.3571298213563574</v>
      </c>
      <c r="AO447" s="121">
        <f>0.0526*AJ447*Observaciones!$F446^1.218</f>
        <v>0</v>
      </c>
      <c r="AP447" s="121">
        <f>AO447*Constantes!$E$38</f>
        <v>0</v>
      </c>
      <c r="AQ447" s="121">
        <f t="shared" si="59"/>
        <v>0</v>
      </c>
      <c r="AR447" s="15"/>
      <c r="AS447" s="74">
        <v>441</v>
      </c>
      <c r="AT447" s="146">
        <f>ETo!$I446*((1-Constantes!$F$19)*ETo!$K446+ETo!$L446)</f>
        <v>1.9033958993682147</v>
      </c>
      <c r="AU447" s="121">
        <f>MIN(AT447*Constantes!$F$17,0.8*(AX446+Observaciones!$F446-AV447-AW447-Constantes!$D$14))</f>
        <v>1.1874970643690708</v>
      </c>
      <c r="AV447" s="121">
        <f>IF(Observaciones!$F446&gt;0.05*Constantes!$F$18,((Observaciones!$F446-0.05*Constantes!$F$18)^2)/(Observaciones!$F446+0.95*Constantes!$F$18),0)</f>
        <v>0</v>
      </c>
      <c r="AW447" s="121">
        <f>MAX(0,AX446+Observaciones!$F446-AV447-Constantes!$D$13)</f>
        <v>0</v>
      </c>
      <c r="AX447" s="121">
        <f>AX446+Observaciones!$F446-AV447-AU447-AW447-AY446</f>
        <v>37.397518642377278</v>
      </c>
      <c r="AY447" s="121">
        <f>MAX(0,(AX447-Constantes!$D$14)*(1-EXP(-Constantes!$D$22)))</f>
        <v>0.16379665494537576</v>
      </c>
      <c r="AZ447" s="119">
        <f>AZ446+(Entradas!$F$19*AW447-BA446)/(800*Entradas!$D$44)</f>
        <v>0</v>
      </c>
      <c r="BA447" s="119">
        <f>8000*Entradas!$D$45*AZ447/Constantes!$F$32</f>
        <v>0</v>
      </c>
      <c r="BB447" s="119">
        <f>10*Escenarios!$F$11*AV447</f>
        <v>0</v>
      </c>
      <c r="BC447" s="119">
        <f>10*Escenarios!$F$11*BA447</f>
        <v>0</v>
      </c>
      <c r="BD447" s="119">
        <f>0.001*Observaciones!$F446*Escenarios!$F$9</f>
        <v>47.999999999999993</v>
      </c>
      <c r="BE447" s="119">
        <f>Observaciones!$I446</f>
        <v>0</v>
      </c>
      <c r="BF447" s="119">
        <f>MIN(0.0005*ETo!$M446*Escenarios!$F$9*(BJ446/Constantes!$F$27)^(2/3),BJ446+BB447+BE447+BC447+BD447)</f>
        <v>21.925102691530288</v>
      </c>
      <c r="BG447" s="119">
        <f>MIN(Constantes!$F$26*(BJ446/Constantes!$F$27)^(2/3),BJ446+BB447+BC447+BD447+BE447-BF447)</f>
        <v>77.111988827164822</v>
      </c>
      <c r="BH447" s="119">
        <f>MIN(Entradas!$F$20,BJ446+BB447+BC447+BD447+BE447-BF447-BG447)</f>
        <v>1</v>
      </c>
      <c r="BI447" s="119">
        <f>MAX(0,BJ446+BB447+BC447+BD447+BE447-BF447-BG447-BH447-Constantes!$F$27)</f>
        <v>0</v>
      </c>
      <c r="BJ447" s="119">
        <f t="shared" si="60"/>
        <v>6256.9061016957958</v>
      </c>
      <c r="BK447" s="119">
        <f>(Escenarios!$F$11*AU447+0.1*BF447)/(Escenarios!$F$12)</f>
        <v>1.182283239809496</v>
      </c>
      <c r="BL447" s="119">
        <f>BI447/10/Escenarios!$F$12</f>
        <v>0</v>
      </c>
      <c r="BM447" s="119">
        <f>(Escenarios!$F$11*AW447+0.1*BG447)/(Escenarios!$F$12)</f>
        <v>0.22031996807761378</v>
      </c>
      <c r="BN447" s="121">
        <f t="shared" si="61"/>
        <v>215.76281454921971</v>
      </c>
      <c r="BO447" s="121">
        <f>MAX(0,(BN447-Constantes!$D$13)*(1-EXP(-Constantes!$D$23)))</f>
        <v>1.2106286912166613</v>
      </c>
      <c r="BP447" s="121">
        <f>BL447+AY447*Escenarios!$F$11/Escenarios!$F$12+BO447</f>
        <v>1.3650655373080156</v>
      </c>
      <c r="BQ447" s="121">
        <f>0.0526*BL447*Observaciones!$F446^1.218</f>
        <v>0</v>
      </c>
      <c r="BR447" s="121">
        <f>BQ447*Constantes!$F$38</f>
        <v>0</v>
      </c>
      <c r="BS447" s="121">
        <f t="shared" si="62"/>
        <v>0</v>
      </c>
      <c r="BT447" s="15"/>
      <c r="BU447" s="74">
        <v>441</v>
      </c>
      <c r="BV447" s="75">
        <f>0.0526*Observaciones!$F446^2.218</f>
        <v>0.36668595716871932</v>
      </c>
      <c r="BW447" s="75">
        <f>IF(Observaciones!$F446&gt;0.05*$CA$7,((Observaciones!$F446-0.05*$CA$7)^2)/(Observaciones!$F446+0.95*$CA$7),0)</f>
        <v>1.2646160328663239E-2</v>
      </c>
      <c r="BX447" s="75">
        <f>0.0526*BW447*Observaciones!$F446^1.218</f>
        <v>1.9321539185937356E-3</v>
      </c>
      <c r="BY447" s="27"/>
      <c r="BZ447" s="27"/>
      <c r="CA447" s="103"/>
      <c r="CB447" s="37"/>
    </row>
    <row r="448" spans="2:80" s="2" customFormat="1" ht="14.5" x14ac:dyDescent="0.35">
      <c r="B448" s="36"/>
      <c r="C448" s="74">
        <v>442</v>
      </c>
      <c r="D448" s="146">
        <f>ETo!$I447*((1-Constantes!$D$19)*ETo!$K447+ETo!$L447)</f>
        <v>1.8908891469853535</v>
      </c>
      <c r="E448" s="75">
        <f>MIN(D448*Constantes!$D$17,0.8*(H447+Observaciones!$F447-F448-G448-Constantes!$D$14))</f>
        <v>1.1761248891413412</v>
      </c>
      <c r="F448" s="75">
        <f>IF(Observaciones!$F447&gt;0.05*Constantes!$D$18,((Observaciones!$F447-0.05*Constantes!$D$18)^2)/(Observaciones!$F447+0.95*Constantes!$D$18),0)</f>
        <v>0.23181138753549585</v>
      </c>
      <c r="G448" s="75">
        <f>MAX(0,H447+Observaciones!$F447-F448-Constantes!$D$13)</f>
        <v>4.8901947126363794</v>
      </c>
      <c r="H448" s="75">
        <f>H447+Observaciones!$F447-F448-E448-G448-I447</f>
        <v>39.159741329845616</v>
      </c>
      <c r="I448" s="75">
        <f>MAX(0,(H448-Constantes!$D$14)*(1-EXP(-Constantes!$D$22)))</f>
        <v>0.18805769543225909</v>
      </c>
      <c r="J448" s="75">
        <f t="shared" si="54"/>
        <v>213.21445554471094</v>
      </c>
      <c r="K448" s="75">
        <f>MAX(0,(J448-Constantes!$D$13)*(1-EXP(-Constantes!$D$23)))</f>
        <v>1.1930258897649464</v>
      </c>
      <c r="L448" s="75">
        <f t="shared" si="55"/>
        <v>1.6128949727327013</v>
      </c>
      <c r="M448" s="75">
        <f>0.0526*F448*Observaciones!$F447^1.218</f>
        <v>0.15817789176341535</v>
      </c>
      <c r="N448" s="75">
        <f>M448*Constantes!$D$38</f>
        <v>7.1308077183984914E-4</v>
      </c>
      <c r="O448" s="75">
        <f t="shared" si="56"/>
        <v>44.21123407878742</v>
      </c>
      <c r="P448" s="15"/>
      <c r="Q448" s="120">
        <v>442</v>
      </c>
      <c r="R448" s="146">
        <f>ETo!$I447*((1-Constantes!$E$19)*ETo!$K447+ETo!$L447)</f>
        <v>1.8911576211919261</v>
      </c>
      <c r="S448" s="121">
        <f>MIN(R448*Constantes!$E$17,0.8*(V447+Observaciones!$F447-T448-U448-Constantes!$D$14))</f>
        <v>1.1771445732686368</v>
      </c>
      <c r="T448" s="121">
        <f>IF(Observaciones!$F447&gt;0.05*Constantes!$E$18,((Observaciones!$F447-0.05*Constantes!$E$18)^2)/(Observaciones!$F447+0.95*Constantes!$E$18),0)</f>
        <v>0.22966351929939885</v>
      </c>
      <c r="U448" s="121">
        <f>MAX(0,V447+Observaciones!$F447-T448-Constantes!$D$13)</f>
        <v>4.8864947350618522</v>
      </c>
      <c r="V448" s="121">
        <f>V447+Observaciones!$F447-T448-S448-U448-W447</f>
        <v>39.158802154739675</v>
      </c>
      <c r="W448" s="121">
        <f>MAX(0,(V448-Constantes!$D$14)*(1-EXP(-Constantes!$D$22)))</f>
        <v>0.18804476553104313</v>
      </c>
      <c r="X448" s="119">
        <f>X447+(Entradas!$E$19*U448-Y447)/(800*Entradas!$D$44)</f>
        <v>0</v>
      </c>
      <c r="Y448" s="119">
        <f>8000*Entradas!$D$45*X448/Constantes!$E$32</f>
        <v>0</v>
      </c>
      <c r="Z448" s="119">
        <f>10*Escenarios!$E$11*T448</f>
        <v>79.233914158292606</v>
      </c>
      <c r="AA448" s="119">
        <f>10*Escenarios!$E$11*Y448</f>
        <v>0</v>
      </c>
      <c r="AB448" s="119">
        <f>0.001*Observaciones!$F447*Escenarios!$E$9</f>
        <v>40.999999999999993</v>
      </c>
      <c r="AC448" s="119">
        <f>Observaciones!$I447</f>
        <v>9.8238347283588343</v>
      </c>
      <c r="AD448" s="119">
        <f>MIN(0.0005*ETo!$M447*Escenarios!$E$9*(AH447/Constantes!$E$27)^(2/3),AH447+Z448+AA448+AB448+AC448)</f>
        <v>5.5922026969467051</v>
      </c>
      <c r="AE448" s="119">
        <f>MIN(Constantes!$E$26*(AH447/Constantes!$E$27)^(2/3),AH447+Z448+AA448+AB448+AC448-AD448)</f>
        <v>19.783296617195237</v>
      </c>
      <c r="AF448" s="119">
        <f>MIN(Entradas!$E$20,AH447+Z448+AA448+AB448+AC448-AD448-AE448)</f>
        <v>1</v>
      </c>
      <c r="AG448" s="119">
        <f>MAX(0,AH447+Z448+AA448+AB448+AC448-AD448-AE448-AF448-Constantes!$E$27)</f>
        <v>0</v>
      </c>
      <c r="AH448" s="119">
        <f t="shared" si="57"/>
        <v>6662.2912592522443</v>
      </c>
      <c r="AI448" s="119">
        <f>(Escenarios!$E$11*S448+0.1*AD448)/(Escenarios!$E$12)</f>
        <v>1.1763059442132182</v>
      </c>
      <c r="AJ448" s="119">
        <f>AG448/10/Escenarios!$E$12</f>
        <v>0</v>
      </c>
      <c r="AK448" s="119">
        <f>(Escenarios!$E$11*U448+0.1*AE448)/(Escenarios!$E$12)</f>
        <v>4.8732113720386696</v>
      </c>
      <c r="AL448" s="121">
        <f t="shared" si="58"/>
        <v>217.23886653776503</v>
      </c>
      <c r="AM448" s="121">
        <f>MAX(0,(AL448-Constantes!$D$13)*(1-EXP(-Constantes!$D$23)))</f>
        <v>1.2208245270627103</v>
      </c>
      <c r="AN448" s="121">
        <f>AJ448+W448*Escenarios!$E$11/Escenarios!$E$12+AM448</f>
        <v>1.4061829388004528</v>
      </c>
      <c r="AO448" s="121">
        <f>0.0526*AJ448*Observaciones!$F447^1.218</f>
        <v>0</v>
      </c>
      <c r="AP448" s="121">
        <f>AO448*Constantes!$E$38</f>
        <v>0</v>
      </c>
      <c r="AQ448" s="121">
        <f t="shared" si="59"/>
        <v>0</v>
      </c>
      <c r="AR448" s="15"/>
      <c r="AS448" s="74">
        <v>442</v>
      </c>
      <c r="AT448" s="146">
        <f>ETo!$I447*((1-Constantes!$F$19)*ETo!$K447+ETo!$L447)</f>
        <v>1.8920118573037497</v>
      </c>
      <c r="AU448" s="121">
        <f>MIN(AT448*Constantes!$F$17,0.8*(AX447+Observaciones!$F447-AV448-AW448-Constantes!$D$14))</f>
        <v>1.1803947497446179</v>
      </c>
      <c r="AV448" s="121">
        <f>IF(Observaciones!$F447&gt;0.05*Constantes!$F$18,((Observaciones!$F447-0.05*Constantes!$F$18)^2)/(Observaciones!$F447+0.95*Constantes!$F$18),0)</f>
        <v>0.22292417618226557</v>
      </c>
      <c r="AW448" s="121">
        <f>MAX(0,AX447+Observaciones!$F447-AV448-Constantes!$D$13)</f>
        <v>4.8745944661950134</v>
      </c>
      <c r="AX448" s="121">
        <f>AX447+Observaciones!$F447-AV448-AU448-AW448-AY447</f>
        <v>39.155808595310006</v>
      </c>
      <c r="AY448" s="121">
        <f>MAX(0,(AX448-Constantes!$D$14)*(1-EXP(-Constantes!$D$22)))</f>
        <v>0.18800355231375818</v>
      </c>
      <c r="AZ448" s="119">
        <f>AZ447+(Entradas!$F$19*AW448-BA447)/(800*Entradas!$D$44)</f>
        <v>0</v>
      </c>
      <c r="BA448" s="119">
        <f>8000*Entradas!$D$45*AZ448/Constantes!$F$32</f>
        <v>0</v>
      </c>
      <c r="BB448" s="119">
        <f>10*Escenarios!$F$11*AV448</f>
        <v>73.56497814014763</v>
      </c>
      <c r="BC448" s="119">
        <f>10*Escenarios!$F$11*BA448</f>
        <v>0</v>
      </c>
      <c r="BD448" s="119">
        <f>0.001*Observaciones!$F447*Escenarios!$F$9</f>
        <v>163.99999999999997</v>
      </c>
      <c r="BE448" s="119">
        <f>Observaciones!$I447</f>
        <v>9.8238347283588343</v>
      </c>
      <c r="BF448" s="119">
        <f>MIN(0.0005*ETo!$M447*Escenarios!$F$9*(BJ447/Constantes!$F$27)^(2/3),BJ447+BB448+BE448+BC448+BD448)</f>
        <v>21.677448348424598</v>
      </c>
      <c r="BG448" s="119">
        <f>MIN(Constantes!$F$26*(BJ447/Constantes!$F$27)^(2/3),BJ447+BB448+BC448+BD448+BE448-BF448)</f>
        <v>76.687383097712456</v>
      </c>
      <c r="BH448" s="119">
        <f>MIN(Entradas!$F$20,BJ447+BB448+BC448+BD448+BE448-BF448-BG448)</f>
        <v>1</v>
      </c>
      <c r="BI448" s="119">
        <f>MAX(0,BJ447+BB448+BC448+BD448+BE448-BF448-BG448-BH448-Constantes!$F$27)</f>
        <v>0</v>
      </c>
      <c r="BJ448" s="119">
        <f t="shared" si="60"/>
        <v>6404.9300831181654</v>
      </c>
      <c r="BK448" s="119">
        <f>(Escenarios!$F$11*AU448+0.1*BF448)/(Escenarios!$F$12)</f>
        <v>1.1748791878975671</v>
      </c>
      <c r="BL448" s="119">
        <f>BI448/10/Escenarios!$F$12</f>
        <v>0</v>
      </c>
      <c r="BM448" s="119">
        <f>(Escenarios!$F$11*AW448+0.1*BG448)/(Escenarios!$F$12)</f>
        <v>4.8151530198344767</v>
      </c>
      <c r="BN448" s="121">
        <f t="shared" si="61"/>
        <v>219.36733887783751</v>
      </c>
      <c r="BO448" s="121">
        <f>MAX(0,(BN448-Constantes!$D$13)*(1-EXP(-Constantes!$D$23)))</f>
        <v>1.2355269594639038</v>
      </c>
      <c r="BP448" s="121">
        <f>BL448+AY448*Escenarios!$F$11/Escenarios!$F$12+BO448</f>
        <v>1.4127874516454473</v>
      </c>
      <c r="BQ448" s="121">
        <f>0.0526*BL448*Observaciones!$F447^1.218</f>
        <v>0</v>
      </c>
      <c r="BR448" s="121">
        <f>BQ448*Constantes!$F$38</f>
        <v>0</v>
      </c>
      <c r="BS448" s="121">
        <f t="shared" si="62"/>
        <v>0</v>
      </c>
      <c r="BT448" s="15"/>
      <c r="BU448" s="74">
        <v>442</v>
      </c>
      <c r="BV448" s="75">
        <f>0.0526*Observaciones!$F447^2.218</f>
        <v>5.5953192215865393</v>
      </c>
      <c r="BW448" s="75">
        <f>IF(Observaciones!$F447&gt;0.05*$CA$7,((Observaciones!$F447-0.05*$CA$7)^2)/(Observaciones!$F447+0.95*$CA$7),0)</f>
        <v>1.0178284559629247</v>
      </c>
      <c r="BX448" s="75">
        <f>0.0526*BW448*Observaciones!$F447^1.218</f>
        <v>0.69452135657647551</v>
      </c>
      <c r="BY448" s="27"/>
      <c r="BZ448" s="27"/>
      <c r="CA448" s="103"/>
      <c r="CB448" s="37"/>
    </row>
    <row r="449" spans="2:80" s="2" customFormat="1" ht="14.5" x14ac:dyDescent="0.35">
      <c r="B449" s="36"/>
      <c r="C449" s="74">
        <v>443</v>
      </c>
      <c r="D449" s="146">
        <f>ETo!$I448*((1-Constantes!$D$19)*ETo!$K448+ETo!$L448)</f>
        <v>1.9038976590930765</v>
      </c>
      <c r="E449" s="75">
        <f>MIN(D449*Constantes!$D$17,0.8*(H448+Observaciones!$F448-F449-G449-Constantes!$D$14))</f>
        <v>1.1842161275330689</v>
      </c>
      <c r="F449" s="75">
        <f>IF(Observaciones!$F448&gt;0.05*Constantes!$D$18,((Observaciones!$F448-0.05*Constantes!$D$18)^2)/(Observaciones!$F448+0.95*Constantes!$D$18),0)</f>
        <v>2.547181346901354</v>
      </c>
      <c r="G449" s="75">
        <f>MAX(0,H448+Observaciones!$F448-F449-Constantes!$D$13)</f>
        <v>15.312559982944265</v>
      </c>
      <c r="H449" s="75">
        <f>H448+Observaciones!$F448-F449-E449-G449-I448</f>
        <v>39.127726177034674</v>
      </c>
      <c r="I449" s="75">
        <f>MAX(0,(H449-Constantes!$D$14)*(1-EXP(-Constantes!$D$22)))</f>
        <v>0.18761693336282059</v>
      </c>
      <c r="J449" s="75">
        <f t="shared" si="54"/>
        <v>227.33398963789026</v>
      </c>
      <c r="K449" s="75">
        <f>MAX(0,(J449-Constantes!$D$13)*(1-EXP(-Constantes!$D$23)))</f>
        <v>1.2905566359405092</v>
      </c>
      <c r="L449" s="75">
        <f t="shared" si="55"/>
        <v>4.0253549162046838</v>
      </c>
      <c r="M449" s="75">
        <f>0.0526*F449*Observaciones!$F448^1.218</f>
        <v>4.8989894751355401</v>
      </c>
      <c r="N449" s="75">
        <f>M449*Constantes!$D$38</f>
        <v>2.2085104038369312E-2</v>
      </c>
      <c r="O449" s="75">
        <f t="shared" si="56"/>
        <v>548.64985816436558</v>
      </c>
      <c r="P449" s="15"/>
      <c r="Q449" s="120">
        <v>443</v>
      </c>
      <c r="R449" s="146">
        <f>ETo!$I448*((1-Constantes!$E$19)*ETo!$K448+ETo!$L448)</f>
        <v>1.9041682650385852</v>
      </c>
      <c r="S449" s="121">
        <f>MIN(R449*Constantes!$E$17,0.8*(V448+Observaciones!$F448-T449-U449-Constantes!$D$14))</f>
        <v>1.1852430038950448</v>
      </c>
      <c r="T449" s="121">
        <f>IF(Observaciones!$F448&gt;0.05*Constantes!$E$18,((Observaciones!$F448-0.05*Constantes!$E$18)^2)/(Observaciones!$F448+0.95*Constantes!$E$18),0)</f>
        <v>2.535738532104614</v>
      </c>
      <c r="U449" s="121">
        <f>MAX(0,V448+Observaciones!$F448-T449-Constantes!$D$13)</f>
        <v>15.323063622635061</v>
      </c>
      <c r="V449" s="121">
        <f>V448+Observaciones!$F448-T449-S449-U449-W448</f>
        <v>39.126712230573908</v>
      </c>
      <c r="W449" s="121">
        <f>MAX(0,(V449-Constantes!$D$14)*(1-EXP(-Constantes!$D$22)))</f>
        <v>0.18760297406226731</v>
      </c>
      <c r="X449" s="119">
        <f>X448+(Entradas!$E$19*U449-Y448)/(800*Entradas!$D$44)</f>
        <v>0</v>
      </c>
      <c r="Y449" s="119">
        <f>8000*Entradas!$D$45*X449/Constantes!$E$32</f>
        <v>0</v>
      </c>
      <c r="Z449" s="119">
        <f>10*Escenarios!$E$11*T449</f>
        <v>874.82979357609179</v>
      </c>
      <c r="AA449" s="119">
        <f>10*Escenarios!$E$11*Y449</f>
        <v>0</v>
      </c>
      <c r="AB449" s="119">
        <f>0.001*Observaciones!$F448*Escenarios!$E$9</f>
        <v>95.999999999999986</v>
      </c>
      <c r="AC449" s="119">
        <f>Observaciones!$I448</f>
        <v>400.56127797327457</v>
      </c>
      <c r="AD449" s="119">
        <f>MIN(0.0005*ETo!$M448*Escenarios!$E$9*(AH448/Constantes!$E$27)^(2/3),AH448+Z449+AA449+AB449+AC449)</f>
        <v>5.6908433213044436</v>
      </c>
      <c r="AE449" s="119">
        <f>MIN(Constantes!$E$26*(AH448/Constantes!$E$27)^(2/3),AH448+Z449+AA449+AB449+AC449-AD449)</f>
        <v>19.991248227682334</v>
      </c>
      <c r="AF449" s="119">
        <f>MIN(Entradas!$E$20,AH448+Z449+AA449+AB449+AC449-AD449-AE449)</f>
        <v>1</v>
      </c>
      <c r="AG449" s="119">
        <f>MAX(0,AH448+Z449+AA449+AB449+AC449-AD449-AE449-AF449-Constantes!$E$27)</f>
        <v>1340.333572585957</v>
      </c>
      <c r="AH449" s="119">
        <f t="shared" si="57"/>
        <v>6666.666666666667</v>
      </c>
      <c r="AI449" s="119">
        <f>(Escenarios!$E$11*S449+0.1*AD449)/(Escenarios!$E$12)</f>
        <v>1.1845705133288424</v>
      </c>
      <c r="AJ449" s="119">
        <f>AG449/10/Escenarios!$E$12</f>
        <v>3.8295244931027339</v>
      </c>
      <c r="AK449" s="119">
        <f>(Escenarios!$E$11*U449+0.1*AE449)/(Escenarios!$E$12)</f>
        <v>15.161280565819366</v>
      </c>
      <c r="AL449" s="121">
        <f t="shared" si="58"/>
        <v>231.17932257652168</v>
      </c>
      <c r="AM449" s="121">
        <f>MAX(0,(AL449-Constantes!$D$13)*(1-EXP(-Constantes!$D$23)))</f>
        <v>1.3171182907602219</v>
      </c>
      <c r="AN449" s="121">
        <f>AJ449+W449*Escenarios!$E$11/Escenarios!$E$12+AM449</f>
        <v>5.3315657154386189</v>
      </c>
      <c r="AO449" s="121">
        <f>0.0526*AJ449*Observaciones!$F448^1.218</f>
        <v>7.3653178283935574</v>
      </c>
      <c r="AP449" s="121">
        <f>AO449*Constantes!$E$38</f>
        <v>3.2984378271807113E-2</v>
      </c>
      <c r="AQ449" s="121">
        <f t="shared" si="59"/>
        <v>618.66213477017129</v>
      </c>
      <c r="AR449" s="15"/>
      <c r="AS449" s="74">
        <v>443</v>
      </c>
      <c r="AT449" s="146">
        <f>ETo!$I448*((1-Constantes!$F$19)*ETo!$K448+ETo!$L448)</f>
        <v>1.9050292839561132</v>
      </c>
      <c r="AU449" s="121">
        <f>MIN(AT449*Constantes!$F$17,0.8*(AX448+Observaciones!$F448-AV449-AW449-Constantes!$D$14))</f>
        <v>1.1885161058642</v>
      </c>
      <c r="AV449" s="121">
        <f>IF(Observaciones!$F448&gt;0.05*Constantes!$F$18,((Observaciones!$F448-0.05*Constantes!$F$18)^2)/(Observaciones!$F448+0.95*Constantes!$F$18),0)</f>
        <v>2.4996491153846434</v>
      </c>
      <c r="AW449" s="121">
        <f>MAX(0,AX448+Observaciones!$F448-AV449-Constantes!$D$13)</f>
        <v>15.356159479925367</v>
      </c>
      <c r="AX449" s="121">
        <f>AX448+Observaciones!$F448-AV449-AU449-AW449-AY448</f>
        <v>39.123480341822038</v>
      </c>
      <c r="AY449" s="121">
        <f>MAX(0,(AX449-Constantes!$D$14)*(1-EXP(-Constantes!$D$22)))</f>
        <v>0.18755847969477574</v>
      </c>
      <c r="AZ449" s="119">
        <f>AZ448+(Entradas!$F$19*AW449-BA448)/(800*Entradas!$D$44)</f>
        <v>0</v>
      </c>
      <c r="BA449" s="119">
        <f>8000*Entradas!$D$45*AZ449/Constantes!$F$32</f>
        <v>0</v>
      </c>
      <c r="BB449" s="119">
        <f>10*Escenarios!$F$11*AV449</f>
        <v>824.88420807693228</v>
      </c>
      <c r="BC449" s="119">
        <f>10*Escenarios!$F$11*BA449</f>
        <v>0</v>
      </c>
      <c r="BD449" s="119">
        <f>0.001*Observaciones!$F448*Escenarios!$F$9</f>
        <v>383.99999999999994</v>
      </c>
      <c r="BE449" s="119">
        <f>Observaciones!$I448</f>
        <v>400.56127797327457</v>
      </c>
      <c r="BF449" s="119">
        <f>MIN(0.0005*ETo!$M448*Escenarios!$F$9*(BJ448/Constantes!$F$27)^(2/3),BJ448+BB449+BE449+BC449+BD449)</f>
        <v>22.173307118769991</v>
      </c>
      <c r="BG449" s="119">
        <f>MIN(Constantes!$F$26*(BJ448/Constantes!$F$27)^(2/3),BJ448+BB449+BC449+BD449+BE449-BF449)</f>
        <v>77.892161427203149</v>
      </c>
      <c r="BH449" s="119">
        <f>MIN(Entradas!$F$20,BJ448+BB449+BC449+BD449+BE449-BF449-BG449)</f>
        <v>1</v>
      </c>
      <c r="BI449" s="119">
        <f>MAX(0,BJ448+BB449+BC449+BD449+BE449-BF449-BG449-BH449-Constantes!$F$27)</f>
        <v>1246.6434339557327</v>
      </c>
      <c r="BJ449" s="119">
        <f t="shared" si="60"/>
        <v>6666.666666666667</v>
      </c>
      <c r="BK449" s="119">
        <f>(Escenarios!$F$11*AU449+0.1*BF449)/(Escenarios!$F$12)</f>
        <v>1.1839532058684457</v>
      </c>
      <c r="BL449" s="119">
        <f>BI449/10/Escenarios!$F$12</f>
        <v>3.5618383827306648</v>
      </c>
      <c r="BM449" s="119">
        <f>(Escenarios!$F$11*AW449+0.1*BG449)/(Escenarios!$F$12)</f>
        <v>14.701213685150213</v>
      </c>
      <c r="BN449" s="121">
        <f t="shared" si="61"/>
        <v>232.83302560352382</v>
      </c>
      <c r="BO449" s="121">
        <f>MAX(0,(BN449-Constantes!$D$13)*(1-EXP(-Constantes!$D$23)))</f>
        <v>1.3285412519650266</v>
      </c>
      <c r="BP449" s="121">
        <f>BL449+AY449*Escenarios!$F$11/Escenarios!$F$12+BO449</f>
        <v>5.0672204869793376</v>
      </c>
      <c r="BQ449" s="121">
        <f>0.0526*BL449*Observaciones!$F448^1.218</f>
        <v>6.8504775956994681</v>
      </c>
      <c r="BR449" s="121">
        <f>BQ449*Constantes!$F$38</f>
        <v>3.0030150638404234E-2</v>
      </c>
      <c r="BS449" s="121">
        <f t="shared" si="62"/>
        <v>592.6355625449753</v>
      </c>
      <c r="BT449" s="15"/>
      <c r="BU449" s="74">
        <v>443</v>
      </c>
      <c r="BV449" s="75">
        <f>0.0526*Observaciones!$F448^2.218</f>
        <v>36.927326763375952</v>
      </c>
      <c r="BW449" s="75">
        <f>IF(Observaciones!$F448&gt;0.05*$CA$7,((Observaciones!$F448-0.05*$CA$7)^2)/(Observaciones!$F448+0.95*$CA$7),0)</f>
        <v>5.8562525278960784</v>
      </c>
      <c r="BX449" s="75">
        <f>0.0526*BW449*Observaciones!$F448^1.218</f>
        <v>11.263320349295048</v>
      </c>
      <c r="BY449" s="27"/>
      <c r="BZ449" s="27"/>
      <c r="CA449" s="103"/>
      <c r="CB449" s="37"/>
    </row>
    <row r="450" spans="2:80" s="2" customFormat="1" ht="14.5" x14ac:dyDescent="0.35">
      <c r="B450" s="36"/>
      <c r="C450" s="74">
        <v>444</v>
      </c>
      <c r="D450" s="146">
        <f>ETo!$I449*((1-Constantes!$D$19)*ETo!$K449+ETo!$L449)</f>
        <v>1.8434656893570491</v>
      </c>
      <c r="E450" s="75">
        <f>MIN(D450*Constantes!$D$17,0.8*(H449+Observaciones!$F449-F450-G450-Constantes!$D$14))</f>
        <v>1.1466277031562653</v>
      </c>
      <c r="F450" s="75">
        <f>IF(Observaciones!$F449&gt;0.05*Constantes!$D$18,((Observaciones!$F449-0.05*Constantes!$D$18)^2)/(Observaciones!$F449+0.95*Constantes!$D$18),0)</f>
        <v>2.2503546577921543</v>
      </c>
      <c r="G450" s="75">
        <f>MAX(0,H449+Observaciones!$F449-F450-Constantes!$D$13)</f>
        <v>14.577371519242526</v>
      </c>
      <c r="H450" s="75">
        <f>H449+Observaciones!$F449-F450-E450-G450-I449</f>
        <v>39.165755363480919</v>
      </c>
      <c r="I450" s="75">
        <f>MAX(0,(H450-Constantes!$D$14)*(1-EXP(-Constantes!$D$22)))</f>
        <v>0.18814049241050318</v>
      </c>
      <c r="J450" s="75">
        <f t="shared" si="54"/>
        <v>240.62080452119227</v>
      </c>
      <c r="K450" s="75">
        <f>MAX(0,(J450-Constantes!$D$13)*(1-EXP(-Constantes!$D$23)))</f>
        <v>1.382335370374177</v>
      </c>
      <c r="L450" s="75">
        <f t="shared" si="55"/>
        <v>3.8208305205768345</v>
      </c>
      <c r="M450" s="75">
        <f>0.0526*F450*Observaciones!$F449^1.218</f>
        <v>4.0551195604654451</v>
      </c>
      <c r="N450" s="75">
        <f>M450*Constantes!$D$38</f>
        <v>1.8280859315058642E-2</v>
      </c>
      <c r="O450" s="75">
        <f t="shared" si="56"/>
        <v>478.45250441254228</v>
      </c>
      <c r="P450" s="15"/>
      <c r="Q450" s="120">
        <v>444</v>
      </c>
      <c r="R450" s="146">
        <f>ETo!$I449*((1-Constantes!$E$19)*ETo!$K449+ETo!$L449)</f>
        <v>1.843727916375997</v>
      </c>
      <c r="S450" s="121">
        <f>MIN(R450*Constantes!$E$17,0.8*(V449+Observaciones!$F449-T450-U450-Constantes!$D$14))</f>
        <v>1.1476221162242495</v>
      </c>
      <c r="T450" s="121">
        <f>IF(Observaciones!$F449&gt;0.05*Constantes!$E$18,((Observaciones!$F449-0.05*Constantes!$E$18)^2)/(Observaciones!$F449+0.95*Constantes!$E$18),0)</f>
        <v>2.2399046675200784</v>
      </c>
      <c r="U450" s="121">
        <f>MAX(0,V449+Observaciones!$F449-T450-Constantes!$D$13)</f>
        <v>14.586807563053824</v>
      </c>
      <c r="V450" s="121">
        <f>V449+Observaciones!$F449-T450-S450-U450-W449</f>
        <v>39.164774909713486</v>
      </c>
      <c r="W450" s="121">
        <f>MAX(0,(V450-Constantes!$D$14)*(1-EXP(-Constantes!$D$22)))</f>
        <v>0.18812699421375634</v>
      </c>
      <c r="X450" s="119">
        <f>X449+(Entradas!$E$19*U450-Y449)/(800*Entradas!$D$44)</f>
        <v>0</v>
      </c>
      <c r="Y450" s="119">
        <f>8000*Entradas!$D$45*X450/Constantes!$E$32</f>
        <v>0</v>
      </c>
      <c r="Z450" s="119">
        <f>10*Escenarios!$E$11*T450</f>
        <v>772.76711029442708</v>
      </c>
      <c r="AA450" s="119">
        <f>10*Escenarios!$E$11*Y450</f>
        <v>0</v>
      </c>
      <c r="AB450" s="119">
        <f>0.001*Observaciones!$F449*Escenarios!$E$9</f>
        <v>91</v>
      </c>
      <c r="AC450" s="119">
        <f>Observaciones!$I449</f>
        <v>343.55264240530244</v>
      </c>
      <c r="AD450" s="119">
        <f>MIN(0.0005*ETo!$M449*Escenarios!$E$9*(AH449/Constantes!$E$27)^(2/3),AH449+Z450+AA450+AB450+AC450)</f>
        <v>5.5133474387635237</v>
      </c>
      <c r="AE450" s="119">
        <f>MIN(Constantes!$E$26*(AH449/Constantes!$E$27)^(2/3),AH449+Z450+AA450+AB450+AC450-AD450)</f>
        <v>20</v>
      </c>
      <c r="AF450" s="119">
        <f>MIN(Entradas!$E$20,AH449+Z450+AA450+AB450+AC450-AD450-AE450)</f>
        <v>1</v>
      </c>
      <c r="AG450" s="119">
        <f>MAX(0,AH449+Z450+AA450+AB450+AC450-AD450-AE450-AF450-Constantes!$E$27)</f>
        <v>1180.8064052609652</v>
      </c>
      <c r="AH450" s="119">
        <f t="shared" si="57"/>
        <v>6666.666666666667</v>
      </c>
      <c r="AI450" s="119">
        <f>(Escenarios!$E$11*S450+0.1*AD450)/(Escenarios!$E$12)</f>
        <v>1.1469799358175132</v>
      </c>
      <c r="AJ450" s="119">
        <f>AG450/10/Escenarios!$E$12</f>
        <v>3.3737325864599006</v>
      </c>
      <c r="AK450" s="119">
        <f>(Escenarios!$E$11*U450+0.1*AE450)/(Escenarios!$E$12)</f>
        <v>14.435567455010197</v>
      </c>
      <c r="AL450" s="121">
        <f t="shared" si="58"/>
        <v>244.29777174077165</v>
      </c>
      <c r="AM450" s="121">
        <f>MAX(0,(AL450-Constantes!$D$13)*(1-EXP(-Constantes!$D$23)))</f>
        <v>1.4077340382212908</v>
      </c>
      <c r="AN450" s="121">
        <f>AJ450+W450*Escenarios!$E$11/Escenarios!$E$12+AM450</f>
        <v>4.9669060904061801</v>
      </c>
      <c r="AO450" s="121">
        <f>0.0526*AJ450*Observaciones!$F449^1.218</f>
        <v>6.0794368371053471</v>
      </c>
      <c r="AP450" s="121">
        <f>AO450*Constantes!$E$38</f>
        <v>2.722576934040849E-2</v>
      </c>
      <c r="AQ450" s="121">
        <f t="shared" si="59"/>
        <v>548.14342862242518</v>
      </c>
      <c r="AR450" s="15"/>
      <c r="AS450" s="74">
        <v>444</v>
      </c>
      <c r="AT450" s="146">
        <f>ETo!$I449*((1-Constantes!$F$19)*ETo!$K449+ETo!$L449)</f>
        <v>1.8445622750726505</v>
      </c>
      <c r="AU450" s="121">
        <f>MIN(AT450*Constantes!$F$17,0.8*(AX449+Observaciones!$F449-AV450-AW450-Constantes!$D$14))</f>
        <v>1.1507917440726652</v>
      </c>
      <c r="AV450" s="121">
        <f>IF(Observaciones!$F449&gt;0.05*Constantes!$F$18,((Observaciones!$F449-0.05*Constantes!$F$18)^2)/(Observaciones!$F449+0.95*Constantes!$F$18),0)</f>
        <v>2.2069531478312294</v>
      </c>
      <c r="AW450" s="121">
        <f>MAX(0,AX449+Observaciones!$F449-AV450-Constantes!$D$13)</f>
        <v>14.616527193990805</v>
      </c>
      <c r="AX450" s="121">
        <f>AX449+Observaciones!$F449-AV450-AU450-AW450-AY449</f>
        <v>39.161649776232558</v>
      </c>
      <c r="AY450" s="121">
        <f>MAX(0,(AX450-Constantes!$D$14)*(1-EXP(-Constantes!$D$22)))</f>
        <v>0.18808396957762671</v>
      </c>
      <c r="AZ450" s="119">
        <f>AZ449+(Entradas!$F$19*AW450-BA449)/(800*Entradas!$D$44)</f>
        <v>0</v>
      </c>
      <c r="BA450" s="119">
        <f>8000*Entradas!$D$45*AZ450/Constantes!$F$32</f>
        <v>0</v>
      </c>
      <c r="BB450" s="119">
        <f>10*Escenarios!$F$11*AV450</f>
        <v>728.2945387843057</v>
      </c>
      <c r="BC450" s="119">
        <f>10*Escenarios!$F$11*BA450</f>
        <v>0</v>
      </c>
      <c r="BD450" s="119">
        <f>0.001*Observaciones!$F449*Escenarios!$F$9</f>
        <v>364</v>
      </c>
      <c r="BE450" s="119">
        <f>Observaciones!$I449</f>
        <v>343.55264240530244</v>
      </c>
      <c r="BF450" s="119">
        <f>MIN(0.0005*ETo!$M449*Escenarios!$F$9*(BJ449/Constantes!$F$27)^(2/3),BJ449+BB450+BE450+BC450+BD450)</f>
        <v>22.053389755054095</v>
      </c>
      <c r="BG450" s="119">
        <f>MIN(Constantes!$F$26*(BJ449/Constantes!$F$27)^(2/3),BJ449+BB450+BC450+BD450+BE450-BF450)</f>
        <v>80</v>
      </c>
      <c r="BH450" s="119">
        <f>MIN(Entradas!$F$20,BJ449+BB450+BC450+BD450+BE450-BF450-BG450)</f>
        <v>1</v>
      </c>
      <c r="BI450" s="119">
        <f>MAX(0,BJ449+BB450+BC450+BD450+BE450-BF450-BG450-BH450-Constantes!$F$27)</f>
        <v>1332.7937914345539</v>
      </c>
      <c r="BJ450" s="119">
        <f t="shared" si="60"/>
        <v>6666.666666666667</v>
      </c>
      <c r="BK450" s="119">
        <f>(Escenarios!$F$11*AU450+0.1*BF450)/(Escenarios!$F$12)</f>
        <v>1.1480419008543816</v>
      </c>
      <c r="BL450" s="119">
        <f>BI450/10/Escenarios!$F$12</f>
        <v>3.807982261241583</v>
      </c>
      <c r="BM450" s="119">
        <f>(Escenarios!$F$11*AW450+0.1*BG450)/(Escenarios!$F$12)</f>
        <v>14.009868497191331</v>
      </c>
      <c r="BN450" s="121">
        <f t="shared" si="61"/>
        <v>245.51435284875012</v>
      </c>
      <c r="BO450" s="121">
        <f>MAX(0,(BN450-Constantes!$D$13)*(1-EXP(-Constantes!$D$23)))</f>
        <v>1.416137577775868</v>
      </c>
      <c r="BP450" s="121">
        <f>BL450+AY450*Escenarios!$F$11/Escenarios!$F$12+BO450</f>
        <v>5.401456153190642</v>
      </c>
      <c r="BQ450" s="121">
        <f>0.0526*BL450*Observaciones!$F449^1.218</f>
        <v>6.8619509818138225</v>
      </c>
      <c r="BR450" s="121">
        <f>BQ450*Constantes!$F$38</f>
        <v>3.0080446038766237E-2</v>
      </c>
      <c r="BS450" s="121">
        <f t="shared" si="62"/>
        <v>556.89512578932454</v>
      </c>
      <c r="BT450" s="15"/>
      <c r="BU450" s="74">
        <v>444</v>
      </c>
      <c r="BV450" s="75">
        <f>0.0526*Observaciones!$F449^2.218</f>
        <v>32.796242025637042</v>
      </c>
      <c r="BW450" s="75">
        <f>IF(Observaciones!$F449&gt;0.05*$CA$7,((Observaciones!$F449-0.05*$CA$7)^2)/(Observaciones!$F449+0.95*$CA$7),0)</f>
        <v>5.3067884663588671</v>
      </c>
      <c r="BX450" s="75">
        <f>0.0526*BW450*Observaciones!$F449^1.218</f>
        <v>9.5627867539321212</v>
      </c>
      <c r="BY450" s="27"/>
      <c r="BZ450" s="27"/>
      <c r="CA450" s="103"/>
      <c r="CB450" s="37"/>
    </row>
    <row r="451" spans="2:80" s="2" customFormat="1" ht="14.5" x14ac:dyDescent="0.35">
      <c r="B451" s="36"/>
      <c r="C451" s="74">
        <v>445</v>
      </c>
      <c r="D451" s="146">
        <f>ETo!$I450*((1-Constantes!$D$19)*ETo!$K450+ETo!$L450)</f>
        <v>1.8319012440515832</v>
      </c>
      <c r="E451" s="75">
        <f>MIN(D451*Constantes!$D$17,0.8*(H450+Observaciones!$F450-F451-G451-Constantes!$D$14))</f>
        <v>1.1394346680835552</v>
      </c>
      <c r="F451" s="75">
        <f>IF(Observaciones!$F450&gt;0.05*Constantes!$D$18,((Observaciones!$F450-0.05*Constantes!$D$18)^2)/(Observaciones!$F450+0.95*Constantes!$D$18),0)</f>
        <v>0</v>
      </c>
      <c r="G451" s="75">
        <f>MAX(0,H450+Observaciones!$F450-F451-Constantes!$D$13)</f>
        <v>2.3657553634809219</v>
      </c>
      <c r="H451" s="75">
        <f>H450+Observaciones!$F450-F451-E451-G451-I450</f>
        <v>39.172424839505943</v>
      </c>
      <c r="I451" s="75">
        <f>MAX(0,(H451-Constantes!$D$14)*(1-EXP(-Constantes!$D$22)))</f>
        <v>0.18823231305781415</v>
      </c>
      <c r="J451" s="75">
        <f t="shared" si="54"/>
        <v>241.60422451429903</v>
      </c>
      <c r="K451" s="75">
        <f>MAX(0,(J451-Constantes!$D$13)*(1-EXP(-Constantes!$D$23)))</f>
        <v>1.3891283484638719</v>
      </c>
      <c r="L451" s="75">
        <f t="shared" si="55"/>
        <v>1.577360661521686</v>
      </c>
      <c r="M451" s="75">
        <f>0.0526*F451*Observaciones!$F450^1.218</f>
        <v>0</v>
      </c>
      <c r="N451" s="75">
        <f>M451*Constantes!$D$38</f>
        <v>0</v>
      </c>
      <c r="O451" s="75">
        <f t="shared" si="56"/>
        <v>0</v>
      </c>
      <c r="P451" s="15"/>
      <c r="Q451" s="120">
        <v>445</v>
      </c>
      <c r="R451" s="146">
        <f>ETo!$I450*((1-Constantes!$E$19)*ETo!$K450+ETo!$L450)</f>
        <v>1.8321620938620593</v>
      </c>
      <c r="S451" s="121">
        <f>MIN(R451*Constantes!$E$17,0.8*(V450+Observaciones!$F450-T451-U451-Constantes!$D$14))</f>
        <v>1.1404230096796089</v>
      </c>
      <c r="T451" s="121">
        <f>IF(Observaciones!$F450&gt;0.05*Constantes!$E$18,((Observaciones!$F450-0.05*Constantes!$E$18)^2)/(Observaciones!$F450+0.95*Constantes!$E$18),0)</f>
        <v>0</v>
      </c>
      <c r="U451" s="121">
        <f>MAX(0,V450+Observaciones!$F450-T451-Constantes!$D$13)</f>
        <v>2.3647749097134891</v>
      </c>
      <c r="V451" s="121">
        <f>V450+Observaciones!$F450-T451-S451-U451-W450</f>
        <v>39.171449996106638</v>
      </c>
      <c r="W451" s="121">
        <f>MAX(0,(V451-Constantes!$D$14)*(1-EXP(-Constantes!$D$22)))</f>
        <v>0.18821889210066323</v>
      </c>
      <c r="X451" s="119">
        <f>X450+(Entradas!$E$19*U451-Y450)/(800*Entradas!$D$44)</f>
        <v>0</v>
      </c>
      <c r="Y451" s="119">
        <f>8000*Entradas!$D$45*X451/Constantes!$E$32</f>
        <v>0</v>
      </c>
      <c r="Z451" s="119">
        <f>10*Escenarios!$E$11*T451</f>
        <v>0</v>
      </c>
      <c r="AA451" s="119">
        <f>10*Escenarios!$E$11*Y451</f>
        <v>0</v>
      </c>
      <c r="AB451" s="119">
        <f>0.001*Observaciones!$F450*Escenarios!$E$9</f>
        <v>18.5</v>
      </c>
      <c r="AC451" s="119">
        <f>Observaciones!$I450</f>
        <v>0</v>
      </c>
      <c r="AD451" s="119">
        <f>MIN(0.0005*ETo!$M450*Escenarios!$E$9*(AH450/Constantes!$E$27)^(2/3),AH450+Z451+AA451+AB451+AC451)</f>
        <v>5.4796849562721768</v>
      </c>
      <c r="AE451" s="119">
        <f>MIN(Constantes!$E$26*(AH450/Constantes!$E$27)^(2/3),AH450+Z451+AA451+AB451+AC451-AD451)</f>
        <v>20</v>
      </c>
      <c r="AF451" s="119">
        <f>MIN(Entradas!$E$20,AH450+Z451+AA451+AB451+AC451-AD451-AE451)</f>
        <v>1</v>
      </c>
      <c r="AG451" s="119">
        <f>MAX(0,AH450+Z451+AA451+AB451+AC451-AD451-AE451-AF451-Constantes!$E$27)</f>
        <v>0</v>
      </c>
      <c r="AH451" s="119">
        <f t="shared" si="57"/>
        <v>6658.6869817103952</v>
      </c>
      <c r="AI451" s="119">
        <f>(Escenarios!$E$11*S451+0.1*AD451)/(Escenarios!$E$12)</f>
        <v>1.1397874951306777</v>
      </c>
      <c r="AJ451" s="119">
        <f>AG451/10/Escenarios!$E$12</f>
        <v>0</v>
      </c>
      <c r="AK451" s="119">
        <f>(Escenarios!$E$11*U451+0.1*AE451)/(Escenarios!$E$12)</f>
        <v>2.3881352681461538</v>
      </c>
      <c r="AL451" s="121">
        <f t="shared" si="58"/>
        <v>245.27817297069652</v>
      </c>
      <c r="AM451" s="121">
        <f>MAX(0,(AL451-Constantes!$D$13)*(1-EXP(-Constantes!$D$23)))</f>
        <v>1.4145061641905323</v>
      </c>
      <c r="AN451" s="121">
        <f>AJ451+W451*Escenarios!$E$11/Escenarios!$E$12+AM451</f>
        <v>1.6000362149754719</v>
      </c>
      <c r="AO451" s="121">
        <f>0.0526*AJ451*Observaciones!$F450^1.218</f>
        <v>0</v>
      </c>
      <c r="AP451" s="121">
        <f>AO451*Constantes!$E$38</f>
        <v>0</v>
      </c>
      <c r="AQ451" s="121">
        <f t="shared" si="59"/>
        <v>0</v>
      </c>
      <c r="AR451" s="15"/>
      <c r="AS451" s="74">
        <v>445</v>
      </c>
      <c r="AT451" s="146">
        <f>ETo!$I450*((1-Constantes!$F$19)*ETo!$K450+ETo!$L450)</f>
        <v>1.8329920705317568</v>
      </c>
      <c r="AU451" s="121">
        <f>MIN(AT451*Constantes!$F$17,0.8*(AX450+Observaciones!$F450-AV451-AW451-Constantes!$D$14))</f>
        <v>1.1435732857734635</v>
      </c>
      <c r="AV451" s="121">
        <f>IF(Observaciones!$F450&gt;0.05*Constantes!$F$18,((Observaciones!$F450-0.05*Constantes!$F$18)^2)/(Observaciones!$F450+0.95*Constantes!$F$18),0)</f>
        <v>0</v>
      </c>
      <c r="AW451" s="121">
        <f>MAX(0,AX450+Observaciones!$F450-AV451-Constantes!$D$13)</f>
        <v>2.3616497762325608</v>
      </c>
      <c r="AX451" s="121">
        <f>AX450+Observaciones!$F450-AV451-AU451-AW451-AY450</f>
        <v>39.168342744648911</v>
      </c>
      <c r="AY451" s="121">
        <f>MAX(0,(AX451-Constantes!$D$14)*(1-EXP(-Constantes!$D$22)))</f>
        <v>0.18817611365163125</v>
      </c>
      <c r="AZ451" s="119">
        <f>AZ450+(Entradas!$F$19*AW451-BA450)/(800*Entradas!$D$44)</f>
        <v>0</v>
      </c>
      <c r="BA451" s="119">
        <f>8000*Entradas!$D$45*AZ451/Constantes!$F$32</f>
        <v>0</v>
      </c>
      <c r="BB451" s="119">
        <f>10*Escenarios!$F$11*AV451</f>
        <v>0</v>
      </c>
      <c r="BC451" s="119">
        <f>10*Escenarios!$F$11*BA451</f>
        <v>0</v>
      </c>
      <c r="BD451" s="119">
        <f>0.001*Observaciones!$F450*Escenarios!$F$9</f>
        <v>74</v>
      </c>
      <c r="BE451" s="119">
        <f>Observaciones!$I450</f>
        <v>0</v>
      </c>
      <c r="BF451" s="119">
        <f>MIN(0.0005*ETo!$M450*Escenarios!$F$9*(BJ450/Constantes!$F$27)^(2/3),BJ450+BB451+BE451+BC451+BD451)</f>
        <v>21.918739825088707</v>
      </c>
      <c r="BG451" s="119">
        <f>MIN(Constantes!$F$26*(BJ450/Constantes!$F$27)^(2/3),BJ450+BB451+BC451+BD451+BE451-BF451)</f>
        <v>80</v>
      </c>
      <c r="BH451" s="119">
        <f>MIN(Entradas!$F$20,BJ450+BB451+BC451+BD451+BE451-BF451-BG451)</f>
        <v>1</v>
      </c>
      <c r="BI451" s="119">
        <f>MAX(0,BJ450+BB451+BC451+BD451+BE451-BF451-BG451-BH451-Constantes!$F$27)</f>
        <v>0</v>
      </c>
      <c r="BJ451" s="119">
        <f t="shared" si="60"/>
        <v>6637.7479268415782</v>
      </c>
      <c r="BK451" s="119">
        <f>(Escenarios!$F$11*AU451+0.1*BF451)/(Escenarios!$F$12)</f>
        <v>1.1408512118009477</v>
      </c>
      <c r="BL451" s="119">
        <f>BI451/10/Escenarios!$F$12</f>
        <v>0</v>
      </c>
      <c r="BM451" s="119">
        <f>(Escenarios!$F$11*AW451+0.1*BG451)/(Escenarios!$F$12)</f>
        <v>2.4552697890192712</v>
      </c>
      <c r="BN451" s="121">
        <f t="shared" si="61"/>
        <v>246.55348505999353</v>
      </c>
      <c r="BO451" s="121">
        <f>MAX(0,(BN451-Constantes!$D$13)*(1-EXP(-Constantes!$D$23)))</f>
        <v>1.4233153882665548</v>
      </c>
      <c r="BP451" s="121">
        <f>BL451+AY451*Escenarios!$F$11/Escenarios!$F$12+BO451</f>
        <v>1.6007385811380928</v>
      </c>
      <c r="BQ451" s="121">
        <f>0.0526*BL451*Observaciones!$F450^1.218</f>
        <v>0</v>
      </c>
      <c r="BR451" s="121">
        <f>BQ451*Constantes!$F$38</f>
        <v>0</v>
      </c>
      <c r="BS451" s="121">
        <f t="shared" si="62"/>
        <v>0</v>
      </c>
      <c r="BT451" s="15"/>
      <c r="BU451" s="74">
        <v>445</v>
      </c>
      <c r="BV451" s="75">
        <f>0.0526*Observaciones!$F450^2.218</f>
        <v>0.95776104306195564</v>
      </c>
      <c r="BW451" s="75">
        <f>IF(Observaciones!$F450&gt;0.05*$CA$7,((Observaciones!$F450-0.05*$CA$7)^2)/(Observaciones!$F450+0.95*$CA$7),0)</f>
        <v>0.10582673876477437</v>
      </c>
      <c r="BX451" s="75">
        <f>0.0526*BW451*Observaciones!$F450^1.218</f>
        <v>2.7393710190052805E-2</v>
      </c>
      <c r="BY451" s="27"/>
      <c r="BZ451" s="27"/>
      <c r="CA451" s="103"/>
      <c r="CB451" s="37"/>
    </row>
    <row r="452" spans="2:80" s="2" customFormat="1" ht="14.5" x14ac:dyDescent="0.35">
      <c r="B452" s="36"/>
      <c r="C452" s="74">
        <v>446</v>
      </c>
      <c r="D452" s="146">
        <f>ETo!$I451*((1-Constantes!$D$19)*ETo!$K451+ETo!$L451)</f>
        <v>1.8396087814117665</v>
      </c>
      <c r="E452" s="75">
        <f>MIN(D452*Constantes!$D$17,0.8*(H451+Observaciones!$F451-F452-G452-Constantes!$D$14))</f>
        <v>1.1442287230590946</v>
      </c>
      <c r="F452" s="75">
        <f>IF(Observaciones!$F451&gt;0.05*Constantes!$D$18,((Observaciones!$F451-0.05*Constantes!$D$18)^2)/(Observaciones!$F451+0.95*Constantes!$D$18),0)</f>
        <v>0</v>
      </c>
      <c r="G452" s="75">
        <f>MAX(0,H451+Observaciones!$F451-F452-Constantes!$D$13)</f>
        <v>0</v>
      </c>
      <c r="H452" s="75">
        <f>H451+Observaciones!$F451-F452-E452-G452-I451</f>
        <v>37.939963803389034</v>
      </c>
      <c r="I452" s="75">
        <f>MAX(0,(H452-Constantes!$D$14)*(1-EXP(-Constantes!$D$22)))</f>
        <v>0.17126465777317196</v>
      </c>
      <c r="J452" s="75">
        <f t="shared" si="54"/>
        <v>240.21509616583515</v>
      </c>
      <c r="K452" s="75">
        <f>MAX(0,(J452-Constantes!$D$13)*(1-EXP(-Constantes!$D$23)))</f>
        <v>1.379532938058315</v>
      </c>
      <c r="L452" s="75">
        <f t="shared" si="55"/>
        <v>1.550797595831487</v>
      </c>
      <c r="M452" s="75">
        <f>0.0526*F452*Observaciones!$F451^1.218</f>
        <v>0</v>
      </c>
      <c r="N452" s="75">
        <f>M452*Constantes!$D$38</f>
        <v>0</v>
      </c>
      <c r="O452" s="75">
        <f t="shared" si="56"/>
        <v>0</v>
      </c>
      <c r="P452" s="15"/>
      <c r="Q452" s="120">
        <v>446</v>
      </c>
      <c r="R452" s="146">
        <f>ETo!$I451*((1-Constantes!$E$19)*ETo!$K451+ETo!$L451)</f>
        <v>1.8398710530535729</v>
      </c>
      <c r="S452" s="121">
        <f>MIN(R452*Constantes!$E$17,0.8*(V451+Observaciones!$F451-T452-U452-Constantes!$D$14))</f>
        <v>1.1452214248810453</v>
      </c>
      <c r="T452" s="121">
        <f>IF(Observaciones!$F451&gt;0.05*Constantes!$E$18,((Observaciones!$F451-0.05*Constantes!$E$18)^2)/(Observaciones!$F451+0.95*Constantes!$E$18),0)</f>
        <v>0</v>
      </c>
      <c r="U452" s="121">
        <f>MAX(0,V451+Observaciones!$F451-T452-Constantes!$D$13)</f>
        <v>0</v>
      </c>
      <c r="V452" s="121">
        <f>V451+Observaciones!$F451-T452-S452-U452-W451</f>
        <v>37.938009679124931</v>
      </c>
      <c r="W452" s="121">
        <f>MAX(0,(V452-Constantes!$D$14)*(1-EXP(-Constantes!$D$22)))</f>
        <v>0.17123775476697137</v>
      </c>
      <c r="X452" s="119">
        <f>X451+(Entradas!$E$19*U452-Y451)/(800*Entradas!$D$44)</f>
        <v>0</v>
      </c>
      <c r="Y452" s="119">
        <f>8000*Entradas!$D$45*X452/Constantes!$E$32</f>
        <v>0</v>
      </c>
      <c r="Z452" s="119">
        <f>10*Escenarios!$E$11*T452</f>
        <v>0</v>
      </c>
      <c r="AA452" s="119">
        <f>10*Escenarios!$E$11*Y452</f>
        <v>0</v>
      </c>
      <c r="AB452" s="119">
        <f>0.001*Observaciones!$F451*Escenarios!$E$9</f>
        <v>0.5</v>
      </c>
      <c r="AC452" s="119">
        <f>Observaciones!$I451</f>
        <v>0</v>
      </c>
      <c r="AD452" s="119">
        <f>MIN(0.0005*ETo!$M451*Escenarios!$E$9*(AH451/Constantes!$E$27)^(2/3),AH451+Z452+AA452+AB452+AC452)</f>
        <v>5.4994663349632908</v>
      </c>
      <c r="AE452" s="119">
        <f>MIN(Constantes!$E$26*(AH451/Constantes!$E$27)^(2/3),AH451+Z452+AA452+AB452+AC452-AD452)</f>
        <v>19.984037444623976</v>
      </c>
      <c r="AF452" s="119">
        <f>MIN(Entradas!$E$20,AH451+Z452+AA452+AB452+AC452-AD452-AE452)</f>
        <v>1</v>
      </c>
      <c r="AG452" s="119">
        <f>MAX(0,AH451+Z452+AA452+AB452+AC452-AD452-AE452-AF452-Constantes!$E$27)</f>
        <v>0</v>
      </c>
      <c r="AH452" s="119">
        <f t="shared" si="57"/>
        <v>6632.7034779308078</v>
      </c>
      <c r="AI452" s="119">
        <f>(Escenarios!$E$11*S452+0.1*AD452)/(Escenarios!$E$12)</f>
        <v>1.144573879768354</v>
      </c>
      <c r="AJ452" s="119">
        <f>AG452/10/Escenarios!$E$12</f>
        <v>0</v>
      </c>
      <c r="AK452" s="119">
        <f>(Escenarios!$E$11*U452+0.1*AE452)/(Escenarios!$E$12)</f>
        <v>5.7097249841782792E-2</v>
      </c>
      <c r="AL452" s="121">
        <f t="shared" si="58"/>
        <v>243.92076405634776</v>
      </c>
      <c r="AM452" s="121">
        <f>MAX(0,(AL452-Constantes!$D$13)*(1-EXP(-Constantes!$D$23)))</f>
        <v>1.4051298559208603</v>
      </c>
      <c r="AN452" s="121">
        <f>AJ452+W452*Escenarios!$E$11/Escenarios!$E$12+AM452</f>
        <v>1.5739213570483035</v>
      </c>
      <c r="AO452" s="121">
        <f>0.0526*AJ452*Observaciones!$F451^1.218</f>
        <v>0</v>
      </c>
      <c r="AP452" s="121">
        <f>AO452*Constantes!$E$38</f>
        <v>0</v>
      </c>
      <c r="AQ452" s="121">
        <f t="shared" si="59"/>
        <v>0</v>
      </c>
      <c r="AR452" s="15"/>
      <c r="AS452" s="74">
        <v>446</v>
      </c>
      <c r="AT452" s="146">
        <f>ETo!$I451*((1-Constantes!$F$19)*ETo!$K451+ETo!$L451)</f>
        <v>1.8407055537320471</v>
      </c>
      <c r="AU452" s="121">
        <f>MIN(AT452*Constantes!$F$17,0.8*(AX451+Observaciones!$F451-AV452-AW452-Constantes!$D$14))</f>
        <v>1.1483855997326589</v>
      </c>
      <c r="AV452" s="121">
        <f>IF(Observaciones!$F451&gt;0.05*Constantes!$F$18,((Observaciones!$F451-0.05*Constantes!$F$18)^2)/(Observaciones!$F451+0.95*Constantes!$F$18),0)</f>
        <v>0</v>
      </c>
      <c r="AW452" s="121">
        <f>MAX(0,AX451+Observaciones!$F451-AV452-Constantes!$D$13)</f>
        <v>0</v>
      </c>
      <c r="AX452" s="121">
        <f>AX451+Observaciones!$F451-AV452-AU452-AW452-AY451</f>
        <v>37.931781031264627</v>
      </c>
      <c r="AY452" s="121">
        <f>MAX(0,(AX452-Constantes!$D$14)*(1-EXP(-Constantes!$D$22)))</f>
        <v>0.17115200313127177</v>
      </c>
      <c r="AZ452" s="119">
        <f>AZ451+(Entradas!$F$19*AW452-BA451)/(800*Entradas!$D$44)</f>
        <v>0</v>
      </c>
      <c r="BA452" s="119">
        <f>8000*Entradas!$D$45*AZ452/Constantes!$F$32</f>
        <v>0</v>
      </c>
      <c r="BB452" s="119">
        <f>10*Escenarios!$F$11*AV452</f>
        <v>0</v>
      </c>
      <c r="BC452" s="119">
        <f>10*Escenarios!$F$11*BA452</f>
        <v>0</v>
      </c>
      <c r="BD452" s="119">
        <f>0.001*Observaciones!$F451*Escenarios!$F$9</f>
        <v>2</v>
      </c>
      <c r="BE452" s="119">
        <f>Observaciones!$I451</f>
        <v>0</v>
      </c>
      <c r="BF452" s="119">
        <f>MIN(0.0005*ETo!$M451*Escenarios!$F$9*(BJ451/Constantes!$F$27)^(2/3),BJ451+BB452+BE452+BC452+BD452)</f>
        <v>21.951724485717907</v>
      </c>
      <c r="BG452" s="119">
        <f>MIN(Constantes!$F$26*(BJ451/Constantes!$F$27)^(2/3),BJ451+BB452+BC452+BD452+BE452-BF452)</f>
        <v>79.76848249941763</v>
      </c>
      <c r="BH452" s="119">
        <f>MIN(Entradas!$F$20,BJ451+BB452+BC452+BD452+BE452-BF452-BG452)</f>
        <v>1</v>
      </c>
      <c r="BI452" s="119">
        <f>MAX(0,BJ451+BB452+BC452+BD452+BE452-BF452-BG452-BH452-Constantes!$F$27)</f>
        <v>0</v>
      </c>
      <c r="BJ452" s="119">
        <f t="shared" si="60"/>
        <v>6537.0277198564427</v>
      </c>
      <c r="BK452" s="119">
        <f>(Escenarios!$F$11*AU452+0.1*BF452)/(Escenarios!$F$12)</f>
        <v>1.1454827782785579</v>
      </c>
      <c r="BL452" s="119">
        <f>BI452/10/Escenarios!$F$12</f>
        <v>0</v>
      </c>
      <c r="BM452" s="119">
        <f>(Escenarios!$F$11*AW452+0.1*BG452)/(Escenarios!$F$12)</f>
        <v>0.22790994999833611</v>
      </c>
      <c r="BN452" s="121">
        <f t="shared" si="61"/>
        <v>245.35807962172532</v>
      </c>
      <c r="BO452" s="121">
        <f>MAX(0,(BN452-Constantes!$D$13)*(1-EXP(-Constantes!$D$23)))</f>
        <v>1.415058119747125</v>
      </c>
      <c r="BP452" s="121">
        <f>BL452+AY452*Escenarios!$F$11/Escenarios!$F$12+BO452</f>
        <v>1.5764300084137526</v>
      </c>
      <c r="BQ452" s="121">
        <f>0.0526*BL452*Observaciones!$F451^1.218</f>
        <v>0</v>
      </c>
      <c r="BR452" s="121">
        <f>BQ452*Constantes!$F$38</f>
        <v>0</v>
      </c>
      <c r="BS452" s="121">
        <f t="shared" si="62"/>
        <v>0</v>
      </c>
      <c r="BT452" s="15"/>
      <c r="BU452" s="74">
        <v>446</v>
      </c>
      <c r="BV452" s="75">
        <f>0.0526*Observaciones!$F451^2.218</f>
        <v>3.1840930012055863E-4</v>
      </c>
      <c r="BW452" s="75">
        <f>IF(Observaciones!$F451&gt;0.05*$CA$7,((Observaciones!$F451-0.05*$CA$7)^2)/(Observaciones!$F451+0.95*$CA$7),0)</f>
        <v>0</v>
      </c>
      <c r="BX452" s="75">
        <f>0.0526*BW452*Observaciones!$F451^1.218</f>
        <v>0</v>
      </c>
      <c r="BY452" s="27"/>
      <c r="BZ452" s="27"/>
      <c r="CA452" s="103"/>
      <c r="CB452" s="37"/>
    </row>
    <row r="453" spans="2:80" s="2" customFormat="1" ht="14.5" x14ac:dyDescent="0.35">
      <c r="B453" s="36"/>
      <c r="C453" s="74">
        <v>447</v>
      </c>
      <c r="D453" s="146">
        <f>ETo!$I452*((1-Constantes!$D$19)*ETo!$K452+ETo!$L452)</f>
        <v>1.8278000393756704</v>
      </c>
      <c r="E453" s="75">
        <f>MIN(D453*Constantes!$D$17,0.8*(H452+Observaciones!$F452-F453-G453-Constantes!$D$14))</f>
        <v>1.1368837364742148</v>
      </c>
      <c r="F453" s="75">
        <f>IF(Observaciones!$F452&gt;0.05*Constantes!$D$18,((Observaciones!$F452-0.05*Constantes!$D$18)^2)/(Observaciones!$F452+0.95*Constantes!$D$18),0)</f>
        <v>0.18265183029993415</v>
      </c>
      <c r="G453" s="75">
        <f>MAX(0,H452+Observaciones!$F452-F453-Constantes!$D$13)</f>
        <v>4.9573119730891051</v>
      </c>
      <c r="H453" s="75">
        <f>H452+Observaciones!$F452-F453-E453-G453-I452</f>
        <v>39.191851605752611</v>
      </c>
      <c r="I453" s="75">
        <f>MAX(0,(H453-Constantes!$D$14)*(1-EXP(-Constantes!$D$22)))</f>
        <v>0.18849976708947044</v>
      </c>
      <c r="J453" s="75">
        <f t="shared" si="54"/>
        <v>243.79287520086595</v>
      </c>
      <c r="K453" s="75">
        <f>MAX(0,(J453-Constantes!$D$13)*(1-EXP(-Constantes!$D$23)))</f>
        <v>1.4042464630680673</v>
      </c>
      <c r="L453" s="75">
        <f t="shared" si="55"/>
        <v>1.7753980604574719</v>
      </c>
      <c r="M453" s="75">
        <f>0.0526*F453*Observaciones!$F452^1.218</f>
        <v>0.11543977614387434</v>
      </c>
      <c r="N453" s="75">
        <f>M453*Constantes!$D$38</f>
        <v>5.2041333814724963E-4</v>
      </c>
      <c r="O453" s="75">
        <f t="shared" si="56"/>
        <v>29.312487702794559</v>
      </c>
      <c r="P453" s="15"/>
      <c r="Q453" s="120">
        <v>447</v>
      </c>
      <c r="R453" s="146">
        <f>ETo!$I452*((1-Constantes!$E$19)*ETo!$K452+ETo!$L452)</f>
        <v>1.8280609114634629</v>
      </c>
      <c r="S453" s="121">
        <f>MIN(R453*Constantes!$E$17,0.8*(V452+Observaciones!$F452-T453-U453-Constantes!$D$14))</f>
        <v>1.1378702427656326</v>
      </c>
      <c r="T453" s="121">
        <f>IF(Observaciones!$F452&gt;0.05*Constantes!$E$18,((Observaciones!$F452-0.05*Constantes!$E$18)^2)/(Observaciones!$F452+0.95*Constantes!$E$18),0)</f>
        <v>0.18081025155730457</v>
      </c>
      <c r="U453" s="121">
        <f>MAX(0,V452+Observaciones!$F452-T453-Constantes!$D$13)</f>
        <v>4.9571994275676303</v>
      </c>
      <c r="V453" s="121">
        <f>V452+Observaciones!$F452-T453-S453-U453-W452</f>
        <v>39.1908920024674</v>
      </c>
      <c r="W453" s="121">
        <f>MAX(0,(V453-Constantes!$D$14)*(1-EXP(-Constantes!$D$22)))</f>
        <v>0.18848655594747382</v>
      </c>
      <c r="X453" s="119">
        <f>X452+(Entradas!$E$19*U453-Y452)/(800*Entradas!$D$44)</f>
        <v>0</v>
      </c>
      <c r="Y453" s="119">
        <f>8000*Entradas!$D$45*X453/Constantes!$E$32</f>
        <v>0</v>
      </c>
      <c r="Z453" s="119">
        <f>10*Escenarios!$E$11*T453</f>
        <v>62.379536787270077</v>
      </c>
      <c r="AA453" s="119">
        <f>10*Escenarios!$E$11*Y453</f>
        <v>0</v>
      </c>
      <c r="AB453" s="119">
        <f>0.001*Observaciones!$F452*Escenarios!$E$9</f>
        <v>38.5</v>
      </c>
      <c r="AC453" s="119">
        <f>Observaciones!$I452</f>
        <v>5.4432146480880519</v>
      </c>
      <c r="AD453" s="119">
        <f>MIN(0.0005*ETo!$M452*Escenarios!$E$9*(AH452/Constantes!$E$27)^(2/3),AH452+Z453+AA453+AB453+AC453)</f>
        <v>5.4509167968631109</v>
      </c>
      <c r="AE453" s="119">
        <f>MIN(Constantes!$E$26*(AH452/Constantes!$E$27)^(2/3),AH452+Z453+AA453+AB453+AC453-AD453)</f>
        <v>19.932015816641169</v>
      </c>
      <c r="AF453" s="119">
        <f>MIN(Entradas!$E$20,AH452+Z453+AA453+AB453+AC453-AD453-AE453)</f>
        <v>1</v>
      </c>
      <c r="AG453" s="119">
        <f>MAX(0,AH452+Z453+AA453+AB453+AC453-AD453-AE453-AF453-Constantes!$E$27)</f>
        <v>45.976630085994657</v>
      </c>
      <c r="AH453" s="119">
        <f t="shared" si="57"/>
        <v>6666.666666666667</v>
      </c>
      <c r="AI453" s="119">
        <f>(Escenarios!$E$11*S453+0.1*AD453)/(Escenarios!$E$12)</f>
        <v>1.1371890015743038</v>
      </c>
      <c r="AJ453" s="119">
        <f>AG453/10/Escenarios!$E$12</f>
        <v>0.13136180024569902</v>
      </c>
      <c r="AK453" s="119">
        <f>(Escenarios!$E$11*U453+0.1*AE453)/(Escenarios!$E$12)</f>
        <v>4.9433309095070674</v>
      </c>
      <c r="AL453" s="121">
        <f t="shared" si="58"/>
        <v>247.45896510993398</v>
      </c>
      <c r="AM453" s="121">
        <f>MAX(0,(AL453-Constantes!$D$13)*(1-EXP(-Constantes!$D$23)))</f>
        <v>1.4295699958431913</v>
      </c>
      <c r="AN453" s="121">
        <f>AJ453+W453*Escenarios!$E$11/Escenarios!$E$12+AM453</f>
        <v>1.7467256869514003</v>
      </c>
      <c r="AO453" s="121">
        <f>0.0526*AJ453*Observaciones!$F452^1.218</f>
        <v>8.302340463448013E-2</v>
      </c>
      <c r="AP453" s="121">
        <f>AO453*Constantes!$E$38</f>
        <v>3.7180681780222408E-4</v>
      </c>
      <c r="AQ453" s="121">
        <f t="shared" si="59"/>
        <v>21.285930617482755</v>
      </c>
      <c r="AR453" s="15"/>
      <c r="AS453" s="74">
        <v>447</v>
      </c>
      <c r="AT453" s="146">
        <f>ETo!$I452*((1-Constantes!$F$19)*ETo!$K452+ETo!$L452)</f>
        <v>1.8288909590155316</v>
      </c>
      <c r="AU453" s="121">
        <f>MIN(AT453*Constantes!$F$17,0.8*(AX452+Observaciones!$F452-AV453-AW453-Constantes!$D$14))</f>
        <v>1.1410146704650117</v>
      </c>
      <c r="AV453" s="121">
        <f>IF(Observaciones!$F452&gt;0.05*Constantes!$F$18,((Observaciones!$F452-0.05*Constantes!$F$18)^2)/(Observaciones!$F452+0.95*Constantes!$F$18),0)</f>
        <v>0.17503675478014891</v>
      </c>
      <c r="AW453" s="121">
        <f>MAX(0,AX452+Observaciones!$F452-AV453-Constantes!$D$13)</f>
        <v>4.9567442764844785</v>
      </c>
      <c r="AX453" s="121">
        <f>AX452+Observaciones!$F452-AV453-AU453-AW453-AY452</f>
        <v>39.18783332640372</v>
      </c>
      <c r="AY453" s="121">
        <f>MAX(0,(AX453-Constantes!$D$14)*(1-EXP(-Constantes!$D$22)))</f>
        <v>0.18844444625024603</v>
      </c>
      <c r="AZ453" s="119">
        <f>AZ452+(Entradas!$F$19*AW453-BA452)/(800*Entradas!$D$44)</f>
        <v>0</v>
      </c>
      <c r="BA453" s="119">
        <f>8000*Entradas!$D$45*AZ453/Constantes!$F$32</f>
        <v>0</v>
      </c>
      <c r="BB453" s="119">
        <f>10*Escenarios!$F$11*AV453</f>
        <v>57.762129077449138</v>
      </c>
      <c r="BC453" s="119">
        <f>10*Escenarios!$F$11*BA453</f>
        <v>0</v>
      </c>
      <c r="BD453" s="119">
        <f>0.001*Observaciones!$F452*Escenarios!$F$9</f>
        <v>154</v>
      </c>
      <c r="BE453" s="119">
        <f>Observaciones!$I452</f>
        <v>5.4432146480880519</v>
      </c>
      <c r="BF453" s="119">
        <f>MIN(0.0005*ETo!$M452*Escenarios!$F$9*(BJ452/Constantes!$F$27)^(2/3),BJ452+BB453+BE453+BC453+BD453)</f>
        <v>21.593483405642814</v>
      </c>
      <c r="BG453" s="119">
        <f>MIN(Constantes!$F$26*(BJ452/Constantes!$F$27)^(2/3),BJ452+BB453+BC453+BD453+BE453-BF453)</f>
        <v>78.95949779041544</v>
      </c>
      <c r="BH453" s="119">
        <f>MIN(Entradas!$F$20,BJ452+BB453+BC453+BD453+BE453-BF453-BG453)</f>
        <v>1</v>
      </c>
      <c r="BI453" s="119">
        <f>MAX(0,BJ452+BB453+BC453+BD453+BE453-BF453-BG453-BH453-Constantes!$F$27)</f>
        <v>0</v>
      </c>
      <c r="BJ453" s="119">
        <f t="shared" si="60"/>
        <v>6652.6800823859221</v>
      </c>
      <c r="BK453" s="119">
        <f>(Escenarios!$F$11*AU453+0.1*BF453)/(Escenarios!$F$12)</f>
        <v>1.1375094990259904</v>
      </c>
      <c r="BL453" s="119">
        <f>BI453/10/Escenarios!$F$12</f>
        <v>0</v>
      </c>
      <c r="BM453" s="119">
        <f>(Escenarios!$F$11*AW453+0.1*BG453)/(Escenarios!$F$12)</f>
        <v>4.8991003115151228</v>
      </c>
      <c r="BN453" s="121">
        <f t="shared" si="61"/>
        <v>248.84212181349332</v>
      </c>
      <c r="BO453" s="121">
        <f>MAX(0,(BN453-Constantes!$D$13)*(1-EXP(-Constantes!$D$23)))</f>
        <v>1.4391241570843218</v>
      </c>
      <c r="BP453" s="121">
        <f>BL453+AY453*Escenarios!$F$11/Escenarios!$F$12+BO453</f>
        <v>1.6168003492631253</v>
      </c>
      <c r="BQ453" s="121">
        <f>0.0526*BL453*Observaciones!$F452^1.218</f>
        <v>0</v>
      </c>
      <c r="BR453" s="121">
        <f>BQ453*Constantes!$F$38</f>
        <v>0</v>
      </c>
      <c r="BS453" s="121">
        <f t="shared" si="62"/>
        <v>0</v>
      </c>
      <c r="BT453" s="15"/>
      <c r="BU453" s="74">
        <v>447</v>
      </c>
      <c r="BV453" s="75">
        <f>0.0526*Observaciones!$F452^2.218</f>
        <v>4.8665610130935137</v>
      </c>
      <c r="BW453" s="75">
        <f>IF(Observaciones!$F452&gt;0.05*$CA$7,((Observaciones!$F452-0.05*$CA$7)^2)/(Observaciones!$F452+0.95*$CA$7),0)</f>
        <v>0.87722184342020937</v>
      </c>
      <c r="BX453" s="75">
        <f>0.0526*BW453*Observaciones!$F452^1.218</f>
        <v>0.55442254844452155</v>
      </c>
      <c r="BY453" s="27"/>
      <c r="BZ453" s="27"/>
      <c r="CA453" s="103"/>
      <c r="CB453" s="37"/>
    </row>
    <row r="454" spans="2:80" s="2" customFormat="1" ht="14.5" x14ac:dyDescent="0.35">
      <c r="B454" s="36"/>
      <c r="C454" s="74">
        <v>448</v>
      </c>
      <c r="D454" s="146">
        <f>ETo!$I453*((1-Constantes!$D$19)*ETo!$K453+ETo!$L453)</f>
        <v>1.9216663894981638</v>
      </c>
      <c r="E454" s="75">
        <f>MIN(D454*Constantes!$D$17,0.8*(H453+Observaciones!$F453-F454-G454-Constantes!$D$14))</f>
        <v>1.1952682011626543</v>
      </c>
      <c r="F454" s="75">
        <f>IF(Observaciones!$F453&gt;0.05*Constantes!$D$18,((Observaciones!$F453-0.05*Constantes!$D$18)^2)/(Observaciones!$F453+0.95*Constantes!$D$18),0)</f>
        <v>0</v>
      </c>
      <c r="G454" s="75">
        <f>MAX(0,H453+Observaciones!$F453-F454-Constantes!$D$13)</f>
        <v>0</v>
      </c>
      <c r="H454" s="75">
        <f>H453+Observaciones!$F453-F454-E454-G454-I453</f>
        <v>37.808083637500488</v>
      </c>
      <c r="I454" s="75">
        <f>MAX(0,(H454-Constantes!$D$14)*(1-EXP(-Constantes!$D$22)))</f>
        <v>0.16944902455791955</v>
      </c>
      <c r="J454" s="75">
        <f t="shared" si="54"/>
        <v>242.38862873779789</v>
      </c>
      <c r="K454" s="75">
        <f>MAX(0,(J454-Constantes!$D$13)*(1-EXP(-Constantes!$D$23)))</f>
        <v>1.3945466242168987</v>
      </c>
      <c r="L454" s="75">
        <f t="shared" si="55"/>
        <v>1.5639956487748181</v>
      </c>
      <c r="M454" s="75">
        <f>0.0526*F454*Observaciones!$F453^1.218</f>
        <v>0</v>
      </c>
      <c r="N454" s="75">
        <f>M454*Constantes!$D$38</f>
        <v>0</v>
      </c>
      <c r="O454" s="75">
        <f t="shared" si="56"/>
        <v>0</v>
      </c>
      <c r="P454" s="15"/>
      <c r="Q454" s="120">
        <v>448</v>
      </c>
      <c r="R454" s="146">
        <f>ETo!$I453*((1-Constantes!$E$19)*ETo!$K453+ETo!$L453)</f>
        <v>1.9219409532543488</v>
      </c>
      <c r="S454" s="121">
        <f>MIN(R454*Constantes!$E$17,0.8*(V453+Observaciones!$F453-T454-U454-Constantes!$D$14))</f>
        <v>1.1963055527017359</v>
      </c>
      <c r="T454" s="121">
        <f>IF(Observaciones!$F453&gt;0.05*Constantes!$E$18,((Observaciones!$F453-0.05*Constantes!$E$18)^2)/(Observaciones!$F453+0.95*Constantes!$E$18),0)</f>
        <v>0</v>
      </c>
      <c r="U454" s="121">
        <f>MAX(0,V453+Observaciones!$F453-T454-Constantes!$D$13)</f>
        <v>0</v>
      </c>
      <c r="V454" s="121">
        <f>V453+Observaciones!$F453-T454-S454-U454-W453</f>
        <v>37.806099893818192</v>
      </c>
      <c r="W454" s="121">
        <f>MAX(0,(V454-Constantes!$D$14)*(1-EXP(-Constantes!$D$22)))</f>
        <v>0.16942171377243595</v>
      </c>
      <c r="X454" s="119">
        <f>X453+(Entradas!$E$19*U454-Y453)/(800*Entradas!$D$44)</f>
        <v>0</v>
      </c>
      <c r="Y454" s="119">
        <f>8000*Entradas!$D$45*X454/Constantes!$E$32</f>
        <v>0</v>
      </c>
      <c r="Z454" s="119">
        <f>10*Escenarios!$E$11*T454</f>
        <v>0</v>
      </c>
      <c r="AA454" s="119">
        <f>10*Escenarios!$E$11*Y454</f>
        <v>0</v>
      </c>
      <c r="AB454" s="119">
        <f>0.001*Observaciones!$F453*Escenarios!$E$9</f>
        <v>0</v>
      </c>
      <c r="AC454" s="119">
        <f>Observaciones!$I453</f>
        <v>0</v>
      </c>
      <c r="AD454" s="119">
        <f>MIN(0.0005*ETo!$M453*Escenarios!$E$9*(AH453/Constantes!$E$27)^(2/3),AH453+Z454+AA454+AB454+AC454)</f>
        <v>5.7514109325845171</v>
      </c>
      <c r="AE454" s="119">
        <f>MIN(Constantes!$E$26*(AH453/Constantes!$E$27)^(2/3),AH453+Z454+AA454+AB454+AC454-AD454)</f>
        <v>20</v>
      </c>
      <c r="AF454" s="119">
        <f>MIN(Entradas!$E$20,AH453+Z454+AA454+AB454+AC454-AD454-AE454)</f>
        <v>1</v>
      </c>
      <c r="AG454" s="119">
        <f>MAX(0,AH453+Z454+AA454+AB454+AC454-AD454-AE454-AF454-Constantes!$E$27)</f>
        <v>0</v>
      </c>
      <c r="AH454" s="119">
        <f t="shared" si="57"/>
        <v>6639.9152557340822</v>
      </c>
      <c r="AI454" s="119">
        <f>(Escenarios!$E$11*S454+0.1*AD454)/(Escenarios!$E$12)</f>
        <v>1.1956480760419526</v>
      </c>
      <c r="AJ454" s="119">
        <f>AG454/10/Escenarios!$E$12</f>
        <v>0</v>
      </c>
      <c r="AK454" s="119">
        <f>(Escenarios!$E$11*U454+0.1*AE454)/(Escenarios!$E$12)</f>
        <v>5.7142857142857141E-2</v>
      </c>
      <c r="AL454" s="121">
        <f t="shared" si="58"/>
        <v>246.08653797123364</v>
      </c>
      <c r="AM454" s="121">
        <f>MAX(0,(AL454-Constantes!$D$13)*(1-EXP(-Constantes!$D$23)))</f>
        <v>1.420089949120283</v>
      </c>
      <c r="AN454" s="121">
        <f>AJ454+W454*Escenarios!$E$11/Escenarios!$E$12+AM454</f>
        <v>1.5870913526959698</v>
      </c>
      <c r="AO454" s="121">
        <f>0.0526*AJ454*Observaciones!$F453^1.218</f>
        <v>0</v>
      </c>
      <c r="AP454" s="121">
        <f>AO454*Constantes!$E$38</f>
        <v>0</v>
      </c>
      <c r="AQ454" s="121">
        <f t="shared" si="59"/>
        <v>0</v>
      </c>
      <c r="AR454" s="15"/>
      <c r="AS454" s="74">
        <v>448</v>
      </c>
      <c r="AT454" s="146">
        <f>ETo!$I453*((1-Constantes!$F$19)*ETo!$K453+ETo!$L453)</f>
        <v>1.9228145652058475</v>
      </c>
      <c r="AU454" s="121">
        <f>MIN(AT454*Constantes!$F$17,0.8*(AX453+Observaciones!$F453-AV454-AW454-Constantes!$D$14))</f>
        <v>1.1996120472183072</v>
      </c>
      <c r="AV454" s="121">
        <f>IF(Observaciones!$F453&gt;0.05*Constantes!$F$18,((Observaciones!$F453-0.05*Constantes!$F$18)^2)/(Observaciones!$F453+0.95*Constantes!$F$18),0)</f>
        <v>0</v>
      </c>
      <c r="AW454" s="121">
        <f>MAX(0,AX453+Observaciones!$F453-AV454-Constantes!$D$13)</f>
        <v>0</v>
      </c>
      <c r="AX454" s="121">
        <f>AX453+Observaciones!$F453-AV454-AU454-AW454-AY453</f>
        <v>37.799776832935166</v>
      </c>
      <c r="AY454" s="121">
        <f>MAX(0,(AX454-Constantes!$D$14)*(1-EXP(-Constantes!$D$22)))</f>
        <v>0.16933466232475283</v>
      </c>
      <c r="AZ454" s="119">
        <f>AZ453+(Entradas!$F$19*AW454-BA453)/(800*Entradas!$D$44)</f>
        <v>0</v>
      </c>
      <c r="BA454" s="119">
        <f>8000*Entradas!$D$45*AZ454/Constantes!$F$32</f>
        <v>0</v>
      </c>
      <c r="BB454" s="119">
        <f>10*Escenarios!$F$11*AV454</f>
        <v>0</v>
      </c>
      <c r="BC454" s="119">
        <f>10*Escenarios!$F$11*BA454</f>
        <v>0</v>
      </c>
      <c r="BD454" s="119">
        <f>0.001*Observaciones!$F453*Escenarios!$F$9</f>
        <v>0</v>
      </c>
      <c r="BE454" s="119">
        <f>Observaciones!$I453</f>
        <v>0</v>
      </c>
      <c r="BF454" s="119">
        <f>MIN(0.0005*ETo!$M453*Escenarios!$F$9*(BJ453/Constantes!$F$27)^(2/3),BJ453+BB454+BE454+BC454+BD454)</f>
        <v>22.973455431166293</v>
      </c>
      <c r="BG454" s="119">
        <f>MIN(Constantes!$F$26*(BJ453/Constantes!$F$27)^(2/3),BJ453+BB454+BC454+BD454+BE454-BF454)</f>
        <v>79.888068164319776</v>
      </c>
      <c r="BH454" s="119">
        <f>MIN(Entradas!$F$20,BJ453+BB454+BC454+BD454+BE454-BF454-BG454)</f>
        <v>1</v>
      </c>
      <c r="BI454" s="119">
        <f>MAX(0,BJ453+BB454+BC454+BD454+BE454-BF454-BG454-BH454-Constantes!$F$27)</f>
        <v>0</v>
      </c>
      <c r="BJ454" s="119">
        <f t="shared" si="60"/>
        <v>6548.8185587904363</v>
      </c>
      <c r="BK454" s="119">
        <f>(Escenarios!$F$11*AU454+0.1*BF454)/(Escenarios!$F$12)</f>
        <v>1.1967012314663077</v>
      </c>
      <c r="BL454" s="119">
        <f>BI454/10/Escenarios!$F$12</f>
        <v>0</v>
      </c>
      <c r="BM454" s="119">
        <f>(Escenarios!$F$11*AW454+0.1*BG454)/(Escenarios!$F$12)</f>
        <v>0.22825162332662796</v>
      </c>
      <c r="BN454" s="121">
        <f t="shared" si="61"/>
        <v>247.63124927973564</v>
      </c>
      <c r="BO454" s="121">
        <f>MAX(0,(BN454-Constantes!$D$13)*(1-EXP(-Constantes!$D$23)))</f>
        <v>1.4307600495322228</v>
      </c>
      <c r="BP454" s="121">
        <f>BL454+AY454*Escenarios!$F$11/Escenarios!$F$12+BO454</f>
        <v>1.5904184454384183</v>
      </c>
      <c r="BQ454" s="121">
        <f>0.0526*BL454*Observaciones!$F453^1.218</f>
        <v>0</v>
      </c>
      <c r="BR454" s="121">
        <f>BQ454*Constantes!$F$38</f>
        <v>0</v>
      </c>
      <c r="BS454" s="121">
        <f t="shared" si="62"/>
        <v>0</v>
      </c>
      <c r="BT454" s="15"/>
      <c r="BU454" s="74">
        <v>448</v>
      </c>
      <c r="BV454" s="75">
        <f>0.0526*Observaciones!$F453^2.218</f>
        <v>0</v>
      </c>
      <c r="BW454" s="75">
        <f>IF(Observaciones!$F453&gt;0.05*$CA$7,((Observaciones!$F453-0.05*$CA$7)^2)/(Observaciones!$F453+0.95*$CA$7),0)</f>
        <v>0</v>
      </c>
      <c r="BX454" s="75">
        <f>0.0526*BW454*Observaciones!$F453^1.218</f>
        <v>0</v>
      </c>
      <c r="BY454" s="27"/>
      <c r="BZ454" s="27"/>
      <c r="CA454" s="103"/>
      <c r="CB454" s="37"/>
    </row>
    <row r="455" spans="2:80" s="2" customFormat="1" ht="14.5" x14ac:dyDescent="0.35">
      <c r="B455" s="36"/>
      <c r="C455" s="74">
        <v>449</v>
      </c>
      <c r="D455" s="146">
        <f>ETo!$I454*((1-Constantes!$D$19)*ETo!$K454+ETo!$L454)</f>
        <v>1.8135077749675805</v>
      </c>
      <c r="E455" s="75">
        <f>MIN(D455*Constantes!$D$17,0.8*(H454+Observaciones!$F454-F455-G455-Constantes!$D$14))</f>
        <v>1.1279940096917944</v>
      </c>
      <c r="F455" s="75">
        <f>IF(Observaciones!$F454&gt;0.05*Constantes!$D$18,((Observaciones!$F454-0.05*Constantes!$D$18)^2)/(Observaciones!$F454+0.95*Constantes!$D$18),0)</f>
        <v>0</v>
      </c>
      <c r="G455" s="75">
        <f>MAX(0,H454+Observaciones!$F454-F455-Constantes!$D$13)</f>
        <v>0</v>
      </c>
      <c r="H455" s="75">
        <f>H454+Observaciones!$F454-F455-E455-G455-I454</f>
        <v>36.510640603250771</v>
      </c>
      <c r="I455" s="75">
        <f>MAX(0,(H455-Constantes!$D$14)*(1-EXP(-Constantes!$D$22)))</f>
        <v>0.15158674290237101</v>
      </c>
      <c r="J455" s="75">
        <f t="shared" si="54"/>
        <v>240.99408211358099</v>
      </c>
      <c r="K455" s="75">
        <f>MAX(0,(J455-Constantes!$D$13)*(1-EXP(-Constantes!$D$23)))</f>
        <v>1.3849137870468542</v>
      </c>
      <c r="L455" s="75">
        <f t="shared" si="55"/>
        <v>1.5365005299492251</v>
      </c>
      <c r="M455" s="75">
        <f>0.0526*F455*Observaciones!$F454^1.218</f>
        <v>0</v>
      </c>
      <c r="N455" s="75">
        <f>M455*Constantes!$D$38</f>
        <v>0</v>
      </c>
      <c r="O455" s="75">
        <f t="shared" si="56"/>
        <v>0</v>
      </c>
      <c r="P455" s="15"/>
      <c r="Q455" s="120">
        <v>449</v>
      </c>
      <c r="R455" s="146">
        <f>ETo!$I454*((1-Constantes!$E$19)*ETo!$K454+ETo!$L454)</f>
        <v>1.8137672136002401</v>
      </c>
      <c r="S455" s="121">
        <f>MIN(R455*Constantes!$E$17,0.8*(V454+Observaciones!$F454-T455-U455-Constantes!$D$14))</f>
        <v>1.1289731795684204</v>
      </c>
      <c r="T455" s="121">
        <f>IF(Observaciones!$F454&gt;0.05*Constantes!$E$18,((Observaciones!$F454-0.05*Constantes!$E$18)^2)/(Observaciones!$F454+0.95*Constantes!$E$18),0)</f>
        <v>0</v>
      </c>
      <c r="U455" s="121">
        <f>MAX(0,V454+Observaciones!$F454-T455-Constantes!$D$13)</f>
        <v>0</v>
      </c>
      <c r="V455" s="121">
        <f>V454+Observaciones!$F454-T455-S455-U455-W454</f>
        <v>36.507705000477337</v>
      </c>
      <c r="W455" s="121">
        <f>MAX(0,(V455-Constantes!$D$14)*(1-EXP(-Constantes!$D$22)))</f>
        <v>0.15154632759149902</v>
      </c>
      <c r="X455" s="119">
        <f>X454+(Entradas!$E$19*U455-Y454)/(800*Entradas!$D$44)</f>
        <v>0</v>
      </c>
      <c r="Y455" s="119">
        <f>8000*Entradas!$D$45*X455/Constantes!$E$32</f>
        <v>0</v>
      </c>
      <c r="Z455" s="119">
        <f>10*Escenarios!$E$11*T455</f>
        <v>0</v>
      </c>
      <c r="AA455" s="119">
        <f>10*Escenarios!$E$11*Y455</f>
        <v>0</v>
      </c>
      <c r="AB455" s="119">
        <f>0.001*Observaciones!$F454*Escenarios!$E$9</f>
        <v>0</v>
      </c>
      <c r="AC455" s="119">
        <f>Observaciones!$I454</f>
        <v>0</v>
      </c>
      <c r="AD455" s="119">
        <f>MIN(0.0005*ETo!$M454*Escenarios!$E$9*(AH454/Constantes!$E$27)^(2/3),AH454+Z455+AA455+AB455+AC455)</f>
        <v>5.4143000965362829</v>
      </c>
      <c r="AE455" s="119">
        <f>MIN(Constantes!$E$26*(AH454/Constantes!$E$27)^(2/3),AH454+Z455+AA455+AB455+AC455-AD455)</f>
        <v>19.946461332271291</v>
      </c>
      <c r="AF455" s="119">
        <f>MIN(Entradas!$E$20,AH454+Z455+AA455+AB455+AC455-AD455-AE455)</f>
        <v>1</v>
      </c>
      <c r="AG455" s="119">
        <f>MAX(0,AH454+Z455+AA455+AB455+AC455-AD455-AE455-AF455-Constantes!$E$27)</f>
        <v>0</v>
      </c>
      <c r="AH455" s="119">
        <f t="shared" si="57"/>
        <v>6613.5544943052746</v>
      </c>
      <c r="AI455" s="119">
        <f>(Escenarios!$E$11*S455+0.1*AD455)/(Escenarios!$E$12)</f>
        <v>1.1283144201361179</v>
      </c>
      <c r="AJ455" s="119">
        <f>AG455/10/Escenarios!$E$12</f>
        <v>0</v>
      </c>
      <c r="AK455" s="119">
        <f>(Escenarios!$E$11*U455+0.1*AE455)/(Escenarios!$E$12)</f>
        <v>5.6989889520775119E-2</v>
      </c>
      <c r="AL455" s="121">
        <f t="shared" si="58"/>
        <v>244.72343791163411</v>
      </c>
      <c r="AM455" s="121">
        <f>MAX(0,(AL455-Constantes!$D$13)*(1-EXP(-Constantes!$D$23)))</f>
        <v>1.4106743292388226</v>
      </c>
      <c r="AN455" s="121">
        <f>AJ455+W455*Escenarios!$E$11/Escenarios!$E$12+AM455</f>
        <v>1.5600557092933003</v>
      </c>
      <c r="AO455" s="121">
        <f>0.0526*AJ455*Observaciones!$F454^1.218</f>
        <v>0</v>
      </c>
      <c r="AP455" s="121">
        <f>AO455*Constantes!$E$38</f>
        <v>0</v>
      </c>
      <c r="AQ455" s="121">
        <f t="shared" si="59"/>
        <v>0</v>
      </c>
      <c r="AR455" s="15"/>
      <c r="AS455" s="74">
        <v>449</v>
      </c>
      <c r="AT455" s="146">
        <f>ETo!$I454*((1-Constantes!$F$19)*ETo!$K454+ETo!$L454)</f>
        <v>1.8145927001587017</v>
      </c>
      <c r="AU455" s="121">
        <f>MIN(AT455*Constantes!$F$17,0.8*(AX454+Observaciones!$F454-AV455-AW455-Constantes!$D$14))</f>
        <v>1.1320942244223833</v>
      </c>
      <c r="AV455" s="121">
        <f>IF(Observaciones!$F454&gt;0.05*Constantes!$F$18,((Observaciones!$F454-0.05*Constantes!$F$18)^2)/(Observaciones!$F454+0.95*Constantes!$F$18),0)</f>
        <v>0</v>
      </c>
      <c r="AW455" s="121">
        <f>MAX(0,AX454+Observaciones!$F454-AV455-Constantes!$D$13)</f>
        <v>0</v>
      </c>
      <c r="AX455" s="121">
        <f>AX454+Observaciones!$F454-AV455-AU455-AW455-AY454</f>
        <v>36.498347946188034</v>
      </c>
      <c r="AY455" s="121">
        <f>MAX(0,(AX455-Constantes!$D$14)*(1-EXP(-Constantes!$D$22)))</f>
        <v>0.15141750626002651</v>
      </c>
      <c r="AZ455" s="119">
        <f>AZ454+(Entradas!$F$19*AW455-BA454)/(800*Entradas!$D$44)</f>
        <v>0</v>
      </c>
      <c r="BA455" s="119">
        <f>8000*Entradas!$D$45*AZ455/Constantes!$F$32</f>
        <v>0</v>
      </c>
      <c r="BB455" s="119">
        <f>10*Escenarios!$F$11*AV455</f>
        <v>0</v>
      </c>
      <c r="BC455" s="119">
        <f>10*Escenarios!$F$11*BA455</f>
        <v>0</v>
      </c>
      <c r="BD455" s="119">
        <f>0.001*Observaciones!$F454*Escenarios!$F$9</f>
        <v>0</v>
      </c>
      <c r="BE455" s="119">
        <f>Observaciones!$I454</f>
        <v>0</v>
      </c>
      <c r="BF455" s="119">
        <f>MIN(0.0005*ETo!$M454*Escenarios!$F$9*(BJ454/Constantes!$F$27)^(2/3),BJ454+BB455+BE455+BC455+BD455)</f>
        <v>21.458659863514107</v>
      </c>
      <c r="BG455" s="119">
        <f>MIN(Constantes!$F$26*(BJ454/Constantes!$F$27)^(2/3),BJ454+BB455+BC455+BD455+BE455-BF455)</f>
        <v>79.054415451365216</v>
      </c>
      <c r="BH455" s="119">
        <f>MIN(Entradas!$F$20,BJ454+BB455+BC455+BD455+BE455-BF455-BG455)</f>
        <v>1</v>
      </c>
      <c r="BI455" s="119">
        <f>MAX(0,BJ454+BB455+BC455+BD455+BE455-BF455-BG455-BH455-Constantes!$F$27)</f>
        <v>0</v>
      </c>
      <c r="BJ455" s="119">
        <f t="shared" si="60"/>
        <v>6447.3054834755567</v>
      </c>
      <c r="BK455" s="119">
        <f>(Escenarios!$F$11*AU455+0.1*BF455)/(Escenarios!$F$12)</f>
        <v>1.1287135826368588</v>
      </c>
      <c r="BL455" s="119">
        <f>BI455/10/Escenarios!$F$12</f>
        <v>0</v>
      </c>
      <c r="BM455" s="119">
        <f>(Escenarios!$F$11*AW455+0.1*BG455)/(Escenarios!$F$12)</f>
        <v>0.22586975843247206</v>
      </c>
      <c r="BN455" s="121">
        <f t="shared" si="61"/>
        <v>246.42635898863591</v>
      </c>
      <c r="BO455" s="121">
        <f>MAX(0,(BN455-Constantes!$D$13)*(1-EXP(-Constantes!$D$23)))</f>
        <v>1.4224372643485803</v>
      </c>
      <c r="BP455" s="121">
        <f>BL455+AY455*Escenarios!$F$11/Escenarios!$F$12+BO455</f>
        <v>1.5652023416794625</v>
      </c>
      <c r="BQ455" s="121">
        <f>0.0526*BL455*Observaciones!$F454^1.218</f>
        <v>0</v>
      </c>
      <c r="BR455" s="121">
        <f>BQ455*Constantes!$F$38</f>
        <v>0</v>
      </c>
      <c r="BS455" s="121">
        <f t="shared" si="62"/>
        <v>0</v>
      </c>
      <c r="BT455" s="15"/>
      <c r="BU455" s="74">
        <v>449</v>
      </c>
      <c r="BV455" s="75">
        <f>0.0526*Observaciones!$F454^2.218</f>
        <v>0</v>
      </c>
      <c r="BW455" s="75">
        <f>IF(Observaciones!$F454&gt;0.05*$CA$7,((Observaciones!$F454-0.05*$CA$7)^2)/(Observaciones!$F454+0.95*$CA$7),0)</f>
        <v>0</v>
      </c>
      <c r="BX455" s="75">
        <f>0.0526*BW455*Observaciones!$F454^1.218</f>
        <v>0</v>
      </c>
      <c r="BY455" s="27"/>
      <c r="BZ455" s="27"/>
      <c r="CA455" s="103"/>
      <c r="CB455" s="37"/>
    </row>
    <row r="456" spans="2:80" s="2" customFormat="1" ht="14.5" x14ac:dyDescent="0.35">
      <c r="B456" s="36"/>
      <c r="C456" s="74">
        <v>450</v>
      </c>
      <c r="D456" s="146">
        <f>ETo!$I455*((1-Constantes!$D$19)*ETo!$K455+ETo!$L455)</f>
        <v>1.7776196714287242</v>
      </c>
      <c r="E456" s="75">
        <f>MIN(D456*Constantes!$D$17,0.8*(H455+Observaciones!$F455-F456-G456-Constantes!$D$14))</f>
        <v>1.1056717641686109</v>
      </c>
      <c r="F456" s="75">
        <f>IF(Observaciones!$F455&gt;0.05*Constantes!$D$18,((Observaciones!$F455-0.05*Constantes!$D$18)^2)/(Observaciones!$F455+0.95*Constantes!$D$18),0)</f>
        <v>0</v>
      </c>
      <c r="G456" s="75">
        <f>MAX(0,H455+Observaciones!$F455-F456-Constantes!$D$13)</f>
        <v>0</v>
      </c>
      <c r="H456" s="75">
        <f>H455+Observaciones!$F455-F456-E456-G456-I455</f>
        <v>35.253382096179784</v>
      </c>
      <c r="I456" s="75">
        <f>MAX(0,(H456-Constantes!$D$14)*(1-EXP(-Constantes!$D$22)))</f>
        <v>0.13427769350728669</v>
      </c>
      <c r="J456" s="75">
        <f t="shared" ref="J456:J519" si="63">J455+G456-K455</f>
        <v>239.60916832653413</v>
      </c>
      <c r="K456" s="75">
        <f>MAX(0,(J456-Constantes!$D$13)*(1-EXP(-Constantes!$D$23)))</f>
        <v>1.3753474887435162</v>
      </c>
      <c r="L456" s="75">
        <f t="shared" ref="L456:L519" si="64">F456+I456+K456</f>
        <v>1.5096251822508029</v>
      </c>
      <c r="M456" s="75">
        <f>0.0526*F456*Observaciones!$F455^1.218</f>
        <v>0</v>
      </c>
      <c r="N456" s="75">
        <f>M456*Constantes!$D$38</f>
        <v>0</v>
      </c>
      <c r="O456" s="75">
        <f t="shared" ref="O456:O519" si="65">N456*1000000/(L456/1000*10000)</f>
        <v>0</v>
      </c>
      <c r="P456" s="15"/>
      <c r="Q456" s="120">
        <v>450</v>
      </c>
      <c r="R456" s="146">
        <f>ETo!$I455*((1-Constantes!$E$19)*ETo!$K455+ETo!$L455)</f>
        <v>1.7778741971093284</v>
      </c>
      <c r="S456" s="121">
        <f>MIN(R456*Constantes!$E$17,0.8*(V455+Observaciones!$F455-T456-U456-Constantes!$D$14))</f>
        <v>1.1066316945927317</v>
      </c>
      <c r="T456" s="121">
        <f>IF(Observaciones!$F455&gt;0.05*Constantes!$E$18,((Observaciones!$F455-0.05*Constantes!$E$18)^2)/(Observaciones!$F455+0.95*Constantes!$E$18),0)</f>
        <v>0</v>
      </c>
      <c r="U456" s="121">
        <f>MAX(0,V455+Observaciones!$F455-T456-Constantes!$D$13)</f>
        <v>0</v>
      </c>
      <c r="V456" s="121">
        <f>V455+Observaciones!$F455-T456-S456-U456-W455</f>
        <v>35.249526978293112</v>
      </c>
      <c r="W456" s="121">
        <f>MAX(0,(V456-Constantes!$D$14)*(1-EXP(-Constantes!$D$22)))</f>
        <v>0.13422461896012794</v>
      </c>
      <c r="X456" s="119">
        <f>X455+(Entradas!$E$19*U456-Y455)/(800*Entradas!$D$44)</f>
        <v>0</v>
      </c>
      <c r="Y456" s="119">
        <f>8000*Entradas!$D$45*X456/Constantes!$E$32</f>
        <v>0</v>
      </c>
      <c r="Z456" s="119">
        <f>10*Escenarios!$E$11*T456</f>
        <v>0</v>
      </c>
      <c r="AA456" s="119">
        <f>10*Escenarios!$E$11*Y456</f>
        <v>0</v>
      </c>
      <c r="AB456" s="119">
        <f>0.001*Observaciones!$F455*Escenarios!$E$9</f>
        <v>0</v>
      </c>
      <c r="AC456" s="119">
        <f>Observaciones!$I455</f>
        <v>0</v>
      </c>
      <c r="AD456" s="119">
        <f>MIN(0.0005*ETo!$M455*Escenarios!$E$9*(AH455/Constantes!$E$27)^(2/3),AH455+Z456+AA456+AB456+AC456)</f>
        <v>5.2938579472042431</v>
      </c>
      <c r="AE456" s="119">
        <f>MIN(Constantes!$E$26*(AH455/Constantes!$E$27)^(2/3),AH455+Z456+AA456+AB456+AC456-AD456)</f>
        <v>19.893634108386973</v>
      </c>
      <c r="AF456" s="119">
        <f>MIN(Entradas!$E$20,AH455+Z456+AA456+AB456+AC456-AD456-AE456)</f>
        <v>1</v>
      </c>
      <c r="AG456" s="119">
        <f>MAX(0,AH455+Z456+AA456+AB456+AC456-AD456-AE456-AF456-Constantes!$E$27)</f>
        <v>0</v>
      </c>
      <c r="AH456" s="119">
        <f t="shared" ref="AH456:AH519" si="66">AH455+Z456+AA456+AB456+AC456-AG456-AD456-AE456-AF456</f>
        <v>6587.3670022496835</v>
      </c>
      <c r="AI456" s="119">
        <f>(Escenarios!$E$11*S456+0.1*AD456)/(Escenarios!$E$12)</f>
        <v>1.1059479788048479</v>
      </c>
      <c r="AJ456" s="119">
        <f>AG456/10/Escenarios!$E$12</f>
        <v>0</v>
      </c>
      <c r="AK456" s="119">
        <f>(Escenarios!$E$11*U456+0.1*AE456)/(Escenarios!$E$12)</f>
        <v>5.6838954595391351E-2</v>
      </c>
      <c r="AL456" s="121">
        <f t="shared" ref="AL456:AL519" si="67">AL455+AK456-AM455</f>
        <v>243.36960253699067</v>
      </c>
      <c r="AM456" s="121">
        <f>MAX(0,(AL456-Constantes!$D$13)*(1-EXP(-Constantes!$D$23)))</f>
        <v>1.4013227052109709</v>
      </c>
      <c r="AN456" s="121">
        <f>AJ456+W456*Escenarios!$E$11/Escenarios!$E$12+AM456</f>
        <v>1.5336298296145257</v>
      </c>
      <c r="AO456" s="121">
        <f>0.0526*AJ456*Observaciones!$F455^1.218</f>
        <v>0</v>
      </c>
      <c r="AP456" s="121">
        <f>AO456*Constantes!$E$38</f>
        <v>0</v>
      </c>
      <c r="AQ456" s="121">
        <f t="shared" ref="AQ456:AQ519" si="68">AP456*1000000/(AN456/1000*10000)</f>
        <v>0</v>
      </c>
      <c r="AR456" s="15"/>
      <c r="AS456" s="74">
        <v>450</v>
      </c>
      <c r="AT456" s="146">
        <f>ETo!$I455*((1-Constantes!$F$19)*ETo!$K455+ETo!$L455)</f>
        <v>1.7786840515476148</v>
      </c>
      <c r="AU456" s="121">
        <f>MIN(AT456*Constantes!$F$17,0.8*(AX455+Observaciones!$F455-AV456-AW456-Constantes!$D$14))</f>
        <v>1.1096914154086199</v>
      </c>
      <c r="AV456" s="121">
        <f>IF(Observaciones!$F455&gt;0.05*Constantes!$F$18,((Observaciones!$F455-0.05*Constantes!$F$18)^2)/(Observaciones!$F455+0.95*Constantes!$F$18),0)</f>
        <v>0</v>
      </c>
      <c r="AW456" s="121">
        <f>MAX(0,AX455+Observaciones!$F455-AV456-Constantes!$D$13)</f>
        <v>0</v>
      </c>
      <c r="AX456" s="121">
        <f>AX455+Observaciones!$F455-AV456-AU456-AW456-AY455</f>
        <v>35.23723902451939</v>
      </c>
      <c r="AY456" s="121">
        <f>MAX(0,(AX456-Constantes!$D$14)*(1-EXP(-Constantes!$D$22)))</f>
        <v>0.13405544706935316</v>
      </c>
      <c r="AZ456" s="119">
        <f>AZ455+(Entradas!$F$19*AW456-BA455)/(800*Entradas!$D$44)</f>
        <v>0</v>
      </c>
      <c r="BA456" s="119">
        <f>8000*Entradas!$D$45*AZ456/Constantes!$F$32</f>
        <v>0</v>
      </c>
      <c r="BB456" s="119">
        <f>10*Escenarios!$F$11*AV456</f>
        <v>0</v>
      </c>
      <c r="BC456" s="119">
        <f>10*Escenarios!$F$11*BA456</f>
        <v>0</v>
      </c>
      <c r="BD456" s="119">
        <f>0.001*Observaciones!$F455*Escenarios!$F$9</f>
        <v>0</v>
      </c>
      <c r="BE456" s="119">
        <f>Observaciones!$I455</f>
        <v>0</v>
      </c>
      <c r="BF456" s="119">
        <f>MIN(0.0005*ETo!$M455*Escenarios!$F$9*(BJ455/Constantes!$F$27)^(2/3),BJ455+BB456+BE456+BC456+BD456)</f>
        <v>20.819061560979417</v>
      </c>
      <c r="BG456" s="119">
        <f>MIN(Constantes!$F$26*(BJ455/Constantes!$F$27)^(2/3),BJ455+BB456+BC456+BD456+BE456-BF456)</f>
        <v>78.235343166477534</v>
      </c>
      <c r="BH456" s="119">
        <f>MIN(Entradas!$F$20,BJ455+BB456+BC456+BD456+BE456-BF456-BG456)</f>
        <v>1</v>
      </c>
      <c r="BI456" s="119">
        <f>MAX(0,BJ455+BB456+BC456+BD456+BE456-BF456-BG456-BH456-Constantes!$F$27)</f>
        <v>0</v>
      </c>
      <c r="BJ456" s="119">
        <f t="shared" ref="BJ456:BJ519" si="69">BJ455+BB456+BC456+BD456+BE456-BI456-BF456-BG456-BH456</f>
        <v>6347.2510787480996</v>
      </c>
      <c r="BK456" s="119">
        <f>(Escenarios!$F$11*AU456+0.1*BF456)/(Escenarios!$F$12)</f>
        <v>1.1057635104166401</v>
      </c>
      <c r="BL456" s="119">
        <f>BI456/10/Escenarios!$F$12</f>
        <v>0</v>
      </c>
      <c r="BM456" s="119">
        <f>(Escenarios!$F$11*AW456+0.1*BG456)/(Escenarios!$F$12)</f>
        <v>0.22352955190422152</v>
      </c>
      <c r="BN456" s="121">
        <f t="shared" ref="BN456:BN519" si="70">BN455+BM456-BO455</f>
        <v>245.22745127619154</v>
      </c>
      <c r="BO456" s="121">
        <f>MAX(0,(BN456-Constantes!$D$13)*(1-EXP(-Constantes!$D$23)))</f>
        <v>1.4141558038542981</v>
      </c>
      <c r="BP456" s="121">
        <f>BL456+AY456*Escenarios!$F$11/Escenarios!$F$12+BO456</f>
        <v>1.5405509396625454</v>
      </c>
      <c r="BQ456" s="121">
        <f>0.0526*BL456*Observaciones!$F455^1.218</f>
        <v>0</v>
      </c>
      <c r="BR456" s="121">
        <f>BQ456*Constantes!$F$38</f>
        <v>0</v>
      </c>
      <c r="BS456" s="121">
        <f t="shared" ref="BS456:BS519" si="71">BR456*1000000/(BP456/1000*10000)</f>
        <v>0</v>
      </c>
      <c r="BT456" s="15"/>
      <c r="BU456" s="74">
        <v>450</v>
      </c>
      <c r="BV456" s="75">
        <f>0.0526*Observaciones!$F455^2.218</f>
        <v>0</v>
      </c>
      <c r="BW456" s="75">
        <f>IF(Observaciones!$F455&gt;0.05*$CA$7,((Observaciones!$F455-0.05*$CA$7)^2)/(Observaciones!$F455+0.95*$CA$7),0)</f>
        <v>0</v>
      </c>
      <c r="BX456" s="75">
        <f>0.0526*BW456*Observaciones!$F455^1.218</f>
        <v>0</v>
      </c>
      <c r="BY456" s="27"/>
      <c r="BZ456" s="27"/>
      <c r="CA456" s="103"/>
      <c r="CB456" s="37"/>
    </row>
    <row r="457" spans="2:80" s="2" customFormat="1" ht="14.5" x14ac:dyDescent="0.35">
      <c r="B457" s="36"/>
      <c r="C457" s="74">
        <v>451</v>
      </c>
      <c r="D457" s="146">
        <f>ETo!$I456*((1-Constantes!$D$19)*ETo!$K456+ETo!$L456)</f>
        <v>1.756091820939764</v>
      </c>
      <c r="E457" s="75">
        <f>MIN(D457*Constantes!$D$17,0.8*(H456+Observaciones!$F456-F457-G457-Constantes!$D$14))</f>
        <v>1.0922815340696406</v>
      </c>
      <c r="F457" s="75">
        <f>IF(Observaciones!$F456&gt;0.05*Constantes!$D$18,((Observaciones!$F456-0.05*Constantes!$D$18)^2)/(Observaciones!$F456+0.95*Constantes!$D$18),0)</f>
        <v>0</v>
      </c>
      <c r="G457" s="75">
        <f>MAX(0,H456+Observaciones!$F456-F457-Constantes!$D$13)</f>
        <v>0</v>
      </c>
      <c r="H457" s="75">
        <f>H456+Observaciones!$F456-F457-E457-G457-I456</f>
        <v>34.026822868602856</v>
      </c>
      <c r="I457" s="75">
        <f>MAX(0,(H457-Constantes!$D$14)*(1-EXP(-Constantes!$D$22)))</f>
        <v>0.11739129016483806</v>
      </c>
      <c r="J457" s="75">
        <f t="shared" si="63"/>
        <v>238.2338208377906</v>
      </c>
      <c r="K457" s="75">
        <f>MAX(0,(J457-Constantes!$D$13)*(1-EXP(-Constantes!$D$23)))</f>
        <v>1.3658472696893591</v>
      </c>
      <c r="L457" s="75">
        <f t="shared" si="64"/>
        <v>1.4832385598541971</v>
      </c>
      <c r="M457" s="75">
        <f>0.0526*F457*Observaciones!$F456^1.218</f>
        <v>0</v>
      </c>
      <c r="N457" s="75">
        <f>M457*Constantes!$D$38</f>
        <v>0</v>
      </c>
      <c r="O457" s="75">
        <f t="shared" si="65"/>
        <v>0</v>
      </c>
      <c r="P457" s="15"/>
      <c r="Q457" s="120">
        <v>451</v>
      </c>
      <c r="R457" s="146">
        <f>ETo!$I456*((1-Constantes!$E$19)*ETo!$K456+ETo!$L456)</f>
        <v>1.7563435167329162</v>
      </c>
      <c r="S457" s="121">
        <f>MIN(R457*Constantes!$E$17,0.8*(V456+Observaciones!$F456-T457-U457-Constantes!$D$14))</f>
        <v>1.0932299964582837</v>
      </c>
      <c r="T457" s="121">
        <f>IF(Observaciones!$F456&gt;0.05*Constantes!$E$18,((Observaciones!$F456-0.05*Constantes!$E$18)^2)/(Observaciones!$F456+0.95*Constantes!$E$18),0)</f>
        <v>0</v>
      </c>
      <c r="U457" s="121">
        <f>MAX(0,V456+Observaciones!$F456-T457-Constantes!$D$13)</f>
        <v>0</v>
      </c>
      <c r="V457" s="121">
        <f>V456+Observaciones!$F456-T457-S457-U457-W456</f>
        <v>34.022072362874702</v>
      </c>
      <c r="W457" s="121">
        <f>MAX(0,(V457-Constantes!$D$14)*(1-EXP(-Constantes!$D$22)))</f>
        <v>0.11732588854867257</v>
      </c>
      <c r="X457" s="119">
        <f>X456+(Entradas!$E$19*U457-Y456)/(800*Entradas!$D$44)</f>
        <v>0</v>
      </c>
      <c r="Y457" s="119">
        <f>8000*Entradas!$D$45*X457/Constantes!$E$32</f>
        <v>0</v>
      </c>
      <c r="Z457" s="119">
        <f>10*Escenarios!$E$11*T457</f>
        <v>0</v>
      </c>
      <c r="AA457" s="119">
        <f>10*Escenarios!$E$11*Y457</f>
        <v>0</v>
      </c>
      <c r="AB457" s="119">
        <f>0.001*Observaciones!$F456*Escenarios!$E$9</f>
        <v>0</v>
      </c>
      <c r="AC457" s="119">
        <f>Observaciones!$I456</f>
        <v>0</v>
      </c>
      <c r="AD457" s="119">
        <f>MIN(0.0005*ETo!$M456*Escenarios!$E$9*(AH456/Constantes!$E$27)^(2/3),AH456+Z457+AA457+AB457+AC457)</f>
        <v>5.2167965647604797</v>
      </c>
      <c r="AE457" s="119">
        <f>MIN(Constantes!$E$26*(AH456/Constantes!$E$27)^(2/3),AH456+Z457+AA457+AB457+AC457-AD457)</f>
        <v>19.84108457546473</v>
      </c>
      <c r="AF457" s="119">
        <f>MIN(Entradas!$E$20,AH456+Z457+AA457+AB457+AC457-AD457-AE457)</f>
        <v>1</v>
      </c>
      <c r="AG457" s="119">
        <f>MAX(0,AH456+Z457+AA457+AB457+AC457-AD457-AE457-AF457-Constantes!$E$27)</f>
        <v>0</v>
      </c>
      <c r="AH457" s="119">
        <f t="shared" si="66"/>
        <v>6561.3091211094579</v>
      </c>
      <c r="AI457" s="119">
        <f>(Escenarios!$E$11*S457+0.1*AD457)/(Escenarios!$E$12)</f>
        <v>1.0925175581224809</v>
      </c>
      <c r="AJ457" s="119">
        <f>AG457/10/Escenarios!$E$12</f>
        <v>0</v>
      </c>
      <c r="AK457" s="119">
        <f>(Escenarios!$E$11*U457+0.1*AE457)/(Escenarios!$E$12)</f>
        <v>5.6688813072756375E-2</v>
      </c>
      <c r="AL457" s="121">
        <f t="shared" si="67"/>
        <v>242.02496864485246</v>
      </c>
      <c r="AM457" s="121">
        <f>MAX(0,(AL457-Constantes!$D$13)*(1-EXP(-Constantes!$D$23)))</f>
        <v>1.3920346404655102</v>
      </c>
      <c r="AN457" s="121">
        <f>AJ457+W457*Escenarios!$E$11/Escenarios!$E$12+AM457</f>
        <v>1.5076844448920588</v>
      </c>
      <c r="AO457" s="121">
        <f>0.0526*AJ457*Observaciones!$F456^1.218</f>
        <v>0</v>
      </c>
      <c r="AP457" s="121">
        <f>AO457*Constantes!$E$38</f>
        <v>0</v>
      </c>
      <c r="AQ457" s="121">
        <f t="shared" si="68"/>
        <v>0</v>
      </c>
      <c r="AR457" s="15"/>
      <c r="AS457" s="74">
        <v>451</v>
      </c>
      <c r="AT457" s="146">
        <f>ETo!$I456*((1-Constantes!$F$19)*ETo!$K456+ETo!$L456)</f>
        <v>1.7571443669838565</v>
      </c>
      <c r="AU457" s="121">
        <f>MIN(AT457*Constantes!$F$17,0.8*(AX456+Observaciones!$F456-AV457-AW457-Constantes!$D$14))</f>
        <v>1.0962531642306128</v>
      </c>
      <c r="AV457" s="121">
        <f>IF(Observaciones!$F456&gt;0.05*Constantes!$F$18,((Observaciones!$F456-0.05*Constantes!$F$18)^2)/(Observaciones!$F456+0.95*Constantes!$F$18),0)</f>
        <v>0</v>
      </c>
      <c r="AW457" s="121">
        <f>MAX(0,AX456+Observaciones!$F456-AV457-Constantes!$D$13)</f>
        <v>0</v>
      </c>
      <c r="AX457" s="121">
        <f>AX456+Observaciones!$F456-AV457-AU457-AW457-AY456</f>
        <v>34.006930413219429</v>
      </c>
      <c r="AY457" s="121">
        <f>MAX(0,(AX457-Constantes!$D$14)*(1-EXP(-Constantes!$D$22)))</f>
        <v>0.11711742485322174</v>
      </c>
      <c r="AZ457" s="119">
        <f>AZ456+(Entradas!$F$19*AW457-BA456)/(800*Entradas!$D$44)</f>
        <v>0</v>
      </c>
      <c r="BA457" s="119">
        <f>8000*Entradas!$D$45*AZ457/Constantes!$F$32</f>
        <v>0</v>
      </c>
      <c r="BB457" s="119">
        <f>10*Escenarios!$F$11*AV457</f>
        <v>0</v>
      </c>
      <c r="BC457" s="119">
        <f>10*Escenarios!$F$11*BA457</f>
        <v>0</v>
      </c>
      <c r="BD457" s="119">
        <f>0.001*Observaciones!$F456*Escenarios!$F$9</f>
        <v>0</v>
      </c>
      <c r="BE457" s="119">
        <f>Observaciones!$I456</f>
        <v>0</v>
      </c>
      <c r="BF457" s="119">
        <f>MIN(0.0005*ETo!$M456*Escenarios!$F$9*(BJ456/Constantes!$F$27)^(2/3),BJ456+BB457+BE457+BC457+BD457)</f>
        <v>20.356968499516142</v>
      </c>
      <c r="BG457" s="119">
        <f>MIN(Constantes!$F$26*(BJ456/Constantes!$F$27)^(2/3),BJ456+BB457+BC457+BD457+BE457-BF457)</f>
        <v>77.423822969703195</v>
      </c>
      <c r="BH457" s="119">
        <f>MIN(Entradas!$F$20,BJ456+BB457+BC457+BD457+BE457-BF457-BG457)</f>
        <v>1</v>
      </c>
      <c r="BI457" s="119">
        <f>MAX(0,BJ456+BB457+BC457+BD457+BE457-BF457-BG457-BH457-Constantes!$F$27)</f>
        <v>0</v>
      </c>
      <c r="BJ457" s="119">
        <f t="shared" si="69"/>
        <v>6248.4702872788803</v>
      </c>
      <c r="BK457" s="119">
        <f>(Escenarios!$F$11*AU457+0.1*BF457)/(Escenarios!$F$12)</f>
        <v>1.0917728934160524</v>
      </c>
      <c r="BL457" s="119">
        <f>BI457/10/Escenarios!$F$12</f>
        <v>0</v>
      </c>
      <c r="BM457" s="119">
        <f>(Escenarios!$F$11*AW457+0.1*BG457)/(Escenarios!$F$12)</f>
        <v>0.22121092277058055</v>
      </c>
      <c r="BN457" s="121">
        <f t="shared" si="70"/>
        <v>244.03450639510783</v>
      </c>
      <c r="BO457" s="121">
        <f>MAX(0,(BN457-Constantes!$D$13)*(1-EXP(-Constantes!$D$23)))</f>
        <v>1.4059155316448475</v>
      </c>
      <c r="BP457" s="121">
        <f>BL457+AY457*Escenarios!$F$11/Escenarios!$F$12+BO457</f>
        <v>1.5163405322207424</v>
      </c>
      <c r="BQ457" s="121">
        <f>0.0526*BL457*Observaciones!$F456^1.218</f>
        <v>0</v>
      </c>
      <c r="BR457" s="121">
        <f>BQ457*Constantes!$F$38</f>
        <v>0</v>
      </c>
      <c r="BS457" s="121">
        <f t="shared" si="71"/>
        <v>0</v>
      </c>
      <c r="BT457" s="15"/>
      <c r="BU457" s="74">
        <v>451</v>
      </c>
      <c r="BV457" s="75">
        <f>0.0526*Observaciones!$F456^2.218</f>
        <v>0</v>
      </c>
      <c r="BW457" s="75">
        <f>IF(Observaciones!$F456&gt;0.05*$CA$7,((Observaciones!$F456-0.05*$CA$7)^2)/(Observaciones!$F456+0.95*$CA$7),0)</f>
        <v>0</v>
      </c>
      <c r="BX457" s="75">
        <f>0.0526*BW457*Observaciones!$F456^1.218</f>
        <v>0</v>
      </c>
      <c r="BY457" s="27"/>
      <c r="BZ457" s="27"/>
      <c r="CA457" s="103"/>
      <c r="CB457" s="37"/>
    </row>
    <row r="458" spans="2:80" s="2" customFormat="1" ht="14.5" x14ac:dyDescent="0.35">
      <c r="B458" s="36"/>
      <c r="C458" s="74">
        <v>452</v>
      </c>
      <c r="D458" s="146">
        <f>ETo!$I457*((1-Constantes!$D$19)*ETo!$K457+ETo!$L457)</f>
        <v>1.725154049359958</v>
      </c>
      <c r="E458" s="75">
        <f>MIN(D458*Constantes!$D$17,0.8*(H457+Observaciones!$F457-F458-G458-Constantes!$D$14))</f>
        <v>1.0730383736614322</v>
      </c>
      <c r="F458" s="75">
        <f>IF(Observaciones!$F457&gt;0.05*Constantes!$D$18,((Observaciones!$F457-0.05*Constantes!$D$18)^2)/(Observaciones!$F457+0.95*Constantes!$D$18),0)</f>
        <v>0</v>
      </c>
      <c r="G458" s="75">
        <f>MAX(0,H457+Observaciones!$F457-F458-Constantes!$D$13)</f>
        <v>0</v>
      </c>
      <c r="H458" s="75">
        <f>H457+Observaciones!$F457-F458-E458-G458-I457</f>
        <v>32.836393204776584</v>
      </c>
      <c r="I458" s="75">
        <f>MAX(0,(H458-Constantes!$D$14)*(1-EXP(-Constantes!$D$22)))</f>
        <v>0.10100229320307071</v>
      </c>
      <c r="J458" s="75">
        <f t="shared" si="63"/>
        <v>236.86797356810123</v>
      </c>
      <c r="K458" s="75">
        <f>MAX(0,(J458-Constantes!$D$13)*(1-EXP(-Constantes!$D$23)))</f>
        <v>1.3564126734416677</v>
      </c>
      <c r="L458" s="75">
        <f t="shared" si="64"/>
        <v>1.4574149666447385</v>
      </c>
      <c r="M458" s="75">
        <f>0.0526*F458*Observaciones!$F457^1.218</f>
        <v>0</v>
      </c>
      <c r="N458" s="75">
        <f>M458*Constantes!$D$38</f>
        <v>0</v>
      </c>
      <c r="O458" s="75">
        <f t="shared" si="65"/>
        <v>0</v>
      </c>
      <c r="P458" s="15"/>
      <c r="Q458" s="120">
        <v>452</v>
      </c>
      <c r="R458" s="146">
        <f>ETo!$I457*((1-Constantes!$E$19)*ETo!$K457+ETo!$L457)</f>
        <v>1.7254015045511573</v>
      </c>
      <c r="S458" s="121">
        <f>MIN(R458*Constantes!$E$17,0.8*(V457+Observaciones!$F457-T458-U458-Constantes!$D$14))</f>
        <v>1.0739702471292916</v>
      </c>
      <c r="T458" s="121">
        <f>IF(Observaciones!$F457&gt;0.05*Constantes!$E$18,((Observaciones!$F457-0.05*Constantes!$E$18)^2)/(Observaciones!$F457+0.95*Constantes!$E$18),0)</f>
        <v>0</v>
      </c>
      <c r="U458" s="121">
        <f>MAX(0,V457+Observaciones!$F457-T458-Constantes!$D$13)</f>
        <v>0</v>
      </c>
      <c r="V458" s="121">
        <f>V457+Observaciones!$F457-T458-S458-U458-W457</f>
        <v>32.830776227196743</v>
      </c>
      <c r="W458" s="121">
        <f>MAX(0,(V458-Constantes!$D$14)*(1-EXP(-Constantes!$D$22)))</f>
        <v>0.10092496261287486</v>
      </c>
      <c r="X458" s="119">
        <f>X457+(Entradas!$E$19*U458-Y457)/(800*Entradas!$D$44)</f>
        <v>0</v>
      </c>
      <c r="Y458" s="119">
        <f>8000*Entradas!$D$45*X458/Constantes!$E$32</f>
        <v>0</v>
      </c>
      <c r="Z458" s="119">
        <f>10*Escenarios!$E$11*T458</f>
        <v>0</v>
      </c>
      <c r="AA458" s="119">
        <f>10*Escenarios!$E$11*Y458</f>
        <v>0</v>
      </c>
      <c r="AB458" s="119">
        <f>0.001*Observaciones!$F457*Escenarios!$E$9</f>
        <v>0</v>
      </c>
      <c r="AC458" s="119">
        <f>Observaciones!$I457</f>
        <v>0</v>
      </c>
      <c r="AD458" s="119">
        <f>MIN(0.0005*ETo!$M457*Escenarios!$E$9*(AH457/Constantes!$E$27)^(2/3),AH457+Z458+AA458+AB458+AC458)</f>
        <v>5.112027052776023</v>
      </c>
      <c r="AE458" s="119">
        <f>MIN(Constantes!$E$26*(AH457/Constantes!$E$27)^(2/3),AH457+Z458+AA458+AB458+AC458-AD458)</f>
        <v>19.788725963640879</v>
      </c>
      <c r="AF458" s="119">
        <f>MIN(Entradas!$E$20,AH457+Z458+AA458+AB458+AC458-AD458-AE458)</f>
        <v>1</v>
      </c>
      <c r="AG458" s="119">
        <f>MAX(0,AH457+Z458+AA458+AB458+AC458-AD458-AE458-AF458-Constantes!$E$27)</f>
        <v>0</v>
      </c>
      <c r="AH458" s="119">
        <f t="shared" si="66"/>
        <v>6535.4083680930407</v>
      </c>
      <c r="AI458" s="119">
        <f>(Escenarios!$E$11*S458+0.1*AD458)/(Escenarios!$E$12)</f>
        <v>1.0732336066068047</v>
      </c>
      <c r="AJ458" s="119">
        <f>AG458/10/Escenarios!$E$12</f>
        <v>0</v>
      </c>
      <c r="AK458" s="119">
        <f>(Escenarios!$E$11*U458+0.1*AE458)/(Escenarios!$E$12)</f>
        <v>5.6539217038973938E-2</v>
      </c>
      <c r="AL458" s="121">
        <f t="shared" si="67"/>
        <v>240.68947322142591</v>
      </c>
      <c r="AM458" s="121">
        <f>MAX(0,(AL458-Constantes!$D$13)*(1-EXP(-Constantes!$D$23)))</f>
        <v>1.3828096997343735</v>
      </c>
      <c r="AN458" s="121">
        <f>AJ458+W458*Escenarios!$E$11/Escenarios!$E$12+AM458</f>
        <v>1.4822928771670645</v>
      </c>
      <c r="AO458" s="121">
        <f>0.0526*AJ458*Observaciones!$F457^1.218</f>
        <v>0</v>
      </c>
      <c r="AP458" s="121">
        <f>AO458*Constantes!$E$38</f>
        <v>0</v>
      </c>
      <c r="AQ458" s="121">
        <f t="shared" si="68"/>
        <v>0</v>
      </c>
      <c r="AR458" s="15"/>
      <c r="AS458" s="74">
        <v>452</v>
      </c>
      <c r="AT458" s="146">
        <f>ETo!$I457*((1-Constantes!$F$19)*ETo!$K457+ETo!$L457)</f>
        <v>1.7261888619777008</v>
      </c>
      <c r="AU458" s="121">
        <f>MIN(AT458*Constantes!$F$17,0.8*(AX457+Observaciones!$F457-AV458-AW458-Constantes!$D$14))</f>
        <v>1.0769405391834153</v>
      </c>
      <c r="AV458" s="121">
        <f>IF(Observaciones!$F457&gt;0.05*Constantes!$F$18,((Observaciones!$F457-0.05*Constantes!$F$18)^2)/(Observaciones!$F457+0.95*Constantes!$F$18),0)</f>
        <v>0</v>
      </c>
      <c r="AW458" s="121">
        <f>MAX(0,AX457+Observaciones!$F457-AV458-Constantes!$D$13)</f>
        <v>0</v>
      </c>
      <c r="AX458" s="121">
        <f>AX457+Observaciones!$F457-AV458-AU458-AW458-AY457</f>
        <v>32.812872449182791</v>
      </c>
      <c r="AY458" s="121">
        <f>MAX(0,(AX458-Constantes!$D$14)*(1-EXP(-Constantes!$D$22)))</f>
        <v>0.10067847601027148</v>
      </c>
      <c r="AZ458" s="119">
        <f>AZ457+(Entradas!$F$19*AW458-BA457)/(800*Entradas!$D$44)</f>
        <v>0</v>
      </c>
      <c r="BA458" s="119">
        <f>8000*Entradas!$D$45*AZ458/Constantes!$F$32</f>
        <v>0</v>
      </c>
      <c r="BB458" s="119">
        <f>10*Escenarios!$F$11*AV458</f>
        <v>0</v>
      </c>
      <c r="BC458" s="119">
        <f>10*Escenarios!$F$11*BA458</f>
        <v>0</v>
      </c>
      <c r="BD458" s="119">
        <f>0.001*Observaciones!$F457*Escenarios!$F$9</f>
        <v>0</v>
      </c>
      <c r="BE458" s="119">
        <f>Observaciones!$I457</f>
        <v>0</v>
      </c>
      <c r="BF458" s="119">
        <f>MIN(0.0005*ETo!$M457*Escenarios!$F$9*(BJ457/Constantes!$F$27)^(2/3),BJ457+BB458+BE458+BC458+BD458)</f>
        <v>19.792862519614214</v>
      </c>
      <c r="BG458" s="119">
        <f>MIN(Constantes!$F$26*(BJ457/Constantes!$F$27)^(2/3),BJ457+BB458+BC458+BD458+BE458-BF458)</f>
        <v>76.618438907511177</v>
      </c>
      <c r="BH458" s="119">
        <f>MIN(Entradas!$F$20,BJ457+BB458+BC458+BD458+BE458-BF458-BG458)</f>
        <v>1</v>
      </c>
      <c r="BI458" s="119">
        <f>MAX(0,BJ457+BB458+BC458+BD458+BE458-BF458-BG458-BH458-Constantes!$F$27)</f>
        <v>0</v>
      </c>
      <c r="BJ458" s="119">
        <f t="shared" si="69"/>
        <v>6151.0589858517542</v>
      </c>
      <c r="BK458" s="119">
        <f>(Escenarios!$F$11*AU458+0.1*BF458)/(Escenarios!$F$12)</f>
        <v>1.0719521155718321</v>
      </c>
      <c r="BL458" s="119">
        <f>BI458/10/Escenarios!$F$12</f>
        <v>0</v>
      </c>
      <c r="BM458" s="119">
        <f>(Escenarios!$F$11*AW458+0.1*BG458)/(Escenarios!$F$12)</f>
        <v>0.21890982545003196</v>
      </c>
      <c r="BN458" s="121">
        <f t="shared" si="70"/>
        <v>242.84750068891302</v>
      </c>
      <c r="BO458" s="121">
        <f>MAX(0,(BN458-Constantes!$D$13)*(1-EXP(-Constantes!$D$23)))</f>
        <v>1.3977162843130426</v>
      </c>
      <c r="BP458" s="121">
        <f>BL458+AY458*Escenarios!$F$11/Escenarios!$F$12+BO458</f>
        <v>1.4926417045512985</v>
      </c>
      <c r="BQ458" s="121">
        <f>0.0526*BL458*Observaciones!$F457^1.218</f>
        <v>0</v>
      </c>
      <c r="BR458" s="121">
        <f>BQ458*Constantes!$F$38</f>
        <v>0</v>
      </c>
      <c r="BS458" s="121">
        <f t="shared" si="71"/>
        <v>0</v>
      </c>
      <c r="BT458" s="15"/>
      <c r="BU458" s="74">
        <v>452</v>
      </c>
      <c r="BV458" s="75">
        <f>0.0526*Observaciones!$F457^2.218</f>
        <v>0</v>
      </c>
      <c r="BW458" s="75">
        <f>IF(Observaciones!$F457&gt;0.05*$CA$7,((Observaciones!$F457-0.05*$CA$7)^2)/(Observaciones!$F457+0.95*$CA$7),0)</f>
        <v>0</v>
      </c>
      <c r="BX458" s="75">
        <f>0.0526*BW458*Observaciones!$F457^1.218</f>
        <v>0</v>
      </c>
      <c r="BY458" s="27"/>
      <c r="BZ458" s="27"/>
      <c r="CA458" s="103"/>
      <c r="CB458" s="37"/>
    </row>
    <row r="459" spans="2:80" s="2" customFormat="1" ht="14.5" x14ac:dyDescent="0.35">
      <c r="B459" s="36"/>
      <c r="C459" s="74">
        <v>453</v>
      </c>
      <c r="D459" s="146">
        <f>ETo!$I458*((1-Constantes!$D$19)*ETo!$K458+ETo!$L458)</f>
        <v>1.6896468693728868</v>
      </c>
      <c r="E459" s="75">
        <f>MIN(D459*Constantes!$D$17,0.8*(H458+Observaciones!$F458-F459-G459-Constantes!$D$14))</f>
        <v>1.0509530609435527</v>
      </c>
      <c r="F459" s="75">
        <f>IF(Observaciones!$F458&gt;0.05*Constantes!$D$18,((Observaciones!$F458-0.05*Constantes!$D$18)^2)/(Observaciones!$F458+0.95*Constantes!$D$18),0)</f>
        <v>0</v>
      </c>
      <c r="G459" s="75">
        <f>MAX(0,H458+Observaciones!$F458-F459-Constantes!$D$13)</f>
        <v>0</v>
      </c>
      <c r="H459" s="75">
        <f>H458+Observaciones!$F458-F459-E459-G459-I458</f>
        <v>31.684437850629962</v>
      </c>
      <c r="I459" s="75">
        <f>MAX(0,(H459-Constantes!$D$14)*(1-EXP(-Constantes!$D$22)))</f>
        <v>8.5142983432077102E-2</v>
      </c>
      <c r="J459" s="75">
        <f t="shared" si="63"/>
        <v>235.51156089465957</v>
      </c>
      <c r="K459" s="75">
        <f>MAX(0,(J459-Constantes!$D$13)*(1-EXP(-Constantes!$D$23)))</f>
        <v>1.347043246710607</v>
      </c>
      <c r="L459" s="75">
        <f t="shared" si="64"/>
        <v>1.4321862301426842</v>
      </c>
      <c r="M459" s="75">
        <f>0.0526*F459*Observaciones!$F458^1.218</f>
        <v>0</v>
      </c>
      <c r="N459" s="75">
        <f>M459*Constantes!$D$38</f>
        <v>0</v>
      </c>
      <c r="O459" s="75">
        <f t="shared" si="65"/>
        <v>0</v>
      </c>
      <c r="P459" s="15"/>
      <c r="Q459" s="120">
        <v>453</v>
      </c>
      <c r="R459" s="146">
        <f>ETo!$I458*((1-Constantes!$E$19)*ETo!$K458+ETo!$L458)</f>
        <v>1.6898893670352837</v>
      </c>
      <c r="S459" s="121">
        <f>MIN(R459*Constantes!$E$17,0.8*(V458+Observaciones!$F458-T459-U459-Constantes!$D$14))</f>
        <v>1.0518658389649242</v>
      </c>
      <c r="T459" s="121">
        <f>IF(Observaciones!$F458&gt;0.05*Constantes!$E$18,((Observaciones!$F458-0.05*Constantes!$E$18)^2)/(Observaciones!$F458+0.95*Constantes!$E$18),0)</f>
        <v>0</v>
      </c>
      <c r="U459" s="121">
        <f>MAX(0,V458+Observaciones!$F458-T459-Constantes!$D$13)</f>
        <v>0</v>
      </c>
      <c r="V459" s="121">
        <f>V458+Observaciones!$F458-T459-S459-U459-W458</f>
        <v>31.677985425618942</v>
      </c>
      <c r="W459" s="121">
        <f>MAX(0,(V459-Constantes!$D$14)*(1-EXP(-Constantes!$D$22)))</f>
        <v>8.5054150990215946E-2</v>
      </c>
      <c r="X459" s="119">
        <f>X458+(Entradas!$E$19*U459-Y458)/(800*Entradas!$D$44)</f>
        <v>0</v>
      </c>
      <c r="Y459" s="119">
        <f>8000*Entradas!$D$45*X459/Constantes!$E$32</f>
        <v>0</v>
      </c>
      <c r="Z459" s="119">
        <f>10*Escenarios!$E$11*T459</f>
        <v>0</v>
      </c>
      <c r="AA459" s="119">
        <f>10*Escenarios!$E$11*Y459</f>
        <v>0</v>
      </c>
      <c r="AB459" s="119">
        <f>0.001*Observaciones!$F458*Escenarios!$E$9</f>
        <v>0</v>
      </c>
      <c r="AC459" s="119">
        <f>Observaciones!$I458</f>
        <v>0</v>
      </c>
      <c r="AD459" s="119">
        <f>MIN(0.0005*ETo!$M458*Escenarios!$E$9*(AH458/Constantes!$E$27)^(2/3),AH458+Z459+AA459+AB459+AC459)</f>
        <v>4.9940878690433301</v>
      </c>
      <c r="AE459" s="119">
        <f>MIN(Constantes!$E$26*(AH458/Constantes!$E$27)^(2/3),AH458+Z459+AA459+AB459+AC459-AD459)</f>
        <v>19.736614340026726</v>
      </c>
      <c r="AF459" s="119">
        <f>MIN(Entradas!$E$20,AH458+Z459+AA459+AB459+AC459-AD459-AE459)</f>
        <v>1</v>
      </c>
      <c r="AG459" s="119">
        <f>MAX(0,AH458+Z459+AA459+AB459+AC459-AD459-AE459-AF459-Constantes!$E$27)</f>
        <v>0</v>
      </c>
      <c r="AH459" s="119">
        <f t="shared" si="66"/>
        <v>6509.6776658839708</v>
      </c>
      <c r="AI459" s="119">
        <f>(Escenarios!$E$11*S459+0.1*AD459)/(Escenarios!$E$12)</f>
        <v>1.0511080066055491</v>
      </c>
      <c r="AJ459" s="119">
        <f>AG459/10/Escenarios!$E$12</f>
        <v>0</v>
      </c>
      <c r="AK459" s="119">
        <f>(Escenarios!$E$11*U459+0.1*AE459)/(Escenarios!$E$12)</f>
        <v>5.6390326685790651E-2</v>
      </c>
      <c r="AL459" s="121">
        <f t="shared" si="67"/>
        <v>239.36305384837735</v>
      </c>
      <c r="AM459" s="121">
        <f>MAX(0,(AL459-Constantes!$D$13)*(1-EXP(-Constantes!$D$23)))</f>
        <v>1.3736474518626367</v>
      </c>
      <c r="AN459" s="121">
        <f>AJ459+W459*Escenarios!$E$11/Escenarios!$E$12+AM459</f>
        <v>1.4574865435529925</v>
      </c>
      <c r="AO459" s="121">
        <f>0.0526*AJ459*Observaciones!$F458^1.218</f>
        <v>0</v>
      </c>
      <c r="AP459" s="121">
        <f>AO459*Constantes!$E$38</f>
        <v>0</v>
      </c>
      <c r="AQ459" s="121">
        <f t="shared" si="68"/>
        <v>0</v>
      </c>
      <c r="AR459" s="15"/>
      <c r="AS459" s="74">
        <v>453</v>
      </c>
      <c r="AT459" s="146">
        <f>ETo!$I458*((1-Constantes!$F$19)*ETo!$K458+ETo!$L458)</f>
        <v>1.6906609505065469</v>
      </c>
      <c r="AU459" s="121">
        <f>MIN(AT459*Constantes!$F$17,0.8*(AX458+Observaciones!$F458-AV459-AW459-Constantes!$D$14))</f>
        <v>1.0547752657428435</v>
      </c>
      <c r="AV459" s="121">
        <f>IF(Observaciones!$F458&gt;0.05*Constantes!$F$18,((Observaciones!$F458-0.05*Constantes!$F$18)^2)/(Observaciones!$F458+0.95*Constantes!$F$18),0)</f>
        <v>0</v>
      </c>
      <c r="AW459" s="121">
        <f>MAX(0,AX458+Observaciones!$F458-AV459-Constantes!$D$13)</f>
        <v>0</v>
      </c>
      <c r="AX459" s="121">
        <f>AX458+Observaciones!$F458-AV459-AU459-AW459-AY458</f>
        <v>31.657418707429674</v>
      </c>
      <c r="AY459" s="121">
        <f>MAX(0,(AX459-Constantes!$D$14)*(1-EXP(-Constantes!$D$22)))</f>
        <v>8.4771002903302486E-2</v>
      </c>
      <c r="AZ459" s="119">
        <f>AZ458+(Entradas!$F$19*AW459-BA458)/(800*Entradas!$D$44)</f>
        <v>0</v>
      </c>
      <c r="BA459" s="119">
        <f>8000*Entradas!$D$45*AZ459/Constantes!$F$32</f>
        <v>0</v>
      </c>
      <c r="BB459" s="119">
        <f>10*Escenarios!$F$11*AV459</f>
        <v>0</v>
      </c>
      <c r="BC459" s="119">
        <f>10*Escenarios!$F$11*BA459</f>
        <v>0</v>
      </c>
      <c r="BD459" s="119">
        <f>0.001*Observaciones!$F458*Escenarios!$F$9</f>
        <v>0</v>
      </c>
      <c r="BE459" s="119">
        <f>Observaciones!$I458</f>
        <v>0</v>
      </c>
      <c r="BF459" s="119">
        <f>MIN(0.0005*ETo!$M458*Escenarios!$F$9*(BJ458/Constantes!$F$27)^(2/3),BJ458+BB459+BE459+BC459+BD459)</f>
        <v>19.18525658680284</v>
      </c>
      <c r="BG459" s="119">
        <f>MIN(Constantes!$F$26*(BJ458/Constantes!$F$27)^(2/3),BJ458+BB459+BC459+BD459+BE459-BF459)</f>
        <v>75.820053670925887</v>
      </c>
      <c r="BH459" s="119">
        <f>MIN(Entradas!$F$20,BJ458+BB459+BC459+BD459+BE459-BF459-BG459)</f>
        <v>1</v>
      </c>
      <c r="BI459" s="119">
        <f>MAX(0,BJ458+BB459+BC459+BD459+BE459-BF459-BG459-BH459-Constantes!$F$27)</f>
        <v>0</v>
      </c>
      <c r="BJ459" s="119">
        <f t="shared" si="69"/>
        <v>6055.0536755940257</v>
      </c>
      <c r="BK459" s="119">
        <f>(Escenarios!$F$11*AU459+0.1*BF459)/(Escenarios!$F$12)</f>
        <v>1.0493174122341176</v>
      </c>
      <c r="BL459" s="119">
        <f>BI459/10/Escenarios!$F$12</f>
        <v>0</v>
      </c>
      <c r="BM459" s="119">
        <f>(Escenarios!$F$11*AW459+0.1*BG459)/(Escenarios!$F$12)</f>
        <v>0.21662872477407397</v>
      </c>
      <c r="BN459" s="121">
        <f t="shared" si="70"/>
        <v>241.66641312937404</v>
      </c>
      <c r="BO459" s="121">
        <f>MAX(0,(BN459-Constantes!$D$13)*(1-EXP(-Constantes!$D$23)))</f>
        <v>1.389557916606267</v>
      </c>
      <c r="BP459" s="121">
        <f>BL459+AY459*Escenarios!$F$11/Escenarios!$F$12+BO459</f>
        <v>1.4694848622008094</v>
      </c>
      <c r="BQ459" s="121">
        <f>0.0526*BL459*Observaciones!$F458^1.218</f>
        <v>0</v>
      </c>
      <c r="BR459" s="121">
        <f>BQ459*Constantes!$F$38</f>
        <v>0</v>
      </c>
      <c r="BS459" s="121">
        <f t="shared" si="71"/>
        <v>0</v>
      </c>
      <c r="BT459" s="15"/>
      <c r="BU459" s="74">
        <v>453</v>
      </c>
      <c r="BV459" s="75">
        <f>0.0526*Observaciones!$F458^2.218</f>
        <v>0</v>
      </c>
      <c r="BW459" s="75">
        <f>IF(Observaciones!$F458&gt;0.05*$CA$7,((Observaciones!$F458-0.05*$CA$7)^2)/(Observaciones!$F458+0.95*$CA$7),0)</f>
        <v>0</v>
      </c>
      <c r="BX459" s="75">
        <f>0.0526*BW459*Observaciones!$F458^1.218</f>
        <v>0</v>
      </c>
      <c r="BY459" s="27"/>
      <c r="BZ459" s="27"/>
      <c r="CA459" s="103"/>
      <c r="CB459" s="37"/>
    </row>
    <row r="460" spans="2:80" s="2" customFormat="1" ht="14.5" x14ac:dyDescent="0.35">
      <c r="B460" s="36"/>
      <c r="C460" s="74">
        <v>454</v>
      </c>
      <c r="D460" s="146">
        <f>ETo!$I459*((1-Constantes!$D$19)*ETo!$K459+ETo!$L459)</f>
        <v>1.7196851068388368</v>
      </c>
      <c r="E460" s="75">
        <f>MIN(D460*Constantes!$D$17,0.8*(H459+Observaciones!$F459-F460-G460-Constantes!$D$14))</f>
        <v>1.0696367150149542</v>
      </c>
      <c r="F460" s="75">
        <f>IF(Observaciones!$F459&gt;0.05*Constantes!$D$18,((Observaciones!$F459-0.05*Constantes!$D$18)^2)/(Observaciones!$F459+0.95*Constantes!$D$18),0)</f>
        <v>0</v>
      </c>
      <c r="G460" s="75">
        <f>MAX(0,H459+Observaciones!$F459-F460-Constantes!$D$13)</f>
        <v>0</v>
      </c>
      <c r="H460" s="75">
        <f>H459+Observaciones!$F459-F460-E460-G460-I459</f>
        <v>30.529658152182929</v>
      </c>
      <c r="I460" s="75">
        <f>MAX(0,(H460-Constantes!$D$14)*(1-EXP(-Constantes!$D$22)))</f>
        <v>6.9244790078487245E-2</v>
      </c>
      <c r="J460" s="75">
        <f t="shared" si="63"/>
        <v>234.16451764794897</v>
      </c>
      <c r="K460" s="75">
        <f>MAX(0,(J460-Constantes!$D$13)*(1-EXP(-Constantes!$D$23)))</f>
        <v>1.3377385393374437</v>
      </c>
      <c r="L460" s="75">
        <f t="shared" si="64"/>
        <v>1.4069833294159309</v>
      </c>
      <c r="M460" s="75">
        <f>0.0526*F460*Observaciones!$F459^1.218</f>
        <v>0</v>
      </c>
      <c r="N460" s="75">
        <f>M460*Constantes!$D$38</f>
        <v>0</v>
      </c>
      <c r="O460" s="75">
        <f t="shared" si="65"/>
        <v>0</v>
      </c>
      <c r="P460" s="15"/>
      <c r="Q460" s="120">
        <v>454</v>
      </c>
      <c r="R460" s="146">
        <f>ETo!$I459*((1-Constantes!$E$19)*ETo!$K459+ETo!$L459)</f>
        <v>1.7199324714939872</v>
      </c>
      <c r="S460" s="121">
        <f>MIN(R460*Constantes!$E$17,0.8*(V459+Observaciones!$F459-T460-U460-Constantes!$D$14))</f>
        <v>1.070566066265606</v>
      </c>
      <c r="T460" s="121">
        <f>IF(Observaciones!$F459&gt;0.05*Constantes!$E$18,((Observaciones!$F459-0.05*Constantes!$E$18)^2)/(Observaciones!$F459+0.95*Constantes!$E$18),0)</f>
        <v>0</v>
      </c>
      <c r="U460" s="121">
        <f>MAX(0,V459+Observaciones!$F459-T460-Constantes!$D$13)</f>
        <v>0</v>
      </c>
      <c r="V460" s="121">
        <f>V459+Observaciones!$F459-T460-S460-U460-W459</f>
        <v>30.522365208363119</v>
      </c>
      <c r="W460" s="121">
        <f>MAX(0,(V460-Constantes!$D$14)*(1-EXP(-Constantes!$D$22)))</f>
        <v>6.9144385965806604E-2</v>
      </c>
      <c r="X460" s="119">
        <f>X459+(Entradas!$E$19*U460-Y459)/(800*Entradas!$D$44)</f>
        <v>0</v>
      </c>
      <c r="Y460" s="119">
        <f>8000*Entradas!$D$45*X460/Constantes!$E$32</f>
        <v>0</v>
      </c>
      <c r="Z460" s="119">
        <f>10*Escenarios!$E$11*T460</f>
        <v>0</v>
      </c>
      <c r="AA460" s="119">
        <f>10*Escenarios!$E$11*Y460</f>
        <v>0</v>
      </c>
      <c r="AB460" s="119">
        <f>0.001*Observaciones!$F459*Escenarios!$E$9</f>
        <v>0</v>
      </c>
      <c r="AC460" s="119">
        <f>Observaciones!$I459</f>
        <v>0</v>
      </c>
      <c r="AD460" s="119">
        <f>MIN(0.0005*ETo!$M459*Escenarios!$E$9*(AH459/Constantes!$E$27)^(2/3),AH459+Z460+AA460+AB460+AC460)</f>
        <v>5.0714095059465922</v>
      </c>
      <c r="AE460" s="119">
        <f>MIN(Constantes!$E$26*(AH459/Constantes!$E$27)^(2/3),AH459+Z460+AA460+AB460+AC460-AD460)</f>
        <v>19.684776644195377</v>
      </c>
      <c r="AF460" s="119">
        <f>MIN(Entradas!$E$20,AH459+Z460+AA460+AB460+AC460-AD460-AE460)</f>
        <v>1</v>
      </c>
      <c r="AG460" s="119">
        <f>MAX(0,AH459+Z460+AA460+AB460+AC460-AD460-AE460-AF460-Constantes!$E$27)</f>
        <v>0</v>
      </c>
      <c r="AH460" s="119">
        <f t="shared" si="66"/>
        <v>6483.9214797338291</v>
      </c>
      <c r="AI460" s="119">
        <f>(Escenarios!$E$11*S460+0.1*AD460)/(Escenarios!$E$12)</f>
        <v>1.0697620067645164</v>
      </c>
      <c r="AJ460" s="119">
        <f>AG460/10/Escenarios!$E$12</f>
        <v>0</v>
      </c>
      <c r="AK460" s="119">
        <f>(Escenarios!$E$11*U460+0.1*AE460)/(Escenarios!$E$12)</f>
        <v>5.6242218983415367E-2</v>
      </c>
      <c r="AL460" s="121">
        <f t="shared" si="67"/>
        <v>238.04564861549812</v>
      </c>
      <c r="AM460" s="121">
        <f>MAX(0,(AL460-Constantes!$D$13)*(1-EXP(-Constantes!$D$23)))</f>
        <v>1.3645474692052506</v>
      </c>
      <c r="AN460" s="121">
        <f>AJ460+W460*Escenarios!$E$11/Escenarios!$E$12+AM460</f>
        <v>1.4327040782286886</v>
      </c>
      <c r="AO460" s="121">
        <f>0.0526*AJ460*Observaciones!$F459^1.218</f>
        <v>0</v>
      </c>
      <c r="AP460" s="121">
        <f>AO460*Constantes!$E$38</f>
        <v>0</v>
      </c>
      <c r="AQ460" s="121">
        <f t="shared" si="68"/>
        <v>0</v>
      </c>
      <c r="AR460" s="15"/>
      <c r="AS460" s="74">
        <v>454</v>
      </c>
      <c r="AT460" s="146">
        <f>ETo!$I459*((1-Constantes!$F$19)*ETo!$K459+ETo!$L459)</f>
        <v>1.7207195408512843</v>
      </c>
      <c r="AU460" s="121">
        <f>MIN(AT460*Constantes!$F$17,0.8*(AX459+Observaciones!$F459-AV460-AW460-Constantes!$D$14))</f>
        <v>1.0735283206408266</v>
      </c>
      <c r="AV460" s="121">
        <f>IF(Observaciones!$F459&gt;0.05*Constantes!$F$18,((Observaciones!$F459-0.05*Constantes!$F$18)^2)/(Observaciones!$F459+0.95*Constantes!$F$18),0)</f>
        <v>0</v>
      </c>
      <c r="AW460" s="121">
        <f>MAX(0,AX459+Observaciones!$F459-AV460-Constantes!$D$13)</f>
        <v>0</v>
      </c>
      <c r="AX460" s="121">
        <f>AX459+Observaciones!$F459-AV460-AU460-AW460-AY459</f>
        <v>30.499119383885546</v>
      </c>
      <c r="AY460" s="121">
        <f>MAX(0,(AX460-Constantes!$D$14)*(1-EXP(-Constantes!$D$22)))</f>
        <v>6.8824353830928345E-2</v>
      </c>
      <c r="AZ460" s="119">
        <f>AZ459+(Entradas!$F$19*AW460-BA459)/(800*Entradas!$D$44)</f>
        <v>0</v>
      </c>
      <c r="BA460" s="119">
        <f>8000*Entradas!$D$45*AZ460/Constantes!$F$32</f>
        <v>0</v>
      </c>
      <c r="BB460" s="119">
        <f>10*Escenarios!$F$11*AV460</f>
        <v>0</v>
      </c>
      <c r="BC460" s="119">
        <f>10*Escenarios!$F$11*BA460</f>
        <v>0</v>
      </c>
      <c r="BD460" s="119">
        <f>0.001*Observaciones!$F459*Escenarios!$F$9</f>
        <v>0</v>
      </c>
      <c r="BE460" s="119">
        <f>Observaciones!$I459</f>
        <v>0</v>
      </c>
      <c r="BF460" s="119">
        <f>MIN(0.0005*ETo!$M459*Escenarios!$F$9*(BJ459/Constantes!$F$27)^(2/3),BJ459+BB460+BE460+BC460+BD460)</f>
        <v>19.329814229603027</v>
      </c>
      <c r="BG460" s="119">
        <f>MIN(Constantes!$F$26*(BJ459/Constantes!$F$27)^(2/3),BJ459+BB460+BC460+BD460+BE460-BF460)</f>
        <v>75.029057550441934</v>
      </c>
      <c r="BH460" s="119">
        <f>MIN(Entradas!$F$20,BJ459+BB460+BC460+BD460+BE460-BF460-BG460)</f>
        <v>1</v>
      </c>
      <c r="BI460" s="119">
        <f>MAX(0,BJ459+BB460+BC460+BD460+BE460-BF460-BG460-BH460-Constantes!$F$27)</f>
        <v>0</v>
      </c>
      <c r="BJ460" s="119">
        <f t="shared" si="69"/>
        <v>5959.6948038139799</v>
      </c>
      <c r="BK460" s="119">
        <f>(Escenarios!$F$11*AU460+0.1*BF460)/(Escenarios!$F$12)</f>
        <v>1.067411885831645</v>
      </c>
      <c r="BL460" s="119">
        <f>BI460/10/Escenarios!$F$12</f>
        <v>0</v>
      </c>
      <c r="BM460" s="119">
        <f>(Escenarios!$F$11*AW460+0.1*BG460)/(Escenarios!$F$12)</f>
        <v>0.21436873585840552</v>
      </c>
      <c r="BN460" s="121">
        <f t="shared" si="70"/>
        <v>240.49122394862619</v>
      </c>
      <c r="BO460" s="121">
        <f>MAX(0,(BN460-Constantes!$D$13)*(1-EXP(-Constantes!$D$23)))</f>
        <v>1.3814402919779052</v>
      </c>
      <c r="BP460" s="121">
        <f>BL460+AY460*Escenarios!$F$11/Escenarios!$F$12+BO460</f>
        <v>1.4463318255899233</v>
      </c>
      <c r="BQ460" s="121">
        <f>0.0526*BL460*Observaciones!$F459^1.218</f>
        <v>0</v>
      </c>
      <c r="BR460" s="121">
        <f>BQ460*Constantes!$F$38</f>
        <v>0</v>
      </c>
      <c r="BS460" s="121">
        <f t="shared" si="71"/>
        <v>0</v>
      </c>
      <c r="BT460" s="15"/>
      <c r="BU460" s="74">
        <v>454</v>
      </c>
      <c r="BV460" s="75">
        <f>0.0526*Observaciones!$F459^2.218</f>
        <v>0</v>
      </c>
      <c r="BW460" s="75">
        <f>IF(Observaciones!$F459&gt;0.05*$CA$7,((Observaciones!$F459-0.05*$CA$7)^2)/(Observaciones!$F459+0.95*$CA$7),0)</f>
        <v>0</v>
      </c>
      <c r="BX460" s="75">
        <f>0.0526*BW460*Observaciones!$F459^1.218</f>
        <v>0</v>
      </c>
      <c r="BY460" s="27"/>
      <c r="BZ460" s="27"/>
      <c r="CA460" s="103"/>
      <c r="CB460" s="37"/>
    </row>
    <row r="461" spans="2:80" s="2" customFormat="1" ht="14.5" x14ac:dyDescent="0.35">
      <c r="B461" s="36"/>
      <c r="C461" s="74">
        <v>455</v>
      </c>
      <c r="D461" s="146">
        <f>ETo!$I460*((1-Constantes!$D$19)*ETo!$K460+ETo!$L460)</f>
        <v>1.6795383172099714</v>
      </c>
      <c r="E461" s="75">
        <f>MIN(D461*Constantes!$D$17,0.8*(H460+Observaciones!$F460-F461-G461-Constantes!$D$14))</f>
        <v>1.0446655851224858</v>
      </c>
      <c r="F461" s="75">
        <f>IF(Observaciones!$F460&gt;0.05*Constantes!$D$18,((Observaciones!$F460-0.05*Constantes!$D$18)^2)/(Observaciones!$F460+0.95*Constantes!$D$18),0)</f>
        <v>0</v>
      </c>
      <c r="G461" s="75">
        <f>MAX(0,H460+Observaciones!$F460-F461-Constantes!$D$13)</f>
        <v>0</v>
      </c>
      <c r="H461" s="75">
        <f>H460+Observaciones!$F460-F461-E461-G461-I460</f>
        <v>29.415747776981959</v>
      </c>
      <c r="I461" s="75">
        <f>MAX(0,(H461-Constantes!$D$14)*(1-EXP(-Constantes!$D$22)))</f>
        <v>5.3909256775182372E-2</v>
      </c>
      <c r="J461" s="75">
        <f t="shared" si="63"/>
        <v>232.82677910861153</v>
      </c>
      <c r="K461" s="75">
        <f>MAX(0,(J461-Constantes!$D$13)*(1-EXP(-Constantes!$D$23)))</f>
        <v>1.3284981042729176</v>
      </c>
      <c r="L461" s="75">
        <f t="shared" si="64"/>
        <v>1.3824073610481</v>
      </c>
      <c r="M461" s="75">
        <f>0.0526*F461*Observaciones!$F460^1.218</f>
        <v>0</v>
      </c>
      <c r="N461" s="75">
        <f>M461*Constantes!$D$38</f>
        <v>0</v>
      </c>
      <c r="O461" s="75">
        <f t="shared" si="65"/>
        <v>0</v>
      </c>
      <c r="P461" s="15"/>
      <c r="Q461" s="120">
        <v>455</v>
      </c>
      <c r="R461" s="146">
        <f>ETo!$I460*((1-Constantes!$E$19)*ETo!$K460+ETo!$L460)</f>
        <v>1.6797800360153516</v>
      </c>
      <c r="S461" s="121">
        <f>MIN(R461*Constantes!$E$17,0.8*(V460+Observaciones!$F460-T461-U461-Constantes!$D$14))</f>
        <v>1.0455733205539051</v>
      </c>
      <c r="T461" s="121">
        <f>IF(Observaciones!$F460&gt;0.05*Constantes!$E$18,((Observaciones!$F460-0.05*Constantes!$E$18)^2)/(Observaciones!$F460+0.95*Constantes!$E$18),0)</f>
        <v>0</v>
      </c>
      <c r="U461" s="121">
        <f>MAX(0,V460+Observaciones!$F460-T461-Constantes!$D$13)</f>
        <v>0</v>
      </c>
      <c r="V461" s="121">
        <f>V460+Observaciones!$F460-T461-S461-U461-W460</f>
        <v>29.407647501843407</v>
      </c>
      <c r="W461" s="121">
        <f>MAX(0,(V461-Constantes!$D$14)*(1-EXP(-Constantes!$D$22)))</f>
        <v>5.3797737893664821E-2</v>
      </c>
      <c r="X461" s="119">
        <f>X460+(Entradas!$E$19*U461-Y460)/(800*Entradas!$D$44)</f>
        <v>0</v>
      </c>
      <c r="Y461" s="119">
        <f>8000*Entradas!$D$45*X461/Constantes!$E$32</f>
        <v>0</v>
      </c>
      <c r="Z461" s="119">
        <f>10*Escenarios!$E$11*T461</f>
        <v>0</v>
      </c>
      <c r="AA461" s="119">
        <f>10*Escenarios!$E$11*Y461</f>
        <v>0</v>
      </c>
      <c r="AB461" s="119">
        <f>0.001*Observaciones!$F460*Escenarios!$E$9</f>
        <v>0</v>
      </c>
      <c r="AC461" s="119">
        <f>Observaciones!$I460</f>
        <v>0</v>
      </c>
      <c r="AD461" s="119">
        <f>MIN(0.0005*ETo!$M460*Escenarios!$E$9*(AH460/Constantes!$E$27)^(2/3),AH460+Z461+AA461+AB461+AC461)</f>
        <v>4.9403787320420811</v>
      </c>
      <c r="AE461" s="119">
        <f>MIN(Constantes!$E$26*(AH460/Constantes!$E$27)^(2/3),AH460+Z461+AA461+AB461+AC461-AD461)</f>
        <v>19.632819161537927</v>
      </c>
      <c r="AF461" s="119">
        <f>MIN(Entradas!$E$20,AH460+Z461+AA461+AB461+AC461-AD461-AE461)</f>
        <v>1</v>
      </c>
      <c r="AG461" s="119">
        <f>MAX(0,AH460+Z461+AA461+AB461+AC461-AD461-AE461-AF461-Constantes!$E$27)</f>
        <v>0</v>
      </c>
      <c r="AH461" s="119">
        <f t="shared" si="66"/>
        <v>6458.348281840249</v>
      </c>
      <c r="AI461" s="119">
        <f>(Escenarios!$E$11*S461+0.1*AD461)/(Escenarios!$E$12)</f>
        <v>1.0447519266375409</v>
      </c>
      <c r="AJ461" s="119">
        <f>AG461/10/Escenarios!$E$12</f>
        <v>0</v>
      </c>
      <c r="AK461" s="119">
        <f>(Escenarios!$E$11*U461+0.1*AE461)/(Escenarios!$E$12)</f>
        <v>5.6093769032965514E-2</v>
      </c>
      <c r="AL461" s="121">
        <f t="shared" si="67"/>
        <v>236.73719491532583</v>
      </c>
      <c r="AM461" s="121">
        <f>MAX(0,(AL461-Constantes!$D$13)*(1-EXP(-Constantes!$D$23)))</f>
        <v>1.3555093193008834</v>
      </c>
      <c r="AN461" s="121">
        <f>AJ461+W461*Escenarios!$E$11/Escenarios!$E$12+AM461</f>
        <v>1.4085385180817815</v>
      </c>
      <c r="AO461" s="121">
        <f>0.0526*AJ461*Observaciones!$F460^1.218</f>
        <v>0</v>
      </c>
      <c r="AP461" s="121">
        <f>AO461*Constantes!$E$38</f>
        <v>0</v>
      </c>
      <c r="AQ461" s="121">
        <f t="shared" si="68"/>
        <v>0</v>
      </c>
      <c r="AR461" s="15"/>
      <c r="AS461" s="74">
        <v>455</v>
      </c>
      <c r="AT461" s="146">
        <f>ETo!$I460*((1-Constantes!$F$19)*ETo!$K460+ETo!$L460)</f>
        <v>1.6805491413051974</v>
      </c>
      <c r="AU461" s="121">
        <f>MIN(AT461*Constantes!$F$17,0.8*(AX460+Observaciones!$F460-AV461-AW461-Constantes!$D$14))</f>
        <v>1.0484666760553021</v>
      </c>
      <c r="AV461" s="121">
        <f>IF(Observaciones!$F460&gt;0.05*Constantes!$F$18,((Observaciones!$F460-0.05*Constantes!$F$18)^2)/(Observaciones!$F460+0.95*Constantes!$F$18),0)</f>
        <v>0</v>
      </c>
      <c r="AW461" s="121">
        <f>MAX(0,AX460+Observaciones!$F460-AV461-Constantes!$D$13)</f>
        <v>0</v>
      </c>
      <c r="AX461" s="121">
        <f>AX460+Observaciones!$F460-AV461-AU461-AW461-AY460</f>
        <v>29.381828353999314</v>
      </c>
      <c r="AY461" s="121">
        <f>MAX(0,(AX461-Constantes!$D$14)*(1-EXP(-Constantes!$D$22)))</f>
        <v>5.3442278055565548E-2</v>
      </c>
      <c r="AZ461" s="119">
        <f>AZ460+(Entradas!$F$19*AW461-BA460)/(800*Entradas!$D$44)</f>
        <v>0</v>
      </c>
      <c r="BA461" s="119">
        <f>8000*Entradas!$D$45*AZ461/Constantes!$F$32</f>
        <v>0</v>
      </c>
      <c r="BB461" s="119">
        <f>10*Escenarios!$F$11*AV461</f>
        <v>0</v>
      </c>
      <c r="BC461" s="119">
        <f>10*Escenarios!$F$11*BA461</f>
        <v>0</v>
      </c>
      <c r="BD461" s="119">
        <f>0.001*Observaciones!$F460*Escenarios!$F$9</f>
        <v>0</v>
      </c>
      <c r="BE461" s="119">
        <f>Observaciones!$I460</f>
        <v>0</v>
      </c>
      <c r="BF461" s="119">
        <f>MIN(0.0005*ETo!$M460*Escenarios!$F$9*(BJ460/Constantes!$F$27)^(2/3),BJ460+BB461+BE461+BC461+BD461)</f>
        <v>18.681471579698982</v>
      </c>
      <c r="BG461" s="119">
        <f>MIN(Constantes!$F$26*(BJ460/Constantes!$F$27)^(2/3),BJ460+BB461+BC461+BD461+BE461-BF461)</f>
        <v>74.239238141169352</v>
      </c>
      <c r="BH461" s="119">
        <f>MIN(Entradas!$F$20,BJ460+BB461+BC461+BD461+BE461-BF461-BG461)</f>
        <v>1</v>
      </c>
      <c r="BI461" s="119">
        <f>MAX(0,BJ460+BB461+BC461+BD461+BE461-BF461-BG461-BH461-Constantes!$F$27)</f>
        <v>0</v>
      </c>
      <c r="BJ461" s="119">
        <f t="shared" si="69"/>
        <v>5865.7740940931117</v>
      </c>
      <c r="BK461" s="119">
        <f>(Escenarios!$F$11*AU461+0.1*BF461)/(Escenarios!$F$12)</f>
        <v>1.0419299276512821</v>
      </c>
      <c r="BL461" s="119">
        <f>BI461/10/Escenarios!$F$12</f>
        <v>0</v>
      </c>
      <c r="BM461" s="119">
        <f>(Escenarios!$F$11*AW461+0.1*BG461)/(Escenarios!$F$12)</f>
        <v>0.21211210897476959</v>
      </c>
      <c r="BN461" s="121">
        <f t="shared" si="70"/>
        <v>239.32189576562305</v>
      </c>
      <c r="BO461" s="121">
        <f>MAX(0,(BN461-Constantes!$D$13)*(1-EXP(-Constantes!$D$23)))</f>
        <v>1.3733631522182086</v>
      </c>
      <c r="BP461" s="121">
        <f>BL461+AY461*Escenarios!$F$11/Escenarios!$F$12+BO461</f>
        <v>1.4237515858134562</v>
      </c>
      <c r="BQ461" s="121">
        <f>0.0526*BL461*Observaciones!$F460^1.218</f>
        <v>0</v>
      </c>
      <c r="BR461" s="121">
        <f>BQ461*Constantes!$F$38</f>
        <v>0</v>
      </c>
      <c r="BS461" s="121">
        <f t="shared" si="71"/>
        <v>0</v>
      </c>
      <c r="BT461" s="15"/>
      <c r="BU461" s="74">
        <v>455</v>
      </c>
      <c r="BV461" s="75">
        <f>0.0526*Observaciones!$F460^2.218</f>
        <v>0</v>
      </c>
      <c r="BW461" s="75">
        <f>IF(Observaciones!$F460&gt;0.05*$CA$7,((Observaciones!$F460-0.05*$CA$7)^2)/(Observaciones!$F460+0.95*$CA$7),0)</f>
        <v>0</v>
      </c>
      <c r="BX461" s="75">
        <f>0.0526*BW461*Observaciones!$F460^1.218</f>
        <v>0</v>
      </c>
      <c r="BY461" s="27"/>
      <c r="BZ461" s="27"/>
      <c r="CA461" s="103"/>
      <c r="CB461" s="37"/>
    </row>
    <row r="462" spans="2:80" s="2" customFormat="1" ht="14.5" x14ac:dyDescent="0.35">
      <c r="B462" s="36"/>
      <c r="C462" s="74">
        <v>456</v>
      </c>
      <c r="D462" s="146">
        <f>ETo!$I461*((1-Constantes!$D$19)*ETo!$K461+ETo!$L461)</f>
        <v>1.625782713981248</v>
      </c>
      <c r="E462" s="75">
        <f>MIN(D462*Constantes!$D$17,0.8*(H461+Observaciones!$F461-F462-G462-Constantes!$D$14))</f>
        <v>1.0112298319008306</v>
      </c>
      <c r="F462" s="75">
        <f>IF(Observaciones!$F461&gt;0.05*Constantes!$D$18,((Observaciones!$F461-0.05*Constantes!$D$18)^2)/(Observaciones!$F461+0.95*Constantes!$D$18),0)</f>
        <v>0</v>
      </c>
      <c r="G462" s="75">
        <f>MAX(0,H461+Observaciones!$F461-F462-Constantes!$D$13)</f>
        <v>0</v>
      </c>
      <c r="H462" s="75">
        <f>H461+Observaciones!$F461-F462-E462-G462-I461</f>
        <v>28.350608688305947</v>
      </c>
      <c r="I462" s="75">
        <f>MAX(0,(H462-Constantes!$D$14)*(1-EXP(-Constantes!$D$22)))</f>
        <v>3.9245172185705626E-2</v>
      </c>
      <c r="J462" s="75">
        <f t="shared" si="63"/>
        <v>231.49828100433862</v>
      </c>
      <c r="K462" s="75">
        <f>MAX(0,(J462-Constantes!$D$13)*(1-EXP(-Constantes!$D$23)))</f>
        <v>1.3193214975557632</v>
      </c>
      <c r="L462" s="75">
        <f t="shared" si="64"/>
        <v>1.3585666697414689</v>
      </c>
      <c r="M462" s="75">
        <f>0.0526*F462*Observaciones!$F461^1.218</f>
        <v>0</v>
      </c>
      <c r="N462" s="75">
        <f>M462*Constantes!$D$38</f>
        <v>0</v>
      </c>
      <c r="O462" s="75">
        <f t="shared" si="65"/>
        <v>0</v>
      </c>
      <c r="P462" s="15"/>
      <c r="Q462" s="120">
        <v>456</v>
      </c>
      <c r="R462" s="146">
        <f>ETo!$I461*((1-Constantes!$E$19)*ETo!$K461+ETo!$L461)</f>
        <v>1.6260166528687401</v>
      </c>
      <c r="S462" s="121">
        <f>MIN(R462*Constantes!$E$17,0.8*(V461+Observaciones!$F461-T462-U462-Constantes!$D$14))</f>
        <v>1.012108487161695</v>
      </c>
      <c r="T462" s="121">
        <f>IF(Observaciones!$F461&gt;0.05*Constantes!$E$18,((Observaciones!$F461-0.05*Constantes!$E$18)^2)/(Observaciones!$F461+0.95*Constantes!$E$18),0)</f>
        <v>0</v>
      </c>
      <c r="U462" s="121">
        <f>MAX(0,V461+Observaciones!$F461-T462-Constantes!$D$13)</f>
        <v>0</v>
      </c>
      <c r="V462" s="121">
        <f>V461+Observaciones!$F461-T462-S462-U462-W461</f>
        <v>28.341741276788049</v>
      </c>
      <c r="W462" s="121">
        <f>MAX(0,(V462-Constantes!$D$14)*(1-EXP(-Constantes!$D$22)))</f>
        <v>3.9123091910959744E-2</v>
      </c>
      <c r="X462" s="119">
        <f>X461+(Entradas!$E$19*U462-Y461)/(800*Entradas!$D$44)</f>
        <v>0</v>
      </c>
      <c r="Y462" s="119">
        <f>8000*Entradas!$D$45*X462/Constantes!$E$32</f>
        <v>0</v>
      </c>
      <c r="Z462" s="119">
        <f>10*Escenarios!$E$11*T462</f>
        <v>0</v>
      </c>
      <c r="AA462" s="119">
        <f>10*Escenarios!$E$11*Y462</f>
        <v>0</v>
      </c>
      <c r="AB462" s="119">
        <f>0.001*Observaciones!$F461*Escenarios!$E$9</f>
        <v>0</v>
      </c>
      <c r="AC462" s="119">
        <f>Observaciones!$I461</f>
        <v>0</v>
      </c>
      <c r="AD462" s="119">
        <f>MIN(0.0005*ETo!$M461*Escenarios!$E$9*(AH461/Constantes!$E$27)^(2/3),AH461+Z462+AA462+AB462+AC462)</f>
        <v>4.7695266910802614</v>
      </c>
      <c r="AE462" s="119">
        <f>MIN(Constantes!$E$26*(AH461/Constantes!$E$27)^(2/3),AH461+Z462+AA462+AB462+AC462-AD462)</f>
        <v>19.581162707552576</v>
      </c>
      <c r="AF462" s="119">
        <f>MIN(Entradas!$E$20,AH461+Z462+AA462+AB462+AC462-AD462-AE462)</f>
        <v>1</v>
      </c>
      <c r="AG462" s="119">
        <f>MAX(0,AH461+Z462+AA462+AB462+AC462-AD462-AE462-AF462-Constantes!$E$27)</f>
        <v>0</v>
      </c>
      <c r="AH462" s="119">
        <f t="shared" si="66"/>
        <v>6432.9975924416158</v>
      </c>
      <c r="AI462" s="119">
        <f>(Escenarios!$E$11*S462+0.1*AD462)/(Escenarios!$E$12)</f>
        <v>1.0112770136053286</v>
      </c>
      <c r="AJ462" s="119">
        <f>AG462/10/Escenarios!$E$12</f>
        <v>0</v>
      </c>
      <c r="AK462" s="119">
        <f>(Escenarios!$E$11*U462+0.1*AE462)/(Escenarios!$E$12)</f>
        <v>5.5946179164435936E-2</v>
      </c>
      <c r="AL462" s="121">
        <f t="shared" si="67"/>
        <v>235.43763177518937</v>
      </c>
      <c r="AM462" s="121">
        <f>MAX(0,(AL462-Constantes!$D$13)*(1-EXP(-Constantes!$D$23)))</f>
        <v>1.3465325809805309</v>
      </c>
      <c r="AN462" s="121">
        <f>AJ462+W462*Escenarios!$E$11/Escenarios!$E$12+AM462</f>
        <v>1.385096771578477</v>
      </c>
      <c r="AO462" s="121">
        <f>0.0526*AJ462*Observaciones!$F461^1.218</f>
        <v>0</v>
      </c>
      <c r="AP462" s="121">
        <f>AO462*Constantes!$E$38</f>
        <v>0</v>
      </c>
      <c r="AQ462" s="121">
        <f t="shared" si="68"/>
        <v>0</v>
      </c>
      <c r="AR462" s="15"/>
      <c r="AS462" s="74">
        <v>456</v>
      </c>
      <c r="AT462" s="146">
        <f>ETo!$I461*((1-Constantes!$F$19)*ETo!$K461+ETo!$L461)</f>
        <v>1.6267610038743956</v>
      </c>
      <c r="AU462" s="121">
        <f>MIN(AT462*Constantes!$F$17,0.8*(AX461+Observaciones!$F461-AV462-AW462-Constantes!$D$14))</f>
        <v>1.0149091511503896</v>
      </c>
      <c r="AV462" s="121">
        <f>IF(Observaciones!$F461&gt;0.05*Constantes!$F$18,((Observaciones!$F461-0.05*Constantes!$F$18)^2)/(Observaciones!$F461+0.95*Constantes!$F$18),0)</f>
        <v>0</v>
      </c>
      <c r="AW462" s="121">
        <f>MAX(0,AX461+Observaciones!$F461-AV462-Constantes!$D$13)</f>
        <v>0</v>
      </c>
      <c r="AX462" s="121">
        <f>AX461+Observaciones!$F461-AV462-AU462-AW462-AY461</f>
        <v>28.313476924793356</v>
      </c>
      <c r="AY462" s="121">
        <f>MAX(0,(AX462-Constantes!$D$14)*(1-EXP(-Constantes!$D$22)))</f>
        <v>3.8733968224745091E-2</v>
      </c>
      <c r="AZ462" s="119">
        <f>AZ461+(Entradas!$F$19*AW462-BA461)/(800*Entradas!$D$44)</f>
        <v>0</v>
      </c>
      <c r="BA462" s="119">
        <f>8000*Entradas!$D$45*AZ462/Constantes!$F$32</f>
        <v>0</v>
      </c>
      <c r="BB462" s="119">
        <f>10*Escenarios!$F$11*AV462</f>
        <v>0</v>
      </c>
      <c r="BC462" s="119">
        <f>10*Escenarios!$F$11*BA462</f>
        <v>0</v>
      </c>
      <c r="BD462" s="119">
        <f>0.001*Observaciones!$F461*Escenarios!$F$9</f>
        <v>0</v>
      </c>
      <c r="BE462" s="119">
        <f>Observaciones!$I461</f>
        <v>0</v>
      </c>
      <c r="BF462" s="119">
        <f>MIN(0.0005*ETo!$M461*Escenarios!$F$9*(BJ461/Constantes!$F$27)^(2/3),BJ461+BB462+BE462+BC462+BD462)</f>
        <v>17.89250672745122</v>
      </c>
      <c r="BG462" s="119">
        <f>MIN(Constantes!$F$26*(BJ461/Constantes!$F$27)^(2/3),BJ461+BB462+BC462+BD462+BE462-BF462)</f>
        <v>73.457201975915225</v>
      </c>
      <c r="BH462" s="119">
        <f>MIN(Entradas!$F$20,BJ461+BB462+BC462+BD462+BE462-BF462-BG462)</f>
        <v>1</v>
      </c>
      <c r="BI462" s="119">
        <f>MAX(0,BJ461+BB462+BC462+BD462+BE462-BF462-BG462-BH462-Constantes!$F$27)</f>
        <v>0</v>
      </c>
      <c r="BJ462" s="119">
        <f t="shared" si="69"/>
        <v>5773.4243853897451</v>
      </c>
      <c r="BK462" s="119">
        <f>(Escenarios!$F$11*AU462+0.1*BF462)/(Escenarios!$F$12)</f>
        <v>1.0080357903059423</v>
      </c>
      <c r="BL462" s="119">
        <f>BI462/10/Escenarios!$F$12</f>
        <v>0</v>
      </c>
      <c r="BM462" s="119">
        <f>(Escenarios!$F$11*AW462+0.1*BG462)/(Escenarios!$F$12)</f>
        <v>0.20987771993118637</v>
      </c>
      <c r="BN462" s="121">
        <f t="shared" si="70"/>
        <v>238.15841033333604</v>
      </c>
      <c r="BO462" s="121">
        <f>MAX(0,(BN462-Constantes!$D$13)*(1-EXP(-Constantes!$D$23)))</f>
        <v>1.3653263712857437</v>
      </c>
      <c r="BP462" s="121">
        <f>BL462+AY462*Escenarios!$F$11/Escenarios!$F$12+BO462</f>
        <v>1.4018469698976463</v>
      </c>
      <c r="BQ462" s="121">
        <f>0.0526*BL462*Observaciones!$F461^1.218</f>
        <v>0</v>
      </c>
      <c r="BR462" s="121">
        <f>BQ462*Constantes!$F$38</f>
        <v>0</v>
      </c>
      <c r="BS462" s="121">
        <f t="shared" si="71"/>
        <v>0</v>
      </c>
      <c r="BT462" s="15"/>
      <c r="BU462" s="74">
        <v>456</v>
      </c>
      <c r="BV462" s="75">
        <f>0.0526*Observaciones!$F461^2.218</f>
        <v>0</v>
      </c>
      <c r="BW462" s="75">
        <f>IF(Observaciones!$F461&gt;0.05*$CA$7,((Observaciones!$F461-0.05*$CA$7)^2)/(Observaciones!$F461+0.95*$CA$7),0)</f>
        <v>0</v>
      </c>
      <c r="BX462" s="75">
        <f>0.0526*BW462*Observaciones!$F461^1.218</f>
        <v>0</v>
      </c>
      <c r="BY462" s="27"/>
      <c r="BZ462" s="27"/>
      <c r="CA462" s="103"/>
      <c r="CB462" s="37"/>
    </row>
    <row r="463" spans="2:80" s="2" customFormat="1" ht="14.5" x14ac:dyDescent="0.35">
      <c r="B463" s="36"/>
      <c r="C463" s="74">
        <v>457</v>
      </c>
      <c r="D463" s="146">
        <f>ETo!$I462*((1-Constantes!$D$19)*ETo!$K462+ETo!$L462)</f>
        <v>1.6735770889543169</v>
      </c>
      <c r="E463" s="75">
        <f>MIN(D463*Constantes!$D$17,0.8*(H462+Observaciones!$F462-F463-G463-Constantes!$D$14))</f>
        <v>1.0409577268736265</v>
      </c>
      <c r="F463" s="75">
        <f>IF(Observaciones!$F462&gt;0.05*Constantes!$D$18,((Observaciones!$F462-0.05*Constantes!$D$18)^2)/(Observaciones!$F462+0.95*Constantes!$D$18),0)</f>
        <v>0</v>
      </c>
      <c r="G463" s="75">
        <f>MAX(0,H462+Observaciones!$F462-F463-Constantes!$D$13)</f>
        <v>0</v>
      </c>
      <c r="H463" s="75">
        <f>H462+Observaciones!$F462-F463-E463-G463-I462</f>
        <v>27.270405789246617</v>
      </c>
      <c r="I463" s="75">
        <f>MAX(0,(H463-Constantes!$D$14)*(1-EXP(-Constantes!$D$22)))</f>
        <v>2.4373699667225752E-2</v>
      </c>
      <c r="J463" s="75">
        <f t="shared" si="63"/>
        <v>230.17895950678286</v>
      </c>
      <c r="K463" s="75">
        <f>MAX(0,(J463-Constantes!$D$13)*(1-EXP(-Constantes!$D$23)))</f>
        <v>1.3102082782913802</v>
      </c>
      <c r="L463" s="75">
        <f t="shared" si="64"/>
        <v>1.3345819779586059</v>
      </c>
      <c r="M463" s="75">
        <f>0.0526*F463*Observaciones!$F462^1.218</f>
        <v>0</v>
      </c>
      <c r="N463" s="75">
        <f>M463*Constantes!$D$38</f>
        <v>0</v>
      </c>
      <c r="O463" s="75">
        <f t="shared" si="65"/>
        <v>0</v>
      </c>
      <c r="P463" s="15"/>
      <c r="Q463" s="120">
        <v>457</v>
      </c>
      <c r="R463" s="146">
        <f>ETo!$I462*((1-Constantes!$E$19)*ETo!$K462+ETo!$L462)</f>
        <v>1.6738186771560473</v>
      </c>
      <c r="S463" s="121">
        <f>MIN(R463*Constantes!$E$17,0.8*(V462+Observaciones!$F462-T463-U463-Constantes!$D$14))</f>
        <v>1.0418626931837158</v>
      </c>
      <c r="T463" s="121">
        <f>IF(Observaciones!$F462&gt;0.05*Constantes!$E$18,((Observaciones!$F462-0.05*Constantes!$E$18)^2)/(Observaciones!$F462+0.95*Constantes!$E$18),0)</f>
        <v>0</v>
      </c>
      <c r="U463" s="121">
        <f>MAX(0,V462+Observaciones!$F462-T463-Constantes!$D$13)</f>
        <v>0</v>
      </c>
      <c r="V463" s="121">
        <f>V462+Observaciones!$F462-T463-S463-U463-W462</f>
        <v>27.260755491693374</v>
      </c>
      <c r="W463" s="121">
        <f>MAX(0,(V463-Constantes!$D$14)*(1-EXP(-Constantes!$D$22)))</f>
        <v>2.4240841169083243E-2</v>
      </c>
      <c r="X463" s="119">
        <f>X462+(Entradas!$E$19*U463-Y462)/(800*Entradas!$D$44)</f>
        <v>0</v>
      </c>
      <c r="Y463" s="119">
        <f>8000*Entradas!$D$45*X463/Constantes!$E$32</f>
        <v>0</v>
      </c>
      <c r="Z463" s="119">
        <f>10*Escenarios!$E$11*T463</f>
        <v>0</v>
      </c>
      <c r="AA463" s="119">
        <f>10*Escenarios!$E$11*Y463</f>
        <v>0</v>
      </c>
      <c r="AB463" s="119">
        <f>0.001*Observaciones!$F462*Escenarios!$E$9</f>
        <v>0</v>
      </c>
      <c r="AC463" s="119">
        <f>Observaciones!$I462</f>
        <v>0</v>
      </c>
      <c r="AD463" s="119">
        <f>MIN(0.0005*ETo!$M462*Escenarios!$E$9*(AH462/Constantes!$E$27)^(2/3),AH462+Z463+AA463+AB463+AC463)</f>
        <v>4.8994845963370635</v>
      </c>
      <c r="AE463" s="119">
        <f>MIN(Constantes!$E$26*(AH462/Constantes!$E$27)^(2/3),AH462+Z463+AA463+AB463+AC463-AD463)</f>
        <v>19.529888370611605</v>
      </c>
      <c r="AF463" s="119">
        <f>MIN(Entradas!$E$20,AH462+Z463+AA463+AB463+AC463-AD463-AE463)</f>
        <v>1</v>
      </c>
      <c r="AG463" s="119">
        <f>MAX(0,AH462+Z463+AA463+AB463+AC463-AD463-AE463-AF463-Constantes!$E$27)</f>
        <v>0</v>
      </c>
      <c r="AH463" s="119">
        <f t="shared" si="66"/>
        <v>6407.5682194746669</v>
      </c>
      <c r="AI463" s="119">
        <f>(Escenarios!$E$11*S463+0.1*AD463)/(Escenarios!$E$12)</f>
        <v>1.0409774678420545</v>
      </c>
      <c r="AJ463" s="119">
        <f>AG463/10/Escenarios!$E$12</f>
        <v>0</v>
      </c>
      <c r="AK463" s="119">
        <f>(Escenarios!$E$11*U463+0.1*AE463)/(Escenarios!$E$12)</f>
        <v>5.5799681058890299E-2</v>
      </c>
      <c r="AL463" s="121">
        <f t="shared" si="67"/>
        <v>234.14689887526774</v>
      </c>
      <c r="AM463" s="121">
        <f>MAX(0,(AL463-Constantes!$D$13)*(1-EXP(-Constantes!$D$23)))</f>
        <v>1.3376168375847544</v>
      </c>
      <c r="AN463" s="121">
        <f>AJ463+W463*Escenarios!$E$11/Escenarios!$E$12+AM463</f>
        <v>1.3615113810228507</v>
      </c>
      <c r="AO463" s="121">
        <f>0.0526*AJ463*Observaciones!$F462^1.218</f>
        <v>0</v>
      </c>
      <c r="AP463" s="121">
        <f>AO463*Constantes!$E$38</f>
        <v>0</v>
      </c>
      <c r="AQ463" s="121">
        <f t="shared" si="68"/>
        <v>0</v>
      </c>
      <c r="AR463" s="15"/>
      <c r="AS463" s="74">
        <v>457</v>
      </c>
      <c r="AT463" s="146">
        <f>ETo!$I462*((1-Constantes!$F$19)*ETo!$K462+ETo!$L462)</f>
        <v>1.6745873668888265</v>
      </c>
      <c r="AU463" s="121">
        <f>MIN(AT463*Constantes!$F$17,0.8*(AX462+Observaciones!$F462-AV463-AW463-Constantes!$D$14))</f>
        <v>1.044747224090411</v>
      </c>
      <c r="AV463" s="121">
        <f>IF(Observaciones!$F462&gt;0.05*Constantes!$F$18,((Observaciones!$F462-0.05*Constantes!$F$18)^2)/(Observaciones!$F462+0.95*Constantes!$F$18),0)</f>
        <v>0</v>
      </c>
      <c r="AW463" s="121">
        <f>MAX(0,AX462+Observaciones!$F462-AV463-Constantes!$D$13)</f>
        <v>0</v>
      </c>
      <c r="AX463" s="121">
        <f>AX462+Observaciones!$F462-AV463-AU463-AW463-AY462</f>
        <v>27.229995732478201</v>
      </c>
      <c r="AY463" s="121">
        <f>MAX(0,(AX463-Constantes!$D$14)*(1-EXP(-Constantes!$D$22)))</f>
        <v>2.3817362474254849E-2</v>
      </c>
      <c r="AZ463" s="119">
        <f>AZ462+(Entradas!$F$19*AW463-BA462)/(800*Entradas!$D$44)</f>
        <v>0</v>
      </c>
      <c r="BA463" s="119">
        <f>8000*Entradas!$D$45*AZ463/Constantes!$F$32</f>
        <v>0</v>
      </c>
      <c r="BB463" s="119">
        <f>10*Escenarios!$F$11*AV463</f>
        <v>0</v>
      </c>
      <c r="BC463" s="119">
        <f>10*Escenarios!$F$11*BA463</f>
        <v>0</v>
      </c>
      <c r="BD463" s="119">
        <f>0.001*Observaciones!$F462*Escenarios!$F$9</f>
        <v>0</v>
      </c>
      <c r="BE463" s="119">
        <f>Observaciones!$I462</f>
        <v>0</v>
      </c>
      <c r="BF463" s="119">
        <f>MIN(0.0005*ETo!$M462*Escenarios!$F$9*(BJ462/Constantes!$F$27)^(2/3),BJ462+BB463+BE463+BC463+BD463)</f>
        <v>18.234356867019141</v>
      </c>
      <c r="BG463" s="119">
        <f>MIN(Constantes!$F$26*(BJ462/Constantes!$F$27)^(2/3),BJ462+BB463+BC463+BD463+BE463-BF463)</f>
        <v>72.684166491515555</v>
      </c>
      <c r="BH463" s="119">
        <f>MIN(Entradas!$F$20,BJ462+BB463+BC463+BD463+BE463-BF463-BG463)</f>
        <v>1</v>
      </c>
      <c r="BI463" s="119">
        <f>MAX(0,BJ462+BB463+BC463+BD463+BE463-BF463-BG463-BH463-Constantes!$F$27)</f>
        <v>0</v>
      </c>
      <c r="BJ463" s="119">
        <f t="shared" si="69"/>
        <v>5681.5058620312102</v>
      </c>
      <c r="BK463" s="119">
        <f>(Escenarios!$F$11*AU463+0.1*BF463)/(Escenarios!$F$12)</f>
        <v>1.0371455451910134</v>
      </c>
      <c r="BL463" s="119">
        <f>BI463/10/Escenarios!$F$12</f>
        <v>0</v>
      </c>
      <c r="BM463" s="119">
        <f>(Escenarios!$F$11*AW463+0.1*BG463)/(Escenarios!$F$12)</f>
        <v>0.20766904711861589</v>
      </c>
      <c r="BN463" s="121">
        <f t="shared" si="70"/>
        <v>237.00075300916893</v>
      </c>
      <c r="BO463" s="121">
        <f>MAX(0,(BN463-Constantes!$D$13)*(1-EXP(-Constantes!$D$23)))</f>
        <v>1.3573298480367106</v>
      </c>
      <c r="BP463" s="121">
        <f>BL463+AY463*Escenarios!$F$11/Escenarios!$F$12+BO463</f>
        <v>1.3797862183695795</v>
      </c>
      <c r="BQ463" s="121">
        <f>0.0526*BL463*Observaciones!$F462^1.218</f>
        <v>0</v>
      </c>
      <c r="BR463" s="121">
        <f>BQ463*Constantes!$F$38</f>
        <v>0</v>
      </c>
      <c r="BS463" s="121">
        <f t="shared" si="71"/>
        <v>0</v>
      </c>
      <c r="BT463" s="15"/>
      <c r="BU463" s="74">
        <v>457</v>
      </c>
      <c r="BV463" s="75">
        <f>0.0526*Observaciones!$F462^2.218</f>
        <v>0</v>
      </c>
      <c r="BW463" s="75">
        <f>IF(Observaciones!$F462&gt;0.05*$CA$7,((Observaciones!$F462-0.05*$CA$7)^2)/(Observaciones!$F462+0.95*$CA$7),0)</f>
        <v>0</v>
      </c>
      <c r="BX463" s="75">
        <f>0.0526*BW463*Observaciones!$F462^1.218</f>
        <v>0</v>
      </c>
      <c r="BY463" s="27"/>
      <c r="BZ463" s="27"/>
      <c r="CA463" s="103"/>
      <c r="CB463" s="37"/>
    </row>
    <row r="464" spans="2:80" s="2" customFormat="1" ht="14.5" x14ac:dyDescent="0.35">
      <c r="B464" s="36"/>
      <c r="C464" s="74">
        <v>458</v>
      </c>
      <c r="D464" s="146">
        <f>ETo!$I463*((1-Constantes!$D$19)*ETo!$K463+ETo!$L463)</f>
        <v>1.6749830977134088</v>
      </c>
      <c r="E464" s="75">
        <f>MIN(D464*Constantes!$D$17,0.8*(H463+Observaciones!$F463-F464-G464-Constantes!$D$14))</f>
        <v>1.0418322582540382</v>
      </c>
      <c r="F464" s="75">
        <f>IF(Observaciones!$F463&gt;0.05*Constantes!$D$18,((Observaciones!$F463-0.05*Constantes!$D$18)^2)/(Observaciones!$F463+0.95*Constantes!$D$18),0)</f>
        <v>0</v>
      </c>
      <c r="G464" s="75">
        <f>MAX(0,H463+Observaciones!$F463-F464-Constantes!$D$13)</f>
        <v>0</v>
      </c>
      <c r="H464" s="75">
        <f>H463+Observaciones!$F463-F464-E464-G464-I463</f>
        <v>26.204199831325351</v>
      </c>
      <c r="I464" s="75">
        <f>MAX(0,(H464-Constantes!$D$14)*(1-EXP(-Constantes!$D$22)))</f>
        <v>9.6949271735826612E-3</v>
      </c>
      <c r="J464" s="75">
        <f t="shared" si="63"/>
        <v>228.86875122849148</v>
      </c>
      <c r="K464" s="75">
        <f>MAX(0,(J464-Constantes!$D$13)*(1-EXP(-Constantes!$D$23)))</f>
        <v>1.3011580086306491</v>
      </c>
      <c r="L464" s="75">
        <f t="shared" si="64"/>
        <v>1.3108529358042318</v>
      </c>
      <c r="M464" s="75">
        <f>0.0526*F464*Observaciones!$F463^1.218</f>
        <v>0</v>
      </c>
      <c r="N464" s="75">
        <f>M464*Constantes!$D$38</f>
        <v>0</v>
      </c>
      <c r="O464" s="75">
        <f t="shared" si="65"/>
        <v>0</v>
      </c>
      <c r="P464" s="15"/>
      <c r="Q464" s="120">
        <v>458</v>
      </c>
      <c r="R464" s="146">
        <f>ETo!$I463*((1-Constantes!$E$19)*ETo!$K463+ETo!$L463)</f>
        <v>1.6752252905532126</v>
      </c>
      <c r="S464" s="121">
        <f>MIN(R464*Constantes!$E$17,0.8*(V463+Observaciones!$F463-T464-U464-Constantes!$D$14))</f>
        <v>1.0427382348670771</v>
      </c>
      <c r="T464" s="121">
        <f>IF(Observaciones!$F463&gt;0.05*Constantes!$E$18,((Observaciones!$F463-0.05*Constantes!$E$18)^2)/(Observaciones!$F463+0.95*Constantes!$E$18),0)</f>
        <v>0</v>
      </c>
      <c r="U464" s="121">
        <f>MAX(0,V463+Observaciones!$F463-T464-Constantes!$D$13)</f>
        <v>0</v>
      </c>
      <c r="V464" s="121">
        <f>V463+Observaciones!$F463-T464-S464-U464-W463</f>
        <v>26.193776415657215</v>
      </c>
      <c r="W464" s="121">
        <f>MAX(0,(V464-Constantes!$D$14)*(1-EXP(-Constantes!$D$22)))</f>
        <v>9.5514249298908858E-3</v>
      </c>
      <c r="X464" s="119">
        <f>X463+(Entradas!$E$19*U464-Y463)/(800*Entradas!$D$44)</f>
        <v>0</v>
      </c>
      <c r="Y464" s="119">
        <f>8000*Entradas!$D$45*X464/Constantes!$E$32</f>
        <v>0</v>
      </c>
      <c r="Z464" s="119">
        <f>10*Escenarios!$E$11*T464</f>
        <v>0</v>
      </c>
      <c r="AA464" s="119">
        <f>10*Escenarios!$E$11*Y464</f>
        <v>0</v>
      </c>
      <c r="AB464" s="119">
        <f>0.001*Observaciones!$F463*Escenarios!$E$9</f>
        <v>0</v>
      </c>
      <c r="AC464" s="119">
        <f>Observaciones!$I463</f>
        <v>0</v>
      </c>
      <c r="AD464" s="119">
        <f>MIN(0.0005*ETo!$M463*Escenarios!$E$9*(AH463/Constantes!$E$27)^(2/3),AH463+Z464+AA464+AB464+AC464)</f>
        <v>4.8920193800505842</v>
      </c>
      <c r="AE464" s="119">
        <f>MIN(Constantes!$E$26*(AH463/Constantes!$E$27)^(2/3),AH463+Z464+AA464+AB464+AC464-AD464)</f>
        <v>19.478387176522865</v>
      </c>
      <c r="AF464" s="119">
        <f>MIN(Entradas!$E$20,AH463+Z464+AA464+AB464+AC464-AD464-AE464)</f>
        <v>1</v>
      </c>
      <c r="AG464" s="119">
        <f>MAX(0,AH463+Z464+AA464+AB464+AC464-AD464-AE464-AF464-Constantes!$E$27)</f>
        <v>0</v>
      </c>
      <c r="AH464" s="119">
        <f t="shared" si="66"/>
        <v>6382.1978129180934</v>
      </c>
      <c r="AI464" s="119">
        <f>(Escenarios!$E$11*S464+0.1*AD464)/(Escenarios!$E$12)</f>
        <v>1.041819172597692</v>
      </c>
      <c r="AJ464" s="119">
        <f>AG464/10/Escenarios!$E$12</f>
        <v>0</v>
      </c>
      <c r="AK464" s="119">
        <f>(Escenarios!$E$11*U464+0.1*AE464)/(Escenarios!$E$12)</f>
        <v>5.5652534790065336E-2</v>
      </c>
      <c r="AL464" s="121">
        <f t="shared" si="67"/>
        <v>232.86493457247303</v>
      </c>
      <c r="AM464" s="121">
        <f>MAX(0,(AL464-Constantes!$D$13)*(1-EXP(-Constantes!$D$23)))</f>
        <v>1.3287616633136428</v>
      </c>
      <c r="AN464" s="121">
        <f>AJ464+W464*Escenarios!$E$11/Escenarios!$E$12+AM464</f>
        <v>1.3381766393159638</v>
      </c>
      <c r="AO464" s="121">
        <f>0.0526*AJ464*Observaciones!$F463^1.218</f>
        <v>0</v>
      </c>
      <c r="AP464" s="121">
        <f>AO464*Constantes!$E$38</f>
        <v>0</v>
      </c>
      <c r="AQ464" s="121">
        <f t="shared" si="68"/>
        <v>0</v>
      </c>
      <c r="AR464" s="15"/>
      <c r="AS464" s="74">
        <v>458</v>
      </c>
      <c r="AT464" s="146">
        <f>ETo!$I463*((1-Constantes!$F$19)*ETo!$K463+ETo!$L463)</f>
        <v>1.6759959041344068</v>
      </c>
      <c r="AU464" s="121">
        <f>MIN(AT464*Constantes!$F$17,0.8*(AX463+Observaciones!$F463-AV464-AW464-Constantes!$D$14))</f>
        <v>1.0456259870659623</v>
      </c>
      <c r="AV464" s="121">
        <f>IF(Observaciones!$F463&gt;0.05*Constantes!$F$18,((Observaciones!$F463-0.05*Constantes!$F$18)^2)/(Observaciones!$F463+0.95*Constantes!$F$18),0)</f>
        <v>0</v>
      </c>
      <c r="AW464" s="121">
        <f>MAX(0,AX463+Observaciones!$F463-AV464-Constantes!$D$13)</f>
        <v>0</v>
      </c>
      <c r="AX464" s="121">
        <f>AX463+Observaciones!$F463-AV464-AU464-AW464-AY463</f>
        <v>26.160552382937986</v>
      </c>
      <c r="AY464" s="121">
        <f>MAX(0,(AX464-Constantes!$D$14)*(1-EXP(-Constantes!$D$22)))</f>
        <v>9.0940198535229607E-3</v>
      </c>
      <c r="AZ464" s="119">
        <f>AZ463+(Entradas!$F$19*AW464-BA463)/(800*Entradas!$D$44)</f>
        <v>0</v>
      </c>
      <c r="BA464" s="119">
        <f>8000*Entradas!$D$45*AZ464/Constantes!$F$32</f>
        <v>0</v>
      </c>
      <c r="BB464" s="119">
        <f>10*Escenarios!$F$11*AV464</f>
        <v>0</v>
      </c>
      <c r="BC464" s="119">
        <f>10*Escenarios!$F$11*BA464</f>
        <v>0</v>
      </c>
      <c r="BD464" s="119">
        <f>0.001*Observaciones!$F463*Escenarios!$F$9</f>
        <v>0</v>
      </c>
      <c r="BE464" s="119">
        <f>Observaciones!$I463</f>
        <v>0</v>
      </c>
      <c r="BF464" s="119">
        <f>MIN(0.0005*ETo!$M463*Escenarios!$F$9*(BJ463/Constantes!$F$27)^(2/3),BJ463+BB464+BE464+BC464+BD464)</f>
        <v>18.060439187548912</v>
      </c>
      <c r="BG464" s="119">
        <f>MIN(Constantes!$F$26*(BJ463/Constantes!$F$27)^(2/3),BJ463+BB464+BC464+BD464+BE464-BF464)</f>
        <v>71.910636435272309</v>
      </c>
      <c r="BH464" s="119">
        <f>MIN(Entradas!$F$20,BJ463+BB464+BC464+BD464+BE464-BF464-BG464)</f>
        <v>1</v>
      </c>
      <c r="BI464" s="119">
        <f>MAX(0,BJ463+BB464+BC464+BD464+BE464-BF464-BG464-BH464-Constantes!$F$27)</f>
        <v>0</v>
      </c>
      <c r="BJ464" s="119">
        <f t="shared" si="69"/>
        <v>5590.5347864083897</v>
      </c>
      <c r="BK464" s="119">
        <f>(Escenarios!$F$11*AU464+0.1*BF464)/(Escenarios!$F$12)</f>
        <v>1.0374771854837612</v>
      </c>
      <c r="BL464" s="119">
        <f>BI464/10/Escenarios!$F$12</f>
        <v>0</v>
      </c>
      <c r="BM464" s="119">
        <f>(Escenarios!$F$11*AW464+0.1*BG464)/(Escenarios!$F$12)</f>
        <v>0.20545896124363519</v>
      </c>
      <c r="BN464" s="121">
        <f t="shared" si="70"/>
        <v>235.84888212237587</v>
      </c>
      <c r="BO464" s="121">
        <f>MAX(0,(BN464-Constantes!$D$13)*(1-EXP(-Constantes!$D$23)))</f>
        <v>1.3493732946302421</v>
      </c>
      <c r="BP464" s="121">
        <f>BL464+AY464*Escenarios!$F$11/Escenarios!$F$12+BO464</f>
        <v>1.357947656206421</v>
      </c>
      <c r="BQ464" s="121">
        <f>0.0526*BL464*Observaciones!$F463^1.218</f>
        <v>0</v>
      </c>
      <c r="BR464" s="121">
        <f>BQ464*Constantes!$F$38</f>
        <v>0</v>
      </c>
      <c r="BS464" s="121">
        <f t="shared" si="71"/>
        <v>0</v>
      </c>
      <c r="BT464" s="15"/>
      <c r="BU464" s="74">
        <v>458</v>
      </c>
      <c r="BV464" s="75">
        <f>0.0526*Observaciones!$F463^2.218</f>
        <v>0</v>
      </c>
      <c r="BW464" s="75">
        <f>IF(Observaciones!$F463&gt;0.05*$CA$7,((Observaciones!$F463-0.05*$CA$7)^2)/(Observaciones!$F463+0.95*$CA$7),0)</f>
        <v>0</v>
      </c>
      <c r="BX464" s="75">
        <f>0.0526*BW464*Observaciones!$F463^1.218</f>
        <v>0</v>
      </c>
      <c r="BY464" s="27"/>
      <c r="BZ464" s="27"/>
      <c r="CA464" s="103"/>
      <c r="CB464" s="37"/>
    </row>
    <row r="465" spans="2:80" s="2" customFormat="1" ht="14.5" x14ac:dyDescent="0.35">
      <c r="B465" s="36"/>
      <c r="C465" s="74">
        <v>459</v>
      </c>
      <c r="D465" s="146">
        <f>ETo!$I464*((1-Constantes!$D$19)*ETo!$K464+ETo!$L464)</f>
        <v>1.6579716482830451</v>
      </c>
      <c r="E465" s="75">
        <f>MIN(D465*Constantes!$D$17,0.8*(H464+Observaciones!$F464-F465-G465-Constantes!$D$14))</f>
        <v>0.5633598650602778</v>
      </c>
      <c r="F465" s="75">
        <f>IF(Observaciones!$F464&gt;0.05*Constantes!$D$18,((Observaciones!$F464-0.05*Constantes!$D$18)^2)/(Observaciones!$F464+0.95*Constantes!$D$18),0)</f>
        <v>0</v>
      </c>
      <c r="G465" s="75">
        <f>MAX(0,H464+Observaciones!$F464-F465-Constantes!$D$13)</f>
        <v>0</v>
      </c>
      <c r="H465" s="75">
        <f>H464+Observaciones!$F464-F465-E465-G465-I464</f>
        <v>25.631145039091489</v>
      </c>
      <c r="I465" s="75">
        <f>MAX(0,(H465-Constantes!$D$14)*(1-EXP(-Constantes!$D$22)))</f>
        <v>1.8055125074024423E-3</v>
      </c>
      <c r="J465" s="75">
        <f t="shared" si="63"/>
        <v>227.56759321986084</v>
      </c>
      <c r="K465" s="75">
        <f>MAX(0,(J465-Constantes!$D$13)*(1-EXP(-Constantes!$D$23)))</f>
        <v>1.2921702537488959</v>
      </c>
      <c r="L465" s="75">
        <f t="shared" si="64"/>
        <v>1.2939757662562983</v>
      </c>
      <c r="M465" s="75">
        <f>0.0526*F465*Observaciones!$F464^1.218</f>
        <v>0</v>
      </c>
      <c r="N465" s="75">
        <f>M465*Constantes!$D$38</f>
        <v>0</v>
      </c>
      <c r="O465" s="75">
        <f t="shared" si="65"/>
        <v>0</v>
      </c>
      <c r="P465" s="15"/>
      <c r="Q465" s="120">
        <v>459</v>
      </c>
      <c r="R465" s="146">
        <f>ETo!$I464*((1-Constantes!$E$19)*ETo!$K464+ETo!$L464)</f>
        <v>1.6582116713234829</v>
      </c>
      <c r="S465" s="121">
        <f>MIN(R465*Constantes!$E$17,0.8*(V464+Observaciones!$F464-T465-U465-Constantes!$D$14))</f>
        <v>0.55502113252576923</v>
      </c>
      <c r="T465" s="121">
        <f>IF(Observaciones!$F464&gt;0.05*Constantes!$E$18,((Observaciones!$F464-0.05*Constantes!$E$18)^2)/(Observaciones!$F464+0.95*Constantes!$E$18),0)</f>
        <v>0</v>
      </c>
      <c r="U465" s="121">
        <f>MAX(0,V464+Observaciones!$F464-T465-Constantes!$D$13)</f>
        <v>0</v>
      </c>
      <c r="V465" s="121">
        <f>V464+Observaciones!$F464-T465-S465-U465-W464</f>
        <v>25.629203858201553</v>
      </c>
      <c r="W465" s="121">
        <f>MAX(0,(V465-Constantes!$D$14)*(1-EXP(-Constantes!$D$22)))</f>
        <v>1.778787696458845E-3</v>
      </c>
      <c r="X465" s="119">
        <f>X464+(Entradas!$E$19*U465-Y464)/(800*Entradas!$D$44)</f>
        <v>0</v>
      </c>
      <c r="Y465" s="119">
        <f>8000*Entradas!$D$45*X465/Constantes!$E$32</f>
        <v>0</v>
      </c>
      <c r="Z465" s="119">
        <f>10*Escenarios!$E$11*T465</f>
        <v>0</v>
      </c>
      <c r="AA465" s="119">
        <f>10*Escenarios!$E$11*Y465</f>
        <v>0</v>
      </c>
      <c r="AB465" s="119">
        <f>0.001*Observaciones!$F464*Escenarios!$E$9</f>
        <v>0</v>
      </c>
      <c r="AC465" s="119">
        <f>Observaciones!$I464</f>
        <v>0</v>
      </c>
      <c r="AD465" s="119">
        <f>MIN(0.0005*ETo!$M464*Escenarios!$E$9*(AH464/Constantes!$E$27)^(2/3),AH464+Z465+AA465+AB465+AC465)</f>
        <v>4.8305163646536107</v>
      </c>
      <c r="AE465" s="119">
        <f>MIN(Constantes!$E$26*(AH464/Constantes!$E$27)^(2/3),AH464+Z465+AA465+AB465+AC465-AD465)</f>
        <v>19.426937466905652</v>
      </c>
      <c r="AF465" s="119">
        <f>MIN(Entradas!$E$20,AH464+Z465+AA465+AB465+AC465-AD465-AE465)</f>
        <v>1</v>
      </c>
      <c r="AG465" s="119">
        <f>MAX(0,AH464+Z465+AA465+AB465+AC465-AD465-AE465-AF465-Constantes!$E$27)</f>
        <v>0</v>
      </c>
      <c r="AH465" s="119">
        <f t="shared" si="66"/>
        <v>6356.940359086534</v>
      </c>
      <c r="AI465" s="119">
        <f>(Escenarios!$E$11*S465+0.1*AD465)/(Escenarios!$E$12)</f>
        <v>0.56089373453155433</v>
      </c>
      <c r="AJ465" s="119">
        <f>AG465/10/Escenarios!$E$12</f>
        <v>0</v>
      </c>
      <c r="AK465" s="119">
        <f>(Escenarios!$E$11*U465+0.1*AE465)/(Escenarios!$E$12)</f>
        <v>5.5505535619730442E-2</v>
      </c>
      <c r="AL465" s="121">
        <f t="shared" si="67"/>
        <v>231.59167844477912</v>
      </c>
      <c r="AM465" s="121">
        <f>MAX(0,(AL465-Constantes!$D$13)*(1-EXP(-Constantes!$D$23)))</f>
        <v>1.3199666408017752</v>
      </c>
      <c r="AN465" s="121">
        <f>AJ465+W465*Escenarios!$E$11/Escenarios!$E$12+AM465</f>
        <v>1.3217200172454275</v>
      </c>
      <c r="AO465" s="121">
        <f>0.0526*AJ465*Observaciones!$F464^1.218</f>
        <v>0</v>
      </c>
      <c r="AP465" s="121">
        <f>AO465*Constantes!$E$38</f>
        <v>0</v>
      </c>
      <c r="AQ465" s="121">
        <f t="shared" si="68"/>
        <v>0</v>
      </c>
      <c r="AR465" s="15"/>
      <c r="AS465" s="74">
        <v>459</v>
      </c>
      <c r="AT465" s="146">
        <f>ETo!$I464*((1-Constantes!$F$19)*ETo!$K464+ETo!$L464)</f>
        <v>1.6589753809976022</v>
      </c>
      <c r="AU465" s="121">
        <f>MIN(AT465*Constantes!$F$17,0.8*(AX464+Observaciones!$F464-AV465-AW465-Constantes!$D$14))</f>
        <v>0.52844190635038613</v>
      </c>
      <c r="AV465" s="121">
        <f>IF(Observaciones!$F464&gt;0.05*Constantes!$F$18,((Observaciones!$F464-0.05*Constantes!$F$18)^2)/(Observaciones!$F464+0.95*Constantes!$F$18),0)</f>
        <v>0</v>
      </c>
      <c r="AW465" s="121">
        <f>MAX(0,AX464+Observaciones!$F464-AV465-Constantes!$D$13)</f>
        <v>0</v>
      </c>
      <c r="AX465" s="121">
        <f>AX464+Observaciones!$F464-AV465-AU465-AW465-AY464</f>
        <v>25.623016456734074</v>
      </c>
      <c r="AY465" s="121">
        <f>MAX(0,(AX465-Constantes!$D$14)*(1-EXP(-Constantes!$D$22)))</f>
        <v>1.6936039120378451E-3</v>
      </c>
      <c r="AZ465" s="119">
        <f>AZ464+(Entradas!$F$19*AW465-BA464)/(800*Entradas!$D$44)</f>
        <v>0</v>
      </c>
      <c r="BA465" s="119">
        <f>8000*Entradas!$D$45*AZ465/Constantes!$F$32</f>
        <v>0</v>
      </c>
      <c r="BB465" s="119">
        <f>10*Escenarios!$F$11*AV465</f>
        <v>0</v>
      </c>
      <c r="BC465" s="119">
        <f>10*Escenarios!$F$11*BA465</f>
        <v>0</v>
      </c>
      <c r="BD465" s="119">
        <f>0.001*Observaciones!$F464*Escenarios!$F$9</f>
        <v>0</v>
      </c>
      <c r="BE465" s="119">
        <f>Observaciones!$I464</f>
        <v>0</v>
      </c>
      <c r="BF465" s="119">
        <f>MIN(0.0005*ETo!$M464*Escenarios!$F$9*(BJ464/Constantes!$F$27)^(2/3),BJ464+BB465+BE465+BC465+BD465)</f>
        <v>17.68923064587975</v>
      </c>
      <c r="BG465" s="119">
        <f>MIN(Constantes!$F$26*(BJ464/Constantes!$F$27)^(2/3),BJ464+BB465+BC465+BD465+BE465-BF465)</f>
        <v>71.140961266533139</v>
      </c>
      <c r="BH465" s="119">
        <f>MIN(Entradas!$F$20,BJ464+BB465+BC465+BD465+BE465-BF465-BG465)</f>
        <v>1</v>
      </c>
      <c r="BI465" s="119">
        <f>MAX(0,BJ464+BB465+BC465+BD465+BE465-BF465-BG465-BH465-Constantes!$F$27)</f>
        <v>0</v>
      </c>
      <c r="BJ465" s="119">
        <f t="shared" si="69"/>
        <v>5500.7045944959773</v>
      </c>
      <c r="BK465" s="119">
        <f>(Escenarios!$F$11*AU465+0.1*BF465)/(Escenarios!$F$12)</f>
        <v>0.54878588497573488</v>
      </c>
      <c r="BL465" s="119">
        <f>BI465/10/Escenarios!$F$12</f>
        <v>0</v>
      </c>
      <c r="BM465" s="119">
        <f>(Escenarios!$F$11*AW465+0.1*BG465)/(Escenarios!$F$12)</f>
        <v>0.20325988933295183</v>
      </c>
      <c r="BN465" s="121">
        <f t="shared" si="70"/>
        <v>234.70276871707856</v>
      </c>
      <c r="BO465" s="121">
        <f>MAX(0,(BN465-Constantes!$D$13)*(1-EXP(-Constantes!$D$23)))</f>
        <v>1.3414565110534766</v>
      </c>
      <c r="BP465" s="121">
        <f>BL465+AY465*Escenarios!$F$11/Escenarios!$F$12+BO465</f>
        <v>1.3430533375991123</v>
      </c>
      <c r="BQ465" s="121">
        <f>0.0526*BL465*Observaciones!$F464^1.218</f>
        <v>0</v>
      </c>
      <c r="BR465" s="121">
        <f>BQ465*Constantes!$F$38</f>
        <v>0</v>
      </c>
      <c r="BS465" s="121">
        <f t="shared" si="71"/>
        <v>0</v>
      </c>
      <c r="BT465" s="15"/>
      <c r="BU465" s="74">
        <v>459</v>
      </c>
      <c r="BV465" s="75">
        <f>0.0526*Observaciones!$F464^2.218</f>
        <v>0</v>
      </c>
      <c r="BW465" s="75">
        <f>IF(Observaciones!$F464&gt;0.05*$CA$7,((Observaciones!$F464-0.05*$CA$7)^2)/(Observaciones!$F464+0.95*$CA$7),0)</f>
        <v>0</v>
      </c>
      <c r="BX465" s="75">
        <f>0.0526*BW465*Observaciones!$F464^1.218</f>
        <v>0</v>
      </c>
      <c r="BY465" s="27"/>
      <c r="BZ465" s="27"/>
      <c r="CA465" s="103"/>
      <c r="CB465" s="37"/>
    </row>
    <row r="466" spans="2:80" s="2" customFormat="1" ht="14.5" x14ac:dyDescent="0.35">
      <c r="B466" s="36"/>
      <c r="C466" s="74">
        <v>460</v>
      </c>
      <c r="D466" s="146">
        <f>ETo!$I465*((1-Constantes!$D$19)*ETo!$K465+ETo!$L465)</f>
        <v>1.6092465078415596</v>
      </c>
      <c r="E466" s="75">
        <f>MIN(D466*Constantes!$D$17,0.8*(H465+Observaciones!$F465-F466-G466-Constantes!$D$14))</f>
        <v>0.10491603127318855</v>
      </c>
      <c r="F466" s="75">
        <f>IF(Observaciones!$F465&gt;0.05*Constantes!$D$18,((Observaciones!$F465-0.05*Constantes!$D$18)^2)/(Observaciones!$F465+0.95*Constantes!$D$18),0)</f>
        <v>0</v>
      </c>
      <c r="G466" s="75">
        <f>MAX(0,H465+Observaciones!$F465-F466-Constantes!$D$13)</f>
        <v>0</v>
      </c>
      <c r="H466" s="75">
        <f>H465+Observaciones!$F465-F466-E466-G466-I465</f>
        <v>25.524423495310899</v>
      </c>
      <c r="I466" s="75">
        <f>MAX(0,(H466-Constantes!$D$14)*(1-EXP(-Constantes!$D$22)))</f>
        <v>3.3624547725014797E-4</v>
      </c>
      <c r="J466" s="75">
        <f t="shared" si="63"/>
        <v>226.27542296611193</v>
      </c>
      <c r="K466" s="75">
        <f>MAX(0,(J466-Constantes!$D$13)*(1-EXP(-Constantes!$D$23)))</f>
        <v>1.2832445818249989</v>
      </c>
      <c r="L466" s="75">
        <f t="shared" si="64"/>
        <v>1.2835808273022491</v>
      </c>
      <c r="M466" s="75">
        <f>0.0526*F466*Observaciones!$F465^1.218</f>
        <v>0</v>
      </c>
      <c r="N466" s="75">
        <f>M466*Constantes!$D$38</f>
        <v>0</v>
      </c>
      <c r="O466" s="75">
        <f t="shared" si="65"/>
        <v>0</v>
      </c>
      <c r="P466" s="15"/>
      <c r="Q466" s="120">
        <v>460</v>
      </c>
      <c r="R466" s="146">
        <f>ETo!$I465*((1-Constantes!$E$19)*ETo!$K465+ETo!$L465)</f>
        <v>1.6094795135302493</v>
      </c>
      <c r="S466" s="121">
        <f>MIN(R466*Constantes!$E$17,0.8*(V465+Observaciones!$F465-T466-U466-Constantes!$D$14))</f>
        <v>0.10336308656123948</v>
      </c>
      <c r="T466" s="121">
        <f>IF(Observaciones!$F465&gt;0.05*Constantes!$E$18,((Observaciones!$F465-0.05*Constantes!$E$18)^2)/(Observaciones!$F465+0.95*Constantes!$E$18),0)</f>
        <v>0</v>
      </c>
      <c r="U466" s="121">
        <f>MAX(0,V465+Observaciones!$F465-T466-Constantes!$D$13)</f>
        <v>0</v>
      </c>
      <c r="V466" s="121">
        <f>V465+Observaciones!$F465-T466-S466-U466-W465</f>
        <v>25.524061983943856</v>
      </c>
      <c r="W466" s="121">
        <f>MAX(0,(V466-Constantes!$D$14)*(1-EXP(-Constantes!$D$22)))</f>
        <v>3.3126844343106055E-4</v>
      </c>
      <c r="X466" s="119">
        <f>X465+(Entradas!$E$19*U466-Y465)/(800*Entradas!$D$44)</f>
        <v>0</v>
      </c>
      <c r="Y466" s="119">
        <f>8000*Entradas!$D$45*X466/Constantes!$E$32</f>
        <v>0</v>
      </c>
      <c r="Z466" s="119">
        <f>10*Escenarios!$E$11*T466</f>
        <v>0</v>
      </c>
      <c r="AA466" s="119">
        <f>10*Escenarios!$E$11*Y466</f>
        <v>0</v>
      </c>
      <c r="AB466" s="119">
        <f>0.001*Observaciones!$F465*Escenarios!$E$9</f>
        <v>0</v>
      </c>
      <c r="AC466" s="119">
        <f>Observaciones!$I465</f>
        <v>0</v>
      </c>
      <c r="AD466" s="119">
        <f>MIN(0.0005*ETo!$M465*Escenarios!$E$9*(AH465/Constantes!$E$27)^(2/3),AH465+Z466+AA466+AB466+AC466)</f>
        <v>4.6762992352856578</v>
      </c>
      <c r="AE466" s="119">
        <f>MIN(Constantes!$E$26*(AH465/Constantes!$E$27)^(2/3),AH465+Z466+AA466+AB466+AC466-AD466)</f>
        <v>19.375649054883613</v>
      </c>
      <c r="AF466" s="119">
        <f>MIN(Entradas!$E$20,AH465+Z466+AA466+AB466+AC466-AD466-AE466)</f>
        <v>1</v>
      </c>
      <c r="AG466" s="119">
        <f>MAX(0,AH465+Z466+AA466+AB466+AC466-AD466-AE466-AF466-Constantes!$E$27)</f>
        <v>0</v>
      </c>
      <c r="AH466" s="119">
        <f t="shared" si="66"/>
        <v>6331.888410796364</v>
      </c>
      <c r="AI466" s="119">
        <f>(Escenarios!$E$11*S466+0.1*AD466)/(Escenarios!$E$12)</f>
        <v>0.11524732599689508</v>
      </c>
      <c r="AJ466" s="119">
        <f>AG466/10/Escenarios!$E$12</f>
        <v>0</v>
      </c>
      <c r="AK466" s="119">
        <f>(Escenarios!$E$11*U466+0.1*AE466)/(Escenarios!$E$12)</f>
        <v>5.5358997299667471E-2</v>
      </c>
      <c r="AL466" s="121">
        <f t="shared" si="67"/>
        <v>230.32707080127702</v>
      </c>
      <c r="AM466" s="121">
        <f>MAX(0,(AL466-Constantes!$D$13)*(1-EXP(-Constantes!$D$23)))</f>
        <v>1.3112313577339252</v>
      </c>
      <c r="AN466" s="121">
        <f>AJ466+W466*Escenarios!$E$11/Escenarios!$E$12+AM466</f>
        <v>1.3115578937710215</v>
      </c>
      <c r="AO466" s="121">
        <f>0.0526*AJ466*Observaciones!$F465^1.218</f>
        <v>0</v>
      </c>
      <c r="AP466" s="121">
        <f>AO466*Constantes!$E$38</f>
        <v>0</v>
      </c>
      <c r="AQ466" s="121">
        <f t="shared" si="68"/>
        <v>0</v>
      </c>
      <c r="AR466" s="15"/>
      <c r="AS466" s="74">
        <v>460</v>
      </c>
      <c r="AT466" s="146">
        <f>ETo!$I465*((1-Constantes!$F$19)*ETo!$K465+ETo!$L465)</f>
        <v>1.6102208952669901</v>
      </c>
      <c r="AU466" s="121">
        <f>MIN(AT466*Constantes!$F$17,0.8*(AX465+Observaciones!$F465-AV466-AW466-Constantes!$D$14))</f>
        <v>9.841316538725664E-2</v>
      </c>
      <c r="AV466" s="121">
        <f>IF(Observaciones!$F465&gt;0.05*Constantes!$F$18,((Observaciones!$F465-0.05*Constantes!$F$18)^2)/(Observaciones!$F465+0.95*Constantes!$F$18),0)</f>
        <v>0</v>
      </c>
      <c r="AW466" s="121">
        <f>MAX(0,AX465+Observaciones!$F465-AV466-Constantes!$D$13)</f>
        <v>0</v>
      </c>
      <c r="AX466" s="121">
        <f>AX465+Observaciones!$F465-AV466-AU466-AW466-AY465</f>
        <v>25.52290968743478</v>
      </c>
      <c r="AY466" s="121">
        <f>MAX(0,(AX466-Constantes!$D$14)*(1-EXP(-Constantes!$D$22)))</f>
        <v>3.1540443687933759E-4</v>
      </c>
      <c r="AZ466" s="119">
        <f>AZ465+(Entradas!$F$19*AW466-BA465)/(800*Entradas!$D$44)</f>
        <v>0</v>
      </c>
      <c r="BA466" s="119">
        <f>8000*Entradas!$D$45*AZ466/Constantes!$F$32</f>
        <v>0</v>
      </c>
      <c r="BB466" s="119">
        <f>10*Escenarios!$F$11*AV466</f>
        <v>0</v>
      </c>
      <c r="BC466" s="119">
        <f>10*Escenarios!$F$11*BA466</f>
        <v>0</v>
      </c>
      <c r="BD466" s="119">
        <f>0.001*Observaciones!$F465*Escenarios!$F$9</f>
        <v>0</v>
      </c>
      <c r="BE466" s="119">
        <f>Observaciones!$I465</f>
        <v>0</v>
      </c>
      <c r="BF466" s="119">
        <f>MIN(0.0005*ETo!$M465*Escenarios!$F$9*(BJ465/Constantes!$F$27)^(2/3),BJ465+BB466+BE466+BC466+BD466)</f>
        <v>16.98539856941008</v>
      </c>
      <c r="BG466" s="119">
        <f>MIN(Constantes!$F$26*(BJ465/Constantes!$F$27)^(2/3),BJ465+BB466+BC466+BD466+BE466-BF466)</f>
        <v>70.376831160615026</v>
      </c>
      <c r="BH466" s="119">
        <f>MIN(Entradas!$F$20,BJ465+BB466+BC466+BD466+BE466-BF466-BG466)</f>
        <v>1</v>
      </c>
      <c r="BI466" s="119">
        <f>MAX(0,BJ465+BB466+BC466+BD466+BE466-BF466-BG466-BH466-Constantes!$F$27)</f>
        <v>0</v>
      </c>
      <c r="BJ466" s="119">
        <f t="shared" si="69"/>
        <v>5412.342364765952</v>
      </c>
      <c r="BK466" s="119">
        <f>(Escenarios!$F$11*AU466+0.1*BF466)/(Escenarios!$F$12)</f>
        <v>0.14131926613487078</v>
      </c>
      <c r="BL466" s="119">
        <f>BI466/10/Escenarios!$F$12</f>
        <v>0</v>
      </c>
      <c r="BM466" s="119">
        <f>(Escenarios!$F$11*AW466+0.1*BG466)/(Escenarios!$F$12)</f>
        <v>0.20107666045890008</v>
      </c>
      <c r="BN466" s="121">
        <f t="shared" si="70"/>
        <v>233.56238886648399</v>
      </c>
      <c r="BO466" s="121">
        <f>MAX(0,(BN466-Constantes!$D$13)*(1-EXP(-Constantes!$D$23)))</f>
        <v>1.3335793320319824</v>
      </c>
      <c r="BP466" s="121">
        <f>BL466+AY466*Escenarios!$F$11/Escenarios!$F$12+BO466</f>
        <v>1.333876713358183</v>
      </c>
      <c r="BQ466" s="121">
        <f>0.0526*BL466*Observaciones!$F465^1.218</f>
        <v>0</v>
      </c>
      <c r="BR466" s="121">
        <f>BQ466*Constantes!$F$38</f>
        <v>0</v>
      </c>
      <c r="BS466" s="121">
        <f t="shared" si="71"/>
        <v>0</v>
      </c>
      <c r="BT466" s="15"/>
      <c r="BU466" s="74">
        <v>460</v>
      </c>
      <c r="BV466" s="75">
        <f>0.0526*Observaciones!$F465^2.218</f>
        <v>0</v>
      </c>
      <c r="BW466" s="75">
        <f>IF(Observaciones!$F465&gt;0.05*$CA$7,((Observaciones!$F465-0.05*$CA$7)^2)/(Observaciones!$F465+0.95*$CA$7),0)</f>
        <v>0</v>
      </c>
      <c r="BX466" s="75">
        <f>0.0526*BW466*Observaciones!$F465^1.218</f>
        <v>0</v>
      </c>
      <c r="BY466" s="27"/>
      <c r="BZ466" s="27"/>
      <c r="CA466" s="103"/>
      <c r="CB466" s="37"/>
    </row>
    <row r="467" spans="2:80" s="2" customFormat="1" ht="14.5" x14ac:dyDescent="0.35">
      <c r="B467" s="36"/>
      <c r="C467" s="74">
        <v>461</v>
      </c>
      <c r="D467" s="146">
        <f>ETo!$I466*((1-Constantes!$D$19)*ETo!$K466+ETo!$L466)</f>
        <v>1.6194850239360317</v>
      </c>
      <c r="E467" s="75">
        <f>MIN(D467*Constantes!$D$17,0.8*(H466+Observaciones!$F466-F467-G467-Constantes!$D$14))</f>
        <v>1.9538796248716041E-2</v>
      </c>
      <c r="F467" s="75">
        <f>IF(Observaciones!$F466&gt;0.05*Constantes!$D$18,((Observaciones!$F466-0.05*Constantes!$D$18)^2)/(Observaciones!$F466+0.95*Constantes!$D$18),0)</f>
        <v>0</v>
      </c>
      <c r="G467" s="75">
        <f>MAX(0,H466+Observaciones!$F466-F467-Constantes!$D$13)</f>
        <v>0</v>
      </c>
      <c r="H467" s="75">
        <f>H466+Observaciones!$F466-F467-E467-G467-I466</f>
        <v>25.504548453584931</v>
      </c>
      <c r="I467" s="75">
        <f>MAX(0,(H467-Constantes!$D$14)*(1-EXP(-Constantes!$D$22)))</f>
        <v>6.2619904601938175E-5</v>
      </c>
      <c r="J467" s="75">
        <f t="shared" si="63"/>
        <v>224.99217838428694</v>
      </c>
      <c r="K467" s="75">
        <f>MAX(0,(J467-Constantes!$D$13)*(1-EXP(-Constantes!$D$23)))</f>
        <v>1.2743805640206438</v>
      </c>
      <c r="L467" s="75">
        <f t="shared" si="64"/>
        <v>1.2744431839252457</v>
      </c>
      <c r="M467" s="75">
        <f>0.0526*F467*Observaciones!$F466^1.218</f>
        <v>0</v>
      </c>
      <c r="N467" s="75">
        <f>M467*Constantes!$D$38</f>
        <v>0</v>
      </c>
      <c r="O467" s="75">
        <f t="shared" si="65"/>
        <v>0</v>
      </c>
      <c r="P467" s="15"/>
      <c r="Q467" s="120">
        <v>461</v>
      </c>
      <c r="R467" s="146">
        <f>ETo!$I466*((1-Constantes!$E$19)*ETo!$K466+ETo!$L466)</f>
        <v>1.6197200120331492</v>
      </c>
      <c r="S467" s="121">
        <f>MIN(R467*Constantes!$E$17,0.8*(V466+Observaciones!$F466-T467-U467-Constantes!$D$14))</f>
        <v>1.9249587155081828E-2</v>
      </c>
      <c r="T467" s="121">
        <f>IF(Observaciones!$F466&gt;0.05*Constantes!$E$18,((Observaciones!$F466-0.05*Constantes!$E$18)^2)/(Observaciones!$F466+0.95*Constantes!$E$18),0)</f>
        <v>0</v>
      </c>
      <c r="U467" s="121">
        <f>MAX(0,V466+Observaciones!$F466-T467-Constantes!$D$13)</f>
        <v>0</v>
      </c>
      <c r="V467" s="121">
        <f>V466+Observaciones!$F466-T467-S467-U467-W466</f>
        <v>25.504481128345343</v>
      </c>
      <c r="W467" s="121">
        <f>MAX(0,(V467-Constantes!$D$14)*(1-EXP(-Constantes!$D$22)))</f>
        <v>6.1693018133478287E-5</v>
      </c>
      <c r="X467" s="119">
        <f>X466+(Entradas!$E$19*U467-Y466)/(800*Entradas!$D$44)</f>
        <v>0</v>
      </c>
      <c r="Y467" s="119">
        <f>8000*Entradas!$D$45*X467/Constantes!$E$32</f>
        <v>0</v>
      </c>
      <c r="Z467" s="119">
        <f>10*Escenarios!$E$11*T467</f>
        <v>0</v>
      </c>
      <c r="AA467" s="119">
        <f>10*Escenarios!$E$11*Y467</f>
        <v>0</v>
      </c>
      <c r="AB467" s="119">
        <f>0.001*Observaciones!$F466*Escenarios!$E$9</f>
        <v>0</v>
      </c>
      <c r="AC467" s="119">
        <f>Observaciones!$I466</f>
        <v>0</v>
      </c>
      <c r="AD467" s="119">
        <f>MIN(0.0005*ETo!$M466*Escenarios!$E$9*(AH466/Constantes!$E$27)^(2/3),AH466+Z467+AA467+AB467+AC467)</f>
        <v>4.6953457531953031</v>
      </c>
      <c r="AE467" s="119">
        <f>MIN(Constantes!$E$26*(AH466/Constantes!$E$27)^(2/3),AH466+Z467+AA467+AB467+AC467-AD467)</f>
        <v>19.324710804058039</v>
      </c>
      <c r="AF467" s="119">
        <f>MIN(Entradas!$E$20,AH466+Z467+AA467+AB467+AC467-AD467-AE467)</f>
        <v>1</v>
      </c>
      <c r="AG467" s="119">
        <f>MAX(0,AH466+Z467+AA467+AB467+AC467-AD467-AE467-AF467-Constantes!$E$27)</f>
        <v>0</v>
      </c>
      <c r="AH467" s="119">
        <f t="shared" si="66"/>
        <v>6306.8683542391109</v>
      </c>
      <c r="AI467" s="119">
        <f>(Escenarios!$E$11*S467+0.1*AD467)/(Escenarios!$E$12)</f>
        <v>3.2389866633424386E-2</v>
      </c>
      <c r="AJ467" s="119">
        <f>AG467/10/Escenarios!$E$12</f>
        <v>0</v>
      </c>
      <c r="AK467" s="119">
        <f>(Escenarios!$E$11*U467+0.1*AE467)/(Escenarios!$E$12)</f>
        <v>5.5213459440165834E-2</v>
      </c>
      <c r="AL467" s="121">
        <f t="shared" si="67"/>
        <v>229.07105290298324</v>
      </c>
      <c r="AM467" s="121">
        <f>MAX(0,(AL467-Constantes!$D$13)*(1-EXP(-Constantes!$D$23)))</f>
        <v>1.3025554083702964</v>
      </c>
      <c r="AN467" s="121">
        <f>AJ467+W467*Escenarios!$E$11/Escenarios!$E$12+AM467</f>
        <v>1.3026162200595994</v>
      </c>
      <c r="AO467" s="121">
        <f>0.0526*AJ467*Observaciones!$F466^1.218</f>
        <v>0</v>
      </c>
      <c r="AP467" s="121">
        <f>AO467*Constantes!$E$38</f>
        <v>0</v>
      </c>
      <c r="AQ467" s="121">
        <f t="shared" si="68"/>
        <v>0</v>
      </c>
      <c r="AR467" s="15"/>
      <c r="AS467" s="74">
        <v>461</v>
      </c>
      <c r="AT467" s="146">
        <f>ETo!$I466*((1-Constantes!$F$19)*ETo!$K466+ETo!$L466)</f>
        <v>1.6204677014330702</v>
      </c>
      <c r="AU467" s="121">
        <f>MIN(AT467*Constantes!$F$17,0.8*(AX466+Observaciones!$F466-AV467-AW467-Constantes!$D$14))</f>
        <v>1.832774994782085E-2</v>
      </c>
      <c r="AV467" s="121">
        <f>IF(Observaciones!$F466&gt;0.05*Constantes!$F$18,((Observaciones!$F466-0.05*Constantes!$F$18)^2)/(Observaciones!$F466+0.95*Constantes!$F$18),0)</f>
        <v>0</v>
      </c>
      <c r="AW467" s="121">
        <f>MAX(0,AX466+Observaciones!$F466-AV467-Constantes!$D$13)</f>
        <v>0</v>
      </c>
      <c r="AX467" s="121">
        <f>AX466+Observaciones!$F466-AV467-AU467-AW467-AY466</f>
        <v>25.504266533050078</v>
      </c>
      <c r="AY467" s="121">
        <f>MAX(0,(AX467-Constantes!$D$14)*(1-EXP(-Constantes!$D$22)))</f>
        <v>5.8738621289226879E-5</v>
      </c>
      <c r="AZ467" s="119">
        <f>AZ466+(Entradas!$F$19*AW467-BA466)/(800*Entradas!$D$44)</f>
        <v>0</v>
      </c>
      <c r="BA467" s="119">
        <f>8000*Entradas!$D$45*AZ467/Constantes!$F$32</f>
        <v>0</v>
      </c>
      <c r="BB467" s="119">
        <f>10*Escenarios!$F$11*AV467</f>
        <v>0</v>
      </c>
      <c r="BC467" s="119">
        <f>10*Escenarios!$F$11*BA467</f>
        <v>0</v>
      </c>
      <c r="BD467" s="119">
        <f>0.001*Observaciones!$F466*Escenarios!$F$9</f>
        <v>0</v>
      </c>
      <c r="BE467" s="119">
        <f>Observaciones!$I466</f>
        <v>0</v>
      </c>
      <c r="BF467" s="119">
        <f>MIN(0.0005*ETo!$M466*Escenarios!$F$9*(BJ466/Constantes!$F$27)^(2/3),BJ466+BB467+BE467+BC467+BD467)</f>
        <v>16.915918141121036</v>
      </c>
      <c r="BG467" s="119">
        <f>MIN(Constantes!$F$26*(BJ466/Constantes!$F$27)^(2/3),BJ466+BB467+BC467+BD467+BE467-BF467)</f>
        <v>69.621119134799059</v>
      </c>
      <c r="BH467" s="119">
        <f>MIN(Entradas!$F$20,BJ466+BB467+BC467+BD467+BE467-BF467-BG467)</f>
        <v>1</v>
      </c>
      <c r="BI467" s="119">
        <f>MAX(0,BJ466+BB467+BC467+BD467+BE467-BF467-BG467-BH467-Constantes!$F$27)</f>
        <v>0</v>
      </c>
      <c r="BJ467" s="119">
        <f t="shared" si="69"/>
        <v>5324.8053274900312</v>
      </c>
      <c r="BK467" s="119">
        <f>(Escenarios!$F$11*AU467+0.1*BF467)/(Escenarios!$F$12)</f>
        <v>6.561164463971976E-2</v>
      </c>
      <c r="BL467" s="119">
        <f>BI467/10/Escenarios!$F$12</f>
        <v>0</v>
      </c>
      <c r="BM467" s="119">
        <f>(Escenarios!$F$11*AW467+0.1*BG467)/(Escenarios!$F$12)</f>
        <v>0.19891748324228303</v>
      </c>
      <c r="BN467" s="121">
        <f t="shared" si="70"/>
        <v>232.42772701769428</v>
      </c>
      <c r="BO467" s="121">
        <f>MAX(0,(BN467-Constantes!$D$13)*(1-EXP(-Constantes!$D$23)))</f>
        <v>1.3257416501340462</v>
      </c>
      <c r="BP467" s="121">
        <f>BL467+AY467*Escenarios!$F$11/Escenarios!$F$12+BO467</f>
        <v>1.3257970322626904</v>
      </c>
      <c r="BQ467" s="121">
        <f>0.0526*BL467*Observaciones!$F466^1.218</f>
        <v>0</v>
      </c>
      <c r="BR467" s="121">
        <f>BQ467*Constantes!$F$38</f>
        <v>0</v>
      </c>
      <c r="BS467" s="121">
        <f t="shared" si="71"/>
        <v>0</v>
      </c>
      <c r="BT467" s="15"/>
      <c r="BU467" s="74">
        <v>461</v>
      </c>
      <c r="BV467" s="75">
        <f>0.0526*Observaciones!$F466^2.218</f>
        <v>0</v>
      </c>
      <c r="BW467" s="75">
        <f>IF(Observaciones!$F466&gt;0.05*$CA$7,((Observaciones!$F466-0.05*$CA$7)^2)/(Observaciones!$F466+0.95*$CA$7),0)</f>
        <v>0</v>
      </c>
      <c r="BX467" s="75">
        <f>0.0526*BW467*Observaciones!$F466^1.218</f>
        <v>0</v>
      </c>
      <c r="BY467" s="27"/>
      <c r="BZ467" s="27"/>
      <c r="CA467" s="103"/>
      <c r="CB467" s="37"/>
    </row>
    <row r="468" spans="2:80" s="2" customFormat="1" ht="14.5" x14ac:dyDescent="0.35">
      <c r="B468" s="36"/>
      <c r="C468" s="74">
        <v>462</v>
      </c>
      <c r="D468" s="146">
        <f>ETo!$I467*((1-Constantes!$D$19)*ETo!$K467+ETo!$L467)</f>
        <v>1.6789269859292422</v>
      </c>
      <c r="E468" s="75">
        <f>MIN(D468*Constantes!$D$17,0.8*(H467+Observaciones!$F467-F468-G468-Constantes!$D$14))</f>
        <v>1.0442853397041212</v>
      </c>
      <c r="F468" s="75">
        <f>IF(Observaciones!$F467&gt;0.05*Constantes!$D$18,((Observaciones!$F467-0.05*Constantes!$D$18)^2)/(Observaciones!$F467+0.95*Constantes!$D$18),0)</f>
        <v>0</v>
      </c>
      <c r="G468" s="75">
        <f>MAX(0,H467+Observaciones!$F467-F468-Constantes!$D$13)</f>
        <v>0</v>
      </c>
      <c r="H468" s="75">
        <f>H467+Observaciones!$F467-F468-E468-G468-I467</f>
        <v>27.560200493976211</v>
      </c>
      <c r="I468" s="75">
        <f>MAX(0,(H468-Constantes!$D$14)*(1-EXP(-Constantes!$D$22)))</f>
        <v>2.8363389003497795E-2</v>
      </c>
      <c r="J468" s="75">
        <f t="shared" si="63"/>
        <v>223.7177978202663</v>
      </c>
      <c r="K468" s="75">
        <f>MAX(0,(J468-Constantes!$D$13)*(1-EXP(-Constantes!$D$23)))</f>
        <v>1.2655777744597185</v>
      </c>
      <c r="L468" s="75">
        <f t="shared" si="64"/>
        <v>1.2939411634632163</v>
      </c>
      <c r="M468" s="75">
        <f>0.0526*F468*Observaciones!$F467^1.218</f>
        <v>0</v>
      </c>
      <c r="N468" s="75">
        <f>M468*Constantes!$D$38</f>
        <v>0</v>
      </c>
      <c r="O468" s="75">
        <f t="shared" si="65"/>
        <v>0</v>
      </c>
      <c r="P468" s="15"/>
      <c r="Q468" s="120">
        <v>462</v>
      </c>
      <c r="R468" s="146">
        <f>ETo!$I467*((1-Constantes!$E$19)*ETo!$K467+ETo!$L467)</f>
        <v>1.6791713905753827</v>
      </c>
      <c r="S468" s="121">
        <f>MIN(R468*Constantes!$E$17,0.8*(V467+Observaciones!$F467-T468-U468-Constantes!$D$14))</f>
        <v>1.0451944712878918</v>
      </c>
      <c r="T468" s="121">
        <f>IF(Observaciones!$F467&gt;0.05*Constantes!$E$18,((Observaciones!$F467-0.05*Constantes!$E$18)^2)/(Observaciones!$F467+0.95*Constantes!$E$18),0)</f>
        <v>0</v>
      </c>
      <c r="U468" s="121">
        <f>MAX(0,V467+Observaciones!$F467-T468-Constantes!$D$13)</f>
        <v>0</v>
      </c>
      <c r="V468" s="121">
        <f>V467+Observaciones!$F467-T468-S468-U468-W467</f>
        <v>27.55922496403932</v>
      </c>
      <c r="W468" s="121">
        <f>MAX(0,(V468-Constantes!$D$14)*(1-EXP(-Constantes!$D$22)))</f>
        <v>2.8349958594581039E-2</v>
      </c>
      <c r="X468" s="119">
        <f>X467+(Entradas!$E$19*U468-Y467)/(800*Entradas!$D$44)</f>
        <v>0</v>
      </c>
      <c r="Y468" s="119">
        <f>8000*Entradas!$D$45*X468/Constantes!$E$32</f>
        <v>0</v>
      </c>
      <c r="Z468" s="119">
        <f>10*Escenarios!$E$11*T468</f>
        <v>0</v>
      </c>
      <c r="AA468" s="119">
        <f>10*Escenarios!$E$11*Y468</f>
        <v>0</v>
      </c>
      <c r="AB468" s="119">
        <f>0.001*Observaciones!$F467*Escenarios!$E$9</f>
        <v>15.500000000000002</v>
      </c>
      <c r="AC468" s="119">
        <f>Observaciones!$I467</f>
        <v>0</v>
      </c>
      <c r="AD468" s="119">
        <f>MIN(0.0005*ETo!$M467*Escenarios!$E$9*(AH467/Constantes!$E$27)^(2/3),AH467+Z468+AA468+AB468+AC468)</f>
        <v>4.8574849649311567</v>
      </c>
      <c r="AE468" s="119">
        <f>MIN(Constantes!$E$26*(AH467/Constantes!$E$27)^(2/3),AH467+Z468+AA468+AB468+AC468-AD468)</f>
        <v>19.273770304177695</v>
      </c>
      <c r="AF468" s="119">
        <f>MIN(Entradas!$E$20,AH467+Z468+AA468+AB468+AC468-AD468-AE468)</f>
        <v>1</v>
      </c>
      <c r="AG468" s="119">
        <f>MAX(0,AH467+Z468+AA468+AB468+AC468-AD468-AE468-AF468-Constantes!$E$27)</f>
        <v>0</v>
      </c>
      <c r="AH468" s="119">
        <f t="shared" si="66"/>
        <v>6297.2370989700021</v>
      </c>
      <c r="AI468" s="119">
        <f>(Escenarios!$E$11*S468+0.1*AD468)/(Escenarios!$E$12)</f>
        <v>1.0441416501692966</v>
      </c>
      <c r="AJ468" s="119">
        <f>AG468/10/Escenarios!$E$12</f>
        <v>0</v>
      </c>
      <c r="AK468" s="119">
        <f>(Escenarios!$E$11*U468+0.1*AE468)/(Escenarios!$E$12)</f>
        <v>5.5067915154793416E-2</v>
      </c>
      <c r="AL468" s="121">
        <f t="shared" si="67"/>
        <v>227.82356540976772</v>
      </c>
      <c r="AM468" s="121">
        <f>MAX(0,(AL468-Constantes!$D$13)*(1-EXP(-Constantes!$D$23)))</f>
        <v>1.2939383828186695</v>
      </c>
      <c r="AN468" s="121">
        <f>AJ468+W468*Escenarios!$E$11/Escenarios!$E$12+AM468</f>
        <v>1.3218833420047564</v>
      </c>
      <c r="AO468" s="121">
        <f>0.0526*AJ468*Observaciones!$F467^1.218</f>
        <v>0</v>
      </c>
      <c r="AP468" s="121">
        <f>AO468*Constantes!$E$38</f>
        <v>0</v>
      </c>
      <c r="AQ468" s="121">
        <f t="shared" si="68"/>
        <v>0</v>
      </c>
      <c r="AR468" s="15"/>
      <c r="AS468" s="74">
        <v>462</v>
      </c>
      <c r="AT468" s="146">
        <f>ETo!$I467*((1-Constantes!$F$19)*ETo!$K467+ETo!$L467)</f>
        <v>1.6799490417221936</v>
      </c>
      <c r="AU468" s="121">
        <f>MIN(AT468*Constantes!$F$17,0.8*(AX467+Observaciones!$F467-AV468-AW468-Constantes!$D$14))</f>
        <v>1.0480922839000062</v>
      </c>
      <c r="AV468" s="121">
        <f>IF(Observaciones!$F467&gt;0.05*Constantes!$F$18,((Observaciones!$F467-0.05*Constantes!$F$18)^2)/(Observaciones!$F467+0.95*Constantes!$F$18),0)</f>
        <v>0</v>
      </c>
      <c r="AW468" s="121">
        <f>MAX(0,AX467+Observaciones!$F467-AV468-Constantes!$D$13)</f>
        <v>0</v>
      </c>
      <c r="AX468" s="121">
        <f>AX467+Observaciones!$F467-AV468-AU468-AW468-AY467</f>
        <v>27.556115510528787</v>
      </c>
      <c r="AY468" s="121">
        <f>MAX(0,(AX468-Constantes!$D$14)*(1-EXP(-Constantes!$D$22)))</f>
        <v>2.8307149829237377E-2</v>
      </c>
      <c r="AZ468" s="119">
        <f>AZ467+(Entradas!$F$19*AW468-BA467)/(800*Entradas!$D$44)</f>
        <v>0</v>
      </c>
      <c r="BA468" s="119">
        <f>8000*Entradas!$D$45*AZ468/Constantes!$F$32</f>
        <v>0</v>
      </c>
      <c r="BB468" s="119">
        <f>10*Escenarios!$F$11*AV468</f>
        <v>0</v>
      </c>
      <c r="BC468" s="119">
        <f>10*Escenarios!$F$11*BA468</f>
        <v>0</v>
      </c>
      <c r="BD468" s="119">
        <f>0.001*Observaciones!$F467*Escenarios!$F$9</f>
        <v>62.000000000000007</v>
      </c>
      <c r="BE468" s="119">
        <f>Observaciones!$I467</f>
        <v>0</v>
      </c>
      <c r="BF468" s="119">
        <f>MIN(0.0005*ETo!$M467*Escenarios!$F$9*(BJ467/Constantes!$F$27)^(2/3),BJ467+BB468+BE468+BC468+BD468)</f>
        <v>17.356604560935697</v>
      </c>
      <c r="BG468" s="119">
        <f>MIN(Constantes!$F$26*(BJ467/Constantes!$F$27)^(2/3),BJ467+BB468+BC468+BD468+BE468-BF468)</f>
        <v>68.868398354920842</v>
      </c>
      <c r="BH468" s="119">
        <f>MIN(Entradas!$F$20,BJ467+BB468+BC468+BD468+BE468-BF468-BG468)</f>
        <v>1</v>
      </c>
      <c r="BI468" s="119">
        <f>MAX(0,BJ467+BB468+BC468+BD468+BE468-BF468-BG468-BH468-Constantes!$F$27)</f>
        <v>0</v>
      </c>
      <c r="BJ468" s="119">
        <f t="shared" si="69"/>
        <v>5299.5803245741745</v>
      </c>
      <c r="BK468" s="119">
        <f>(Escenarios!$F$11*AU468+0.1*BF468)/(Escenarios!$F$12)</f>
        <v>1.0377915949941077</v>
      </c>
      <c r="BL468" s="119">
        <f>BI468/10/Escenarios!$F$12</f>
        <v>0</v>
      </c>
      <c r="BM468" s="119">
        <f>(Escenarios!$F$11*AW468+0.1*BG468)/(Escenarios!$F$12)</f>
        <v>0.19676685244263098</v>
      </c>
      <c r="BN468" s="121">
        <f t="shared" si="70"/>
        <v>231.29875222000288</v>
      </c>
      <c r="BO468" s="121">
        <f>MAX(0,(BN468-Constantes!$D$13)*(1-EXP(-Constantes!$D$23)))</f>
        <v>1.3179432515675216</v>
      </c>
      <c r="BP468" s="121">
        <f>BL468+AY468*Escenarios!$F$11/Escenarios!$F$12+BO468</f>
        <v>1.3446328499779454</v>
      </c>
      <c r="BQ468" s="121">
        <f>0.0526*BL468*Observaciones!$F467^1.218</f>
        <v>0</v>
      </c>
      <c r="BR468" s="121">
        <f>BQ468*Constantes!$F$38</f>
        <v>0</v>
      </c>
      <c r="BS468" s="121">
        <f t="shared" si="71"/>
        <v>0</v>
      </c>
      <c r="BT468" s="15"/>
      <c r="BU468" s="74">
        <v>462</v>
      </c>
      <c r="BV468" s="75">
        <f>0.0526*Observaciones!$F467^2.218</f>
        <v>0.64688336193366625</v>
      </c>
      <c r="BW468" s="75">
        <f>IF(Observaciones!$F467&gt;0.05*$CA$7,((Observaciones!$F467-0.05*$CA$7)^2)/(Observaciones!$F467+0.95*$CA$7),0)</f>
        <v>5.1991254547749992E-2</v>
      </c>
      <c r="BX468" s="75">
        <f>0.0526*BW468*Observaciones!$F467^1.218</f>
        <v>1.0849121784837911E-2</v>
      </c>
      <c r="BY468" s="27"/>
      <c r="BZ468" s="27"/>
      <c r="CA468" s="103"/>
      <c r="CB468" s="37"/>
    </row>
    <row r="469" spans="2:80" s="2" customFormat="1" ht="14.5" x14ac:dyDescent="0.35">
      <c r="B469" s="36"/>
      <c r="C469" s="74">
        <v>463</v>
      </c>
      <c r="D469" s="146">
        <f>ETo!$I468*((1-Constantes!$D$19)*ETo!$K468+ETo!$L468)</f>
        <v>1.6750281146900048</v>
      </c>
      <c r="E469" s="75">
        <f>MIN(D469*Constantes!$D$17,0.8*(H468+Observaciones!$F468-F469-G469-Constantes!$D$14))</f>
        <v>1.0418602586192067</v>
      </c>
      <c r="F469" s="75">
        <f>IF(Observaciones!$F468&gt;0.05*Constantes!$D$18,((Observaciones!$F468-0.05*Constantes!$D$18)^2)/(Observaciones!$F468+0.95*Constantes!$D$18),0)</f>
        <v>0</v>
      </c>
      <c r="G469" s="75">
        <f>MAX(0,H468+Observaciones!$F468-F469-Constantes!$D$13)</f>
        <v>0</v>
      </c>
      <c r="H469" s="75">
        <f>H468+Observaciones!$F468-F469-E469-G469-I468</f>
        <v>30.189976846353506</v>
      </c>
      <c r="I469" s="75">
        <f>MAX(0,(H469-Constantes!$D$14)*(1-EXP(-Constantes!$D$22)))</f>
        <v>6.4568297163051958E-2</v>
      </c>
      <c r="J469" s="75">
        <f t="shared" si="63"/>
        <v>222.45222004580657</v>
      </c>
      <c r="K469" s="75">
        <f>MAX(0,(J469-Constantes!$D$13)*(1-EXP(-Constantes!$D$23)))</f>
        <v>1.256835790207852</v>
      </c>
      <c r="L469" s="75">
        <f t="shared" si="64"/>
        <v>1.3214040873709039</v>
      </c>
      <c r="M469" s="75">
        <f>0.0526*F469*Observaciones!$F468^1.218</f>
        <v>0</v>
      </c>
      <c r="N469" s="75">
        <f>M469*Constantes!$D$38</f>
        <v>0</v>
      </c>
      <c r="O469" s="75">
        <f t="shared" si="65"/>
        <v>0</v>
      </c>
      <c r="P469" s="15"/>
      <c r="Q469" s="120">
        <v>463</v>
      </c>
      <c r="R469" s="146">
        <f>ETo!$I468*((1-Constantes!$E$19)*ETo!$K468+ETo!$L468)</f>
        <v>1.6752723508608809</v>
      </c>
      <c r="S469" s="121">
        <f>MIN(R469*Constantes!$E$17,0.8*(V468+Observaciones!$F468-T469-U469-Constantes!$D$14))</f>
        <v>1.0427675273941344</v>
      </c>
      <c r="T469" s="121">
        <f>IF(Observaciones!$F468&gt;0.05*Constantes!$E$18,((Observaciones!$F468-0.05*Constantes!$E$18)^2)/(Observaciones!$F468+0.95*Constantes!$E$18),0)</f>
        <v>0</v>
      </c>
      <c r="U469" s="121">
        <f>MAX(0,V468+Observaciones!$F468-T469-Constantes!$D$13)</f>
        <v>0</v>
      </c>
      <c r="V469" s="121">
        <f>V468+Observaciones!$F468-T469-S469-U469-W468</f>
        <v>30.188107478050604</v>
      </c>
      <c r="W469" s="121">
        <f>MAX(0,(V469-Constantes!$D$14)*(1-EXP(-Constantes!$D$22)))</f>
        <v>6.4542561017215158E-2</v>
      </c>
      <c r="X469" s="119">
        <f>X468+(Entradas!$E$19*U469-Y468)/(800*Entradas!$D$44)</f>
        <v>0</v>
      </c>
      <c r="Y469" s="119">
        <f>8000*Entradas!$D$45*X469/Constantes!$E$32</f>
        <v>0</v>
      </c>
      <c r="Z469" s="119">
        <f>10*Escenarios!$E$11*T469</f>
        <v>0</v>
      </c>
      <c r="AA469" s="119">
        <f>10*Escenarios!$E$11*Y469</f>
        <v>0</v>
      </c>
      <c r="AB469" s="119">
        <f>0.001*Observaciones!$F468*Escenarios!$E$9</f>
        <v>18.5</v>
      </c>
      <c r="AC469" s="119">
        <f>Observaciones!$I468</f>
        <v>0</v>
      </c>
      <c r="AD469" s="119">
        <f>MIN(0.0005*ETo!$M468*Escenarios!$E$9*(AH468/Constantes!$E$27)^(2/3),AH468+Z469+AA469+AB469+AC469)</f>
        <v>4.842595201344813</v>
      </c>
      <c r="AE469" s="119">
        <f>MIN(Constantes!$E$26*(AH468/Constantes!$E$27)^(2/3),AH468+Z469+AA469+AB469+AC469-AD469)</f>
        <v>19.254143248960478</v>
      </c>
      <c r="AF469" s="119">
        <f>MIN(Entradas!$E$20,AH468+Z469+AA469+AB469+AC469-AD469-AE469)</f>
        <v>1</v>
      </c>
      <c r="AG469" s="119">
        <f>MAX(0,AH468+Z469+AA469+AB469+AC469-AD469-AE469-AF469-Constantes!$E$27)</f>
        <v>0</v>
      </c>
      <c r="AH469" s="119">
        <f t="shared" si="66"/>
        <v>6290.6403605196965</v>
      </c>
      <c r="AI469" s="119">
        <f>(Escenarios!$E$11*S469+0.1*AD469)/(Escenarios!$E$12)</f>
        <v>1.0417068347209175</v>
      </c>
      <c r="AJ469" s="119">
        <f>AG469/10/Escenarios!$E$12</f>
        <v>0</v>
      </c>
      <c r="AK469" s="119">
        <f>(Escenarios!$E$11*U469+0.1*AE469)/(Escenarios!$E$12)</f>
        <v>5.5011837854172796E-2</v>
      </c>
      <c r="AL469" s="121">
        <f t="shared" si="67"/>
        <v>226.58463886480322</v>
      </c>
      <c r="AM469" s="121">
        <f>MAX(0,(AL469-Constantes!$D$13)*(1-EXP(-Constantes!$D$23)))</f>
        <v>1.28538049205615</v>
      </c>
      <c r="AN469" s="121">
        <f>AJ469+W469*Escenarios!$E$11/Escenarios!$E$12+AM469</f>
        <v>1.3490010164874049</v>
      </c>
      <c r="AO469" s="121">
        <f>0.0526*AJ469*Observaciones!$F468^1.218</f>
        <v>0</v>
      </c>
      <c r="AP469" s="121">
        <f>AO469*Constantes!$E$38</f>
        <v>0</v>
      </c>
      <c r="AQ469" s="121">
        <f t="shared" si="68"/>
        <v>0</v>
      </c>
      <c r="AR469" s="15"/>
      <c r="AS469" s="74">
        <v>463</v>
      </c>
      <c r="AT469" s="146">
        <f>ETo!$I468*((1-Constantes!$F$19)*ETo!$K468+ETo!$L468)</f>
        <v>1.6760494659500342</v>
      </c>
      <c r="AU469" s="121">
        <f>MIN(AT469*Constantes!$F$17,0.8*(AX468+Observaciones!$F468-AV469-AW469-Constantes!$D$14))</f>
        <v>1.0456594033924558</v>
      </c>
      <c r="AV469" s="121">
        <f>IF(Observaciones!$F468&gt;0.05*Constantes!$F$18,((Observaciones!$F468-0.05*Constantes!$F$18)^2)/(Observaciones!$F468+0.95*Constantes!$F$18),0)</f>
        <v>0</v>
      </c>
      <c r="AW469" s="121">
        <f>MAX(0,AX468+Observaciones!$F468-AV469-Constantes!$D$13)</f>
        <v>0</v>
      </c>
      <c r="AX469" s="121">
        <f>AX468+Observaciones!$F468-AV469-AU469-AW469-AY468</f>
        <v>30.182148957307092</v>
      </c>
      <c r="AY469" s="121">
        <f>MAX(0,(AX469-Constantes!$D$14)*(1-EXP(-Constantes!$D$22)))</f>
        <v>6.4460528301356776E-2</v>
      </c>
      <c r="AZ469" s="119">
        <f>AZ468+(Entradas!$F$19*AW469-BA468)/(800*Entradas!$D$44)</f>
        <v>0</v>
      </c>
      <c r="BA469" s="119">
        <f>8000*Entradas!$D$45*AZ469/Constantes!$F$32</f>
        <v>0</v>
      </c>
      <c r="BB469" s="119">
        <f>10*Escenarios!$F$11*AV469</f>
        <v>0</v>
      </c>
      <c r="BC469" s="119">
        <f>10*Escenarios!$F$11*BA469</f>
        <v>0</v>
      </c>
      <c r="BD469" s="119">
        <f>0.001*Observaciones!$F468*Escenarios!$F$9</f>
        <v>74</v>
      </c>
      <c r="BE469" s="119">
        <f>Observaciones!$I468</f>
        <v>0</v>
      </c>
      <c r="BF469" s="119">
        <f>MIN(0.0005*ETo!$M468*Escenarios!$F$9*(BJ468/Constantes!$F$27)^(2/3),BJ468+BB469+BE469+BC469+BD469)</f>
        <v>17.266293321108474</v>
      </c>
      <c r="BG469" s="119">
        <f>MIN(Constantes!$F$26*(BJ468/Constantes!$F$27)^(2/3),BJ468+BB469+BC469+BD469+BE469-BF469)</f>
        <v>68.650727793822156</v>
      </c>
      <c r="BH469" s="119">
        <f>MIN(Entradas!$F$20,BJ468+BB469+BC469+BD469+BE469-BF469-BG469)</f>
        <v>1</v>
      </c>
      <c r="BI469" s="119">
        <f>MAX(0,BJ468+BB469+BC469+BD469+BE469-BF469-BG469-BH469-Constantes!$F$27)</f>
        <v>0</v>
      </c>
      <c r="BJ469" s="119">
        <f t="shared" si="69"/>
        <v>5286.6633034592442</v>
      </c>
      <c r="BK469" s="119">
        <f>(Escenarios!$F$11*AU469+0.1*BF469)/(Escenarios!$F$12)</f>
        <v>1.0352397041160539</v>
      </c>
      <c r="BL469" s="119">
        <f>BI469/10/Escenarios!$F$12</f>
        <v>0</v>
      </c>
      <c r="BM469" s="119">
        <f>(Escenarios!$F$11*AW469+0.1*BG469)/(Escenarios!$F$12)</f>
        <v>0.1961449365537776</v>
      </c>
      <c r="BN469" s="121">
        <f t="shared" si="70"/>
        <v>230.17695390498912</v>
      </c>
      <c r="BO469" s="121">
        <f>MAX(0,(BN469-Constantes!$D$13)*(1-EXP(-Constantes!$D$23)))</f>
        <v>1.3101944245878385</v>
      </c>
      <c r="BP469" s="121">
        <f>BL469+AY469*Escenarios!$F$11/Escenarios!$F$12+BO469</f>
        <v>1.3709714941291178</v>
      </c>
      <c r="BQ469" s="121">
        <f>0.0526*BL469*Observaciones!$F468^1.218</f>
        <v>0</v>
      </c>
      <c r="BR469" s="121">
        <f>BQ469*Constantes!$F$38</f>
        <v>0</v>
      </c>
      <c r="BS469" s="121">
        <f t="shared" si="71"/>
        <v>0</v>
      </c>
      <c r="BT469" s="15"/>
      <c r="BU469" s="74">
        <v>463</v>
      </c>
      <c r="BV469" s="75">
        <f>0.0526*Observaciones!$F468^2.218</f>
        <v>0.95776104306195564</v>
      </c>
      <c r="BW469" s="75">
        <f>IF(Observaciones!$F468&gt;0.05*$CA$7,((Observaciones!$F468-0.05*$CA$7)^2)/(Observaciones!$F468+0.95*$CA$7),0)</f>
        <v>0.10582673876477437</v>
      </c>
      <c r="BX469" s="75">
        <f>0.0526*BW469*Observaciones!$F468^1.218</f>
        <v>2.7393710190052805E-2</v>
      </c>
      <c r="BY469" s="27"/>
      <c r="BZ469" s="27"/>
      <c r="CA469" s="103"/>
      <c r="CB469" s="37"/>
    </row>
    <row r="470" spans="2:80" s="2" customFormat="1" ht="14.5" x14ac:dyDescent="0.35">
      <c r="B470" s="36"/>
      <c r="C470" s="74">
        <v>464</v>
      </c>
      <c r="D470" s="146">
        <f>ETo!$I469*((1-Constantes!$D$19)*ETo!$K469+ETo!$L469)</f>
        <v>1.6309547196276377</v>
      </c>
      <c r="E470" s="75">
        <f>MIN(D470*Constantes!$D$17,0.8*(H469+Observaciones!$F469-F470-G470-Constantes!$D$14))</f>
        <v>1.0144467970926805</v>
      </c>
      <c r="F470" s="75">
        <f>IF(Observaciones!$F469&gt;0.05*Constantes!$D$18,((Observaciones!$F469-0.05*Constantes!$D$18)^2)/(Observaciones!$F469+0.95*Constantes!$D$18),0)</f>
        <v>0</v>
      </c>
      <c r="G470" s="75">
        <f>MAX(0,H469+Observaciones!$F469-F470-Constantes!$D$13)</f>
        <v>0</v>
      </c>
      <c r="H470" s="75">
        <f>H469+Observaciones!$F469-F470-E470-G470-I469</f>
        <v>29.110961752097772</v>
      </c>
      <c r="I470" s="75">
        <f>MAX(0,(H470-Constantes!$D$14)*(1-EXP(-Constantes!$D$22)))</f>
        <v>4.9713177504307392E-2</v>
      </c>
      <c r="J470" s="75">
        <f t="shared" si="63"/>
        <v>221.19538425559873</v>
      </c>
      <c r="K470" s="75">
        <f>MAX(0,(J470-Constantes!$D$13)*(1-EXP(-Constantes!$D$23)))</f>
        <v>1.2481541912520948</v>
      </c>
      <c r="L470" s="75">
        <f t="shared" si="64"/>
        <v>1.2978673687564022</v>
      </c>
      <c r="M470" s="75">
        <f>0.0526*F470*Observaciones!$F469^1.218</f>
        <v>0</v>
      </c>
      <c r="N470" s="75">
        <f>M470*Constantes!$D$38</f>
        <v>0</v>
      </c>
      <c r="O470" s="75">
        <f t="shared" si="65"/>
        <v>0</v>
      </c>
      <c r="P470" s="15"/>
      <c r="Q470" s="120">
        <v>464</v>
      </c>
      <c r="R470" s="146">
        <f>ETo!$I469*((1-Constantes!$E$19)*ETo!$K469+ETo!$L469)</f>
        <v>1.6311927270148419</v>
      </c>
      <c r="S470" s="121">
        <f>MIN(R470*Constantes!$E$17,0.8*(V469+Observaciones!$F469-T470-U470-Constantes!$D$14))</f>
        <v>1.0153303167562475</v>
      </c>
      <c r="T470" s="121">
        <f>IF(Observaciones!$F469&gt;0.05*Constantes!$E$18,((Observaciones!$F469-0.05*Constantes!$E$18)^2)/(Observaciones!$F469+0.95*Constantes!$E$18),0)</f>
        <v>0</v>
      </c>
      <c r="U470" s="121">
        <f>MAX(0,V469+Observaciones!$F469-T470-Constantes!$D$13)</f>
        <v>0</v>
      </c>
      <c r="V470" s="121">
        <f>V469+Observaciones!$F469-T470-S470-U470-W469</f>
        <v>29.108234600277139</v>
      </c>
      <c r="W470" s="121">
        <f>MAX(0,(V470-Constantes!$D$14)*(1-EXP(-Constantes!$D$22)))</f>
        <v>4.9675631999301265E-2</v>
      </c>
      <c r="X470" s="119">
        <f>X469+(Entradas!$E$19*U470-Y469)/(800*Entradas!$D$44)</f>
        <v>0</v>
      </c>
      <c r="Y470" s="119">
        <f>8000*Entradas!$D$45*X470/Constantes!$E$32</f>
        <v>0</v>
      </c>
      <c r="Z470" s="119">
        <f>10*Escenarios!$E$11*T470</f>
        <v>0</v>
      </c>
      <c r="AA470" s="119">
        <f>10*Escenarios!$E$11*Y470</f>
        <v>0</v>
      </c>
      <c r="AB470" s="119">
        <f>0.001*Observaciones!$F469*Escenarios!$E$9</f>
        <v>0</v>
      </c>
      <c r="AC470" s="119">
        <f>Observaciones!$I469</f>
        <v>0</v>
      </c>
      <c r="AD470" s="119">
        <f>MIN(0.0005*ETo!$M469*Escenarios!$E$9*(AH469/Constantes!$E$27)^(2/3),AH469+Z470+AA470+AB470+AC470)</f>
        <v>4.7125388724707271</v>
      </c>
      <c r="AE470" s="119">
        <f>MIN(Constantes!$E$26*(AH469/Constantes!$E$27)^(2/3),AH469+Z470+AA470+AB470+AC470-AD470)</f>
        <v>19.24069431028661</v>
      </c>
      <c r="AF470" s="119">
        <f>MIN(Entradas!$E$20,AH469+Z470+AA470+AB470+AC470-AD470-AE470)</f>
        <v>1</v>
      </c>
      <c r="AG470" s="119">
        <f>MAX(0,AH469+Z470+AA470+AB470+AC470-AD470-AE470-AF470-Constantes!$E$27)</f>
        <v>0</v>
      </c>
      <c r="AH470" s="119">
        <f t="shared" si="66"/>
        <v>6265.6871273369388</v>
      </c>
      <c r="AI470" s="119">
        <f>(Escenarios!$E$11*S470+0.1*AD470)/(Escenarios!$E$12)</f>
        <v>1.0142899947239319</v>
      </c>
      <c r="AJ470" s="119">
        <f>AG470/10/Escenarios!$E$12</f>
        <v>0</v>
      </c>
      <c r="AK470" s="119">
        <f>(Escenarios!$E$11*U470+0.1*AE470)/(Escenarios!$E$12)</f>
        <v>5.4973412315104601E-2</v>
      </c>
      <c r="AL470" s="121">
        <f t="shared" si="67"/>
        <v>225.35423178506215</v>
      </c>
      <c r="AM470" s="121">
        <f>MAX(0,(AL470-Constantes!$D$13)*(1-EXP(-Constantes!$D$23)))</f>
        <v>1.2768814495385352</v>
      </c>
      <c r="AN470" s="121">
        <f>AJ470+W470*Escenarios!$E$11/Escenarios!$E$12+AM470</f>
        <v>1.3258474296521321</v>
      </c>
      <c r="AO470" s="121">
        <f>0.0526*AJ470*Observaciones!$F469^1.218</f>
        <v>0</v>
      </c>
      <c r="AP470" s="121">
        <f>AO470*Constantes!$E$38</f>
        <v>0</v>
      </c>
      <c r="AQ470" s="121">
        <f t="shared" si="68"/>
        <v>0</v>
      </c>
      <c r="AR470" s="15"/>
      <c r="AS470" s="74">
        <v>464</v>
      </c>
      <c r="AT470" s="146">
        <f>ETo!$I469*((1-Constantes!$F$19)*ETo!$K469+ETo!$L469)</f>
        <v>1.6319500232468565</v>
      </c>
      <c r="AU470" s="121">
        <f>MIN(AT470*Constantes!$F$17,0.8*(AX469+Observaciones!$F469-AV470-AW470-Constantes!$D$14))</f>
        <v>1.0181464940877138</v>
      </c>
      <c r="AV470" s="121">
        <f>IF(Observaciones!$F469&gt;0.05*Constantes!$F$18,((Observaciones!$F469-0.05*Constantes!$F$18)^2)/(Observaciones!$F469+0.95*Constantes!$F$18),0)</f>
        <v>0</v>
      </c>
      <c r="AW470" s="121">
        <f>MAX(0,AX469+Observaciones!$F469-AV470-Constantes!$D$13)</f>
        <v>0</v>
      </c>
      <c r="AX470" s="121">
        <f>AX469+Observaciones!$F469-AV470-AU470-AW470-AY469</f>
        <v>29.099541934918022</v>
      </c>
      <c r="AY470" s="121">
        <f>MAX(0,(AX470-Constantes!$D$14)*(1-EXP(-Constantes!$D$22)))</f>
        <v>4.9555957506561964E-2</v>
      </c>
      <c r="AZ470" s="119">
        <f>AZ469+(Entradas!$F$19*AW470-BA469)/(800*Entradas!$D$44)</f>
        <v>0</v>
      </c>
      <c r="BA470" s="119">
        <f>8000*Entradas!$D$45*AZ470/Constantes!$F$32</f>
        <v>0</v>
      </c>
      <c r="BB470" s="119">
        <f>10*Escenarios!$F$11*AV470</f>
        <v>0</v>
      </c>
      <c r="BC470" s="119">
        <f>10*Escenarios!$F$11*BA470</f>
        <v>0</v>
      </c>
      <c r="BD470" s="119">
        <f>0.001*Observaciones!$F469*Escenarios!$F$9</f>
        <v>0</v>
      </c>
      <c r="BE470" s="119">
        <f>Observaciones!$I469</f>
        <v>0</v>
      </c>
      <c r="BF470" s="119">
        <f>MIN(0.0005*ETo!$M469*Escenarios!$F$9*(BJ469/Constantes!$F$27)^(2/3),BJ469+BB470+BE470+BC470+BD470)</f>
        <v>16.786988782884777</v>
      </c>
      <c r="BG470" s="119">
        <f>MIN(Constantes!$F$26*(BJ469/Constantes!$F$27)^(2/3),BJ469+BB470+BC470+BD470+BE470-BF470)</f>
        <v>68.539131093120247</v>
      </c>
      <c r="BH470" s="119">
        <f>MIN(Entradas!$F$20,BJ469+BB470+BC470+BD470+BE470-BF470-BG470)</f>
        <v>1</v>
      </c>
      <c r="BI470" s="119">
        <f>MAX(0,BJ469+BB470+BC470+BD470+BE470-BF470-BG470-BH470-Constantes!$F$27)</f>
        <v>0</v>
      </c>
      <c r="BJ470" s="119">
        <f t="shared" si="69"/>
        <v>5200.3371835832395</v>
      </c>
      <c r="BK470" s="119">
        <f>(Escenarios!$F$11*AU470+0.1*BF470)/(Escenarios!$F$12)</f>
        <v>1.0079295195195155</v>
      </c>
      <c r="BL470" s="119">
        <f>BI470/10/Escenarios!$F$12</f>
        <v>0</v>
      </c>
      <c r="BM470" s="119">
        <f>(Escenarios!$F$11*AW470+0.1*BG470)/(Escenarios!$F$12)</f>
        <v>0.19582608883748642</v>
      </c>
      <c r="BN470" s="121">
        <f t="shared" si="70"/>
        <v>229.06258556923876</v>
      </c>
      <c r="BO470" s="121">
        <f>MAX(0,(BN470-Constantes!$D$13)*(1-EXP(-Constantes!$D$23)))</f>
        <v>1.3024969202238201</v>
      </c>
      <c r="BP470" s="121">
        <f>BL470+AY470*Escenarios!$F$11/Escenarios!$F$12+BO470</f>
        <v>1.3492211087300072</v>
      </c>
      <c r="BQ470" s="121">
        <f>0.0526*BL470*Observaciones!$F469^1.218</f>
        <v>0</v>
      </c>
      <c r="BR470" s="121">
        <f>BQ470*Constantes!$F$38</f>
        <v>0</v>
      </c>
      <c r="BS470" s="121">
        <f t="shared" si="71"/>
        <v>0</v>
      </c>
      <c r="BT470" s="15"/>
      <c r="BU470" s="74">
        <v>464</v>
      </c>
      <c r="BV470" s="75">
        <f>0.0526*Observaciones!$F469^2.218</f>
        <v>0</v>
      </c>
      <c r="BW470" s="75">
        <f>IF(Observaciones!$F469&gt;0.05*$CA$7,((Observaciones!$F469-0.05*$CA$7)^2)/(Observaciones!$F469+0.95*$CA$7),0)</f>
        <v>0</v>
      </c>
      <c r="BX470" s="75">
        <f>0.0526*BW470*Observaciones!$F469^1.218</f>
        <v>0</v>
      </c>
      <c r="BY470" s="27"/>
      <c r="BZ470" s="27"/>
      <c r="CA470" s="103"/>
      <c r="CB470" s="37"/>
    </row>
    <row r="471" spans="2:80" s="2" customFormat="1" ht="14.5" x14ac:dyDescent="0.35">
      <c r="B471" s="36"/>
      <c r="C471" s="74">
        <v>465</v>
      </c>
      <c r="D471" s="146">
        <f>ETo!$I470*((1-Constantes!$D$19)*ETo!$K470+ETo!$L470)</f>
        <v>1.6935136275536038</v>
      </c>
      <c r="E471" s="75">
        <f>MIN(D471*Constantes!$D$17,0.8*(H470+Observaciones!$F470-F471-G471-Constantes!$D$14))</f>
        <v>1.053358167844654</v>
      </c>
      <c r="F471" s="75">
        <f>IF(Observaciones!$F470&gt;0.05*Constantes!$D$18,((Observaciones!$F470-0.05*Constantes!$D$18)^2)/(Observaciones!$F470+0.95*Constantes!$D$18),0)</f>
        <v>0</v>
      </c>
      <c r="G471" s="75">
        <f>MAX(0,H470+Observaciones!$F470-F471-Constantes!$D$13)</f>
        <v>0</v>
      </c>
      <c r="H471" s="75">
        <f>H470+Observaciones!$F470-F471-E471-G471-I470</f>
        <v>28.00789040674881</v>
      </c>
      <c r="I471" s="75">
        <f>MAX(0,(H471-Constantes!$D$14)*(1-EXP(-Constantes!$D$22)))</f>
        <v>3.4526868327980409E-2</v>
      </c>
      <c r="J471" s="75">
        <f t="shared" si="63"/>
        <v>219.94723006434663</v>
      </c>
      <c r="K471" s="75">
        <f>MAX(0,(J471-Constantes!$D$13)*(1-EXP(-Constantes!$D$23)))</f>
        <v>1.2395325604807381</v>
      </c>
      <c r="L471" s="75">
        <f t="shared" si="64"/>
        <v>1.2740594288087186</v>
      </c>
      <c r="M471" s="75">
        <f>0.0526*F471*Observaciones!$F470^1.218</f>
        <v>0</v>
      </c>
      <c r="N471" s="75">
        <f>M471*Constantes!$D$38</f>
        <v>0</v>
      </c>
      <c r="O471" s="75">
        <f t="shared" si="65"/>
        <v>0</v>
      </c>
      <c r="P471" s="15"/>
      <c r="Q471" s="120">
        <v>465</v>
      </c>
      <c r="R471" s="146">
        <f>ETo!$I470*((1-Constantes!$E$19)*ETo!$K470+ETo!$L470)</f>
        <v>1.6937614605479423</v>
      </c>
      <c r="S471" s="121">
        <f>MIN(R471*Constantes!$E$17,0.8*(V470+Observaciones!$F470-T471-U471-Constantes!$D$14))</f>
        <v>1.0542760102877895</v>
      </c>
      <c r="T471" s="121">
        <f>IF(Observaciones!$F470&gt;0.05*Constantes!$E$18,((Observaciones!$F470-0.05*Constantes!$E$18)^2)/(Observaciones!$F470+0.95*Constantes!$E$18),0)</f>
        <v>0</v>
      </c>
      <c r="U471" s="121">
        <f>MAX(0,V470+Observaciones!$F470-T471-Constantes!$D$13)</f>
        <v>0</v>
      </c>
      <c r="V471" s="121">
        <f>V470+Observaciones!$F470-T471-S471-U471-W470</f>
        <v>28.00428295799005</v>
      </c>
      <c r="W471" s="121">
        <f>MAX(0,(V471-Constantes!$D$14)*(1-EXP(-Constantes!$D$22)))</f>
        <v>3.4477203514893487E-2</v>
      </c>
      <c r="X471" s="119">
        <f>X470+(Entradas!$E$19*U471-Y470)/(800*Entradas!$D$44)</f>
        <v>0</v>
      </c>
      <c r="Y471" s="119">
        <f>8000*Entradas!$D$45*X471/Constantes!$E$32</f>
        <v>0</v>
      </c>
      <c r="Z471" s="119">
        <f>10*Escenarios!$E$11*T471</f>
        <v>0</v>
      </c>
      <c r="AA471" s="119">
        <f>10*Escenarios!$E$11*Y471</f>
        <v>0</v>
      </c>
      <c r="AB471" s="119">
        <f>0.001*Observaciones!$F470*Escenarios!$E$9</f>
        <v>0</v>
      </c>
      <c r="AC471" s="119">
        <f>Observaciones!$I470</f>
        <v>0</v>
      </c>
      <c r="AD471" s="119">
        <f>MIN(0.0005*ETo!$M470*Escenarios!$E$9*(AH470/Constantes!$E$27)^(2/3),AH470+Z471+AA471+AB471+AC471)</f>
        <v>4.8826549305891032</v>
      </c>
      <c r="AE471" s="119">
        <f>MIN(Constantes!$E$26*(AH470/Constantes!$E$27)^(2/3),AH470+Z471+AA471+AB471+AC471-AD471)</f>
        <v>19.189778931173286</v>
      </c>
      <c r="AF471" s="119">
        <f>MIN(Entradas!$E$20,AH470+Z471+AA471+AB471+AC471-AD471-AE471)</f>
        <v>1</v>
      </c>
      <c r="AG471" s="119">
        <f>MAX(0,AH470+Z471+AA471+AB471+AC471-AD471-AE471-AF471-Constantes!$E$27)</f>
        <v>0</v>
      </c>
      <c r="AH471" s="119">
        <f t="shared" si="66"/>
        <v>6240.614693475176</v>
      </c>
      <c r="AI471" s="119">
        <f>(Escenarios!$E$11*S471+0.1*AD471)/(Escenarios!$E$12)</f>
        <v>1.0531653670853616</v>
      </c>
      <c r="AJ471" s="119">
        <f>AG471/10/Escenarios!$E$12</f>
        <v>0</v>
      </c>
      <c r="AK471" s="119">
        <f>(Escenarios!$E$11*U471+0.1*AE471)/(Escenarios!$E$12)</f>
        <v>5.4827939803352245E-2</v>
      </c>
      <c r="AL471" s="121">
        <f t="shared" si="67"/>
        <v>224.13217827532696</v>
      </c>
      <c r="AM471" s="121">
        <f>MAX(0,(AL471-Constantes!$D$13)*(1-EXP(-Constantes!$D$23)))</f>
        <v>1.2684401093438531</v>
      </c>
      <c r="AN471" s="121">
        <f>AJ471+W471*Escenarios!$E$11/Escenarios!$E$12+AM471</f>
        <v>1.3024247813799623</v>
      </c>
      <c r="AO471" s="121">
        <f>0.0526*AJ471*Observaciones!$F470^1.218</f>
        <v>0</v>
      </c>
      <c r="AP471" s="121">
        <f>AO471*Constantes!$E$38</f>
        <v>0</v>
      </c>
      <c r="AQ471" s="121">
        <f t="shared" si="68"/>
        <v>0</v>
      </c>
      <c r="AR471" s="15"/>
      <c r="AS471" s="74">
        <v>465</v>
      </c>
      <c r="AT471" s="146">
        <f>ETo!$I470*((1-Constantes!$F$19)*ETo!$K470+ETo!$L470)</f>
        <v>1.694550020075384</v>
      </c>
      <c r="AU471" s="121">
        <f>MIN(AT471*Constantes!$F$17,0.8*(AX470+Observaciones!$F470-AV471-AW471-Constantes!$D$14))</f>
        <v>1.0572015916047695</v>
      </c>
      <c r="AV471" s="121">
        <f>IF(Observaciones!$F470&gt;0.05*Constantes!$F$18,((Observaciones!$F470-0.05*Constantes!$F$18)^2)/(Observaciones!$F470+0.95*Constantes!$F$18),0)</f>
        <v>0</v>
      </c>
      <c r="AW471" s="121">
        <f>MAX(0,AX470+Observaciones!$F470-AV471-Constantes!$D$13)</f>
        <v>0</v>
      </c>
      <c r="AX471" s="121">
        <f>AX470+Observaciones!$F470-AV471-AU471-AW471-AY470</f>
        <v>27.99278438580669</v>
      </c>
      <c r="AY471" s="121">
        <f>MAX(0,(AX471-Constantes!$D$14)*(1-EXP(-Constantes!$D$22)))</f>
        <v>3.4318899273740738E-2</v>
      </c>
      <c r="AZ471" s="119">
        <f>AZ470+(Entradas!$F$19*AW471-BA470)/(800*Entradas!$D$44)</f>
        <v>0</v>
      </c>
      <c r="BA471" s="119">
        <f>8000*Entradas!$D$45*AZ471/Constantes!$F$32</f>
        <v>0</v>
      </c>
      <c r="BB471" s="119">
        <f>10*Escenarios!$F$11*AV471</f>
        <v>0</v>
      </c>
      <c r="BC471" s="119">
        <f>10*Escenarios!$F$11*BA471</f>
        <v>0</v>
      </c>
      <c r="BD471" s="119">
        <f>0.001*Observaciones!$F470*Escenarios!$F$9</f>
        <v>0</v>
      </c>
      <c r="BE471" s="119">
        <f>Observaciones!$I470</f>
        <v>0</v>
      </c>
      <c r="BF471" s="119">
        <f>MIN(0.0005*ETo!$M470*Escenarios!$F$9*(BJ470/Constantes!$F$27)^(2/3),BJ470+BB471+BE471+BC471+BD471)</f>
        <v>17.248760414508137</v>
      </c>
      <c r="BG471" s="119">
        <f>MIN(Constantes!$F$26*(BJ470/Constantes!$F$27)^(2/3),BJ470+BB471+BC471+BD471+BE471-BF471)</f>
        <v>67.790966983457949</v>
      </c>
      <c r="BH471" s="119">
        <f>MIN(Entradas!$F$20,BJ470+BB471+BC471+BD471+BE471-BF471-BG471)</f>
        <v>1</v>
      </c>
      <c r="BI471" s="119">
        <f>MAX(0,BJ470+BB471+BC471+BD471+BE471-BF471-BG471-BH471-Constantes!$F$27)</f>
        <v>0</v>
      </c>
      <c r="BJ471" s="119">
        <f t="shared" si="69"/>
        <v>5114.2974561852734</v>
      </c>
      <c r="BK471" s="119">
        <f>(Escenarios!$F$11*AU471+0.1*BF471)/(Escenarios!$F$12)</f>
        <v>1.0460722446973771</v>
      </c>
      <c r="BL471" s="119">
        <f>BI471/10/Escenarios!$F$12</f>
        <v>0</v>
      </c>
      <c r="BM471" s="119">
        <f>(Escenarios!$F$11*AW471+0.1*BG471)/(Escenarios!$F$12)</f>
        <v>0.19368847709559414</v>
      </c>
      <c r="BN471" s="121">
        <f t="shared" si="70"/>
        <v>227.95377712611054</v>
      </c>
      <c r="BO471" s="121">
        <f>MAX(0,(BN471-Constantes!$D$13)*(1-EXP(-Constantes!$D$23)))</f>
        <v>1.294837820843459</v>
      </c>
      <c r="BP471" s="121">
        <f>BL471+AY471*Escenarios!$F$11/Escenarios!$F$12+BO471</f>
        <v>1.3271956401587002</v>
      </c>
      <c r="BQ471" s="121">
        <f>0.0526*BL471*Observaciones!$F470^1.218</f>
        <v>0</v>
      </c>
      <c r="BR471" s="121">
        <f>BQ471*Constantes!$F$38</f>
        <v>0</v>
      </c>
      <c r="BS471" s="121">
        <f t="shared" si="71"/>
        <v>0</v>
      </c>
      <c r="BT471" s="15"/>
      <c r="BU471" s="74">
        <v>465</v>
      </c>
      <c r="BV471" s="75">
        <f>0.0526*Observaciones!$F470^2.218</f>
        <v>0</v>
      </c>
      <c r="BW471" s="75">
        <f>IF(Observaciones!$F470&gt;0.05*$CA$7,((Observaciones!$F470-0.05*$CA$7)^2)/(Observaciones!$F470+0.95*$CA$7),0)</f>
        <v>0</v>
      </c>
      <c r="BX471" s="75">
        <f>0.0526*BW471*Observaciones!$F470^1.218</f>
        <v>0</v>
      </c>
      <c r="BY471" s="27"/>
      <c r="BZ471" s="27"/>
      <c r="CA471" s="103"/>
      <c r="CB471" s="37"/>
    </row>
    <row r="472" spans="2:80" s="2" customFormat="1" ht="14.5" x14ac:dyDescent="0.35">
      <c r="B472" s="36"/>
      <c r="C472" s="74">
        <v>466</v>
      </c>
      <c r="D472" s="146">
        <f>ETo!$I471*((1-Constantes!$D$19)*ETo!$K471+ETo!$L471)</f>
        <v>1.6582596785289638</v>
      </c>
      <c r="E472" s="75">
        <f>MIN(D472*Constantes!$D$17,0.8*(H471+Observaciones!$F471-F472-G472-Constantes!$D$14))</f>
        <v>1.0314303636925684</v>
      </c>
      <c r="F472" s="75">
        <f>IF(Observaciones!$F471&gt;0.05*Constantes!$D$18,((Observaciones!$F471-0.05*Constantes!$D$18)^2)/(Observaciones!$F471+0.95*Constantes!$D$18),0)</f>
        <v>0</v>
      </c>
      <c r="G472" s="75">
        <f>MAX(0,H471+Observaciones!$F471-F472-Constantes!$D$13)</f>
        <v>0</v>
      </c>
      <c r="H472" s="75">
        <f>H471+Observaciones!$F471-F472-E472-G472-I471</f>
        <v>26.941933174728263</v>
      </c>
      <c r="I472" s="75">
        <f>MAX(0,(H472-Constantes!$D$14)*(1-EXP(-Constantes!$D$22)))</f>
        <v>1.9851520117312661E-2</v>
      </c>
      <c r="J472" s="75">
        <f t="shared" si="63"/>
        <v>218.70769750386589</v>
      </c>
      <c r="K472" s="75">
        <f>MAX(0,(J472-Constantes!$D$13)*(1-EXP(-Constantes!$D$23)))</f>
        <v>1.2309704836632749</v>
      </c>
      <c r="L472" s="75">
        <f t="shared" si="64"/>
        <v>1.2508220037805875</v>
      </c>
      <c r="M472" s="75">
        <f>0.0526*F472*Observaciones!$F471^1.218</f>
        <v>0</v>
      </c>
      <c r="N472" s="75">
        <f>M472*Constantes!$D$38</f>
        <v>0</v>
      </c>
      <c r="O472" s="75">
        <f t="shared" si="65"/>
        <v>0</v>
      </c>
      <c r="P472" s="15"/>
      <c r="Q472" s="120">
        <v>466</v>
      </c>
      <c r="R472" s="146">
        <f>ETo!$I471*((1-Constantes!$E$19)*ETo!$K471+ETo!$L471)</f>
        <v>1.6585026749402878</v>
      </c>
      <c r="S472" s="121">
        <f>MIN(R472*Constantes!$E$17,0.8*(V471+Observaciones!$F471-T472-U472-Constantes!$D$14))</f>
        <v>1.0323293001495124</v>
      </c>
      <c r="T472" s="121">
        <f>IF(Observaciones!$F471&gt;0.05*Constantes!$E$18,((Observaciones!$F471-0.05*Constantes!$E$18)^2)/(Observaciones!$F471+0.95*Constantes!$E$18),0)</f>
        <v>0</v>
      </c>
      <c r="U472" s="121">
        <f>MAX(0,V471+Observaciones!$F471-T472-Constantes!$D$13)</f>
        <v>0</v>
      </c>
      <c r="V472" s="121">
        <f>V471+Observaciones!$F471-T472-S472-U472-W471</f>
        <v>26.937476454325644</v>
      </c>
      <c r="W472" s="121">
        <f>MAX(0,(V472-Constantes!$D$14)*(1-EXP(-Constantes!$D$22)))</f>
        <v>1.9790163130539336E-2</v>
      </c>
      <c r="X472" s="119">
        <f>X471+(Entradas!$E$19*U472-Y471)/(800*Entradas!$D$44)</f>
        <v>0</v>
      </c>
      <c r="Y472" s="119">
        <f>8000*Entradas!$D$45*X472/Constantes!$E$32</f>
        <v>0</v>
      </c>
      <c r="Z472" s="119">
        <f>10*Escenarios!$E$11*T472</f>
        <v>0</v>
      </c>
      <c r="AA472" s="119">
        <f>10*Escenarios!$E$11*Y472</f>
        <v>0</v>
      </c>
      <c r="AB472" s="119">
        <f>0.001*Observaciones!$F471*Escenarios!$E$9</f>
        <v>0</v>
      </c>
      <c r="AC472" s="119">
        <f>Observaciones!$I471</f>
        <v>0</v>
      </c>
      <c r="AD472" s="119">
        <f>MIN(0.0005*ETo!$M471*Escenarios!$E$9*(AH471/Constantes!$E$27)^(2/3),AH471+Z472+AA472+AB472+AC472)</f>
        <v>4.7693145939030099</v>
      </c>
      <c r="AE472" s="119">
        <f>MIN(Constantes!$E$26*(AH471/Constantes!$E$27)^(2/3),AH471+Z472+AA472+AB472+AC472-AD472)</f>
        <v>19.138552209553122</v>
      </c>
      <c r="AF472" s="119">
        <f>MIN(Entradas!$E$20,AH471+Z472+AA472+AB472+AC472-AD472-AE472)</f>
        <v>1</v>
      </c>
      <c r="AG472" s="119">
        <f>MAX(0,AH471+Z472+AA472+AB472+AC472-AD472-AE472-AF472-Constantes!$E$27)</f>
        <v>0</v>
      </c>
      <c r="AH472" s="119">
        <f t="shared" si="66"/>
        <v>6215.7068266717197</v>
      </c>
      <c r="AI472" s="119">
        <f>(Escenarios!$E$11*S472+0.1*AD472)/(Escenarios!$E$12)</f>
        <v>1.0312083518442423</v>
      </c>
      <c r="AJ472" s="119">
        <f>AG472/10/Escenarios!$E$12</f>
        <v>0</v>
      </c>
      <c r="AK472" s="119">
        <f>(Escenarios!$E$11*U472+0.1*AE472)/(Escenarios!$E$12)</f>
        <v>5.4681577741580355E-2</v>
      </c>
      <c r="AL472" s="121">
        <f t="shared" si="67"/>
        <v>222.91841974372468</v>
      </c>
      <c r="AM472" s="121">
        <f>MAX(0,(AL472-Constantes!$D$13)*(1-EXP(-Constantes!$D$23)))</f>
        <v>1.2600560667484737</v>
      </c>
      <c r="AN472" s="121">
        <f>AJ472+W472*Escenarios!$E$11/Escenarios!$E$12+AM472</f>
        <v>1.2795635132628624</v>
      </c>
      <c r="AO472" s="121">
        <f>0.0526*AJ472*Observaciones!$F471^1.218</f>
        <v>0</v>
      </c>
      <c r="AP472" s="121">
        <f>AO472*Constantes!$E$38</f>
        <v>0</v>
      </c>
      <c r="AQ472" s="121">
        <f t="shared" si="68"/>
        <v>0</v>
      </c>
      <c r="AR472" s="15"/>
      <c r="AS472" s="74">
        <v>466</v>
      </c>
      <c r="AT472" s="146">
        <f>ETo!$I471*((1-Constantes!$F$19)*ETo!$K471+ETo!$L471)</f>
        <v>1.6592758453399545</v>
      </c>
      <c r="AU472" s="121">
        <f>MIN(AT472*Constantes!$F$17,0.8*(AX471+Observaciones!$F471-AV472-AW472-Constantes!$D$14))</f>
        <v>1.0351946202961375</v>
      </c>
      <c r="AV472" s="121">
        <f>IF(Observaciones!$F471&gt;0.05*Constantes!$F$18,((Observaciones!$F471-0.05*Constantes!$F$18)^2)/(Observaciones!$F471+0.95*Constantes!$F$18),0)</f>
        <v>0</v>
      </c>
      <c r="AW472" s="121">
        <f>MAX(0,AX471+Observaciones!$F471-AV472-Constantes!$D$13)</f>
        <v>0</v>
      </c>
      <c r="AX472" s="121">
        <f>AX471+Observaciones!$F471-AV472-AU472-AW472-AY471</f>
        <v>26.923270866236809</v>
      </c>
      <c r="AY472" s="121">
        <f>MAX(0,(AX472-Constantes!$D$14)*(1-EXP(-Constantes!$D$22)))</f>
        <v>1.9594590601474726E-2</v>
      </c>
      <c r="AZ472" s="119">
        <f>AZ471+(Entradas!$F$19*AW472-BA471)/(800*Entradas!$D$44)</f>
        <v>0</v>
      </c>
      <c r="BA472" s="119">
        <f>8000*Entradas!$D$45*AZ472/Constantes!$F$32</f>
        <v>0</v>
      </c>
      <c r="BB472" s="119">
        <f>10*Escenarios!$F$11*AV472</f>
        <v>0</v>
      </c>
      <c r="BC472" s="119">
        <f>10*Escenarios!$F$11*BA472</f>
        <v>0</v>
      </c>
      <c r="BD472" s="119">
        <f>0.001*Observaciones!$F471*Escenarios!$F$9</f>
        <v>0</v>
      </c>
      <c r="BE472" s="119">
        <f>Observaciones!$I471</f>
        <v>0</v>
      </c>
      <c r="BF472" s="119">
        <f>MIN(0.0005*ETo!$M471*Escenarios!$F$9*(BJ471/Constantes!$F$27)^(2/3),BJ471+BB472+BE472+BC472+BD472)</f>
        <v>16.706611413876423</v>
      </c>
      <c r="BG472" s="119">
        <f>MIN(Constantes!$F$26*(BJ471/Constantes!$F$27)^(2/3),BJ471+BB472+BC472+BD472+BE472-BF472)</f>
        <v>67.041154131023205</v>
      </c>
      <c r="BH472" s="119">
        <f>MIN(Entradas!$F$20,BJ471+BB472+BC472+BD472+BE472-BF472-BG472)</f>
        <v>1</v>
      </c>
      <c r="BI472" s="119">
        <f>MAX(0,BJ471+BB472+BC472+BD472+BE472-BF472-BG472-BH472-Constantes!$F$27)</f>
        <v>0</v>
      </c>
      <c r="BJ472" s="119">
        <f t="shared" si="69"/>
        <v>5029.5496906403741</v>
      </c>
      <c r="BK472" s="119">
        <f>(Escenarios!$F$11*AU472+0.1*BF472)/(Escenarios!$F$12)</f>
        <v>1.0237738174617195</v>
      </c>
      <c r="BL472" s="119">
        <f>BI472/10/Escenarios!$F$12</f>
        <v>0</v>
      </c>
      <c r="BM472" s="119">
        <f>(Escenarios!$F$11*AW472+0.1*BG472)/(Escenarios!$F$12)</f>
        <v>0.1915461546600663</v>
      </c>
      <c r="BN472" s="121">
        <f t="shared" si="70"/>
        <v>226.85048545992714</v>
      </c>
      <c r="BO472" s="121">
        <f>MAX(0,(BN472-Constantes!$D$13)*(1-EXP(-Constantes!$D$23)))</f>
        <v>1.287216828625017</v>
      </c>
      <c r="BP472" s="121">
        <f>BL472+AY472*Escenarios!$F$11/Escenarios!$F$12+BO472</f>
        <v>1.3056917283349789</v>
      </c>
      <c r="BQ472" s="121">
        <f>0.0526*BL472*Observaciones!$F471^1.218</f>
        <v>0</v>
      </c>
      <c r="BR472" s="121">
        <f>BQ472*Constantes!$F$38</f>
        <v>0</v>
      </c>
      <c r="BS472" s="121">
        <f t="shared" si="71"/>
        <v>0</v>
      </c>
      <c r="BT472" s="15"/>
      <c r="BU472" s="74">
        <v>466</v>
      </c>
      <c r="BV472" s="75">
        <f>0.0526*Observaciones!$F471^2.218</f>
        <v>0</v>
      </c>
      <c r="BW472" s="75">
        <f>IF(Observaciones!$F471&gt;0.05*$CA$7,((Observaciones!$F471-0.05*$CA$7)^2)/(Observaciones!$F471+0.95*$CA$7),0)</f>
        <v>0</v>
      </c>
      <c r="BX472" s="75">
        <f>0.0526*BW472*Observaciones!$F471^1.218</f>
        <v>0</v>
      </c>
      <c r="BY472" s="27"/>
      <c r="BZ472" s="27"/>
      <c r="CA472" s="103"/>
      <c r="CB472" s="37"/>
    </row>
    <row r="473" spans="2:80" s="2" customFormat="1" ht="14.5" x14ac:dyDescent="0.35">
      <c r="B473" s="36"/>
      <c r="C473" s="74">
        <v>467</v>
      </c>
      <c r="D473" s="146">
        <f>ETo!$I472*((1-Constantes!$D$19)*ETo!$K472+ETo!$L472)</f>
        <v>1.6671214052172494</v>
      </c>
      <c r="E473" s="75">
        <f>MIN(D473*Constantes!$D$17,0.8*(H472+Observaciones!$F472-F473-G473-Constantes!$D$14))</f>
        <v>1.0369423194491907</v>
      </c>
      <c r="F473" s="75">
        <f>IF(Observaciones!$F472&gt;0.05*Constantes!$D$18,((Observaciones!$F472-0.05*Constantes!$D$18)^2)/(Observaciones!$F472+0.95*Constantes!$D$18),0)</f>
        <v>0</v>
      </c>
      <c r="G473" s="75">
        <f>MAX(0,H472+Observaciones!$F472-F473-Constantes!$D$13)</f>
        <v>0</v>
      </c>
      <c r="H473" s="75">
        <f>H472+Observaciones!$F472-F473-E473-G473-I472</f>
        <v>25.885139335161757</v>
      </c>
      <c r="I473" s="75">
        <f>MAX(0,(H473-Constantes!$D$14)*(1-EXP(-Constantes!$D$22)))</f>
        <v>5.3023270384030281E-3</v>
      </c>
      <c r="J473" s="75">
        <f t="shared" si="63"/>
        <v>217.47672702020262</v>
      </c>
      <c r="K473" s="75">
        <f>MAX(0,(J473-Constantes!$D$13)*(1-EXP(-Constantes!$D$23)))</f>
        <v>1.2224675494304966</v>
      </c>
      <c r="L473" s="75">
        <f t="shared" si="64"/>
        <v>1.2277698764688996</v>
      </c>
      <c r="M473" s="75">
        <f>0.0526*F473*Observaciones!$F472^1.218</f>
        <v>0</v>
      </c>
      <c r="N473" s="75">
        <f>M473*Constantes!$D$38</f>
        <v>0</v>
      </c>
      <c r="O473" s="75">
        <f t="shared" si="65"/>
        <v>0</v>
      </c>
      <c r="P473" s="15"/>
      <c r="Q473" s="120">
        <v>467</v>
      </c>
      <c r="R473" s="146">
        <f>ETo!$I472*((1-Constantes!$E$19)*ETo!$K472+ETo!$L472)</f>
        <v>1.6673661619011844</v>
      </c>
      <c r="S473" s="121">
        <f>MIN(R473*Constantes!$E$17,0.8*(V472+Observaciones!$F472-T473-U473-Constantes!$D$14))</f>
        <v>1.0378463472001336</v>
      </c>
      <c r="T473" s="121">
        <f>IF(Observaciones!$F472&gt;0.05*Constantes!$E$18,((Observaciones!$F472-0.05*Constantes!$E$18)^2)/(Observaciones!$F472+0.95*Constantes!$E$18),0)</f>
        <v>0</v>
      </c>
      <c r="U473" s="121">
        <f>MAX(0,V472+Observaciones!$F472-T473-Constantes!$D$13)</f>
        <v>0</v>
      </c>
      <c r="V473" s="121">
        <f>V472+Observaciones!$F472-T473-S473-U473-W472</f>
        <v>25.87983994399497</v>
      </c>
      <c r="W473" s="121">
        <f>MAX(0,(V473-Constantes!$D$14)*(1-EXP(-Constantes!$D$22)))</f>
        <v>5.229368754204591E-3</v>
      </c>
      <c r="X473" s="119">
        <f>X472+(Entradas!$E$19*U473-Y472)/(800*Entradas!$D$44)</f>
        <v>0</v>
      </c>
      <c r="Y473" s="119">
        <f>8000*Entradas!$D$45*X473/Constantes!$E$32</f>
        <v>0</v>
      </c>
      <c r="Z473" s="119">
        <f>10*Escenarios!$E$11*T473</f>
        <v>0</v>
      </c>
      <c r="AA473" s="119">
        <f>10*Escenarios!$E$11*Y473</f>
        <v>0</v>
      </c>
      <c r="AB473" s="119">
        <f>0.001*Observaciones!$F472*Escenarios!$E$9</f>
        <v>0</v>
      </c>
      <c r="AC473" s="119">
        <f>Observaciones!$I472</f>
        <v>0</v>
      </c>
      <c r="AD473" s="119">
        <f>MIN(0.0005*ETo!$M472*Escenarios!$E$9*(AH472/Constantes!$E$27)^(2/3),AH472+Z473+AA473+AB473+AC473)</f>
        <v>4.78355530001084</v>
      </c>
      <c r="AE473" s="119">
        <f>MIN(Constantes!$E$26*(AH472/Constantes!$E$27)^(2/3),AH472+Z473+AA473+AB473+AC473-AD473)</f>
        <v>19.08759374880082</v>
      </c>
      <c r="AF473" s="119">
        <f>MIN(Entradas!$E$20,AH472+Z473+AA473+AB473+AC473-AD473-AE473)</f>
        <v>1</v>
      </c>
      <c r="AG473" s="119">
        <f>MAX(0,AH472+Z473+AA473+AB473+AC473-AD473-AE473-AF473-Constantes!$E$27)</f>
        <v>0</v>
      </c>
      <c r="AH473" s="119">
        <f t="shared" si="66"/>
        <v>6190.8356776229084</v>
      </c>
      <c r="AI473" s="119">
        <f>(Escenarios!$E$11*S473+0.1*AD473)/(Escenarios!$E$12)</f>
        <v>1.0366872716687339</v>
      </c>
      <c r="AJ473" s="119">
        <f>AG473/10/Escenarios!$E$12</f>
        <v>0</v>
      </c>
      <c r="AK473" s="119">
        <f>(Escenarios!$E$11*U473+0.1*AE473)/(Escenarios!$E$12)</f>
        <v>5.4535982139430922E-2</v>
      </c>
      <c r="AL473" s="121">
        <f t="shared" si="67"/>
        <v>221.71289965911566</v>
      </c>
      <c r="AM473" s="121">
        <f>MAX(0,(AL473-Constantes!$D$13)*(1-EXP(-Constantes!$D$23)))</f>
        <v>1.2517289312632922</v>
      </c>
      <c r="AN473" s="121">
        <f>AJ473+W473*Escenarios!$E$11/Escenarios!$E$12+AM473</f>
        <v>1.2568835947495796</v>
      </c>
      <c r="AO473" s="121">
        <f>0.0526*AJ473*Observaciones!$F472^1.218</f>
        <v>0</v>
      </c>
      <c r="AP473" s="121">
        <f>AO473*Constantes!$E$38</f>
        <v>0</v>
      </c>
      <c r="AQ473" s="121">
        <f t="shared" si="68"/>
        <v>0</v>
      </c>
      <c r="AR473" s="15"/>
      <c r="AS473" s="74">
        <v>467</v>
      </c>
      <c r="AT473" s="146">
        <f>ETo!$I472*((1-Constantes!$F$19)*ETo!$K472+ETo!$L472)</f>
        <v>1.668144933168253</v>
      </c>
      <c r="AU473" s="121">
        <f>MIN(AT473*Constantes!$F$17,0.8*(AX472+Observaciones!$F472-AV473-AW473-Constantes!$D$14))</f>
        <v>1.0407278967748941</v>
      </c>
      <c r="AV473" s="121">
        <f>IF(Observaciones!$F472&gt;0.05*Constantes!$F$18,((Observaciones!$F472-0.05*Constantes!$F$18)^2)/(Observaciones!$F472+0.95*Constantes!$F$18),0)</f>
        <v>0</v>
      </c>
      <c r="AW473" s="121">
        <f>MAX(0,AX472+Observaciones!$F472-AV473-Constantes!$D$13)</f>
        <v>0</v>
      </c>
      <c r="AX473" s="121">
        <f>AX472+Observaciones!$F472-AV473-AU473-AW473-AY472</f>
        <v>25.862948378860441</v>
      </c>
      <c r="AY473" s="121">
        <f>MAX(0,(AX473-Constantes!$D$14)*(1-EXP(-Constantes!$D$22)))</f>
        <v>4.9968175854278631E-3</v>
      </c>
      <c r="AZ473" s="119">
        <f>AZ472+(Entradas!$F$19*AW473-BA472)/(800*Entradas!$D$44)</f>
        <v>0</v>
      </c>
      <c r="BA473" s="119">
        <f>8000*Entradas!$D$45*AZ473/Constantes!$F$32</f>
        <v>0</v>
      </c>
      <c r="BB473" s="119">
        <f>10*Escenarios!$F$11*AV473</f>
        <v>0</v>
      </c>
      <c r="BC473" s="119">
        <f>10*Escenarios!$F$11*BA473</f>
        <v>0</v>
      </c>
      <c r="BD473" s="119">
        <f>0.001*Observaciones!$F472*Escenarios!$F$9</f>
        <v>0</v>
      </c>
      <c r="BE473" s="119">
        <f>Observaciones!$I472</f>
        <v>0</v>
      </c>
      <c r="BF473" s="119">
        <f>MIN(0.0005*ETo!$M472*Escenarios!$F$9*(BJ472/Constantes!$F$27)^(2/3),BJ472+BB473+BE473+BC473+BD473)</f>
        <v>16.615108348654168</v>
      </c>
      <c r="BG473" s="119">
        <f>MIN(Constantes!$F$26*(BJ472/Constantes!$F$27)^(2/3),BJ472+BB473+BC473+BD473+BE473-BF473)</f>
        <v>66.298478508380768</v>
      </c>
      <c r="BH473" s="119">
        <f>MIN(Entradas!$F$20,BJ472+BB473+BC473+BD473+BE473-BF473-BG473)</f>
        <v>1</v>
      </c>
      <c r="BI473" s="119">
        <f>MAX(0,BJ472+BB473+BC473+BD473+BE473-BF473-BG473-BH473-Constantes!$F$27)</f>
        <v>0</v>
      </c>
      <c r="BJ473" s="119">
        <f t="shared" si="69"/>
        <v>4945.6361037833394</v>
      </c>
      <c r="BK473" s="119">
        <f>(Escenarios!$F$11*AU473+0.1*BF473)/(Escenarios!$F$12)</f>
        <v>1.0287294693839122</v>
      </c>
      <c r="BL473" s="119">
        <f>BI473/10/Escenarios!$F$12</f>
        <v>0</v>
      </c>
      <c r="BM473" s="119">
        <f>(Escenarios!$F$11*AW473+0.1*BG473)/(Escenarios!$F$12)</f>
        <v>0.18942422430965936</v>
      </c>
      <c r="BN473" s="121">
        <f t="shared" si="70"/>
        <v>225.75269285561177</v>
      </c>
      <c r="BO473" s="121">
        <f>MAX(0,(BN473-Constantes!$D$13)*(1-EXP(-Constantes!$D$23)))</f>
        <v>1.2796338212015201</v>
      </c>
      <c r="BP473" s="121">
        <f>BL473+AY473*Escenarios!$F$11/Escenarios!$F$12+BO473</f>
        <v>1.284345106353495</v>
      </c>
      <c r="BQ473" s="121">
        <f>0.0526*BL473*Observaciones!$F472^1.218</f>
        <v>0</v>
      </c>
      <c r="BR473" s="121">
        <f>BQ473*Constantes!$F$38</f>
        <v>0</v>
      </c>
      <c r="BS473" s="121">
        <f t="shared" si="71"/>
        <v>0</v>
      </c>
      <c r="BT473" s="15"/>
      <c r="BU473" s="74">
        <v>467</v>
      </c>
      <c r="BV473" s="75">
        <f>0.0526*Observaciones!$F472^2.218</f>
        <v>0</v>
      </c>
      <c r="BW473" s="75">
        <f>IF(Observaciones!$F472&gt;0.05*$CA$7,((Observaciones!$F472-0.05*$CA$7)^2)/(Observaciones!$F472+0.95*$CA$7),0)</f>
        <v>0</v>
      </c>
      <c r="BX473" s="75">
        <f>0.0526*BW473*Observaciones!$F472^1.218</f>
        <v>0</v>
      </c>
      <c r="BY473" s="27"/>
      <c r="BZ473" s="27"/>
      <c r="CA473" s="103"/>
      <c r="CB473" s="37"/>
    </row>
    <row r="474" spans="2:80" s="2" customFormat="1" ht="14.5" x14ac:dyDescent="0.35">
      <c r="B474" s="36"/>
      <c r="C474" s="74">
        <v>468</v>
      </c>
      <c r="D474" s="146">
        <f>ETo!$I473*((1-Constantes!$D$19)*ETo!$K473+ETo!$L473)</f>
        <v>1.610318607763721</v>
      </c>
      <c r="E474" s="75">
        <f>MIN(D474*Constantes!$D$17,0.8*(H473+Observaciones!$F473-F474-G474-Constantes!$D$14))</f>
        <v>0.30811146812940254</v>
      </c>
      <c r="F474" s="75">
        <f>IF(Observaciones!$F473&gt;0.05*Constantes!$D$18,((Observaciones!$F473-0.05*Constantes!$D$18)^2)/(Observaciones!$F473+0.95*Constantes!$D$18),0)</f>
        <v>0</v>
      </c>
      <c r="G474" s="75">
        <f>MAX(0,H473+Observaciones!$F473-F474-Constantes!$D$13)</f>
        <v>0</v>
      </c>
      <c r="H474" s="75">
        <f>H473+Observaciones!$F473-F474-E474-G474-I473</f>
        <v>25.571725539993949</v>
      </c>
      <c r="I474" s="75">
        <f>MAX(0,(H474-Constantes!$D$14)*(1-EXP(-Constantes!$D$22)))</f>
        <v>9.8746670447002896E-4</v>
      </c>
      <c r="J474" s="75">
        <f t="shared" si="63"/>
        <v>216.25425947077213</v>
      </c>
      <c r="K474" s="75">
        <f>MAX(0,(J474-Constantes!$D$13)*(1-EXP(-Constantes!$D$23)))</f>
        <v>1.2140233492547301</v>
      </c>
      <c r="L474" s="75">
        <f t="shared" si="64"/>
        <v>1.2150108159592001</v>
      </c>
      <c r="M474" s="75">
        <f>0.0526*F474*Observaciones!$F473^1.218</f>
        <v>0</v>
      </c>
      <c r="N474" s="75">
        <f>M474*Constantes!$D$38</f>
        <v>0</v>
      </c>
      <c r="O474" s="75">
        <f t="shared" si="65"/>
        <v>0</v>
      </c>
      <c r="P474" s="15"/>
      <c r="Q474" s="120">
        <v>468</v>
      </c>
      <c r="R474" s="146">
        <f>ETo!$I473*((1-Constantes!$E$19)*ETo!$K473+ETo!$L473)</f>
        <v>1.6105552309546027</v>
      </c>
      <c r="S474" s="121">
        <f>MIN(R474*Constantes!$E$17,0.8*(V473+Observaciones!$F473-T474-U474-Constantes!$D$14))</f>
        <v>0.30387195519597299</v>
      </c>
      <c r="T474" s="121">
        <f>IF(Observaciones!$F473&gt;0.05*Constantes!$E$18,((Observaciones!$F473-0.05*Constantes!$E$18)^2)/(Observaciones!$F473+0.95*Constantes!$E$18),0)</f>
        <v>0</v>
      </c>
      <c r="U474" s="121">
        <f>MAX(0,V473+Observaciones!$F473-T474-Constantes!$D$13)</f>
        <v>0</v>
      </c>
      <c r="V474" s="121">
        <f>V473+Observaciones!$F473-T474-S474-U474-W473</f>
        <v>25.570738620044793</v>
      </c>
      <c r="W474" s="121">
        <f>MAX(0,(V474-Constantes!$D$14)*(1-EXP(-Constantes!$D$22)))</f>
        <v>9.7387948588859778E-4</v>
      </c>
      <c r="X474" s="119">
        <f>X473+(Entradas!$E$19*U474-Y473)/(800*Entradas!$D$44)</f>
        <v>0</v>
      </c>
      <c r="Y474" s="119">
        <f>8000*Entradas!$D$45*X474/Constantes!$E$32</f>
        <v>0</v>
      </c>
      <c r="Z474" s="119">
        <f>10*Escenarios!$E$11*T474</f>
        <v>0</v>
      </c>
      <c r="AA474" s="119">
        <f>10*Escenarios!$E$11*Y474</f>
        <v>0</v>
      </c>
      <c r="AB474" s="119">
        <f>0.001*Observaciones!$F473*Escenarios!$E$9</f>
        <v>0</v>
      </c>
      <c r="AC474" s="119">
        <f>Observaciones!$I473</f>
        <v>0</v>
      </c>
      <c r="AD474" s="119">
        <f>MIN(0.0005*ETo!$M473*Escenarios!$E$9*(AH473/Constantes!$E$27)^(2/3),AH473+Z474+AA474+AB474+AC474)</f>
        <v>4.6089106060497578</v>
      </c>
      <c r="AE474" s="119">
        <f>MIN(Constantes!$E$26*(AH473/Constantes!$E$27)^(2/3),AH473+Z474+AA474+AB474+AC474-AD474)</f>
        <v>19.036642445427979</v>
      </c>
      <c r="AF474" s="119">
        <f>MIN(Entradas!$E$20,AH473+Z474+AA474+AB474+AC474-AD474-AE474)</f>
        <v>1</v>
      </c>
      <c r="AG474" s="119">
        <f>MAX(0,AH473+Z474+AA474+AB474+AC474-AD474-AE474-AF474-Constantes!$E$27)</f>
        <v>0</v>
      </c>
      <c r="AH474" s="119">
        <f t="shared" si="66"/>
        <v>6166.1901245714307</v>
      </c>
      <c r="AI474" s="119">
        <f>(Escenarios!$E$11*S474+0.1*AD474)/(Escenarios!$E$12)</f>
        <v>0.31269924328188697</v>
      </c>
      <c r="AJ474" s="119">
        <f>AG474/10/Escenarios!$E$12</f>
        <v>0</v>
      </c>
      <c r="AK474" s="119">
        <f>(Escenarios!$E$11*U474+0.1*AE474)/(Escenarios!$E$12)</f>
        <v>5.439040698693709E-2</v>
      </c>
      <c r="AL474" s="121">
        <f t="shared" si="67"/>
        <v>220.51556113483929</v>
      </c>
      <c r="AM474" s="121">
        <f>MAX(0,(AL474-Constantes!$D$13)*(1-EXP(-Constantes!$D$23)))</f>
        <v>1.2434583099434404</v>
      </c>
      <c r="AN474" s="121">
        <f>AJ474+W474*Escenarios!$E$11/Escenarios!$E$12+AM474</f>
        <v>1.244418276865245</v>
      </c>
      <c r="AO474" s="121">
        <f>0.0526*AJ474*Observaciones!$F473^1.218</f>
        <v>0</v>
      </c>
      <c r="AP474" s="121">
        <f>AO474*Constantes!$E$38</f>
        <v>0</v>
      </c>
      <c r="AQ474" s="121">
        <f t="shared" si="68"/>
        <v>0</v>
      </c>
      <c r="AR474" s="15"/>
      <c r="AS474" s="74">
        <v>468</v>
      </c>
      <c r="AT474" s="146">
        <f>ETo!$I473*((1-Constantes!$F$19)*ETo!$K473+ETo!$L473)</f>
        <v>1.611308122925591</v>
      </c>
      <c r="AU474" s="121">
        <f>MIN(AT474*Constantes!$F$17,0.8*(AX473+Observaciones!$F473-AV474-AW474-Constantes!$D$14))</f>
        <v>0.29035870308835005</v>
      </c>
      <c r="AV474" s="121">
        <f>IF(Observaciones!$F473&gt;0.05*Constantes!$F$18,((Observaciones!$F473-0.05*Constantes!$F$18)^2)/(Observaciones!$F473+0.95*Constantes!$F$18),0)</f>
        <v>0</v>
      </c>
      <c r="AW474" s="121">
        <f>MAX(0,AX473+Observaciones!$F473-AV474-Constantes!$D$13)</f>
        <v>0</v>
      </c>
      <c r="AX474" s="121">
        <f>AX473+Observaciones!$F473-AV474-AU474-AW474-AY473</f>
        <v>25.567592858186661</v>
      </c>
      <c r="AY474" s="121">
        <f>MAX(0,(AX474-Constantes!$D$14)*(1-EXP(-Constantes!$D$22)))</f>
        <v>9.3057085279417385E-4</v>
      </c>
      <c r="AZ474" s="119">
        <f>AZ473+(Entradas!$F$19*AW474-BA473)/(800*Entradas!$D$44)</f>
        <v>0</v>
      </c>
      <c r="BA474" s="119">
        <f>8000*Entradas!$D$45*AZ474/Constantes!$F$32</f>
        <v>0</v>
      </c>
      <c r="BB474" s="119">
        <f>10*Escenarios!$F$11*AV474</f>
        <v>0</v>
      </c>
      <c r="BC474" s="119">
        <f>10*Escenarios!$F$11*BA474</f>
        <v>0</v>
      </c>
      <c r="BD474" s="119">
        <f>0.001*Observaciones!$F473*Escenarios!$F$9</f>
        <v>0</v>
      </c>
      <c r="BE474" s="119">
        <f>Observaciones!$I473</f>
        <v>0</v>
      </c>
      <c r="BF474" s="119">
        <f>MIN(0.0005*ETo!$M473*Escenarios!$F$9*(BJ473/Constantes!$F$27)^(2/3),BJ473+BB474+BE474+BC474+BD474)</f>
        <v>15.87231218855929</v>
      </c>
      <c r="BG474" s="119">
        <f>MIN(Constantes!$F$26*(BJ473/Constantes!$F$27)^(2/3),BJ473+BB474+BC474+BD474+BE474-BF474)</f>
        <v>65.558991645269842</v>
      </c>
      <c r="BH474" s="119">
        <f>MIN(Entradas!$F$20,BJ473+BB474+BC474+BD474+BE474-BF474-BG474)</f>
        <v>1</v>
      </c>
      <c r="BI474" s="119">
        <f>MAX(0,BJ473+BB474+BC474+BD474+BE474-BF474-BG474-BH474-Constantes!$F$27)</f>
        <v>0</v>
      </c>
      <c r="BJ474" s="119">
        <f t="shared" si="69"/>
        <v>4863.2047999495098</v>
      </c>
      <c r="BK474" s="119">
        <f>(Escenarios!$F$11*AU474+0.1*BF474)/(Escenarios!$F$12)</f>
        <v>0.31911624059347088</v>
      </c>
      <c r="BL474" s="119">
        <f>BI474/10/Escenarios!$F$12</f>
        <v>0</v>
      </c>
      <c r="BM474" s="119">
        <f>(Escenarios!$F$11*AW474+0.1*BG474)/(Escenarios!$F$12)</f>
        <v>0.18731140470077098</v>
      </c>
      <c r="BN474" s="121">
        <f t="shared" si="70"/>
        <v>224.66037043911103</v>
      </c>
      <c r="BO474" s="121">
        <f>MAX(0,(BN474-Constantes!$D$13)*(1-EXP(-Constantes!$D$23)))</f>
        <v>1.2720885991253135</v>
      </c>
      <c r="BP474" s="121">
        <f>BL474+AY474*Escenarios!$F$11/Escenarios!$F$12+BO474</f>
        <v>1.2729659945008052</v>
      </c>
      <c r="BQ474" s="121">
        <f>0.0526*BL474*Observaciones!$F473^1.218</f>
        <v>0</v>
      </c>
      <c r="BR474" s="121">
        <f>BQ474*Constantes!$F$38</f>
        <v>0</v>
      </c>
      <c r="BS474" s="121">
        <f t="shared" si="71"/>
        <v>0</v>
      </c>
      <c r="BT474" s="15"/>
      <c r="BU474" s="74">
        <v>468</v>
      </c>
      <c r="BV474" s="75">
        <f>0.0526*Observaciones!$F473^2.218</f>
        <v>0</v>
      </c>
      <c r="BW474" s="75">
        <f>IF(Observaciones!$F473&gt;0.05*$CA$7,((Observaciones!$F473-0.05*$CA$7)^2)/(Observaciones!$F473+0.95*$CA$7),0)</f>
        <v>0</v>
      </c>
      <c r="BX474" s="75">
        <f>0.0526*BW474*Observaciones!$F473^1.218</f>
        <v>0</v>
      </c>
      <c r="BY474" s="27"/>
      <c r="BZ474" s="27"/>
      <c r="CA474" s="103"/>
      <c r="CB474" s="37"/>
    </row>
    <row r="475" spans="2:80" s="2" customFormat="1" ht="14.5" x14ac:dyDescent="0.35">
      <c r="B475" s="36"/>
      <c r="C475" s="74">
        <v>469</v>
      </c>
      <c r="D475" s="146">
        <f>ETo!$I474*((1-Constantes!$D$19)*ETo!$K474+ETo!$L474)</f>
        <v>1.6972456917031662</v>
      </c>
      <c r="E475" s="75">
        <f>MIN(D475*Constantes!$D$17,0.8*(H474+Observaciones!$F474-F475-G475-Constantes!$D$14))</f>
        <v>5.73804319951563E-2</v>
      </c>
      <c r="F475" s="75">
        <f>IF(Observaciones!$F474&gt;0.05*Constantes!$D$18,((Observaciones!$F474-0.05*Constantes!$D$18)^2)/(Observaciones!$F474+0.95*Constantes!$D$18),0)</f>
        <v>0</v>
      </c>
      <c r="G475" s="75">
        <f>MAX(0,H474+Observaciones!$F474-F475-Constantes!$D$13)</f>
        <v>0</v>
      </c>
      <c r="H475" s="75">
        <f>H474+Observaciones!$F474-F475-E475-G475-I474</f>
        <v>25.513357641294323</v>
      </c>
      <c r="I475" s="75">
        <f>MAX(0,(H475-Constantes!$D$14)*(1-EXP(-Constantes!$D$22)))</f>
        <v>1.8389859497061037E-4</v>
      </c>
      <c r="J475" s="75">
        <f t="shared" si="63"/>
        <v>215.04023612151741</v>
      </c>
      <c r="K475" s="75">
        <f>MAX(0,(J475-Constantes!$D$13)*(1-EXP(-Constantes!$D$23)))</f>
        <v>1.2056374774302083</v>
      </c>
      <c r="L475" s="75">
        <f t="shared" si="64"/>
        <v>1.205821376025179</v>
      </c>
      <c r="M475" s="75">
        <f>0.0526*F475*Observaciones!$F474^1.218</f>
        <v>0</v>
      </c>
      <c r="N475" s="75">
        <f>M475*Constantes!$D$38</f>
        <v>0</v>
      </c>
      <c r="O475" s="75">
        <f t="shared" si="65"/>
        <v>0</v>
      </c>
      <c r="P475" s="15"/>
      <c r="Q475" s="120">
        <v>469</v>
      </c>
      <c r="R475" s="146">
        <f>ETo!$I474*((1-Constantes!$E$19)*ETo!$K474+ETo!$L474)</f>
        <v>1.6974957751529862</v>
      </c>
      <c r="S475" s="121">
        <f>MIN(R475*Constantes!$E$17,0.8*(V474+Observaciones!$F474-T475-U475-Constantes!$D$14))</f>
        <v>5.6590896035831409E-2</v>
      </c>
      <c r="T475" s="121">
        <f>IF(Observaciones!$F474&gt;0.05*Constantes!$E$18,((Observaciones!$F474-0.05*Constantes!$E$18)^2)/(Observaciones!$F474+0.95*Constantes!$E$18),0)</f>
        <v>0</v>
      </c>
      <c r="U475" s="121">
        <f>MAX(0,V474+Observaciones!$F474-T475-Constantes!$D$13)</f>
        <v>0</v>
      </c>
      <c r="V475" s="121">
        <f>V474+Observaciones!$F474-T475-S475-U475-W474</f>
        <v>25.513173844523074</v>
      </c>
      <c r="W475" s="121">
        <f>MAX(0,(V475-Constantes!$D$14)*(1-EXP(-Constantes!$D$22)))</f>
        <v>1.8136821050764945E-4</v>
      </c>
      <c r="X475" s="119">
        <f>X474+(Entradas!$E$19*U475-Y474)/(800*Entradas!$D$44)</f>
        <v>0</v>
      </c>
      <c r="Y475" s="119">
        <f>8000*Entradas!$D$45*X475/Constantes!$E$32</f>
        <v>0</v>
      </c>
      <c r="Z475" s="119">
        <f>10*Escenarios!$E$11*T475</f>
        <v>0</v>
      </c>
      <c r="AA475" s="119">
        <f>10*Escenarios!$E$11*Y475</f>
        <v>0</v>
      </c>
      <c r="AB475" s="119">
        <f>0.001*Observaciones!$F474*Escenarios!$E$9</f>
        <v>0</v>
      </c>
      <c r="AC475" s="119">
        <f>Observaciones!$I474</f>
        <v>0</v>
      </c>
      <c r="AD475" s="119">
        <f>MIN(0.0005*ETo!$M474*Escenarios!$E$9*(AH474/Constantes!$E$27)^(2/3),AH474+Z475+AA475+AB475+AC475)</f>
        <v>4.8470548359450785</v>
      </c>
      <c r="AE475" s="119">
        <f>MIN(Constantes!$E$26*(AH474/Constantes!$E$27)^(2/3),AH474+Z475+AA475+AB475+AC475-AD475)</f>
        <v>18.986085950946993</v>
      </c>
      <c r="AF475" s="119">
        <f>MIN(Entradas!$E$20,AH474+Z475+AA475+AB475+AC475-AD475-AE475)</f>
        <v>1</v>
      </c>
      <c r="AG475" s="119">
        <f>MAX(0,AH474+Z475+AA475+AB475+AC475-AD475-AE475-AF475-Constantes!$E$27)</f>
        <v>0</v>
      </c>
      <c r="AH475" s="119">
        <f t="shared" si="66"/>
        <v>6141.356983784538</v>
      </c>
      <c r="AI475" s="119">
        <f>(Escenarios!$E$11*S475+0.1*AD475)/(Escenarios!$E$12)</f>
        <v>6.9631182766591193E-2</v>
      </c>
      <c r="AJ475" s="119">
        <f>AG475/10/Escenarios!$E$12</f>
        <v>0</v>
      </c>
      <c r="AK475" s="119">
        <f>(Escenarios!$E$11*U475+0.1*AE475)/(Escenarios!$E$12)</f>
        <v>5.4245959859848557E-2</v>
      </c>
      <c r="AL475" s="121">
        <f t="shared" si="67"/>
        <v>219.32634878475571</v>
      </c>
      <c r="AM475" s="121">
        <f>MAX(0,(AL475-Constantes!$D$13)*(1-EXP(-Constantes!$D$23)))</f>
        <v>1.2352438202089049</v>
      </c>
      <c r="AN475" s="121">
        <f>AJ475+W475*Escenarios!$E$11/Escenarios!$E$12+AM475</f>
        <v>1.2354225974449766</v>
      </c>
      <c r="AO475" s="121">
        <f>0.0526*AJ475*Observaciones!$F474^1.218</f>
        <v>0</v>
      </c>
      <c r="AP475" s="121">
        <f>AO475*Constantes!$E$38</f>
        <v>0</v>
      </c>
      <c r="AQ475" s="121">
        <f t="shared" si="68"/>
        <v>0</v>
      </c>
      <c r="AR475" s="15"/>
      <c r="AS475" s="74">
        <v>469</v>
      </c>
      <c r="AT475" s="146">
        <f>ETo!$I474*((1-Constantes!$F$19)*ETo!$K474+ETo!$L474)</f>
        <v>1.6982914952205956</v>
      </c>
      <c r="AU475" s="121">
        <f>MIN(AT475*Constantes!$F$17,0.8*(AX474+Observaciones!$F474-AV475-AW475-Constantes!$D$14))</f>
        <v>5.4074286549325737E-2</v>
      </c>
      <c r="AV475" s="121">
        <f>IF(Observaciones!$F474&gt;0.05*Constantes!$F$18,((Observaciones!$F474-0.05*Constantes!$F$18)^2)/(Observaciones!$F474+0.95*Constantes!$F$18),0)</f>
        <v>0</v>
      </c>
      <c r="AW475" s="121">
        <f>MAX(0,AX474+Observaciones!$F474-AV475-Constantes!$D$13)</f>
        <v>0</v>
      </c>
      <c r="AX475" s="121">
        <f>AX474+Observaciones!$F474-AV475-AU475-AW475-AY474</f>
        <v>25.51258800078454</v>
      </c>
      <c r="AY475" s="121">
        <f>MAX(0,(AX475-Constantes!$D$14)*(1-EXP(-Constantes!$D$22)))</f>
        <v>1.7330272663853378E-4</v>
      </c>
      <c r="AZ475" s="119">
        <f>AZ474+(Entradas!$F$19*AW475-BA474)/(800*Entradas!$D$44)</f>
        <v>0</v>
      </c>
      <c r="BA475" s="119">
        <f>8000*Entradas!$D$45*AZ475/Constantes!$F$32</f>
        <v>0</v>
      </c>
      <c r="BB475" s="119">
        <f>10*Escenarios!$F$11*AV475</f>
        <v>0</v>
      </c>
      <c r="BC475" s="119">
        <f>10*Escenarios!$F$11*BA475</f>
        <v>0</v>
      </c>
      <c r="BD475" s="119">
        <f>0.001*Observaciones!$F474*Escenarios!$F$9</f>
        <v>0</v>
      </c>
      <c r="BE475" s="119">
        <f>Observaciones!$I474</f>
        <v>0</v>
      </c>
      <c r="BF475" s="119">
        <f>MIN(0.0005*ETo!$M474*Escenarios!$F$9*(BJ474/Constantes!$F$27)^(2/3),BJ474+BB475+BE475+BC475+BD475)</f>
        <v>16.550394725782112</v>
      </c>
      <c r="BG475" s="119">
        <f>MIN(Constantes!$F$26*(BJ474/Constantes!$F$27)^(2/3),BJ474+BB475+BC475+BD475+BE475-BF475)</f>
        <v>64.828483980732798</v>
      </c>
      <c r="BH475" s="119">
        <f>MIN(Entradas!$F$20,BJ474+BB475+BC475+BD475+BE475-BF475-BG475)</f>
        <v>1</v>
      </c>
      <c r="BI475" s="119">
        <f>MAX(0,BJ474+BB475+BC475+BD475+BE475-BF475-BG475-BH475-Constantes!$F$27)</f>
        <v>0</v>
      </c>
      <c r="BJ475" s="119">
        <f t="shared" si="69"/>
        <v>4780.8259212429948</v>
      </c>
      <c r="BK475" s="119">
        <f>(Escenarios!$F$11*AU475+0.1*BF475)/(Escenarios!$F$12)</f>
        <v>9.8271169391598884E-2</v>
      </c>
      <c r="BL475" s="119">
        <f>BI475/10/Escenarios!$F$12</f>
        <v>0</v>
      </c>
      <c r="BM475" s="119">
        <f>(Escenarios!$F$11*AW475+0.1*BG475)/(Escenarios!$F$12)</f>
        <v>0.18522423994495085</v>
      </c>
      <c r="BN475" s="121">
        <f t="shared" si="70"/>
        <v>223.57350607993067</v>
      </c>
      <c r="BO475" s="121">
        <f>MAX(0,(BN475-Constantes!$D$13)*(1-EXP(-Constantes!$D$23)))</f>
        <v>1.2645810786049521</v>
      </c>
      <c r="BP475" s="121">
        <f>BL475+AY475*Escenarios!$F$11/Escenarios!$F$12+BO475</f>
        <v>1.2647444783186399</v>
      </c>
      <c r="BQ475" s="121">
        <f>0.0526*BL475*Observaciones!$F474^1.218</f>
        <v>0</v>
      </c>
      <c r="BR475" s="121">
        <f>BQ475*Constantes!$F$38</f>
        <v>0</v>
      </c>
      <c r="BS475" s="121">
        <f t="shared" si="71"/>
        <v>0</v>
      </c>
      <c r="BT475" s="15"/>
      <c r="BU475" s="74">
        <v>469</v>
      </c>
      <c r="BV475" s="75">
        <f>0.0526*Observaciones!$F474^2.218</f>
        <v>0</v>
      </c>
      <c r="BW475" s="75">
        <f>IF(Observaciones!$F474&gt;0.05*$CA$7,((Observaciones!$F474-0.05*$CA$7)^2)/(Observaciones!$F474+0.95*$CA$7),0)</f>
        <v>0</v>
      </c>
      <c r="BX475" s="75">
        <f>0.0526*BW475*Observaciones!$F474^1.218</f>
        <v>0</v>
      </c>
      <c r="BY475" s="27"/>
      <c r="BZ475" s="27"/>
      <c r="CA475" s="103"/>
      <c r="CB475" s="37"/>
    </row>
    <row r="476" spans="2:80" s="2" customFormat="1" ht="14.5" x14ac:dyDescent="0.35">
      <c r="B476" s="36"/>
      <c r="C476" s="74">
        <v>470</v>
      </c>
      <c r="D476" s="146">
        <f>ETo!$I475*((1-Constantes!$D$19)*ETo!$K475+ETo!$L475)</f>
        <v>1.5930402290493386</v>
      </c>
      <c r="E476" s="75">
        <f>MIN(D476*Constantes!$D$17,0.8*(H475+Observaciones!$F475-F476-G476-Constantes!$D$14))</f>
        <v>1.0686113035455948E-2</v>
      </c>
      <c r="F476" s="75">
        <f>IF(Observaciones!$F475&gt;0.05*Constantes!$D$18,((Observaciones!$F475-0.05*Constantes!$D$18)^2)/(Observaciones!$F475+0.95*Constantes!$D$18),0)</f>
        <v>0</v>
      </c>
      <c r="G476" s="75">
        <f>MAX(0,H475+Observaciones!$F475-F476-Constantes!$D$13)</f>
        <v>0</v>
      </c>
      <c r="H476" s="75">
        <f>H475+Observaciones!$F475-F476-E476-G476-I475</f>
        <v>25.5024876296639</v>
      </c>
      <c r="I476" s="75">
        <f>MAX(0,(H476-Constantes!$D$14)*(1-EXP(-Constantes!$D$22)))</f>
        <v>3.4247932693948427E-5</v>
      </c>
      <c r="J476" s="75">
        <f t="shared" si="63"/>
        <v>213.83459864408721</v>
      </c>
      <c r="K476" s="75">
        <f>MAX(0,(J476-Constantes!$D$13)*(1-EXP(-Constantes!$D$23)))</f>
        <v>1.1973095310535786</v>
      </c>
      <c r="L476" s="75">
        <f t="shared" si="64"/>
        <v>1.1973437789862726</v>
      </c>
      <c r="M476" s="75">
        <f>0.0526*F476*Observaciones!$F475^1.218</f>
        <v>0</v>
      </c>
      <c r="N476" s="75">
        <f>M476*Constantes!$D$38</f>
        <v>0</v>
      </c>
      <c r="O476" s="75">
        <f t="shared" si="65"/>
        <v>0</v>
      </c>
      <c r="P476" s="15"/>
      <c r="Q476" s="120">
        <v>470</v>
      </c>
      <c r="R476" s="146">
        <f>ETo!$I475*((1-Constantes!$E$19)*ETo!$K475+ETo!$L475)</f>
        <v>1.5932751192901464</v>
      </c>
      <c r="S476" s="121">
        <f>MIN(R476*Constantes!$E$17,0.8*(V475+Observaciones!$F475-T476-U476-Constantes!$D$14))</f>
        <v>1.0539075618456196E-2</v>
      </c>
      <c r="T476" s="121">
        <f>IF(Observaciones!$F475&gt;0.05*Constantes!$E$18,((Observaciones!$F475-0.05*Constantes!$E$18)^2)/(Observaciones!$F475+0.95*Constantes!$E$18),0)</f>
        <v>0</v>
      </c>
      <c r="U476" s="121">
        <f>MAX(0,V475+Observaciones!$F475-T476-Constantes!$D$13)</f>
        <v>0</v>
      </c>
      <c r="V476" s="121">
        <f>V475+Observaciones!$F475-T476-S476-U476-W475</f>
        <v>25.502453400694108</v>
      </c>
      <c r="W476" s="121">
        <f>MAX(0,(V476-Constantes!$D$14)*(1-EXP(-Constantes!$D$22)))</f>
        <v>3.3776692351935694E-5</v>
      </c>
      <c r="X476" s="119">
        <f>X475+(Entradas!$E$19*U476-Y475)/(800*Entradas!$D$44)</f>
        <v>0</v>
      </c>
      <c r="Y476" s="119">
        <f>8000*Entradas!$D$45*X476/Constantes!$E$32</f>
        <v>0</v>
      </c>
      <c r="Z476" s="119">
        <f>10*Escenarios!$E$11*T476</f>
        <v>0</v>
      </c>
      <c r="AA476" s="119">
        <f>10*Escenarios!$E$11*Y476</f>
        <v>0</v>
      </c>
      <c r="AB476" s="119">
        <f>0.001*Observaciones!$F475*Escenarios!$E$9</f>
        <v>0</v>
      </c>
      <c r="AC476" s="119">
        <f>Observaciones!$I475</f>
        <v>0</v>
      </c>
      <c r="AD476" s="119">
        <f>MIN(0.0005*ETo!$M475*Escenarios!$E$9*(AH475/Constantes!$E$27)^(2/3),AH475+Z476+AA476+AB476+AC476)</f>
        <v>4.537764476900275</v>
      </c>
      <c r="AE476" s="119">
        <f>MIN(Constantes!$E$26*(AH475/Constantes!$E$27)^(2/3),AH475+Z476+AA476+AB476+AC476-AD476)</f>
        <v>18.935076475918965</v>
      </c>
      <c r="AF476" s="119">
        <f>MIN(Entradas!$E$20,AH475+Z476+AA476+AB476+AC476-AD476-AE476)</f>
        <v>1</v>
      </c>
      <c r="AG476" s="119">
        <f>MAX(0,AH475+Z476+AA476+AB476+AC476-AD476-AE476-AF476-Constantes!$E$27)</f>
        <v>0</v>
      </c>
      <c r="AH476" s="119">
        <f t="shared" si="66"/>
        <v>6116.8841428317182</v>
      </c>
      <c r="AI476" s="119">
        <f>(Escenarios!$E$11*S476+0.1*AD476)/(Escenarios!$E$12)</f>
        <v>2.3353558757907608E-2</v>
      </c>
      <c r="AJ476" s="119">
        <f>AG476/10/Escenarios!$E$12</f>
        <v>0</v>
      </c>
      <c r="AK476" s="119">
        <f>(Escenarios!$E$11*U476+0.1*AE476)/(Escenarios!$E$12)</f>
        <v>5.410021850262562E-2</v>
      </c>
      <c r="AL476" s="121">
        <f t="shared" si="67"/>
        <v>218.14520518304943</v>
      </c>
      <c r="AM476" s="121">
        <f>MAX(0,(AL476-Constantes!$D$13)*(1-EXP(-Constantes!$D$23)))</f>
        <v>1.2270850653906029</v>
      </c>
      <c r="AN476" s="121">
        <f>AJ476+W476*Escenarios!$E$11/Escenarios!$E$12+AM476</f>
        <v>1.2271183595587785</v>
      </c>
      <c r="AO476" s="121">
        <f>0.0526*AJ476*Observaciones!$F475^1.218</f>
        <v>0</v>
      </c>
      <c r="AP476" s="121">
        <f>AO476*Constantes!$E$38</f>
        <v>0</v>
      </c>
      <c r="AQ476" s="121">
        <f t="shared" si="68"/>
        <v>0</v>
      </c>
      <c r="AR476" s="15"/>
      <c r="AS476" s="74">
        <v>470</v>
      </c>
      <c r="AT476" s="146">
        <f>ETo!$I475*((1-Constantes!$F$19)*ETo!$K475+ETo!$L475)</f>
        <v>1.5940224973290804</v>
      </c>
      <c r="AU476" s="121">
        <f>MIN(AT476*Constantes!$F$17,0.8*(AX475+Observaciones!$F475-AV476-AW476-Constantes!$D$14))</f>
        <v>1.0070400627628829E-2</v>
      </c>
      <c r="AV476" s="121">
        <f>IF(Observaciones!$F475&gt;0.05*Constantes!$F$18,((Observaciones!$F475-0.05*Constantes!$F$18)^2)/(Observaciones!$F475+0.95*Constantes!$F$18),0)</f>
        <v>0</v>
      </c>
      <c r="AW476" s="121">
        <f>MAX(0,AX475+Observaciones!$F475-AV476-Constantes!$D$13)</f>
        <v>0</v>
      </c>
      <c r="AX476" s="121">
        <f>AX475+Observaciones!$F475-AV476-AU476-AW476-AY475</f>
        <v>25.502344297430273</v>
      </c>
      <c r="AY476" s="121">
        <f>MAX(0,(AX476-Constantes!$D$14)*(1-EXP(-Constantes!$D$22)))</f>
        <v>3.2274635477980902E-5</v>
      </c>
      <c r="AZ476" s="119">
        <f>AZ475+(Entradas!$F$19*AW476-BA475)/(800*Entradas!$D$44)</f>
        <v>0</v>
      </c>
      <c r="BA476" s="119">
        <f>8000*Entradas!$D$45*AZ476/Constantes!$F$32</f>
        <v>0</v>
      </c>
      <c r="BB476" s="119">
        <f>10*Escenarios!$F$11*AV476</f>
        <v>0</v>
      </c>
      <c r="BC476" s="119">
        <f>10*Escenarios!$F$11*BA476</f>
        <v>0</v>
      </c>
      <c r="BD476" s="119">
        <f>0.001*Observaciones!$F475*Escenarios!$F$9</f>
        <v>0</v>
      </c>
      <c r="BE476" s="119">
        <f>Observaciones!$I475</f>
        <v>0</v>
      </c>
      <c r="BF476" s="119">
        <f>MIN(0.0005*ETo!$M475*Escenarios!$F$9*(BJ475/Constantes!$F$27)^(2/3),BJ475+BB476+BE476+BC476+BD476)</f>
        <v>15.360110294371836</v>
      </c>
      <c r="BG476" s="119">
        <f>MIN(Constantes!$F$26*(BJ475/Constantes!$F$27)^(2/3),BJ475+BB476+BC476+BD476+BE476-BF476)</f>
        <v>64.094305595418575</v>
      </c>
      <c r="BH476" s="119">
        <f>MIN(Entradas!$F$20,BJ475+BB476+BC476+BD476+BE476-BF476-BG476)</f>
        <v>1</v>
      </c>
      <c r="BI476" s="119">
        <f>MAX(0,BJ475+BB476+BC476+BD476+BE476-BF476-BG476-BH476-Constantes!$F$27)</f>
        <v>0</v>
      </c>
      <c r="BJ476" s="119">
        <f t="shared" si="69"/>
        <v>4700.3715053532042</v>
      </c>
      <c r="BK476" s="119">
        <f>(Escenarios!$F$11*AU476+0.1*BF476)/(Escenarios!$F$12)</f>
        <v>5.338097857568385E-2</v>
      </c>
      <c r="BL476" s="119">
        <f>BI476/10/Escenarios!$F$12</f>
        <v>0</v>
      </c>
      <c r="BM476" s="119">
        <f>(Escenarios!$F$11*AW476+0.1*BG476)/(Escenarios!$F$12)</f>
        <v>0.18312658741548166</v>
      </c>
      <c r="BN476" s="121">
        <f t="shared" si="70"/>
        <v>222.49205158874119</v>
      </c>
      <c r="BO476" s="121">
        <f>MAX(0,(BN476-Constantes!$D$13)*(1-EXP(-Constantes!$D$23)))</f>
        <v>1.2571109267724228</v>
      </c>
      <c r="BP476" s="121">
        <f>BL476+AY476*Escenarios!$F$11/Escenarios!$F$12+BO476</f>
        <v>1.2571413571430163</v>
      </c>
      <c r="BQ476" s="121">
        <f>0.0526*BL476*Observaciones!$F475^1.218</f>
        <v>0</v>
      </c>
      <c r="BR476" s="121">
        <f>BQ476*Constantes!$F$38</f>
        <v>0</v>
      </c>
      <c r="BS476" s="121">
        <f t="shared" si="71"/>
        <v>0</v>
      </c>
      <c r="BT476" s="15"/>
      <c r="BU476" s="74">
        <v>470</v>
      </c>
      <c r="BV476" s="75">
        <f>0.0526*Observaciones!$F475^2.218</f>
        <v>0</v>
      </c>
      <c r="BW476" s="75">
        <f>IF(Observaciones!$F475&gt;0.05*$CA$7,((Observaciones!$F475-0.05*$CA$7)^2)/(Observaciones!$F475+0.95*$CA$7),0)</f>
        <v>0</v>
      </c>
      <c r="BX476" s="75">
        <f>0.0526*BW476*Observaciones!$F475^1.218</f>
        <v>0</v>
      </c>
      <c r="BY476" s="27"/>
      <c r="BZ476" s="27"/>
      <c r="CA476" s="103"/>
      <c r="CB476" s="37"/>
    </row>
    <row r="477" spans="2:80" s="2" customFormat="1" ht="14.5" x14ac:dyDescent="0.35">
      <c r="B477" s="36"/>
      <c r="C477" s="74">
        <v>471</v>
      </c>
      <c r="D477" s="146">
        <f>ETo!$I476*((1-Constantes!$D$19)*ETo!$K476+ETo!$L476)</f>
        <v>1.6143458508328588</v>
      </c>
      <c r="E477" s="75">
        <f>MIN(D477*Constantes!$D$17,0.8*(H476+Observaciones!$F476-F477-G477-Constantes!$D$14))</f>
        <v>1.9901037311171876E-3</v>
      </c>
      <c r="F477" s="75">
        <f>IF(Observaciones!$F476&gt;0.05*Constantes!$D$18,((Observaciones!$F476-0.05*Constantes!$D$18)^2)/(Observaciones!$F476+0.95*Constantes!$D$18),0)</f>
        <v>0</v>
      </c>
      <c r="G477" s="75">
        <f>MAX(0,H476+Observaciones!$F476-F477-Constantes!$D$13)</f>
        <v>0</v>
      </c>
      <c r="H477" s="75">
        <f>H476+Observaciones!$F476-F477-E477-G477-I476</f>
        <v>25.50046327800009</v>
      </c>
      <c r="I477" s="75">
        <f>MAX(0,(H477-Constantes!$D$14)*(1-EXP(-Constantes!$D$22)))</f>
        <v>6.3780851289209614E-6</v>
      </c>
      <c r="J477" s="75">
        <f t="shared" si="63"/>
        <v>212.63728911303363</v>
      </c>
      <c r="K477" s="75">
        <f>MAX(0,(J477-Constantes!$D$13)*(1-EXP(-Constantes!$D$23)))</f>
        <v>1.1890391100045457</v>
      </c>
      <c r="L477" s="75">
        <f t="shared" si="64"/>
        <v>1.1890454880896746</v>
      </c>
      <c r="M477" s="75">
        <f>0.0526*F477*Observaciones!$F476^1.218</f>
        <v>0</v>
      </c>
      <c r="N477" s="75">
        <f>M477*Constantes!$D$38</f>
        <v>0</v>
      </c>
      <c r="O477" s="75">
        <f t="shared" si="65"/>
        <v>0</v>
      </c>
      <c r="P477" s="15"/>
      <c r="Q477" s="120">
        <v>471</v>
      </c>
      <c r="R477" s="146">
        <f>ETo!$I476*((1-Constantes!$E$19)*ETo!$K476+ETo!$L476)</f>
        <v>1.6145844428685048</v>
      </c>
      <c r="S477" s="121">
        <f>MIN(R477*Constantes!$E$17,0.8*(V476+Observaciones!$F476-T477-U477-Constantes!$D$14))</f>
        <v>1.9627205552836813E-3</v>
      </c>
      <c r="T477" s="121">
        <f>IF(Observaciones!$F476&gt;0.05*Constantes!$E$18,((Observaciones!$F476-0.05*Constantes!$E$18)^2)/(Observaciones!$F476+0.95*Constantes!$E$18),0)</f>
        <v>0</v>
      </c>
      <c r="U477" s="121">
        <f>MAX(0,V476+Observaciones!$F476-T477-Constantes!$D$13)</f>
        <v>0</v>
      </c>
      <c r="V477" s="121">
        <f>V476+Observaciones!$F476-T477-S477-U477-W476</f>
        <v>25.500456903446473</v>
      </c>
      <c r="W477" s="121">
        <f>MAX(0,(V477-Constantes!$D$14)*(1-EXP(-Constantes!$D$22)))</f>
        <v>6.290324765547216E-6</v>
      </c>
      <c r="X477" s="119">
        <f>X476+(Entradas!$E$19*U477-Y476)/(800*Entradas!$D$44)</f>
        <v>0</v>
      </c>
      <c r="Y477" s="119">
        <f>8000*Entradas!$D$45*X477/Constantes!$E$32</f>
        <v>0</v>
      </c>
      <c r="Z477" s="119">
        <f>10*Escenarios!$E$11*T477</f>
        <v>0</v>
      </c>
      <c r="AA477" s="119">
        <f>10*Escenarios!$E$11*Y477</f>
        <v>0</v>
      </c>
      <c r="AB477" s="119">
        <f>0.001*Observaciones!$F476*Escenarios!$E$9</f>
        <v>0</v>
      </c>
      <c r="AC477" s="119">
        <f>Observaciones!$I476</f>
        <v>0</v>
      </c>
      <c r="AD477" s="119">
        <f>MIN(0.0005*ETo!$M476*Escenarios!$E$9*(AH476/Constantes!$E$27)^(2/3),AH476+Z477+AA477+AB477+AC477)</f>
        <v>4.5880542809409102</v>
      </c>
      <c r="AE477" s="119">
        <f>MIN(Constantes!$E$26*(AH476/Constantes!$E$27)^(2/3),AH476+Z477+AA477+AB477+AC477-AD477)</f>
        <v>18.884739780156451</v>
      </c>
      <c r="AF477" s="119">
        <f>MIN(Entradas!$E$20,AH476+Z477+AA477+AB477+AC477-AD477-AE477)</f>
        <v>1</v>
      </c>
      <c r="AG477" s="119">
        <f>MAX(0,AH476+Z477+AA477+AB477+AC477-AD477-AE477-AF477-Constantes!$E$27)</f>
        <v>0</v>
      </c>
      <c r="AH477" s="119">
        <f t="shared" si="66"/>
        <v>6092.4113487706209</v>
      </c>
      <c r="AI477" s="119">
        <f>(Escenarios!$E$11*S477+0.1*AD477)/(Escenarios!$E$12)</f>
        <v>1.5043408207182227E-2</v>
      </c>
      <c r="AJ477" s="119">
        <f>AG477/10/Escenarios!$E$12</f>
        <v>0</v>
      </c>
      <c r="AK477" s="119">
        <f>(Escenarios!$E$11*U477+0.1*AE477)/(Escenarios!$E$12)</f>
        <v>5.3956399371875574E-2</v>
      </c>
      <c r="AL477" s="121">
        <f t="shared" si="67"/>
        <v>216.9720765170307</v>
      </c>
      <c r="AM477" s="121">
        <f>MAX(0,(AL477-Constantes!$D$13)*(1-EXP(-Constantes!$D$23)))</f>
        <v>1.2189816737771346</v>
      </c>
      <c r="AN477" s="121">
        <f>AJ477+W477*Escenarios!$E$11/Escenarios!$E$12+AM477</f>
        <v>1.2189878742401179</v>
      </c>
      <c r="AO477" s="121">
        <f>0.0526*AJ477*Observaciones!$F476^1.218</f>
        <v>0</v>
      </c>
      <c r="AP477" s="121">
        <f>AO477*Constantes!$E$38</f>
        <v>0</v>
      </c>
      <c r="AQ477" s="121">
        <f t="shared" si="68"/>
        <v>0</v>
      </c>
      <c r="AR477" s="15"/>
      <c r="AS477" s="74">
        <v>471</v>
      </c>
      <c r="AT477" s="146">
        <f>ETo!$I476*((1-Constantes!$F$19)*ETo!$K476+ETo!$L476)</f>
        <v>1.61534359934556</v>
      </c>
      <c r="AU477" s="121">
        <f>MIN(AT477*Constantes!$F$17,0.8*(AX476+Observaciones!$F476-AV477-AW477-Constantes!$D$14))</f>
        <v>1.8754379442157188E-3</v>
      </c>
      <c r="AV477" s="121">
        <f>IF(Observaciones!$F476&gt;0.05*Constantes!$F$18,((Observaciones!$F476-0.05*Constantes!$F$18)^2)/(Observaciones!$F476+0.95*Constantes!$F$18),0)</f>
        <v>0</v>
      </c>
      <c r="AW477" s="121">
        <f>MAX(0,AX476+Observaciones!$F476-AV477-Constantes!$D$13)</f>
        <v>0</v>
      </c>
      <c r="AX477" s="121">
        <f>AX476+Observaciones!$F476-AV477-AU477-AW477-AY476</f>
        <v>25.500436584850579</v>
      </c>
      <c r="AY477" s="121">
        <f>MAX(0,(AX477-Constantes!$D$14)*(1-EXP(-Constantes!$D$22)))</f>
        <v>6.0105926515972813E-6</v>
      </c>
      <c r="AZ477" s="119">
        <f>AZ476+(Entradas!$F$19*AW477-BA476)/(800*Entradas!$D$44)</f>
        <v>0</v>
      </c>
      <c r="BA477" s="119">
        <f>8000*Entradas!$D$45*AZ477/Constantes!$F$32</f>
        <v>0</v>
      </c>
      <c r="BB477" s="119">
        <f>10*Escenarios!$F$11*AV477</f>
        <v>0</v>
      </c>
      <c r="BC477" s="119">
        <f>10*Escenarios!$F$11*BA477</f>
        <v>0</v>
      </c>
      <c r="BD477" s="119">
        <f>0.001*Observaciones!$F476*Escenarios!$F$9</f>
        <v>0</v>
      </c>
      <c r="BE477" s="119">
        <f>Observaciones!$I476</f>
        <v>0</v>
      </c>
      <c r="BF477" s="119">
        <f>MIN(0.0005*ETo!$M476*Escenarios!$F$9*(BJ476/Constantes!$F$27)^(2/3),BJ476+BB477+BE477+BC477+BD477)</f>
        <v>15.396540853974253</v>
      </c>
      <c r="BG477" s="119">
        <f>MIN(Constantes!$F$26*(BJ476/Constantes!$F$27)^(2/3),BJ476+BB477+BC477+BD477+BE477-BF477)</f>
        <v>63.373196945312309</v>
      </c>
      <c r="BH477" s="119">
        <f>MIN(Entradas!$F$20,BJ476+BB477+BC477+BD477+BE477-BF477-BG477)</f>
        <v>1</v>
      </c>
      <c r="BI477" s="119">
        <f>MAX(0,BJ476+BB477+BC477+BD477+BE477-BF477-BG477-BH477-Constantes!$F$27)</f>
        <v>0</v>
      </c>
      <c r="BJ477" s="119">
        <f t="shared" si="69"/>
        <v>4620.6017675539179</v>
      </c>
      <c r="BK477" s="119">
        <f>(Escenarios!$F$11*AU477+0.1*BF477)/(Escenarios!$F$12)</f>
        <v>4.5758386787329831E-2</v>
      </c>
      <c r="BL477" s="119">
        <f>BI477/10/Escenarios!$F$12</f>
        <v>0</v>
      </c>
      <c r="BM477" s="119">
        <f>(Escenarios!$F$11*AW477+0.1*BG477)/(Escenarios!$F$12)</f>
        <v>0.18106627698660663</v>
      </c>
      <c r="BN477" s="121">
        <f t="shared" si="70"/>
        <v>221.41600693895538</v>
      </c>
      <c r="BO477" s="121">
        <f>MAX(0,(BN477-Constantes!$D$13)*(1-EXP(-Constantes!$D$23)))</f>
        <v>1.2496781434440742</v>
      </c>
      <c r="BP477" s="121">
        <f>BL477+AY477*Escenarios!$F$11/Escenarios!$F$12+BO477</f>
        <v>1.2496838105742887</v>
      </c>
      <c r="BQ477" s="121">
        <f>0.0526*BL477*Observaciones!$F476^1.218</f>
        <v>0</v>
      </c>
      <c r="BR477" s="121">
        <f>BQ477*Constantes!$F$38</f>
        <v>0</v>
      </c>
      <c r="BS477" s="121">
        <f t="shared" si="71"/>
        <v>0</v>
      </c>
      <c r="BT477" s="15"/>
      <c r="BU477" s="74">
        <v>471</v>
      </c>
      <c r="BV477" s="75">
        <f>0.0526*Observaciones!$F476^2.218</f>
        <v>0</v>
      </c>
      <c r="BW477" s="75">
        <f>IF(Observaciones!$F476&gt;0.05*$CA$7,((Observaciones!$F476-0.05*$CA$7)^2)/(Observaciones!$F476+0.95*$CA$7),0)</f>
        <v>0</v>
      </c>
      <c r="BX477" s="75">
        <f>0.0526*BW477*Observaciones!$F476^1.218</f>
        <v>0</v>
      </c>
      <c r="BY477" s="27"/>
      <c r="BZ477" s="27"/>
      <c r="CA477" s="103"/>
      <c r="CB477" s="37"/>
    </row>
    <row r="478" spans="2:80" s="2" customFormat="1" ht="14.5" x14ac:dyDescent="0.35">
      <c r="B478" s="36"/>
      <c r="C478" s="74">
        <v>472</v>
      </c>
      <c r="D478" s="146">
        <f>ETo!$I477*((1-Constantes!$D$19)*ETo!$K477+ETo!$L477)</f>
        <v>1.5883957448702728</v>
      </c>
      <c r="E478" s="75">
        <f>MIN(D478*Constantes!$D$17,0.8*(H477+Observaciones!$F477-F478-G478-Constantes!$D$14))</f>
        <v>3.7062240006946467E-4</v>
      </c>
      <c r="F478" s="75">
        <f>IF(Observaciones!$F477&gt;0.05*Constantes!$D$18,((Observaciones!$F477-0.05*Constantes!$D$18)^2)/(Observaciones!$F477+0.95*Constantes!$D$18),0)</f>
        <v>0</v>
      </c>
      <c r="G478" s="75">
        <f>MAX(0,H477+Observaciones!$F477-F478-Constantes!$D$13)</f>
        <v>0</v>
      </c>
      <c r="H478" s="75">
        <f>H477+Observaciones!$F477-F478-E478-G478-I477</f>
        <v>25.500086277514892</v>
      </c>
      <c r="I478" s="75">
        <f>MAX(0,(H478-Constantes!$D$14)*(1-EXP(-Constantes!$D$22)))</f>
        <v>1.1878080430537742E-6</v>
      </c>
      <c r="J478" s="75">
        <f t="shared" si="63"/>
        <v>211.44825000302907</v>
      </c>
      <c r="K478" s="75">
        <f>MAX(0,(J478-Constantes!$D$13)*(1-EXP(-Constantes!$D$23)))</f>
        <v>1.1808258169266463</v>
      </c>
      <c r="L478" s="75">
        <f t="shared" si="64"/>
        <v>1.1808270047346894</v>
      </c>
      <c r="M478" s="75">
        <f>0.0526*F478*Observaciones!$F477^1.218</f>
        <v>0</v>
      </c>
      <c r="N478" s="75">
        <f>M478*Constantes!$D$38</f>
        <v>0</v>
      </c>
      <c r="O478" s="75">
        <f t="shared" si="65"/>
        <v>0</v>
      </c>
      <c r="P478" s="15"/>
      <c r="Q478" s="120">
        <v>472</v>
      </c>
      <c r="R478" s="146">
        <f>ETo!$I477*((1-Constantes!$E$19)*ETo!$K477+ETo!$L477)</f>
        <v>1.5886308460256688</v>
      </c>
      <c r="S478" s="121">
        <f>MIN(R478*Constantes!$E$17,0.8*(V477+Observaciones!$F477-T478-U478-Constantes!$D$14))</f>
        <v>3.6552275717554043E-4</v>
      </c>
      <c r="T478" s="121">
        <f>IF(Observaciones!$F477&gt;0.05*Constantes!$E$18,((Observaciones!$F477-0.05*Constantes!$E$18)^2)/(Observaciones!$F477+0.95*Constantes!$E$18),0)</f>
        <v>0</v>
      </c>
      <c r="U478" s="121">
        <f>MAX(0,V477+Observaciones!$F477-T478-Constantes!$D$13)</f>
        <v>0</v>
      </c>
      <c r="V478" s="121">
        <f>V477+Observaciones!$F477-T478-S478-U478-W477</f>
        <v>25.500085090364532</v>
      </c>
      <c r="W478" s="121">
        <f>MAX(0,(V478-Constantes!$D$14)*(1-EXP(-Constantes!$D$22)))</f>
        <v>1.1714641932335644E-6</v>
      </c>
      <c r="X478" s="119">
        <f>X477+(Entradas!$E$19*U478-Y477)/(800*Entradas!$D$44)</f>
        <v>0</v>
      </c>
      <c r="Y478" s="119">
        <f>8000*Entradas!$D$45*X478/Constantes!$E$32</f>
        <v>0</v>
      </c>
      <c r="Z478" s="119">
        <f>10*Escenarios!$E$11*T478</f>
        <v>0</v>
      </c>
      <c r="AA478" s="119">
        <f>10*Escenarios!$E$11*Y478</f>
        <v>0</v>
      </c>
      <c r="AB478" s="119">
        <f>0.001*Observaciones!$F477*Escenarios!$E$9</f>
        <v>0</v>
      </c>
      <c r="AC478" s="119">
        <f>Observaciones!$I477</f>
        <v>0</v>
      </c>
      <c r="AD478" s="119">
        <f>MIN(0.0005*ETo!$M477*Escenarios!$E$9*(AH477/Constantes!$E$27)^(2/3),AH477+Z478+AA478+AB478+AC478)</f>
        <v>4.5033729380821823</v>
      </c>
      <c r="AE478" s="119">
        <f>MIN(Constantes!$E$26*(AH477/Constantes!$E$27)^(2/3),AH477+Z478+AA478+AB478+AC478-AD478)</f>
        <v>18.834336005899186</v>
      </c>
      <c r="AF478" s="119">
        <f>MIN(Entradas!$E$20,AH477+Z478+AA478+AB478+AC478-AD478-AE478)</f>
        <v>1</v>
      </c>
      <c r="AG478" s="119">
        <f>MAX(0,AH477+Z478+AA478+AB478+AC478-AD478-AE478-AF478-Constantes!$E$27)</f>
        <v>0</v>
      </c>
      <c r="AH478" s="119">
        <f t="shared" si="66"/>
        <v>6068.0736398266399</v>
      </c>
      <c r="AI478" s="119">
        <f>(Escenarios!$E$11*S478+0.1*AD478)/(Escenarios!$E$12)</f>
        <v>1.3227080826593554E-2</v>
      </c>
      <c r="AJ478" s="119">
        <f>AG478/10/Escenarios!$E$12</f>
        <v>0</v>
      </c>
      <c r="AK478" s="119">
        <f>(Escenarios!$E$11*U478+0.1*AE478)/(Escenarios!$E$12)</f>
        <v>5.381238858828339E-2</v>
      </c>
      <c r="AL478" s="121">
        <f t="shared" si="67"/>
        <v>215.80690723184185</v>
      </c>
      <c r="AM478" s="121">
        <f>MAX(0,(AL478-Constantes!$D$13)*(1-EXP(-Constantes!$D$23)))</f>
        <v>1.210933261623067</v>
      </c>
      <c r="AN478" s="121">
        <f>AJ478+W478*Escenarios!$E$11/Escenarios!$E$12+AM478</f>
        <v>1.2109344163520575</v>
      </c>
      <c r="AO478" s="121">
        <f>0.0526*AJ478*Observaciones!$F477^1.218</f>
        <v>0</v>
      </c>
      <c r="AP478" s="121">
        <f>AO478*Constantes!$E$38</f>
        <v>0</v>
      </c>
      <c r="AQ478" s="121">
        <f t="shared" si="68"/>
        <v>0</v>
      </c>
      <c r="AR478" s="15"/>
      <c r="AS478" s="74">
        <v>472</v>
      </c>
      <c r="AT478" s="146">
        <f>ETo!$I477*((1-Constantes!$F$19)*ETo!$K477+ETo!$L477)</f>
        <v>1.5893788951564756</v>
      </c>
      <c r="AU478" s="121">
        <f>MIN(AT478*Constantes!$F$17,0.8*(AX477+Observaciones!$F477-AV478-AW478-Constantes!$D$14))</f>
        <v>3.4926788046050209E-4</v>
      </c>
      <c r="AV478" s="121">
        <f>IF(Observaciones!$F477&gt;0.05*Constantes!$F$18,((Observaciones!$F477-0.05*Constantes!$F$18)^2)/(Observaciones!$F477+0.95*Constantes!$F$18),0)</f>
        <v>0</v>
      </c>
      <c r="AW478" s="121">
        <f>MAX(0,AX477+Observaciones!$F477-AV478-Constantes!$D$13)</f>
        <v>0</v>
      </c>
      <c r="AX478" s="121">
        <f>AX477+Observaciones!$F477-AV478-AU478-AW478-AY477</f>
        <v>25.500081306377467</v>
      </c>
      <c r="AY478" s="121">
        <f>MAX(0,(AX478-Constantes!$D$14)*(1-EXP(-Constantes!$D$22)))</f>
        <v>1.1193689251161243E-6</v>
      </c>
      <c r="AZ478" s="119">
        <f>AZ477+(Entradas!$F$19*AW478-BA477)/(800*Entradas!$D$44)</f>
        <v>0</v>
      </c>
      <c r="BA478" s="119">
        <f>8000*Entradas!$D$45*AZ478/Constantes!$F$32</f>
        <v>0</v>
      </c>
      <c r="BB478" s="119">
        <f>10*Escenarios!$F$11*AV478</f>
        <v>0</v>
      </c>
      <c r="BC478" s="119">
        <f>10*Escenarios!$F$11*BA478</f>
        <v>0</v>
      </c>
      <c r="BD478" s="119">
        <f>0.001*Observaciones!$F477*Escenarios!$F$9</f>
        <v>0</v>
      </c>
      <c r="BE478" s="119">
        <f>Observaciones!$I477</f>
        <v>0</v>
      </c>
      <c r="BF478" s="119">
        <f>MIN(0.0005*ETo!$M477*Escenarios!$F$9*(BJ477/Constantes!$F$27)^(2/3),BJ477+BB478+BE478+BC478+BD478)</f>
        <v>14.98088439588901</v>
      </c>
      <c r="BG478" s="119">
        <f>MIN(Constantes!$F$26*(BJ477/Constantes!$F$27)^(2/3),BJ477+BB478+BC478+BD478+BE478-BF478)</f>
        <v>62.654151512014209</v>
      </c>
      <c r="BH478" s="119">
        <f>MIN(Entradas!$F$20,BJ477+BB478+BC478+BD478+BE478-BF478-BG478)</f>
        <v>1</v>
      </c>
      <c r="BI478" s="119">
        <f>MAX(0,BJ477+BB478+BC478+BD478+BE478-BF478-BG478-BH478-Constantes!$F$27)</f>
        <v>0</v>
      </c>
      <c r="BJ478" s="119">
        <f t="shared" si="69"/>
        <v>4541.9667316460145</v>
      </c>
      <c r="BK478" s="119">
        <f>(Escenarios!$F$11*AU478+0.1*BF478)/(Escenarios!$F$12)</f>
        <v>4.3131836561259934E-2</v>
      </c>
      <c r="BL478" s="119">
        <f>BI478/10/Escenarios!$F$12</f>
        <v>0</v>
      </c>
      <c r="BM478" s="119">
        <f>(Escenarios!$F$11*AW478+0.1*BG478)/(Escenarios!$F$12)</f>
        <v>0.17901186146289774</v>
      </c>
      <c r="BN478" s="121">
        <f t="shared" si="70"/>
        <v>220.3453406569742</v>
      </c>
      <c r="BO478" s="121">
        <f>MAX(0,(BN478-Constantes!$D$13)*(1-EXP(-Constantes!$D$23)))</f>
        <v>1.2422825112158775</v>
      </c>
      <c r="BP478" s="121">
        <f>BL478+AY478*Escenarios!$F$11/Escenarios!$F$12+BO478</f>
        <v>1.242283566620864</v>
      </c>
      <c r="BQ478" s="121">
        <f>0.0526*BL478*Observaciones!$F477^1.218</f>
        <v>0</v>
      </c>
      <c r="BR478" s="121">
        <f>BQ478*Constantes!$F$38</f>
        <v>0</v>
      </c>
      <c r="BS478" s="121">
        <f t="shared" si="71"/>
        <v>0</v>
      </c>
      <c r="BT478" s="15"/>
      <c r="BU478" s="74">
        <v>472</v>
      </c>
      <c r="BV478" s="75">
        <f>0.0526*Observaciones!$F477^2.218</f>
        <v>0</v>
      </c>
      <c r="BW478" s="75">
        <f>IF(Observaciones!$F477&gt;0.05*$CA$7,((Observaciones!$F477-0.05*$CA$7)^2)/(Observaciones!$F477+0.95*$CA$7),0)</f>
        <v>0</v>
      </c>
      <c r="BX478" s="75">
        <f>0.0526*BW478*Observaciones!$F477^1.218</f>
        <v>0</v>
      </c>
      <c r="BY478" s="27"/>
      <c r="BZ478" s="27"/>
      <c r="CA478" s="103"/>
      <c r="CB478" s="37"/>
    </row>
    <row r="479" spans="2:80" s="2" customFormat="1" ht="14.5" x14ac:dyDescent="0.35">
      <c r="B479" s="36"/>
      <c r="C479" s="74">
        <v>473</v>
      </c>
      <c r="D479" s="146">
        <f>ETo!$I478*((1-Constantes!$D$19)*ETo!$K478+ETo!$L478)</f>
        <v>1.549945544434056</v>
      </c>
      <c r="E479" s="75">
        <f>MIN(D479*Constantes!$D$17,0.8*(H478+Observaciones!$F478-F479-G479-Constantes!$D$14))</f>
        <v>6.9022011911101802E-5</v>
      </c>
      <c r="F479" s="75">
        <f>IF(Observaciones!$F478&gt;0.05*Constantes!$D$18,((Observaciones!$F478-0.05*Constantes!$D$18)^2)/(Observaciones!$F478+0.95*Constantes!$D$18),0)</f>
        <v>0</v>
      </c>
      <c r="G479" s="75">
        <f>MAX(0,H478+Observaciones!$F478-F479-Constantes!$D$13)</f>
        <v>0</v>
      </c>
      <c r="H479" s="75">
        <f>H478+Observaciones!$F478-F479-E479-G479-I478</f>
        <v>25.50001606769494</v>
      </c>
      <c r="I479" s="75">
        <f>MAX(0,(H479-Constantes!$D$14)*(1-EXP(-Constantes!$D$22)))</f>
        <v>2.212087042991377E-7</v>
      </c>
      <c r="J479" s="75">
        <f t="shared" si="63"/>
        <v>210.26742418610243</v>
      </c>
      <c r="K479" s="75">
        <f>MAX(0,(J479-Constantes!$D$13)*(1-EXP(-Constantes!$D$23)))</f>
        <v>1.1726692572081598</v>
      </c>
      <c r="L479" s="75">
        <f t="shared" si="64"/>
        <v>1.1726694784168641</v>
      </c>
      <c r="M479" s="75">
        <f>0.0526*F479*Observaciones!$F478^1.218</f>
        <v>0</v>
      </c>
      <c r="N479" s="75">
        <f>M479*Constantes!$D$38</f>
        <v>0</v>
      </c>
      <c r="O479" s="75">
        <f t="shared" si="65"/>
        <v>0</v>
      </c>
      <c r="P479" s="15"/>
      <c r="Q479" s="120">
        <v>473</v>
      </c>
      <c r="R479" s="146">
        <f>ETo!$I478*((1-Constantes!$E$19)*ETo!$K478+ETo!$L478)</f>
        <v>1.5501751965233175</v>
      </c>
      <c r="S479" s="121">
        <f>MIN(R479*Constantes!$E$17,0.8*(V478+Observaciones!$F478-T479-U479-Constantes!$D$14))</f>
        <v>6.807229162291151E-5</v>
      </c>
      <c r="T479" s="121">
        <f>IF(Observaciones!$F478&gt;0.05*Constantes!$E$18,((Observaciones!$F478-0.05*Constantes!$E$18)^2)/(Observaciones!$F478+0.95*Constantes!$E$18),0)</f>
        <v>0</v>
      </c>
      <c r="U479" s="121">
        <f>MAX(0,V478+Observaciones!$F478-T479-Constantes!$D$13)</f>
        <v>0</v>
      </c>
      <c r="V479" s="121">
        <f>V478+Observaciones!$F478-T479-S479-U479-W478</f>
        <v>25.500015846608715</v>
      </c>
      <c r="W479" s="121">
        <f>MAX(0,(V479-Constantes!$D$14)*(1-EXP(-Constantes!$D$22)))</f>
        <v>2.1816494490872525E-7</v>
      </c>
      <c r="X479" s="119">
        <f>X478+(Entradas!$E$19*U479-Y478)/(800*Entradas!$D$44)</f>
        <v>0</v>
      </c>
      <c r="Y479" s="119">
        <f>8000*Entradas!$D$45*X479/Constantes!$E$32</f>
        <v>0</v>
      </c>
      <c r="Z479" s="119">
        <f>10*Escenarios!$E$11*T479</f>
        <v>0</v>
      </c>
      <c r="AA479" s="119">
        <f>10*Escenarios!$E$11*Y479</f>
        <v>0</v>
      </c>
      <c r="AB479" s="119">
        <f>0.001*Observaciones!$F478*Escenarios!$E$9</f>
        <v>0</v>
      </c>
      <c r="AC479" s="119">
        <f>Observaciones!$I478</f>
        <v>0</v>
      </c>
      <c r="AD479" s="119">
        <f>MIN(0.0005*ETo!$M478*Escenarios!$E$9*(AH478/Constantes!$E$27)^(2/3),AH478+Z479+AA479+AB479+AC479)</f>
        <v>4.3834335050309692</v>
      </c>
      <c r="AE479" s="119">
        <f>MIN(Constantes!$E$26*(AH478/Constantes!$E$27)^(2/3),AH478+Z479+AA479+AB479+AC479-AD479)</f>
        <v>18.784143474680771</v>
      </c>
      <c r="AF479" s="119">
        <f>MIN(Entradas!$E$20,AH478+Z479+AA479+AB479+AC479-AD479-AE479)</f>
        <v>1</v>
      </c>
      <c r="AG479" s="119">
        <f>MAX(0,AH478+Z479+AA479+AB479+AC479-AD479-AE479-AF479-Constantes!$E$27)</f>
        <v>0</v>
      </c>
      <c r="AH479" s="119">
        <f t="shared" si="66"/>
        <v>6043.9060628469288</v>
      </c>
      <c r="AI479" s="119">
        <f>(Escenarios!$E$11*S479+0.1*AD479)/(Escenarios!$E$12)</f>
        <v>1.2591195558973926E-2</v>
      </c>
      <c r="AJ479" s="119">
        <f>AG479/10/Escenarios!$E$12</f>
        <v>0</v>
      </c>
      <c r="AK479" s="119">
        <f>(Escenarios!$E$11*U479+0.1*AE479)/(Escenarios!$E$12)</f>
        <v>5.3668981356230779E-2</v>
      </c>
      <c r="AL479" s="121">
        <f t="shared" si="67"/>
        <v>214.649642951575</v>
      </c>
      <c r="AM479" s="121">
        <f>MAX(0,(AL479-Constantes!$D$13)*(1-EXP(-Constantes!$D$23)))</f>
        <v>1.2029394533265685</v>
      </c>
      <c r="AN479" s="121">
        <f>AJ479+W479*Escenarios!$E$11/Escenarios!$E$12+AM479</f>
        <v>1.2029396683748714</v>
      </c>
      <c r="AO479" s="121">
        <f>0.0526*AJ479*Observaciones!$F478^1.218</f>
        <v>0</v>
      </c>
      <c r="AP479" s="121">
        <f>AO479*Constantes!$E$38</f>
        <v>0</v>
      </c>
      <c r="AQ479" s="121">
        <f t="shared" si="68"/>
        <v>0</v>
      </c>
      <c r="AR479" s="15"/>
      <c r="AS479" s="74">
        <v>473</v>
      </c>
      <c r="AT479" s="146">
        <f>ETo!$I478*((1-Constantes!$F$19)*ETo!$K478+ETo!$L478)</f>
        <v>1.5509059077164236</v>
      </c>
      <c r="AU479" s="121">
        <f>MIN(AT479*Constantes!$F$17,0.8*(AX478+Observaciones!$F478-AV479-AW479-Constantes!$D$14))</f>
        <v>6.5045101970895308E-5</v>
      </c>
      <c r="AV479" s="121">
        <f>IF(Observaciones!$F478&gt;0.05*Constantes!$F$18,((Observaciones!$F478-0.05*Constantes!$F$18)^2)/(Observaciones!$F478+0.95*Constantes!$F$18),0)</f>
        <v>0</v>
      </c>
      <c r="AW479" s="121">
        <f>MAX(0,AX478+Observaciones!$F478-AV479-Constantes!$D$13)</f>
        <v>0</v>
      </c>
      <c r="AX479" s="121">
        <f>AX478+Observaciones!$F478-AV479-AU479-AW479-AY478</f>
        <v>25.500015141906573</v>
      </c>
      <c r="AY479" s="121">
        <f>MAX(0,(AX479-Constantes!$D$14)*(1-EXP(-Constantes!$D$22)))</f>
        <v>2.0846310227601043E-7</v>
      </c>
      <c r="AZ479" s="119">
        <f>AZ478+(Entradas!$F$19*AW479-BA478)/(800*Entradas!$D$44)</f>
        <v>0</v>
      </c>
      <c r="BA479" s="119">
        <f>8000*Entradas!$D$45*AZ479/Constantes!$F$32</f>
        <v>0</v>
      </c>
      <c r="BB479" s="119">
        <f>10*Escenarios!$F$11*AV479</f>
        <v>0</v>
      </c>
      <c r="BC479" s="119">
        <f>10*Escenarios!$F$11*BA479</f>
        <v>0</v>
      </c>
      <c r="BD479" s="119">
        <f>0.001*Observaciones!$F478*Escenarios!$F$9</f>
        <v>0</v>
      </c>
      <c r="BE479" s="119">
        <f>Observaciones!$I478</f>
        <v>0</v>
      </c>
      <c r="BF479" s="119">
        <f>MIN(0.0005*ETo!$M478*Escenarios!$F$9*(BJ478/Constantes!$F$27)^(2/3),BJ478+BB479+BE479+BC479+BD479)</f>
        <v>14.454502604114529</v>
      </c>
      <c r="BG479" s="119">
        <f>MIN(Constantes!$F$26*(BJ478/Constantes!$F$27)^(2/3),BJ478+BB479+BC479+BD479+BE479-BF479)</f>
        <v>61.9412728536225</v>
      </c>
      <c r="BH479" s="119">
        <f>MIN(Entradas!$F$20,BJ478+BB479+BC479+BD479+BE479-BF479-BG479)</f>
        <v>1</v>
      </c>
      <c r="BI479" s="119">
        <f>MAX(0,BJ478+BB479+BC479+BD479+BE479-BF479-BG479-BH479-Constantes!$F$27)</f>
        <v>0</v>
      </c>
      <c r="BJ479" s="119">
        <f t="shared" si="69"/>
        <v>4464.5709561882777</v>
      </c>
      <c r="BK479" s="119">
        <f>(Escenarios!$F$11*AU479+0.1*BF479)/(Escenarios!$F$12)</f>
        <v>4.1359907107899788E-2</v>
      </c>
      <c r="BL479" s="119">
        <f>BI479/10/Escenarios!$F$12</f>
        <v>0</v>
      </c>
      <c r="BM479" s="119">
        <f>(Escenarios!$F$11*AW479+0.1*BG479)/(Escenarios!$F$12)</f>
        <v>0.1769750652960643</v>
      </c>
      <c r="BN479" s="121">
        <f t="shared" si="70"/>
        <v>219.28003321105439</v>
      </c>
      <c r="BO479" s="121">
        <f>MAX(0,(BN479-Constantes!$D$13)*(1-EXP(-Constantes!$D$23)))</f>
        <v>1.2349238951722268</v>
      </c>
      <c r="BP479" s="121">
        <f>BL479+AY479*Escenarios!$F$11/Escenarios!$F$12+BO479</f>
        <v>1.2349240917231519</v>
      </c>
      <c r="BQ479" s="121">
        <f>0.0526*BL479*Observaciones!$F478^1.218</f>
        <v>0</v>
      </c>
      <c r="BR479" s="121">
        <f>BQ479*Constantes!$F$38</f>
        <v>0</v>
      </c>
      <c r="BS479" s="121">
        <f t="shared" si="71"/>
        <v>0</v>
      </c>
      <c r="BT479" s="15"/>
      <c r="BU479" s="74">
        <v>473</v>
      </c>
      <c r="BV479" s="75">
        <f>0.0526*Observaciones!$F478^2.218</f>
        <v>0</v>
      </c>
      <c r="BW479" s="75">
        <f>IF(Observaciones!$F478&gt;0.05*$CA$7,((Observaciones!$F478-0.05*$CA$7)^2)/(Observaciones!$F478+0.95*$CA$7),0)</f>
        <v>0</v>
      </c>
      <c r="BX479" s="75">
        <f>0.0526*BW479*Observaciones!$F478^1.218</f>
        <v>0</v>
      </c>
      <c r="BY479" s="27"/>
      <c r="BZ479" s="27"/>
      <c r="CA479" s="103"/>
      <c r="CB479" s="37"/>
    </row>
    <row r="480" spans="2:80" s="2" customFormat="1" ht="14.5" x14ac:dyDescent="0.35">
      <c r="B480" s="36"/>
      <c r="C480" s="74">
        <v>474</v>
      </c>
      <c r="D480" s="146">
        <f>ETo!$I479*((1-Constantes!$D$19)*ETo!$K479+ETo!$L479)</f>
        <v>1.5538848088215889</v>
      </c>
      <c r="E480" s="75">
        <f>MIN(D480*Constantes!$D$17,0.8*(H479+Observaciones!$F479-F480-G480-Constantes!$D$14))</f>
        <v>1.2854155949071356E-5</v>
      </c>
      <c r="F480" s="75">
        <f>IF(Observaciones!$F479&gt;0.05*Constantes!$D$18,((Observaciones!$F479-0.05*Constantes!$D$18)^2)/(Observaciones!$F479+0.95*Constantes!$D$18),0)</f>
        <v>0</v>
      </c>
      <c r="G480" s="75">
        <f>MAX(0,H479+Observaciones!$F479-F480-Constantes!$D$13)</f>
        <v>0</v>
      </c>
      <c r="H480" s="75">
        <f>H479+Observaciones!$F479-F480-E480-G480-I479</f>
        <v>25.500002992330288</v>
      </c>
      <c r="I480" s="75">
        <f>MAX(0,(H480-Constantes!$D$14)*(1-EXP(-Constantes!$D$22)))</f>
        <v>4.1196295273323296E-8</v>
      </c>
      <c r="J480" s="75">
        <f t="shared" si="63"/>
        <v>209.09475492889428</v>
      </c>
      <c r="K480" s="75">
        <f>MAX(0,(J480-Constantes!$D$13)*(1-EXP(-Constantes!$D$23)))</f>
        <v>1.1645690389631469</v>
      </c>
      <c r="L480" s="75">
        <f t="shared" si="64"/>
        <v>1.1645690801594422</v>
      </c>
      <c r="M480" s="75">
        <f>0.0526*F480*Observaciones!$F479^1.218</f>
        <v>0</v>
      </c>
      <c r="N480" s="75">
        <f>M480*Constantes!$D$38</f>
        <v>0</v>
      </c>
      <c r="O480" s="75">
        <f t="shared" si="65"/>
        <v>0</v>
      </c>
      <c r="P480" s="15"/>
      <c r="Q480" s="120">
        <v>474</v>
      </c>
      <c r="R480" s="146">
        <f>ETo!$I479*((1-Constantes!$E$19)*ETo!$K479+ETo!$L479)</f>
        <v>1.5541155443911348</v>
      </c>
      <c r="S480" s="121">
        <f>MIN(R480*Constantes!$E$17,0.8*(V479+Observaciones!$F479-T480-U480-Constantes!$D$14))</f>
        <v>1.2677286969164925E-5</v>
      </c>
      <c r="T480" s="121">
        <f>IF(Observaciones!$F479&gt;0.05*Constantes!$E$18,((Observaciones!$F479-0.05*Constantes!$E$18)^2)/(Observaciones!$F479+0.95*Constantes!$E$18),0)</f>
        <v>0</v>
      </c>
      <c r="U480" s="121">
        <f>MAX(0,V479+Observaciones!$F479-T480-Constantes!$D$13)</f>
        <v>0</v>
      </c>
      <c r="V480" s="121">
        <f>V479+Observaciones!$F479-T480-S480-U480-W479</f>
        <v>25.500002951156802</v>
      </c>
      <c r="W480" s="121">
        <f>MAX(0,(V480-Constantes!$D$14)*(1-EXP(-Constantes!$D$22)))</f>
        <v>4.062944772515599E-8</v>
      </c>
      <c r="X480" s="119">
        <f>X479+(Entradas!$E$19*U480-Y479)/(800*Entradas!$D$44)</f>
        <v>0</v>
      </c>
      <c r="Y480" s="119">
        <f>8000*Entradas!$D$45*X480/Constantes!$E$32</f>
        <v>0</v>
      </c>
      <c r="Z480" s="119">
        <f>10*Escenarios!$E$11*T480</f>
        <v>0</v>
      </c>
      <c r="AA480" s="119">
        <f>10*Escenarios!$E$11*Y480</f>
        <v>0</v>
      </c>
      <c r="AB480" s="119">
        <f>0.001*Observaciones!$F479*Escenarios!$E$9</f>
        <v>0</v>
      </c>
      <c r="AC480" s="119">
        <f>Observaciones!$I479</f>
        <v>0</v>
      </c>
      <c r="AD480" s="119">
        <f>MIN(0.0005*ETo!$M479*Escenarios!$E$9*(AH479/Constantes!$E$27)^(2/3),AH479+Z480+AA480+AB480+AC480)</f>
        <v>4.3845133633832187</v>
      </c>
      <c r="AE480" s="119">
        <f>MIN(Constantes!$E$26*(AH479/Constantes!$E$27)^(2/3),AH479+Z480+AA480+AB480+AC480-AD480)</f>
        <v>18.734235367192579</v>
      </c>
      <c r="AF480" s="119">
        <f>MIN(Entradas!$E$20,AH479+Z480+AA480+AB480+AC480-AD480-AE480)</f>
        <v>1</v>
      </c>
      <c r="AG480" s="119">
        <f>MAX(0,AH479+Z480+AA480+AB480+AC480-AD480-AE480-AF480-Constantes!$E$27)</f>
        <v>0</v>
      </c>
      <c r="AH480" s="119">
        <f t="shared" si="66"/>
        <v>6019.7873141163527</v>
      </c>
      <c r="AI480" s="119">
        <f>(Escenarios!$E$11*S480+0.1*AD480)/(Escenarios!$E$12)</f>
        <v>1.2539677221107373E-2</v>
      </c>
      <c r="AJ480" s="119">
        <f>AG480/10/Escenarios!$E$12</f>
        <v>0</v>
      </c>
      <c r="AK480" s="119">
        <f>(Escenarios!$E$11*U480+0.1*AE480)/(Escenarios!$E$12)</f>
        <v>5.3526386763407374E-2</v>
      </c>
      <c r="AL480" s="121">
        <f t="shared" si="67"/>
        <v>213.50022988501183</v>
      </c>
      <c r="AM480" s="121">
        <f>MAX(0,(AL480-Constantes!$D$13)*(1-EXP(-Constantes!$D$23)))</f>
        <v>1.1949998773245529</v>
      </c>
      <c r="AN480" s="121">
        <f>AJ480+W480*Escenarios!$E$11/Escenarios!$E$12+AM480</f>
        <v>1.1949999173735799</v>
      </c>
      <c r="AO480" s="121">
        <f>0.0526*AJ480*Observaciones!$F479^1.218</f>
        <v>0</v>
      </c>
      <c r="AP480" s="121">
        <f>AO480*Constantes!$E$38</f>
        <v>0</v>
      </c>
      <c r="AQ480" s="121">
        <f t="shared" si="68"/>
        <v>0</v>
      </c>
      <c r="AR480" s="15"/>
      <c r="AS480" s="74">
        <v>474</v>
      </c>
      <c r="AT480" s="146">
        <f>ETo!$I479*((1-Constantes!$F$19)*ETo!$K479+ETo!$L479)</f>
        <v>1.5548497030215094</v>
      </c>
      <c r="AU480" s="121">
        <f>MIN(AT480*Constantes!$F$17,0.8*(AX479+Observaciones!$F479-AV480-AW480-Constantes!$D$14))</f>
        <v>1.2113525255585956E-5</v>
      </c>
      <c r="AV480" s="121">
        <f>IF(Observaciones!$F479&gt;0.05*Constantes!$F$18,((Observaciones!$F479-0.05*Constantes!$F$18)^2)/(Observaciones!$F479+0.95*Constantes!$F$18),0)</f>
        <v>0</v>
      </c>
      <c r="AW480" s="121">
        <f>MAX(0,AX479+Observaciones!$F479-AV480-Constantes!$D$13)</f>
        <v>0</v>
      </c>
      <c r="AX480" s="121">
        <f>AX479+Observaciones!$F479-AV480-AU480-AW480-AY479</f>
        <v>25.500002819918215</v>
      </c>
      <c r="AY480" s="121">
        <f>MAX(0,(AX480-Constantes!$D$14)*(1-EXP(-Constantes!$D$22)))</f>
        <v>3.8822647326782386E-8</v>
      </c>
      <c r="AZ480" s="119">
        <f>AZ479+(Entradas!$F$19*AW480-BA479)/(800*Entradas!$D$44)</f>
        <v>0</v>
      </c>
      <c r="BA480" s="119">
        <f>8000*Entradas!$D$45*AZ480/Constantes!$F$32</f>
        <v>0</v>
      </c>
      <c r="BB480" s="119">
        <f>10*Escenarios!$F$11*AV480</f>
        <v>0</v>
      </c>
      <c r="BC480" s="119">
        <f>10*Escenarios!$F$11*BA480</f>
        <v>0</v>
      </c>
      <c r="BD480" s="119">
        <f>0.001*Observaciones!$F479*Escenarios!$F$9</f>
        <v>0</v>
      </c>
      <c r="BE480" s="119">
        <f>Observaciones!$I479</f>
        <v>0</v>
      </c>
      <c r="BF480" s="119">
        <f>MIN(0.0005*ETo!$M479*Escenarios!$F$9*(BJ479/Constantes!$F$27)^(2/3),BJ479+BB480+BE480+BC480+BD480)</f>
        <v>14.331425994515822</v>
      </c>
      <c r="BG480" s="119">
        <f>MIN(Constantes!$F$26*(BJ479/Constantes!$F$27)^(2/3),BJ479+BB480+BC480+BD480+BE480-BF480)</f>
        <v>61.235600276877243</v>
      </c>
      <c r="BH480" s="119">
        <f>MIN(Entradas!$F$20,BJ479+BB480+BC480+BD480+BE480-BF480-BG480)</f>
        <v>1</v>
      </c>
      <c r="BI480" s="119">
        <f>MAX(0,BJ479+BB480+BC480+BD480+BE480-BF480-BG480-BH480-Constantes!$F$27)</f>
        <v>0</v>
      </c>
      <c r="BJ480" s="119">
        <f t="shared" si="69"/>
        <v>4388.0039299168848</v>
      </c>
      <c r="BK480" s="119">
        <f>(Escenarios!$F$11*AU480+0.1*BF480)/(Escenarios!$F$12)</f>
        <v>4.0958352736714762E-2</v>
      </c>
      <c r="BL480" s="119">
        <f>BI480/10/Escenarios!$F$12</f>
        <v>0</v>
      </c>
      <c r="BM480" s="119">
        <f>(Escenarios!$F$11*AW480+0.1*BG480)/(Escenarios!$F$12)</f>
        <v>0.17495885793393498</v>
      </c>
      <c r="BN480" s="121">
        <f t="shared" si="70"/>
        <v>218.22006817381612</v>
      </c>
      <c r="BO480" s="121">
        <f>MAX(0,(BN480-Constantes!$D$13)*(1-EXP(-Constantes!$D$23)))</f>
        <v>1.2276021818409208</v>
      </c>
      <c r="BP480" s="121">
        <f>BL480+AY480*Escenarios!$F$11/Escenarios!$F$12+BO480</f>
        <v>1.2276022184451312</v>
      </c>
      <c r="BQ480" s="121">
        <f>0.0526*BL480*Observaciones!$F479^1.218</f>
        <v>0</v>
      </c>
      <c r="BR480" s="121">
        <f>BQ480*Constantes!$F$38</f>
        <v>0</v>
      </c>
      <c r="BS480" s="121">
        <f t="shared" si="71"/>
        <v>0</v>
      </c>
      <c r="BT480" s="15"/>
      <c r="BU480" s="74">
        <v>474</v>
      </c>
      <c r="BV480" s="75">
        <f>0.0526*Observaciones!$F479^2.218</f>
        <v>0</v>
      </c>
      <c r="BW480" s="75">
        <f>IF(Observaciones!$F479&gt;0.05*$CA$7,((Observaciones!$F479-0.05*$CA$7)^2)/(Observaciones!$F479+0.95*$CA$7),0)</f>
        <v>0</v>
      </c>
      <c r="BX480" s="75">
        <f>0.0526*BW480*Observaciones!$F479^1.218</f>
        <v>0</v>
      </c>
      <c r="BY480" s="27"/>
      <c r="BZ480" s="27"/>
      <c r="CA480" s="103"/>
      <c r="CB480" s="37"/>
    </row>
    <row r="481" spans="2:80" s="2" customFormat="1" ht="14.5" x14ac:dyDescent="0.35">
      <c r="B481" s="36"/>
      <c r="C481" s="74">
        <v>475</v>
      </c>
      <c r="D481" s="146">
        <f>ETo!$I480*((1-Constantes!$D$19)*ETo!$K480+ETo!$L480)</f>
        <v>1.5534858437300292</v>
      </c>
      <c r="E481" s="75">
        <f>MIN(D481*Constantes!$D$17,0.8*(H480+Observaciones!$F480-F481-G481-Constantes!$D$14))</f>
        <v>2.3938642272014477E-6</v>
      </c>
      <c r="F481" s="75">
        <f>IF(Observaciones!$F480&gt;0.05*Constantes!$D$18,((Observaciones!$F480-0.05*Constantes!$D$18)^2)/(Observaciones!$F480+0.95*Constantes!$D$18),0)</f>
        <v>0</v>
      </c>
      <c r="G481" s="75">
        <f>MAX(0,H480+Observaciones!$F480-F481-Constantes!$D$13)</f>
        <v>0</v>
      </c>
      <c r="H481" s="75">
        <f>H480+Observaciones!$F480-F481-E481-G481-I480</f>
        <v>25.500000557269765</v>
      </c>
      <c r="I481" s="75">
        <f>MAX(0,(H481-Constantes!$D$14)*(1-EXP(-Constantes!$D$22)))</f>
        <v>7.6720974766496414E-9</v>
      </c>
      <c r="J481" s="75">
        <f t="shared" si="63"/>
        <v>207.93018588993112</v>
      </c>
      <c r="K481" s="75">
        <f>MAX(0,(J481-Constantes!$D$13)*(1-EXP(-Constantes!$D$23)))</f>
        <v>1.1565247730126222</v>
      </c>
      <c r="L481" s="75">
        <f t="shared" si="64"/>
        <v>1.1565247806847196</v>
      </c>
      <c r="M481" s="75">
        <f>0.0526*F481*Observaciones!$F480^1.218</f>
        <v>0</v>
      </c>
      <c r="N481" s="75">
        <f>M481*Constantes!$D$38</f>
        <v>0</v>
      </c>
      <c r="O481" s="75">
        <f t="shared" si="65"/>
        <v>0</v>
      </c>
      <c r="P481" s="15"/>
      <c r="Q481" s="120">
        <v>475</v>
      </c>
      <c r="R481" s="146">
        <f>ETo!$I480*((1-Constantes!$E$19)*ETo!$K480+ETo!$L480)</f>
        <v>1.5537169933974964</v>
      </c>
      <c r="S481" s="121">
        <f>MIN(R481*Constantes!$E$17,0.8*(V480+Observaciones!$F480-T481-U481-Constantes!$D$14))</f>
        <v>2.3609254384382441E-6</v>
      </c>
      <c r="T481" s="121">
        <f>IF(Observaciones!$F480&gt;0.05*Constantes!$E$18,((Observaciones!$F480-0.05*Constantes!$E$18)^2)/(Observaciones!$F480+0.95*Constantes!$E$18),0)</f>
        <v>0</v>
      </c>
      <c r="U481" s="121">
        <f>MAX(0,V480+Observaciones!$F480-T481-Constantes!$D$13)</f>
        <v>0</v>
      </c>
      <c r="V481" s="121">
        <f>V480+Observaciones!$F480-T481-S481-U481-W480</f>
        <v>25.500000549601914</v>
      </c>
      <c r="W481" s="121">
        <f>MAX(0,(V481-Constantes!$D$14)*(1-EXP(-Constantes!$D$22)))</f>
        <v>7.5665319149162739E-9</v>
      </c>
      <c r="X481" s="119">
        <f>X480+(Entradas!$E$19*U481-Y480)/(800*Entradas!$D$44)</f>
        <v>0</v>
      </c>
      <c r="Y481" s="119">
        <f>8000*Entradas!$D$45*X481/Constantes!$E$32</f>
        <v>0</v>
      </c>
      <c r="Z481" s="119">
        <f>10*Escenarios!$E$11*T481</f>
        <v>0</v>
      </c>
      <c r="AA481" s="119">
        <f>10*Escenarios!$E$11*Y481</f>
        <v>0</v>
      </c>
      <c r="AB481" s="119">
        <f>0.001*Observaciones!$F480*Escenarios!$E$9</f>
        <v>0</v>
      </c>
      <c r="AC481" s="119">
        <f>Observaciones!$I480</f>
        <v>0</v>
      </c>
      <c r="AD481" s="119">
        <f>MIN(0.0005*ETo!$M480*Escenarios!$E$9*(AH480/Constantes!$E$27)^(2/3),AH480+Z481+AA481+AB481+AC481)</f>
        <v>4.37324392084229</v>
      </c>
      <c r="AE481" s="119">
        <f>MIN(Constantes!$E$26*(AH480/Constantes!$E$27)^(2/3),AH480+Z481+AA481+AB481+AC481-AD481)</f>
        <v>18.684361729489861</v>
      </c>
      <c r="AF481" s="119">
        <f>MIN(Entradas!$E$20,AH480+Z481+AA481+AB481+AC481-AD481-AE481)</f>
        <v>1</v>
      </c>
      <c r="AG481" s="119">
        <f>MAX(0,AH480+Z481+AA481+AB481+AC481-AD481-AE481-AF481-Constantes!$E$27)</f>
        <v>0</v>
      </c>
      <c r="AH481" s="119">
        <f t="shared" si="66"/>
        <v>5995.7297084660204</v>
      </c>
      <c r="AI481" s="119">
        <f>(Escenarios!$E$11*S481+0.1*AD481)/(Escenarios!$E$12)</f>
        <v>1.2497309828910147E-2</v>
      </c>
      <c r="AJ481" s="119">
        <f>AG481/10/Escenarios!$E$12</f>
        <v>0</v>
      </c>
      <c r="AK481" s="119">
        <f>(Escenarios!$E$11*U481+0.1*AE481)/(Escenarios!$E$12)</f>
        <v>5.3383890655685322E-2</v>
      </c>
      <c r="AL481" s="121">
        <f t="shared" si="67"/>
        <v>212.35861389834295</v>
      </c>
      <c r="AM481" s="121">
        <f>MAX(0,(AL481-Constantes!$D$13)*(1-EXP(-Constantes!$D$23)))</f>
        <v>1.1871141596874848</v>
      </c>
      <c r="AN481" s="121">
        <f>AJ481+W481*Escenarios!$E$11/Escenarios!$E$12+AM481</f>
        <v>1.1871141671459233</v>
      </c>
      <c r="AO481" s="121">
        <f>0.0526*AJ481*Observaciones!$F480^1.218</f>
        <v>0</v>
      </c>
      <c r="AP481" s="121">
        <f>AO481*Constantes!$E$38</f>
        <v>0</v>
      </c>
      <c r="AQ481" s="121">
        <f t="shared" si="68"/>
        <v>0</v>
      </c>
      <c r="AR481" s="15"/>
      <c r="AS481" s="74">
        <v>475</v>
      </c>
      <c r="AT481" s="146">
        <f>ETo!$I480*((1-Constantes!$F$19)*ETo!$K480+ETo!$L480)</f>
        <v>1.5544524696121655</v>
      </c>
      <c r="AU481" s="121">
        <f>MIN(AT481*Constantes!$F$17,0.8*(AX480+Observaciones!$F480-AV481-AW481-Constantes!$D$14))</f>
        <v>2.2559345694617149E-6</v>
      </c>
      <c r="AV481" s="121">
        <f>IF(Observaciones!$F480&gt;0.05*Constantes!$F$18,((Observaciones!$F480-0.05*Constantes!$F$18)^2)/(Observaciones!$F480+0.95*Constantes!$F$18),0)</f>
        <v>0</v>
      </c>
      <c r="AW481" s="121">
        <f>MAX(0,AX480+Observaciones!$F480-AV481-Constantes!$D$13)</f>
        <v>0</v>
      </c>
      <c r="AX481" s="121">
        <f>AX480+Observaciones!$F480-AV481-AU481-AW481-AY480</f>
        <v>25.500000525160999</v>
      </c>
      <c r="AY481" s="121">
        <f>MAX(0,(AX481-Constantes!$D$14)*(1-EXP(-Constantes!$D$22)))</f>
        <v>7.2300466147005166E-9</v>
      </c>
      <c r="AZ481" s="119">
        <f>AZ480+(Entradas!$F$19*AW481-BA480)/(800*Entradas!$D$44)</f>
        <v>0</v>
      </c>
      <c r="BA481" s="119">
        <f>8000*Entradas!$D$45*AZ481/Constantes!$F$32</f>
        <v>0</v>
      </c>
      <c r="BB481" s="119">
        <f>10*Escenarios!$F$11*AV481</f>
        <v>0</v>
      </c>
      <c r="BC481" s="119">
        <f>10*Escenarios!$F$11*BA481</f>
        <v>0</v>
      </c>
      <c r="BD481" s="119">
        <f>0.001*Observaciones!$F480*Escenarios!$F$9</f>
        <v>0</v>
      </c>
      <c r="BE481" s="119">
        <f>Observaciones!$I480</f>
        <v>0</v>
      </c>
      <c r="BF481" s="119">
        <f>MIN(0.0005*ETo!$M480*Escenarios!$F$9*(BJ480/Constantes!$F$27)^(2/3),BJ480+BB481+BE481+BC481+BD481)</f>
        <v>14.168404027303326</v>
      </c>
      <c r="BG481" s="119">
        <f>MIN(Constantes!$F$26*(BJ480/Constantes!$F$27)^(2/3),BJ480+BB481+BC481+BD481+BE481-BF481)</f>
        <v>60.533460005292724</v>
      </c>
      <c r="BH481" s="119">
        <f>MIN(Entradas!$F$20,BJ480+BB481+BC481+BD481+BE481-BF481-BG481)</f>
        <v>1</v>
      </c>
      <c r="BI481" s="119">
        <f>MAX(0,BJ480+BB481+BC481+BD481+BE481-BF481-BG481-BH481-Constantes!$F$27)</f>
        <v>0</v>
      </c>
      <c r="BJ481" s="119">
        <f t="shared" si="69"/>
        <v>4312.3020658842888</v>
      </c>
      <c r="BK481" s="119">
        <f>(Escenarios!$F$11*AU481+0.1*BF481)/(Escenarios!$F$12)</f>
        <v>4.0483281387746428E-2</v>
      </c>
      <c r="BL481" s="119">
        <f>BI481/10/Escenarios!$F$12</f>
        <v>0</v>
      </c>
      <c r="BM481" s="119">
        <f>(Escenarios!$F$11*AW481+0.1*BG481)/(Escenarios!$F$12)</f>
        <v>0.17295274287226495</v>
      </c>
      <c r="BN481" s="121">
        <f t="shared" si="70"/>
        <v>217.16541873484746</v>
      </c>
      <c r="BO481" s="121">
        <f>MAX(0,(BN481-Constantes!$D$13)*(1-EXP(-Constantes!$D$23)))</f>
        <v>1.2203171860289175</v>
      </c>
      <c r="BP481" s="121">
        <f>BL481+AY481*Escenarios!$F$11/Escenarios!$F$12+BO481</f>
        <v>1.2203171928458185</v>
      </c>
      <c r="BQ481" s="121">
        <f>0.0526*BL481*Observaciones!$F480^1.218</f>
        <v>0</v>
      </c>
      <c r="BR481" s="121">
        <f>BQ481*Constantes!$F$38</f>
        <v>0</v>
      </c>
      <c r="BS481" s="121">
        <f t="shared" si="71"/>
        <v>0</v>
      </c>
      <c r="BT481" s="15"/>
      <c r="BU481" s="74">
        <v>475</v>
      </c>
      <c r="BV481" s="75">
        <f>0.0526*Observaciones!$F480^2.218</f>
        <v>0</v>
      </c>
      <c r="BW481" s="75">
        <f>IF(Observaciones!$F480&gt;0.05*$CA$7,((Observaciones!$F480-0.05*$CA$7)^2)/(Observaciones!$F480+0.95*$CA$7),0)</f>
        <v>0</v>
      </c>
      <c r="BX481" s="75">
        <f>0.0526*BW481*Observaciones!$F480^1.218</f>
        <v>0</v>
      </c>
      <c r="BY481" s="27"/>
      <c r="BZ481" s="27"/>
      <c r="CA481" s="103"/>
      <c r="CB481" s="37"/>
    </row>
    <row r="482" spans="2:80" s="2" customFormat="1" ht="14.5" x14ac:dyDescent="0.35">
      <c r="B482" s="36"/>
      <c r="C482" s="74">
        <v>476</v>
      </c>
      <c r="D482" s="146">
        <f>ETo!$I481*((1-Constantes!$D$19)*ETo!$K481+ETo!$L481)</f>
        <v>1.5114220931228586</v>
      </c>
      <c r="E482" s="75">
        <f>MIN(D482*Constantes!$D$17,0.8*(H481+Observaciones!$F481-F482-G482-Constantes!$D$14))</f>
        <v>4.4581580880276308E-7</v>
      </c>
      <c r="F482" s="75">
        <f>IF(Observaciones!$F481&gt;0.05*Constantes!$D$18,((Observaciones!$F481-0.05*Constantes!$D$18)^2)/(Observaciones!$F481+0.95*Constantes!$D$18),0)</f>
        <v>0</v>
      </c>
      <c r="G482" s="75">
        <f>MAX(0,H481+Observaciones!$F481-F482-Constantes!$D$13)</f>
        <v>0</v>
      </c>
      <c r="H482" s="75">
        <f>H481+Observaciones!$F481-F482-E482-G482-I481</f>
        <v>25.500000103781861</v>
      </c>
      <c r="I482" s="75">
        <f>MAX(0,(H482-Constantes!$D$14)*(1-EXP(-Constantes!$D$22)))</f>
        <v>1.4287955042064801E-9</v>
      </c>
      <c r="J482" s="75">
        <f t="shared" si="63"/>
        <v>206.7736611169185</v>
      </c>
      <c r="K482" s="75">
        <f>MAX(0,(J482-Constantes!$D$13)*(1-EXP(-Constantes!$D$23)))</f>
        <v>1.1485360728658565</v>
      </c>
      <c r="L482" s="75">
        <f t="shared" si="64"/>
        <v>1.148536074294652</v>
      </c>
      <c r="M482" s="75">
        <f>0.0526*F482*Observaciones!$F481^1.218</f>
        <v>0</v>
      </c>
      <c r="N482" s="75">
        <f>M482*Constantes!$D$38</f>
        <v>0</v>
      </c>
      <c r="O482" s="75">
        <f t="shared" si="65"/>
        <v>0</v>
      </c>
      <c r="P482" s="15"/>
      <c r="Q482" s="120">
        <v>476</v>
      </c>
      <c r="R482" s="146">
        <f>ETo!$I481*((1-Constantes!$E$19)*ETo!$K481+ETo!$L481)</f>
        <v>1.5116471846588901</v>
      </c>
      <c r="S482" s="121">
        <f>MIN(R482*Constantes!$E$17,0.8*(V481+Observaciones!$F481-T482-U482-Constantes!$D$14))</f>
        <v>4.3968152851903142E-7</v>
      </c>
      <c r="T482" s="121">
        <f>IF(Observaciones!$F481&gt;0.05*Constantes!$E$18,((Observaciones!$F481-0.05*Constantes!$E$18)^2)/(Observaciones!$F481+0.95*Constantes!$E$18),0)</f>
        <v>0</v>
      </c>
      <c r="U482" s="121">
        <f>MAX(0,V481+Observaciones!$F481-T482-Constantes!$D$13)</f>
        <v>0</v>
      </c>
      <c r="V482" s="121">
        <f>V481+Observaciones!$F481-T482-S482-U482-W481</f>
        <v>25.500000102353855</v>
      </c>
      <c r="W482" s="121">
        <f>MAX(0,(V482-Constantes!$D$14)*(1-EXP(-Constantes!$D$22)))</f>
        <v>1.4091357214472057E-9</v>
      </c>
      <c r="X482" s="119">
        <f>X481+(Entradas!$E$19*U482-Y481)/(800*Entradas!$D$44)</f>
        <v>0</v>
      </c>
      <c r="Y482" s="119">
        <f>8000*Entradas!$D$45*X482/Constantes!$E$32</f>
        <v>0</v>
      </c>
      <c r="Z482" s="119">
        <f>10*Escenarios!$E$11*T482</f>
        <v>0</v>
      </c>
      <c r="AA482" s="119">
        <f>10*Escenarios!$E$11*Y482</f>
        <v>0</v>
      </c>
      <c r="AB482" s="119">
        <f>0.001*Observaciones!$F481*Escenarios!$E$9</f>
        <v>0</v>
      </c>
      <c r="AC482" s="119">
        <f>Observaciones!$I481</f>
        <v>0</v>
      </c>
      <c r="AD482" s="119">
        <f>MIN(0.0005*ETo!$M481*Escenarios!$E$9*(AH481/Constantes!$E$27)^(2/3),AH481+Z482+AA482+AB482+AC482)</f>
        <v>4.2441311048622579</v>
      </c>
      <c r="AE482" s="119">
        <f>MIN(Constantes!$E$26*(AH481/Constantes!$E$27)^(2/3),AH481+Z482+AA482+AB482+AC482-AD482)</f>
        <v>18.634548126992772</v>
      </c>
      <c r="AF482" s="119">
        <f>MIN(Entradas!$E$20,AH481+Z482+AA482+AB482+AC482-AD482-AE482)</f>
        <v>1</v>
      </c>
      <c r="AG482" s="119">
        <f>MAX(0,AH481+Z482+AA482+AB482+AC482-AD482-AE482-AF482-Constantes!$E$27)</f>
        <v>0</v>
      </c>
      <c r="AH482" s="119">
        <f t="shared" si="66"/>
        <v>5971.8510292341653</v>
      </c>
      <c r="AI482" s="119">
        <f>(Escenarios!$E$11*S482+0.1*AD482)/(Escenarios!$E$12)</f>
        <v>1.2126522271398849E-2</v>
      </c>
      <c r="AJ482" s="119">
        <f>AG482/10/Escenarios!$E$12</f>
        <v>0</v>
      </c>
      <c r="AK482" s="119">
        <f>(Escenarios!$E$11*U482+0.1*AE482)/(Escenarios!$E$12)</f>
        <v>5.3241566077122209E-2</v>
      </c>
      <c r="AL482" s="121">
        <f t="shared" si="67"/>
        <v>211.22474130473259</v>
      </c>
      <c r="AM482" s="121">
        <f>MAX(0,(AL482-Constantes!$D$13)*(1-EXP(-Constantes!$D$23)))</f>
        <v>1.1792819295733012</v>
      </c>
      <c r="AN482" s="121">
        <f>AJ482+W482*Escenarios!$E$11/Escenarios!$E$12+AM482</f>
        <v>1.1792819309623064</v>
      </c>
      <c r="AO482" s="121">
        <f>0.0526*AJ482*Observaciones!$F481^1.218</f>
        <v>0</v>
      </c>
      <c r="AP482" s="121">
        <f>AO482*Constantes!$E$38</f>
        <v>0</v>
      </c>
      <c r="AQ482" s="121">
        <f t="shared" si="68"/>
        <v>0</v>
      </c>
      <c r="AR482" s="15"/>
      <c r="AS482" s="74">
        <v>476</v>
      </c>
      <c r="AT482" s="146">
        <f>ETo!$I481*((1-Constantes!$F$19)*ETo!$K481+ETo!$L481)</f>
        <v>1.5123633850008091</v>
      </c>
      <c r="AU482" s="121">
        <f>MIN(AT482*Constantes!$F$17,0.8*(AX481+Observaciones!$F481-AV482-AW482-Constantes!$D$14))</f>
        <v>4.2012879646335933E-7</v>
      </c>
      <c r="AV482" s="121">
        <f>IF(Observaciones!$F481&gt;0.05*Constantes!$F$18,((Observaciones!$F481-0.05*Constantes!$F$18)^2)/(Observaciones!$F481+0.95*Constantes!$F$18),0)</f>
        <v>0</v>
      </c>
      <c r="AW482" s="121">
        <f>MAX(0,AX481+Observaciones!$F481-AV482-Constantes!$D$13)</f>
        <v>0</v>
      </c>
      <c r="AX482" s="121">
        <f>AX481+Observaciones!$F481-AV482-AU482-AW482-AY481</f>
        <v>25.500000097802157</v>
      </c>
      <c r="AY482" s="121">
        <f>MAX(0,(AX482-Constantes!$D$14)*(1-EXP(-Constantes!$D$22)))</f>
        <v>1.3464711543550155E-9</v>
      </c>
      <c r="AZ482" s="119">
        <f>AZ481+(Entradas!$F$19*AW482-BA481)/(800*Entradas!$D$44)</f>
        <v>0</v>
      </c>
      <c r="BA482" s="119">
        <f>8000*Entradas!$D$45*AZ482/Constantes!$F$32</f>
        <v>0</v>
      </c>
      <c r="BB482" s="119">
        <f>10*Escenarios!$F$11*AV482</f>
        <v>0</v>
      </c>
      <c r="BC482" s="119">
        <f>10*Escenarios!$F$11*BA482</f>
        <v>0</v>
      </c>
      <c r="BD482" s="119">
        <f>0.001*Observaciones!$F481*Escenarios!$F$9</f>
        <v>0</v>
      </c>
      <c r="BE482" s="119">
        <f>Observaciones!$I481</f>
        <v>0</v>
      </c>
      <c r="BF482" s="119">
        <f>MIN(0.0005*ETo!$M481*Escenarios!$F$9*(BJ481/Constantes!$F$27)^(2/3),BJ481+BB482+BE482+BC482+BD482)</f>
        <v>13.627835039248499</v>
      </c>
      <c r="BG482" s="119">
        <f>MIN(Constantes!$F$26*(BJ481/Constantes!$F$27)^(2/3),BJ481+BB482+BC482+BD482+BE482-BF482)</f>
        <v>59.835226959567827</v>
      </c>
      <c r="BH482" s="119">
        <f>MIN(Entradas!$F$20,BJ481+BB482+BC482+BD482+BE482-BF482-BG482)</f>
        <v>1</v>
      </c>
      <c r="BI482" s="119">
        <f>MAX(0,BJ481+BB482+BC482+BD482+BE482-BF482-BG482-BH482-Constantes!$F$27)</f>
        <v>0</v>
      </c>
      <c r="BJ482" s="119">
        <f t="shared" si="69"/>
        <v>4237.8390038854723</v>
      </c>
      <c r="BK482" s="119">
        <f>(Escenarios!$F$11*AU482+0.1*BF482)/(Escenarios!$F$12)</f>
        <v>3.8937067662146663E-2</v>
      </c>
      <c r="BL482" s="119">
        <f>BI482/10/Escenarios!$F$12</f>
        <v>0</v>
      </c>
      <c r="BM482" s="119">
        <f>(Escenarios!$F$11*AW482+0.1*BG482)/(Escenarios!$F$12)</f>
        <v>0.17095779131305094</v>
      </c>
      <c r="BN482" s="121">
        <f t="shared" si="70"/>
        <v>216.11605934013159</v>
      </c>
      <c r="BO482" s="121">
        <f>MAX(0,(BN482-Constantes!$D$13)*(1-EXP(-Constantes!$D$23)))</f>
        <v>1.2130687312217283</v>
      </c>
      <c r="BP482" s="121">
        <f>BL482+AY482*Escenarios!$F$11/Escenarios!$F$12+BO482</f>
        <v>1.2130687324912584</v>
      </c>
      <c r="BQ482" s="121">
        <f>0.0526*BL482*Observaciones!$F481^1.218</f>
        <v>0</v>
      </c>
      <c r="BR482" s="121">
        <f>BQ482*Constantes!$F$38</f>
        <v>0</v>
      </c>
      <c r="BS482" s="121">
        <f t="shared" si="71"/>
        <v>0</v>
      </c>
      <c r="BT482" s="15"/>
      <c r="BU482" s="74">
        <v>476</v>
      </c>
      <c r="BV482" s="75">
        <f>0.0526*Observaciones!$F481^2.218</f>
        <v>0</v>
      </c>
      <c r="BW482" s="75">
        <f>IF(Observaciones!$F481&gt;0.05*$CA$7,((Observaciones!$F481-0.05*$CA$7)^2)/(Observaciones!$F481+0.95*$CA$7),0)</f>
        <v>0</v>
      </c>
      <c r="BX482" s="75">
        <f>0.0526*BW482*Observaciones!$F481^1.218</f>
        <v>0</v>
      </c>
      <c r="BY482" s="27"/>
      <c r="BZ482" s="27"/>
      <c r="CA482" s="103"/>
      <c r="CB482" s="37"/>
    </row>
    <row r="483" spans="2:80" s="2" customFormat="1" ht="14.5" x14ac:dyDescent="0.35">
      <c r="B483" s="36"/>
      <c r="C483" s="74">
        <v>477</v>
      </c>
      <c r="D483" s="146">
        <f>ETo!$I482*((1-Constantes!$D$19)*ETo!$K482+ETo!$L482)</f>
        <v>1.5358266414220574</v>
      </c>
      <c r="E483" s="75">
        <f>MIN(D483*Constantes!$D$17,0.8*(H482+Observaciones!$F482-F483-G483-Constantes!$D$14))</f>
        <v>8.3025486219412417E-8</v>
      </c>
      <c r="F483" s="75">
        <f>IF(Observaciones!$F482&gt;0.05*Constantes!$D$18,((Observaciones!$F482-0.05*Constantes!$D$18)^2)/(Observaciones!$F482+0.95*Constantes!$D$18),0)</f>
        <v>0</v>
      </c>
      <c r="G483" s="75">
        <f>MAX(0,H482+Observaciones!$F482-F483-Constantes!$D$13)</f>
        <v>0</v>
      </c>
      <c r="H483" s="75">
        <f>H482+Observaciones!$F482-F483-E483-G483-I482</f>
        <v>25.50000001932758</v>
      </c>
      <c r="I483" s="75">
        <f>MAX(0,(H483-Constantes!$D$14)*(1-EXP(-Constantes!$D$22)))</f>
        <v>2.6608845000025723E-10</v>
      </c>
      <c r="J483" s="75">
        <f t="shared" si="63"/>
        <v>205.62512504405265</v>
      </c>
      <c r="K483" s="75">
        <f>MAX(0,(J483-Constantes!$D$13)*(1-EXP(-Constantes!$D$23)))</f>
        <v>1.1406025547018068</v>
      </c>
      <c r="L483" s="75">
        <f t="shared" si="64"/>
        <v>1.1406025549678953</v>
      </c>
      <c r="M483" s="75">
        <f>0.0526*F483*Observaciones!$F482^1.218</f>
        <v>0</v>
      </c>
      <c r="N483" s="75">
        <f>M483*Constantes!$D$38</f>
        <v>0</v>
      </c>
      <c r="O483" s="75">
        <f t="shared" si="65"/>
        <v>0</v>
      </c>
      <c r="P483" s="15"/>
      <c r="Q483" s="120">
        <v>477</v>
      </c>
      <c r="R483" s="146">
        <f>ETo!$I482*((1-Constantes!$E$19)*ETo!$K482+ETo!$L482)</f>
        <v>1.5360560199444158</v>
      </c>
      <c r="S483" s="121">
        <f>MIN(R483*Constantes!$E$17,0.8*(V482+Observaciones!$F482-T483-U483-Constantes!$D$14))</f>
        <v>8.1883081293199219E-8</v>
      </c>
      <c r="T483" s="121">
        <f>IF(Observaciones!$F482&gt;0.05*Constantes!$E$18,((Observaciones!$F482-0.05*Constantes!$E$18)^2)/(Observaciones!$F482+0.95*Constantes!$E$18),0)</f>
        <v>0</v>
      </c>
      <c r="U483" s="121">
        <f>MAX(0,V482+Observaciones!$F482-T483-Constantes!$D$13)</f>
        <v>0</v>
      </c>
      <c r="V483" s="121">
        <f>V482+Observaciones!$F482-T483-S483-U483-W482</f>
        <v>25.500000019061641</v>
      </c>
      <c r="W483" s="121">
        <f>MAX(0,(V483-Constantes!$D$14)*(1-EXP(-Constantes!$D$22)))</f>
        <v>2.6242719770283205E-10</v>
      </c>
      <c r="X483" s="119">
        <f>X482+(Entradas!$E$19*U483-Y482)/(800*Entradas!$D$44)</f>
        <v>0</v>
      </c>
      <c r="Y483" s="119">
        <f>8000*Entradas!$D$45*X483/Constantes!$E$32</f>
        <v>0</v>
      </c>
      <c r="Z483" s="119">
        <f>10*Escenarios!$E$11*T483</f>
        <v>0</v>
      </c>
      <c r="AA483" s="119">
        <f>10*Escenarios!$E$11*Y483</f>
        <v>0</v>
      </c>
      <c r="AB483" s="119">
        <f>0.001*Observaciones!$F482*Escenarios!$E$9</f>
        <v>0</v>
      </c>
      <c r="AC483" s="119">
        <f>Observaciones!$I482</f>
        <v>0</v>
      </c>
      <c r="AD483" s="119">
        <f>MIN(0.0005*ETo!$M482*Escenarios!$E$9*(AH482/Constantes!$E$27)^(2/3),AH482+Z483+AA483+AB483+AC483)</f>
        <v>4.303293787705889</v>
      </c>
      <c r="AE483" s="119">
        <f>MIN(Constantes!$E$26*(AH482/Constantes!$E$27)^(2/3),AH482+Z483+AA483+AB483+AC483-AD483)</f>
        <v>18.585039082025375</v>
      </c>
      <c r="AF483" s="119">
        <f>MIN(Entradas!$E$20,AH482+Z483+AA483+AB483+AC483-AD483-AE483)</f>
        <v>1</v>
      </c>
      <c r="AG483" s="119">
        <f>MAX(0,AH482+Z483+AA483+AB483+AC483-AD483-AE483-AF483-Constantes!$E$27)</f>
        <v>0</v>
      </c>
      <c r="AH483" s="119">
        <f t="shared" si="66"/>
        <v>5947.9626963644341</v>
      </c>
      <c r="AI483" s="119">
        <f>(Escenarios!$E$11*S483+0.1*AD483)/(Escenarios!$E$12)</f>
        <v>1.22952058210541E-2</v>
      </c>
      <c r="AJ483" s="119">
        <f>AG483/10/Escenarios!$E$12</f>
        <v>0</v>
      </c>
      <c r="AK483" s="119">
        <f>(Escenarios!$E$11*U483+0.1*AE483)/(Escenarios!$E$12)</f>
        <v>5.3100111662929647E-2</v>
      </c>
      <c r="AL483" s="121">
        <f t="shared" si="67"/>
        <v>210.09855948682221</v>
      </c>
      <c r="AM483" s="121">
        <f>MAX(0,(AL483-Constantes!$D$13)*(1-EXP(-Constantes!$D$23)))</f>
        <v>1.1715028235273581</v>
      </c>
      <c r="AN483" s="121">
        <f>AJ483+W483*Escenarios!$E$11/Escenarios!$E$12+AM483</f>
        <v>1.1715028237860363</v>
      </c>
      <c r="AO483" s="121">
        <f>0.0526*AJ483*Observaciones!$F482^1.218</f>
        <v>0</v>
      </c>
      <c r="AP483" s="121">
        <f>AO483*Constantes!$E$38</f>
        <v>0</v>
      </c>
      <c r="AQ483" s="121">
        <f t="shared" si="68"/>
        <v>0</v>
      </c>
      <c r="AR483" s="15"/>
      <c r="AS483" s="74">
        <v>477</v>
      </c>
      <c r="AT483" s="146">
        <f>ETo!$I482*((1-Constantes!$F$19)*ETo!$K482+ETo!$L482)</f>
        <v>1.5367858606973746</v>
      </c>
      <c r="AU483" s="121">
        <f>MIN(AT483*Constantes!$F$17,0.8*(AX482+Observaciones!$F482-AV483-AW483-Constantes!$D$14))</f>
        <v>7.8241723144856234E-8</v>
      </c>
      <c r="AV483" s="121">
        <f>IF(Observaciones!$F482&gt;0.05*Constantes!$F$18,((Observaciones!$F482-0.05*Constantes!$F$18)^2)/(Observaciones!$F482+0.95*Constantes!$F$18),0)</f>
        <v>0</v>
      </c>
      <c r="AW483" s="121">
        <f>MAX(0,AX482+Observaciones!$F482-AV483-Constantes!$D$13)</f>
        <v>0</v>
      </c>
      <c r="AX483" s="121">
        <f>AX482+Observaciones!$F482-AV483-AU483-AW483-AY482</f>
        <v>25.500000018213964</v>
      </c>
      <c r="AY483" s="121">
        <f>MAX(0,(AX483-Constantes!$D$14)*(1-EXP(-Constantes!$D$22)))</f>
        <v>2.5075697128955763E-10</v>
      </c>
      <c r="AZ483" s="119">
        <f>AZ482+(Entradas!$F$19*AW483-BA482)/(800*Entradas!$D$44)</f>
        <v>0</v>
      </c>
      <c r="BA483" s="119">
        <f>8000*Entradas!$D$45*AZ483/Constantes!$F$32</f>
        <v>0</v>
      </c>
      <c r="BB483" s="119">
        <f>10*Escenarios!$F$11*AV483</f>
        <v>0</v>
      </c>
      <c r="BC483" s="119">
        <f>10*Escenarios!$F$11*BA483</f>
        <v>0</v>
      </c>
      <c r="BD483" s="119">
        <f>0.001*Observaciones!$F482*Escenarios!$F$9</f>
        <v>0</v>
      </c>
      <c r="BE483" s="119">
        <f>Observaciones!$I482</f>
        <v>0</v>
      </c>
      <c r="BF483" s="119">
        <f>MIN(0.0005*ETo!$M482*Escenarios!$F$9*(BJ482/Constantes!$F$27)^(2/3),BJ482+BB483+BE483+BC483+BD483)</f>
        <v>13.694661860536295</v>
      </c>
      <c r="BG483" s="119">
        <f>MIN(Constantes!$F$26*(BJ482/Constantes!$F$27)^(2/3),BJ482+BB483+BC483+BD483+BE483-BF483)</f>
        <v>59.144422493374137</v>
      </c>
      <c r="BH483" s="119">
        <f>MIN(Entradas!$F$20,BJ482+BB483+BC483+BD483+BE483-BF483-BG483)</f>
        <v>1</v>
      </c>
      <c r="BI483" s="119">
        <f>MAX(0,BJ482+BB483+BC483+BD483+BE483-BF483-BG483-BH483-Constantes!$F$27)</f>
        <v>0</v>
      </c>
      <c r="BJ483" s="119">
        <f t="shared" si="69"/>
        <v>4163.9999195315622</v>
      </c>
      <c r="BK483" s="119">
        <f>(Escenarios!$F$11*AU483+0.1*BF483)/(Escenarios!$F$12)</f>
        <v>3.9127679086585522E-2</v>
      </c>
      <c r="BL483" s="119">
        <f>BI483/10/Escenarios!$F$12</f>
        <v>0</v>
      </c>
      <c r="BM483" s="119">
        <f>(Escenarios!$F$11*AW483+0.1*BG483)/(Escenarios!$F$12)</f>
        <v>0.16898406426678325</v>
      </c>
      <c r="BN483" s="121">
        <f t="shared" si="70"/>
        <v>215.07197467317664</v>
      </c>
      <c r="BO483" s="121">
        <f>MAX(0,(BN483-Constantes!$D$13)*(1-EXP(-Constantes!$D$23)))</f>
        <v>1.2058567116206163</v>
      </c>
      <c r="BP483" s="121">
        <f>BL483+AY483*Escenarios!$F$11/Escenarios!$F$12+BO483</f>
        <v>1.2058567118570442</v>
      </c>
      <c r="BQ483" s="121">
        <f>0.0526*BL483*Observaciones!$F482^1.218</f>
        <v>0</v>
      </c>
      <c r="BR483" s="121">
        <f>BQ483*Constantes!$F$38</f>
        <v>0</v>
      </c>
      <c r="BS483" s="121">
        <f t="shared" si="71"/>
        <v>0</v>
      </c>
      <c r="BT483" s="15"/>
      <c r="BU483" s="74">
        <v>477</v>
      </c>
      <c r="BV483" s="75">
        <f>0.0526*Observaciones!$F482^2.218</f>
        <v>0</v>
      </c>
      <c r="BW483" s="75">
        <f>IF(Observaciones!$F482&gt;0.05*$CA$7,((Observaciones!$F482-0.05*$CA$7)^2)/(Observaciones!$F482+0.95*$CA$7),0)</f>
        <v>0</v>
      </c>
      <c r="BX483" s="75">
        <f>0.0526*BW483*Observaciones!$F482^1.218</f>
        <v>0</v>
      </c>
      <c r="BY483" s="27"/>
      <c r="BZ483" s="27"/>
      <c r="CA483" s="103"/>
      <c r="CB483" s="37"/>
    </row>
    <row r="484" spans="2:80" s="2" customFormat="1" ht="14.5" x14ac:dyDescent="0.35">
      <c r="B484" s="36"/>
      <c r="C484" s="74">
        <v>478</v>
      </c>
      <c r="D484" s="146">
        <f>ETo!$I483*((1-Constantes!$D$19)*ETo!$K483+ETo!$L483)</f>
        <v>1.5516823176954837</v>
      </c>
      <c r="E484" s="75">
        <f>MIN(D484*Constantes!$D$17,0.8*(H483+Observaciones!$F483-F484-G484-Constantes!$D$14))</f>
        <v>1.5462060787285737E-8</v>
      </c>
      <c r="F484" s="75">
        <f>IF(Observaciones!$F483&gt;0.05*Constantes!$D$18,((Observaciones!$F483-0.05*Constantes!$D$18)^2)/(Observaciones!$F483+0.95*Constantes!$D$18),0)</f>
        <v>0</v>
      </c>
      <c r="G484" s="75">
        <f>MAX(0,H483+Observaciones!$F483-F484-Constantes!$D$13)</f>
        <v>0</v>
      </c>
      <c r="H484" s="75">
        <f>H483+Observaciones!$F483-F484-E484-G484-I483</f>
        <v>25.500000003599432</v>
      </c>
      <c r="I484" s="75">
        <f>MAX(0,(H484-Constantes!$D$14)*(1-EXP(-Constantes!$D$22)))</f>
        <v>4.9554393211997255E-11</v>
      </c>
      <c r="J484" s="75">
        <f t="shared" si="63"/>
        <v>204.48452248935084</v>
      </c>
      <c r="K484" s="75">
        <f>MAX(0,(J484-Constantes!$D$13)*(1-EXP(-Constantes!$D$23)))</f>
        <v>1.1327238373506756</v>
      </c>
      <c r="L484" s="75">
        <f t="shared" si="64"/>
        <v>1.13272383740023</v>
      </c>
      <c r="M484" s="75">
        <f>0.0526*F484*Observaciones!$F483^1.218</f>
        <v>0</v>
      </c>
      <c r="N484" s="75">
        <f>M484*Constantes!$D$38</f>
        <v>0</v>
      </c>
      <c r="O484" s="75">
        <f t="shared" si="65"/>
        <v>0</v>
      </c>
      <c r="P484" s="15"/>
      <c r="Q484" s="120">
        <v>478</v>
      </c>
      <c r="R484" s="146">
        <f>ETo!$I483*((1-Constantes!$E$19)*ETo!$K483+ETo!$L483)</f>
        <v>1.5519146248373794</v>
      </c>
      <c r="S484" s="121">
        <f>MIN(R484*Constantes!$E$17,0.8*(V483+Observaciones!$F483-T484-U484-Constantes!$D$14))</f>
        <v>1.5249310081344448E-8</v>
      </c>
      <c r="T484" s="121">
        <f>IF(Observaciones!$F483&gt;0.05*Constantes!$E$18,((Observaciones!$F483-0.05*Constantes!$E$18)^2)/(Observaciones!$F483+0.95*Constantes!$E$18),0)</f>
        <v>0</v>
      </c>
      <c r="U484" s="121">
        <f>MAX(0,V483+Observaciones!$F483-T484-Constantes!$D$13)</f>
        <v>0</v>
      </c>
      <c r="V484" s="121">
        <f>V483+Observaciones!$F483-T484-S484-U484-W483</f>
        <v>25.500000003549903</v>
      </c>
      <c r="W484" s="121">
        <f>MAX(0,(V484-Constantes!$D$14)*(1-EXP(-Constantes!$D$22)))</f>
        <v>4.8872521349350739E-11</v>
      </c>
      <c r="X484" s="119">
        <f>X483+(Entradas!$E$19*U484-Y483)/(800*Entradas!$D$44)</f>
        <v>0</v>
      </c>
      <c r="Y484" s="119">
        <f>8000*Entradas!$D$45*X484/Constantes!$E$32</f>
        <v>0</v>
      </c>
      <c r="Z484" s="119">
        <f>10*Escenarios!$E$11*T484</f>
        <v>0</v>
      </c>
      <c r="AA484" s="119">
        <f>10*Escenarios!$E$11*Y484</f>
        <v>0</v>
      </c>
      <c r="AB484" s="119">
        <f>0.001*Observaciones!$F483*Escenarios!$E$9</f>
        <v>0</v>
      </c>
      <c r="AC484" s="119">
        <f>Observaciones!$I483</f>
        <v>0</v>
      </c>
      <c r="AD484" s="119">
        <f>MIN(0.0005*ETo!$M483*Escenarios!$E$9*(AH483/Constantes!$E$27)^(2/3),AH483+Z484+AA484+AB484+AC484)</f>
        <v>4.3379105896773691</v>
      </c>
      <c r="AE484" s="119">
        <f>MIN(Constantes!$E$26*(AH483/Constantes!$E$27)^(2/3),AH483+Z484+AA484+AB484+AC484-AD484)</f>
        <v>18.535443949367007</v>
      </c>
      <c r="AF484" s="119">
        <f>MIN(Entradas!$E$20,AH483+Z484+AA484+AB484+AC484-AD484-AE484)</f>
        <v>1</v>
      </c>
      <c r="AG484" s="119">
        <f>MAX(0,AH483+Z484+AA484+AB484+AC484-AD484-AE484-AF484-Constantes!$E$27)</f>
        <v>0</v>
      </c>
      <c r="AH484" s="119">
        <f t="shared" si="66"/>
        <v>5924.08934182539</v>
      </c>
      <c r="AI484" s="119">
        <f>(Escenarios!$E$11*S484+0.1*AD484)/(Escenarios!$E$12)</f>
        <v>1.239404528768385E-2</v>
      </c>
      <c r="AJ484" s="119">
        <f>AG484/10/Escenarios!$E$12</f>
        <v>0</v>
      </c>
      <c r="AK484" s="119">
        <f>(Escenarios!$E$11*U484+0.1*AE484)/(Escenarios!$E$12)</f>
        <v>5.2958411283905736E-2</v>
      </c>
      <c r="AL484" s="121">
        <f t="shared" si="67"/>
        <v>208.98001507457874</v>
      </c>
      <c r="AM484" s="121">
        <f>MAX(0,(AL484-Constantes!$D$13)*(1-EXP(-Constantes!$D$23)))</f>
        <v>1.1637764728959086</v>
      </c>
      <c r="AN484" s="121">
        <f>AJ484+W484*Escenarios!$E$11/Escenarios!$E$12+AM484</f>
        <v>1.1637764729440829</v>
      </c>
      <c r="AO484" s="121">
        <f>0.0526*AJ484*Observaciones!$F483^1.218</f>
        <v>0</v>
      </c>
      <c r="AP484" s="121">
        <f>AO484*Constantes!$E$38</f>
        <v>0</v>
      </c>
      <c r="AQ484" s="121">
        <f t="shared" si="68"/>
        <v>0</v>
      </c>
      <c r="AR484" s="15"/>
      <c r="AS484" s="74">
        <v>478</v>
      </c>
      <c r="AT484" s="146">
        <f>ETo!$I483*((1-Constantes!$F$19)*ETo!$K483+ETo!$L483)</f>
        <v>1.5526537839252295</v>
      </c>
      <c r="AU484" s="121">
        <f>MIN(AT484*Constantes!$F$17,0.8*(AX483+Observaciones!$F483-AV484-AW484-Constantes!$D$14))</f>
        <v>1.4571168094335008E-8</v>
      </c>
      <c r="AV484" s="121">
        <f>IF(Observaciones!$F483&gt;0.05*Constantes!$F$18,((Observaciones!$F483-0.05*Constantes!$F$18)^2)/(Observaciones!$F483+0.95*Constantes!$F$18),0)</f>
        <v>0</v>
      </c>
      <c r="AW484" s="121">
        <f>MAX(0,AX483+Observaciones!$F483-AV484-Constantes!$D$13)</f>
        <v>0</v>
      </c>
      <c r="AX484" s="121">
        <f>AX483+Observaciones!$F483-AV484-AU484-AW484-AY483</f>
        <v>25.500000003392039</v>
      </c>
      <c r="AY484" s="121">
        <f>MAX(0,(AX484-Constantes!$D$14)*(1-EXP(-Constantes!$D$22)))</f>
        <v>4.6699149552729418E-11</v>
      </c>
      <c r="AZ484" s="119">
        <f>AZ483+(Entradas!$F$19*AW484-BA483)/(800*Entradas!$D$44)</f>
        <v>0</v>
      </c>
      <c r="BA484" s="119">
        <f>8000*Entradas!$D$45*AZ484/Constantes!$F$32</f>
        <v>0</v>
      </c>
      <c r="BB484" s="119">
        <f>10*Escenarios!$F$11*AV484</f>
        <v>0</v>
      </c>
      <c r="BC484" s="119">
        <f>10*Escenarios!$F$11*BA484</f>
        <v>0</v>
      </c>
      <c r="BD484" s="119">
        <f>0.001*Observaciones!$F483*Escenarios!$F$9</f>
        <v>0</v>
      </c>
      <c r="BE484" s="119">
        <f>Observaciones!$I483</f>
        <v>0</v>
      </c>
      <c r="BF484" s="119">
        <f>MIN(0.0005*ETo!$M483*Escenarios!$F$9*(BJ483/Constantes!$F$27)^(2/3),BJ483+BB484+BE484+BC484+BD484)</f>
        <v>13.680508446900177</v>
      </c>
      <c r="BG484" s="119">
        <f>MIN(Constantes!$F$26*(BJ483/Constantes!$F$27)^(2/3),BJ483+BB484+BC484+BD484+BE484-BF484)</f>
        <v>58.455399730868969</v>
      </c>
      <c r="BH484" s="119">
        <f>MIN(Entradas!$F$20,BJ483+BB484+BC484+BD484+BE484-BF484-BG484)</f>
        <v>1</v>
      </c>
      <c r="BI484" s="119">
        <f>MAX(0,BJ483+BB484+BC484+BD484+BE484-BF484-BG484-BH484-Constantes!$F$27)</f>
        <v>0</v>
      </c>
      <c r="BJ484" s="119">
        <f t="shared" si="69"/>
        <v>4090.8640113537926</v>
      </c>
      <c r="BK484" s="119">
        <f>(Escenarios!$F$11*AU484+0.1*BF484)/(Escenarios!$F$12)</f>
        <v>3.9087180729673286E-2</v>
      </c>
      <c r="BL484" s="119">
        <f>BI484/10/Escenarios!$F$12</f>
        <v>0</v>
      </c>
      <c r="BM484" s="119">
        <f>(Escenarios!$F$11*AW484+0.1*BG484)/(Escenarios!$F$12)</f>
        <v>0.16701542780248277</v>
      </c>
      <c r="BN484" s="121">
        <f t="shared" si="70"/>
        <v>214.03313338935851</v>
      </c>
      <c r="BO484" s="121">
        <f>MAX(0,(BN484-Constantes!$D$13)*(1-EXP(-Constantes!$D$23)))</f>
        <v>1.198680910712447</v>
      </c>
      <c r="BP484" s="121">
        <f>BL484+AY484*Escenarios!$F$11/Escenarios!$F$12+BO484</f>
        <v>1.1986809107564775</v>
      </c>
      <c r="BQ484" s="121">
        <f>0.0526*BL484*Observaciones!$F483^1.218</f>
        <v>0</v>
      </c>
      <c r="BR484" s="121">
        <f>BQ484*Constantes!$F$38</f>
        <v>0</v>
      </c>
      <c r="BS484" s="121">
        <f t="shared" si="71"/>
        <v>0</v>
      </c>
      <c r="BT484" s="15"/>
      <c r="BU484" s="74">
        <v>478</v>
      </c>
      <c r="BV484" s="75">
        <f>0.0526*Observaciones!$F483^2.218</f>
        <v>0</v>
      </c>
      <c r="BW484" s="75">
        <f>IF(Observaciones!$F483&gt;0.05*$CA$7,((Observaciones!$F483-0.05*$CA$7)^2)/(Observaciones!$F483+0.95*$CA$7),0)</f>
        <v>0</v>
      </c>
      <c r="BX484" s="75">
        <f>0.0526*BW484*Observaciones!$F483^1.218</f>
        <v>0</v>
      </c>
      <c r="BY484" s="27"/>
      <c r="BZ484" s="27"/>
      <c r="CA484" s="103"/>
      <c r="CB484" s="37"/>
    </row>
    <row r="485" spans="2:80" s="2" customFormat="1" ht="14.5" x14ac:dyDescent="0.35">
      <c r="B485" s="36"/>
      <c r="C485" s="74">
        <v>479</v>
      </c>
      <c r="D485" s="146">
        <f>ETo!$I484*((1-Constantes!$D$19)*ETo!$K484+ETo!$L484)</f>
        <v>1.5222495136706267</v>
      </c>
      <c r="E485" s="75">
        <f>MIN(D485*Constantes!$D$17,0.8*(H484+Observaciones!$F484-F485-G485-Constantes!$D$14))</f>
        <v>0.94683262811344171</v>
      </c>
      <c r="F485" s="75">
        <f>IF(Observaciones!$F484&gt;0.05*Constantes!$D$18,((Observaciones!$F484-0.05*Constantes!$D$18)^2)/(Observaciones!$F484+0.95*Constantes!$D$18),0)</f>
        <v>0.48247887329820283</v>
      </c>
      <c r="G485" s="75">
        <f>MAX(0,H484+Observaciones!$F484-F485-Constantes!$D$13)</f>
        <v>0</v>
      </c>
      <c r="H485" s="75">
        <f>H484+Observaciones!$F484-F485-E485-G485-I484</f>
        <v>34.270688502138228</v>
      </c>
      <c r="I485" s="75">
        <f>MAX(0,(H485-Constantes!$D$14)*(1-EXP(-Constantes!$D$22)))</f>
        <v>0.12074866040563369</v>
      </c>
      <c r="J485" s="75">
        <f t="shared" si="63"/>
        <v>203.35179865200016</v>
      </c>
      <c r="K485" s="75">
        <f>MAX(0,(J485-Constantes!$D$13)*(1-EXP(-Constantes!$D$23)))</f>
        <v>1.1248995422755976</v>
      </c>
      <c r="L485" s="75">
        <f t="shared" si="64"/>
        <v>1.728127075979434</v>
      </c>
      <c r="M485" s="75">
        <f>0.0526*F485*Observaciones!$F484^1.218</f>
        <v>0.42947615334483397</v>
      </c>
      <c r="N485" s="75">
        <f>M485*Constantes!$D$38</f>
        <v>1.9361187805689028E-3</v>
      </c>
      <c r="O485" s="75">
        <f t="shared" si="65"/>
        <v>112.03567188319109</v>
      </c>
      <c r="P485" s="15"/>
      <c r="Q485" s="120">
        <v>479</v>
      </c>
      <c r="R485" s="146">
        <f>ETo!$I484*((1-Constantes!$E$19)*ETo!$K484+ETo!$L484)</f>
        <v>1.5224777560454681</v>
      </c>
      <c r="S485" s="121">
        <f>MIN(R485*Constantes!$E$17,0.8*(V484+Observaciones!$F484-T485-U485-Constantes!$D$14))</f>
        <v>0.94766105604756112</v>
      </c>
      <c r="T485" s="121">
        <f>IF(Observaciones!$F484&gt;0.05*Constantes!$E$18,((Observaciones!$F484-0.05*Constantes!$E$18)^2)/(Observaciones!$F484+0.95*Constantes!$E$18),0)</f>
        <v>0.47897791284016084</v>
      </c>
      <c r="U485" s="121">
        <f>MAX(0,V484+Observaciones!$F484-T485-Constantes!$D$13)</f>
        <v>0</v>
      </c>
      <c r="V485" s="121">
        <f>V484+Observaciones!$F484-T485-S485-U485-W484</f>
        <v>34.273361034613316</v>
      </c>
      <c r="W485" s="121">
        <f>MAX(0,(V485-Constantes!$D$14)*(1-EXP(-Constantes!$D$22)))</f>
        <v>0.12078545394996931</v>
      </c>
      <c r="X485" s="119">
        <f>X484+(Entradas!$E$19*U485-Y484)/(800*Entradas!$D$44)</f>
        <v>0</v>
      </c>
      <c r="Y485" s="119">
        <f>8000*Entradas!$D$45*X485/Constantes!$E$32</f>
        <v>0</v>
      </c>
      <c r="Z485" s="119">
        <f>10*Escenarios!$E$11*T485</f>
        <v>165.2473799298555</v>
      </c>
      <c r="AA485" s="119">
        <f>10*Escenarios!$E$11*Y485</f>
        <v>0</v>
      </c>
      <c r="AB485" s="119">
        <f>0.001*Observaciones!$F484*Escenarios!$E$9</f>
        <v>50.999999999999993</v>
      </c>
      <c r="AC485" s="119">
        <f>Observaciones!$I484</f>
        <v>39.792677602929452</v>
      </c>
      <c r="AD485" s="119">
        <f>MIN(0.0005*ETo!$M484*Escenarios!$E$9*(AH484/Constantes!$E$27)^(2/3),AH484+Z485+AA485+AB485+AC485)</f>
        <v>4.2453225151787626</v>
      </c>
      <c r="AE485" s="119">
        <f>MIN(Constantes!$E$26*(AH484/Constantes!$E$27)^(2/3),AH484+Z485+AA485+AB485+AC485-AD485)</f>
        <v>18.485813536448347</v>
      </c>
      <c r="AF485" s="119">
        <f>MIN(Entradas!$E$20,AH484+Z485+AA485+AB485+AC485-AD485-AE485)</f>
        <v>1</v>
      </c>
      <c r="AG485" s="119">
        <f>MAX(0,AH484+Z485+AA485+AB485+AC485-AD485-AE485-AF485-Constantes!$E$27)</f>
        <v>0</v>
      </c>
      <c r="AH485" s="119">
        <f t="shared" si="66"/>
        <v>6156.3982633065489</v>
      </c>
      <c r="AI485" s="119">
        <f>(Escenarios!$E$11*S485+0.1*AD485)/(Escenarios!$E$12)</f>
        <v>0.94625253386167818</v>
      </c>
      <c r="AJ485" s="119">
        <f>AG485/10/Escenarios!$E$12</f>
        <v>0</v>
      </c>
      <c r="AK485" s="119">
        <f>(Escenarios!$E$11*U485+0.1*AE485)/(Escenarios!$E$12)</f>
        <v>5.2816610104138136E-2</v>
      </c>
      <c r="AL485" s="121">
        <f t="shared" si="67"/>
        <v>207.86905521178699</v>
      </c>
      <c r="AM485" s="121">
        <f>MAX(0,(AL485-Constantes!$D$13)*(1-EXP(-Constantes!$D$23)))</f>
        <v>1.1561025125744044</v>
      </c>
      <c r="AN485" s="121">
        <f>AJ485+W485*Escenarios!$E$11/Escenarios!$E$12+AM485</f>
        <v>1.2751624600393743</v>
      </c>
      <c r="AO485" s="121">
        <f>0.0526*AJ485*Observaciones!$F484^1.218</f>
        <v>0</v>
      </c>
      <c r="AP485" s="121">
        <f>AO485*Constantes!$E$38</f>
        <v>0</v>
      </c>
      <c r="AQ485" s="121">
        <f t="shared" si="68"/>
        <v>0</v>
      </c>
      <c r="AR485" s="15"/>
      <c r="AS485" s="74">
        <v>479</v>
      </c>
      <c r="AT485" s="146">
        <f>ETo!$I484*((1-Constantes!$F$19)*ETo!$K484+ETo!$L484)</f>
        <v>1.5232039817836012</v>
      </c>
      <c r="AU485" s="121">
        <f>MIN(AT485*Constantes!$F$17,0.8*(AX484+Observaciones!$F484-AV485-AW485-Constantes!$D$14))</f>
        <v>0.95030164633836423</v>
      </c>
      <c r="AV485" s="121">
        <f>IF(Observaciones!$F484&gt;0.05*Constantes!$F$18,((Observaciones!$F484-0.05*Constantes!$F$18)^2)/(Observaciones!$F484+0.95*Constantes!$F$18),0)</f>
        <v>0.46797047995000113</v>
      </c>
      <c r="AW485" s="121">
        <f>MAX(0,AX484+Observaciones!$F484-AV485-Constantes!$D$13)</f>
        <v>0</v>
      </c>
      <c r="AX485" s="121">
        <f>AX484+Observaciones!$F484-AV485-AU485-AW485-AY484</f>
        <v>34.281727877056966</v>
      </c>
      <c r="AY485" s="121">
        <f>MAX(0,(AX485-Constantes!$D$14)*(1-EXP(-Constantes!$D$22)))</f>
        <v>0.12090064274234855</v>
      </c>
      <c r="AZ485" s="119">
        <f>AZ484+(Entradas!$F$19*AW485-BA484)/(800*Entradas!$D$44)</f>
        <v>0</v>
      </c>
      <c r="BA485" s="119">
        <f>8000*Entradas!$D$45*AZ485/Constantes!$F$32</f>
        <v>0</v>
      </c>
      <c r="BB485" s="119">
        <f>10*Escenarios!$F$11*AV485</f>
        <v>154.43025838350036</v>
      </c>
      <c r="BC485" s="119">
        <f>10*Escenarios!$F$11*BA485</f>
        <v>0</v>
      </c>
      <c r="BD485" s="119">
        <f>0.001*Observaciones!$F484*Escenarios!$F$9</f>
        <v>203.99999999999997</v>
      </c>
      <c r="BE485" s="119">
        <f>Observaciones!$I484</f>
        <v>39.792677602929452</v>
      </c>
      <c r="BF485" s="119">
        <f>MIN(0.0005*ETo!$M484*Escenarios!$F$9*(BJ484/Constantes!$F$27)^(2/3),BJ484+BB485+BE485+BC485+BD485)</f>
        <v>13.266803883281922</v>
      </c>
      <c r="BG485" s="119">
        <f>MIN(Constantes!$F$26*(BJ484/Constantes!$F$27)^(2/3),BJ484+BB485+BC485+BD485+BE485-BF485)</f>
        <v>57.768912004710558</v>
      </c>
      <c r="BH485" s="119">
        <f>MIN(Entradas!$F$20,BJ484+BB485+BC485+BD485+BE485-BF485-BG485)</f>
        <v>1</v>
      </c>
      <c r="BI485" s="119">
        <f>MAX(0,BJ484+BB485+BC485+BD485+BE485-BF485-BG485-BH485-Constantes!$F$27)</f>
        <v>0</v>
      </c>
      <c r="BJ485" s="119">
        <f t="shared" si="69"/>
        <v>4417.0512314522302</v>
      </c>
      <c r="BK485" s="119">
        <f>(Escenarios!$F$11*AU485+0.1*BF485)/(Escenarios!$F$12)</f>
        <v>0.93390384907126334</v>
      </c>
      <c r="BL485" s="119">
        <f>BI485/10/Escenarios!$F$12</f>
        <v>0</v>
      </c>
      <c r="BM485" s="119">
        <f>(Escenarios!$F$11*AW485+0.1*BG485)/(Escenarios!$F$12)</f>
        <v>0.16505403429917301</v>
      </c>
      <c r="BN485" s="121">
        <f t="shared" si="70"/>
        <v>212.99950651294523</v>
      </c>
      <c r="BO485" s="121">
        <f>MAX(0,(BN485-Constantes!$D$13)*(1-EXP(-Constantes!$D$23)))</f>
        <v>1.1915411283472199</v>
      </c>
      <c r="BP485" s="121">
        <f>BL485+AY485*Escenarios!$F$11/Escenarios!$F$12+BO485</f>
        <v>1.3055331629328628</v>
      </c>
      <c r="BQ485" s="121">
        <f>0.0526*BL485*Observaciones!$F484^1.218</f>
        <v>0</v>
      </c>
      <c r="BR485" s="121">
        <f>BQ485*Constantes!$F$38</f>
        <v>0</v>
      </c>
      <c r="BS485" s="121">
        <f t="shared" si="71"/>
        <v>0</v>
      </c>
      <c r="BT485" s="15"/>
      <c r="BU485" s="74">
        <v>479</v>
      </c>
      <c r="BV485" s="75">
        <f>0.0526*Observaciones!$F484^2.218</f>
        <v>9.07947892966037</v>
      </c>
      <c r="BW485" s="75">
        <f>IF(Observaciones!$F484&gt;0.05*$CA$7,((Observaciones!$F484-0.05*$CA$7)^2)/(Observaciones!$F484+0.95*$CA$7),0)</f>
        <v>1.6636320496965871</v>
      </c>
      <c r="BX485" s="75">
        <f>0.0526*BW485*Observaciones!$F484^1.218</f>
        <v>1.4808737394046911</v>
      </c>
      <c r="BY485" s="27"/>
      <c r="BZ485" s="27"/>
      <c r="CA485" s="103"/>
      <c r="CB485" s="37"/>
    </row>
    <row r="486" spans="2:80" s="2" customFormat="1" ht="14.5" x14ac:dyDescent="0.35">
      <c r="B486" s="36"/>
      <c r="C486" s="74">
        <v>480</v>
      </c>
      <c r="D486" s="146">
        <f>ETo!$I485*((1-Constantes!$D$19)*ETo!$K485+ETo!$L485)</f>
        <v>1.5500308023331129</v>
      </c>
      <c r="E486" s="75">
        <f>MIN(D486*Constantes!$D$17,0.8*(H485+Observaciones!$F485-F486-G486-Constantes!$D$14))</f>
        <v>0.96411246976913201</v>
      </c>
      <c r="F486" s="75">
        <f>IF(Observaciones!$F485&gt;0.05*Constantes!$D$18,((Observaciones!$F485-0.05*Constantes!$D$18)^2)/(Observaciones!$F485+0.95*Constantes!$D$18),0)</f>
        <v>0</v>
      </c>
      <c r="G486" s="75">
        <f>MAX(0,H485+Observaciones!$F485-F486-Constantes!$D$13)</f>
        <v>0</v>
      </c>
      <c r="H486" s="75">
        <f>H485+Observaciones!$F485-F486-E486-G486-I485</f>
        <v>33.185827371963462</v>
      </c>
      <c r="I486" s="75">
        <f>MAX(0,(H486-Constantes!$D$14)*(1-EXP(-Constantes!$D$22)))</f>
        <v>0.10581305664284937</v>
      </c>
      <c r="J486" s="75">
        <f t="shared" si="63"/>
        <v>202.22689910972457</v>
      </c>
      <c r="K486" s="75">
        <f>MAX(0,(J486-Constantes!$D$13)*(1-EXP(-Constantes!$D$23)))</f>
        <v>1.1171292935544528</v>
      </c>
      <c r="L486" s="75">
        <f t="shared" si="64"/>
        <v>1.2229423501973022</v>
      </c>
      <c r="M486" s="75">
        <f>0.0526*F486*Observaciones!$F485^1.218</f>
        <v>0</v>
      </c>
      <c r="N486" s="75">
        <f>M486*Constantes!$D$38</f>
        <v>0</v>
      </c>
      <c r="O486" s="75">
        <f t="shared" si="65"/>
        <v>0</v>
      </c>
      <c r="P486" s="15"/>
      <c r="Q486" s="120">
        <v>480</v>
      </c>
      <c r="R486" s="146">
        <f>ETo!$I485*((1-Constantes!$E$19)*ETo!$K485+ETo!$L485)</f>
        <v>1.5502638153128321</v>
      </c>
      <c r="S486" s="121">
        <f>MIN(R486*Constantes!$E$17,0.8*(V485+Observaciones!$F485-T486-U486-Constantes!$D$14))</f>
        <v>0.96495639331219563</v>
      </c>
      <c r="T486" s="121">
        <f>IF(Observaciones!$F485&gt;0.05*Constantes!$E$18,((Observaciones!$F485-0.05*Constantes!$E$18)^2)/(Observaciones!$F485+0.95*Constantes!$E$18),0)</f>
        <v>0</v>
      </c>
      <c r="U486" s="121">
        <f>MAX(0,V485+Observaciones!$F485-T486-Constantes!$D$13)</f>
        <v>0</v>
      </c>
      <c r="V486" s="121">
        <f>V485+Observaciones!$F485-T486-S486-U486-W485</f>
        <v>33.187619187351153</v>
      </c>
      <c r="W486" s="121">
        <f>MAX(0,(V486-Constantes!$D$14)*(1-EXP(-Constantes!$D$22)))</f>
        <v>0.10583772509478506</v>
      </c>
      <c r="X486" s="119">
        <f>X485+(Entradas!$E$19*U486-Y485)/(800*Entradas!$D$44)</f>
        <v>0</v>
      </c>
      <c r="Y486" s="119">
        <f>8000*Entradas!$D$45*X486/Constantes!$E$32</f>
        <v>0</v>
      </c>
      <c r="Z486" s="119">
        <f>10*Escenarios!$E$11*T486</f>
        <v>0</v>
      </c>
      <c r="AA486" s="119">
        <f>10*Escenarios!$E$11*Y486</f>
        <v>0</v>
      </c>
      <c r="AB486" s="119">
        <f>0.001*Observaciones!$F485*Escenarios!$E$9</f>
        <v>0</v>
      </c>
      <c r="AC486" s="119">
        <f>Observaciones!$I485</f>
        <v>0</v>
      </c>
      <c r="AD486" s="119">
        <f>MIN(0.0005*ETo!$M485*Escenarios!$E$9*(AH485/Constantes!$E$27)^(2/3),AH485+Z486+AA486+AB486+AC486)</f>
        <v>4.4370644506190136</v>
      </c>
      <c r="AE486" s="119">
        <f>MIN(Constantes!$E$26*(AH485/Constantes!$E$27)^(2/3),AH485+Z486+AA486+AB486+AC486-AD486)</f>
        <v>18.965980791002259</v>
      </c>
      <c r="AF486" s="119">
        <f>MIN(Entradas!$E$20,AH485+Z486+AA486+AB486+AC486-AD486-AE486)</f>
        <v>1</v>
      </c>
      <c r="AG486" s="119">
        <f>MAX(0,AH485+Z486+AA486+AB486+AC486-AD486-AE486-AF486-Constantes!$E$27)</f>
        <v>0</v>
      </c>
      <c r="AH486" s="119">
        <f t="shared" si="66"/>
        <v>6131.9952180649279</v>
      </c>
      <c r="AI486" s="119">
        <f>(Escenarios!$E$11*S486+0.1*AD486)/(Escenarios!$E$12)</f>
        <v>0.96384862898093282</v>
      </c>
      <c r="AJ486" s="119">
        <f>AG486/10/Escenarios!$E$12</f>
        <v>0</v>
      </c>
      <c r="AK486" s="119">
        <f>(Escenarios!$E$11*U486+0.1*AE486)/(Escenarios!$E$12)</f>
        <v>5.4188516545720739E-2</v>
      </c>
      <c r="AL486" s="121">
        <f t="shared" si="67"/>
        <v>206.7671412157583</v>
      </c>
      <c r="AM486" s="121">
        <f>MAX(0,(AL486-Constantes!$D$13)*(1-EXP(-Constantes!$D$23)))</f>
        <v>1.1484910366188423</v>
      </c>
      <c r="AN486" s="121">
        <f>AJ486+W486*Escenarios!$E$11/Escenarios!$E$12+AM486</f>
        <v>1.2528167942122734</v>
      </c>
      <c r="AO486" s="121">
        <f>0.0526*AJ486*Observaciones!$F485^1.218</f>
        <v>0</v>
      </c>
      <c r="AP486" s="121">
        <f>AO486*Constantes!$E$38</f>
        <v>0</v>
      </c>
      <c r="AQ486" s="121">
        <f t="shared" si="68"/>
        <v>0</v>
      </c>
      <c r="AR486" s="15"/>
      <c r="AS486" s="74">
        <v>480</v>
      </c>
      <c r="AT486" s="146">
        <f>ETo!$I485*((1-Constantes!$F$19)*ETo!$K485+ETo!$L485)</f>
        <v>1.5510052202483042</v>
      </c>
      <c r="AU486" s="121">
        <f>MIN(AT486*Constantes!$F$17,0.8*(AX485+Observaciones!$F485-AV486-AW486-Constantes!$D$14))</f>
        <v>0.96764637691891109</v>
      </c>
      <c r="AV486" s="121">
        <f>IF(Observaciones!$F485&gt;0.05*Constantes!$F$18,((Observaciones!$F485-0.05*Constantes!$F$18)^2)/(Observaciones!$F485+0.95*Constantes!$F$18),0)</f>
        <v>0</v>
      </c>
      <c r="AW486" s="121">
        <f>MAX(0,AX485+Observaciones!$F485-AV486-Constantes!$D$13)</f>
        <v>0</v>
      </c>
      <c r="AX486" s="121">
        <f>AX485+Observaciones!$F485-AV486-AU486-AW486-AY485</f>
        <v>33.193180857395703</v>
      </c>
      <c r="AY486" s="121">
        <f>MAX(0,(AX486-Constantes!$D$14)*(1-EXP(-Constantes!$D$22)))</f>
        <v>0.10591429424979881</v>
      </c>
      <c r="AZ486" s="119">
        <f>AZ485+(Entradas!$F$19*AW486-BA485)/(800*Entradas!$D$44)</f>
        <v>0</v>
      </c>
      <c r="BA486" s="119">
        <f>8000*Entradas!$D$45*AZ486/Constantes!$F$32</f>
        <v>0</v>
      </c>
      <c r="BB486" s="119">
        <f>10*Escenarios!$F$11*AV486</f>
        <v>0</v>
      </c>
      <c r="BC486" s="119">
        <f>10*Escenarios!$F$11*BA486</f>
        <v>0</v>
      </c>
      <c r="BD486" s="119">
        <f>0.001*Observaciones!$F485*Escenarios!$F$9</f>
        <v>0</v>
      </c>
      <c r="BE486" s="119">
        <f>Observaciones!$I485</f>
        <v>0</v>
      </c>
      <c r="BF486" s="119">
        <f>MIN(0.0005*ETo!$M485*Escenarios!$F$9*(BJ485/Constantes!$F$27)^(2/3),BJ485+BB486+BE486+BC486+BD486)</f>
        <v>14.224146439271319</v>
      </c>
      <c r="BG486" s="119">
        <f>MIN(Constantes!$F$26*(BJ485/Constantes!$F$27)^(2/3),BJ485+BB486+BC486+BD486+BE486-BF486)</f>
        <v>60.80030865857421</v>
      </c>
      <c r="BH486" s="119">
        <f>MIN(Entradas!$F$20,BJ485+BB486+BC486+BD486+BE486-BF486-BG486)</f>
        <v>1</v>
      </c>
      <c r="BI486" s="119">
        <f>MAX(0,BJ485+BB486+BC486+BD486+BE486-BF486-BG486-BH486-Constantes!$F$27)</f>
        <v>0</v>
      </c>
      <c r="BJ486" s="119">
        <f t="shared" si="69"/>
        <v>4341.0267763543852</v>
      </c>
      <c r="BK486" s="119">
        <f>(Escenarios!$F$11*AU486+0.1*BF486)/(Escenarios!$F$12)</f>
        <v>0.95299271663574858</v>
      </c>
      <c r="BL486" s="119">
        <f>BI486/10/Escenarios!$F$12</f>
        <v>0</v>
      </c>
      <c r="BM486" s="119">
        <f>(Escenarios!$F$11*AW486+0.1*BG486)/(Escenarios!$F$12)</f>
        <v>0.17371516759592631</v>
      </c>
      <c r="BN486" s="121">
        <f t="shared" si="70"/>
        <v>211.98168055219395</v>
      </c>
      <c r="BO486" s="121">
        <f>MAX(0,(BN486-Constantes!$D$13)*(1-EXP(-Constantes!$D$23)))</f>
        <v>1.1845104908790272</v>
      </c>
      <c r="BP486" s="121">
        <f>BL486+AY486*Escenarios!$F$11/Escenarios!$F$12+BO486</f>
        <v>1.2843725397431232</v>
      </c>
      <c r="BQ486" s="121">
        <f>0.0526*BL486*Observaciones!$F485^1.218</f>
        <v>0</v>
      </c>
      <c r="BR486" s="121">
        <f>BQ486*Constantes!$F$38</f>
        <v>0</v>
      </c>
      <c r="BS486" s="121">
        <f t="shared" si="71"/>
        <v>0</v>
      </c>
      <c r="BT486" s="15"/>
      <c r="BU486" s="74">
        <v>480</v>
      </c>
      <c r="BV486" s="75">
        <f>0.0526*Observaciones!$F485^2.218</f>
        <v>0</v>
      </c>
      <c r="BW486" s="75">
        <f>IF(Observaciones!$F485&gt;0.05*$CA$7,((Observaciones!$F485-0.05*$CA$7)^2)/(Observaciones!$F485+0.95*$CA$7),0)</f>
        <v>0</v>
      </c>
      <c r="BX486" s="75">
        <f>0.0526*BW486*Observaciones!$F485^1.218</f>
        <v>0</v>
      </c>
      <c r="BY486" s="27"/>
      <c r="BZ486" s="27"/>
      <c r="CA486" s="103"/>
      <c r="CB486" s="37"/>
    </row>
    <row r="487" spans="2:80" s="2" customFormat="1" ht="14.5" x14ac:dyDescent="0.35">
      <c r="B487" s="36"/>
      <c r="C487" s="74">
        <v>481</v>
      </c>
      <c r="D487" s="146">
        <f>ETo!$I486*((1-Constantes!$D$19)*ETo!$K486+ETo!$L486)</f>
        <v>1.553144443964992</v>
      </c>
      <c r="E487" s="75">
        <f>MIN(D487*Constantes!$D$17,0.8*(H486+Observaciones!$F486-F487-G487-Constantes!$D$14))</f>
        <v>0.96604914142699094</v>
      </c>
      <c r="F487" s="75">
        <f>IF(Observaciones!$F486&gt;0.05*Constantes!$D$18,((Observaciones!$F486-0.05*Constantes!$D$18)^2)/(Observaciones!$F486+0.95*Constantes!$D$18),0)</f>
        <v>0</v>
      </c>
      <c r="G487" s="75">
        <f>MAX(0,H486+Observaciones!$F486-F487-Constantes!$D$13)</f>
        <v>0</v>
      </c>
      <c r="H487" s="75">
        <f>H486+Observaciones!$F486-F487-E487-G487-I486</f>
        <v>33.013965173893617</v>
      </c>
      <c r="I487" s="75">
        <f>MAX(0,(H487-Constantes!$D$14)*(1-EXP(-Constantes!$D$22)))</f>
        <v>0.10344697897560098</v>
      </c>
      <c r="J487" s="75">
        <f t="shared" si="63"/>
        <v>201.10976981617011</v>
      </c>
      <c r="K487" s="75">
        <f>MAX(0,(J487-Constantes!$D$13)*(1-EXP(-Constantes!$D$23)))</f>
        <v>1.1094127178618045</v>
      </c>
      <c r="L487" s="75">
        <f t="shared" si="64"/>
        <v>1.2128596968374055</v>
      </c>
      <c r="M487" s="75">
        <f>0.0526*F487*Observaciones!$F486^1.218</f>
        <v>0</v>
      </c>
      <c r="N487" s="75">
        <f>M487*Constantes!$D$38</f>
        <v>0</v>
      </c>
      <c r="O487" s="75">
        <f t="shared" si="65"/>
        <v>0</v>
      </c>
      <c r="P487" s="15"/>
      <c r="Q487" s="120">
        <v>481</v>
      </c>
      <c r="R487" s="146">
        <f>ETo!$I486*((1-Constantes!$E$19)*ETo!$K486+ETo!$L486)</f>
        <v>1.553378411501215</v>
      </c>
      <c r="S487" s="121">
        <f>MIN(R487*Constantes!$E$17,0.8*(V486+Observaciones!$F486-T487-U487-Constantes!$D$14))</f>
        <v>0.9668950630243307</v>
      </c>
      <c r="T487" s="121">
        <f>IF(Observaciones!$F486&gt;0.05*Constantes!$E$18,((Observaciones!$F486-0.05*Constantes!$E$18)^2)/(Observaciones!$F486+0.95*Constantes!$E$18),0)</f>
        <v>0</v>
      </c>
      <c r="U487" s="121">
        <f>MAX(0,V486+Observaciones!$F486-T487-Constantes!$D$13)</f>
        <v>0</v>
      </c>
      <c r="V487" s="121">
        <f>V486+Observaciones!$F486-T487-S487-U487-W486</f>
        <v>33.014886399232033</v>
      </c>
      <c r="W487" s="121">
        <f>MAX(0,(V487-Constantes!$D$14)*(1-EXP(-Constantes!$D$22)))</f>
        <v>0.10345966175706316</v>
      </c>
      <c r="X487" s="119">
        <f>X486+(Entradas!$E$19*U487-Y486)/(800*Entradas!$D$44)</f>
        <v>0</v>
      </c>
      <c r="Y487" s="119">
        <f>8000*Entradas!$D$45*X487/Constantes!$E$32</f>
        <v>0</v>
      </c>
      <c r="Z487" s="119">
        <f>10*Escenarios!$E$11*T487</f>
        <v>0</v>
      </c>
      <c r="AA487" s="119">
        <f>10*Escenarios!$E$11*Y487</f>
        <v>0</v>
      </c>
      <c r="AB487" s="119">
        <f>0.001*Observaciones!$F486*Escenarios!$E$9</f>
        <v>4.5</v>
      </c>
      <c r="AC487" s="119">
        <f>Observaciones!$I486</f>
        <v>0</v>
      </c>
      <c r="AD487" s="119">
        <f>MIN(0.0005*ETo!$M486*Escenarios!$E$9*(AH486/Constantes!$E$27)^(2/3),AH486+Z487+AA487+AB487+AC487)</f>
        <v>4.4358082874654663</v>
      </c>
      <c r="AE487" s="119">
        <f>MIN(Constantes!$E$26*(AH486/Constantes!$E$27)^(2/3),AH486+Z487+AA487+AB487+AC487-AD487)</f>
        <v>18.915828740974323</v>
      </c>
      <c r="AF487" s="119">
        <f>MIN(Entradas!$E$20,AH486+Z487+AA487+AB487+AC487-AD487-AE487)</f>
        <v>1</v>
      </c>
      <c r="AG487" s="119">
        <f>MAX(0,AH486+Z487+AA487+AB487+AC487-AD487-AE487-AF487-Constantes!$E$27)</f>
        <v>0</v>
      </c>
      <c r="AH487" s="119">
        <f t="shared" si="66"/>
        <v>6112.1435810364883</v>
      </c>
      <c r="AI487" s="119">
        <f>(Escenarios!$E$11*S487+0.1*AD487)/(Escenarios!$E$12)</f>
        <v>0.96575601437388447</v>
      </c>
      <c r="AJ487" s="119">
        <f>AG487/10/Escenarios!$E$12</f>
        <v>0</v>
      </c>
      <c r="AK487" s="119">
        <f>(Escenarios!$E$11*U487+0.1*AE487)/(Escenarios!$E$12)</f>
        <v>5.4045224974212352E-2</v>
      </c>
      <c r="AL487" s="121">
        <f t="shared" si="67"/>
        <v>205.67269540411365</v>
      </c>
      <c r="AM487" s="121">
        <f>MAX(0,(AL487-Constantes!$D$13)*(1-EXP(-Constantes!$D$23)))</f>
        <v>1.14093114718099</v>
      </c>
      <c r="AN487" s="121">
        <f>AJ487+W487*Escenarios!$E$11/Escenarios!$E$12+AM487</f>
        <v>1.2429128137700951</v>
      </c>
      <c r="AO487" s="121">
        <f>0.0526*AJ487*Observaciones!$F486^1.218</f>
        <v>0</v>
      </c>
      <c r="AP487" s="121">
        <f>AO487*Constantes!$E$38</f>
        <v>0</v>
      </c>
      <c r="AQ487" s="121">
        <f t="shared" si="68"/>
        <v>0</v>
      </c>
      <c r="AR487" s="15"/>
      <c r="AS487" s="74">
        <v>481</v>
      </c>
      <c r="AT487" s="146">
        <f>ETo!$I486*((1-Constantes!$F$19)*ETo!$K486+ETo!$L486)</f>
        <v>1.554122853661926</v>
      </c>
      <c r="AU487" s="121">
        <f>MIN(AT487*Constantes!$F$17,0.8*(AX486+Observaciones!$F486-AV487-AW487-Constantes!$D$14))</f>
        <v>0.96959141658600489</v>
      </c>
      <c r="AV487" s="121">
        <f>IF(Observaciones!$F486&gt;0.05*Constantes!$F$18,((Observaciones!$F486-0.05*Constantes!$F$18)^2)/(Observaciones!$F486+0.95*Constantes!$F$18),0)</f>
        <v>0</v>
      </c>
      <c r="AW487" s="121">
        <f>MAX(0,AX486+Observaciones!$F486-AV487-Constantes!$D$13)</f>
        <v>0</v>
      </c>
      <c r="AX487" s="121">
        <f>AX486+Observaciones!$F486-AV487-AU487-AW487-AY486</f>
        <v>33.017675146559895</v>
      </c>
      <c r="AY487" s="121">
        <f>MAX(0,(AX487-Constantes!$D$14)*(1-EXP(-Constantes!$D$22)))</f>
        <v>0.1034980552656192</v>
      </c>
      <c r="AZ487" s="119">
        <f>AZ486+(Entradas!$F$19*AW487-BA486)/(800*Entradas!$D$44)</f>
        <v>0</v>
      </c>
      <c r="BA487" s="119">
        <f>8000*Entradas!$D$45*AZ487/Constantes!$F$32</f>
        <v>0</v>
      </c>
      <c r="BB487" s="119">
        <f>10*Escenarios!$F$11*AV487</f>
        <v>0</v>
      </c>
      <c r="BC487" s="119">
        <f>10*Escenarios!$F$11*BA487</f>
        <v>0</v>
      </c>
      <c r="BD487" s="119">
        <f>0.001*Observaciones!$F486*Escenarios!$F$9</f>
        <v>18</v>
      </c>
      <c r="BE487" s="119">
        <f>Observaciones!$I486</f>
        <v>0</v>
      </c>
      <c r="BF487" s="119">
        <f>MIN(0.0005*ETo!$M486*Escenarios!$F$9*(BJ486/Constantes!$F$27)^(2/3),BJ486+BB487+BE487+BC487+BD487)</f>
        <v>14.093748935210915</v>
      </c>
      <c r="BG487" s="119">
        <f>MIN(Constantes!$F$26*(BJ486/Constantes!$F$27)^(2/3),BJ486+BB487+BC487+BD487+BE487-BF487)</f>
        <v>60.100645451714499</v>
      </c>
      <c r="BH487" s="119">
        <f>MIN(Entradas!$F$20,BJ486+BB487+BC487+BD487+BE487-BF487-BG487)</f>
        <v>1</v>
      </c>
      <c r="BI487" s="119">
        <f>MAX(0,BJ486+BB487+BC487+BD487+BE487-BF487-BG487-BH487-Constantes!$F$27)</f>
        <v>0</v>
      </c>
      <c r="BJ487" s="119">
        <f t="shared" si="69"/>
        <v>4283.8323819674597</v>
      </c>
      <c r="BK487" s="119">
        <f>(Escenarios!$F$11*AU487+0.1*BF487)/(Escenarios!$F$12)</f>
        <v>0.95445404688169289</v>
      </c>
      <c r="BL487" s="119">
        <f>BI487/10/Escenarios!$F$12</f>
        <v>0</v>
      </c>
      <c r="BM487" s="119">
        <f>(Escenarios!$F$11*AW487+0.1*BG487)/(Escenarios!$F$12)</f>
        <v>0.17171612986204143</v>
      </c>
      <c r="BN487" s="121">
        <f t="shared" si="70"/>
        <v>210.96888619117695</v>
      </c>
      <c r="BO487" s="121">
        <f>MAX(0,(BN487-Constantes!$D$13)*(1-EXP(-Constantes!$D$23)))</f>
        <v>1.1775146092089581</v>
      </c>
      <c r="BP487" s="121">
        <f>BL487+AY487*Escenarios!$F$11/Escenarios!$F$12+BO487</f>
        <v>1.2750984898879705</v>
      </c>
      <c r="BQ487" s="121">
        <f>0.0526*BL487*Observaciones!$F486^1.218</f>
        <v>0</v>
      </c>
      <c r="BR487" s="121">
        <f>BQ487*Constantes!$F$38</f>
        <v>0</v>
      </c>
      <c r="BS487" s="121">
        <f t="shared" si="71"/>
        <v>0</v>
      </c>
      <c r="BT487" s="15"/>
      <c r="BU487" s="74">
        <v>481</v>
      </c>
      <c r="BV487" s="75">
        <f>0.0526*Observaciones!$F486^2.218</f>
        <v>4.1638553129570627E-2</v>
      </c>
      <c r="BW487" s="75">
        <f>IF(Observaciones!$F486&gt;0.05*$CA$7,((Observaciones!$F486-0.05*$CA$7)^2)/(Observaciones!$F486+0.95*$CA$7),0)</f>
        <v>0</v>
      </c>
      <c r="BX487" s="75">
        <f>0.0526*BW487*Observaciones!$F486^1.218</f>
        <v>0</v>
      </c>
      <c r="BY487" s="27"/>
      <c r="BZ487" s="27"/>
      <c r="CA487" s="103"/>
      <c r="CB487" s="37"/>
    </row>
    <row r="488" spans="2:80" s="2" customFormat="1" ht="14.5" x14ac:dyDescent="0.35">
      <c r="B488" s="36"/>
      <c r="C488" s="74">
        <v>482</v>
      </c>
      <c r="D488" s="146">
        <f>ETo!$I487*((1-Constantes!$D$19)*ETo!$K487+ETo!$L487)</f>
        <v>1.4797204359261333</v>
      </c>
      <c r="E488" s="75">
        <f>MIN(D488*Constantes!$D$17,0.8*(H487+Observaciones!$F487-F488-G488-Constantes!$D$14))</f>
        <v>0.92037972529400791</v>
      </c>
      <c r="F488" s="75">
        <f>IF(Observaciones!$F487&gt;0.05*Constantes!$D$18,((Observaciones!$F487-0.05*Constantes!$D$18)^2)/(Observaciones!$F487+0.95*Constantes!$D$18),0)</f>
        <v>0</v>
      </c>
      <c r="G488" s="75">
        <f>MAX(0,H487+Observaciones!$F487-F488-Constantes!$D$13)</f>
        <v>0</v>
      </c>
      <c r="H488" s="75">
        <f>H487+Observaciones!$F487-F488-E488-G488-I487</f>
        <v>31.990138469624011</v>
      </c>
      <c r="I488" s="75">
        <f>MAX(0,(H488-Constantes!$D$14)*(1-EXP(-Constantes!$D$22)))</f>
        <v>8.935165419033117E-2</v>
      </c>
      <c r="J488" s="75">
        <f t="shared" si="63"/>
        <v>200.00035709830831</v>
      </c>
      <c r="K488" s="75">
        <f>MAX(0,(J488-Constantes!$D$13)*(1-EXP(-Constantes!$D$23)))</f>
        <v>1.1017494444509637</v>
      </c>
      <c r="L488" s="75">
        <f t="shared" si="64"/>
        <v>1.1911010986412949</v>
      </c>
      <c r="M488" s="75">
        <f>0.0526*F488*Observaciones!$F487^1.218</f>
        <v>0</v>
      </c>
      <c r="N488" s="75">
        <f>M488*Constantes!$D$38</f>
        <v>0</v>
      </c>
      <c r="O488" s="75">
        <f t="shared" si="65"/>
        <v>0</v>
      </c>
      <c r="P488" s="15"/>
      <c r="Q488" s="120">
        <v>482</v>
      </c>
      <c r="R488" s="146">
        <f>ETo!$I487*((1-Constantes!$E$19)*ETo!$K487+ETo!$L487)</f>
        <v>1.4799435046049827</v>
      </c>
      <c r="S488" s="121">
        <f>MIN(R488*Constantes!$E$17,0.8*(V487+Observaciones!$F487-T488-U488-Constantes!$D$14))</f>
        <v>0.9211857571617631</v>
      </c>
      <c r="T488" s="121">
        <f>IF(Observaciones!$F487&gt;0.05*Constantes!$E$18,((Observaciones!$F487-0.05*Constantes!$E$18)^2)/(Observaciones!$F487+0.95*Constantes!$E$18),0)</f>
        <v>0</v>
      </c>
      <c r="U488" s="121">
        <f>MAX(0,V487+Observaciones!$F487-T488-Constantes!$D$13)</f>
        <v>0</v>
      </c>
      <c r="V488" s="121">
        <f>V487+Observaciones!$F487-T488-S488-U488-W487</f>
        <v>31.990240980313203</v>
      </c>
      <c r="W488" s="121">
        <f>MAX(0,(V488-Constantes!$D$14)*(1-EXP(-Constantes!$D$22)))</f>
        <v>8.935306548528188E-2</v>
      </c>
      <c r="X488" s="119">
        <f>X487+(Entradas!$E$19*U488-Y487)/(800*Entradas!$D$44)</f>
        <v>0</v>
      </c>
      <c r="Y488" s="119">
        <f>8000*Entradas!$D$45*X488/Constantes!$E$32</f>
        <v>0</v>
      </c>
      <c r="Z488" s="119">
        <f>10*Escenarios!$E$11*T488</f>
        <v>0</v>
      </c>
      <c r="AA488" s="119">
        <f>10*Escenarios!$E$11*Y488</f>
        <v>0</v>
      </c>
      <c r="AB488" s="119">
        <f>0.001*Observaciones!$F487*Escenarios!$E$9</f>
        <v>0</v>
      </c>
      <c r="AC488" s="119">
        <f>Observaciones!$I487</f>
        <v>0</v>
      </c>
      <c r="AD488" s="119">
        <f>MIN(0.0005*ETo!$M487*Escenarios!$E$9*(AH487/Constantes!$E$27)^(2/3),AH487+Z488+AA488+AB488+AC488)</f>
        <v>4.2175089356263076</v>
      </c>
      <c r="AE488" s="119">
        <f>MIN(Constantes!$E$26*(AH487/Constantes!$E$27)^(2/3),AH487+Z488+AA488+AB488+AC488-AD488)</f>
        <v>18.874981452081357</v>
      </c>
      <c r="AF488" s="119">
        <f>MIN(Entradas!$E$20,AH487+Z488+AA488+AB488+AC488-AD488-AE488)</f>
        <v>1</v>
      </c>
      <c r="AG488" s="119">
        <f>MAX(0,AH487+Z488+AA488+AB488+AC488-AD488-AE488-AF488-Constantes!$E$27)</f>
        <v>0</v>
      </c>
      <c r="AH488" s="119">
        <f t="shared" si="66"/>
        <v>6088.0510906487807</v>
      </c>
      <c r="AI488" s="119">
        <f>(Escenarios!$E$11*S488+0.1*AD488)/(Escenarios!$E$12)</f>
        <v>0.92007598616124153</v>
      </c>
      <c r="AJ488" s="119">
        <f>AG488/10/Escenarios!$E$12</f>
        <v>0</v>
      </c>
      <c r="AK488" s="119">
        <f>(Escenarios!$E$11*U488+0.1*AE488)/(Escenarios!$E$12)</f>
        <v>5.3928518434518166E-2</v>
      </c>
      <c r="AL488" s="121">
        <f t="shared" si="67"/>
        <v>204.58569277536719</v>
      </c>
      <c r="AM488" s="121">
        <f>MAX(0,(AL488-Constantes!$D$13)*(1-EXP(-Constantes!$D$23)))</f>
        <v>1.1334226715629698</v>
      </c>
      <c r="AN488" s="121">
        <f>AJ488+W488*Escenarios!$E$11/Escenarios!$E$12+AM488</f>
        <v>1.2214992646841762</v>
      </c>
      <c r="AO488" s="121">
        <f>0.0526*AJ488*Observaciones!$F487^1.218</f>
        <v>0</v>
      </c>
      <c r="AP488" s="121">
        <f>AO488*Constantes!$E$38</f>
        <v>0</v>
      </c>
      <c r="AQ488" s="121">
        <f t="shared" si="68"/>
        <v>0</v>
      </c>
      <c r="AR488" s="15"/>
      <c r="AS488" s="74">
        <v>482</v>
      </c>
      <c r="AT488" s="146">
        <f>ETo!$I487*((1-Constantes!$F$19)*ETo!$K487+ETo!$L487)</f>
        <v>1.4806532685831404</v>
      </c>
      <c r="AU488" s="121">
        <f>MIN(AT488*Constantes!$F$17,0.8*(AX487+Observaciones!$F487-AV488-AW488-Constantes!$D$14))</f>
        <v>0.92375496362819909</v>
      </c>
      <c r="AV488" s="121">
        <f>IF(Observaciones!$F487&gt;0.05*Constantes!$F$18,((Observaciones!$F487-0.05*Constantes!$F$18)^2)/(Observaciones!$F487+0.95*Constantes!$F$18),0)</f>
        <v>0</v>
      </c>
      <c r="AW488" s="121">
        <f>MAX(0,AX487+Observaciones!$F487-AV488-Constantes!$D$13)</f>
        <v>0</v>
      </c>
      <c r="AX488" s="121">
        <f>AX487+Observaciones!$F487-AV488-AU488-AW488-AY487</f>
        <v>31.990422127666079</v>
      </c>
      <c r="AY488" s="121">
        <f>MAX(0,(AX488-Constantes!$D$14)*(1-EXP(-Constantes!$D$22)))</f>
        <v>8.9355559394419165E-2</v>
      </c>
      <c r="AZ488" s="119">
        <f>AZ487+(Entradas!$F$19*AW488-BA487)/(800*Entradas!$D$44)</f>
        <v>0</v>
      </c>
      <c r="BA488" s="119">
        <f>8000*Entradas!$D$45*AZ488/Constantes!$F$32</f>
        <v>0</v>
      </c>
      <c r="BB488" s="119">
        <f>10*Escenarios!$F$11*AV488</f>
        <v>0</v>
      </c>
      <c r="BC488" s="119">
        <f>10*Escenarios!$F$11*BA488</f>
        <v>0</v>
      </c>
      <c r="BD488" s="119">
        <f>0.001*Observaciones!$F487*Escenarios!$F$9</f>
        <v>0</v>
      </c>
      <c r="BE488" s="119">
        <f>Observaciones!$I487</f>
        <v>0</v>
      </c>
      <c r="BF488" s="119">
        <f>MIN(0.0005*ETo!$M487*Escenarios!$F$9*(BJ487/Constantes!$F$27)^(2/3),BJ487+BB488+BE488+BC488+BD488)</f>
        <v>13.310936669380954</v>
      </c>
      <c r="BG488" s="119">
        <f>MIN(Constantes!$F$26*(BJ487/Constantes!$F$27)^(2/3),BJ487+BB488+BC488+BD488+BE488-BF488)</f>
        <v>59.571582794307702</v>
      </c>
      <c r="BH488" s="119">
        <f>MIN(Entradas!$F$20,BJ487+BB488+BC488+BD488+BE488-BF488-BG488)</f>
        <v>1</v>
      </c>
      <c r="BI488" s="119">
        <f>MAX(0,BJ487+BB488+BC488+BD488+BE488-BF488-BG488-BH488-Constantes!$F$27)</f>
        <v>0</v>
      </c>
      <c r="BJ488" s="119">
        <f t="shared" si="69"/>
        <v>4209.9498625037713</v>
      </c>
      <c r="BK488" s="119">
        <f>(Escenarios!$F$11*AU488+0.1*BF488)/(Escenarios!$F$12)</f>
        <v>0.90900021333339043</v>
      </c>
      <c r="BL488" s="119">
        <f>BI488/10/Escenarios!$F$12</f>
        <v>0</v>
      </c>
      <c r="BM488" s="119">
        <f>(Escenarios!$F$11*AW488+0.1*BG488)/(Escenarios!$F$12)</f>
        <v>0.1702045222694506</v>
      </c>
      <c r="BN488" s="121">
        <f t="shared" si="70"/>
        <v>209.96157610423742</v>
      </c>
      <c r="BO488" s="121">
        <f>MAX(0,(BN488-Constantes!$D$13)*(1-EXP(-Constantes!$D$23)))</f>
        <v>1.1705566101871034</v>
      </c>
      <c r="BP488" s="121">
        <f>BL488+AY488*Escenarios!$F$11/Escenarios!$F$12+BO488</f>
        <v>1.2548061376161272</v>
      </c>
      <c r="BQ488" s="121">
        <f>0.0526*BL488*Observaciones!$F487^1.218</f>
        <v>0</v>
      </c>
      <c r="BR488" s="121">
        <f>BQ488*Constantes!$F$38</f>
        <v>0</v>
      </c>
      <c r="BS488" s="121">
        <f t="shared" si="71"/>
        <v>0</v>
      </c>
      <c r="BT488" s="15"/>
      <c r="BU488" s="74">
        <v>482</v>
      </c>
      <c r="BV488" s="75">
        <f>0.0526*Observaciones!$F487^2.218</f>
        <v>0</v>
      </c>
      <c r="BW488" s="75">
        <f>IF(Observaciones!$F487&gt;0.05*$CA$7,((Observaciones!$F487-0.05*$CA$7)^2)/(Observaciones!$F487+0.95*$CA$7),0)</f>
        <v>0</v>
      </c>
      <c r="BX488" s="75">
        <f>0.0526*BW488*Observaciones!$F487^1.218</f>
        <v>0</v>
      </c>
      <c r="BY488" s="27"/>
      <c r="BZ488" s="27"/>
      <c r="CA488" s="103"/>
      <c r="CB488" s="37"/>
    </row>
    <row r="489" spans="2:80" s="2" customFormat="1" ht="14.5" x14ac:dyDescent="0.35">
      <c r="B489" s="36"/>
      <c r="C489" s="74">
        <v>483</v>
      </c>
      <c r="D489" s="146">
        <f>ETo!$I488*((1-Constantes!$D$19)*ETo!$K488+ETo!$L488)</f>
        <v>1.5069443456677356</v>
      </c>
      <c r="E489" s="75">
        <f>MIN(D489*Constantes!$D$17,0.8*(H488+Observaciones!$F488-F489-G489-Constantes!$D$14))</f>
        <v>0.93731287966632171</v>
      </c>
      <c r="F489" s="75">
        <f>IF(Observaciones!$F488&gt;0.05*Constantes!$D$18,((Observaciones!$F488-0.05*Constantes!$D$18)^2)/(Observaciones!$F488+0.95*Constantes!$D$18),0)</f>
        <v>0.22153608332298211</v>
      </c>
      <c r="G489" s="75">
        <f>MAX(0,H488+Observaciones!$F488-F489-Constantes!$D$13)</f>
        <v>0</v>
      </c>
      <c r="H489" s="75">
        <f>H488+Observaciones!$F488-F489-E489-G489-I488</f>
        <v>38.841937852444374</v>
      </c>
      <c r="I489" s="75">
        <f>MAX(0,(H489-Constantes!$D$14)*(1-EXP(-Constantes!$D$22)))</f>
        <v>0.18368240104583816</v>
      </c>
      <c r="J489" s="75">
        <f t="shared" si="63"/>
        <v>198.89860765385734</v>
      </c>
      <c r="K489" s="75">
        <f>MAX(0,(J489-Constantes!$D$13)*(1-EXP(-Constantes!$D$23)))</f>
        <v>1.0941391051361755</v>
      </c>
      <c r="L489" s="75">
        <f t="shared" si="64"/>
        <v>1.4993575895049958</v>
      </c>
      <c r="M489" s="75">
        <f>0.0526*F489*Observaciones!$F488^1.218</f>
        <v>0.14892409528061279</v>
      </c>
      <c r="N489" s="75">
        <f>M489*Constantes!$D$38</f>
        <v>6.7136378936624708E-4</v>
      </c>
      <c r="O489" s="75">
        <f t="shared" si="65"/>
        <v>44.776762665929077</v>
      </c>
      <c r="P489" s="15"/>
      <c r="Q489" s="120">
        <v>483</v>
      </c>
      <c r="R489" s="146">
        <f>ETo!$I488*((1-Constantes!$E$19)*ETo!$K488+ETo!$L488)</f>
        <v>1.507172165775678</v>
      </c>
      <c r="S489" s="121">
        <f>MIN(R489*Constantes!$E$17,0.8*(V488+Observaciones!$F488-T489-U489-Constantes!$D$14))</f>
        <v>0.93813414389340588</v>
      </c>
      <c r="T489" s="121">
        <f>IF(Observaciones!$F488&gt;0.05*Constantes!$E$18,((Observaciones!$F488-0.05*Constantes!$E$18)^2)/(Observaciones!$F488+0.95*Constantes!$E$18),0)</f>
        <v>0.21945055765414553</v>
      </c>
      <c r="U489" s="121">
        <f>MAX(0,V488+Observaciones!$F488-T489-Constantes!$D$13)</f>
        <v>0</v>
      </c>
      <c r="V489" s="121">
        <f>V488+Observaciones!$F488-T489-S489-U489-W488</f>
        <v>38.843303213280365</v>
      </c>
      <c r="W489" s="121">
        <f>MAX(0,(V489-Constantes!$D$14)*(1-EXP(-Constantes!$D$22)))</f>
        <v>0.18370119837194043</v>
      </c>
      <c r="X489" s="119">
        <f>X488+(Entradas!$E$19*U489-Y488)/(800*Entradas!$D$44)</f>
        <v>0</v>
      </c>
      <c r="Y489" s="119">
        <f>8000*Entradas!$D$45*X489/Constantes!$E$32</f>
        <v>0</v>
      </c>
      <c r="Z489" s="119">
        <f>10*Escenarios!$E$11*T489</f>
        <v>75.710442390680214</v>
      </c>
      <c r="AA489" s="119">
        <f>10*Escenarios!$E$11*Y489</f>
        <v>0</v>
      </c>
      <c r="AB489" s="119">
        <f>0.001*Observaciones!$F488*Escenarios!$E$9</f>
        <v>40.5</v>
      </c>
      <c r="AC489" s="119">
        <f>Observaciones!$I488</f>
        <v>8.846492705771368</v>
      </c>
      <c r="AD489" s="119">
        <f>MIN(0.0005*ETo!$M488*Escenarios!$E$9*(AH488/Constantes!$E$27)^(2/3),AH488+Z489+AA489+AB489+AC489)</f>
        <v>4.2859108647656479</v>
      </c>
      <c r="AE489" s="119">
        <f>MIN(Constantes!$E$26*(AH488/Constantes!$E$27)^(2/3),AH488+Z489+AA489+AB489+AC489-AD489)</f>
        <v>18.825348610419056</v>
      </c>
      <c r="AF489" s="119">
        <f>MIN(Entradas!$E$20,AH488+Z489+AA489+AB489+AC489-AD489-AE489)</f>
        <v>1</v>
      </c>
      <c r="AG489" s="119">
        <f>MAX(0,AH488+Z489+AA489+AB489+AC489-AD489-AE489-AF489-Constantes!$E$27)</f>
        <v>0</v>
      </c>
      <c r="AH489" s="119">
        <f t="shared" si="66"/>
        <v>6188.9967662700474</v>
      </c>
      <c r="AI489" s="119">
        <f>(Escenarios!$E$11*S489+0.1*AD489)/(Escenarios!$E$12)</f>
        <v>0.93697768716568774</v>
      </c>
      <c r="AJ489" s="119">
        <f>AG489/10/Escenarios!$E$12</f>
        <v>0</v>
      </c>
      <c r="AK489" s="119">
        <f>(Escenarios!$E$11*U489+0.1*AE489)/(Escenarios!$E$12)</f>
        <v>5.3786710315483023E-2</v>
      </c>
      <c r="AL489" s="121">
        <f t="shared" si="67"/>
        <v>203.50605681411969</v>
      </c>
      <c r="AM489" s="121">
        <f>MAX(0,(AL489-Constantes!$D$13)*(1-EXP(-Constantes!$D$23)))</f>
        <v>1.1259650812343127</v>
      </c>
      <c r="AN489" s="121">
        <f>AJ489+W489*Escenarios!$E$11/Escenarios!$E$12+AM489</f>
        <v>1.3070419767723682</v>
      </c>
      <c r="AO489" s="121">
        <f>0.0526*AJ489*Observaciones!$F488^1.218</f>
        <v>0</v>
      </c>
      <c r="AP489" s="121">
        <f>AO489*Constantes!$E$38</f>
        <v>0</v>
      </c>
      <c r="AQ489" s="121">
        <f t="shared" si="68"/>
        <v>0</v>
      </c>
      <c r="AR489" s="15"/>
      <c r="AS489" s="74">
        <v>483</v>
      </c>
      <c r="AT489" s="146">
        <f>ETo!$I488*((1-Constantes!$F$19)*ETo!$K488+ETo!$L488)</f>
        <v>1.5078970479373144</v>
      </c>
      <c r="AU489" s="121">
        <f>MIN(AT489*Constantes!$F$17,0.8*(AX488+Observaciones!$F488-AV489-AW489-Constantes!$D$14))</f>
        <v>0.94075190473547932</v>
      </c>
      <c r="AV489" s="121">
        <f>IF(Observaciones!$F488&gt;0.05*Constantes!$F$18,((Observaciones!$F488-0.05*Constantes!$F$18)^2)/(Observaciones!$F488+0.95*Constantes!$F$18),0)</f>
        <v>0.21290781351572011</v>
      </c>
      <c r="AW489" s="121">
        <f>MAX(0,AX488+Observaciones!$F488-AV489-Constantes!$D$13)</f>
        <v>0</v>
      </c>
      <c r="AX489" s="121">
        <f>AX488+Observaciones!$F488-AV489-AU489-AW489-AY488</f>
        <v>38.847406850020462</v>
      </c>
      <c r="AY489" s="121">
        <f>MAX(0,(AX489-Constantes!$D$14)*(1-EXP(-Constantes!$D$22)))</f>
        <v>0.18375769435159325</v>
      </c>
      <c r="AZ489" s="119">
        <f>AZ488+(Entradas!$F$19*AW489-BA488)/(800*Entradas!$D$44)</f>
        <v>0</v>
      </c>
      <c r="BA489" s="119">
        <f>8000*Entradas!$D$45*AZ489/Constantes!$F$32</f>
        <v>0</v>
      </c>
      <c r="BB489" s="119">
        <f>10*Escenarios!$F$11*AV489</f>
        <v>70.25957846018764</v>
      </c>
      <c r="BC489" s="119">
        <f>10*Escenarios!$F$11*BA489</f>
        <v>0</v>
      </c>
      <c r="BD489" s="119">
        <f>0.001*Observaciones!$F488*Escenarios!$F$9</f>
        <v>162</v>
      </c>
      <c r="BE489" s="119">
        <f>Observaciones!$I488</f>
        <v>8.846492705771368</v>
      </c>
      <c r="BF489" s="119">
        <f>MIN(0.0005*ETo!$M488*Escenarios!$F$9*(BJ488/Constantes!$F$27)^(2/3),BJ488+BB489+BE489+BC489+BD489)</f>
        <v>13.40609264209567</v>
      </c>
      <c r="BG489" s="119">
        <f>MIN(Constantes!$F$26*(BJ488/Constantes!$F$27)^(2/3),BJ488+BB489+BC489+BD489+BE489-BF489)</f>
        <v>58.884651467156587</v>
      </c>
      <c r="BH489" s="119">
        <f>MIN(Entradas!$F$20,BJ488+BB489+BC489+BD489+BE489-BF489-BG489)</f>
        <v>1</v>
      </c>
      <c r="BI489" s="119">
        <f>MAX(0,BJ488+BB489+BC489+BD489+BE489-BF489-BG489-BH489-Constantes!$F$27)</f>
        <v>0</v>
      </c>
      <c r="BJ489" s="119">
        <f t="shared" si="69"/>
        <v>4377.7651895604786</v>
      </c>
      <c r="BK489" s="119">
        <f>(Escenarios!$F$11*AU489+0.1*BF489)/(Escenarios!$F$12)</f>
        <v>0.92529777487086817</v>
      </c>
      <c r="BL489" s="119">
        <f>BI489/10/Escenarios!$F$12</f>
        <v>0</v>
      </c>
      <c r="BM489" s="119">
        <f>(Escenarios!$F$11*AW489+0.1*BG489)/(Escenarios!$F$12)</f>
        <v>0.16824186133473312</v>
      </c>
      <c r="BN489" s="121">
        <f t="shared" si="70"/>
        <v>208.95926135538505</v>
      </c>
      <c r="BO489" s="121">
        <f>MAX(0,(BN489-Constantes!$D$13)*(1-EXP(-Constantes!$D$23)))</f>
        <v>1.1636331164858795</v>
      </c>
      <c r="BP489" s="121">
        <f>BL489+AY489*Escenarios!$F$11/Escenarios!$F$12+BO489</f>
        <v>1.3368903711602389</v>
      </c>
      <c r="BQ489" s="121">
        <f>0.0526*BL489*Observaciones!$F488^1.218</f>
        <v>0</v>
      </c>
      <c r="BR489" s="121">
        <f>BQ489*Constantes!$F$38</f>
        <v>0</v>
      </c>
      <c r="BS489" s="121">
        <f t="shared" si="71"/>
        <v>0</v>
      </c>
      <c r="BT489" s="15"/>
      <c r="BU489" s="74">
        <v>483</v>
      </c>
      <c r="BV489" s="75">
        <f>0.0526*Observaciones!$F488^2.218</f>
        <v>5.4450956868019373</v>
      </c>
      <c r="BW489" s="75">
        <f>IF(Observaciones!$F488&gt;0.05*$CA$7,((Observaciones!$F488-0.05*$CA$7)^2)/(Observaciones!$F488+0.95*$CA$7),0)</f>
        <v>0.98900595580010309</v>
      </c>
      <c r="BX489" s="75">
        <f>0.0526*BW489*Observaciones!$F488^1.218</f>
        <v>0.66484346470969946</v>
      </c>
      <c r="BY489" s="27"/>
      <c r="BZ489" s="27"/>
      <c r="CA489" s="103"/>
      <c r="CB489" s="37"/>
    </row>
    <row r="490" spans="2:80" s="2" customFormat="1" ht="14.5" x14ac:dyDescent="0.35">
      <c r="B490" s="36"/>
      <c r="C490" s="74">
        <v>484</v>
      </c>
      <c r="D490" s="146">
        <f>ETo!$I489*((1-Constantes!$D$19)*ETo!$K489+ETo!$L489)</f>
        <v>1.494096254937852</v>
      </c>
      <c r="E490" s="75">
        <f>MIN(D490*Constantes!$D$17,0.8*(H489+Observaciones!$F489-F490-G490-Constantes!$D$14))</f>
        <v>0.92932142267929863</v>
      </c>
      <c r="F490" s="75">
        <f>IF(Observaciones!$F489&gt;0.05*Constantes!$D$18,((Observaciones!$F489-0.05*Constantes!$D$18)^2)/(Observaciones!$F489+0.95*Constantes!$D$18),0)</f>
        <v>0</v>
      </c>
      <c r="G490" s="75">
        <f>MAX(0,H489+Observaciones!$F489-F490-Constantes!$D$13)</f>
        <v>0</v>
      </c>
      <c r="H490" s="75">
        <f>H489+Observaciones!$F489-F490-E490-G490-I489</f>
        <v>37.728934028719237</v>
      </c>
      <c r="I490" s="75">
        <f>MAX(0,(H490-Constantes!$D$14)*(1-EXP(-Constantes!$D$22)))</f>
        <v>0.16835934850459305</v>
      </c>
      <c r="J490" s="75">
        <f t="shared" si="63"/>
        <v>197.80446854872116</v>
      </c>
      <c r="K490" s="75">
        <f>MAX(0,(J490-Constantes!$D$13)*(1-EXP(-Constantes!$D$23)))</f>
        <v>1.08658133427493</v>
      </c>
      <c r="L490" s="75">
        <f t="shared" si="64"/>
        <v>1.2549406827795231</v>
      </c>
      <c r="M490" s="75">
        <f>0.0526*F490*Observaciones!$F489^1.218</f>
        <v>0</v>
      </c>
      <c r="N490" s="75">
        <f>M490*Constantes!$D$38</f>
        <v>0</v>
      </c>
      <c r="O490" s="75">
        <f t="shared" si="65"/>
        <v>0</v>
      </c>
      <c r="P490" s="15"/>
      <c r="Q490" s="120">
        <v>484</v>
      </c>
      <c r="R490" s="146">
        <f>ETo!$I489*((1-Constantes!$E$19)*ETo!$K489+ETo!$L489)</f>
        <v>1.4943225659301154</v>
      </c>
      <c r="S490" s="121">
        <f>MIN(R490*Constantes!$E$17,0.8*(V489+Observaciones!$F489-T490-U490-Constantes!$D$14))</f>
        <v>0.93013595455298259</v>
      </c>
      <c r="T490" s="121">
        <f>IF(Observaciones!$F489&gt;0.05*Constantes!$E$18,((Observaciones!$F489-0.05*Constantes!$E$18)^2)/(Observaciones!$F489+0.95*Constantes!$E$18),0)</f>
        <v>0</v>
      </c>
      <c r="U490" s="121">
        <f>MAX(0,V489+Observaciones!$F489-T490-Constantes!$D$13)</f>
        <v>0</v>
      </c>
      <c r="V490" s="121">
        <f>V489+Observaciones!$F489-T490-S490-U490-W489</f>
        <v>37.729466060355442</v>
      </c>
      <c r="W490" s="121">
        <f>MAX(0,(V490-Constantes!$D$14)*(1-EXP(-Constantes!$D$22)))</f>
        <v>0.16836667314134757</v>
      </c>
      <c r="X490" s="119">
        <f>X489+(Entradas!$E$19*U490-Y489)/(800*Entradas!$D$44)</f>
        <v>0</v>
      </c>
      <c r="Y490" s="119">
        <f>8000*Entradas!$D$45*X490/Constantes!$E$32</f>
        <v>0</v>
      </c>
      <c r="Z490" s="119">
        <f>10*Escenarios!$E$11*T490</f>
        <v>0</v>
      </c>
      <c r="AA490" s="119">
        <f>10*Escenarios!$E$11*Y490</f>
        <v>0</v>
      </c>
      <c r="AB490" s="119">
        <f>0.001*Observaciones!$F489*Escenarios!$E$9</f>
        <v>0</v>
      </c>
      <c r="AC490" s="119">
        <f>Observaciones!$I489</f>
        <v>0</v>
      </c>
      <c r="AD490" s="119">
        <f>MIN(0.0005*ETo!$M489*Escenarios!$E$9*(AH489/Constantes!$E$27)^(2/3),AH489+Z490+AA490+AB490+AC490)</f>
        <v>4.2976355211921353</v>
      </c>
      <c r="AE490" s="119">
        <f>MIN(Constantes!$E$26*(AH489/Constantes!$E$27)^(2/3),AH489+Z490+AA490+AB490+AC490-AD490)</f>
        <v>19.032872525607093</v>
      </c>
      <c r="AF490" s="119">
        <f>MIN(Entradas!$E$20,AH489+Z490+AA490+AB490+AC490-AD490-AE490)</f>
        <v>1</v>
      </c>
      <c r="AG490" s="119">
        <f>MAX(0,AH489+Z490+AA490+AB490+AC490-AD490-AE490-AF490-Constantes!$E$27)</f>
        <v>0</v>
      </c>
      <c r="AH490" s="119">
        <f t="shared" si="66"/>
        <v>6164.6662582232484</v>
      </c>
      <c r="AI490" s="119">
        <f>(Escenarios!$E$11*S490+0.1*AD490)/(Escenarios!$E$12)</f>
        <v>0.9291272566913461</v>
      </c>
      <c r="AJ490" s="119">
        <f>AG490/10/Escenarios!$E$12</f>
        <v>0</v>
      </c>
      <c r="AK490" s="119">
        <f>(Escenarios!$E$11*U490+0.1*AE490)/(Escenarios!$E$12)</f>
        <v>5.4379635787448838E-2</v>
      </c>
      <c r="AL490" s="121">
        <f t="shared" si="67"/>
        <v>202.43447136867283</v>
      </c>
      <c r="AM490" s="121">
        <f>MAX(0,(AL490-Constantes!$D$13)*(1-EXP(-Constantes!$D$23)))</f>
        <v>1.1185630998802827</v>
      </c>
      <c r="AN490" s="121">
        <f>AJ490+W490*Escenarios!$E$11/Escenarios!$E$12+AM490</f>
        <v>1.2845245348338967</v>
      </c>
      <c r="AO490" s="121">
        <f>0.0526*AJ490*Observaciones!$F489^1.218</f>
        <v>0</v>
      </c>
      <c r="AP490" s="121">
        <f>AO490*Constantes!$E$38</f>
        <v>0</v>
      </c>
      <c r="AQ490" s="121">
        <f t="shared" si="68"/>
        <v>0</v>
      </c>
      <c r="AR490" s="15"/>
      <c r="AS490" s="74">
        <v>484</v>
      </c>
      <c r="AT490" s="146">
        <f>ETo!$I489*((1-Constantes!$F$19)*ETo!$K489+ETo!$L489)</f>
        <v>1.4950426463600452</v>
      </c>
      <c r="AU490" s="121">
        <f>MIN(AT490*Constantes!$F$17,0.8*(AX489+Observaciones!$F489-AV490-AW490-Constantes!$D$14))</f>
        <v>0.93273225725053155</v>
      </c>
      <c r="AV490" s="121">
        <f>IF(Observaciones!$F489&gt;0.05*Constantes!$F$18,((Observaciones!$F489-0.05*Constantes!$F$18)^2)/(Observaciones!$F489+0.95*Constantes!$F$18),0)</f>
        <v>0</v>
      </c>
      <c r="AW490" s="121">
        <f>MAX(0,AX489+Observaciones!$F489-AV490-Constantes!$D$13)</f>
        <v>0</v>
      </c>
      <c r="AX490" s="121">
        <f>AX489+Observaciones!$F489-AV490-AU490-AW490-AY489</f>
        <v>37.730916898418343</v>
      </c>
      <c r="AY490" s="121">
        <f>MAX(0,(AX490-Constantes!$D$14)*(1-EXP(-Constantes!$D$22)))</f>
        <v>0.16838664725769181</v>
      </c>
      <c r="AZ490" s="119">
        <f>AZ489+(Entradas!$F$19*AW490-BA489)/(800*Entradas!$D$44)</f>
        <v>0</v>
      </c>
      <c r="BA490" s="119">
        <f>8000*Entradas!$D$45*AZ490/Constantes!$F$32</f>
        <v>0</v>
      </c>
      <c r="BB490" s="119">
        <f>10*Escenarios!$F$11*AV490</f>
        <v>0</v>
      </c>
      <c r="BC490" s="119">
        <f>10*Escenarios!$F$11*BA490</f>
        <v>0</v>
      </c>
      <c r="BD490" s="119">
        <f>0.001*Observaciones!$F489*Escenarios!$F$9</f>
        <v>0</v>
      </c>
      <c r="BE490" s="119">
        <f>Observaciones!$I489</f>
        <v>0</v>
      </c>
      <c r="BF490" s="119">
        <f>MIN(0.0005*ETo!$M489*Escenarios!$F$9*(BJ489/Constantes!$F$27)^(2/3),BJ489+BB490+BE490+BC490+BD490)</f>
        <v>13.6472257962127</v>
      </c>
      <c r="BG490" s="119">
        <f>MIN(Constantes!$F$26*(BJ489/Constantes!$F$27)^(2/3),BJ489+BB490+BC490+BD490+BE490-BF490)</f>
        <v>60.439259594410956</v>
      </c>
      <c r="BH490" s="119">
        <f>MIN(Entradas!$F$20,BJ489+BB490+BC490+BD490+BE490-BF490-BG490)</f>
        <v>1</v>
      </c>
      <c r="BI490" s="119">
        <f>MAX(0,BJ489+BB490+BC490+BD490+BE490-BF490-BG490-BH490-Constantes!$F$27)</f>
        <v>0</v>
      </c>
      <c r="BJ490" s="119">
        <f t="shared" si="69"/>
        <v>4302.6787041698553</v>
      </c>
      <c r="BK490" s="119">
        <f>(Escenarios!$F$11*AU490+0.1*BF490)/(Escenarios!$F$12)</f>
        <v>0.91842534482539462</v>
      </c>
      <c r="BL490" s="119">
        <f>BI490/10/Escenarios!$F$12</f>
        <v>0</v>
      </c>
      <c r="BM490" s="119">
        <f>(Escenarios!$F$11*AW490+0.1*BG490)/(Escenarios!$F$12)</f>
        <v>0.17268359884117418</v>
      </c>
      <c r="BN490" s="121">
        <f t="shared" si="70"/>
        <v>207.96831183774034</v>
      </c>
      <c r="BO490" s="121">
        <f>MAX(0,(BN490-Constantes!$D$13)*(1-EXP(-Constantes!$D$23)))</f>
        <v>1.1567881281710817</v>
      </c>
      <c r="BP490" s="121">
        <f>BL490+AY490*Escenarios!$F$11/Escenarios!$F$12+BO490</f>
        <v>1.3155526812997624</v>
      </c>
      <c r="BQ490" s="121">
        <f>0.0526*BL490*Observaciones!$F489^1.218</f>
        <v>0</v>
      </c>
      <c r="BR490" s="121">
        <f>BQ490*Constantes!$F$38</f>
        <v>0</v>
      </c>
      <c r="BS490" s="121">
        <f t="shared" si="71"/>
        <v>0</v>
      </c>
      <c r="BT490" s="15"/>
      <c r="BU490" s="74">
        <v>484</v>
      </c>
      <c r="BV490" s="75">
        <f>0.0526*Observaciones!$F489^2.218</f>
        <v>0</v>
      </c>
      <c r="BW490" s="75">
        <f>IF(Observaciones!$F489&gt;0.05*$CA$7,((Observaciones!$F489-0.05*$CA$7)^2)/(Observaciones!$F489+0.95*$CA$7),0)</f>
        <v>0</v>
      </c>
      <c r="BX490" s="75">
        <f>0.0526*BW490*Observaciones!$F489^1.218</f>
        <v>0</v>
      </c>
      <c r="BY490" s="27"/>
      <c r="BZ490" s="27"/>
      <c r="CA490" s="103"/>
      <c r="CB490" s="37"/>
    </row>
    <row r="491" spans="2:80" s="2" customFormat="1" ht="14.5" x14ac:dyDescent="0.35">
      <c r="B491" s="36"/>
      <c r="C491" s="74">
        <v>485</v>
      </c>
      <c r="D491" s="146">
        <f>ETo!$I490*((1-Constantes!$D$19)*ETo!$K490+ETo!$L490)</f>
        <v>1.5050393843049992</v>
      </c>
      <c r="E491" s="75">
        <f>MIN(D491*Constantes!$D$17,0.8*(H490+Observaciones!$F490-F491-G491-Constantes!$D$14))</f>
        <v>0.93612800191971302</v>
      </c>
      <c r="F491" s="75">
        <f>IF(Observaciones!$F490&gt;0.05*Constantes!$D$18,((Observaciones!$F490-0.05*Constantes!$D$18)^2)/(Observaciones!$F490+0.95*Constantes!$D$18),0)</f>
        <v>0</v>
      </c>
      <c r="G491" s="75">
        <f>MAX(0,H490+Observaciones!$F490-F491-Constantes!$D$13)</f>
        <v>0</v>
      </c>
      <c r="H491" s="75">
        <f>H490+Observaciones!$F490-F491-E491-G491-I490</f>
        <v>37.224446678294932</v>
      </c>
      <c r="I491" s="75">
        <f>MAX(0,(H491-Constantes!$D$14)*(1-EXP(-Constantes!$D$22)))</f>
        <v>0.16141392207193939</v>
      </c>
      <c r="J491" s="75">
        <f t="shared" si="63"/>
        <v>196.71788721444622</v>
      </c>
      <c r="K491" s="75">
        <f>MAX(0,(J491-Constantes!$D$13)*(1-EXP(-Constantes!$D$23)))</f>
        <v>1.0790757687503942</v>
      </c>
      <c r="L491" s="75">
        <f t="shared" si="64"/>
        <v>1.2404896908223337</v>
      </c>
      <c r="M491" s="75">
        <f>0.0526*F491*Observaciones!$F490^1.218</f>
        <v>0</v>
      </c>
      <c r="N491" s="75">
        <f>M491*Constantes!$D$38</f>
        <v>0</v>
      </c>
      <c r="O491" s="75">
        <f t="shared" si="65"/>
        <v>0</v>
      </c>
      <c r="P491" s="15"/>
      <c r="Q491" s="120">
        <v>485</v>
      </c>
      <c r="R491" s="146">
        <f>ETo!$I490*((1-Constantes!$E$19)*ETo!$K490+ETo!$L490)</f>
        <v>1.5052678848311778</v>
      </c>
      <c r="S491" s="121">
        <f>MIN(R491*Constantes!$E$17,0.8*(V490+Observaciones!$F490-T491-U491-Constantes!$D$14))</f>
        <v>0.93694883075256652</v>
      </c>
      <c r="T491" s="121">
        <f>IF(Observaciones!$F490&gt;0.05*Constantes!$E$18,((Observaciones!$F490-0.05*Constantes!$E$18)^2)/(Observaciones!$F490+0.95*Constantes!$E$18),0)</f>
        <v>0</v>
      </c>
      <c r="U491" s="121">
        <f>MAX(0,V490+Observaciones!$F490-T491-Constantes!$D$13)</f>
        <v>0</v>
      </c>
      <c r="V491" s="121">
        <f>V490+Observaciones!$F490-T491-S491-U491-W490</f>
        <v>37.224150556461524</v>
      </c>
      <c r="W491" s="121">
        <f>MAX(0,(V491-Constantes!$D$14)*(1-EXP(-Constantes!$D$22)))</f>
        <v>0.1614098452751529</v>
      </c>
      <c r="X491" s="119">
        <f>X490+(Entradas!$E$19*U491-Y490)/(800*Entradas!$D$44)</f>
        <v>0</v>
      </c>
      <c r="Y491" s="119">
        <f>8000*Entradas!$D$45*X491/Constantes!$E$32</f>
        <v>0</v>
      </c>
      <c r="Z491" s="119">
        <f>10*Escenarios!$E$11*T491</f>
        <v>0</v>
      </c>
      <c r="AA491" s="119">
        <f>10*Escenarios!$E$11*Y491</f>
        <v>0</v>
      </c>
      <c r="AB491" s="119">
        <f>0.001*Observaciones!$F490*Escenarios!$E$9</f>
        <v>2.9999999999999996</v>
      </c>
      <c r="AC491" s="119">
        <f>Observaciones!$I490</f>
        <v>0</v>
      </c>
      <c r="AD491" s="119">
        <f>MIN(0.0005*ETo!$M490*Escenarios!$E$9*(AH490/Constantes!$E$27)^(2/3),AH490+Z491+AA491+AB491+AC491)</f>
        <v>4.3195011162279302</v>
      </c>
      <c r="AE491" s="119">
        <f>MIN(Constantes!$E$26*(AH490/Constantes!$E$27)^(2/3),AH490+Z491+AA491+AB491+AC491-AD491)</f>
        <v>18.982957768747553</v>
      </c>
      <c r="AF491" s="119">
        <f>MIN(Entradas!$E$20,AH490+Z491+AA491+AB491+AC491-AD491-AE491)</f>
        <v>1</v>
      </c>
      <c r="AG491" s="119">
        <f>MAX(0,AH490+Z491+AA491+AB491+AC491-AD491-AE491-AF491-Constantes!$E$27)</f>
        <v>0</v>
      </c>
      <c r="AH491" s="119">
        <f t="shared" si="66"/>
        <v>6143.3637993382727</v>
      </c>
      <c r="AI491" s="119">
        <f>(Escenarios!$E$11*S491+0.1*AD491)/(Escenarios!$E$12)</f>
        <v>0.93590527921675237</v>
      </c>
      <c r="AJ491" s="119">
        <f>AG491/10/Escenarios!$E$12</f>
        <v>0</v>
      </c>
      <c r="AK491" s="119">
        <f>(Escenarios!$E$11*U491+0.1*AE491)/(Escenarios!$E$12)</f>
        <v>5.4237022196421583E-2</v>
      </c>
      <c r="AL491" s="121">
        <f t="shared" si="67"/>
        <v>201.37014529098897</v>
      </c>
      <c r="AM491" s="121">
        <f>MAX(0,(AL491-Constantes!$D$13)*(1-EXP(-Constantes!$D$23)))</f>
        <v>1.1112112626421997</v>
      </c>
      <c r="AN491" s="121">
        <f>AJ491+W491*Escenarios!$E$11/Escenarios!$E$12+AM491</f>
        <v>1.2703152529848505</v>
      </c>
      <c r="AO491" s="121">
        <f>0.0526*AJ491*Observaciones!$F490^1.218</f>
        <v>0</v>
      </c>
      <c r="AP491" s="121">
        <f>AO491*Constantes!$E$38</f>
        <v>0</v>
      </c>
      <c r="AQ491" s="121">
        <f t="shared" si="68"/>
        <v>0</v>
      </c>
      <c r="AR491" s="15"/>
      <c r="AS491" s="74">
        <v>485</v>
      </c>
      <c r="AT491" s="146">
        <f>ETo!$I490*((1-Constantes!$F$19)*ETo!$K490+ETo!$L490)</f>
        <v>1.5059949319599295</v>
      </c>
      <c r="AU491" s="121">
        <f>MIN(AT491*Constantes!$F$17,0.8*(AX490+Observaciones!$F490-AV491-AW491-Constantes!$D$14))</f>
        <v>0.93956520619316142</v>
      </c>
      <c r="AV491" s="121">
        <f>IF(Observaciones!$F490&gt;0.05*Constantes!$F$18,((Observaciones!$F490-0.05*Constantes!$F$18)^2)/(Observaciones!$F490+0.95*Constantes!$F$18),0)</f>
        <v>0</v>
      </c>
      <c r="AW491" s="121">
        <f>MAX(0,AX490+Observaciones!$F490-AV491-Constantes!$D$13)</f>
        <v>0</v>
      </c>
      <c r="AX491" s="121">
        <f>AX490+Observaciones!$F490-AV491-AU491-AW491-AY490</f>
        <v>37.222965044967495</v>
      </c>
      <c r="AY491" s="121">
        <f>MAX(0,(AX491-Constantes!$D$14)*(1-EXP(-Constantes!$D$22)))</f>
        <v>0.16139352398808807</v>
      </c>
      <c r="AZ491" s="119">
        <f>AZ490+(Entradas!$F$19*AW491-BA490)/(800*Entradas!$D$44)</f>
        <v>0</v>
      </c>
      <c r="BA491" s="119">
        <f>8000*Entradas!$D$45*AZ491/Constantes!$F$32</f>
        <v>0</v>
      </c>
      <c r="BB491" s="119">
        <f>10*Escenarios!$F$11*AV491</f>
        <v>0</v>
      </c>
      <c r="BC491" s="119">
        <f>10*Escenarios!$F$11*BA491</f>
        <v>0</v>
      </c>
      <c r="BD491" s="119">
        <f>0.001*Observaciones!$F490*Escenarios!$F$9</f>
        <v>11.999999999999998</v>
      </c>
      <c r="BE491" s="119">
        <f>Observaciones!$I490</f>
        <v>0</v>
      </c>
      <c r="BF491" s="119">
        <f>MIN(0.0005*ETo!$M490*Escenarios!$F$9*(BJ490/Constantes!$F$27)^(2/3),BJ490+BB491+BE491+BC491+BD491)</f>
        <v>13.595018827933417</v>
      </c>
      <c r="BG491" s="119">
        <f>MIN(Constantes!$F$26*(BJ490/Constantes!$F$27)^(2/3),BJ490+BB491+BC491+BD491+BE491-BF491)</f>
        <v>59.746174692820695</v>
      </c>
      <c r="BH491" s="119">
        <f>MIN(Entradas!$F$20,BJ490+BB491+BC491+BD491+BE491-BF491-BG491)</f>
        <v>1</v>
      </c>
      <c r="BI491" s="119">
        <f>MAX(0,BJ490+BB491+BC491+BD491+BE491-BF491-BG491-BH491-Constantes!$F$27)</f>
        <v>0</v>
      </c>
      <c r="BJ491" s="119">
        <f t="shared" si="69"/>
        <v>4240.3375106491012</v>
      </c>
      <c r="BK491" s="119">
        <f>(Escenarios!$F$11*AU491+0.1*BF491)/(Escenarios!$F$12)</f>
        <v>0.92471867677621911</v>
      </c>
      <c r="BL491" s="119">
        <f>BI491/10/Escenarios!$F$12</f>
        <v>0</v>
      </c>
      <c r="BM491" s="119">
        <f>(Escenarios!$F$11*AW491+0.1*BG491)/(Escenarios!$F$12)</f>
        <v>0.17070335626520197</v>
      </c>
      <c r="BN491" s="121">
        <f t="shared" si="70"/>
        <v>206.98222706583445</v>
      </c>
      <c r="BO491" s="121">
        <f>MAX(0,(BN491-Constantes!$D$13)*(1-EXP(-Constantes!$D$23)))</f>
        <v>1.1499767431096724</v>
      </c>
      <c r="BP491" s="121">
        <f>BL491+AY491*Escenarios!$F$11/Escenarios!$F$12+BO491</f>
        <v>1.3021477800127268</v>
      </c>
      <c r="BQ491" s="121">
        <f>0.0526*BL491*Observaciones!$F490^1.218</f>
        <v>0</v>
      </c>
      <c r="BR491" s="121">
        <f>BQ491*Constantes!$F$38</f>
        <v>0</v>
      </c>
      <c r="BS491" s="121">
        <f t="shared" si="71"/>
        <v>0</v>
      </c>
      <c r="BT491" s="15"/>
      <c r="BU491" s="74">
        <v>485</v>
      </c>
      <c r="BV491" s="75">
        <f>0.0526*Observaciones!$F490^2.218</f>
        <v>1.6940460723560119E-2</v>
      </c>
      <c r="BW491" s="75">
        <f>IF(Observaciones!$F490&gt;0.05*$CA$7,((Observaciones!$F490-0.05*$CA$7)^2)/(Observaciones!$F490+0.95*$CA$7),0)</f>
        <v>0</v>
      </c>
      <c r="BX491" s="75">
        <f>0.0526*BW491*Observaciones!$F490^1.218</f>
        <v>0</v>
      </c>
      <c r="BY491" s="27"/>
      <c r="BZ491" s="27"/>
      <c r="CA491" s="103"/>
      <c r="CB491" s="37"/>
    </row>
    <row r="492" spans="2:80" s="2" customFormat="1" ht="14.5" x14ac:dyDescent="0.35">
      <c r="B492" s="36"/>
      <c r="C492" s="74">
        <v>486</v>
      </c>
      <c r="D492" s="146">
        <f>ETo!$I491*((1-Constantes!$D$19)*ETo!$K491+ETo!$L491)</f>
        <v>1.4569131295215183</v>
      </c>
      <c r="E492" s="75">
        <f>MIN(D492*Constantes!$D$17,0.8*(H491+Observaciones!$F491-F492-G492-Constantes!$D$14))</f>
        <v>0.9061936791370947</v>
      </c>
      <c r="F492" s="75">
        <f>IF(Observaciones!$F491&gt;0.05*Constantes!$D$18,((Observaciones!$F491-0.05*Constantes!$D$18)^2)/(Observaciones!$F491+0.95*Constantes!$D$18),0)</f>
        <v>0</v>
      </c>
      <c r="G492" s="75">
        <f>MAX(0,H491+Observaciones!$F491-F492-Constantes!$D$13)</f>
        <v>0</v>
      </c>
      <c r="H492" s="75">
        <f>H491+Observaciones!$F491-F492-E492-G492-I491</f>
        <v>36.156839077085898</v>
      </c>
      <c r="I492" s="75">
        <f>MAX(0,(H492-Constantes!$D$14)*(1-EXP(-Constantes!$D$22)))</f>
        <v>0.14671585274095869</v>
      </c>
      <c r="J492" s="75">
        <f t="shared" si="63"/>
        <v>195.63881144569584</v>
      </c>
      <c r="K492" s="75">
        <f>MAX(0,(J492-Constantes!$D$13)*(1-EXP(-Constantes!$D$23)))</f>
        <v>1.0716220479539669</v>
      </c>
      <c r="L492" s="75">
        <f t="shared" si="64"/>
        <v>1.2183379006949255</v>
      </c>
      <c r="M492" s="75">
        <f>0.0526*F492*Observaciones!$F491^1.218</f>
        <v>0</v>
      </c>
      <c r="N492" s="75">
        <f>M492*Constantes!$D$38</f>
        <v>0</v>
      </c>
      <c r="O492" s="75">
        <f t="shared" si="65"/>
        <v>0</v>
      </c>
      <c r="P492" s="15"/>
      <c r="Q492" s="120">
        <v>486</v>
      </c>
      <c r="R492" s="146">
        <f>ETo!$I491*((1-Constantes!$E$19)*ETo!$K491+ETo!$L491)</f>
        <v>1.4571345933443234</v>
      </c>
      <c r="S492" s="121">
        <f>MIN(R492*Constantes!$E$17,0.8*(V491+Observaciones!$F491-T492-U492-Constantes!$D$14))</f>
        <v>0.90698842859867435</v>
      </c>
      <c r="T492" s="121">
        <f>IF(Observaciones!$F491&gt;0.05*Constantes!$E$18,((Observaciones!$F491-0.05*Constantes!$E$18)^2)/(Observaciones!$F491+0.95*Constantes!$E$18),0)</f>
        <v>0</v>
      </c>
      <c r="U492" s="121">
        <f>MAX(0,V491+Observaciones!$F491-T492-Constantes!$D$13)</f>
        <v>0</v>
      </c>
      <c r="V492" s="121">
        <f>V491+Observaciones!$F491-T492-S492-U492-W491</f>
        <v>36.155752282587699</v>
      </c>
      <c r="W492" s="121">
        <f>MAX(0,(V492-Constantes!$D$14)*(1-EXP(-Constantes!$D$22)))</f>
        <v>0.146700890519947</v>
      </c>
      <c r="X492" s="119">
        <f>X491+(Entradas!$E$19*U492-Y491)/(800*Entradas!$D$44)</f>
        <v>0</v>
      </c>
      <c r="Y492" s="119">
        <f>8000*Entradas!$D$45*X492/Constantes!$E$32</f>
        <v>0</v>
      </c>
      <c r="Z492" s="119">
        <f>10*Escenarios!$E$11*T492</f>
        <v>0</v>
      </c>
      <c r="AA492" s="119">
        <f>10*Escenarios!$E$11*Y492</f>
        <v>0</v>
      </c>
      <c r="AB492" s="119">
        <f>0.001*Observaciones!$F491*Escenarios!$E$9</f>
        <v>0</v>
      </c>
      <c r="AC492" s="119">
        <f>Observaciones!$I491</f>
        <v>0</v>
      </c>
      <c r="AD492" s="119">
        <f>MIN(0.0005*ETo!$M491*Escenarios!$E$9*(AH491/Constantes!$E$27)^(2/3),AH491+Z492+AA492+AB492+AC492)</f>
        <v>4.1726213746488527</v>
      </c>
      <c r="AE492" s="119">
        <f>MIN(Constantes!$E$26*(AH491/Constantes!$E$27)^(2/3),AH491+Z492+AA492+AB492+AC492-AD492)</f>
        <v>18.939201203497284</v>
      </c>
      <c r="AF492" s="119">
        <f>MIN(Entradas!$E$20,AH491+Z492+AA492+AB492+AC492-AD492-AE492)</f>
        <v>1</v>
      </c>
      <c r="AG492" s="119">
        <f>MAX(0,AH491+Z492+AA492+AB492+AC492-AD492-AE492-AF492-Constantes!$E$27)</f>
        <v>0</v>
      </c>
      <c r="AH492" s="119">
        <f t="shared" si="66"/>
        <v>6119.251976760127</v>
      </c>
      <c r="AI492" s="119">
        <f>(Escenarios!$E$11*S492+0.1*AD492)/(Escenarios!$E$12)</f>
        <v>0.90595322640340425</v>
      </c>
      <c r="AJ492" s="119">
        <f>AG492/10/Escenarios!$E$12</f>
        <v>0</v>
      </c>
      <c r="AK492" s="119">
        <f>(Escenarios!$E$11*U492+0.1*AE492)/(Escenarios!$E$12)</f>
        <v>5.411200343856367E-2</v>
      </c>
      <c r="AL492" s="121">
        <f t="shared" si="67"/>
        <v>200.31304603178535</v>
      </c>
      <c r="AM492" s="121">
        <f>MAX(0,(AL492-Constantes!$D$13)*(1-EXP(-Constantes!$D$23)))</f>
        <v>1.1039093446857446</v>
      </c>
      <c r="AN492" s="121">
        <f>AJ492+W492*Escenarios!$E$11/Escenarios!$E$12+AM492</f>
        <v>1.2485145081982638</v>
      </c>
      <c r="AO492" s="121">
        <f>0.0526*AJ492*Observaciones!$F491^1.218</f>
        <v>0</v>
      </c>
      <c r="AP492" s="121">
        <f>AO492*Constantes!$E$38</f>
        <v>0</v>
      </c>
      <c r="AQ492" s="121">
        <f t="shared" si="68"/>
        <v>0</v>
      </c>
      <c r="AR492" s="15"/>
      <c r="AS492" s="74">
        <v>486</v>
      </c>
      <c r="AT492" s="146">
        <f>ETo!$I491*((1-Constantes!$F$19)*ETo!$K491+ETo!$L491)</f>
        <v>1.4578392509623386</v>
      </c>
      <c r="AU492" s="121">
        <f>MIN(AT492*Constantes!$F$17,0.8*(AX491+Observaciones!$F491-AV492-AW492-Constantes!$D$14))</f>
        <v>0.90952167723719712</v>
      </c>
      <c r="AV492" s="121">
        <f>IF(Observaciones!$F491&gt;0.05*Constantes!$F$18,((Observaciones!$F491-0.05*Constantes!$F$18)^2)/(Observaciones!$F491+0.95*Constantes!$F$18),0)</f>
        <v>0</v>
      </c>
      <c r="AW492" s="121">
        <f>MAX(0,AX491+Observaciones!$F491-AV492-Constantes!$D$13)</f>
        <v>0</v>
      </c>
      <c r="AX492" s="121">
        <f>AX491+Observaciones!$F491-AV492-AU492-AW492-AY491</f>
        <v>36.152049843742212</v>
      </c>
      <c r="AY492" s="121">
        <f>MAX(0,(AX492-Constantes!$D$14)*(1-EXP(-Constantes!$D$22)))</f>
        <v>0.14664991795026591</v>
      </c>
      <c r="AZ492" s="119">
        <f>AZ491+(Entradas!$F$19*AW492-BA491)/(800*Entradas!$D$44)</f>
        <v>0</v>
      </c>
      <c r="BA492" s="119">
        <f>8000*Entradas!$D$45*AZ492/Constantes!$F$32</f>
        <v>0</v>
      </c>
      <c r="BB492" s="119">
        <f>10*Escenarios!$F$11*AV492</f>
        <v>0</v>
      </c>
      <c r="BC492" s="119">
        <f>10*Escenarios!$F$11*BA492</f>
        <v>0</v>
      </c>
      <c r="BD492" s="119">
        <f>0.001*Observaciones!$F491*Escenarios!$F$9</f>
        <v>0</v>
      </c>
      <c r="BE492" s="119">
        <f>Observaciones!$I491</f>
        <v>0</v>
      </c>
      <c r="BF492" s="119">
        <f>MIN(0.0005*ETo!$M491*Escenarios!$F$9*(BJ491/Constantes!$F$27)^(2/3),BJ491+BB492+BE492+BC492+BD492)</f>
        <v>13.035622166959737</v>
      </c>
      <c r="BG492" s="119">
        <f>MIN(Constantes!$F$26*(BJ491/Constantes!$F$27)^(2/3),BJ491+BB492+BC492+BD492+BE492-BF492)</f>
        <v>59.167666765258879</v>
      </c>
      <c r="BH492" s="119">
        <f>MIN(Entradas!$F$20,BJ491+BB492+BC492+BD492+BE492-BF492-BG492)</f>
        <v>1</v>
      </c>
      <c r="BI492" s="119">
        <f>MAX(0,BJ491+BB492+BC492+BD492+BE492-BF492-BG492-BH492-Constantes!$F$27)</f>
        <v>0</v>
      </c>
      <c r="BJ492" s="119">
        <f t="shared" si="69"/>
        <v>4167.1342217168822</v>
      </c>
      <c r="BK492" s="119">
        <f>(Escenarios!$F$11*AU492+0.1*BF492)/(Escenarios!$F$12)</f>
        <v>0.89479364472924228</v>
      </c>
      <c r="BL492" s="119">
        <f>BI492/10/Escenarios!$F$12</f>
        <v>0</v>
      </c>
      <c r="BM492" s="119">
        <f>(Escenarios!$F$11*AW492+0.1*BG492)/(Escenarios!$F$12)</f>
        <v>0.16905047647216825</v>
      </c>
      <c r="BN492" s="121">
        <f t="shared" si="70"/>
        <v>206.00130079919694</v>
      </c>
      <c r="BO492" s="121">
        <f>MAX(0,(BN492-Constantes!$D$13)*(1-EXP(-Constantes!$D$23)))</f>
        <v>1.1432009904469425</v>
      </c>
      <c r="BP492" s="121">
        <f>BL492+AY492*Escenarios!$F$11/Escenarios!$F$12+BO492</f>
        <v>1.2814709130857647</v>
      </c>
      <c r="BQ492" s="121">
        <f>0.0526*BL492*Observaciones!$F491^1.218</f>
        <v>0</v>
      </c>
      <c r="BR492" s="121">
        <f>BQ492*Constantes!$F$38</f>
        <v>0</v>
      </c>
      <c r="BS492" s="121">
        <f t="shared" si="71"/>
        <v>0</v>
      </c>
      <c r="BT492" s="15"/>
      <c r="BU492" s="74">
        <v>486</v>
      </c>
      <c r="BV492" s="75">
        <f>0.0526*Observaciones!$F491^2.218</f>
        <v>0</v>
      </c>
      <c r="BW492" s="75">
        <f>IF(Observaciones!$F491&gt;0.05*$CA$7,((Observaciones!$F491-0.05*$CA$7)^2)/(Observaciones!$F491+0.95*$CA$7),0)</f>
        <v>0</v>
      </c>
      <c r="BX492" s="75">
        <f>0.0526*BW492*Observaciones!$F491^1.218</f>
        <v>0</v>
      </c>
      <c r="BY492" s="27"/>
      <c r="BZ492" s="27"/>
      <c r="CA492" s="103"/>
      <c r="CB492" s="37"/>
    </row>
    <row r="493" spans="2:80" s="2" customFormat="1" ht="14.5" x14ac:dyDescent="0.35">
      <c r="B493" s="36"/>
      <c r="C493" s="74">
        <v>487</v>
      </c>
      <c r="D493" s="146">
        <f>ETo!$I492*((1-Constantes!$D$19)*ETo!$K492+ETo!$L492)</f>
        <v>1.4833955480995487</v>
      </c>
      <c r="E493" s="75">
        <f>MIN(D493*Constantes!$D$17,0.8*(H492+Observaciones!$F492-F493-G493-Constantes!$D$14))</f>
        <v>0.92266562920563133</v>
      </c>
      <c r="F493" s="75">
        <f>IF(Observaciones!$F492&gt;0.05*Constantes!$D$18,((Observaciones!$F492-0.05*Constantes!$D$18)^2)/(Observaciones!$F492+0.95*Constantes!$D$18),0)</f>
        <v>0</v>
      </c>
      <c r="G493" s="75">
        <f>MAX(0,H492+Observaciones!$F492-F493-Constantes!$D$13)</f>
        <v>0</v>
      </c>
      <c r="H493" s="75">
        <f>H492+Observaciones!$F492-F493-E493-G493-I492</f>
        <v>35.087457595139306</v>
      </c>
      <c r="I493" s="75">
        <f>MAX(0,(H493-Constantes!$D$14)*(1-EXP(-Constantes!$D$22)))</f>
        <v>0.13199336186967051</v>
      </c>
      <c r="J493" s="75">
        <f t="shared" si="63"/>
        <v>194.56718939774186</v>
      </c>
      <c r="K493" s="75">
        <f>MAX(0,(J493-Constantes!$D$13)*(1-EXP(-Constantes!$D$23)))</f>
        <v>1.0642198137679519</v>
      </c>
      <c r="L493" s="75">
        <f t="shared" si="64"/>
        <v>1.1962131756376224</v>
      </c>
      <c r="M493" s="75">
        <f>0.0526*F493*Observaciones!$F492^1.218</f>
        <v>0</v>
      </c>
      <c r="N493" s="75">
        <f>M493*Constantes!$D$38</f>
        <v>0</v>
      </c>
      <c r="O493" s="75">
        <f t="shared" si="65"/>
        <v>0</v>
      </c>
      <c r="P493" s="15"/>
      <c r="Q493" s="120">
        <v>487</v>
      </c>
      <c r="R493" s="146">
        <f>ETo!$I492*((1-Constantes!$E$19)*ETo!$K492+ETo!$L492)</f>
        <v>1.4836216615694007</v>
      </c>
      <c r="S493" s="121">
        <f>MIN(R493*Constantes!$E$17,0.8*(V492+Observaciones!$F492-T493-U493-Constantes!$D$14))</f>
        <v>0.92347521334551896</v>
      </c>
      <c r="T493" s="121">
        <f>IF(Observaciones!$F492&gt;0.05*Constantes!$E$18,((Observaciones!$F492-0.05*Constantes!$E$18)^2)/(Observaciones!$F492+0.95*Constantes!$E$18),0)</f>
        <v>0</v>
      </c>
      <c r="U493" s="121">
        <f>MAX(0,V492+Observaciones!$F492-T493-Constantes!$D$13)</f>
        <v>0</v>
      </c>
      <c r="V493" s="121">
        <f>V492+Observaciones!$F492-T493-S493-U493-W492</f>
        <v>35.085576178722235</v>
      </c>
      <c r="W493" s="121">
        <f>MAX(0,(V493-Constantes!$D$14)*(1-EXP(-Constantes!$D$22)))</f>
        <v>0.13196745985388564</v>
      </c>
      <c r="X493" s="119">
        <f>X492+(Entradas!$E$19*U493-Y492)/(800*Entradas!$D$44)</f>
        <v>0</v>
      </c>
      <c r="Y493" s="119">
        <f>8000*Entradas!$D$45*X493/Constantes!$E$32</f>
        <v>0</v>
      </c>
      <c r="Z493" s="119">
        <f>10*Escenarios!$E$11*T493</f>
        <v>0</v>
      </c>
      <c r="AA493" s="119">
        <f>10*Escenarios!$E$11*Y493</f>
        <v>0</v>
      </c>
      <c r="AB493" s="119">
        <f>0.001*Observaciones!$F492*Escenarios!$E$9</f>
        <v>0</v>
      </c>
      <c r="AC493" s="119">
        <f>Observaciones!$I492</f>
        <v>0</v>
      </c>
      <c r="AD493" s="119">
        <f>MIN(0.0005*ETo!$M492*Escenarios!$E$9*(AH492/Constantes!$E$27)^(2/3),AH492+Z493+AA493+AB493+AC493)</f>
        <v>4.2393772699891814</v>
      </c>
      <c r="AE493" s="119">
        <f>MIN(Constantes!$E$26*(AH492/Constantes!$E$27)^(2/3),AH492+Z493+AA493+AB493+AC493-AD493)</f>
        <v>18.88961296309564</v>
      </c>
      <c r="AF493" s="119">
        <f>MIN(Entradas!$E$20,AH492+Z493+AA493+AB493+AC493-AD493-AE493)</f>
        <v>1</v>
      </c>
      <c r="AG493" s="119">
        <f>MAX(0,AH492+Z493+AA493+AB493+AC493-AD493-AE493-AF493-Constantes!$E$27)</f>
        <v>0</v>
      </c>
      <c r="AH493" s="119">
        <f t="shared" si="66"/>
        <v>6095.1229865270425</v>
      </c>
      <c r="AI493" s="119">
        <f>(Escenarios!$E$11*S493+0.1*AD493)/(Escenarios!$E$12)</f>
        <v>0.92239521678340908</v>
      </c>
      <c r="AJ493" s="119">
        <f>AG493/10/Escenarios!$E$12</f>
        <v>0</v>
      </c>
      <c r="AK493" s="119">
        <f>(Escenarios!$E$11*U493+0.1*AE493)/(Escenarios!$E$12)</f>
        <v>5.3970322751701834E-2</v>
      </c>
      <c r="AL493" s="121">
        <f t="shared" si="67"/>
        <v>199.2631070098513</v>
      </c>
      <c r="AM493" s="121">
        <f>MAX(0,(AL493-Constantes!$D$13)*(1-EXP(-Constantes!$D$23)))</f>
        <v>1.0966568861009012</v>
      </c>
      <c r="AN493" s="121">
        <f>AJ493+W493*Escenarios!$E$11/Escenarios!$E$12+AM493</f>
        <v>1.2267390965283027</v>
      </c>
      <c r="AO493" s="121">
        <f>0.0526*AJ493*Observaciones!$F492^1.218</f>
        <v>0</v>
      </c>
      <c r="AP493" s="121">
        <f>AO493*Constantes!$E$38</f>
        <v>0</v>
      </c>
      <c r="AQ493" s="121">
        <f t="shared" si="68"/>
        <v>0</v>
      </c>
      <c r="AR493" s="15"/>
      <c r="AS493" s="74">
        <v>487</v>
      </c>
      <c r="AT493" s="146">
        <f>ETo!$I492*((1-Constantes!$F$19)*ETo!$K492+ETo!$L492)</f>
        <v>1.4843411135189319</v>
      </c>
      <c r="AU493" s="121">
        <f>MIN(AT493*Constantes!$F$17,0.8*(AX492+Observaciones!$F492-AV493-AW493-Constantes!$D$14))</f>
        <v>0.9260557487862181</v>
      </c>
      <c r="AV493" s="121">
        <f>IF(Observaciones!$F492&gt;0.05*Constantes!$F$18,((Observaciones!$F492-0.05*Constantes!$F$18)^2)/(Observaciones!$F492+0.95*Constantes!$F$18),0)</f>
        <v>0</v>
      </c>
      <c r="AW493" s="121">
        <f>MAX(0,AX492+Observaciones!$F492-AV493-Constantes!$D$13)</f>
        <v>0</v>
      </c>
      <c r="AX493" s="121">
        <f>AX492+Observaciones!$F492-AV493-AU493-AW493-AY492</f>
        <v>35.07934417700573</v>
      </c>
      <c r="AY493" s="121">
        <f>MAX(0,(AX493-Constantes!$D$14)*(1-EXP(-Constantes!$D$22)))</f>
        <v>0.13188166204465662</v>
      </c>
      <c r="AZ493" s="119">
        <f>AZ492+(Entradas!$F$19*AW493-BA492)/(800*Entradas!$D$44)</f>
        <v>0</v>
      </c>
      <c r="BA493" s="119">
        <f>8000*Entradas!$D$45*AZ493/Constantes!$F$32</f>
        <v>0</v>
      </c>
      <c r="BB493" s="119">
        <f>10*Escenarios!$F$11*AV493</f>
        <v>0</v>
      </c>
      <c r="BC493" s="119">
        <f>10*Escenarios!$F$11*BA493</f>
        <v>0</v>
      </c>
      <c r="BD493" s="119">
        <f>0.001*Observaciones!$F492*Escenarios!$F$9</f>
        <v>0</v>
      </c>
      <c r="BE493" s="119">
        <f>Observaciones!$I492</f>
        <v>0</v>
      </c>
      <c r="BF493" s="119">
        <f>MIN(0.0005*ETo!$M492*Escenarios!$F$9*(BJ492/Constantes!$F$27)^(2/3),BJ492+BB493+BE493+BC493+BD493)</f>
        <v>13.125670361122955</v>
      </c>
      <c r="BG493" s="119">
        <f>MIN(Constantes!$F$26*(BJ492/Constantes!$F$27)^(2/3),BJ492+BB493+BC493+BD493+BE493-BF493)</f>
        <v>58.484729528075505</v>
      </c>
      <c r="BH493" s="119">
        <f>MIN(Entradas!$F$20,BJ492+BB493+BC493+BD493+BE493-BF493-BG493)</f>
        <v>1</v>
      </c>
      <c r="BI493" s="119">
        <f>MAX(0,BJ492+BB493+BC493+BD493+BE493-BF493-BG493-BH493-Constantes!$F$27)</f>
        <v>0</v>
      </c>
      <c r="BJ493" s="119">
        <f t="shared" si="69"/>
        <v>4094.5238218276841</v>
      </c>
      <c r="BK493" s="119">
        <f>(Escenarios!$F$11*AU493+0.1*BF493)/(Escenarios!$F$12)</f>
        <v>0.91064019274449981</v>
      </c>
      <c r="BL493" s="119">
        <f>BI493/10/Escenarios!$F$12</f>
        <v>0</v>
      </c>
      <c r="BM493" s="119">
        <f>(Escenarios!$F$11*AW493+0.1*BG493)/(Escenarios!$F$12)</f>
        <v>0.16709922722307288</v>
      </c>
      <c r="BN493" s="121">
        <f t="shared" si="70"/>
        <v>205.02519903597306</v>
      </c>
      <c r="BO493" s="121">
        <f>MAX(0,(BN493-Constantes!$D$13)*(1-EXP(-Constantes!$D$23)))</f>
        <v>1.1364585630635562</v>
      </c>
      <c r="BP493" s="121">
        <f>BL493+AY493*Escenarios!$F$11/Escenarios!$F$12+BO493</f>
        <v>1.2608041301342325</v>
      </c>
      <c r="BQ493" s="121">
        <f>0.0526*BL493*Observaciones!$F492^1.218</f>
        <v>0</v>
      </c>
      <c r="BR493" s="121">
        <f>BQ493*Constantes!$F$38</f>
        <v>0</v>
      </c>
      <c r="BS493" s="121">
        <f t="shared" si="71"/>
        <v>0</v>
      </c>
      <c r="BT493" s="15"/>
      <c r="BU493" s="74">
        <v>487</v>
      </c>
      <c r="BV493" s="75">
        <f>0.0526*Observaciones!$F492^2.218</f>
        <v>0</v>
      </c>
      <c r="BW493" s="75">
        <f>IF(Observaciones!$F492&gt;0.05*$CA$7,((Observaciones!$F492-0.05*$CA$7)^2)/(Observaciones!$F492+0.95*$CA$7),0)</f>
        <v>0</v>
      </c>
      <c r="BX493" s="75">
        <f>0.0526*BW493*Observaciones!$F492^1.218</f>
        <v>0</v>
      </c>
      <c r="BY493" s="27"/>
      <c r="BZ493" s="27"/>
      <c r="CA493" s="103"/>
      <c r="CB493" s="37"/>
    </row>
    <row r="494" spans="2:80" s="2" customFormat="1" ht="14.5" x14ac:dyDescent="0.35">
      <c r="B494" s="36"/>
      <c r="C494" s="74">
        <v>488</v>
      </c>
      <c r="D494" s="146">
        <f>ETo!$I493*((1-Constantes!$D$19)*ETo!$K493+ETo!$L493)</f>
        <v>1.4358891164688083</v>
      </c>
      <c r="E494" s="75">
        <f>MIN(D494*Constantes!$D$17,0.8*(H493+Observaciones!$F493-F494-G494-Constantes!$D$14))</f>
        <v>0.89311683374912121</v>
      </c>
      <c r="F494" s="75">
        <f>IF(Observaciones!$F493&gt;0.05*Constantes!$D$18,((Observaciones!$F493-0.05*Constantes!$D$18)^2)/(Observaciones!$F493+0.95*Constantes!$D$18),0)</f>
        <v>0</v>
      </c>
      <c r="G494" s="75">
        <f>MAX(0,H493+Observaciones!$F493-F494-Constantes!$D$13)</f>
        <v>0</v>
      </c>
      <c r="H494" s="75">
        <f>H493+Observaciones!$F493-F494-E494-G494-I493</f>
        <v>34.062347399520519</v>
      </c>
      <c r="I494" s="75">
        <f>MAX(0,(H494-Constantes!$D$14)*(1-EXP(-Constantes!$D$22)))</f>
        <v>0.11788036687971631</v>
      </c>
      <c r="J494" s="75">
        <f t="shared" si="63"/>
        <v>193.50296958397391</v>
      </c>
      <c r="K494" s="75">
        <f>MAX(0,(J494-Constantes!$D$13)*(1-EXP(-Constantes!$D$23)))</f>
        <v>1.056868710548353</v>
      </c>
      <c r="L494" s="75">
        <f t="shared" si="64"/>
        <v>1.1747490774280693</v>
      </c>
      <c r="M494" s="75">
        <f>0.0526*F494*Observaciones!$F493^1.218</f>
        <v>0</v>
      </c>
      <c r="N494" s="75">
        <f>M494*Constantes!$D$38</f>
        <v>0</v>
      </c>
      <c r="O494" s="75">
        <f t="shared" si="65"/>
        <v>0</v>
      </c>
      <c r="P494" s="15"/>
      <c r="Q494" s="120">
        <v>488</v>
      </c>
      <c r="R494" s="146">
        <f>ETo!$I493*((1-Constantes!$E$19)*ETo!$K493+ETo!$L493)</f>
        <v>1.4361082451016145</v>
      </c>
      <c r="S494" s="121">
        <f>MIN(R494*Constantes!$E$17,0.8*(V493+Observaciones!$F493-T494-U494-Constantes!$D$14))</f>
        <v>0.89390065027062493</v>
      </c>
      <c r="T494" s="121">
        <f>IF(Observaciones!$F493&gt;0.05*Constantes!$E$18,((Observaciones!$F493-0.05*Constantes!$E$18)^2)/(Observaciones!$F493+0.95*Constantes!$E$18),0)</f>
        <v>0</v>
      </c>
      <c r="U494" s="121">
        <f>MAX(0,V493+Observaciones!$F493-T494-Constantes!$D$13)</f>
        <v>0</v>
      </c>
      <c r="V494" s="121">
        <f>V493+Observaciones!$F493-T494-S494-U494-W493</f>
        <v>34.059708068597729</v>
      </c>
      <c r="W494" s="121">
        <f>MAX(0,(V494-Constantes!$D$14)*(1-EXP(-Constantes!$D$22)))</f>
        <v>0.11784403043096245</v>
      </c>
      <c r="X494" s="119">
        <f>X493+(Entradas!$E$19*U494-Y493)/(800*Entradas!$D$44)</f>
        <v>0</v>
      </c>
      <c r="Y494" s="119">
        <f>8000*Entradas!$D$45*X494/Constantes!$E$32</f>
        <v>0</v>
      </c>
      <c r="Z494" s="119">
        <f>10*Escenarios!$E$11*T494</f>
        <v>0</v>
      </c>
      <c r="AA494" s="119">
        <f>10*Escenarios!$E$11*Y494</f>
        <v>0</v>
      </c>
      <c r="AB494" s="119">
        <f>0.001*Observaciones!$F493*Escenarios!$E$9</f>
        <v>0</v>
      </c>
      <c r="AC494" s="119">
        <f>Observaciones!$I493</f>
        <v>0</v>
      </c>
      <c r="AD494" s="119">
        <f>MIN(0.0005*ETo!$M493*Escenarios!$E$9*(AH493/Constantes!$E$27)^(2/3),AH493+Z494+AA494+AB494+AC494)</f>
        <v>4.0936485366665165</v>
      </c>
      <c r="AE494" s="119">
        <f>MIN(Constantes!$E$26*(AH493/Constantes!$E$27)^(2/3),AH493+Z494+AA494+AB494+AC494-AD494)</f>
        <v>18.839924171887443</v>
      </c>
      <c r="AF494" s="119">
        <f>MIN(Entradas!$E$20,AH493+Z494+AA494+AB494+AC494-AD494-AE494)</f>
        <v>1</v>
      </c>
      <c r="AG494" s="119">
        <f>MAX(0,AH493+Z494+AA494+AB494+AC494-AD494-AE494-AF494-Constantes!$E$27)</f>
        <v>0</v>
      </c>
      <c r="AH494" s="119">
        <f t="shared" si="66"/>
        <v>6071.1894138184889</v>
      </c>
      <c r="AI494" s="119">
        <f>(Escenarios!$E$11*S494+0.1*AD494)/(Escenarios!$E$12)</f>
        <v>0.89282677965723467</v>
      </c>
      <c r="AJ494" s="119">
        <f>AG494/10/Escenarios!$E$12</f>
        <v>0</v>
      </c>
      <c r="AK494" s="119">
        <f>(Escenarios!$E$11*U494+0.1*AE494)/(Escenarios!$E$12)</f>
        <v>5.3828354776821269E-2</v>
      </c>
      <c r="AL494" s="121">
        <f t="shared" si="67"/>
        <v>198.22027847852721</v>
      </c>
      <c r="AM494" s="121">
        <f>MAX(0,(AL494-Constantes!$D$13)*(1-EXP(-Constantes!$D$23)))</f>
        <v>1.0894535432623909</v>
      </c>
      <c r="AN494" s="121">
        <f>AJ494+W494*Escenarios!$E$11/Escenarios!$E$12+AM494</f>
        <v>1.2056140875443395</v>
      </c>
      <c r="AO494" s="121">
        <f>0.0526*AJ494*Observaciones!$F493^1.218</f>
        <v>0</v>
      </c>
      <c r="AP494" s="121">
        <f>AO494*Constantes!$E$38</f>
        <v>0</v>
      </c>
      <c r="AQ494" s="121">
        <f t="shared" si="68"/>
        <v>0</v>
      </c>
      <c r="AR494" s="15"/>
      <c r="AS494" s="74">
        <v>488</v>
      </c>
      <c r="AT494" s="146">
        <f>ETo!$I493*((1-Constantes!$F$19)*ETo!$K493+ETo!$L493)</f>
        <v>1.4368054725696344</v>
      </c>
      <c r="AU494" s="121">
        <f>MIN(AT494*Constantes!$F$17,0.8*(AX493+Observaciones!$F493-AV494-AW494-Constantes!$D$14))</f>
        <v>0.89639905251040419</v>
      </c>
      <c r="AV494" s="121">
        <f>IF(Observaciones!$F493&gt;0.05*Constantes!$F$18,((Observaciones!$F493-0.05*Constantes!$F$18)^2)/(Observaciones!$F493+0.95*Constantes!$F$18),0)</f>
        <v>0</v>
      </c>
      <c r="AW494" s="121">
        <f>MAX(0,AX493+Observaciones!$F493-AV494-Constantes!$D$13)</f>
        <v>0</v>
      </c>
      <c r="AX494" s="121">
        <f>AX493+Observaciones!$F493-AV494-AU494-AW494-AY493</f>
        <v>34.051063462450671</v>
      </c>
      <c r="AY494" s="121">
        <f>MAX(0,(AX494-Constantes!$D$14)*(1-EXP(-Constantes!$D$22)))</f>
        <v>0.11772501758359737</v>
      </c>
      <c r="AZ494" s="119">
        <f>AZ493+(Entradas!$F$19*AW494-BA493)/(800*Entradas!$D$44)</f>
        <v>0</v>
      </c>
      <c r="BA494" s="119">
        <f>8000*Entradas!$D$45*AZ494/Constantes!$F$32</f>
        <v>0</v>
      </c>
      <c r="BB494" s="119">
        <f>10*Escenarios!$F$11*AV494</f>
        <v>0</v>
      </c>
      <c r="BC494" s="119">
        <f>10*Escenarios!$F$11*BA494</f>
        <v>0</v>
      </c>
      <c r="BD494" s="119">
        <f>0.001*Observaciones!$F493*Escenarios!$F$9</f>
        <v>0</v>
      </c>
      <c r="BE494" s="119">
        <f>Observaciones!$I493</f>
        <v>0</v>
      </c>
      <c r="BF494" s="119">
        <f>MIN(0.0005*ETo!$M493*Escenarios!$F$9*(BJ493/Constantes!$F$27)^(2/3),BJ493+BB494+BE494+BC494+BD494)</f>
        <v>12.559851286957471</v>
      </c>
      <c r="BG494" s="119">
        <f>MIN(Constantes!$F$26*(BJ493/Constantes!$F$27)^(2/3),BJ493+BB494+BC494+BD494+BE494-BF494)</f>
        <v>57.803361411467975</v>
      </c>
      <c r="BH494" s="119">
        <f>MIN(Entradas!$F$20,BJ493+BB494+BC494+BD494+BE494-BF494-BG494)</f>
        <v>1</v>
      </c>
      <c r="BI494" s="119">
        <f>MAX(0,BJ493+BB494+BC494+BD494+BE494-BF494-BG494-BH494-Constantes!$F$27)</f>
        <v>0</v>
      </c>
      <c r="BJ494" s="119">
        <f t="shared" si="69"/>
        <v>4023.1606091292588</v>
      </c>
      <c r="BK494" s="119">
        <f>(Escenarios!$F$11*AU494+0.1*BF494)/(Escenarios!$F$12)</f>
        <v>0.88106153890111671</v>
      </c>
      <c r="BL494" s="119">
        <f>BI494/10/Escenarios!$F$12</f>
        <v>0</v>
      </c>
      <c r="BM494" s="119">
        <f>(Escenarios!$F$11*AW494+0.1*BG494)/(Escenarios!$F$12)</f>
        <v>0.16515246117562279</v>
      </c>
      <c r="BN494" s="121">
        <f t="shared" si="70"/>
        <v>204.0538929340851</v>
      </c>
      <c r="BO494" s="121">
        <f>MAX(0,(BN494-Constantes!$D$13)*(1-EXP(-Constantes!$D$23)))</f>
        <v>1.1297492617327303</v>
      </c>
      <c r="BP494" s="121">
        <f>BL494+AY494*Escenarios!$F$11/Escenarios!$F$12+BO494</f>
        <v>1.2407471354544077</v>
      </c>
      <c r="BQ494" s="121">
        <f>0.0526*BL494*Observaciones!$F493^1.218</f>
        <v>0</v>
      </c>
      <c r="BR494" s="121">
        <f>BQ494*Constantes!$F$38</f>
        <v>0</v>
      </c>
      <c r="BS494" s="121">
        <f t="shared" si="71"/>
        <v>0</v>
      </c>
      <c r="BT494" s="15"/>
      <c r="BU494" s="74">
        <v>488</v>
      </c>
      <c r="BV494" s="75">
        <f>0.0526*Observaciones!$F493^2.218</f>
        <v>0</v>
      </c>
      <c r="BW494" s="75">
        <f>IF(Observaciones!$F493&gt;0.05*$CA$7,((Observaciones!$F493-0.05*$CA$7)^2)/(Observaciones!$F493+0.95*$CA$7),0)</f>
        <v>0</v>
      </c>
      <c r="BX494" s="75">
        <f>0.0526*BW494*Observaciones!$F493^1.218</f>
        <v>0</v>
      </c>
      <c r="BY494" s="27"/>
      <c r="BZ494" s="27"/>
      <c r="CA494" s="103"/>
      <c r="CB494" s="37"/>
    </row>
    <row r="495" spans="2:80" s="2" customFormat="1" ht="14.5" x14ac:dyDescent="0.35">
      <c r="B495" s="36"/>
      <c r="C495" s="74">
        <v>489</v>
      </c>
      <c r="D495" s="146">
        <f>ETo!$I494*((1-Constantes!$D$19)*ETo!$K494+ETo!$L494)</f>
        <v>1.3967421855149662</v>
      </c>
      <c r="E495" s="75">
        <f>MIN(D495*Constantes!$D$17,0.8*(H494+Observaciones!$F494-F495-G495-Constantes!$D$14))</f>
        <v>0.86876761163754701</v>
      </c>
      <c r="F495" s="75">
        <f>IF(Observaciones!$F494&gt;0.05*Constantes!$D$18,((Observaciones!$F494-0.05*Constantes!$D$18)^2)/(Observaciones!$F494+0.95*Constantes!$D$18),0)</f>
        <v>0</v>
      </c>
      <c r="G495" s="75">
        <f>MAX(0,H494+Observaciones!$F494-F495-Constantes!$D$13)</f>
        <v>0</v>
      </c>
      <c r="H495" s="75">
        <f>H494+Observaciones!$F494-F495-E495-G495-I494</f>
        <v>33.075699421003257</v>
      </c>
      <c r="I495" s="75">
        <f>MAX(0,(H495-Constantes!$D$14)*(1-EXP(-Constantes!$D$22)))</f>
        <v>0.10429689259843938</v>
      </c>
      <c r="J495" s="75">
        <f t="shared" si="63"/>
        <v>192.44610087342556</v>
      </c>
      <c r="K495" s="75">
        <f>MAX(0,(J495-Constantes!$D$13)*(1-EXP(-Constantes!$D$23)))</f>
        <v>1.0495683851077864</v>
      </c>
      <c r="L495" s="75">
        <f t="shared" si="64"/>
        <v>1.1538652777062257</v>
      </c>
      <c r="M495" s="75">
        <f>0.0526*F495*Observaciones!$F494^1.218</f>
        <v>0</v>
      </c>
      <c r="N495" s="75">
        <f>M495*Constantes!$D$38</f>
        <v>0</v>
      </c>
      <c r="O495" s="75">
        <f t="shared" si="65"/>
        <v>0</v>
      </c>
      <c r="P495" s="15"/>
      <c r="Q495" s="120">
        <v>489</v>
      </c>
      <c r="R495" s="146">
        <f>ETo!$I494*((1-Constantes!$E$19)*ETo!$K494+ETo!$L494)</f>
        <v>1.3969555410354864</v>
      </c>
      <c r="S495" s="121">
        <f>MIN(R495*Constantes!$E$17,0.8*(V494+Observaciones!$F494-T495-U495-Constantes!$D$14))</f>
        <v>0.86953018394683546</v>
      </c>
      <c r="T495" s="121">
        <f>IF(Observaciones!$F494&gt;0.05*Constantes!$E$18,((Observaciones!$F494-0.05*Constantes!$E$18)^2)/(Observaciones!$F494+0.95*Constantes!$E$18),0)</f>
        <v>0</v>
      </c>
      <c r="U495" s="121">
        <f>MAX(0,V494+Observaciones!$F494-T495-Constantes!$D$13)</f>
        <v>0</v>
      </c>
      <c r="V495" s="121">
        <f>V494+Observaciones!$F494-T495-S495-U495-W494</f>
        <v>33.072333854219934</v>
      </c>
      <c r="W495" s="121">
        <f>MAX(0,(V495-Constantes!$D$14)*(1-EXP(-Constantes!$D$22)))</f>
        <v>0.10425055784598604</v>
      </c>
      <c r="X495" s="119">
        <f>X494+(Entradas!$E$19*U495-Y494)/(800*Entradas!$D$44)</f>
        <v>0</v>
      </c>
      <c r="Y495" s="119">
        <f>8000*Entradas!$D$45*X495/Constantes!$E$32</f>
        <v>0</v>
      </c>
      <c r="Z495" s="119">
        <f>10*Escenarios!$E$11*T495</f>
        <v>0</v>
      </c>
      <c r="AA495" s="119">
        <f>10*Escenarios!$E$11*Y495</f>
        <v>0</v>
      </c>
      <c r="AB495" s="119">
        <f>0.001*Observaciones!$F494*Escenarios!$E$9</f>
        <v>0</v>
      </c>
      <c r="AC495" s="119">
        <f>Observaciones!$I494</f>
        <v>0</v>
      </c>
      <c r="AD495" s="119">
        <f>MIN(0.0005*ETo!$M494*Escenarios!$E$9*(AH494/Constantes!$E$27)^(2/3),AH494+Z495+AA495+AB495+AC495)</f>
        <v>3.9722632506656925</v>
      </c>
      <c r="AE495" s="119">
        <f>MIN(Constantes!$E$26*(AH494/Constantes!$E$27)^(2/3),AH494+Z495+AA495+AB495+AC495-AD495)</f>
        <v>18.790572987752839</v>
      </c>
      <c r="AF495" s="119">
        <f>MIN(Entradas!$E$20,AH494+Z495+AA495+AB495+AC495-AD495-AE495)</f>
        <v>1</v>
      </c>
      <c r="AG495" s="119">
        <f>MAX(0,AH494+Z495+AA495+AB495+AC495-AD495-AE495-AF495-Constantes!$E$27)</f>
        <v>0</v>
      </c>
      <c r="AH495" s="119">
        <f t="shared" si="66"/>
        <v>6047.4265775800704</v>
      </c>
      <c r="AI495" s="119">
        <f>(Escenarios!$E$11*S495+0.1*AD495)/(Escenarios!$E$12)</f>
        <v>0.86845764774949696</v>
      </c>
      <c r="AJ495" s="119">
        <f>AG495/10/Escenarios!$E$12</f>
        <v>0</v>
      </c>
      <c r="AK495" s="119">
        <f>(Escenarios!$E$11*U495+0.1*AE495)/(Escenarios!$E$12)</f>
        <v>5.3687351393579545E-2</v>
      </c>
      <c r="AL495" s="121">
        <f t="shared" si="67"/>
        <v>197.18451228665842</v>
      </c>
      <c r="AM495" s="121">
        <f>MAX(0,(AL495-Constantes!$D$13)*(1-EXP(-Constantes!$D$23)))</f>
        <v>1.0822989835658934</v>
      </c>
      <c r="AN495" s="121">
        <f>AJ495+W495*Escenarios!$E$11/Escenarios!$E$12+AM495</f>
        <v>1.1850602477283654</v>
      </c>
      <c r="AO495" s="121">
        <f>0.0526*AJ495*Observaciones!$F494^1.218</f>
        <v>0</v>
      </c>
      <c r="AP495" s="121">
        <f>AO495*Constantes!$E$38</f>
        <v>0</v>
      </c>
      <c r="AQ495" s="121">
        <f t="shared" si="68"/>
        <v>0</v>
      </c>
      <c r="AR495" s="15"/>
      <c r="AS495" s="74">
        <v>489</v>
      </c>
      <c r="AT495" s="146">
        <f>ETo!$I494*((1-Constantes!$F$19)*ETo!$K494+ETo!$L494)</f>
        <v>1.3976343995098692</v>
      </c>
      <c r="AU495" s="121">
        <f>MIN(AT495*Constantes!$F$17,0.8*(AX494+Observaciones!$F494-AV495-AW495-Constantes!$D$14))</f>
        <v>0.87196087110941589</v>
      </c>
      <c r="AV495" s="121">
        <f>IF(Observaciones!$F494&gt;0.05*Constantes!$F$18,((Observaciones!$F494-0.05*Constantes!$F$18)^2)/(Observaciones!$F494+0.95*Constantes!$F$18),0)</f>
        <v>0</v>
      </c>
      <c r="AW495" s="121">
        <f>MAX(0,AX494+Observaciones!$F494-AV495-Constantes!$D$13)</f>
        <v>0</v>
      </c>
      <c r="AX495" s="121">
        <f>AX494+Observaciones!$F494-AV495-AU495-AW495-AY494</f>
        <v>33.06137757375766</v>
      </c>
      <c r="AY495" s="121">
        <f>MAX(0,(AX495-Constantes!$D$14)*(1-EXP(-Constantes!$D$22)))</f>
        <v>0.10409971949520828</v>
      </c>
      <c r="AZ495" s="119">
        <f>AZ494+(Entradas!$F$19*AW495-BA494)/(800*Entradas!$D$44)</f>
        <v>0</v>
      </c>
      <c r="BA495" s="119">
        <f>8000*Entradas!$D$45*AZ495/Constantes!$F$32</f>
        <v>0</v>
      </c>
      <c r="BB495" s="119">
        <f>10*Escenarios!$F$11*AV495</f>
        <v>0</v>
      </c>
      <c r="BC495" s="119">
        <f>10*Escenarios!$F$11*BA495</f>
        <v>0</v>
      </c>
      <c r="BD495" s="119">
        <f>0.001*Observaciones!$F494*Escenarios!$F$9</f>
        <v>0</v>
      </c>
      <c r="BE495" s="119">
        <f>Observaciones!$I494</f>
        <v>0</v>
      </c>
      <c r="BF495" s="119">
        <f>MIN(0.0005*ETo!$M494*Escenarios!$F$9*(BJ494/Constantes!$F$27)^(2/3),BJ494+BB495+BE495+BC495+BD495)</f>
        <v>12.077037246229093</v>
      </c>
      <c r="BG495" s="119">
        <f>MIN(Constantes!$F$26*(BJ494/Constantes!$F$27)^(2/3),BJ494+BB495+BC495+BD495+BE495-BF495)</f>
        <v>57.129760927362121</v>
      </c>
      <c r="BH495" s="119">
        <f>MIN(Entradas!$F$20,BJ494+BB495+BC495+BD495+BE495-BF495-BG495)</f>
        <v>1</v>
      </c>
      <c r="BI495" s="119">
        <f>MAX(0,BJ494+BB495+BC495+BD495+BE495-BF495-BG495-BH495-Constantes!$F$27)</f>
        <v>0</v>
      </c>
      <c r="BJ495" s="119">
        <f t="shared" si="69"/>
        <v>3952.9538109556679</v>
      </c>
      <c r="BK495" s="119">
        <f>(Escenarios!$F$11*AU495+0.1*BF495)/(Escenarios!$F$12)</f>
        <v>0.85664035632096092</v>
      </c>
      <c r="BL495" s="119">
        <f>BI495/10/Escenarios!$F$12</f>
        <v>0</v>
      </c>
      <c r="BM495" s="119">
        <f>(Escenarios!$F$11*AW495+0.1*BG495)/(Escenarios!$F$12)</f>
        <v>0.16322788836389179</v>
      </c>
      <c r="BN495" s="121">
        <f t="shared" si="70"/>
        <v>203.08737156071624</v>
      </c>
      <c r="BO495" s="121">
        <f>MAX(0,(BN495-Constantes!$D$13)*(1-EXP(-Constantes!$D$23)))</f>
        <v>1.1230730109359826</v>
      </c>
      <c r="BP495" s="121">
        <f>BL495+AY495*Escenarios!$F$11/Escenarios!$F$12+BO495</f>
        <v>1.2212241750314647</v>
      </c>
      <c r="BQ495" s="121">
        <f>0.0526*BL495*Observaciones!$F494^1.218</f>
        <v>0</v>
      </c>
      <c r="BR495" s="121">
        <f>BQ495*Constantes!$F$38</f>
        <v>0</v>
      </c>
      <c r="BS495" s="121">
        <f t="shared" si="71"/>
        <v>0</v>
      </c>
      <c r="BT495" s="15"/>
      <c r="BU495" s="74">
        <v>489</v>
      </c>
      <c r="BV495" s="75">
        <f>0.0526*Observaciones!$F494^2.218</f>
        <v>0</v>
      </c>
      <c r="BW495" s="75">
        <f>IF(Observaciones!$F494&gt;0.05*$CA$7,((Observaciones!$F494-0.05*$CA$7)^2)/(Observaciones!$F494+0.95*$CA$7),0)</f>
        <v>0</v>
      </c>
      <c r="BX495" s="75">
        <f>0.0526*BW495*Observaciones!$F494^1.218</f>
        <v>0</v>
      </c>
      <c r="BY495" s="27"/>
      <c r="BZ495" s="27"/>
      <c r="CA495" s="103"/>
      <c r="CB495" s="37"/>
    </row>
    <row r="496" spans="2:80" s="2" customFormat="1" ht="14.5" x14ac:dyDescent="0.35">
      <c r="B496" s="36"/>
      <c r="C496" s="74">
        <v>490</v>
      </c>
      <c r="D496" s="146">
        <f>ETo!$I495*((1-Constantes!$D$19)*ETo!$K495+ETo!$L495)</f>
        <v>1.3733226550255506</v>
      </c>
      <c r="E496" s="75">
        <f>MIN(D496*Constantes!$D$17,0.8*(H495+Observaciones!$F495-F496-G496-Constantes!$D$14))</f>
        <v>0.85420076474198992</v>
      </c>
      <c r="F496" s="75">
        <f>IF(Observaciones!$F495&gt;0.05*Constantes!$D$18,((Observaciones!$F495-0.05*Constantes!$D$18)^2)/(Observaciones!$F495+0.95*Constantes!$D$18),0)</f>
        <v>0</v>
      </c>
      <c r="G496" s="75">
        <f>MAX(0,H495+Observaciones!$F495-F496-Constantes!$D$13)</f>
        <v>0</v>
      </c>
      <c r="H496" s="75">
        <f>H495+Observaciones!$F495-F496-E496-G496-I495</f>
        <v>34.117201763662827</v>
      </c>
      <c r="I496" s="75">
        <f>MAX(0,(H496-Constantes!$D$14)*(1-EXP(-Constantes!$D$22)))</f>
        <v>0.11863556312069234</v>
      </c>
      <c r="J496" s="75">
        <f t="shared" si="63"/>
        <v>191.39653248831777</v>
      </c>
      <c r="K496" s="75">
        <f>MAX(0,(J496-Constantes!$D$13)*(1-EXP(-Constantes!$D$23)))</f>
        <v>1.0423184866985116</v>
      </c>
      <c r="L496" s="75">
        <f t="shared" si="64"/>
        <v>1.1609540498192039</v>
      </c>
      <c r="M496" s="75">
        <f>0.0526*F496*Observaciones!$F495^1.218</f>
        <v>0</v>
      </c>
      <c r="N496" s="75">
        <f>M496*Constantes!$D$38</f>
        <v>0</v>
      </c>
      <c r="O496" s="75">
        <f t="shared" si="65"/>
        <v>0</v>
      </c>
      <c r="P496" s="15"/>
      <c r="Q496" s="120">
        <v>490</v>
      </c>
      <c r="R496" s="146">
        <f>ETo!$I495*((1-Constantes!$E$19)*ETo!$K495+ETo!$L495)</f>
        <v>1.3735327164410205</v>
      </c>
      <c r="S496" s="121">
        <f>MIN(R496*Constantes!$E$17,0.8*(V495+Observaciones!$F495-T496-U496-Constantes!$D$14))</f>
        <v>0.85495072713528686</v>
      </c>
      <c r="T496" s="121">
        <f>IF(Observaciones!$F495&gt;0.05*Constantes!$E$18,((Observaciones!$F495-0.05*Constantes!$E$18)^2)/(Observaciones!$F495+0.95*Constantes!$E$18),0)</f>
        <v>0</v>
      </c>
      <c r="U496" s="121">
        <f>MAX(0,V495+Observaciones!$F495-T496-Constantes!$D$13)</f>
        <v>0</v>
      </c>
      <c r="V496" s="121">
        <f>V495+Observaciones!$F495-T496-S496-U496-W495</f>
        <v>34.113132569238658</v>
      </c>
      <c r="W496" s="121">
        <f>MAX(0,(V496-Constantes!$D$14)*(1-EXP(-Constantes!$D$22)))</f>
        <v>0.11857954131858084</v>
      </c>
      <c r="X496" s="119">
        <f>X495+(Entradas!$E$19*U496-Y495)/(800*Entradas!$D$44)</f>
        <v>0</v>
      </c>
      <c r="Y496" s="119">
        <f>8000*Entradas!$D$45*X496/Constantes!$E$32</f>
        <v>0</v>
      </c>
      <c r="Z496" s="119">
        <f>10*Escenarios!$E$11*T496</f>
        <v>0</v>
      </c>
      <c r="AA496" s="119">
        <f>10*Escenarios!$E$11*Y496</f>
        <v>0</v>
      </c>
      <c r="AB496" s="119">
        <f>0.001*Observaciones!$F495*Escenarios!$E$9</f>
        <v>10</v>
      </c>
      <c r="AC496" s="119">
        <f>Observaciones!$I495</f>
        <v>0</v>
      </c>
      <c r="AD496" s="119">
        <f>MIN(0.0005*ETo!$M495*Escenarios!$E$9*(AH495/Constantes!$E$27)^(2/3),AH495+Z496+AA496+AB496+AC496)</f>
        <v>3.8963772146718285</v>
      </c>
      <c r="AE496" s="119">
        <f>MIN(Constantes!$E$26*(AH495/Constantes!$E$27)^(2/3),AH495+Z496+AA496+AB496+AC496-AD496)</f>
        <v>18.741509664052579</v>
      </c>
      <c r="AF496" s="119">
        <f>MIN(Entradas!$E$20,AH495+Z496+AA496+AB496+AC496-AD496-AE496)</f>
        <v>1</v>
      </c>
      <c r="AG496" s="119">
        <f>MAX(0,AH495+Z496+AA496+AB496+AC496-AD496-AE496-AF496-Constantes!$E$27)</f>
        <v>0</v>
      </c>
      <c r="AH496" s="119">
        <f t="shared" si="66"/>
        <v>6033.7886907013462</v>
      </c>
      <c r="AI496" s="119">
        <f>(Escenarios!$E$11*S496+0.1*AD496)/(Escenarios!$E$12)</f>
        <v>0.85386965164670225</v>
      </c>
      <c r="AJ496" s="119">
        <f>AG496/10/Escenarios!$E$12</f>
        <v>0</v>
      </c>
      <c r="AK496" s="119">
        <f>(Escenarios!$E$11*U496+0.1*AE496)/(Escenarios!$E$12)</f>
        <v>5.3547170468721657E-2</v>
      </c>
      <c r="AL496" s="121">
        <f t="shared" si="67"/>
        <v>196.15576047356126</v>
      </c>
      <c r="AM496" s="121">
        <f>MAX(0,(AL496-Constantes!$D$13)*(1-EXP(-Constantes!$D$23)))</f>
        <v>1.0751928757227671</v>
      </c>
      <c r="AN496" s="121">
        <f>AJ496+W496*Escenarios!$E$11/Escenarios!$E$12+AM496</f>
        <v>1.1920784235939397</v>
      </c>
      <c r="AO496" s="121">
        <f>0.0526*AJ496*Observaciones!$F495^1.218</f>
        <v>0</v>
      </c>
      <c r="AP496" s="121">
        <f>AO496*Constantes!$E$38</f>
        <v>0</v>
      </c>
      <c r="AQ496" s="121">
        <f t="shared" si="68"/>
        <v>0</v>
      </c>
      <c r="AR496" s="15"/>
      <c r="AS496" s="74">
        <v>490</v>
      </c>
      <c r="AT496" s="146">
        <f>ETo!$I495*((1-Constantes!$F$19)*ETo!$K495+ETo!$L495)</f>
        <v>1.3742010936720623</v>
      </c>
      <c r="AU496" s="121">
        <f>MIN(AT496*Constantes!$F$17,0.8*(AX495+Observaciones!$F495-AV496-AW496-Constantes!$D$14))</f>
        <v>0.85734122109330801</v>
      </c>
      <c r="AV496" s="121">
        <f>IF(Observaciones!$F495&gt;0.05*Constantes!$F$18,((Observaciones!$F495-0.05*Constantes!$F$18)^2)/(Observaciones!$F495+0.95*Constantes!$F$18),0)</f>
        <v>0</v>
      </c>
      <c r="AW496" s="121">
        <f>MAX(0,AX495+Observaciones!$F495-AV496-Constantes!$D$13)</f>
        <v>0</v>
      </c>
      <c r="AX496" s="121">
        <f>AX495+Observaciones!$F495-AV496-AU496-AW496-AY495</f>
        <v>34.099936633169143</v>
      </c>
      <c r="AY496" s="121">
        <f>MAX(0,(AX496-Constantes!$D$14)*(1-EXP(-Constantes!$D$22)))</f>
        <v>0.11839786896722508</v>
      </c>
      <c r="AZ496" s="119">
        <f>AZ495+(Entradas!$F$19*AW496-BA495)/(800*Entradas!$D$44)</f>
        <v>0</v>
      </c>
      <c r="BA496" s="119">
        <f>8000*Entradas!$D$45*AZ496/Constantes!$F$32</f>
        <v>0</v>
      </c>
      <c r="BB496" s="119">
        <f>10*Escenarios!$F$11*AV496</f>
        <v>0</v>
      </c>
      <c r="BC496" s="119">
        <f>10*Escenarios!$F$11*BA496</f>
        <v>0</v>
      </c>
      <c r="BD496" s="119">
        <f>0.001*Observaciones!$F495*Escenarios!$F$9</f>
        <v>40</v>
      </c>
      <c r="BE496" s="119">
        <f>Observaciones!$I495</f>
        <v>0</v>
      </c>
      <c r="BF496" s="119">
        <f>MIN(0.0005*ETo!$M495*Escenarios!$F$9*(BJ495/Constantes!$F$27)^(2/3),BJ495+BB496+BE496+BC496+BD496)</f>
        <v>11.738747021127429</v>
      </c>
      <c r="BG496" s="119">
        <f>MIN(Constantes!$F$26*(BJ495/Constantes!$F$27)^(2/3),BJ495+BB496+BC496+BD496+BE496-BF496)</f>
        <v>56.463178131703998</v>
      </c>
      <c r="BH496" s="119">
        <f>MIN(Entradas!$F$20,BJ495+BB496+BC496+BD496+BE496-BF496-BG496)</f>
        <v>1</v>
      </c>
      <c r="BI496" s="119">
        <f>MAX(0,BJ495+BB496+BC496+BD496+BE496-BF496-BG496-BH496-Constantes!$F$27)</f>
        <v>0</v>
      </c>
      <c r="BJ496" s="119">
        <f t="shared" si="69"/>
        <v>3923.7518858028366</v>
      </c>
      <c r="BK496" s="119">
        <f>(Escenarios!$F$11*AU496+0.1*BF496)/(Escenarios!$F$12)</f>
        <v>0.84188957137691167</v>
      </c>
      <c r="BL496" s="119">
        <f>BI496/10/Escenarios!$F$12</f>
        <v>0</v>
      </c>
      <c r="BM496" s="119">
        <f>(Escenarios!$F$11*AW496+0.1*BG496)/(Escenarios!$F$12)</f>
        <v>0.16132336609058287</v>
      </c>
      <c r="BN496" s="121">
        <f t="shared" si="70"/>
        <v>202.12562191587085</v>
      </c>
      <c r="BO496" s="121">
        <f>MAX(0,(BN496-Constantes!$D$13)*(1-EXP(-Constantes!$D$23)))</f>
        <v>1.1164297208757841</v>
      </c>
      <c r="BP496" s="121">
        <f>BL496+AY496*Escenarios!$F$11/Escenarios!$F$12+BO496</f>
        <v>1.2280619973305962</v>
      </c>
      <c r="BQ496" s="121">
        <f>0.0526*BL496*Observaciones!$F495^1.218</f>
        <v>0</v>
      </c>
      <c r="BR496" s="121">
        <f>BQ496*Constantes!$F$38</f>
        <v>0</v>
      </c>
      <c r="BS496" s="121">
        <f t="shared" si="71"/>
        <v>0</v>
      </c>
      <c r="BT496" s="15"/>
      <c r="BU496" s="74">
        <v>490</v>
      </c>
      <c r="BV496" s="75">
        <f>0.0526*Observaciones!$F495^2.218</f>
        <v>0.24472045674166781</v>
      </c>
      <c r="BW496" s="75">
        <f>IF(Observaciones!$F495&gt;0.05*$CA$7,((Observaciones!$F495-0.05*$CA$7)^2)/(Observaciones!$F495+0.95*$CA$7),0)</f>
        <v>2.0605192437462322E-3</v>
      </c>
      <c r="BX496" s="75">
        <f>0.0526*BW496*Observaciones!$F495^1.218</f>
        <v>2.5212560522728692E-4</v>
      </c>
      <c r="BY496" s="27"/>
      <c r="BZ496" s="27"/>
      <c r="CA496" s="103"/>
      <c r="CB496" s="37"/>
    </row>
    <row r="497" spans="2:80" s="2" customFormat="1" ht="14.5" x14ac:dyDescent="0.35">
      <c r="B497" s="36"/>
      <c r="C497" s="74">
        <v>491</v>
      </c>
      <c r="D497" s="146">
        <f>ETo!$I496*((1-Constantes!$D$19)*ETo!$K496+ETo!$L496)</f>
        <v>1.365266580866741</v>
      </c>
      <c r="E497" s="75">
        <f>MIN(D497*Constantes!$D$17,0.8*(H496+Observaciones!$F496-F497-G497-Constantes!$D$14))</f>
        <v>0.84918992138184357</v>
      </c>
      <c r="F497" s="75">
        <f>IF(Observaciones!$F496&gt;0.05*Constantes!$D$18,((Observaciones!$F496-0.05*Constantes!$D$18)^2)/(Observaciones!$F496+0.95*Constantes!$D$18),0)</f>
        <v>0</v>
      </c>
      <c r="G497" s="75">
        <f>MAX(0,H496+Observaciones!$F496-F497-Constantes!$D$13)</f>
        <v>0</v>
      </c>
      <c r="H497" s="75">
        <f>H496+Observaciones!$F496-F497-E497-G497-I496</f>
        <v>33.149376279160293</v>
      </c>
      <c r="I497" s="75">
        <f>MAX(0,(H497-Constantes!$D$14)*(1-EXP(-Constantes!$D$22)))</f>
        <v>0.10531122367668816</v>
      </c>
      <c r="J497" s="75">
        <f t="shared" si="63"/>
        <v>190.35421400161925</v>
      </c>
      <c r="K497" s="75">
        <f>MAX(0,(J497-Constantes!$D$13)*(1-EXP(-Constantes!$D$23)))</f>
        <v>1.0351186669955796</v>
      </c>
      <c r="L497" s="75">
        <f t="shared" si="64"/>
        <v>1.1404298906722679</v>
      </c>
      <c r="M497" s="75">
        <f>0.0526*F497*Observaciones!$F496^1.218</f>
        <v>0</v>
      </c>
      <c r="N497" s="75">
        <f>M497*Constantes!$D$38</f>
        <v>0</v>
      </c>
      <c r="O497" s="75">
        <f t="shared" si="65"/>
        <v>0</v>
      </c>
      <c r="P497" s="15"/>
      <c r="Q497" s="120">
        <v>491</v>
      </c>
      <c r="R497" s="146">
        <f>ETo!$I496*((1-Constantes!$E$19)*ETo!$K496+ETo!$L496)</f>
        <v>1.3654758342912219</v>
      </c>
      <c r="S497" s="121">
        <f>MIN(R497*Constantes!$E$17,0.8*(V496+Observaciones!$F496-T497-U497-Constantes!$D$14))</f>
        <v>0.84993574848209408</v>
      </c>
      <c r="T497" s="121">
        <f>IF(Observaciones!$F496&gt;0.05*Constantes!$E$18,((Observaciones!$F496-0.05*Constantes!$E$18)^2)/(Observaciones!$F496+0.95*Constantes!$E$18),0)</f>
        <v>0</v>
      </c>
      <c r="U497" s="121">
        <f>MAX(0,V496+Observaciones!$F496-T497-Constantes!$D$13)</f>
        <v>0</v>
      </c>
      <c r="V497" s="121">
        <f>V496+Observaciones!$F496-T497-S497-U497-W496</f>
        <v>33.144617279437981</v>
      </c>
      <c r="W497" s="121">
        <f>MAX(0,(V497-Constantes!$D$14)*(1-EXP(-Constantes!$D$22)))</f>
        <v>0.10524570512119506</v>
      </c>
      <c r="X497" s="119">
        <f>X496+(Entradas!$E$19*U497-Y496)/(800*Entradas!$D$44)</f>
        <v>0</v>
      </c>
      <c r="Y497" s="119">
        <f>8000*Entradas!$D$45*X497/Constantes!$E$32</f>
        <v>0</v>
      </c>
      <c r="Z497" s="119">
        <f>10*Escenarios!$E$11*T497</f>
        <v>0</v>
      </c>
      <c r="AA497" s="119">
        <f>10*Escenarios!$E$11*Y497</f>
        <v>0</v>
      </c>
      <c r="AB497" s="119">
        <f>0.001*Observaciones!$F496*Escenarios!$E$9</f>
        <v>0</v>
      </c>
      <c r="AC497" s="119">
        <f>Observaciones!$I496</f>
        <v>0</v>
      </c>
      <c r="AD497" s="119">
        <f>MIN(0.0005*ETo!$M496*Escenarios!$E$9*(AH496/Constantes!$E$27)^(2/3),AH496+Z497+AA497+AB497+AC497)</f>
        <v>3.8690643303100511</v>
      </c>
      <c r="AE497" s="119">
        <f>MIN(Constantes!$E$26*(AH496/Constantes!$E$27)^(2/3),AH496+Z497+AA497+AB497+AC497-AD497)</f>
        <v>18.713322384779683</v>
      </c>
      <c r="AF497" s="119">
        <f>MIN(Entradas!$E$20,AH496+Z497+AA497+AB497+AC497-AD497-AE497)</f>
        <v>1</v>
      </c>
      <c r="AG497" s="119">
        <f>MAX(0,AH496+Z497+AA497+AB497+AC497-AD497-AE497-AF497-Constantes!$E$27)</f>
        <v>0</v>
      </c>
      <c r="AH497" s="119">
        <f t="shared" si="66"/>
        <v>6010.2063039862569</v>
      </c>
      <c r="AI497" s="119">
        <f>(Escenarios!$E$11*S497+0.1*AD497)/(Escenarios!$E$12)</f>
        <v>0.84884827873323576</v>
      </c>
      <c r="AJ497" s="119">
        <f>AG497/10/Escenarios!$E$12</f>
        <v>0</v>
      </c>
      <c r="AK497" s="119">
        <f>(Escenarios!$E$11*U497+0.1*AE497)/(Escenarios!$E$12)</f>
        <v>5.3466635385084817E-2</v>
      </c>
      <c r="AL497" s="121">
        <f t="shared" si="67"/>
        <v>195.13403423322359</v>
      </c>
      <c r="AM497" s="121">
        <f>MAX(0,(AL497-Constantes!$D$13)*(1-EXP(-Constantes!$D$23)))</f>
        <v>1.0681352970555347</v>
      </c>
      <c r="AN497" s="121">
        <f>AJ497+W497*Escenarios!$E$11/Escenarios!$E$12+AM497</f>
        <v>1.1718774921035697</v>
      </c>
      <c r="AO497" s="121">
        <f>0.0526*AJ497*Observaciones!$F496^1.218</f>
        <v>0</v>
      </c>
      <c r="AP497" s="121">
        <f>AO497*Constantes!$E$38</f>
        <v>0</v>
      </c>
      <c r="AQ497" s="121">
        <f t="shared" si="68"/>
        <v>0</v>
      </c>
      <c r="AR497" s="15"/>
      <c r="AS497" s="74">
        <v>491</v>
      </c>
      <c r="AT497" s="146">
        <f>ETo!$I496*((1-Constantes!$F$19)*ETo!$K496+ETo!$L496)</f>
        <v>1.366141640641843</v>
      </c>
      <c r="AU497" s="121">
        <f>MIN(AT497*Constantes!$F$17,0.8*(AX496+Observaciones!$F496-AV497-AW497-Constantes!$D$14))</f>
        <v>0.85231306230774861</v>
      </c>
      <c r="AV497" s="121">
        <f>IF(Observaciones!$F496&gt;0.05*Constantes!$F$18,((Observaciones!$F496-0.05*Constantes!$F$18)^2)/(Observaciones!$F496+0.95*Constantes!$F$18),0)</f>
        <v>0</v>
      </c>
      <c r="AW497" s="121">
        <f>MAX(0,AX496+Observaciones!$F496-AV497-Constantes!$D$13)</f>
        <v>0</v>
      </c>
      <c r="AX497" s="121">
        <f>AX496+Observaciones!$F496-AV497-AU497-AW497-AY496</f>
        <v>33.129225701894171</v>
      </c>
      <c r="AY497" s="121">
        <f>MAX(0,(AX497-Constantes!$D$14)*(1-EXP(-Constantes!$D$22)))</f>
        <v>0.10503380472483606</v>
      </c>
      <c r="AZ497" s="119">
        <f>AZ496+(Entradas!$F$19*AW497-BA496)/(800*Entradas!$D$44)</f>
        <v>0</v>
      </c>
      <c r="BA497" s="119">
        <f>8000*Entradas!$D$45*AZ497/Constantes!$F$32</f>
        <v>0</v>
      </c>
      <c r="BB497" s="119">
        <f>10*Escenarios!$F$11*AV497</f>
        <v>0</v>
      </c>
      <c r="BC497" s="119">
        <f>10*Escenarios!$F$11*BA497</f>
        <v>0</v>
      </c>
      <c r="BD497" s="119">
        <f>0.001*Observaciones!$F496*Escenarios!$F$9</f>
        <v>0</v>
      </c>
      <c r="BE497" s="119">
        <f>Observaciones!$I496</f>
        <v>0</v>
      </c>
      <c r="BF497" s="119">
        <f>MIN(0.0005*ETo!$M496*Escenarios!$F$9*(BJ496/Constantes!$F$27)^(2/3),BJ496+BB497+BE497+BC497+BD497)</f>
        <v>11.61645379203452</v>
      </c>
      <c r="BG497" s="119">
        <f>MIN(Constantes!$F$26*(BJ496/Constantes!$F$27)^(2/3),BJ496+BB497+BC497+BD497+BE497-BF497)</f>
        <v>56.184758437660378</v>
      </c>
      <c r="BH497" s="119">
        <f>MIN(Entradas!$F$20,BJ496+BB497+BC497+BD497+BE497-BF497-BG497)</f>
        <v>1</v>
      </c>
      <c r="BI497" s="119">
        <f>MAX(0,BJ496+BB497+BC497+BD497+BE497-BF497-BG497-BH497-Constantes!$F$27)</f>
        <v>0</v>
      </c>
      <c r="BJ497" s="119">
        <f t="shared" si="69"/>
        <v>3854.9506735731416</v>
      </c>
      <c r="BK497" s="119">
        <f>(Escenarios!$F$11*AU497+0.1*BF497)/(Escenarios!$F$12)</f>
        <v>0.83679932672454727</v>
      </c>
      <c r="BL497" s="119">
        <f>BI497/10/Escenarios!$F$12</f>
        <v>0</v>
      </c>
      <c r="BM497" s="119">
        <f>(Escenarios!$F$11*AW497+0.1*BG497)/(Escenarios!$F$12)</f>
        <v>0.16052788125045825</v>
      </c>
      <c r="BN497" s="121">
        <f t="shared" si="70"/>
        <v>201.16972007624554</v>
      </c>
      <c r="BO497" s="121">
        <f>MAX(0,(BN497-Constantes!$D$13)*(1-EXP(-Constantes!$D$23)))</f>
        <v>1.1098268245568264</v>
      </c>
      <c r="BP497" s="121">
        <f>BL497+AY497*Escenarios!$F$11/Escenarios!$F$12+BO497</f>
        <v>1.2088586975831004</v>
      </c>
      <c r="BQ497" s="121">
        <f>0.0526*BL497*Observaciones!$F496^1.218</f>
        <v>0</v>
      </c>
      <c r="BR497" s="121">
        <f>BQ497*Constantes!$F$38</f>
        <v>0</v>
      </c>
      <c r="BS497" s="121">
        <f t="shared" si="71"/>
        <v>0</v>
      </c>
      <c r="BT497" s="15"/>
      <c r="BU497" s="74">
        <v>491</v>
      </c>
      <c r="BV497" s="75">
        <f>0.0526*Observaciones!$F496^2.218</f>
        <v>0</v>
      </c>
      <c r="BW497" s="75">
        <f>IF(Observaciones!$F496&gt;0.05*$CA$7,((Observaciones!$F496-0.05*$CA$7)^2)/(Observaciones!$F496+0.95*$CA$7),0)</f>
        <v>0</v>
      </c>
      <c r="BX497" s="75">
        <f>0.0526*BW497*Observaciones!$F496^1.218</f>
        <v>0</v>
      </c>
      <c r="BY497" s="27"/>
      <c r="BZ497" s="27"/>
      <c r="CA497" s="103"/>
      <c r="CB497" s="37"/>
    </row>
    <row r="498" spans="2:80" s="2" customFormat="1" ht="14.5" x14ac:dyDescent="0.35">
      <c r="B498" s="36"/>
      <c r="C498" s="74">
        <v>492</v>
      </c>
      <c r="D498" s="146">
        <f>ETo!$I497*((1-Constantes!$D$19)*ETo!$K497+ETo!$L497)</f>
        <v>1.3572821918951663</v>
      </c>
      <c r="E498" s="75">
        <f>MIN(D498*Constantes!$D$17,0.8*(H497+Observaciones!$F497-F498-G498-Constantes!$D$14))</f>
        <v>0.84422366589879416</v>
      </c>
      <c r="F498" s="75">
        <f>IF(Observaciones!$F497&gt;0.05*Constantes!$D$18,((Observaciones!$F497-0.05*Constantes!$D$18)^2)/(Observaciones!$F497+0.95*Constantes!$D$18),0)</f>
        <v>0</v>
      </c>
      <c r="G498" s="75">
        <f>MAX(0,H497+Observaciones!$F497-F498-Constantes!$D$13)</f>
        <v>0</v>
      </c>
      <c r="H498" s="75">
        <f>H497+Observaciones!$F497-F498-E498-G498-I497</f>
        <v>32.199841389584812</v>
      </c>
      <c r="I498" s="75">
        <f>MAX(0,(H498-Constantes!$D$14)*(1-EXP(-Constantes!$D$22)))</f>
        <v>9.2238696258036962E-2</v>
      </c>
      <c r="J498" s="75">
        <f t="shared" si="63"/>
        <v>189.31909533462368</v>
      </c>
      <c r="K498" s="75">
        <f>MAX(0,(J498-Constantes!$D$13)*(1-EXP(-Constantes!$D$23)))</f>
        <v>1.0279685800800984</v>
      </c>
      <c r="L498" s="75">
        <f t="shared" si="64"/>
        <v>1.1202072763381354</v>
      </c>
      <c r="M498" s="75">
        <f>0.0526*F498*Observaciones!$F497^1.218</f>
        <v>0</v>
      </c>
      <c r="N498" s="75">
        <f>M498*Constantes!$D$38</f>
        <v>0</v>
      </c>
      <c r="O498" s="75">
        <f t="shared" si="65"/>
        <v>0</v>
      </c>
      <c r="P498" s="15"/>
      <c r="Q498" s="120">
        <v>492</v>
      </c>
      <c r="R498" s="146">
        <f>ETo!$I497*((1-Constantes!$E$19)*ETo!$K497+ETo!$L497)</f>
        <v>1.3574906445183861</v>
      </c>
      <c r="S498" s="121">
        <f>MIN(R498*Constantes!$E$17,0.8*(V497+Observaciones!$F497-T498-U498-Constantes!$D$14))</f>
        <v>0.84496539450298491</v>
      </c>
      <c r="T498" s="121">
        <f>IF(Observaciones!$F497&gt;0.05*Constantes!$E$18,((Observaciones!$F497-0.05*Constantes!$E$18)^2)/(Observaciones!$F497+0.95*Constantes!$E$18),0)</f>
        <v>0</v>
      </c>
      <c r="U498" s="121">
        <f>MAX(0,V497+Observaciones!$F497-T498-Constantes!$D$13)</f>
        <v>0</v>
      </c>
      <c r="V498" s="121">
        <f>V497+Observaciones!$F497-T498-S498-U498-W497</f>
        <v>32.194406179813804</v>
      </c>
      <c r="W498" s="121">
        <f>MAX(0,(V498-Constantes!$D$14)*(1-EXP(-Constantes!$D$22)))</f>
        <v>9.216386811897892E-2</v>
      </c>
      <c r="X498" s="119">
        <f>X497+(Entradas!$E$19*U498-Y497)/(800*Entradas!$D$44)</f>
        <v>0</v>
      </c>
      <c r="Y498" s="119">
        <f>8000*Entradas!$D$45*X498/Constantes!$E$32</f>
        <v>0</v>
      </c>
      <c r="Z498" s="119">
        <f>10*Escenarios!$E$11*T498</f>
        <v>0</v>
      </c>
      <c r="AA498" s="119">
        <f>10*Escenarios!$E$11*Y498</f>
        <v>0</v>
      </c>
      <c r="AB498" s="119">
        <f>0.001*Observaciones!$F497*Escenarios!$E$9</f>
        <v>0</v>
      </c>
      <c r="AC498" s="119">
        <f>Observaciones!$I497</f>
        <v>0</v>
      </c>
      <c r="AD498" s="119">
        <f>MIN(0.0005*ETo!$M497*Escenarios!$E$9*(AH497/Constantes!$E$27)^(2/3),AH497+Z498+AA498+AB498+AC498)</f>
        <v>3.8377701543887062</v>
      </c>
      <c r="AE498" s="119">
        <f>MIN(Constantes!$E$26*(AH497/Constantes!$E$27)^(2/3),AH497+Z498+AA498+AB498+AC498-AD498)</f>
        <v>18.664531285921285</v>
      </c>
      <c r="AF498" s="119">
        <f>MIN(Entradas!$E$20,AH497+Z498+AA498+AB498+AC498-AD498-AE498)</f>
        <v>1</v>
      </c>
      <c r="AG498" s="119">
        <f>MAX(0,AH497+Z498+AA498+AB498+AC498-AD498-AE498-AF498-Constantes!$E$27)</f>
        <v>0</v>
      </c>
      <c r="AH498" s="119">
        <f t="shared" si="66"/>
        <v>5986.7040025459473</v>
      </c>
      <c r="AI498" s="119">
        <f>(Escenarios!$E$11*S498+0.1*AD498)/(Escenarios!$E$12)</f>
        <v>0.8438595178797671</v>
      </c>
      <c r="AJ498" s="119">
        <f>AG498/10/Escenarios!$E$12</f>
        <v>0</v>
      </c>
      <c r="AK498" s="119">
        <f>(Escenarios!$E$11*U498+0.1*AE498)/(Escenarios!$E$12)</f>
        <v>5.3327232245489388E-2</v>
      </c>
      <c r="AL498" s="121">
        <f t="shared" si="67"/>
        <v>194.11922616841355</v>
      </c>
      <c r="AM498" s="121">
        <f>MAX(0,(AL498-Constantes!$D$13)*(1-EXP(-Constantes!$D$23)))</f>
        <v>1.0611255057173266</v>
      </c>
      <c r="AN498" s="121">
        <f>AJ498+W498*Escenarios!$E$11/Escenarios!$E$12+AM498</f>
        <v>1.1519727471488914</v>
      </c>
      <c r="AO498" s="121">
        <f>0.0526*AJ498*Observaciones!$F497^1.218</f>
        <v>0</v>
      </c>
      <c r="AP498" s="121">
        <f>AO498*Constantes!$E$38</f>
        <v>0</v>
      </c>
      <c r="AQ498" s="121">
        <f t="shared" si="68"/>
        <v>0</v>
      </c>
      <c r="AR498" s="15"/>
      <c r="AS498" s="74">
        <v>492</v>
      </c>
      <c r="AT498" s="146">
        <f>ETo!$I497*((1-Constantes!$F$19)*ETo!$K497+ETo!$L497)</f>
        <v>1.3581539028649956</v>
      </c>
      <c r="AU498" s="121">
        <f>MIN(AT498*Constantes!$F$17,0.8*(AX497+Observaciones!$F497-AV498-AW498-Constantes!$D$14))</f>
        <v>0.84732964547675482</v>
      </c>
      <c r="AV498" s="121">
        <f>IF(Observaciones!$F497&gt;0.05*Constantes!$F$18,((Observaciones!$F497-0.05*Constantes!$F$18)^2)/(Observaciones!$F497+0.95*Constantes!$F$18),0)</f>
        <v>0</v>
      </c>
      <c r="AW498" s="121">
        <f>MAX(0,AX497+Observaciones!$F497-AV498-Constantes!$D$13)</f>
        <v>0</v>
      </c>
      <c r="AX498" s="121">
        <f>AX497+Observaciones!$F497-AV498-AU498-AW498-AY497</f>
        <v>32.176862251692583</v>
      </c>
      <c r="AY498" s="121">
        <f>MAX(0,(AX498-Constantes!$D$14)*(1-EXP(-Constantes!$D$22)))</f>
        <v>9.1922335676186809E-2</v>
      </c>
      <c r="AZ498" s="119">
        <f>AZ497+(Entradas!$F$19*AW498-BA497)/(800*Entradas!$D$44)</f>
        <v>0</v>
      </c>
      <c r="BA498" s="119">
        <f>8000*Entradas!$D$45*AZ498/Constantes!$F$32</f>
        <v>0</v>
      </c>
      <c r="BB498" s="119">
        <f>10*Escenarios!$F$11*AV498</f>
        <v>0</v>
      </c>
      <c r="BC498" s="119">
        <f>10*Escenarios!$F$11*BA498</f>
        <v>0</v>
      </c>
      <c r="BD498" s="119">
        <f>0.001*Observaciones!$F497*Escenarios!$F$9</f>
        <v>0</v>
      </c>
      <c r="BE498" s="119">
        <f>Observaciones!$I497</f>
        <v>0</v>
      </c>
      <c r="BF498" s="119">
        <f>MIN(0.0005*ETo!$M497*Escenarios!$F$9*(BJ497/Constantes!$F$27)^(2/3),BJ497+BB498+BE498+BC498+BD498)</f>
        <v>11.417173028579597</v>
      </c>
      <c r="BG498" s="119">
        <f>MIN(Constantes!$F$26*(BJ497/Constantes!$F$27)^(2/3),BJ497+BB498+BC498+BD498+BE498-BF498)</f>
        <v>55.526041064500198</v>
      </c>
      <c r="BH498" s="119">
        <f>MIN(Entradas!$F$20,BJ497+BB498+BC498+BD498+BE498-BF498-BG498)</f>
        <v>1</v>
      </c>
      <c r="BI498" s="119">
        <f>MAX(0,BJ497+BB498+BC498+BD498+BE498-BF498-BG498-BH498-Constantes!$F$27)</f>
        <v>0</v>
      </c>
      <c r="BJ498" s="119">
        <f t="shared" si="69"/>
        <v>3787.0074594800617</v>
      </c>
      <c r="BK498" s="119">
        <f>(Escenarios!$F$11*AU498+0.1*BF498)/(Escenarios!$F$12)</f>
        <v>0.83153130295973909</v>
      </c>
      <c r="BL498" s="119">
        <f>BI498/10/Escenarios!$F$12</f>
        <v>0</v>
      </c>
      <c r="BM498" s="119">
        <f>(Escenarios!$F$11*AW498+0.1*BG498)/(Escenarios!$F$12)</f>
        <v>0.15864583161285772</v>
      </c>
      <c r="BN498" s="121">
        <f t="shared" si="70"/>
        <v>200.21853908330158</v>
      </c>
      <c r="BO498" s="121">
        <f>MAX(0,(BN498-Constantes!$D$13)*(1-EXP(-Constantes!$D$23)))</f>
        <v>1.1032565375078613</v>
      </c>
      <c r="BP498" s="121">
        <f>BL498+AY498*Escenarios!$F$11/Escenarios!$F$12+BO498</f>
        <v>1.189926168288266</v>
      </c>
      <c r="BQ498" s="121">
        <f>0.0526*BL498*Observaciones!$F497^1.218</f>
        <v>0</v>
      </c>
      <c r="BR498" s="121">
        <f>BQ498*Constantes!$F$38</f>
        <v>0</v>
      </c>
      <c r="BS498" s="121">
        <f t="shared" si="71"/>
        <v>0</v>
      </c>
      <c r="BT498" s="15"/>
      <c r="BU498" s="74">
        <v>492</v>
      </c>
      <c r="BV498" s="75">
        <f>0.0526*Observaciones!$F497^2.218</f>
        <v>0</v>
      </c>
      <c r="BW498" s="75">
        <f>IF(Observaciones!$F497&gt;0.05*$CA$7,((Observaciones!$F497-0.05*$CA$7)^2)/(Observaciones!$F497+0.95*$CA$7),0)</f>
        <v>0</v>
      </c>
      <c r="BX498" s="75">
        <f>0.0526*BW498*Observaciones!$F497^1.218</f>
        <v>0</v>
      </c>
      <c r="BY498" s="27"/>
      <c r="BZ498" s="27"/>
      <c r="CA498" s="103"/>
      <c r="CB498" s="37"/>
    </row>
    <row r="499" spans="2:80" s="2" customFormat="1" ht="14.5" x14ac:dyDescent="0.35">
      <c r="B499" s="36"/>
      <c r="C499" s="74">
        <v>493</v>
      </c>
      <c r="D499" s="146">
        <f>ETo!$I498*((1-Constantes!$D$19)*ETo!$K498+ETo!$L498)</f>
        <v>1.345649208623543</v>
      </c>
      <c r="E499" s="75">
        <f>MIN(D499*Constantes!$D$17,0.8*(H498+Observaciones!$F498-F499-G499-Constantes!$D$14))</f>
        <v>0.83698800050691546</v>
      </c>
      <c r="F499" s="75">
        <f>IF(Observaciones!$F498&gt;0.05*Constantes!$D$18,((Observaciones!$F498-0.05*Constantes!$D$18)^2)/(Observaciones!$F498+0.95*Constantes!$D$18),0)</f>
        <v>0</v>
      </c>
      <c r="G499" s="75">
        <f>MAX(0,H498+Observaciones!$F498-F499-Constantes!$D$13)</f>
        <v>0</v>
      </c>
      <c r="H499" s="75">
        <f>H498+Observaciones!$F498-F499-E499-G499-I498</f>
        <v>31.270614692819859</v>
      </c>
      <c r="I499" s="75">
        <f>MAX(0,(H499-Constantes!$D$14)*(1-EXP(-Constantes!$D$22)))</f>
        <v>7.9445757731014158E-2</v>
      </c>
      <c r="J499" s="75">
        <f t="shared" si="63"/>
        <v>188.2911267545436</v>
      </c>
      <c r="K499" s="75">
        <f>MAX(0,(J499-Constantes!$D$13)*(1-EXP(-Constantes!$D$23)))</f>
        <v>1.0208678824226116</v>
      </c>
      <c r="L499" s="75">
        <f t="shared" si="64"/>
        <v>1.1003136401536258</v>
      </c>
      <c r="M499" s="75">
        <f>0.0526*F499*Observaciones!$F498^1.218</f>
        <v>0</v>
      </c>
      <c r="N499" s="75">
        <f>M499*Constantes!$D$38</f>
        <v>0</v>
      </c>
      <c r="O499" s="75">
        <f t="shared" si="65"/>
        <v>0</v>
      </c>
      <c r="P499" s="15"/>
      <c r="Q499" s="120">
        <v>493</v>
      </c>
      <c r="R499" s="146">
        <f>ETo!$I498*((1-Constantes!$E$19)*ETo!$K498+ETo!$L498)</f>
        <v>1.3458562560409977</v>
      </c>
      <c r="S499" s="121">
        <f>MIN(R499*Constantes!$E$17,0.8*(V498+Observaciones!$F498-T499-U499-Constantes!$D$14))</f>
        <v>0.83772360930962531</v>
      </c>
      <c r="T499" s="121">
        <f>IF(Observaciones!$F498&gt;0.05*Constantes!$E$18,((Observaciones!$F498-0.05*Constantes!$E$18)^2)/(Observaciones!$F498+0.95*Constantes!$E$18),0)</f>
        <v>0</v>
      </c>
      <c r="U499" s="121">
        <f>MAX(0,V498+Observaciones!$F498-T499-Constantes!$D$13)</f>
        <v>0</v>
      </c>
      <c r="V499" s="121">
        <f>V498+Observaciones!$F498-T499-S499-U499-W498</f>
        <v>31.2645187023852</v>
      </c>
      <c r="W499" s="121">
        <f>MAX(0,(V499-Constantes!$D$14)*(1-EXP(-Constantes!$D$22)))</f>
        <v>7.9361832429294552E-2</v>
      </c>
      <c r="X499" s="119">
        <f>X498+(Entradas!$E$19*U499-Y498)/(800*Entradas!$D$44)</f>
        <v>0</v>
      </c>
      <c r="Y499" s="119">
        <f>8000*Entradas!$D$45*X499/Constantes!$E$32</f>
        <v>0</v>
      </c>
      <c r="Z499" s="119">
        <f>10*Escenarios!$E$11*T499</f>
        <v>0</v>
      </c>
      <c r="AA499" s="119">
        <f>10*Escenarios!$E$11*Y499</f>
        <v>0</v>
      </c>
      <c r="AB499" s="119">
        <f>0.001*Observaciones!$F498*Escenarios!$E$9</f>
        <v>0</v>
      </c>
      <c r="AC499" s="119">
        <f>Observaciones!$I498</f>
        <v>0</v>
      </c>
      <c r="AD499" s="119">
        <f>MIN(0.0005*ETo!$M498*Escenarios!$E$9*(AH498/Constantes!$E$27)^(2/3),AH498+Z499+AA499+AB499+AC499)</f>
        <v>3.7961766498999783</v>
      </c>
      <c r="AE499" s="119">
        <f>MIN(Constantes!$E$26*(AH498/Constantes!$E$27)^(2/3),AH498+Z499+AA499+AB499+AC499-AD499)</f>
        <v>18.615842349669926</v>
      </c>
      <c r="AF499" s="119">
        <f>MIN(Entradas!$E$20,AH498+Z499+AA499+AB499+AC499-AD499-AE499)</f>
        <v>1</v>
      </c>
      <c r="AG499" s="119">
        <f>MAX(0,AH498+Z499+AA499+AB499+AC499-AD499-AE499-AF499-Constantes!$E$27)</f>
        <v>0</v>
      </c>
      <c r="AH499" s="119">
        <f t="shared" si="66"/>
        <v>5963.2919835463772</v>
      </c>
      <c r="AI499" s="119">
        <f>(Escenarios!$E$11*S499+0.1*AD499)/(Escenarios!$E$12)</f>
        <v>0.83660234817634493</v>
      </c>
      <c r="AJ499" s="119">
        <f>AG499/10/Escenarios!$E$12</f>
        <v>0</v>
      </c>
      <c r="AK499" s="119">
        <f>(Escenarios!$E$11*U499+0.1*AE499)/(Escenarios!$E$12)</f>
        <v>5.3188120999056933E-2</v>
      </c>
      <c r="AL499" s="121">
        <f t="shared" si="67"/>
        <v>193.1112887836953</v>
      </c>
      <c r="AM499" s="121">
        <f>MAX(0,(AL499-Constantes!$D$13)*(1-EXP(-Constantes!$D$23)))</f>
        <v>1.0541631736332031</v>
      </c>
      <c r="AN499" s="121">
        <f>AJ499+W499*Escenarios!$E$11/Escenarios!$E$12+AM499</f>
        <v>1.1323912655992221</v>
      </c>
      <c r="AO499" s="121">
        <f>0.0526*AJ499*Observaciones!$F498^1.218</f>
        <v>0</v>
      </c>
      <c r="AP499" s="121">
        <f>AO499*Constantes!$E$38</f>
        <v>0</v>
      </c>
      <c r="AQ499" s="121">
        <f t="shared" si="68"/>
        <v>0</v>
      </c>
      <c r="AR499" s="15"/>
      <c r="AS499" s="74">
        <v>493</v>
      </c>
      <c r="AT499" s="146">
        <f>ETo!$I498*((1-Constantes!$F$19)*ETo!$K498+ETo!$L498)</f>
        <v>1.346515043278355</v>
      </c>
      <c r="AU499" s="121">
        <f>MIN(AT499*Constantes!$F$17,0.8*(AX498+Observaciones!$F498-AV499-AW499-Constantes!$D$14))</f>
        <v>0.84006835443565975</v>
      </c>
      <c r="AV499" s="121">
        <f>IF(Observaciones!$F498&gt;0.05*Constantes!$F$18,((Observaciones!$F498-0.05*Constantes!$F$18)^2)/(Observaciones!$F498+0.95*Constantes!$F$18),0)</f>
        <v>0</v>
      </c>
      <c r="AW499" s="121">
        <f>MAX(0,AX498+Observaciones!$F498-AV499-Constantes!$D$13)</f>
        <v>0</v>
      </c>
      <c r="AX499" s="121">
        <f>AX498+Observaciones!$F498-AV499-AU499-AW499-AY498</f>
        <v>31.244871561580737</v>
      </c>
      <c r="AY499" s="121">
        <f>MAX(0,(AX499-Constantes!$D$14)*(1-EXP(-Constantes!$D$22)))</f>
        <v>7.9091344435978941E-2</v>
      </c>
      <c r="AZ499" s="119">
        <f>AZ498+(Entradas!$F$19*AW499-BA498)/(800*Entradas!$D$44)</f>
        <v>0</v>
      </c>
      <c r="BA499" s="119">
        <f>8000*Entradas!$D$45*AZ499/Constantes!$F$32</f>
        <v>0</v>
      </c>
      <c r="BB499" s="119">
        <f>10*Escenarios!$F$11*AV499</f>
        <v>0</v>
      </c>
      <c r="BC499" s="119">
        <f>10*Escenarios!$F$11*BA499</f>
        <v>0</v>
      </c>
      <c r="BD499" s="119">
        <f>0.001*Observaciones!$F498*Escenarios!$F$9</f>
        <v>0</v>
      </c>
      <c r="BE499" s="119">
        <f>Observaciones!$I498</f>
        <v>0</v>
      </c>
      <c r="BF499" s="119">
        <f>MIN(0.0005*ETo!$M498*Escenarios!$F$9*(BJ498/Constantes!$F$27)^(2/3),BJ498+BB499+BE499+BC499+BD499)</f>
        <v>11.189533680478243</v>
      </c>
      <c r="BG499" s="119">
        <f>MIN(Constantes!$F$26*(BJ498/Constantes!$F$27)^(2/3),BJ498+BB499+BC499+BD499+BE499-BF499)</f>
        <v>54.871681213147241</v>
      </c>
      <c r="BH499" s="119">
        <f>MIN(Entradas!$F$20,BJ498+BB499+BC499+BD499+BE499-BF499-BG499)</f>
        <v>1</v>
      </c>
      <c r="BI499" s="119">
        <f>MAX(0,BJ498+BB499+BC499+BD499+BE499-BF499-BG499-BH499-Constantes!$F$27)</f>
        <v>0</v>
      </c>
      <c r="BJ499" s="119">
        <f t="shared" si="69"/>
        <v>3719.946244586436</v>
      </c>
      <c r="BK499" s="119">
        <f>(Escenarios!$F$11*AU499+0.1*BF499)/(Escenarios!$F$12)</f>
        <v>0.82403454469784554</v>
      </c>
      <c r="BL499" s="119">
        <f>BI499/10/Escenarios!$F$12</f>
        <v>0</v>
      </c>
      <c r="BM499" s="119">
        <f>(Escenarios!$F$11*AW499+0.1*BG499)/(Escenarios!$F$12)</f>
        <v>0.15677623203756355</v>
      </c>
      <c r="BN499" s="121">
        <f t="shared" si="70"/>
        <v>199.27205877783129</v>
      </c>
      <c r="BO499" s="121">
        <f>MAX(0,(BN499-Constantes!$D$13)*(1-EXP(-Constantes!$D$23)))</f>
        <v>1.0967187204790696</v>
      </c>
      <c r="BP499" s="121">
        <f>BL499+AY499*Escenarios!$F$11/Escenarios!$F$12+BO499</f>
        <v>1.1712905595187069</v>
      </c>
      <c r="BQ499" s="121">
        <f>0.0526*BL499*Observaciones!$F498^1.218</f>
        <v>0</v>
      </c>
      <c r="BR499" s="121">
        <f>BQ499*Constantes!$F$38</f>
        <v>0</v>
      </c>
      <c r="BS499" s="121">
        <f t="shared" si="71"/>
        <v>0</v>
      </c>
      <c r="BT499" s="15"/>
      <c r="BU499" s="74">
        <v>493</v>
      </c>
      <c r="BV499" s="75">
        <f>0.0526*Observaciones!$F498^2.218</f>
        <v>0</v>
      </c>
      <c r="BW499" s="75">
        <f>IF(Observaciones!$F498&gt;0.05*$CA$7,((Observaciones!$F498-0.05*$CA$7)^2)/(Observaciones!$F498+0.95*$CA$7),0)</f>
        <v>0</v>
      </c>
      <c r="BX499" s="75">
        <f>0.0526*BW499*Observaciones!$F498^1.218</f>
        <v>0</v>
      </c>
      <c r="BY499" s="27"/>
      <c r="BZ499" s="27"/>
      <c r="CA499" s="103"/>
      <c r="CB499" s="37"/>
    </row>
    <row r="500" spans="2:80" s="2" customFormat="1" ht="14.5" x14ac:dyDescent="0.35">
      <c r="B500" s="36"/>
      <c r="C500" s="74">
        <v>494</v>
      </c>
      <c r="D500" s="146">
        <f>ETo!$I499*((1-Constantes!$D$19)*ETo!$K499+ETo!$L499)</f>
        <v>1.3786744792612822</v>
      </c>
      <c r="E500" s="75">
        <f>MIN(D500*Constantes!$D$17,0.8*(H499+Observaciones!$F499-F500-G500-Constantes!$D$14))</f>
        <v>0.85752957632038884</v>
      </c>
      <c r="F500" s="75">
        <f>IF(Observaciones!$F499&gt;0.05*Constantes!$D$18,((Observaciones!$F499-0.05*Constantes!$D$18)^2)/(Observaciones!$F499+0.95*Constantes!$D$18),0)</f>
        <v>0</v>
      </c>
      <c r="G500" s="75">
        <f>MAX(0,H499+Observaciones!$F499-F500-Constantes!$D$13)</f>
        <v>0</v>
      </c>
      <c r="H500" s="75">
        <f>H499+Observaciones!$F499-F500-E500-G500-I499</f>
        <v>30.333639358768455</v>
      </c>
      <c r="I500" s="75">
        <f>MAX(0,(H500-Constantes!$D$14)*(1-EXP(-Constantes!$D$22)))</f>
        <v>6.6546141424695004E-2</v>
      </c>
      <c r="J500" s="75">
        <f t="shared" si="63"/>
        <v>187.27025887212099</v>
      </c>
      <c r="K500" s="75">
        <f>MAX(0,(J500-Constantes!$D$13)*(1-EXP(-Constantes!$D$23)))</f>
        <v>1.0138162328665941</v>
      </c>
      <c r="L500" s="75">
        <f t="shared" si="64"/>
        <v>1.0803623742912891</v>
      </c>
      <c r="M500" s="75">
        <f>0.0526*F500*Observaciones!$F499^1.218</f>
        <v>0</v>
      </c>
      <c r="N500" s="75">
        <f>M500*Constantes!$D$38</f>
        <v>0</v>
      </c>
      <c r="O500" s="75">
        <f t="shared" si="65"/>
        <v>0</v>
      </c>
      <c r="P500" s="15"/>
      <c r="Q500" s="120">
        <v>494</v>
      </c>
      <c r="R500" s="146">
        <f>ETo!$I499*((1-Constantes!$E$19)*ETo!$K499+ETo!$L499)</f>
        <v>1.3788874134477127</v>
      </c>
      <c r="S500" s="121">
        <f>MIN(R500*Constantes!$E$17,0.8*(V499+Observaciones!$F499-T500-U500-Constantes!$D$14))</f>
        <v>0.858283739916608</v>
      </c>
      <c r="T500" s="121">
        <f>IF(Observaciones!$F499&gt;0.05*Constantes!$E$18,((Observaciones!$F499-0.05*Constantes!$E$18)^2)/(Observaciones!$F499+0.95*Constantes!$E$18),0)</f>
        <v>0</v>
      </c>
      <c r="U500" s="121">
        <f>MAX(0,V499+Observaciones!$F499-T500-Constantes!$D$13)</f>
        <v>0</v>
      </c>
      <c r="V500" s="121">
        <f>V499+Observaciones!$F499-T500-S500-U500-W499</f>
        <v>30.326873130039296</v>
      </c>
      <c r="W500" s="121">
        <f>MAX(0,(V500-Constantes!$D$14)*(1-EXP(-Constantes!$D$22)))</f>
        <v>6.6452988754315157E-2</v>
      </c>
      <c r="X500" s="119">
        <f>X499+(Entradas!$E$19*U500-Y499)/(800*Entradas!$D$44)</f>
        <v>0</v>
      </c>
      <c r="Y500" s="119">
        <f>8000*Entradas!$D$45*X500/Constantes!$E$32</f>
        <v>0</v>
      </c>
      <c r="Z500" s="119">
        <f>10*Escenarios!$E$11*T500</f>
        <v>0</v>
      </c>
      <c r="AA500" s="119">
        <f>10*Escenarios!$E$11*Y500</f>
        <v>0</v>
      </c>
      <c r="AB500" s="119">
        <f>0.001*Observaciones!$F499*Escenarios!$E$9</f>
        <v>0</v>
      </c>
      <c r="AC500" s="119">
        <f>Observaciones!$I499</f>
        <v>0</v>
      </c>
      <c r="AD500" s="119">
        <f>MIN(0.0005*ETo!$M499*Escenarios!$E$9*(AH499/Constantes!$E$27)^(2/3),AH499+Z500+AA500+AB500+AC500)</f>
        <v>3.8817762651307954</v>
      </c>
      <c r="AE500" s="119">
        <f>MIN(Constantes!$E$26*(AH499/Constantes!$E$27)^(2/3),AH499+Z500+AA500+AB500+AC500-AD500)</f>
        <v>18.567277060449598</v>
      </c>
      <c r="AF500" s="119">
        <f>MIN(Entradas!$E$20,AH499+Z500+AA500+AB500+AC500-AD500-AE500)</f>
        <v>1</v>
      </c>
      <c r="AG500" s="119">
        <f>MAX(0,AH499+Z500+AA500+AB500+AC500-AD500-AE500-AF500-Constantes!$E$27)</f>
        <v>0</v>
      </c>
      <c r="AH500" s="119">
        <f t="shared" si="66"/>
        <v>5939.8429302207969</v>
      </c>
      <c r="AI500" s="119">
        <f>(Escenarios!$E$11*S500+0.1*AD500)/(Escenarios!$E$12)</f>
        <v>0.85711333296103021</v>
      </c>
      <c r="AJ500" s="119">
        <f>AG500/10/Escenarios!$E$12</f>
        <v>0</v>
      </c>
      <c r="AK500" s="119">
        <f>(Escenarios!$E$11*U500+0.1*AE500)/(Escenarios!$E$12)</f>
        <v>5.3049363029855995E-2</v>
      </c>
      <c r="AL500" s="121">
        <f t="shared" si="67"/>
        <v>192.11017497309194</v>
      </c>
      <c r="AM500" s="121">
        <f>MAX(0,(AL500-Constantes!$D$13)*(1-EXP(-Constantes!$D$23)))</f>
        <v>1.0472479754184141</v>
      </c>
      <c r="AN500" s="121">
        <f>AJ500+W500*Escenarios!$E$11/Escenarios!$E$12+AM500</f>
        <v>1.1127516357619534</v>
      </c>
      <c r="AO500" s="121">
        <f>0.0526*AJ500*Observaciones!$F499^1.218</f>
        <v>0</v>
      </c>
      <c r="AP500" s="121">
        <f>AO500*Constantes!$E$38</f>
        <v>0</v>
      </c>
      <c r="AQ500" s="121">
        <f t="shared" si="68"/>
        <v>0</v>
      </c>
      <c r="AR500" s="15"/>
      <c r="AS500" s="74">
        <v>494</v>
      </c>
      <c r="AT500" s="146">
        <f>ETo!$I499*((1-Constantes!$F$19)*ETo!$K499+ETo!$L499)</f>
        <v>1.3795649313136276</v>
      </c>
      <c r="AU500" s="121">
        <f>MIN(AT500*Constantes!$F$17,0.8*(AX499+Observaciones!$F499-AV500-AW500-Constantes!$D$14))</f>
        <v>0.860687630242989</v>
      </c>
      <c r="AV500" s="121">
        <f>IF(Observaciones!$F499&gt;0.05*Constantes!$F$18,((Observaciones!$F499-0.05*Constantes!$F$18)^2)/(Observaciones!$F499+0.95*Constantes!$F$18),0)</f>
        <v>0</v>
      </c>
      <c r="AW500" s="121">
        <f>MAX(0,AX499+Observaciones!$F499-AV500-Constantes!$D$13)</f>
        <v>0</v>
      </c>
      <c r="AX500" s="121">
        <f>AX499+Observaciones!$F499-AV500-AU500-AW500-AY499</f>
        <v>30.305092586901768</v>
      </c>
      <c r="AY500" s="121">
        <f>MAX(0,(AX500-Constantes!$D$14)*(1-EXP(-Constantes!$D$22)))</f>
        <v>6.6153129580645675E-2</v>
      </c>
      <c r="AZ500" s="119">
        <f>AZ499+(Entradas!$F$19*AW500-BA499)/(800*Entradas!$D$44)</f>
        <v>0</v>
      </c>
      <c r="BA500" s="119">
        <f>8000*Entradas!$D$45*AZ500/Constantes!$F$32</f>
        <v>0</v>
      </c>
      <c r="BB500" s="119">
        <f>10*Escenarios!$F$11*AV500</f>
        <v>0</v>
      </c>
      <c r="BC500" s="119">
        <f>10*Escenarios!$F$11*BA500</f>
        <v>0</v>
      </c>
      <c r="BD500" s="119">
        <f>0.001*Observaciones!$F499*Escenarios!$F$9</f>
        <v>0</v>
      </c>
      <c r="BE500" s="119">
        <f>Observaciones!$I499</f>
        <v>0</v>
      </c>
      <c r="BF500" s="119">
        <f>MIN(0.0005*ETo!$M499*Escenarios!$F$9*(BJ499/Constantes!$F$27)^(2/3),BJ499+BB500+BE500+BC500+BD500)</f>
        <v>11.335940333704055</v>
      </c>
      <c r="BG500" s="119">
        <f>MIN(Constantes!$F$26*(BJ499/Constantes!$F$27)^(2/3),BJ499+BB500+BC500+BD500+BE500-BF500)</f>
        <v>54.221967094622499</v>
      </c>
      <c r="BH500" s="119">
        <f>MIN(Entradas!$F$20,BJ499+BB500+BC500+BD500+BE500-BF500-BG500)</f>
        <v>1</v>
      </c>
      <c r="BI500" s="119">
        <f>MAX(0,BJ499+BB500+BC500+BD500+BE500-BF500-BG500-BH500-Constantes!$F$27)</f>
        <v>0</v>
      </c>
      <c r="BJ500" s="119">
        <f t="shared" si="69"/>
        <v>3653.3883371581096</v>
      </c>
      <c r="BK500" s="119">
        <f>(Escenarios!$F$11*AU500+0.1*BF500)/(Escenarios!$F$12)</f>
        <v>0.84389388089682982</v>
      </c>
      <c r="BL500" s="119">
        <f>BI500/10/Escenarios!$F$12</f>
        <v>0</v>
      </c>
      <c r="BM500" s="119">
        <f>(Escenarios!$F$11*AW500+0.1*BG500)/(Escenarios!$F$12)</f>
        <v>0.15491990598463573</v>
      </c>
      <c r="BN500" s="121">
        <f t="shared" si="70"/>
        <v>198.33025996333686</v>
      </c>
      <c r="BO500" s="121">
        <f>MAX(0,(BN500-Constantes!$D$13)*(1-EXP(-Constantes!$D$23)))</f>
        <v>1.0902132408705552</v>
      </c>
      <c r="BP500" s="121">
        <f>BL500+AY500*Escenarios!$F$11/Escenarios!$F$12+BO500</f>
        <v>1.1525861916180211</v>
      </c>
      <c r="BQ500" s="121">
        <f>0.0526*BL500*Observaciones!$F499^1.218</f>
        <v>0</v>
      </c>
      <c r="BR500" s="121">
        <f>BQ500*Constantes!$F$38</f>
        <v>0</v>
      </c>
      <c r="BS500" s="121">
        <f t="shared" si="71"/>
        <v>0</v>
      </c>
      <c r="BT500" s="15"/>
      <c r="BU500" s="74">
        <v>494</v>
      </c>
      <c r="BV500" s="75">
        <f>0.0526*Observaciones!$F499^2.218</f>
        <v>0</v>
      </c>
      <c r="BW500" s="75">
        <f>IF(Observaciones!$F499&gt;0.05*$CA$7,((Observaciones!$F499-0.05*$CA$7)^2)/(Observaciones!$F499+0.95*$CA$7),0)</f>
        <v>0</v>
      </c>
      <c r="BX500" s="75">
        <f>0.0526*BW500*Observaciones!$F499^1.218</f>
        <v>0</v>
      </c>
      <c r="BY500" s="27"/>
      <c r="BZ500" s="27"/>
      <c r="CA500" s="103"/>
      <c r="CB500" s="37"/>
    </row>
    <row r="501" spans="2:80" s="2" customFormat="1" ht="14.5" x14ac:dyDescent="0.35">
      <c r="B501" s="36"/>
      <c r="C501" s="74">
        <v>495</v>
      </c>
      <c r="D501" s="146">
        <f>ETo!$I500*((1-Constantes!$D$19)*ETo!$K500+ETo!$L500)</f>
        <v>1.3892303886853585</v>
      </c>
      <c r="E501" s="75">
        <f>MIN(D501*Constantes!$D$17,0.8*(H500+Observaciones!$F500-F501-G501-Constantes!$D$14))</f>
        <v>0.86409530642729182</v>
      </c>
      <c r="F501" s="75">
        <f>IF(Observaciones!$F500&gt;0.05*Constantes!$D$18,((Observaciones!$F500-0.05*Constantes!$D$18)^2)/(Observaciones!$F500+0.95*Constantes!$D$18),0)</f>
        <v>0</v>
      </c>
      <c r="G501" s="75">
        <f>MAX(0,H500+Observaciones!$F500-F501-Constantes!$D$13)</f>
        <v>0</v>
      </c>
      <c r="H501" s="75">
        <f>H500+Observaciones!$F500-F501-E501-G501-I500</f>
        <v>29.402997910916469</v>
      </c>
      <c r="I501" s="75">
        <f>MAX(0,(H501-Constantes!$D$14)*(1-EXP(-Constantes!$D$22)))</f>
        <v>5.3733725601388671E-2</v>
      </c>
      <c r="J501" s="75">
        <f t="shared" si="63"/>
        <v>186.2564426392544</v>
      </c>
      <c r="K501" s="75">
        <f>MAX(0,(J501-Constantes!$D$13)*(1-EXP(-Constantes!$D$23)))</f>
        <v>1.006813292612061</v>
      </c>
      <c r="L501" s="75">
        <f t="shared" si="64"/>
        <v>1.0605470182134495</v>
      </c>
      <c r="M501" s="75">
        <f>0.0526*F501*Observaciones!$F500^1.218</f>
        <v>0</v>
      </c>
      <c r="N501" s="75">
        <f>M501*Constantes!$D$38</f>
        <v>0</v>
      </c>
      <c r="O501" s="75">
        <f t="shared" si="65"/>
        <v>0</v>
      </c>
      <c r="P501" s="15"/>
      <c r="Q501" s="120">
        <v>495</v>
      </c>
      <c r="R501" s="146">
        <f>ETo!$I500*((1-Constantes!$E$19)*ETo!$K500+ETo!$L500)</f>
        <v>1.3894455143775195</v>
      </c>
      <c r="S501" s="121">
        <f>MIN(R501*Constantes!$E$17,0.8*(V500+Observaciones!$F500-T501-U501-Constantes!$D$14))</f>
        <v>0.86485559361842235</v>
      </c>
      <c r="T501" s="121">
        <f>IF(Observaciones!$F500&gt;0.05*Constantes!$E$18,((Observaciones!$F500-0.05*Constantes!$E$18)^2)/(Observaciones!$F500+0.95*Constantes!$E$18),0)</f>
        <v>0</v>
      </c>
      <c r="U501" s="121">
        <f>MAX(0,V500+Observaciones!$F500-T501-Constantes!$D$13)</f>
        <v>0</v>
      </c>
      <c r="V501" s="121">
        <f>V500+Observaciones!$F500-T501-S501-U501-W500</f>
        <v>29.395564547666559</v>
      </c>
      <c r="W501" s="121">
        <f>MAX(0,(V501-Constantes!$D$14)*(1-EXP(-Constantes!$D$22)))</f>
        <v>5.3631388292918969E-2</v>
      </c>
      <c r="X501" s="119">
        <f>X500+(Entradas!$E$19*U501-Y500)/(800*Entradas!$D$44)</f>
        <v>0</v>
      </c>
      <c r="Y501" s="119">
        <f>8000*Entradas!$D$45*X501/Constantes!$E$32</f>
        <v>0</v>
      </c>
      <c r="Z501" s="119">
        <f>10*Escenarios!$E$11*T501</f>
        <v>0</v>
      </c>
      <c r="AA501" s="119">
        <f>10*Escenarios!$E$11*Y501</f>
        <v>0</v>
      </c>
      <c r="AB501" s="119">
        <f>0.001*Observaciones!$F500*Escenarios!$E$9</f>
        <v>0</v>
      </c>
      <c r="AC501" s="119">
        <f>Observaciones!$I500</f>
        <v>0</v>
      </c>
      <c r="AD501" s="119">
        <f>MIN(0.0005*ETo!$M500*Escenarios!$E$9*(AH500/Constantes!$E$27)^(2/3),AH500+Z501+AA501+AB501+AC501)</f>
        <v>3.9030292602139274</v>
      </c>
      <c r="AE501" s="119">
        <f>MIN(Constantes!$E$26*(AH500/Constantes!$E$27)^(2/3),AH500+Z501+AA501+AB501+AC501-AD501)</f>
        <v>18.518571199080831</v>
      </c>
      <c r="AF501" s="119">
        <f>MIN(Entradas!$E$20,AH500+Z501+AA501+AB501+AC501-AD501-AE501)</f>
        <v>1</v>
      </c>
      <c r="AG501" s="119">
        <f>MAX(0,AH500+Z501+AA501+AB501+AC501-AD501-AE501-AF501-Constantes!$E$27)</f>
        <v>0</v>
      </c>
      <c r="AH501" s="119">
        <f t="shared" si="66"/>
        <v>5916.4213297615024</v>
      </c>
      <c r="AI501" s="119">
        <f>(Escenarios!$E$11*S501+0.1*AD501)/(Escenarios!$E$12)</f>
        <v>0.86365202588162748</v>
      </c>
      <c r="AJ501" s="119">
        <f>AG501/10/Escenarios!$E$12</f>
        <v>0</v>
      </c>
      <c r="AK501" s="119">
        <f>(Escenarios!$E$11*U501+0.1*AE501)/(Escenarios!$E$12)</f>
        <v>5.291020342594524E-2</v>
      </c>
      <c r="AL501" s="121">
        <f t="shared" si="67"/>
        <v>191.11583720109948</v>
      </c>
      <c r="AM501" s="121">
        <f>MAX(0,(AL501-Constantes!$D$13)*(1-EXP(-Constantes!$D$23)))</f>
        <v>1.0403795827212485</v>
      </c>
      <c r="AN501" s="121">
        <f>AJ501+W501*Escenarios!$E$11/Escenarios!$E$12+AM501</f>
        <v>1.0932448083242687</v>
      </c>
      <c r="AO501" s="121">
        <f>0.0526*AJ501*Observaciones!$F500^1.218</f>
        <v>0</v>
      </c>
      <c r="AP501" s="121">
        <f>AO501*Constantes!$E$38</f>
        <v>0</v>
      </c>
      <c r="AQ501" s="121">
        <f t="shared" si="68"/>
        <v>0</v>
      </c>
      <c r="AR501" s="15"/>
      <c r="AS501" s="74">
        <v>495</v>
      </c>
      <c r="AT501" s="146">
        <f>ETo!$I500*((1-Constantes!$F$19)*ETo!$K500+ETo!$L500)</f>
        <v>1.3901300052162144</v>
      </c>
      <c r="AU501" s="121">
        <f>MIN(AT501*Constantes!$F$17,0.8*(AX500+Observaciones!$F500-AV501-AW501-Constantes!$D$14))</f>
        <v>0.86727900424370452</v>
      </c>
      <c r="AV501" s="121">
        <f>IF(Observaciones!$F500&gt;0.05*Constantes!$F$18,((Observaciones!$F500-0.05*Constantes!$F$18)^2)/(Observaciones!$F500+0.95*Constantes!$F$18),0)</f>
        <v>0</v>
      </c>
      <c r="AW501" s="121">
        <f>MAX(0,AX500+Observaciones!$F500-AV501-Constantes!$D$13)</f>
        <v>0</v>
      </c>
      <c r="AX501" s="121">
        <f>AX500+Observaciones!$F500-AV501-AU501-AW501-AY500</f>
        <v>29.371660453077418</v>
      </c>
      <c r="AY501" s="121">
        <f>MAX(0,(AX501-Constantes!$D$14)*(1-EXP(-Constantes!$D$22)))</f>
        <v>5.3302293558891559E-2</v>
      </c>
      <c r="AZ501" s="119">
        <f>AZ500+(Entradas!$F$19*AW501-BA500)/(800*Entradas!$D$44)</f>
        <v>0</v>
      </c>
      <c r="BA501" s="119">
        <f>8000*Entradas!$D$45*AZ501/Constantes!$F$32</f>
        <v>0</v>
      </c>
      <c r="BB501" s="119">
        <f>10*Escenarios!$F$11*AV501</f>
        <v>0</v>
      </c>
      <c r="BC501" s="119">
        <f>10*Escenarios!$F$11*BA501</f>
        <v>0</v>
      </c>
      <c r="BD501" s="119">
        <f>0.001*Observaciones!$F500*Escenarios!$F$9</f>
        <v>0</v>
      </c>
      <c r="BE501" s="119">
        <f>Observaciones!$I500</f>
        <v>0</v>
      </c>
      <c r="BF501" s="119">
        <f>MIN(0.0005*ETo!$M500*Escenarios!$F$9*(BJ500/Constantes!$F$27)^(2/3),BJ500+BB501+BE501+BC501+BD501)</f>
        <v>11.291259358338326</v>
      </c>
      <c r="BG501" s="119">
        <f>MIN(Constantes!$F$26*(BJ500/Constantes!$F$27)^(2/3),BJ500+BB501+BC501+BD501+BE501-BF501)</f>
        <v>53.573257184142982</v>
      </c>
      <c r="BH501" s="119">
        <f>MIN(Entradas!$F$20,BJ500+BB501+BC501+BD501+BE501-BF501-BG501)</f>
        <v>1</v>
      </c>
      <c r="BI501" s="119">
        <f>MAX(0,BJ500+BB501+BC501+BD501+BE501-BF501-BG501-BH501-Constantes!$F$27)</f>
        <v>0</v>
      </c>
      <c r="BJ501" s="119">
        <f t="shared" si="69"/>
        <v>3587.5238206156282</v>
      </c>
      <c r="BK501" s="119">
        <f>(Escenarios!$F$11*AU501+0.1*BF501)/(Escenarios!$F$12)</f>
        <v>0.84998094502503097</v>
      </c>
      <c r="BL501" s="119">
        <f>BI501/10/Escenarios!$F$12</f>
        <v>0</v>
      </c>
      <c r="BM501" s="119">
        <f>(Escenarios!$F$11*AW501+0.1*BG501)/(Escenarios!$F$12)</f>
        <v>0.15306644909755138</v>
      </c>
      <c r="BN501" s="121">
        <f t="shared" si="70"/>
        <v>197.39311317156387</v>
      </c>
      <c r="BO501" s="121">
        <f>MAX(0,(BN501-Constantes!$D$13)*(1-EXP(-Constantes!$D$23)))</f>
        <v>1.0837398951302162</v>
      </c>
      <c r="BP501" s="121">
        <f>BL501+AY501*Escenarios!$F$11/Escenarios!$F$12+BO501</f>
        <v>1.1339963433428855</v>
      </c>
      <c r="BQ501" s="121">
        <f>0.0526*BL501*Observaciones!$F500^1.218</f>
        <v>0</v>
      </c>
      <c r="BR501" s="121">
        <f>BQ501*Constantes!$F$38</f>
        <v>0</v>
      </c>
      <c r="BS501" s="121">
        <f t="shared" si="71"/>
        <v>0</v>
      </c>
      <c r="BT501" s="15"/>
      <c r="BU501" s="74">
        <v>495</v>
      </c>
      <c r="BV501" s="75">
        <f>0.0526*Observaciones!$F500^2.218</f>
        <v>0</v>
      </c>
      <c r="BW501" s="75">
        <f>IF(Observaciones!$F500&gt;0.05*$CA$7,((Observaciones!$F500-0.05*$CA$7)^2)/(Observaciones!$F500+0.95*$CA$7),0)</f>
        <v>0</v>
      </c>
      <c r="BX501" s="75">
        <f>0.0526*BW501*Observaciones!$F500^1.218</f>
        <v>0</v>
      </c>
      <c r="BY501" s="27"/>
      <c r="BZ501" s="27"/>
      <c r="CA501" s="103"/>
      <c r="CB501" s="37"/>
    </row>
    <row r="502" spans="2:80" s="2" customFormat="1" ht="14.5" x14ac:dyDescent="0.35">
      <c r="B502" s="36"/>
      <c r="C502" s="74">
        <v>496</v>
      </c>
      <c r="D502" s="146">
        <f>ETo!$I501*((1-Constantes!$D$19)*ETo!$K501+ETo!$L501)</f>
        <v>1.3188536306780125</v>
      </c>
      <c r="E502" s="75">
        <f>MIN(D502*Constantes!$D$17,0.8*(H501+Observaciones!$F501-F502-G502-Constantes!$D$14))</f>
        <v>0.82032126666325811</v>
      </c>
      <c r="F502" s="75">
        <f>IF(Observaciones!$F501&gt;0.05*Constantes!$D$18,((Observaciones!$F501-0.05*Constantes!$D$18)^2)/(Observaciones!$F501+0.95*Constantes!$D$18),0)</f>
        <v>0</v>
      </c>
      <c r="G502" s="75">
        <f>MAX(0,H501+Observaciones!$F501-F502-Constantes!$D$13)</f>
        <v>0</v>
      </c>
      <c r="H502" s="75">
        <f>H501+Observaciones!$F501-F502-E502-G502-I501</f>
        <v>28.528942918651822</v>
      </c>
      <c r="I502" s="75">
        <f>MAX(0,(H502-Constantes!$D$14)*(1-EXP(-Constantes!$D$22)))</f>
        <v>4.1700352233826642E-2</v>
      </c>
      <c r="J502" s="75">
        <f t="shared" si="63"/>
        <v>185.24962934664234</v>
      </c>
      <c r="K502" s="75">
        <f>MAX(0,(J502-Constantes!$D$13)*(1-EXP(-Constantes!$D$23)))</f>
        <v>0.9998587251992902</v>
      </c>
      <c r="L502" s="75">
        <f t="shared" si="64"/>
        <v>1.0415590774331169</v>
      </c>
      <c r="M502" s="75">
        <f>0.0526*F502*Observaciones!$F501^1.218</f>
        <v>0</v>
      </c>
      <c r="N502" s="75">
        <f>M502*Constantes!$D$38</f>
        <v>0</v>
      </c>
      <c r="O502" s="75">
        <f t="shared" si="65"/>
        <v>0</v>
      </c>
      <c r="P502" s="15"/>
      <c r="Q502" s="120">
        <v>496</v>
      </c>
      <c r="R502" s="146">
        <f>ETo!$I501*((1-Constantes!$E$19)*ETo!$K501+ETo!$L501)</f>
        <v>1.3190577513009245</v>
      </c>
      <c r="S502" s="121">
        <f>MIN(R502*Constantes!$E$17,0.8*(V501+Observaciones!$F501-T502-U502-Constantes!$D$14))</f>
        <v>0.82104297197247467</v>
      </c>
      <c r="T502" s="121">
        <f>IF(Observaciones!$F501&gt;0.05*Constantes!$E$18,((Observaciones!$F501-0.05*Constantes!$E$18)^2)/(Observaciones!$F501+0.95*Constantes!$E$18),0)</f>
        <v>0</v>
      </c>
      <c r="U502" s="121">
        <f>MAX(0,V501+Observaciones!$F501-T502-Constantes!$D$13)</f>
        <v>0</v>
      </c>
      <c r="V502" s="121">
        <f>V501+Observaciones!$F501-T502-S502-U502-W501</f>
        <v>28.520890187401164</v>
      </c>
      <c r="W502" s="121">
        <f>MAX(0,(V502-Constantes!$D$14)*(1-EXP(-Constantes!$D$22)))</f>
        <v>4.1589487903063278E-2</v>
      </c>
      <c r="X502" s="119">
        <f>X501+(Entradas!$E$19*U502-Y501)/(800*Entradas!$D$44)</f>
        <v>0</v>
      </c>
      <c r="Y502" s="119">
        <f>8000*Entradas!$D$45*X502/Constantes!$E$32</f>
        <v>0</v>
      </c>
      <c r="Z502" s="119">
        <f>10*Escenarios!$E$11*T502</f>
        <v>0</v>
      </c>
      <c r="AA502" s="119">
        <f>10*Escenarios!$E$11*Y502</f>
        <v>0</v>
      </c>
      <c r="AB502" s="119">
        <f>0.001*Observaciones!$F501*Escenarios!$E$9</f>
        <v>0</v>
      </c>
      <c r="AC502" s="119">
        <f>Observaciones!$I501</f>
        <v>0</v>
      </c>
      <c r="AD502" s="119">
        <f>MIN(0.0005*ETo!$M501*Escenarios!$E$9*(AH501/Constantes!$E$27)^(2/3),AH501+Z502+AA502+AB502+AC502)</f>
        <v>3.6952185913562912</v>
      </c>
      <c r="AE502" s="119">
        <f>MIN(Constantes!$E$26*(AH501/Constantes!$E$27)^(2/3),AH501+Z502+AA502+AB502+AC502-AD502)</f>
        <v>18.469858337238612</v>
      </c>
      <c r="AF502" s="119">
        <f>MIN(Entradas!$E$20,AH501+Z502+AA502+AB502+AC502-AD502-AE502)</f>
        <v>1</v>
      </c>
      <c r="AG502" s="119">
        <f>MAX(0,AH501+Z502+AA502+AB502+AC502-AD502-AE502-AF502-Constantes!$E$27)</f>
        <v>0</v>
      </c>
      <c r="AH502" s="119">
        <f t="shared" si="66"/>
        <v>5893.2562528329081</v>
      </c>
      <c r="AI502" s="119">
        <f>(Escenarios!$E$11*S502+0.1*AD502)/(Escenarios!$E$12)</f>
        <v>0.81987155406245726</v>
      </c>
      <c r="AJ502" s="119">
        <f>AG502/10/Escenarios!$E$12</f>
        <v>0</v>
      </c>
      <c r="AK502" s="119">
        <f>(Escenarios!$E$11*U502+0.1*AE502)/(Escenarios!$E$12)</f>
        <v>5.2771023820681752E-2</v>
      </c>
      <c r="AL502" s="121">
        <f t="shared" si="67"/>
        <v>190.12822864219891</v>
      </c>
      <c r="AM502" s="121">
        <f>MAX(0,(AL502-Constantes!$D$13)*(1-EXP(-Constantes!$D$23)))</f>
        <v>1.0335576720942206</v>
      </c>
      <c r="AN502" s="121">
        <f>AJ502+W502*Escenarios!$E$11/Escenarios!$E$12+AM502</f>
        <v>1.0745530244558115</v>
      </c>
      <c r="AO502" s="121">
        <f>0.0526*AJ502*Observaciones!$F501^1.218</f>
        <v>0</v>
      </c>
      <c r="AP502" s="121">
        <f>AO502*Constantes!$E$38</f>
        <v>0</v>
      </c>
      <c r="AQ502" s="121">
        <f t="shared" si="68"/>
        <v>0</v>
      </c>
      <c r="AR502" s="15"/>
      <c r="AS502" s="74">
        <v>496</v>
      </c>
      <c r="AT502" s="146">
        <f>ETo!$I501*((1-Constantes!$F$19)*ETo!$K501+ETo!$L501)</f>
        <v>1.3197072260101901</v>
      </c>
      <c r="AU502" s="121">
        <f>MIN(AT502*Constantes!$F$17,0.8*(AX501+Observaciones!$F501-AV502-AW502-Constantes!$D$14))</f>
        <v>0.82334340282750773</v>
      </c>
      <c r="AV502" s="121">
        <f>IF(Observaciones!$F501&gt;0.05*Constantes!$F$18,((Observaciones!$F501-0.05*Constantes!$F$18)^2)/(Observaciones!$F501+0.95*Constantes!$F$18),0)</f>
        <v>0</v>
      </c>
      <c r="AW502" s="121">
        <f>MAX(0,AX501+Observaciones!$F501-AV502-Constantes!$D$13)</f>
        <v>0</v>
      </c>
      <c r="AX502" s="121">
        <f>AX501+Observaciones!$F501-AV502-AU502-AW502-AY501</f>
        <v>28.495014756691017</v>
      </c>
      <c r="AY502" s="121">
        <f>MAX(0,(AX502-Constantes!$D$14)*(1-EXP(-Constantes!$D$22)))</f>
        <v>4.1233253202115065E-2</v>
      </c>
      <c r="AZ502" s="119">
        <f>AZ501+(Entradas!$F$19*AW502-BA501)/(800*Entradas!$D$44)</f>
        <v>0</v>
      </c>
      <c r="BA502" s="119">
        <f>8000*Entradas!$D$45*AZ502/Constantes!$F$32</f>
        <v>0</v>
      </c>
      <c r="BB502" s="119">
        <f>10*Escenarios!$F$11*AV502</f>
        <v>0</v>
      </c>
      <c r="BC502" s="119">
        <f>10*Escenarios!$F$11*BA502</f>
        <v>0</v>
      </c>
      <c r="BD502" s="119">
        <f>0.001*Observaciones!$F501*Escenarios!$F$9</f>
        <v>0</v>
      </c>
      <c r="BE502" s="119">
        <f>Observaciones!$I501</f>
        <v>0</v>
      </c>
      <c r="BF502" s="119">
        <f>MIN(0.0005*ETo!$M501*Escenarios!$F$9*(BJ501/Constantes!$F$27)^(2/3),BJ501+BB502+BE502+BC502+BD502)</f>
        <v>10.589056326372452</v>
      </c>
      <c r="BG502" s="119">
        <f>MIN(Constantes!$F$26*(BJ501/Constantes!$F$27)^(2/3),BJ501+BB502+BC502+BD502+BE502-BF502)</f>
        <v>52.927415642102666</v>
      </c>
      <c r="BH502" s="119">
        <f>MIN(Entradas!$F$20,BJ501+BB502+BC502+BD502+BE502-BF502-BG502)</f>
        <v>1</v>
      </c>
      <c r="BI502" s="119">
        <f>MAX(0,BJ501+BB502+BC502+BD502+BE502-BF502-BG502-BH502-Constantes!$F$27)</f>
        <v>0</v>
      </c>
      <c r="BJ502" s="119">
        <f t="shared" si="69"/>
        <v>3523.0073486471533</v>
      </c>
      <c r="BK502" s="119">
        <f>(Escenarios!$F$11*AU502+0.1*BF502)/(Escenarios!$F$12)</f>
        <v>0.80654965502700005</v>
      </c>
      <c r="BL502" s="119">
        <f>BI502/10/Escenarios!$F$12</f>
        <v>0</v>
      </c>
      <c r="BM502" s="119">
        <f>(Escenarios!$F$11*AW502+0.1*BG502)/(Escenarios!$F$12)</f>
        <v>0.15122118754886479</v>
      </c>
      <c r="BN502" s="121">
        <f t="shared" si="70"/>
        <v>196.46059446398252</v>
      </c>
      <c r="BO502" s="121">
        <f>MAX(0,(BN502-Constantes!$D$13)*(1-EXP(-Constantes!$D$23)))</f>
        <v>1.0772985179025485</v>
      </c>
      <c r="BP502" s="121">
        <f>BL502+AY502*Escenarios!$F$11/Escenarios!$F$12+BO502</f>
        <v>1.1161755852073998</v>
      </c>
      <c r="BQ502" s="121">
        <f>0.0526*BL502*Observaciones!$F501^1.218</f>
        <v>0</v>
      </c>
      <c r="BR502" s="121">
        <f>BQ502*Constantes!$F$38</f>
        <v>0</v>
      </c>
      <c r="BS502" s="121">
        <f t="shared" si="71"/>
        <v>0</v>
      </c>
      <c r="BT502" s="15"/>
      <c r="BU502" s="74">
        <v>496</v>
      </c>
      <c r="BV502" s="75">
        <f>0.0526*Observaciones!$F501^2.218</f>
        <v>0</v>
      </c>
      <c r="BW502" s="75">
        <f>IF(Observaciones!$F501&gt;0.05*$CA$7,((Observaciones!$F501-0.05*$CA$7)^2)/(Observaciones!$F501+0.95*$CA$7),0)</f>
        <v>0</v>
      </c>
      <c r="BX502" s="75">
        <f>0.0526*BW502*Observaciones!$F501^1.218</f>
        <v>0</v>
      </c>
      <c r="BY502" s="27"/>
      <c r="BZ502" s="27"/>
      <c r="CA502" s="103"/>
      <c r="CB502" s="37"/>
    </row>
    <row r="503" spans="2:80" s="2" customFormat="1" ht="14.5" x14ac:dyDescent="0.35">
      <c r="B503" s="36"/>
      <c r="C503" s="74">
        <v>497</v>
      </c>
      <c r="D503" s="146">
        <f>ETo!$I502*((1-Constantes!$D$19)*ETo!$K502+ETo!$L502)</f>
        <v>1.3004625392523352</v>
      </c>
      <c r="E503" s="75">
        <f>MIN(D503*Constantes!$D$17,0.8*(H502+Observaciones!$F502-F503-G503-Constantes!$D$14))</f>
        <v>0.80888208716471477</v>
      </c>
      <c r="F503" s="75">
        <f>IF(Observaciones!$F502&gt;0.05*Constantes!$D$18,((Observaciones!$F502-0.05*Constantes!$D$18)^2)/(Observaciones!$F502+0.95*Constantes!$D$18),0)</f>
        <v>0</v>
      </c>
      <c r="G503" s="75">
        <f>MAX(0,H502+Observaciones!$F502-F503-Constantes!$D$13)</f>
        <v>0</v>
      </c>
      <c r="H503" s="75">
        <f>H502+Observaciones!$F502-F503-E503-G503-I502</f>
        <v>27.678360479253278</v>
      </c>
      <c r="I503" s="75">
        <f>MAX(0,(H503-Constantes!$D$14)*(1-EXP(-Constantes!$D$22)))</f>
        <v>2.9990132437867505E-2</v>
      </c>
      <c r="J503" s="75">
        <f t="shared" si="63"/>
        <v>184.24977062144305</v>
      </c>
      <c r="K503" s="75">
        <f>MAX(0,(J503-Constantes!$D$13)*(1-EXP(-Constantes!$D$23)))</f>
        <v>0.99295219649265665</v>
      </c>
      <c r="L503" s="75">
        <f t="shared" si="64"/>
        <v>1.0229423289305242</v>
      </c>
      <c r="M503" s="75">
        <f>0.0526*F503*Observaciones!$F502^1.218</f>
        <v>0</v>
      </c>
      <c r="N503" s="75">
        <f>M503*Constantes!$D$38</f>
        <v>0</v>
      </c>
      <c r="O503" s="75">
        <f t="shared" si="65"/>
        <v>0</v>
      </c>
      <c r="P503" s="15"/>
      <c r="Q503" s="120">
        <v>497</v>
      </c>
      <c r="R503" s="146">
        <f>ETo!$I502*((1-Constantes!$E$19)*ETo!$K502+ETo!$L502)</f>
        <v>1.3006640924449571</v>
      </c>
      <c r="S503" s="121">
        <f>MIN(R503*Constantes!$E$17,0.8*(V502+Observaciones!$F502-T503-U503-Constantes!$D$14))</f>
        <v>0.80959390212116833</v>
      </c>
      <c r="T503" s="121">
        <f>IF(Observaciones!$F502&gt;0.05*Constantes!$E$18,((Observaciones!$F502-0.05*Constantes!$E$18)^2)/(Observaciones!$F502+0.95*Constantes!$E$18),0)</f>
        <v>0</v>
      </c>
      <c r="U503" s="121">
        <f>MAX(0,V502+Observaciones!$F502-T503-Constantes!$D$13)</f>
        <v>0</v>
      </c>
      <c r="V503" s="121">
        <f>V502+Observaciones!$F502-T503-S503-U503-W502</f>
        <v>27.669706797376932</v>
      </c>
      <c r="W503" s="121">
        <f>MAX(0,(V503-Constantes!$D$14)*(1-EXP(-Constantes!$D$22)))</f>
        <v>2.9870994642255386E-2</v>
      </c>
      <c r="X503" s="119">
        <f>X502+(Entradas!$E$19*U503-Y502)/(800*Entradas!$D$44)</f>
        <v>0</v>
      </c>
      <c r="Y503" s="119">
        <f>8000*Entradas!$D$45*X503/Constantes!$E$32</f>
        <v>0</v>
      </c>
      <c r="Z503" s="119">
        <f>10*Escenarios!$E$11*T503</f>
        <v>0</v>
      </c>
      <c r="AA503" s="119">
        <f>10*Escenarios!$E$11*Y503</f>
        <v>0</v>
      </c>
      <c r="AB503" s="119">
        <f>0.001*Observaciones!$F502*Escenarios!$E$9</f>
        <v>0</v>
      </c>
      <c r="AC503" s="119">
        <f>Observaciones!$I502</f>
        <v>0</v>
      </c>
      <c r="AD503" s="119">
        <f>MIN(0.0005*ETo!$M502*Escenarios!$E$9*(AH502/Constantes!$E$27)^(2/3),AH502+Z503+AA503+AB503+AC503)</f>
        <v>3.6350590137839682</v>
      </c>
      <c r="AE503" s="119">
        <f>MIN(Constantes!$E$26*(AH502/Constantes!$E$27)^(2/3),AH502+Z503+AA503+AB503+AC503-AD503)</f>
        <v>18.421615730685193</v>
      </c>
      <c r="AF503" s="119">
        <f>MIN(Entradas!$E$20,AH502+Z503+AA503+AB503+AC503-AD503-AE503)</f>
        <v>1</v>
      </c>
      <c r="AG503" s="119">
        <f>MAX(0,AH502+Z503+AA503+AB503+AC503-AD503-AE503-AF503-Constantes!$E$27)</f>
        <v>0</v>
      </c>
      <c r="AH503" s="119">
        <f t="shared" si="66"/>
        <v>5870.199578088439</v>
      </c>
      <c r="AI503" s="119">
        <f>(Escenarios!$E$11*S503+0.1*AD503)/(Escenarios!$E$12)</f>
        <v>0.8084141578445343</v>
      </c>
      <c r="AJ503" s="119">
        <f>AG503/10/Escenarios!$E$12</f>
        <v>0</v>
      </c>
      <c r="AK503" s="119">
        <f>(Escenarios!$E$11*U503+0.1*AE503)/(Escenarios!$E$12)</f>
        <v>5.26331878019577E-2</v>
      </c>
      <c r="AL503" s="121">
        <f t="shared" si="67"/>
        <v>189.14730415790663</v>
      </c>
      <c r="AM503" s="121">
        <f>MAX(0,(AL503-Constantes!$D$13)*(1-EXP(-Constantes!$D$23)))</f>
        <v>1.0267819317430484</v>
      </c>
      <c r="AN503" s="121">
        <f>AJ503+W503*Escenarios!$E$11/Escenarios!$E$12+AM503</f>
        <v>1.0562261978904144</v>
      </c>
      <c r="AO503" s="121">
        <f>0.0526*AJ503*Observaciones!$F502^1.218</f>
        <v>0</v>
      </c>
      <c r="AP503" s="121">
        <f>AO503*Constantes!$E$38</f>
        <v>0</v>
      </c>
      <c r="AQ503" s="121">
        <f t="shared" si="68"/>
        <v>0</v>
      </c>
      <c r="AR503" s="15"/>
      <c r="AS503" s="74">
        <v>497</v>
      </c>
      <c r="AT503" s="146">
        <f>ETo!$I502*((1-Constantes!$F$19)*ETo!$K502+ETo!$L502)</f>
        <v>1.301305398057846</v>
      </c>
      <c r="AU503" s="121">
        <f>MIN(AT503*Constantes!$F$17,0.8*(AX502+Observaciones!$F502-AV503-AW503-Constantes!$D$14))</f>
        <v>0.81186280823355772</v>
      </c>
      <c r="AV503" s="121">
        <f>IF(Observaciones!$F502&gt;0.05*Constantes!$F$18,((Observaciones!$F502-0.05*Constantes!$F$18)^2)/(Observaciones!$F502+0.95*Constantes!$F$18),0)</f>
        <v>0</v>
      </c>
      <c r="AW503" s="121">
        <f>MAX(0,AX502+Observaciones!$F502-AV503-Constantes!$D$13)</f>
        <v>0</v>
      </c>
      <c r="AX503" s="121">
        <f>AX502+Observaciones!$F502-AV503-AU503-AW503-AY502</f>
        <v>27.641918695255345</v>
      </c>
      <c r="AY503" s="121">
        <f>MAX(0,(AX503-Constantes!$D$14)*(1-EXP(-Constantes!$D$22)))</f>
        <v>2.9488427628778787E-2</v>
      </c>
      <c r="AZ503" s="119">
        <f>AZ502+(Entradas!$F$19*AW503-BA502)/(800*Entradas!$D$44)</f>
        <v>0</v>
      </c>
      <c r="BA503" s="119">
        <f>8000*Entradas!$D$45*AZ503/Constantes!$F$32</f>
        <v>0</v>
      </c>
      <c r="BB503" s="119">
        <f>10*Escenarios!$F$11*AV503</f>
        <v>0</v>
      </c>
      <c r="BC503" s="119">
        <f>10*Escenarios!$F$11*BA503</f>
        <v>0</v>
      </c>
      <c r="BD503" s="119">
        <f>0.001*Observaciones!$F502*Escenarios!$F$9</f>
        <v>0</v>
      </c>
      <c r="BE503" s="119">
        <f>Observaciones!$I502</f>
        <v>0</v>
      </c>
      <c r="BF503" s="119">
        <f>MIN(0.0005*ETo!$M502*Escenarios!$F$9*(BJ502/Constantes!$F$27)^(2/3),BJ502+BB503+BE503+BC503+BD503)</f>
        <v>10.318350419828924</v>
      </c>
      <c r="BG503" s="119">
        <f>MIN(Constantes!$F$26*(BJ502/Constantes!$F$27)^(2/3),BJ502+BB503+BC503+BD503+BE503-BF503)</f>
        <v>52.290949249480107</v>
      </c>
      <c r="BH503" s="119">
        <f>MIN(Entradas!$F$20,BJ502+BB503+BC503+BD503+BE503-BF503-BG503)</f>
        <v>1</v>
      </c>
      <c r="BI503" s="119">
        <f>MAX(0,BJ502+BB503+BC503+BD503+BE503-BF503-BG503-BH503-Constantes!$F$27)</f>
        <v>0</v>
      </c>
      <c r="BJ503" s="119">
        <f t="shared" si="69"/>
        <v>3459.3980489778442</v>
      </c>
      <c r="BK503" s="119">
        <f>(Escenarios!$F$11*AU503+0.1*BF503)/(Escenarios!$F$12)</f>
        <v>0.79495164896257986</v>
      </c>
      <c r="BL503" s="119">
        <f>BI503/10/Escenarios!$F$12</f>
        <v>0</v>
      </c>
      <c r="BM503" s="119">
        <f>(Escenarios!$F$11*AW503+0.1*BG503)/(Escenarios!$F$12)</f>
        <v>0.14940271214137177</v>
      </c>
      <c r="BN503" s="121">
        <f t="shared" si="70"/>
        <v>195.53269865822134</v>
      </c>
      <c r="BO503" s="121">
        <f>MAX(0,(BN503-Constantes!$D$13)*(1-EXP(-Constantes!$D$23)))</f>
        <v>1.070889073390298</v>
      </c>
      <c r="BP503" s="121">
        <f>BL503+AY503*Escenarios!$F$11/Escenarios!$F$12+BO503</f>
        <v>1.0986924480117179</v>
      </c>
      <c r="BQ503" s="121">
        <f>0.0526*BL503*Observaciones!$F502^1.218</f>
        <v>0</v>
      </c>
      <c r="BR503" s="121">
        <f>BQ503*Constantes!$F$38</f>
        <v>0</v>
      </c>
      <c r="BS503" s="121">
        <f t="shared" si="71"/>
        <v>0</v>
      </c>
      <c r="BT503" s="15"/>
      <c r="BU503" s="74">
        <v>497</v>
      </c>
      <c r="BV503" s="75">
        <f>0.0526*Observaciones!$F502^2.218</f>
        <v>0</v>
      </c>
      <c r="BW503" s="75">
        <f>IF(Observaciones!$F502&gt;0.05*$CA$7,((Observaciones!$F502-0.05*$CA$7)^2)/(Observaciones!$F502+0.95*$CA$7),0)</f>
        <v>0</v>
      </c>
      <c r="BX503" s="75">
        <f>0.0526*BW503*Observaciones!$F502^1.218</f>
        <v>0</v>
      </c>
      <c r="BY503" s="27"/>
      <c r="BZ503" s="27"/>
      <c r="CA503" s="103"/>
      <c r="CB503" s="37"/>
    </row>
    <row r="504" spans="2:80" s="2" customFormat="1" ht="14.5" x14ac:dyDescent="0.35">
      <c r="B504" s="36"/>
      <c r="C504" s="74">
        <v>498</v>
      </c>
      <c r="D504" s="146">
        <f>ETo!$I503*((1-Constantes!$D$19)*ETo!$K503+ETo!$L503)</f>
        <v>1.2751284626432637</v>
      </c>
      <c r="E504" s="75">
        <f>MIN(D504*Constantes!$D$17,0.8*(H503+Observaciones!$F503-F504-G504-Constantes!$D$14))</f>
        <v>0.79312440084510882</v>
      </c>
      <c r="F504" s="75">
        <f>IF(Observaciones!$F503&gt;0.05*Constantes!$D$18,((Observaciones!$F503-0.05*Constantes!$D$18)^2)/(Observaciones!$F503+0.95*Constantes!$D$18),0)</f>
        <v>0</v>
      </c>
      <c r="G504" s="75">
        <f>MAX(0,H503+Observaciones!$F503-F504-Constantes!$D$13)</f>
        <v>0</v>
      </c>
      <c r="H504" s="75">
        <f>H503+Observaciones!$F503-F504-E504-G504-I503</f>
        <v>26.855245945970303</v>
      </c>
      <c r="I504" s="75">
        <f>MAX(0,(H504-Constantes!$D$14)*(1-EXP(-Constantes!$D$22)))</f>
        <v>1.8658071422350059E-2</v>
      </c>
      <c r="J504" s="75">
        <f t="shared" si="63"/>
        <v>183.25681842495038</v>
      </c>
      <c r="K504" s="75">
        <f>MAX(0,(J504-Constantes!$D$13)*(1-EXP(-Constantes!$D$23)))</f>
        <v>0.98609337466457836</v>
      </c>
      <c r="L504" s="75">
        <f t="shared" si="64"/>
        <v>1.0047514460869285</v>
      </c>
      <c r="M504" s="75">
        <f>0.0526*F504*Observaciones!$F503^1.218</f>
        <v>0</v>
      </c>
      <c r="N504" s="75">
        <f>M504*Constantes!$D$38</f>
        <v>0</v>
      </c>
      <c r="O504" s="75">
        <f t="shared" si="65"/>
        <v>0</v>
      </c>
      <c r="P504" s="15"/>
      <c r="Q504" s="120">
        <v>498</v>
      </c>
      <c r="R504" s="146">
        <f>ETo!$I503*((1-Constantes!$E$19)*ETo!$K503+ETo!$L503)</f>
        <v>1.2753262542552117</v>
      </c>
      <c r="S504" s="121">
        <f>MIN(R504*Constantes!$E$17,0.8*(V503+Observaciones!$F503-T504-U504-Constantes!$D$14))</f>
        <v>0.79382245166712362</v>
      </c>
      <c r="T504" s="121">
        <f>IF(Observaciones!$F503&gt;0.05*Constantes!$E$18,((Observaciones!$F503-0.05*Constantes!$E$18)^2)/(Observaciones!$F503+0.95*Constantes!$E$18),0)</f>
        <v>0</v>
      </c>
      <c r="U504" s="121">
        <f>MAX(0,V503+Observaciones!$F503-T504-Constantes!$D$13)</f>
        <v>0</v>
      </c>
      <c r="V504" s="121">
        <f>V503+Observaciones!$F503-T504-S504-U504-W503</f>
        <v>26.846013351067555</v>
      </c>
      <c r="W504" s="121">
        <f>MAX(0,(V504-Constantes!$D$14)*(1-EXP(-Constantes!$D$22)))</f>
        <v>1.8530963560030818E-2</v>
      </c>
      <c r="X504" s="119">
        <f>X503+(Entradas!$E$19*U504-Y503)/(800*Entradas!$D$44)</f>
        <v>0</v>
      </c>
      <c r="Y504" s="119">
        <f>8000*Entradas!$D$45*X504/Constantes!$E$32</f>
        <v>0</v>
      </c>
      <c r="Z504" s="119">
        <f>10*Escenarios!$E$11*T504</f>
        <v>0</v>
      </c>
      <c r="AA504" s="119">
        <f>10*Escenarios!$E$11*Y504</f>
        <v>0</v>
      </c>
      <c r="AB504" s="119">
        <f>0.001*Observaciones!$F503*Escenarios!$E$9</f>
        <v>0</v>
      </c>
      <c r="AC504" s="119">
        <f>Observaciones!$I503</f>
        <v>0</v>
      </c>
      <c r="AD504" s="119">
        <f>MIN(0.0005*ETo!$M503*Escenarios!$E$9*(AH503/Constantes!$E$27)^(2/3),AH503+Z504+AA504+AB504+AC504)</f>
        <v>3.5554650023353269</v>
      </c>
      <c r="AE504" s="119">
        <f>MIN(Constantes!$E$26*(AH503/Constantes!$E$27)^(2/3),AH503+Z504+AA504+AB504+AC504-AD504)</f>
        <v>18.373536069799417</v>
      </c>
      <c r="AF504" s="119">
        <f>MIN(Entradas!$E$20,AH503+Z504+AA504+AB504+AC504-AD504-AE504)</f>
        <v>1</v>
      </c>
      <c r="AG504" s="119">
        <f>MAX(0,AH503+Z504+AA504+AB504+AC504-AD504-AE504-AF504-Constantes!$E$27)</f>
        <v>0</v>
      </c>
      <c r="AH504" s="119">
        <f t="shared" si="66"/>
        <v>5847.2705770163047</v>
      </c>
      <c r="AI504" s="119">
        <f>(Escenarios!$E$11*S504+0.1*AD504)/(Escenarios!$E$12)</f>
        <v>0.7926406023642657</v>
      </c>
      <c r="AJ504" s="119">
        <f>AG504/10/Escenarios!$E$12</f>
        <v>0</v>
      </c>
      <c r="AK504" s="119">
        <f>(Escenarios!$E$11*U504+0.1*AE504)/(Escenarios!$E$12)</f>
        <v>5.2495817342284055E-2</v>
      </c>
      <c r="AL504" s="121">
        <f t="shared" si="67"/>
        <v>188.17301804350586</v>
      </c>
      <c r="AM504" s="121">
        <f>MAX(0,(AL504-Constantes!$D$13)*(1-EXP(-Constantes!$D$23)))</f>
        <v>1.0200520459621927</v>
      </c>
      <c r="AN504" s="121">
        <f>AJ504+W504*Escenarios!$E$11/Escenarios!$E$12+AM504</f>
        <v>1.0383182814713658</v>
      </c>
      <c r="AO504" s="121">
        <f>0.0526*AJ504*Observaciones!$F503^1.218</f>
        <v>0</v>
      </c>
      <c r="AP504" s="121">
        <f>AO504*Constantes!$E$38</f>
        <v>0</v>
      </c>
      <c r="AQ504" s="121">
        <f t="shared" si="68"/>
        <v>0</v>
      </c>
      <c r="AR504" s="15"/>
      <c r="AS504" s="74">
        <v>498</v>
      </c>
      <c r="AT504" s="146">
        <f>ETo!$I503*((1-Constantes!$F$19)*ETo!$K503+ETo!$L503)</f>
        <v>1.2759555912023197</v>
      </c>
      <c r="AU504" s="121">
        <f>MIN(AT504*Constantes!$F$17,0.8*(AX503+Observaciones!$F503-AV504-AW504-Constantes!$D$14))</f>
        <v>0.79604748508756784</v>
      </c>
      <c r="AV504" s="121">
        <f>IF(Observaciones!$F503&gt;0.05*Constantes!$F$18,((Observaciones!$F503-0.05*Constantes!$F$18)^2)/(Observaciones!$F503+0.95*Constantes!$F$18),0)</f>
        <v>0</v>
      </c>
      <c r="AW504" s="121">
        <f>MAX(0,AX503+Observaciones!$F503-AV504-Constantes!$D$13)</f>
        <v>0</v>
      </c>
      <c r="AX504" s="121">
        <f>AX503+Observaciones!$F503-AV504-AU504-AW504-AY503</f>
        <v>26.816382782539002</v>
      </c>
      <c r="AY504" s="121">
        <f>MAX(0,(AX504-Constantes!$D$14)*(1-EXP(-Constantes!$D$22)))</f>
        <v>1.8123030767068456E-2</v>
      </c>
      <c r="AZ504" s="119">
        <f>AZ503+(Entradas!$F$19*AW504-BA503)/(800*Entradas!$D$44)</f>
        <v>0</v>
      </c>
      <c r="BA504" s="119">
        <f>8000*Entradas!$D$45*AZ504/Constantes!$F$32</f>
        <v>0</v>
      </c>
      <c r="BB504" s="119">
        <f>10*Escenarios!$F$11*AV504</f>
        <v>0</v>
      </c>
      <c r="BC504" s="119">
        <f>10*Escenarios!$F$11*BA504</f>
        <v>0</v>
      </c>
      <c r="BD504" s="119">
        <f>0.001*Observaciones!$F503*Escenarios!$F$9</f>
        <v>0</v>
      </c>
      <c r="BE504" s="119">
        <f>Observaciones!$I503</f>
        <v>0</v>
      </c>
      <c r="BF504" s="119">
        <f>MIN(0.0005*ETo!$M503*Escenarios!$F$9*(BJ503/Constantes!$F$27)^(2/3),BJ503+BB504+BE504+BC504+BD504)</f>
        <v>9.996658254966615</v>
      </c>
      <c r="BG504" s="119">
        <f>MIN(Constantes!$F$26*(BJ503/Constantes!$F$27)^(2/3),BJ503+BB504+BC504+BD504+BE504-BF504)</f>
        <v>51.659617210251014</v>
      </c>
      <c r="BH504" s="119">
        <f>MIN(Entradas!$F$20,BJ503+BB504+BC504+BD504+BE504-BF504-BG504)</f>
        <v>1</v>
      </c>
      <c r="BI504" s="119">
        <f>MAX(0,BJ503+BB504+BC504+BD504+BE504-BF504-BG504-BH504-Constantes!$F$27)</f>
        <v>0</v>
      </c>
      <c r="BJ504" s="119">
        <f t="shared" si="69"/>
        <v>3396.7417735126269</v>
      </c>
      <c r="BK504" s="119">
        <f>(Escenarios!$F$11*AU504+0.1*BF504)/(Escenarios!$F$12)</f>
        <v>0.7791209380967542</v>
      </c>
      <c r="BL504" s="119">
        <f>BI504/10/Escenarios!$F$12</f>
        <v>0</v>
      </c>
      <c r="BM504" s="119">
        <f>(Escenarios!$F$11*AW504+0.1*BG504)/(Escenarios!$F$12)</f>
        <v>0.14759890631500291</v>
      </c>
      <c r="BN504" s="121">
        <f t="shared" si="70"/>
        <v>194.60940849114604</v>
      </c>
      <c r="BO504" s="121">
        <f>MAX(0,(BN504-Constantes!$D$13)*(1-EXP(-Constantes!$D$23)))</f>
        <v>1.0645114423482855</v>
      </c>
      <c r="BP504" s="121">
        <f>BL504+AY504*Escenarios!$F$11/Escenarios!$F$12+BO504</f>
        <v>1.0815988713572358</v>
      </c>
      <c r="BQ504" s="121">
        <f>0.0526*BL504*Observaciones!$F503^1.218</f>
        <v>0</v>
      </c>
      <c r="BR504" s="121">
        <f>BQ504*Constantes!$F$38</f>
        <v>0</v>
      </c>
      <c r="BS504" s="121">
        <f t="shared" si="71"/>
        <v>0</v>
      </c>
      <c r="BT504" s="15"/>
      <c r="BU504" s="74">
        <v>498</v>
      </c>
      <c r="BV504" s="75">
        <f>0.0526*Observaciones!$F503^2.218</f>
        <v>0</v>
      </c>
      <c r="BW504" s="75">
        <f>IF(Observaciones!$F503&gt;0.05*$CA$7,((Observaciones!$F503-0.05*$CA$7)^2)/(Observaciones!$F503+0.95*$CA$7),0)</f>
        <v>0</v>
      </c>
      <c r="BX504" s="75">
        <f>0.0526*BW504*Observaciones!$F503^1.218</f>
        <v>0</v>
      </c>
      <c r="BY504" s="27"/>
      <c r="BZ504" s="27"/>
      <c r="CA504" s="103"/>
      <c r="CB504" s="37"/>
    </row>
    <row r="505" spans="2:80" s="2" customFormat="1" ht="14.5" x14ac:dyDescent="0.35">
      <c r="B505" s="36"/>
      <c r="C505" s="74">
        <v>499</v>
      </c>
      <c r="D505" s="146">
        <f>ETo!$I504*((1-Constantes!$D$19)*ETo!$K504+ETo!$L504)</f>
        <v>0</v>
      </c>
      <c r="E505" s="75">
        <f>MIN(D505*Constantes!$D$17,0.8*(H504+Observaciones!$F504-F505-G505-Constantes!$D$14))</f>
        <v>0</v>
      </c>
      <c r="F505" s="75">
        <f>IF(Observaciones!$F504&gt;0.05*Constantes!$D$18,((Observaciones!$F504-0.05*Constantes!$D$18)^2)/(Observaciones!$F504+0.95*Constantes!$D$18),0)</f>
        <v>0</v>
      </c>
      <c r="G505" s="75">
        <f>MAX(0,H504+Observaciones!$F504-F505-Constantes!$D$13)</f>
        <v>0</v>
      </c>
      <c r="H505" s="75">
        <f>H504+Observaciones!$F504-F505-E505-G505-I504</f>
        <v>26.836587874547952</v>
      </c>
      <c r="I505" s="75">
        <f>MAX(0,(H505-Constantes!$D$14)*(1-EXP(-Constantes!$D$22)))</f>
        <v>1.8401200239494545E-2</v>
      </c>
      <c r="J505" s="75">
        <f t="shared" si="63"/>
        <v>182.27072505028579</v>
      </c>
      <c r="K505" s="75">
        <f>MAX(0,(J505-Constantes!$D$13)*(1-EXP(-Constantes!$D$23)))</f>
        <v>0.9792819301795741</v>
      </c>
      <c r="L505" s="75">
        <f t="shared" si="64"/>
        <v>0.99768313041906864</v>
      </c>
      <c r="M505" s="75">
        <f>0.0526*F505*Observaciones!$F504^1.218</f>
        <v>0</v>
      </c>
      <c r="N505" s="75">
        <f>M505*Constantes!$D$38</f>
        <v>0</v>
      </c>
      <c r="O505" s="75">
        <f t="shared" si="65"/>
        <v>0</v>
      </c>
      <c r="P505" s="15"/>
      <c r="Q505" s="120">
        <v>499</v>
      </c>
      <c r="R505" s="146">
        <f>ETo!$I504*((1-Constantes!$E$19)*ETo!$K504+ETo!$L504)</f>
        <v>0</v>
      </c>
      <c r="S505" s="121">
        <f>MIN(R505*Constantes!$E$17,0.8*(V504+Observaciones!$F504-T505-U505-Constantes!$D$14))</f>
        <v>0</v>
      </c>
      <c r="T505" s="121">
        <f>IF(Observaciones!$F504&gt;0.05*Constantes!$E$18,((Observaciones!$F504-0.05*Constantes!$E$18)^2)/(Observaciones!$F504+0.95*Constantes!$E$18),0)</f>
        <v>0</v>
      </c>
      <c r="U505" s="121">
        <f>MAX(0,V504+Observaciones!$F504-T505-Constantes!$D$13)</f>
        <v>0</v>
      </c>
      <c r="V505" s="121">
        <f>V504+Observaciones!$F504-T505-S505-U505-W504</f>
        <v>26.827482387507523</v>
      </c>
      <c r="W505" s="121">
        <f>MAX(0,(V505-Constantes!$D$14)*(1-EXP(-Constantes!$D$22)))</f>
        <v>1.8275842308677067E-2</v>
      </c>
      <c r="X505" s="119">
        <f>X504+(Entradas!$E$19*U505-Y504)/(800*Entradas!$D$44)</f>
        <v>0</v>
      </c>
      <c r="Y505" s="119">
        <f>8000*Entradas!$D$45*X505/Constantes!$E$32</f>
        <v>0</v>
      </c>
      <c r="Z505" s="119">
        <f>10*Escenarios!$E$11*T505</f>
        <v>0</v>
      </c>
      <c r="AA505" s="119">
        <f>10*Escenarios!$E$11*Y505</f>
        <v>0</v>
      </c>
      <c r="AB505" s="119">
        <f>0.001*Observaciones!$F504*Escenarios!$E$9</f>
        <v>0</v>
      </c>
      <c r="AC505" s="119">
        <f>Observaciones!$I504</f>
        <v>0</v>
      </c>
      <c r="AD505" s="119">
        <f>MIN(0.0005*ETo!$M504*Escenarios!$E$9*(AH504/Constantes!$E$27)^(2/3),AH504+Z505+AA505+AB505+AC505)</f>
        <v>0</v>
      </c>
      <c r="AE505" s="119">
        <f>MIN(Constantes!$E$26*(AH504/Constantes!$E$27)^(2/3),AH504+Z505+AA505+AB505+AC505-AD505)</f>
        <v>18.325660177611198</v>
      </c>
      <c r="AF505" s="119">
        <f>MIN(Entradas!$E$20,AH504+Z505+AA505+AB505+AC505-AD505-AE505)</f>
        <v>1</v>
      </c>
      <c r="AG505" s="119">
        <f>MAX(0,AH504+Z505+AA505+AB505+AC505-AD505-AE505-AF505-Constantes!$E$27)</f>
        <v>0</v>
      </c>
      <c r="AH505" s="119">
        <f t="shared" si="66"/>
        <v>5827.9449168386936</v>
      </c>
      <c r="AI505" s="119">
        <f>(Escenarios!$E$11*S505+0.1*AD505)/(Escenarios!$E$12)</f>
        <v>0</v>
      </c>
      <c r="AJ505" s="119">
        <f>AG505/10/Escenarios!$E$12</f>
        <v>0</v>
      </c>
      <c r="AK505" s="119">
        <f>(Escenarios!$E$11*U505+0.1*AE505)/(Escenarios!$E$12)</f>
        <v>5.235902907888914E-2</v>
      </c>
      <c r="AL505" s="121">
        <f t="shared" si="67"/>
        <v>187.20532502662257</v>
      </c>
      <c r="AM505" s="121">
        <f>MAX(0,(AL505-Constantes!$D$13)*(1-EXP(-Constantes!$D$23)))</f>
        <v>1.0133677020325229</v>
      </c>
      <c r="AN505" s="121">
        <f>AJ505+W505*Escenarios!$E$11/Escenarios!$E$12+AM505</f>
        <v>1.0313824608796474</v>
      </c>
      <c r="AO505" s="121">
        <f>0.0526*AJ505*Observaciones!$F504^1.218</f>
        <v>0</v>
      </c>
      <c r="AP505" s="121">
        <f>AO505*Constantes!$E$38</f>
        <v>0</v>
      </c>
      <c r="AQ505" s="121">
        <f t="shared" si="68"/>
        <v>0</v>
      </c>
      <c r="AR505" s="15"/>
      <c r="AS505" s="74">
        <v>499</v>
      </c>
      <c r="AT505" s="146">
        <f>ETo!$I504*((1-Constantes!$F$19)*ETo!$K504+ETo!$L504)</f>
        <v>0</v>
      </c>
      <c r="AU505" s="121">
        <f>MIN(AT505*Constantes!$F$17,0.8*(AX504+Observaciones!$F504-AV505-AW505-Constantes!$D$14))</f>
        <v>0</v>
      </c>
      <c r="AV505" s="121">
        <f>IF(Observaciones!$F504&gt;0.05*Constantes!$F$18,((Observaciones!$F504-0.05*Constantes!$F$18)^2)/(Observaciones!$F504+0.95*Constantes!$F$18),0)</f>
        <v>0</v>
      </c>
      <c r="AW505" s="121">
        <f>MAX(0,AX504+Observaciones!$F504-AV505-Constantes!$D$13)</f>
        <v>0</v>
      </c>
      <c r="AX505" s="121">
        <f>AX504+Observaciones!$F504-AV505-AU505-AW505-AY504</f>
        <v>26.798259751771933</v>
      </c>
      <c r="AY505" s="121">
        <f>MAX(0,(AX505-Constantes!$D$14)*(1-EXP(-Constantes!$D$22)))</f>
        <v>1.7873525647022288E-2</v>
      </c>
      <c r="AZ505" s="119">
        <f>AZ504+(Entradas!$F$19*AW505-BA504)/(800*Entradas!$D$44)</f>
        <v>0</v>
      </c>
      <c r="BA505" s="119">
        <f>8000*Entradas!$D$45*AZ505/Constantes!$F$32</f>
        <v>0</v>
      </c>
      <c r="BB505" s="119">
        <f>10*Escenarios!$F$11*AV505</f>
        <v>0</v>
      </c>
      <c r="BC505" s="119">
        <f>10*Escenarios!$F$11*BA505</f>
        <v>0</v>
      </c>
      <c r="BD505" s="119">
        <f>0.001*Observaciones!$F504*Escenarios!$F$9</f>
        <v>0</v>
      </c>
      <c r="BE505" s="119">
        <f>Observaciones!$I504</f>
        <v>0</v>
      </c>
      <c r="BF505" s="119">
        <f>MIN(0.0005*ETo!$M504*Escenarios!$F$9*(BJ504/Constantes!$F$27)^(2/3),BJ504+BB505+BE505+BC505+BD505)</f>
        <v>0</v>
      </c>
      <c r="BG505" s="119">
        <f>MIN(Constantes!$F$26*(BJ504/Constantes!$F$27)^(2/3),BJ504+BB505+BC505+BD505+BE505-BF505)</f>
        <v>51.033949696591549</v>
      </c>
      <c r="BH505" s="119">
        <f>MIN(Entradas!$F$20,BJ504+BB505+BC505+BD505+BE505-BF505-BG505)</f>
        <v>1</v>
      </c>
      <c r="BI505" s="119">
        <f>MAX(0,BJ504+BB505+BC505+BD505+BE505-BF505-BG505-BH505-Constantes!$F$27)</f>
        <v>0</v>
      </c>
      <c r="BJ505" s="119">
        <f t="shared" si="69"/>
        <v>3344.7078238160352</v>
      </c>
      <c r="BK505" s="119">
        <f>(Escenarios!$F$11*AU505+0.1*BF505)/(Escenarios!$F$12)</f>
        <v>0</v>
      </c>
      <c r="BL505" s="119">
        <f>BI505/10/Escenarios!$F$12</f>
        <v>0</v>
      </c>
      <c r="BM505" s="119">
        <f>(Escenarios!$F$11*AW505+0.1*BG505)/(Escenarios!$F$12)</f>
        <v>0.14581128484740444</v>
      </c>
      <c r="BN505" s="121">
        <f t="shared" si="70"/>
        <v>193.69070833364518</v>
      </c>
      <c r="BO505" s="121">
        <f>MAX(0,(BN505-Constantes!$D$13)*(1-EXP(-Constantes!$D$23)))</f>
        <v>1.0581655168183526</v>
      </c>
      <c r="BP505" s="121">
        <f>BL505+AY505*Escenarios!$F$11/Escenarios!$F$12+BO505</f>
        <v>1.0750176981426878</v>
      </c>
      <c r="BQ505" s="121">
        <f>0.0526*BL505*Observaciones!$F504^1.218</f>
        <v>0</v>
      </c>
      <c r="BR505" s="121">
        <f>BQ505*Constantes!$F$38</f>
        <v>0</v>
      </c>
      <c r="BS505" s="121">
        <f t="shared" si="71"/>
        <v>0</v>
      </c>
      <c r="BT505" s="15"/>
      <c r="BU505" s="74">
        <v>499</v>
      </c>
      <c r="BV505" s="75">
        <f>0.0526*Observaciones!$F504^2.218</f>
        <v>0</v>
      </c>
      <c r="BW505" s="75">
        <f>IF(Observaciones!$F504&gt;0.05*$CA$7,((Observaciones!$F504-0.05*$CA$7)^2)/(Observaciones!$F504+0.95*$CA$7),0)</f>
        <v>0</v>
      </c>
      <c r="BX505" s="75">
        <f>0.0526*BW505*Observaciones!$F504^1.218</f>
        <v>0</v>
      </c>
      <c r="BY505" s="27"/>
      <c r="BZ505" s="27"/>
      <c r="CA505" s="103"/>
      <c r="CB505" s="37"/>
    </row>
    <row r="506" spans="2:80" s="2" customFormat="1" ht="14.5" x14ac:dyDescent="0.35">
      <c r="B506" s="36"/>
      <c r="C506" s="74">
        <v>500</v>
      </c>
      <c r="D506" s="146">
        <f>ETo!$I505*((1-Constantes!$D$19)*ETo!$K505+ETo!$L505)</f>
        <v>1.218510267160174</v>
      </c>
      <c r="E506" s="75">
        <f>MIN(D506*Constantes!$D$17,0.8*(H505+Observaciones!$F505-F506-G506-Constantes!$D$14))</f>
        <v>0.75790812759498394</v>
      </c>
      <c r="F506" s="75">
        <f>IF(Observaciones!$F505&gt;0.05*Constantes!$D$18,((Observaciones!$F505-0.05*Constantes!$D$18)^2)/(Observaciones!$F505+0.95*Constantes!$D$18),0)</f>
        <v>0</v>
      </c>
      <c r="G506" s="75">
        <f>MAX(0,H505+Observaciones!$F505-F506-Constantes!$D$13)</f>
        <v>0</v>
      </c>
      <c r="H506" s="75">
        <f>H505+Observaciones!$F505-F506-E506-G506-I505</f>
        <v>26.060278546713473</v>
      </c>
      <c r="I506" s="75">
        <f>MAX(0,(H506-Constantes!$D$14)*(1-EXP(-Constantes!$D$22)))</f>
        <v>7.7135203186355838E-3</v>
      </c>
      <c r="J506" s="75">
        <f t="shared" si="63"/>
        <v>181.29144312010621</v>
      </c>
      <c r="K506" s="75">
        <f>MAX(0,(J506-Constantes!$D$13)*(1-EXP(-Constantes!$D$23)))</f>
        <v>0.97251753577843036</v>
      </c>
      <c r="L506" s="75">
        <f t="shared" si="64"/>
        <v>0.98023105609706596</v>
      </c>
      <c r="M506" s="75">
        <f>0.0526*F506*Observaciones!$F505^1.218</f>
        <v>0</v>
      </c>
      <c r="N506" s="75">
        <f>M506*Constantes!$D$38</f>
        <v>0</v>
      </c>
      <c r="O506" s="75">
        <f t="shared" si="65"/>
        <v>0</v>
      </c>
      <c r="P506" s="15"/>
      <c r="Q506" s="120">
        <v>500</v>
      </c>
      <c r="R506" s="146">
        <f>ETo!$I505*((1-Constantes!$E$19)*ETo!$K505+ETo!$L505)</f>
        <v>1.2186993768998995</v>
      </c>
      <c r="S506" s="121">
        <f>MIN(R506*Constantes!$E$17,0.8*(V505+Observaciones!$F505-T506-U506-Constantes!$D$14))</f>
        <v>0.75857524612856975</v>
      </c>
      <c r="T506" s="121">
        <f>IF(Observaciones!$F505&gt;0.05*Constantes!$E$18,((Observaciones!$F505-0.05*Constantes!$E$18)^2)/(Observaciones!$F505+0.95*Constantes!$E$18),0)</f>
        <v>0</v>
      </c>
      <c r="U506" s="121">
        <f>MAX(0,V505+Observaciones!$F505-T506-Constantes!$D$13)</f>
        <v>0</v>
      </c>
      <c r="V506" s="121">
        <f>V505+Observaciones!$F505-T506-S506-U506-W505</f>
        <v>26.050631299070279</v>
      </c>
      <c r="W506" s="121">
        <f>MAX(0,(V506-Constantes!$D$14)*(1-EXP(-Constantes!$D$22)))</f>
        <v>7.5807038095059868E-3</v>
      </c>
      <c r="X506" s="119">
        <f>X505+(Entradas!$E$19*U506-Y505)/(800*Entradas!$D$44)</f>
        <v>0</v>
      </c>
      <c r="Y506" s="119">
        <f>8000*Entradas!$D$45*X506/Constantes!$E$32</f>
        <v>0</v>
      </c>
      <c r="Z506" s="119">
        <f>10*Escenarios!$E$11*T506</f>
        <v>0</v>
      </c>
      <c r="AA506" s="119">
        <f>10*Escenarios!$E$11*Y506</f>
        <v>0</v>
      </c>
      <c r="AB506" s="119">
        <f>0.001*Observaciones!$F505*Escenarios!$E$9</f>
        <v>0</v>
      </c>
      <c r="AC506" s="119">
        <f>Observaciones!$I505</f>
        <v>0</v>
      </c>
      <c r="AD506" s="119">
        <f>MIN(0.0005*ETo!$M505*Escenarios!$E$9*(AH505/Constantes!$E$27)^(2/3),AH505+Z506+AA506+AB506+AC506)</f>
        <v>3.381588362893742</v>
      </c>
      <c r="AE506" s="119">
        <f>MIN(Constantes!$E$26*(AH505/Constantes!$E$27)^(2/3),AH505+Z506+AA506+AB506+AC506-AD506)</f>
        <v>18.285259464313366</v>
      </c>
      <c r="AF506" s="119">
        <f>MIN(Entradas!$E$20,AH505+Z506+AA506+AB506+AC506-AD506-AE506)</f>
        <v>1</v>
      </c>
      <c r="AG506" s="119">
        <f>MAX(0,AH505+Z506+AA506+AB506+AC506-AD506-AE506-AF506-Constantes!$E$27)</f>
        <v>0</v>
      </c>
      <c r="AH506" s="119">
        <f t="shared" si="66"/>
        <v>5805.278069011486</v>
      </c>
      <c r="AI506" s="119">
        <f>(Escenarios!$E$11*S506+0.1*AD506)/(Escenarios!$E$12)</f>
        <v>0.75740013793500083</v>
      </c>
      <c r="AJ506" s="119">
        <f>AG506/10/Escenarios!$E$12</f>
        <v>0</v>
      </c>
      <c r="AK506" s="119">
        <f>(Escenarios!$E$11*U506+0.1*AE506)/(Escenarios!$E$12)</f>
        <v>5.2243598469466766E-2</v>
      </c>
      <c r="AL506" s="121">
        <f t="shared" si="67"/>
        <v>186.24420092305951</v>
      </c>
      <c r="AM506" s="121">
        <f>MAX(0,(AL506-Constantes!$D$13)*(1-EXP(-Constantes!$D$23)))</f>
        <v>1.0067287329015862</v>
      </c>
      <c r="AN506" s="121">
        <f>AJ506+W506*Escenarios!$E$11/Escenarios!$E$12+AM506</f>
        <v>1.014201140942385</v>
      </c>
      <c r="AO506" s="121">
        <f>0.0526*AJ506*Observaciones!$F505^1.218</f>
        <v>0</v>
      </c>
      <c r="AP506" s="121">
        <f>AO506*Constantes!$E$38</f>
        <v>0</v>
      </c>
      <c r="AQ506" s="121">
        <f t="shared" si="68"/>
        <v>0</v>
      </c>
      <c r="AR506" s="15"/>
      <c r="AS506" s="74">
        <v>500</v>
      </c>
      <c r="AT506" s="146">
        <f>ETo!$I505*((1-Constantes!$F$19)*ETo!$K505+ETo!$L505)</f>
        <v>1.2193010897081178</v>
      </c>
      <c r="AU506" s="121">
        <f>MIN(AT506*Constantes!$F$17,0.8*(AX505+Observaciones!$F505-AV506-AW506-Constantes!$D$14))</f>
        <v>0.76070168328669774</v>
      </c>
      <c r="AV506" s="121">
        <f>IF(Observaciones!$F505&gt;0.05*Constantes!$F$18,((Observaciones!$F505-0.05*Constantes!$F$18)^2)/(Observaciones!$F505+0.95*Constantes!$F$18),0)</f>
        <v>0</v>
      </c>
      <c r="AW506" s="121">
        <f>MAX(0,AX505+Observaciones!$F505-AV506-Constantes!$D$13)</f>
        <v>0</v>
      </c>
      <c r="AX506" s="121">
        <f>AX505+Observaciones!$F505-AV506-AU506-AW506-AY505</f>
        <v>26.019684542838213</v>
      </c>
      <c r="AY506" s="121">
        <f>MAX(0,(AX506-Constantes!$D$14)*(1-EXP(-Constantes!$D$22)))</f>
        <v>7.1546506714871621E-3</v>
      </c>
      <c r="AZ506" s="119">
        <f>AZ505+(Entradas!$F$19*AW506-BA505)/(800*Entradas!$D$44)</f>
        <v>0</v>
      </c>
      <c r="BA506" s="119">
        <f>8000*Entradas!$D$45*AZ506/Constantes!$F$32</f>
        <v>0</v>
      </c>
      <c r="BB506" s="119">
        <f>10*Escenarios!$F$11*AV506</f>
        <v>0</v>
      </c>
      <c r="BC506" s="119">
        <f>10*Escenarios!$F$11*BA506</f>
        <v>0</v>
      </c>
      <c r="BD506" s="119">
        <f>0.001*Observaciones!$F505*Escenarios!$F$9</f>
        <v>0</v>
      </c>
      <c r="BE506" s="119">
        <f>Observaciones!$I505</f>
        <v>0</v>
      </c>
      <c r="BF506" s="119">
        <f>MIN(0.0005*ETo!$M505*Escenarios!$F$9*(BJ505/Constantes!$F$27)^(2/3),BJ505+BB506+BE506+BC506+BD506)</f>
        <v>9.3413410871973213</v>
      </c>
      <c r="BG506" s="119">
        <f>MIN(Constantes!$F$26*(BJ505/Constantes!$F$27)^(2/3),BJ505+BB506+BC506+BD506+BE506-BF506)</f>
        <v>50.511424571465902</v>
      </c>
      <c r="BH506" s="119">
        <f>MIN(Entradas!$F$20,BJ505+BB506+BC506+BD506+BE506-BF506-BG506)</f>
        <v>1</v>
      </c>
      <c r="BI506" s="119">
        <f>MAX(0,BJ505+BB506+BC506+BD506+BE506-BF506-BG506-BH506-Constantes!$F$27)</f>
        <v>0</v>
      </c>
      <c r="BJ506" s="119">
        <f t="shared" si="69"/>
        <v>3283.8550581573722</v>
      </c>
      <c r="BK506" s="119">
        <f>(Escenarios!$F$11*AU506+0.1*BF506)/(Escenarios!$F$12)</f>
        <v>0.74392256163373593</v>
      </c>
      <c r="BL506" s="119">
        <f>BI506/10/Escenarios!$F$12</f>
        <v>0</v>
      </c>
      <c r="BM506" s="119">
        <f>(Escenarios!$F$11*AW506+0.1*BG506)/(Escenarios!$F$12)</f>
        <v>0.144318355918474</v>
      </c>
      <c r="BN506" s="121">
        <f t="shared" si="70"/>
        <v>192.7768611727453</v>
      </c>
      <c r="BO506" s="121">
        <f>MAX(0,(BN506-Constantes!$D$13)*(1-EXP(-Constantes!$D$23)))</f>
        <v>1.0518531133845848</v>
      </c>
      <c r="BP506" s="121">
        <f>BL506+AY506*Escenarios!$F$11/Escenarios!$F$12+BO506</f>
        <v>1.0585989268748441</v>
      </c>
      <c r="BQ506" s="121">
        <f>0.0526*BL506*Observaciones!$F505^1.218</f>
        <v>0</v>
      </c>
      <c r="BR506" s="121">
        <f>BQ506*Constantes!$F$38</f>
        <v>0</v>
      </c>
      <c r="BS506" s="121">
        <f t="shared" si="71"/>
        <v>0</v>
      </c>
      <c r="BT506" s="15"/>
      <c r="BU506" s="74">
        <v>500</v>
      </c>
      <c r="BV506" s="75">
        <f>0.0526*Observaciones!$F505^2.218</f>
        <v>0</v>
      </c>
      <c r="BW506" s="75">
        <f>IF(Observaciones!$F505&gt;0.05*$CA$7,((Observaciones!$F505-0.05*$CA$7)^2)/(Observaciones!$F505+0.95*$CA$7),0)</f>
        <v>0</v>
      </c>
      <c r="BX506" s="75">
        <f>0.0526*BW506*Observaciones!$F505^1.218</f>
        <v>0</v>
      </c>
      <c r="BY506" s="27"/>
      <c r="BZ506" s="27"/>
      <c r="CA506" s="103"/>
      <c r="CB506" s="37"/>
    </row>
    <row r="507" spans="2:80" s="2" customFormat="1" ht="14.5" x14ac:dyDescent="0.35">
      <c r="B507" s="36"/>
      <c r="C507" s="74">
        <v>501</v>
      </c>
      <c r="D507" s="146">
        <f>ETo!$I506*((1-Constantes!$D$19)*ETo!$K506+ETo!$L506)</f>
        <v>1.21186904191228</v>
      </c>
      <c r="E507" s="75">
        <f>MIN(D507*Constantes!$D$17,0.8*(H506+Observaciones!$F506-F507-G507-Constantes!$D$14))</f>
        <v>0.44822283737077556</v>
      </c>
      <c r="F507" s="75">
        <f>IF(Observaciones!$F506&gt;0.05*Constantes!$D$18,((Observaciones!$F506-0.05*Constantes!$D$18)^2)/(Observaciones!$F506+0.95*Constantes!$D$18),0)</f>
        <v>0</v>
      </c>
      <c r="G507" s="75">
        <f>MAX(0,H506+Observaciones!$F506-F507-Constantes!$D$13)</f>
        <v>0</v>
      </c>
      <c r="H507" s="75">
        <f>H506+Observaciones!$F506-F507-E507-G507-I506</f>
        <v>25.604342189024063</v>
      </c>
      <c r="I507" s="75">
        <f>MAX(0,(H507-Constantes!$D$14)*(1-EXP(-Constantes!$D$22)))</f>
        <v>1.4365097501039983E-3</v>
      </c>
      <c r="J507" s="75">
        <f t="shared" si="63"/>
        <v>180.31892558432779</v>
      </c>
      <c r="K507" s="75">
        <f>MAX(0,(J507-Constantes!$D$13)*(1-EXP(-Constantes!$D$23)))</f>
        <v>0.9657998664624784</v>
      </c>
      <c r="L507" s="75">
        <f t="shared" si="64"/>
        <v>0.9672363762125824</v>
      </c>
      <c r="M507" s="75">
        <f>0.0526*F507*Observaciones!$F506^1.218</f>
        <v>0</v>
      </c>
      <c r="N507" s="75">
        <f>M507*Constantes!$D$38</f>
        <v>0</v>
      </c>
      <c r="O507" s="75">
        <f t="shared" si="65"/>
        <v>0</v>
      </c>
      <c r="P507" s="15"/>
      <c r="Q507" s="120">
        <v>501</v>
      </c>
      <c r="R507" s="146">
        <f>ETo!$I506*((1-Constantes!$E$19)*ETo!$K506+ETo!$L506)</f>
        <v>1.2120574855645228</v>
      </c>
      <c r="S507" s="121">
        <f>MIN(R507*Constantes!$E$17,0.8*(V506+Observaciones!$F506-T507-U507-Constantes!$D$14))</f>
        <v>0.44050503925622025</v>
      </c>
      <c r="T507" s="121">
        <f>IF(Observaciones!$F506&gt;0.05*Constantes!$E$18,((Observaciones!$F506-0.05*Constantes!$E$18)^2)/(Observaciones!$F506+0.95*Constantes!$E$18),0)</f>
        <v>0</v>
      </c>
      <c r="U507" s="121">
        <f>MAX(0,V506+Observaciones!$F506-T507-Constantes!$D$13)</f>
        <v>0</v>
      </c>
      <c r="V507" s="121">
        <f>V506+Observaciones!$F506-T507-S507-U507-W506</f>
        <v>25.602545556004554</v>
      </c>
      <c r="W507" s="121">
        <f>MAX(0,(V507-Constantes!$D$14)*(1-EXP(-Constantes!$D$22)))</f>
        <v>1.4117749724074243E-3</v>
      </c>
      <c r="X507" s="119">
        <f>X506+(Entradas!$E$19*U507-Y506)/(800*Entradas!$D$44)</f>
        <v>0</v>
      </c>
      <c r="Y507" s="119">
        <f>8000*Entradas!$D$45*X507/Constantes!$E$32</f>
        <v>0</v>
      </c>
      <c r="Z507" s="119">
        <f>10*Escenarios!$E$11*T507</f>
        <v>0</v>
      </c>
      <c r="AA507" s="119">
        <f>10*Escenarios!$E$11*Y507</f>
        <v>0</v>
      </c>
      <c r="AB507" s="119">
        <f>0.001*Observaciones!$F506*Escenarios!$E$9</f>
        <v>0</v>
      </c>
      <c r="AC507" s="119">
        <f>Observaciones!$I506</f>
        <v>0</v>
      </c>
      <c r="AD507" s="119">
        <f>MIN(0.0005*ETo!$M506*Escenarios!$E$9*(AH506/Constantes!$E$27)^(2/3),AH506+Z507+AA507+AB507+AC507)</f>
        <v>3.3555788677300367</v>
      </c>
      <c r="AE507" s="119">
        <f>MIN(Constantes!$E$26*(AH506/Constantes!$E$27)^(2/3),AH506+Z507+AA507+AB507+AC507-AD507)</f>
        <v>18.237816974308338</v>
      </c>
      <c r="AF507" s="119">
        <f>MIN(Entradas!$E$20,AH506+Z507+AA507+AB507+AC507-AD507-AE507)</f>
        <v>1</v>
      </c>
      <c r="AG507" s="119">
        <f>MAX(0,AH506+Z507+AA507+AB507+AC507-AD507-AE507-AF507-Constantes!$E$27)</f>
        <v>0</v>
      </c>
      <c r="AH507" s="119">
        <f t="shared" si="66"/>
        <v>5782.6846731694468</v>
      </c>
      <c r="AI507" s="119">
        <f>(Escenarios!$E$11*S507+0.1*AD507)/(Escenarios!$E$12)</f>
        <v>0.44379947831750294</v>
      </c>
      <c r="AJ507" s="119">
        <f>AG507/10/Escenarios!$E$12</f>
        <v>0</v>
      </c>
      <c r="AK507" s="119">
        <f>(Escenarios!$E$11*U507+0.1*AE507)/(Escenarios!$E$12)</f>
        <v>5.2108048498023828E-2</v>
      </c>
      <c r="AL507" s="121">
        <f t="shared" si="67"/>
        <v>185.28958023865593</v>
      </c>
      <c r="AM507" s="121">
        <f>MAX(0,(AL507-Constantes!$D$13)*(1-EXP(-Constantes!$D$23)))</f>
        <v>1.0001346861681686</v>
      </c>
      <c r="AN507" s="121">
        <f>AJ507+W507*Escenarios!$E$11/Escenarios!$E$12+AM507</f>
        <v>1.0015262929266844</v>
      </c>
      <c r="AO507" s="121">
        <f>0.0526*AJ507*Observaciones!$F506^1.218</f>
        <v>0</v>
      </c>
      <c r="AP507" s="121">
        <f>AO507*Constantes!$E$38</f>
        <v>0</v>
      </c>
      <c r="AQ507" s="121">
        <f t="shared" si="68"/>
        <v>0</v>
      </c>
      <c r="AR507" s="15"/>
      <c r="AS507" s="74">
        <v>501</v>
      </c>
      <c r="AT507" s="146">
        <f>ETo!$I506*((1-Constantes!$F$19)*ETo!$K506+ETo!$L506)</f>
        <v>1.2126570790034774</v>
      </c>
      <c r="AU507" s="121">
        <f>MIN(AT507*Constantes!$F$17,0.8*(AX506+Observaciones!$F506-AV507-AW507-Constantes!$D$14))</f>
        <v>0.41574763427056782</v>
      </c>
      <c r="AV507" s="121">
        <f>IF(Observaciones!$F506&gt;0.05*Constantes!$F$18,((Observaciones!$F506-0.05*Constantes!$F$18)^2)/(Observaciones!$F506+0.95*Constantes!$F$18),0)</f>
        <v>0</v>
      </c>
      <c r="AW507" s="121">
        <f>MAX(0,AX506+Observaciones!$F506-AV507-Constantes!$D$13)</f>
        <v>0</v>
      </c>
      <c r="AX507" s="121">
        <f>AX506+Observaciones!$F506-AV507-AU507-AW507-AY506</f>
        <v>25.596782257896159</v>
      </c>
      <c r="AY507" s="121">
        <f>MAX(0,(AX507-Constantes!$D$14)*(1-EXP(-Constantes!$D$22)))</f>
        <v>1.332429944256289E-3</v>
      </c>
      <c r="AZ507" s="119">
        <f>AZ506+(Entradas!$F$19*AW507-BA506)/(800*Entradas!$D$44)</f>
        <v>0</v>
      </c>
      <c r="BA507" s="119">
        <f>8000*Entradas!$D$45*AZ507/Constantes!$F$32</f>
        <v>0</v>
      </c>
      <c r="BB507" s="119">
        <f>10*Escenarios!$F$11*AV507</f>
        <v>0</v>
      </c>
      <c r="BC507" s="119">
        <f>10*Escenarios!$F$11*BA507</f>
        <v>0</v>
      </c>
      <c r="BD507" s="119">
        <f>0.001*Observaciones!$F506*Escenarios!$F$9</f>
        <v>0</v>
      </c>
      <c r="BE507" s="119">
        <f>Observaciones!$I506</f>
        <v>0</v>
      </c>
      <c r="BF507" s="119">
        <f>MIN(0.0005*ETo!$M506*Escenarios!$F$9*(BJ506/Constantes!$F$27)^(2/3),BJ506+BB507+BE507+BC507+BD507)</f>
        <v>9.180536834434232</v>
      </c>
      <c r="BG507" s="119">
        <f>MIN(Constantes!$F$26*(BJ506/Constantes!$F$27)^(2/3),BJ506+BB507+BC507+BD507+BE507-BF507)</f>
        <v>49.896890257141145</v>
      </c>
      <c r="BH507" s="119">
        <f>MIN(Entradas!$F$20,BJ506+BB507+BC507+BD507+BE507-BF507-BG507)</f>
        <v>1</v>
      </c>
      <c r="BI507" s="119">
        <f>MAX(0,BJ506+BB507+BC507+BD507+BE507-BF507-BG507-BH507-Constantes!$F$27)</f>
        <v>0</v>
      </c>
      <c r="BJ507" s="119">
        <f t="shared" si="69"/>
        <v>3223.7776310657969</v>
      </c>
      <c r="BK507" s="119">
        <f>(Escenarios!$F$11*AU507+0.1*BF507)/(Escenarios!$F$12)</f>
        <v>0.41822073183920461</v>
      </c>
      <c r="BL507" s="119">
        <f>BI507/10/Escenarios!$F$12</f>
        <v>0</v>
      </c>
      <c r="BM507" s="119">
        <f>(Escenarios!$F$11*AW507+0.1*BG507)/(Escenarios!$F$12)</f>
        <v>0.14256254359183185</v>
      </c>
      <c r="BN507" s="121">
        <f t="shared" si="70"/>
        <v>191.86757060295253</v>
      </c>
      <c r="BO507" s="121">
        <f>MAX(0,(BN507-Constantes!$D$13)*(1-EXP(-Constantes!$D$23)))</f>
        <v>1.045572184624681</v>
      </c>
      <c r="BP507" s="121">
        <f>BL507+AY507*Escenarios!$F$11/Escenarios!$F$12+BO507</f>
        <v>1.0468284757149797</v>
      </c>
      <c r="BQ507" s="121">
        <f>0.0526*BL507*Observaciones!$F506^1.218</f>
        <v>0</v>
      </c>
      <c r="BR507" s="121">
        <f>BQ507*Constantes!$F$38</f>
        <v>0</v>
      </c>
      <c r="BS507" s="121">
        <f t="shared" si="71"/>
        <v>0</v>
      </c>
      <c r="BT507" s="15"/>
      <c r="BU507" s="74">
        <v>501</v>
      </c>
      <c r="BV507" s="75">
        <f>0.0526*Observaciones!$F506^2.218</f>
        <v>0</v>
      </c>
      <c r="BW507" s="75">
        <f>IF(Observaciones!$F506&gt;0.05*$CA$7,((Observaciones!$F506-0.05*$CA$7)^2)/(Observaciones!$F506+0.95*$CA$7),0)</f>
        <v>0</v>
      </c>
      <c r="BX507" s="75">
        <f>0.0526*BW507*Observaciones!$F506^1.218</f>
        <v>0</v>
      </c>
      <c r="BY507" s="27"/>
      <c r="BZ507" s="27"/>
      <c r="CA507" s="103"/>
      <c r="CB507" s="37"/>
    </row>
    <row r="508" spans="2:80" s="2" customFormat="1" ht="14.5" x14ac:dyDescent="0.35">
      <c r="B508" s="36"/>
      <c r="C508" s="74">
        <v>502</v>
      </c>
      <c r="D508" s="146">
        <f>ETo!$I507*((1-Constantes!$D$19)*ETo!$K507+ETo!$L507)</f>
        <v>1.2193060460396816</v>
      </c>
      <c r="E508" s="75">
        <f>MIN(D508*Constantes!$D$17,0.8*(H507+Observaciones!$F507-F508-G508-Constantes!$D$14))</f>
        <v>8.3473751219247563E-2</v>
      </c>
      <c r="F508" s="75">
        <f>IF(Observaciones!$F507&gt;0.05*Constantes!$D$18,((Observaciones!$F507-0.05*Constantes!$D$18)^2)/(Observaciones!$F507+0.95*Constantes!$D$18),0)</f>
        <v>0</v>
      </c>
      <c r="G508" s="75">
        <f>MAX(0,H507+Observaciones!$F507-F508-Constantes!$D$13)</f>
        <v>0</v>
      </c>
      <c r="H508" s="75">
        <f>H507+Observaciones!$F507-F508-E508-G508-I507</f>
        <v>25.519431928054711</v>
      </c>
      <c r="I508" s="75">
        <f>MAX(0,(H508-Constantes!$D$14)*(1-EXP(-Constantes!$D$22)))</f>
        <v>2.6752509579294493E-4</v>
      </c>
      <c r="J508" s="75">
        <f t="shared" si="63"/>
        <v>179.35312571786531</v>
      </c>
      <c r="K508" s="75">
        <f>MAX(0,(J508-Constantes!$D$13)*(1-EXP(-Constantes!$D$23)))</f>
        <v>0.95912859947797868</v>
      </c>
      <c r="L508" s="75">
        <f t="shared" si="64"/>
        <v>0.95939612457377166</v>
      </c>
      <c r="M508" s="75">
        <f>0.0526*F508*Observaciones!$F507^1.218</f>
        <v>0</v>
      </c>
      <c r="N508" s="75">
        <f>M508*Constantes!$D$38</f>
        <v>0</v>
      </c>
      <c r="O508" s="75">
        <f t="shared" si="65"/>
        <v>0</v>
      </c>
      <c r="P508" s="15"/>
      <c r="Q508" s="120">
        <v>502</v>
      </c>
      <c r="R508" s="146">
        <f>ETo!$I507*((1-Constantes!$E$19)*ETo!$K507+ETo!$L507)</f>
        <v>1.2194962474975675</v>
      </c>
      <c r="S508" s="121">
        <f>MIN(R508*Constantes!$E$17,0.8*(V507+Observaciones!$F507-T508-U508-Constantes!$D$14))</f>
        <v>8.2036444803640057E-2</v>
      </c>
      <c r="T508" s="121">
        <f>IF(Observaciones!$F507&gt;0.05*Constantes!$E$18,((Observaciones!$F507-0.05*Constantes!$E$18)^2)/(Observaciones!$F507+0.95*Constantes!$E$18),0)</f>
        <v>0</v>
      </c>
      <c r="U508" s="121">
        <f>MAX(0,V507+Observaciones!$F507-T508-Constantes!$D$13)</f>
        <v>0</v>
      </c>
      <c r="V508" s="121">
        <f>V507+Observaciones!$F507-T508-S508-U508-W507</f>
        <v>25.519097336228505</v>
      </c>
      <c r="W508" s="121">
        <f>MAX(0,(V508-Constantes!$D$14)*(1-EXP(-Constantes!$D$22)))</f>
        <v>2.629186712474559E-4</v>
      </c>
      <c r="X508" s="119">
        <f>X507+(Entradas!$E$19*U508-Y507)/(800*Entradas!$D$44)</f>
        <v>0</v>
      </c>
      <c r="Y508" s="119">
        <f>8000*Entradas!$D$45*X508/Constantes!$E$32</f>
        <v>0</v>
      </c>
      <c r="Z508" s="119">
        <f>10*Escenarios!$E$11*T508</f>
        <v>0</v>
      </c>
      <c r="AA508" s="119">
        <f>10*Escenarios!$E$11*Y508</f>
        <v>0</v>
      </c>
      <c r="AB508" s="119">
        <f>0.001*Observaciones!$F507*Escenarios!$E$9</f>
        <v>0</v>
      </c>
      <c r="AC508" s="119">
        <f>Observaciones!$I507</f>
        <v>0</v>
      </c>
      <c r="AD508" s="119">
        <f>MIN(0.0005*ETo!$M507*Escenarios!$E$9*(AH507/Constantes!$E$27)^(2/3),AH507+Z508+AA508+AB508+AC508)</f>
        <v>3.3692929517644279</v>
      </c>
      <c r="AE508" s="119">
        <f>MIN(Constantes!$E$26*(AH507/Constantes!$E$27)^(2/3),AH507+Z508+AA508+AB508+AC508-AD508)</f>
        <v>18.190466735018408</v>
      </c>
      <c r="AF508" s="119">
        <f>MIN(Entradas!$E$20,AH507+Z508+AA508+AB508+AC508-AD508-AE508)</f>
        <v>1</v>
      </c>
      <c r="AG508" s="119">
        <f>MAX(0,AH507+Z508+AA508+AB508+AC508-AD508-AE508-AF508-Constantes!$E$27)</f>
        <v>0</v>
      </c>
      <c r="AH508" s="119">
        <f t="shared" si="66"/>
        <v>5760.1249134826639</v>
      </c>
      <c r="AI508" s="119">
        <f>(Escenarios!$E$11*S508+0.1*AD508)/(Escenarios!$E$12)</f>
        <v>9.0491046882914997E-2</v>
      </c>
      <c r="AJ508" s="119">
        <f>AG508/10/Escenarios!$E$12</f>
        <v>0</v>
      </c>
      <c r="AK508" s="119">
        <f>(Escenarios!$E$11*U508+0.1*AE508)/(Escenarios!$E$12)</f>
        <v>5.1972762100052597E-2</v>
      </c>
      <c r="AL508" s="121">
        <f t="shared" si="67"/>
        <v>184.34141831458783</v>
      </c>
      <c r="AM508" s="121">
        <f>MAX(0,(AL508-Constantes!$D$13)*(1-EXP(-Constantes!$D$23)))</f>
        <v>0.99358525335123937</v>
      </c>
      <c r="AN508" s="121">
        <f>AJ508+W508*Escenarios!$E$11/Escenarios!$E$12+AM508</f>
        <v>0.993844416041469</v>
      </c>
      <c r="AO508" s="121">
        <f>0.0526*AJ508*Observaciones!$F507^1.218</f>
        <v>0</v>
      </c>
      <c r="AP508" s="121">
        <f>AO508*Constantes!$E$38</f>
        <v>0</v>
      </c>
      <c r="AQ508" s="121">
        <f t="shared" si="68"/>
        <v>0</v>
      </c>
      <c r="AR508" s="15"/>
      <c r="AS508" s="74">
        <v>502</v>
      </c>
      <c r="AT508" s="146">
        <f>ETo!$I507*((1-Constantes!$F$19)*ETo!$K507+ETo!$L507)</f>
        <v>1.2201014339544773</v>
      </c>
      <c r="AU508" s="121">
        <f>MIN(AT508*Constantes!$F$17,0.8*(AX507+Observaciones!$F507-AV508-AW508-Constantes!$D$14))</f>
        <v>7.7425806316924195E-2</v>
      </c>
      <c r="AV508" s="121">
        <f>IF(Observaciones!$F507&gt;0.05*Constantes!$F$18,((Observaciones!$F507-0.05*Constantes!$F$18)^2)/(Observaciones!$F507+0.95*Constantes!$F$18),0)</f>
        <v>0</v>
      </c>
      <c r="AW508" s="121">
        <f>MAX(0,AX507+Observaciones!$F507-AV508-Constantes!$D$13)</f>
        <v>0</v>
      </c>
      <c r="AX508" s="121">
        <f>AX507+Observaciones!$F507-AV508-AU508-AW508-AY507</f>
        <v>25.518024021634979</v>
      </c>
      <c r="AY508" s="121">
        <f>MAX(0,(AX508-Constantes!$D$14)*(1-EXP(-Constantes!$D$22)))</f>
        <v>2.4814203206679038E-4</v>
      </c>
      <c r="AZ508" s="119">
        <f>AZ507+(Entradas!$F$19*AW508-BA507)/(800*Entradas!$D$44)</f>
        <v>0</v>
      </c>
      <c r="BA508" s="119">
        <f>8000*Entradas!$D$45*AZ508/Constantes!$F$32</f>
        <v>0</v>
      </c>
      <c r="BB508" s="119">
        <f>10*Escenarios!$F$11*AV508</f>
        <v>0</v>
      </c>
      <c r="BC508" s="119">
        <f>10*Escenarios!$F$11*BA508</f>
        <v>0</v>
      </c>
      <c r="BD508" s="119">
        <f>0.001*Observaciones!$F507*Escenarios!$F$9</f>
        <v>0</v>
      </c>
      <c r="BE508" s="119">
        <f>Observaciones!$I507</f>
        <v>0</v>
      </c>
      <c r="BF508" s="119">
        <f>MIN(0.0005*ETo!$M507*Escenarios!$F$9*(BJ507/Constantes!$F$27)^(2/3),BJ507+BB508+BE508+BC508+BD508)</f>
        <v>9.1289846269697268</v>
      </c>
      <c r="BG508" s="119">
        <f>MIN(Constantes!$F$26*(BJ507/Constantes!$F$27)^(2/3),BJ507+BB508+BC508+BD508+BE508-BF508)</f>
        <v>49.286450765412027</v>
      </c>
      <c r="BH508" s="119">
        <f>MIN(Entradas!$F$20,BJ507+BB508+BC508+BD508+BE508-BF508-BG508)</f>
        <v>1</v>
      </c>
      <c r="BI508" s="119">
        <f>MAX(0,BJ507+BB508+BC508+BD508+BE508-BF508-BG508-BH508-Constantes!$F$27)</f>
        <v>0</v>
      </c>
      <c r="BJ508" s="119">
        <f t="shared" si="69"/>
        <v>3164.362195673415</v>
      </c>
      <c r="BK508" s="119">
        <f>(Escenarios!$F$11*AU508+0.1*BF508)/(Escenarios!$F$12)</f>
        <v>9.9084287747299174E-2</v>
      </c>
      <c r="BL508" s="119">
        <f>BI508/10/Escenarios!$F$12</f>
        <v>0</v>
      </c>
      <c r="BM508" s="119">
        <f>(Escenarios!$F$11*AW508+0.1*BG508)/(Escenarios!$F$12)</f>
        <v>0.1408184307583201</v>
      </c>
      <c r="BN508" s="121">
        <f t="shared" si="70"/>
        <v>190.96281684908615</v>
      </c>
      <c r="BO508" s="121">
        <f>MAX(0,(BN508-Constantes!$D$13)*(1-EXP(-Constantes!$D$23)))</f>
        <v>1.0393225939414903</v>
      </c>
      <c r="BP508" s="121">
        <f>BL508+AY508*Escenarios!$F$11/Escenarios!$F$12+BO508</f>
        <v>1.0395565564288676</v>
      </c>
      <c r="BQ508" s="121">
        <f>0.0526*BL508*Observaciones!$F507^1.218</f>
        <v>0</v>
      </c>
      <c r="BR508" s="121">
        <f>BQ508*Constantes!$F$38</f>
        <v>0</v>
      </c>
      <c r="BS508" s="121">
        <f t="shared" si="71"/>
        <v>0</v>
      </c>
      <c r="BT508" s="15"/>
      <c r="BU508" s="74">
        <v>502</v>
      </c>
      <c r="BV508" s="75">
        <f>0.0526*Observaciones!$F507^2.218</f>
        <v>0</v>
      </c>
      <c r="BW508" s="75">
        <f>IF(Observaciones!$F507&gt;0.05*$CA$7,((Observaciones!$F507-0.05*$CA$7)^2)/(Observaciones!$F507+0.95*$CA$7),0)</f>
        <v>0</v>
      </c>
      <c r="BX508" s="75">
        <f>0.0526*BW508*Observaciones!$F507^1.218</f>
        <v>0</v>
      </c>
      <c r="BY508" s="27"/>
      <c r="BZ508" s="27"/>
      <c r="CA508" s="103"/>
      <c r="CB508" s="37"/>
    </row>
    <row r="509" spans="2:80" s="2" customFormat="1" ht="14.5" x14ac:dyDescent="0.35">
      <c r="B509" s="36"/>
      <c r="C509" s="74">
        <v>503</v>
      </c>
      <c r="D509" s="146">
        <f>ETo!$I508*((1-Constantes!$D$19)*ETo!$K508+ETo!$L508)</f>
        <v>1.1643636589889166</v>
      </c>
      <c r="E509" s="75">
        <f>MIN(D509*Constantes!$D$17,0.8*(H508+Observaciones!$F508-F509-G509-Constantes!$D$14))</f>
        <v>1.5545542443766181E-2</v>
      </c>
      <c r="F509" s="75">
        <f>IF(Observaciones!$F508&gt;0.05*Constantes!$D$18,((Observaciones!$F508-0.05*Constantes!$D$18)^2)/(Observaciones!$F508+0.95*Constantes!$D$18),0)</f>
        <v>0</v>
      </c>
      <c r="G509" s="75">
        <f>MAX(0,H508+Observaciones!$F508-F509-Constantes!$D$13)</f>
        <v>0</v>
      </c>
      <c r="H509" s="75">
        <f>H508+Observaciones!$F508-F509-E509-G509-I508</f>
        <v>25.50361886051515</v>
      </c>
      <c r="I509" s="75">
        <f>MAX(0,(H509-Constantes!$D$14)*(1-EXP(-Constantes!$D$22)))</f>
        <v>4.9821922109337498E-5</v>
      </c>
      <c r="J509" s="75">
        <f t="shared" si="63"/>
        <v>178.39399711838732</v>
      </c>
      <c r="K509" s="75">
        <f>MAX(0,(J509-Constantes!$D$13)*(1-EXP(-Constantes!$D$23)))</f>
        <v>0.95250341430061514</v>
      </c>
      <c r="L509" s="75">
        <f t="shared" si="64"/>
        <v>0.95255323622272448</v>
      </c>
      <c r="M509" s="75">
        <f>0.0526*F509*Observaciones!$F508^1.218</f>
        <v>0</v>
      </c>
      <c r="N509" s="75">
        <f>M509*Constantes!$D$38</f>
        <v>0</v>
      </c>
      <c r="O509" s="75">
        <f t="shared" si="65"/>
        <v>0</v>
      </c>
      <c r="P509" s="15"/>
      <c r="Q509" s="120">
        <v>503</v>
      </c>
      <c r="R509" s="146">
        <f>ETo!$I508*((1-Constantes!$E$19)*ETo!$K508+ETo!$L508)</f>
        <v>1.1645447666709567</v>
      </c>
      <c r="S509" s="121">
        <f>MIN(R509*Constantes!$E$17,0.8*(V508+Observaciones!$F508-T509-U509-Constantes!$D$14))</f>
        <v>1.5277868982801125E-2</v>
      </c>
      <c r="T509" s="121">
        <f>IF(Observaciones!$F508&gt;0.05*Constantes!$E$18,((Observaciones!$F508-0.05*Constantes!$E$18)^2)/(Observaciones!$F508+0.95*Constantes!$E$18),0)</f>
        <v>0</v>
      </c>
      <c r="U509" s="121">
        <f>MAX(0,V508+Observaciones!$F508-T509-Constantes!$D$13)</f>
        <v>0</v>
      </c>
      <c r="V509" s="121">
        <f>V508+Observaciones!$F508-T509-S509-U509-W508</f>
        <v>25.503556548574458</v>
      </c>
      <c r="W509" s="121">
        <f>MAX(0,(V509-Constantes!$D$14)*(1-EXP(-Constantes!$D$22)))</f>
        <v>4.8964055208242201E-5</v>
      </c>
      <c r="X509" s="119">
        <f>X508+(Entradas!$E$19*U509-Y508)/(800*Entradas!$D$44)</f>
        <v>0</v>
      </c>
      <c r="Y509" s="119">
        <f>8000*Entradas!$D$45*X509/Constantes!$E$32</f>
        <v>0</v>
      </c>
      <c r="Z509" s="119">
        <f>10*Escenarios!$E$11*T509</f>
        <v>0</v>
      </c>
      <c r="AA509" s="119">
        <f>10*Escenarios!$E$11*Y509</f>
        <v>0</v>
      </c>
      <c r="AB509" s="119">
        <f>0.001*Observaciones!$F508*Escenarios!$E$9</f>
        <v>0</v>
      </c>
      <c r="AC509" s="119">
        <f>Observaciones!$I508</f>
        <v>0</v>
      </c>
      <c r="AD509" s="119">
        <f>MIN(0.0005*ETo!$M508*Escenarios!$E$9*(AH508/Constantes!$E$27)^(2/3),AH508+Z509+AA509+AB509+AC509)</f>
        <v>3.2074602320746486</v>
      </c>
      <c r="AE509" s="119">
        <f>MIN(Constantes!$E$26*(AH508/Constantes!$E$27)^(2/3),AH508+Z509+AA509+AB509+AC509-AD509)</f>
        <v>18.143125419415156</v>
      </c>
      <c r="AF509" s="119">
        <f>MIN(Entradas!$E$20,AH508+Z509+AA509+AB509+AC509-AD509-AE509)</f>
        <v>1</v>
      </c>
      <c r="AG509" s="119">
        <f>MAX(0,AH508+Z509+AA509+AB509+AC509-AD509-AE509-AF509-Constantes!$E$27)</f>
        <v>0</v>
      </c>
      <c r="AH509" s="119">
        <f t="shared" si="66"/>
        <v>5737.7743278311746</v>
      </c>
      <c r="AI509" s="119">
        <f>(Escenarios!$E$11*S509+0.1*AD509)/(Escenarios!$E$12)</f>
        <v>2.4223785803260105E-2</v>
      </c>
      <c r="AJ509" s="119">
        <f>AG509/10/Escenarios!$E$12</f>
        <v>0</v>
      </c>
      <c r="AK509" s="119">
        <f>(Escenarios!$E$11*U509+0.1*AE509)/(Escenarios!$E$12)</f>
        <v>5.1837501198329021E-2</v>
      </c>
      <c r="AL509" s="121">
        <f t="shared" si="67"/>
        <v>183.39967056243492</v>
      </c>
      <c r="AM509" s="121">
        <f>MAX(0,(AL509-Constantes!$D$13)*(1-EXP(-Constantes!$D$23)))</f>
        <v>0.98708012645608201</v>
      </c>
      <c r="AN509" s="121">
        <f>AJ509+W509*Escenarios!$E$11/Escenarios!$E$12+AM509</f>
        <v>0.98712839102478722</v>
      </c>
      <c r="AO509" s="121">
        <f>0.0526*AJ509*Observaciones!$F508^1.218</f>
        <v>0</v>
      </c>
      <c r="AP509" s="121">
        <f>AO509*Constantes!$E$38</f>
        <v>0</v>
      </c>
      <c r="AQ509" s="121">
        <f t="shared" si="68"/>
        <v>0</v>
      </c>
      <c r="AR509" s="15"/>
      <c r="AS509" s="74">
        <v>503</v>
      </c>
      <c r="AT509" s="146">
        <f>ETo!$I508*((1-Constantes!$F$19)*ETo!$K508+ETo!$L508)</f>
        <v>1.1651210183865395</v>
      </c>
      <c r="AU509" s="121">
        <f>MIN(AT509*Constantes!$F$17,0.8*(AX508+Observaciones!$F508-AV509-AW509-Constantes!$D$14))</f>
        <v>1.4419217307980148E-2</v>
      </c>
      <c r="AV509" s="121">
        <f>IF(Observaciones!$F508&gt;0.05*Constantes!$F$18,((Observaciones!$F508-0.05*Constantes!$F$18)^2)/(Observaciones!$F508+0.95*Constantes!$F$18),0)</f>
        <v>0</v>
      </c>
      <c r="AW509" s="121">
        <f>MAX(0,AX508+Observaciones!$F508-AV509-Constantes!$D$13)</f>
        <v>0</v>
      </c>
      <c r="AX509" s="121">
        <f>AX508+Observaciones!$F508-AV509-AU509-AW509-AY508</f>
        <v>25.50335666229493</v>
      </c>
      <c r="AY509" s="121">
        <f>MAX(0,(AX509-Constantes!$D$14)*(1-EXP(-Constantes!$D$22)))</f>
        <v>4.6212161730253475E-5</v>
      </c>
      <c r="AZ509" s="119">
        <f>AZ508+(Entradas!$F$19*AW509-BA508)/(800*Entradas!$D$44)</f>
        <v>0</v>
      </c>
      <c r="BA509" s="119">
        <f>8000*Entradas!$D$45*AZ509/Constantes!$F$32</f>
        <v>0</v>
      </c>
      <c r="BB509" s="119">
        <f>10*Escenarios!$F$11*AV509</f>
        <v>0</v>
      </c>
      <c r="BC509" s="119">
        <f>10*Escenarios!$F$11*BA509</f>
        <v>0</v>
      </c>
      <c r="BD509" s="119">
        <f>0.001*Observaciones!$F508*Escenarios!$F$9</f>
        <v>0</v>
      </c>
      <c r="BE509" s="119">
        <f>Observaciones!$I508</f>
        <v>0</v>
      </c>
      <c r="BF509" s="119">
        <f>MIN(0.0005*ETo!$M508*Escenarios!$F$9*(BJ508/Constantes!$F$27)^(2/3),BJ508+BB509+BE509+BC509+BD509)</f>
        <v>8.6057910205574082</v>
      </c>
      <c r="BG509" s="119">
        <f>MIN(Constantes!$F$26*(BJ508/Constantes!$F$27)^(2/3),BJ508+BB509+BC509+BD509+BE509-BF509)</f>
        <v>48.678996627265441</v>
      </c>
      <c r="BH509" s="119">
        <f>MIN(Entradas!$F$20,BJ508+BB509+BC509+BD509+BE509-BF509-BG509)</f>
        <v>1</v>
      </c>
      <c r="BI509" s="119">
        <f>MAX(0,BJ508+BB509+BC509+BD509+BE509-BF509-BG509-BH509-Constantes!$F$27)</f>
        <v>0</v>
      </c>
      <c r="BJ509" s="119">
        <f t="shared" si="69"/>
        <v>3106.0774080255924</v>
      </c>
      <c r="BK509" s="119">
        <f>(Escenarios!$F$11*AU509+0.1*BF509)/(Escenarios!$F$12)</f>
        <v>3.8183236377688161E-2</v>
      </c>
      <c r="BL509" s="119">
        <f>BI509/10/Escenarios!$F$12</f>
        <v>0</v>
      </c>
      <c r="BM509" s="119">
        <f>(Escenarios!$F$11*AW509+0.1*BG509)/(Escenarios!$F$12)</f>
        <v>0.13908284750647271</v>
      </c>
      <c r="BN509" s="121">
        <f t="shared" si="70"/>
        <v>190.06257710265115</v>
      </c>
      <c r="BO509" s="121">
        <f>MAX(0,(BN509-Constantes!$D$13)*(1-EXP(-Constantes!$D$23)))</f>
        <v>1.0331041837852288</v>
      </c>
      <c r="BP509" s="121">
        <f>BL509+AY509*Escenarios!$F$11/Escenarios!$F$12+BO509</f>
        <v>1.033147755252003</v>
      </c>
      <c r="BQ509" s="121">
        <f>0.0526*BL509*Observaciones!$F508^1.218</f>
        <v>0</v>
      </c>
      <c r="BR509" s="121">
        <f>BQ509*Constantes!$F$38</f>
        <v>0</v>
      </c>
      <c r="BS509" s="121">
        <f t="shared" si="71"/>
        <v>0</v>
      </c>
      <c r="BT509" s="15"/>
      <c r="BU509" s="74">
        <v>503</v>
      </c>
      <c r="BV509" s="75">
        <f>0.0526*Observaciones!$F508^2.218</f>
        <v>0</v>
      </c>
      <c r="BW509" s="75">
        <f>IF(Observaciones!$F508&gt;0.05*$CA$7,((Observaciones!$F508-0.05*$CA$7)^2)/(Observaciones!$F508+0.95*$CA$7),0)</f>
        <v>0</v>
      </c>
      <c r="BX509" s="75">
        <f>0.0526*BW509*Observaciones!$F508^1.218</f>
        <v>0</v>
      </c>
      <c r="BY509" s="27"/>
      <c r="BZ509" s="27"/>
      <c r="CA509" s="103"/>
      <c r="CB509" s="37"/>
    </row>
    <row r="510" spans="2:80" s="2" customFormat="1" ht="14.5" x14ac:dyDescent="0.35">
      <c r="B510" s="36"/>
      <c r="C510" s="74">
        <v>504</v>
      </c>
      <c r="D510" s="146">
        <f>ETo!$I509*((1-Constantes!$D$19)*ETo!$K509+ETo!$L509)</f>
        <v>0</v>
      </c>
      <c r="E510" s="75">
        <f>MIN(D510*Constantes!$D$17,0.8*(H509+Observaciones!$F509-F510-G510-Constantes!$D$14))</f>
        <v>0</v>
      </c>
      <c r="F510" s="75">
        <f>IF(Observaciones!$F509&gt;0.05*Constantes!$D$18,((Observaciones!$F509-0.05*Constantes!$D$18)^2)/(Observaciones!$F509+0.95*Constantes!$D$18),0)</f>
        <v>0</v>
      </c>
      <c r="G510" s="75">
        <f>MAX(0,H509+Observaciones!$F509-F510-Constantes!$D$13)</f>
        <v>0</v>
      </c>
      <c r="H510" s="75">
        <f>H509+Observaciones!$F509-F510-E510-G510-I509</f>
        <v>25.503569038593042</v>
      </c>
      <c r="I510" s="75">
        <f>MAX(0,(H510-Constantes!$D$14)*(1-EXP(-Constantes!$D$22)))</f>
        <v>4.9136008984969261E-5</v>
      </c>
      <c r="J510" s="75">
        <f t="shared" si="63"/>
        <v>177.4414937040867</v>
      </c>
      <c r="K510" s="75">
        <f>MAX(0,(J510-Constantes!$D$13)*(1-EXP(-Constantes!$D$23)))</f>
        <v>0.94592399262009474</v>
      </c>
      <c r="L510" s="75">
        <f t="shared" si="64"/>
        <v>0.94597312862907967</v>
      </c>
      <c r="M510" s="75">
        <f>0.0526*F510*Observaciones!$F509^1.218</f>
        <v>0</v>
      </c>
      <c r="N510" s="75">
        <f>M510*Constantes!$D$38</f>
        <v>0</v>
      </c>
      <c r="O510" s="75">
        <f t="shared" si="65"/>
        <v>0</v>
      </c>
      <c r="P510" s="15"/>
      <c r="Q510" s="120">
        <v>504</v>
      </c>
      <c r="R510" s="146">
        <f>ETo!$I509*((1-Constantes!$E$19)*ETo!$K509+ETo!$L509)</f>
        <v>0</v>
      </c>
      <c r="S510" s="121">
        <f>MIN(R510*Constantes!$E$17,0.8*(V509+Observaciones!$F509-T510-U510-Constantes!$D$14))</f>
        <v>0</v>
      </c>
      <c r="T510" s="121">
        <f>IF(Observaciones!$F509&gt;0.05*Constantes!$E$18,((Observaciones!$F509-0.05*Constantes!$E$18)^2)/(Observaciones!$F509+0.95*Constantes!$E$18),0)</f>
        <v>0</v>
      </c>
      <c r="U510" s="121">
        <f>MAX(0,V509+Observaciones!$F509-T510-Constantes!$D$13)</f>
        <v>0</v>
      </c>
      <c r="V510" s="121">
        <f>V509+Observaciones!$F509-T510-S510-U510-W509</f>
        <v>25.503507584519252</v>
      </c>
      <c r="W510" s="121">
        <f>MAX(0,(V510-Constantes!$D$14)*(1-EXP(-Constantes!$D$22)))</f>
        <v>4.8289952591006386E-5</v>
      </c>
      <c r="X510" s="119">
        <f>X509+(Entradas!$E$19*U510-Y509)/(800*Entradas!$D$44)</f>
        <v>0</v>
      </c>
      <c r="Y510" s="119">
        <f>8000*Entradas!$D$45*X510/Constantes!$E$32</f>
        <v>0</v>
      </c>
      <c r="Z510" s="119">
        <f>10*Escenarios!$E$11*T510</f>
        <v>0</v>
      </c>
      <c r="AA510" s="119">
        <f>10*Escenarios!$E$11*Y510</f>
        <v>0</v>
      </c>
      <c r="AB510" s="119">
        <f>0.001*Observaciones!$F509*Escenarios!$E$9</f>
        <v>0</v>
      </c>
      <c r="AC510" s="119">
        <f>Observaciones!$I509</f>
        <v>0</v>
      </c>
      <c r="AD510" s="119">
        <f>MIN(0.0005*ETo!$M509*Escenarios!$E$9*(AH509/Constantes!$E$27)^(2/3),AH509+Z510+AA510+AB510+AC510)</f>
        <v>0</v>
      </c>
      <c r="AE510" s="119">
        <f>MIN(Constantes!$E$26*(AH509/Constantes!$E$27)^(2/3),AH509+Z510+AA510+AB510+AC510-AD510)</f>
        <v>18.096162065578934</v>
      </c>
      <c r="AF510" s="119">
        <f>MIN(Entradas!$E$20,AH509+Z510+AA510+AB510+AC510-AD510-AE510)</f>
        <v>1</v>
      </c>
      <c r="AG510" s="119">
        <f>MAX(0,AH509+Z510+AA510+AB510+AC510-AD510-AE510-AF510-Constantes!$E$27)</f>
        <v>0</v>
      </c>
      <c r="AH510" s="119">
        <f t="shared" si="66"/>
        <v>5718.6781657655956</v>
      </c>
      <c r="AI510" s="119">
        <f>(Escenarios!$E$11*S510+0.1*AD510)/(Escenarios!$E$12)</f>
        <v>0</v>
      </c>
      <c r="AJ510" s="119">
        <f>AG510/10/Escenarios!$E$12</f>
        <v>0</v>
      </c>
      <c r="AK510" s="119">
        <f>(Escenarios!$E$11*U510+0.1*AE510)/(Escenarios!$E$12)</f>
        <v>5.1703320187368389E-2</v>
      </c>
      <c r="AL510" s="121">
        <f t="shared" si="67"/>
        <v>182.4642937561662</v>
      </c>
      <c r="AM510" s="121">
        <f>MAX(0,(AL510-Constantes!$D$13)*(1-EXP(-Constantes!$D$23)))</f>
        <v>0.98061900689869008</v>
      </c>
      <c r="AN510" s="121">
        <f>AJ510+W510*Escenarios!$E$11/Escenarios!$E$12+AM510</f>
        <v>0.98066660699481545</v>
      </c>
      <c r="AO510" s="121">
        <f>0.0526*AJ510*Observaciones!$F509^1.218</f>
        <v>0</v>
      </c>
      <c r="AP510" s="121">
        <f>AO510*Constantes!$E$38</f>
        <v>0</v>
      </c>
      <c r="AQ510" s="121">
        <f t="shared" si="68"/>
        <v>0</v>
      </c>
      <c r="AR510" s="15"/>
      <c r="AS510" s="74">
        <v>504</v>
      </c>
      <c r="AT510" s="146">
        <f>ETo!$I509*((1-Constantes!$F$19)*ETo!$K509+ETo!$L509)</f>
        <v>0</v>
      </c>
      <c r="AU510" s="121">
        <f>MIN(AT510*Constantes!$F$17,0.8*(AX509+Observaciones!$F509-AV510-AW510-Constantes!$D$14))</f>
        <v>0</v>
      </c>
      <c r="AV510" s="121">
        <f>IF(Observaciones!$F509&gt;0.05*Constantes!$F$18,((Observaciones!$F509-0.05*Constantes!$F$18)^2)/(Observaciones!$F509+0.95*Constantes!$F$18),0)</f>
        <v>0</v>
      </c>
      <c r="AW510" s="121">
        <f>MAX(0,AX509+Observaciones!$F509-AV510-Constantes!$D$13)</f>
        <v>0</v>
      </c>
      <c r="AX510" s="121">
        <f>AX509+Observaciones!$F509-AV510-AU510-AW510-AY509</f>
        <v>25.503310450133199</v>
      </c>
      <c r="AY510" s="121">
        <f>MAX(0,(AX510-Constantes!$D$14)*(1-EXP(-Constantes!$D$22)))</f>
        <v>4.557594524370126E-5</v>
      </c>
      <c r="AZ510" s="119">
        <f>AZ509+(Entradas!$F$19*AW510-BA509)/(800*Entradas!$D$44)</f>
        <v>0</v>
      </c>
      <c r="BA510" s="119">
        <f>8000*Entradas!$D$45*AZ510/Constantes!$F$32</f>
        <v>0</v>
      </c>
      <c r="BB510" s="119">
        <f>10*Escenarios!$F$11*AV510</f>
        <v>0</v>
      </c>
      <c r="BC510" s="119">
        <f>10*Escenarios!$F$11*BA510</f>
        <v>0</v>
      </c>
      <c r="BD510" s="119">
        <f>0.001*Observaciones!$F509*Escenarios!$F$9</f>
        <v>0</v>
      </c>
      <c r="BE510" s="119">
        <f>Observaciones!$I509</f>
        <v>0</v>
      </c>
      <c r="BF510" s="119">
        <f>MIN(0.0005*ETo!$M509*Escenarios!$F$9*(BJ509/Constantes!$F$27)^(2/3),BJ509+BB510+BE510+BC510+BD510)</f>
        <v>0</v>
      </c>
      <c r="BG510" s="119">
        <f>MIN(Constantes!$F$26*(BJ509/Constantes!$F$27)^(2/3),BJ509+BB510+BC510+BD510+BE510-BF510)</f>
        <v>48.079396705400185</v>
      </c>
      <c r="BH510" s="119">
        <f>MIN(Entradas!$F$20,BJ509+BB510+BC510+BD510+BE510-BF510-BG510)</f>
        <v>1</v>
      </c>
      <c r="BI510" s="119">
        <f>MAX(0,BJ509+BB510+BC510+BD510+BE510-BF510-BG510-BH510-Constantes!$F$27)</f>
        <v>0</v>
      </c>
      <c r="BJ510" s="119">
        <f t="shared" si="69"/>
        <v>3056.9980113201923</v>
      </c>
      <c r="BK510" s="119">
        <f>(Escenarios!$F$11*AU510+0.1*BF510)/(Escenarios!$F$12)</f>
        <v>0</v>
      </c>
      <c r="BL510" s="119">
        <f>BI510/10/Escenarios!$F$12</f>
        <v>0</v>
      </c>
      <c r="BM510" s="119">
        <f>(Escenarios!$F$11*AW510+0.1*BG510)/(Escenarios!$F$12)</f>
        <v>0.13736970487257197</v>
      </c>
      <c r="BN510" s="121">
        <f t="shared" si="70"/>
        <v>189.16684262373849</v>
      </c>
      <c r="BO510" s="121">
        <f>MAX(0,(BN510-Constantes!$D$13)*(1-EXP(-Constantes!$D$23)))</f>
        <v>1.0269168937849353</v>
      </c>
      <c r="BP510" s="121">
        <f>BL510+AY510*Escenarios!$F$11/Escenarios!$F$12+BO510</f>
        <v>1.0269598653904508</v>
      </c>
      <c r="BQ510" s="121">
        <f>0.0526*BL510*Observaciones!$F509^1.218</f>
        <v>0</v>
      </c>
      <c r="BR510" s="121">
        <f>BQ510*Constantes!$F$38</f>
        <v>0</v>
      </c>
      <c r="BS510" s="121">
        <f t="shared" si="71"/>
        <v>0</v>
      </c>
      <c r="BT510" s="15"/>
      <c r="BU510" s="74">
        <v>504</v>
      </c>
      <c r="BV510" s="75">
        <f>0.0526*Observaciones!$F509^2.218</f>
        <v>0</v>
      </c>
      <c r="BW510" s="75">
        <f>IF(Observaciones!$F509&gt;0.05*$CA$7,((Observaciones!$F509-0.05*$CA$7)^2)/(Observaciones!$F509+0.95*$CA$7),0)</f>
        <v>0</v>
      </c>
      <c r="BX510" s="75">
        <f>0.0526*BW510*Observaciones!$F509^1.218</f>
        <v>0</v>
      </c>
      <c r="BY510" s="27"/>
      <c r="BZ510" s="27"/>
      <c r="CA510" s="103"/>
      <c r="CB510" s="37"/>
    </row>
    <row r="511" spans="2:80" s="2" customFormat="1" ht="14.5" x14ac:dyDescent="0.35">
      <c r="B511" s="36"/>
      <c r="C511" s="74">
        <v>505</v>
      </c>
      <c r="D511" s="146">
        <f>ETo!$I510*((1-Constantes!$D$19)*ETo!$K510+ETo!$L510)</f>
        <v>1.2036511518474307</v>
      </c>
      <c r="E511" s="75">
        <f>MIN(D511*Constantes!$D$17,0.8*(H510+Observaciones!$F510-F511-G511-Constantes!$D$14))</f>
        <v>2.8552308744309585E-3</v>
      </c>
      <c r="F511" s="75">
        <f>IF(Observaciones!$F510&gt;0.05*Constantes!$D$18,((Observaciones!$F510-0.05*Constantes!$D$18)^2)/(Observaciones!$F510+0.95*Constantes!$D$18),0)</f>
        <v>0</v>
      </c>
      <c r="G511" s="75">
        <f>MAX(0,H510+Observaciones!$F510-F511-Constantes!$D$13)</f>
        <v>0</v>
      </c>
      <c r="H511" s="75">
        <f>H510+Observaciones!$F510-F511-E511-G511-I510</f>
        <v>25.500664671709625</v>
      </c>
      <c r="I511" s="75">
        <f>MAX(0,(H511-Constantes!$D$14)*(1-EXP(-Constantes!$D$22)))</f>
        <v>9.1507318412660913E-6</v>
      </c>
      <c r="J511" s="75">
        <f t="shared" si="63"/>
        <v>176.4955697114666</v>
      </c>
      <c r="K511" s="75">
        <f>MAX(0,(J511-Constantes!$D$13)*(1-EXP(-Constantes!$D$23)))</f>
        <v>0.93939001832485425</v>
      </c>
      <c r="L511" s="75">
        <f t="shared" si="64"/>
        <v>0.93939916905669552</v>
      </c>
      <c r="M511" s="75">
        <f>0.0526*F511*Observaciones!$F510^1.218</f>
        <v>0</v>
      </c>
      <c r="N511" s="75">
        <f>M511*Constantes!$D$38</f>
        <v>0</v>
      </c>
      <c r="O511" s="75">
        <f t="shared" si="65"/>
        <v>0</v>
      </c>
      <c r="P511" s="15"/>
      <c r="Q511" s="120">
        <v>505</v>
      </c>
      <c r="R511" s="146">
        <f>ETo!$I510*((1-Constantes!$E$19)*ETo!$K510+ETo!$L510)</f>
        <v>1.2038400345358033</v>
      </c>
      <c r="S511" s="121">
        <f>MIN(R511*Constantes!$E$17,0.8*(V510+Observaciones!$F510-T511-U511-Constantes!$D$14))</f>
        <v>2.8060676153984334E-3</v>
      </c>
      <c r="T511" s="121">
        <f>IF(Observaciones!$F510&gt;0.05*Constantes!$E$18,((Observaciones!$F510-0.05*Constantes!$E$18)^2)/(Observaciones!$F510+0.95*Constantes!$E$18),0)</f>
        <v>0</v>
      </c>
      <c r="U511" s="121">
        <f>MAX(0,V510+Observaciones!$F510-T511-Constantes!$D$13)</f>
        <v>0</v>
      </c>
      <c r="V511" s="121">
        <f>V510+Observaciones!$F510-T511-S511-U511-W510</f>
        <v>25.500653226951261</v>
      </c>
      <c r="W511" s="121">
        <f>MAX(0,(V511-Constantes!$D$14)*(1-EXP(-Constantes!$D$22)))</f>
        <v>8.9931684708651407E-6</v>
      </c>
      <c r="X511" s="119">
        <f>X510+(Entradas!$E$19*U511-Y510)/(800*Entradas!$D$44)</f>
        <v>0</v>
      </c>
      <c r="Y511" s="119">
        <f>8000*Entradas!$D$45*X511/Constantes!$E$32</f>
        <v>0</v>
      </c>
      <c r="Z511" s="119">
        <f>10*Escenarios!$E$11*T511</f>
        <v>0</v>
      </c>
      <c r="AA511" s="119">
        <f>10*Escenarios!$E$11*Y511</f>
        <v>0</v>
      </c>
      <c r="AB511" s="119">
        <f>0.001*Observaciones!$F510*Escenarios!$E$9</f>
        <v>0</v>
      </c>
      <c r="AC511" s="119">
        <f>Observaciones!$I510</f>
        <v>0</v>
      </c>
      <c r="AD511" s="119">
        <f>MIN(0.0005*ETo!$M510*Escenarios!$E$9*(AH510/Constantes!$E$27)^(2/3),AH510+Z511+AA511+AB511+AC511)</f>
        <v>3.3049439216788206</v>
      </c>
      <c r="AE511" s="119">
        <f>MIN(Constantes!$E$26*(AH510/Constantes!$E$27)^(2/3),AH510+Z511+AA511+AB511+AC511-AD511)</f>
        <v>18.055988624211452</v>
      </c>
      <c r="AF511" s="119">
        <f>MIN(Entradas!$E$20,AH510+Z511+AA511+AB511+AC511-AD511-AE511)</f>
        <v>1</v>
      </c>
      <c r="AG511" s="119">
        <f>MAX(0,AH510+Z511+AA511+AB511+AC511-AD511-AE511-AF511-Constantes!$E$27)</f>
        <v>0</v>
      </c>
      <c r="AH511" s="119">
        <f t="shared" si="66"/>
        <v>5696.3172332197055</v>
      </c>
      <c r="AI511" s="119">
        <f>(Escenarios!$E$11*S511+0.1*AD511)/(Escenarios!$E$12)</f>
        <v>1.2208677854260802E-2</v>
      </c>
      <c r="AJ511" s="119">
        <f>AG511/10/Escenarios!$E$12</f>
        <v>0</v>
      </c>
      <c r="AK511" s="119">
        <f>(Escenarios!$E$11*U511+0.1*AE511)/(Escenarios!$E$12)</f>
        <v>5.1588538926318435E-2</v>
      </c>
      <c r="AL511" s="121">
        <f t="shared" si="67"/>
        <v>181.53526328819385</v>
      </c>
      <c r="AM511" s="121">
        <f>MAX(0,(AL511-Constantes!$D$13)*(1-EXP(-Constantes!$D$23)))</f>
        <v>0.97420172470203836</v>
      </c>
      <c r="AN511" s="121">
        <f>AJ511+W511*Escenarios!$E$11/Escenarios!$E$12+AM511</f>
        <v>0.97421058939667393</v>
      </c>
      <c r="AO511" s="121">
        <f>0.0526*AJ511*Observaciones!$F510^1.218</f>
        <v>0</v>
      </c>
      <c r="AP511" s="121">
        <f>AO511*Constantes!$E$38</f>
        <v>0</v>
      </c>
      <c r="AQ511" s="121">
        <f t="shared" si="68"/>
        <v>0</v>
      </c>
      <c r="AR511" s="15"/>
      <c r="AS511" s="74">
        <v>505</v>
      </c>
      <c r="AT511" s="146">
        <f>ETo!$I510*((1-Constantes!$F$19)*ETo!$K510+ETo!$L510)</f>
        <v>1.2044410249079001</v>
      </c>
      <c r="AU511" s="121">
        <f>MIN(AT511*Constantes!$F$17,0.8*(AX510+Observaciones!$F510-AV511-AW511-Constantes!$D$14))</f>
        <v>2.6483601065564245E-3</v>
      </c>
      <c r="AV511" s="121">
        <f>IF(Observaciones!$F510&gt;0.05*Constantes!$F$18,((Observaciones!$F510-0.05*Constantes!$F$18)^2)/(Observaciones!$F510+0.95*Constantes!$F$18),0)</f>
        <v>0</v>
      </c>
      <c r="AW511" s="121">
        <f>MAX(0,AX510+Observaciones!$F510-AV511-Constantes!$D$13)</f>
        <v>0</v>
      </c>
      <c r="AX511" s="121">
        <f>AX510+Observaciones!$F510-AV511-AU511-AW511-AY510</f>
        <v>25.500616514081401</v>
      </c>
      <c r="AY511" s="121">
        <f>MAX(0,(AX511-Constantes!$D$14)*(1-EXP(-Constantes!$D$22)))</f>
        <v>8.4877315425971069E-6</v>
      </c>
      <c r="AZ511" s="119">
        <f>AZ510+(Entradas!$F$19*AW511-BA510)/(800*Entradas!$D$44)</f>
        <v>0</v>
      </c>
      <c r="BA511" s="119">
        <f>8000*Entradas!$D$45*AZ511/Constantes!$F$32</f>
        <v>0</v>
      </c>
      <c r="BB511" s="119">
        <f>10*Escenarios!$F$11*AV511</f>
        <v>0</v>
      </c>
      <c r="BC511" s="119">
        <f>10*Escenarios!$F$11*BA511</f>
        <v>0</v>
      </c>
      <c r="BD511" s="119">
        <f>0.001*Observaciones!$F510*Escenarios!$F$9</f>
        <v>0</v>
      </c>
      <c r="BE511" s="119">
        <f>Observaciones!$I510</f>
        <v>0</v>
      </c>
      <c r="BF511" s="119">
        <f>MIN(0.0005*ETo!$M510*Escenarios!$F$9*(BJ510/Constantes!$F$27)^(2/3),BJ510+BB511+BE511+BC511+BD511)</f>
        <v>8.7074385748385126</v>
      </c>
      <c r="BG511" s="119">
        <f>MIN(Constantes!$F$26*(BJ510/Constantes!$F$27)^(2/3),BJ510+BB511+BC511+BD511+BE511-BF511)</f>
        <v>47.571582326104945</v>
      </c>
      <c r="BH511" s="119">
        <f>MIN(Entradas!$F$20,BJ510+BB511+BC511+BD511+BE511-BF511-BG511)</f>
        <v>1</v>
      </c>
      <c r="BI511" s="119">
        <f>MAX(0,BJ510+BB511+BC511+BD511+BE511-BF511-BG511-BH511-Constantes!$F$27)</f>
        <v>0</v>
      </c>
      <c r="BJ511" s="119">
        <f t="shared" si="69"/>
        <v>2999.7189904192492</v>
      </c>
      <c r="BK511" s="119">
        <f>(Escenarios!$F$11*AU511+0.1*BF511)/(Escenarios!$F$12)</f>
        <v>2.7375421171434666E-2</v>
      </c>
      <c r="BL511" s="119">
        <f>BI511/10/Escenarios!$F$12</f>
        <v>0</v>
      </c>
      <c r="BM511" s="119">
        <f>(Escenarios!$F$11*AW511+0.1*BG511)/(Escenarios!$F$12)</f>
        <v>0.13591880664601413</v>
      </c>
      <c r="BN511" s="121">
        <f t="shared" si="70"/>
        <v>188.27584453659955</v>
      </c>
      <c r="BO511" s="121">
        <f>MAX(0,(BN511-Constantes!$D$13)*(1-EXP(-Constantes!$D$23)))</f>
        <v>1.0207623204324308</v>
      </c>
      <c r="BP511" s="121">
        <f>BL511+AY511*Escenarios!$F$11/Escenarios!$F$12+BO511</f>
        <v>1.0207703231507423</v>
      </c>
      <c r="BQ511" s="121">
        <f>0.0526*BL511*Observaciones!$F510^1.218</f>
        <v>0</v>
      </c>
      <c r="BR511" s="121">
        <f>BQ511*Constantes!$F$38</f>
        <v>0</v>
      </c>
      <c r="BS511" s="121">
        <f t="shared" si="71"/>
        <v>0</v>
      </c>
      <c r="BT511" s="15"/>
      <c r="BU511" s="74">
        <v>505</v>
      </c>
      <c r="BV511" s="75">
        <f>0.0526*Observaciones!$F510^2.218</f>
        <v>0</v>
      </c>
      <c r="BW511" s="75">
        <f>IF(Observaciones!$F510&gt;0.05*$CA$7,((Observaciones!$F510-0.05*$CA$7)^2)/(Observaciones!$F510+0.95*$CA$7),0)</f>
        <v>0</v>
      </c>
      <c r="BX511" s="75">
        <f>0.0526*BW511*Observaciones!$F510^1.218</f>
        <v>0</v>
      </c>
      <c r="BY511" s="27"/>
      <c r="BZ511" s="27"/>
      <c r="CA511" s="103"/>
      <c r="CB511" s="37"/>
    </row>
    <row r="512" spans="2:80" s="2" customFormat="1" ht="14.5" x14ac:dyDescent="0.35">
      <c r="B512" s="36"/>
      <c r="C512" s="74">
        <v>506</v>
      </c>
      <c r="D512" s="146">
        <f>ETo!$I511*((1-Constantes!$D$19)*ETo!$K511+ETo!$L511)</f>
        <v>1.1702574969783104</v>
      </c>
      <c r="E512" s="75">
        <f>MIN(D512*Constantes!$D$17,0.8*(H511+Observaciones!$F511-F512-G512-Constantes!$D$14))</f>
        <v>5.3173736769736031E-4</v>
      </c>
      <c r="F512" s="75">
        <f>IF(Observaciones!$F511&gt;0.05*Constantes!$D$18,((Observaciones!$F511-0.05*Constantes!$D$18)^2)/(Observaciones!$F511+0.95*Constantes!$D$18),0)</f>
        <v>0</v>
      </c>
      <c r="G512" s="75">
        <f>MAX(0,H511+Observaciones!$F511-F512-Constantes!$D$13)</f>
        <v>0</v>
      </c>
      <c r="H512" s="75">
        <f>H511+Observaciones!$F511-F512-E512-G512-I511</f>
        <v>25.500123783610086</v>
      </c>
      <c r="I512" s="75">
        <f>MAX(0,(H512-Constantes!$D$14)*(1-EXP(-Constantes!$D$22)))</f>
        <v>1.7041655388780926E-6</v>
      </c>
      <c r="J512" s="75">
        <f t="shared" si="63"/>
        <v>175.55617969314176</v>
      </c>
      <c r="K512" s="75">
        <f>MAX(0,(J512-Constantes!$D$13)*(1-EXP(-Constantes!$D$23)))</f>
        <v>0.93290117748687251</v>
      </c>
      <c r="L512" s="75">
        <f t="shared" si="64"/>
        <v>0.93290288165241142</v>
      </c>
      <c r="M512" s="75">
        <f>0.0526*F512*Observaciones!$F511^1.218</f>
        <v>0</v>
      </c>
      <c r="N512" s="75">
        <f>M512*Constantes!$D$38</f>
        <v>0</v>
      </c>
      <c r="O512" s="75">
        <f t="shared" si="65"/>
        <v>0</v>
      </c>
      <c r="P512" s="15"/>
      <c r="Q512" s="120">
        <v>506</v>
      </c>
      <c r="R512" s="146">
        <f>ETo!$I511*((1-Constantes!$E$19)*ETo!$K511+ETo!$L511)</f>
        <v>1.1704410017216473</v>
      </c>
      <c r="S512" s="121">
        <f>MIN(R512*Constantes!$E$17,0.8*(V511+Observaciones!$F511-T512-U512-Constantes!$D$14))</f>
        <v>5.2258156100606359E-4</v>
      </c>
      <c r="T512" s="121">
        <f>IF(Observaciones!$F511&gt;0.05*Constantes!$E$18,((Observaciones!$F511-0.05*Constantes!$E$18)^2)/(Observaciones!$F511+0.95*Constantes!$E$18),0)</f>
        <v>0</v>
      </c>
      <c r="U512" s="121">
        <f>MAX(0,V511+Observaciones!$F511-T512-Constantes!$D$13)</f>
        <v>0</v>
      </c>
      <c r="V512" s="121">
        <f>V511+Observaciones!$F511-T512-S512-U512-W511</f>
        <v>25.500121652221782</v>
      </c>
      <c r="W512" s="121">
        <f>MAX(0,(V512-Constantes!$D$14)*(1-EXP(-Constantes!$D$22)))</f>
        <v>1.6748220862687647E-6</v>
      </c>
      <c r="X512" s="119">
        <f>X511+(Entradas!$E$19*U512-Y511)/(800*Entradas!$D$44)</f>
        <v>0</v>
      </c>
      <c r="Y512" s="119">
        <f>8000*Entradas!$D$45*X512/Constantes!$E$32</f>
        <v>0</v>
      </c>
      <c r="Z512" s="119">
        <f>10*Escenarios!$E$11*T512</f>
        <v>0</v>
      </c>
      <c r="AA512" s="119">
        <f>10*Escenarios!$E$11*Y512</f>
        <v>0</v>
      </c>
      <c r="AB512" s="119">
        <f>0.001*Observaciones!$F511*Escenarios!$E$9</f>
        <v>0</v>
      </c>
      <c r="AC512" s="119">
        <f>Observaciones!$I511</f>
        <v>0</v>
      </c>
      <c r="AD512" s="119">
        <f>MIN(0.0005*ETo!$M511*Escenarios!$E$9*(AH511/Constantes!$E$27)^(2/3),AH511+Z512+AA512+AB512+AC512)</f>
        <v>3.2044434641547079</v>
      </c>
      <c r="AE512" s="119">
        <f>MIN(Constantes!$E$26*(AH511/Constantes!$E$27)^(2/3),AH511+Z512+AA512+AB512+AC512-AD512)</f>
        <v>18.008890056970099</v>
      </c>
      <c r="AF512" s="119">
        <f>MIN(Entradas!$E$20,AH511+Z512+AA512+AB512+AC512-AD512-AE512)</f>
        <v>1</v>
      </c>
      <c r="AG512" s="119">
        <f>MAX(0,AH511+Z512+AA512+AB512+AC512-AD512-AE512-AF512-Constantes!$E$27)</f>
        <v>0</v>
      </c>
      <c r="AH512" s="119">
        <f t="shared" si="66"/>
        <v>5674.1038996985808</v>
      </c>
      <c r="AI512" s="119">
        <f>(Escenarios!$E$11*S512+0.1*AD512)/(Escenarios!$E$12)</f>
        <v>9.6706688648622863E-3</v>
      </c>
      <c r="AJ512" s="119">
        <f>AG512/10/Escenarios!$E$12</f>
        <v>0</v>
      </c>
      <c r="AK512" s="119">
        <f>(Escenarios!$E$11*U512+0.1*AE512)/(Escenarios!$E$12)</f>
        <v>5.1453971591343142E-2</v>
      </c>
      <c r="AL512" s="121">
        <f t="shared" si="67"/>
        <v>180.61251553508316</v>
      </c>
      <c r="AM512" s="121">
        <f>MAX(0,(AL512-Constantes!$D$13)*(1-EXP(-Constantes!$D$23)))</f>
        <v>0.96782784038696146</v>
      </c>
      <c r="AN512" s="121">
        <f>AJ512+W512*Escenarios!$E$11/Escenarios!$E$12+AM512</f>
        <v>0.96782949128301787</v>
      </c>
      <c r="AO512" s="121">
        <f>0.0526*AJ512*Observaciones!$F511^1.218</f>
        <v>0</v>
      </c>
      <c r="AP512" s="121">
        <f>AO512*Constantes!$E$38</f>
        <v>0</v>
      </c>
      <c r="AQ512" s="121">
        <f t="shared" si="68"/>
        <v>0</v>
      </c>
      <c r="AR512" s="15"/>
      <c r="AS512" s="74">
        <v>506</v>
      </c>
      <c r="AT512" s="146">
        <f>ETo!$I511*((1-Constantes!$F$19)*ETo!$K511+ETo!$L511)</f>
        <v>1.1710248804504471</v>
      </c>
      <c r="AU512" s="121">
        <f>MIN(AT512*Constantes!$F$17,0.8*(AX511+Observaciones!$F511-AV512-AW512-Constantes!$D$14))</f>
        <v>4.9321126511756572E-4</v>
      </c>
      <c r="AV512" s="121">
        <f>IF(Observaciones!$F511&gt;0.05*Constantes!$F$18,((Observaciones!$F511-0.05*Constantes!$F$18)^2)/(Observaciones!$F511+0.95*Constantes!$F$18),0)</f>
        <v>0</v>
      </c>
      <c r="AW512" s="121">
        <f>MAX(0,AX511+Observaciones!$F511-AV512-Constantes!$D$13)</f>
        <v>0</v>
      </c>
      <c r="AX512" s="121">
        <f>AX511+Observaciones!$F511-AV512-AU512-AW512-AY511</f>
        <v>25.500114815084743</v>
      </c>
      <c r="AY512" s="121">
        <f>MAX(0,(AX512-Constantes!$D$14)*(1-EXP(-Constantes!$D$22)))</f>
        <v>1.5806932002246529E-6</v>
      </c>
      <c r="AZ512" s="119">
        <f>AZ511+(Entradas!$F$19*AW512-BA511)/(800*Entradas!$D$44)</f>
        <v>0</v>
      </c>
      <c r="BA512" s="119">
        <f>8000*Entradas!$D$45*AZ512/Constantes!$F$32</f>
        <v>0</v>
      </c>
      <c r="BB512" s="119">
        <f>10*Escenarios!$F$11*AV512</f>
        <v>0</v>
      </c>
      <c r="BC512" s="119">
        <f>10*Escenarios!$F$11*BA512</f>
        <v>0</v>
      </c>
      <c r="BD512" s="119">
        <f>0.001*Observaciones!$F511*Escenarios!$F$9</f>
        <v>0</v>
      </c>
      <c r="BE512" s="119">
        <f>Observaciones!$I511</f>
        <v>0</v>
      </c>
      <c r="BF512" s="119">
        <f>MIN(0.0005*ETo!$M511*Escenarios!$F$9*(BJ511/Constantes!$F$27)^(2/3),BJ511+BB512+BE512+BC512+BD512)</f>
        <v>8.3586641375520472</v>
      </c>
      <c r="BG512" s="119">
        <f>MIN(Constantes!$F$26*(BJ511/Constantes!$F$27)^(2/3),BJ511+BB512+BC512+BD512+BE512-BF512)</f>
        <v>46.975478007386727</v>
      </c>
      <c r="BH512" s="119">
        <f>MIN(Entradas!$F$20,BJ511+BB512+BC512+BD512+BE512-BF512-BG512)</f>
        <v>1</v>
      </c>
      <c r="BI512" s="119">
        <f>MAX(0,BJ511+BB512+BC512+BD512+BE512-BF512-BG512-BH512-Constantes!$F$27)</f>
        <v>0</v>
      </c>
      <c r="BJ512" s="119">
        <f t="shared" si="69"/>
        <v>2943.3848482743106</v>
      </c>
      <c r="BK512" s="119">
        <f>(Escenarios!$F$11*AU512+0.1*BF512)/(Escenarios!$F$12)</f>
        <v>2.4346925300116697E-2</v>
      </c>
      <c r="BL512" s="119">
        <f>BI512/10/Escenarios!$F$12</f>
        <v>0</v>
      </c>
      <c r="BM512" s="119">
        <f>(Escenarios!$F$11*AW512+0.1*BG512)/(Escenarios!$F$12)</f>
        <v>0.13421565144967637</v>
      </c>
      <c r="BN512" s="121">
        <f t="shared" si="70"/>
        <v>187.38929786761679</v>
      </c>
      <c r="BO512" s="121">
        <f>MAX(0,(BN512-Constantes!$D$13)*(1-EXP(-Constantes!$D$23)))</f>
        <v>1.0146384952711518</v>
      </c>
      <c r="BP512" s="121">
        <f>BL512+AY512*Escenarios!$F$11/Escenarios!$F$12+BO512</f>
        <v>1.0146399856390262</v>
      </c>
      <c r="BQ512" s="121">
        <f>0.0526*BL512*Observaciones!$F511^1.218</f>
        <v>0</v>
      </c>
      <c r="BR512" s="121">
        <f>BQ512*Constantes!$F$38</f>
        <v>0</v>
      </c>
      <c r="BS512" s="121">
        <f t="shared" si="71"/>
        <v>0</v>
      </c>
      <c r="BT512" s="15"/>
      <c r="BU512" s="74">
        <v>506</v>
      </c>
      <c r="BV512" s="75">
        <f>0.0526*Observaciones!$F511^2.218</f>
        <v>0</v>
      </c>
      <c r="BW512" s="75">
        <f>IF(Observaciones!$F511&gt;0.05*$CA$7,((Observaciones!$F511-0.05*$CA$7)^2)/(Observaciones!$F511+0.95*$CA$7),0)</f>
        <v>0</v>
      </c>
      <c r="BX512" s="75">
        <f>0.0526*BW512*Observaciones!$F511^1.218</f>
        <v>0</v>
      </c>
      <c r="BY512" s="27"/>
      <c r="BZ512" s="27"/>
      <c r="CA512" s="103"/>
      <c r="CB512" s="37"/>
    </row>
    <row r="513" spans="2:80" s="2" customFormat="1" ht="14.5" x14ac:dyDescent="0.35">
      <c r="B513" s="36"/>
      <c r="C513" s="74">
        <v>507</v>
      </c>
      <c r="D513" s="146">
        <f>ETo!$I512*((1-Constantes!$D$19)*ETo!$K512+ETo!$L512)</f>
        <v>1.1847560214211614</v>
      </c>
      <c r="E513" s="75">
        <f>MIN(D513*Constantes!$D$17,0.8*(H512+Observaciones!$F512-F513-G513-Constantes!$D$14))</f>
        <v>9.9026888065623098E-5</v>
      </c>
      <c r="F513" s="75">
        <f>IF(Observaciones!$F512&gt;0.05*Constantes!$D$18,((Observaciones!$F512-0.05*Constantes!$D$18)^2)/(Observaciones!$F512+0.95*Constantes!$D$18),0)</f>
        <v>0</v>
      </c>
      <c r="G513" s="75">
        <f>MAX(0,H512+Observaciones!$F512-F513-Constantes!$D$13)</f>
        <v>0</v>
      </c>
      <c r="H513" s="75">
        <f>H512+Observaciones!$F512-F513-E513-G513-I512</f>
        <v>25.500023052556482</v>
      </c>
      <c r="I513" s="75">
        <f>MAX(0,(H513-Constantes!$D$14)*(1-EXP(-Constantes!$D$22)))</f>
        <v>3.1737135722759139E-7</v>
      </c>
      <c r="J513" s="75">
        <f t="shared" si="63"/>
        <v>174.62327851565487</v>
      </c>
      <c r="K513" s="75">
        <f>MAX(0,(J513-Constantes!$D$13)*(1-EXP(-Constantes!$D$23)))</f>
        <v>0.92645715834658726</v>
      </c>
      <c r="L513" s="75">
        <f t="shared" si="64"/>
        <v>0.92645747571794446</v>
      </c>
      <c r="M513" s="75">
        <f>0.0526*F513*Observaciones!$F512^1.218</f>
        <v>0</v>
      </c>
      <c r="N513" s="75">
        <f>M513*Constantes!$D$38</f>
        <v>0</v>
      </c>
      <c r="O513" s="75">
        <f t="shared" si="65"/>
        <v>0</v>
      </c>
      <c r="P513" s="15"/>
      <c r="Q513" s="120">
        <v>507</v>
      </c>
      <c r="R513" s="146">
        <f>ETo!$I512*((1-Constantes!$E$19)*ETo!$K512+ETo!$L512)</f>
        <v>1.1849425056416443</v>
      </c>
      <c r="S513" s="121">
        <f>MIN(R513*Constantes!$E$17,0.8*(V512+Observaciones!$F512-T513-U513-Constantes!$D$14))</f>
        <v>9.7321777423076136E-5</v>
      </c>
      <c r="T513" s="121">
        <f>IF(Observaciones!$F512&gt;0.05*Constantes!$E$18,((Observaciones!$F512-0.05*Constantes!$E$18)^2)/(Observaciones!$F512+0.95*Constantes!$E$18),0)</f>
        <v>0</v>
      </c>
      <c r="U513" s="121">
        <f>MAX(0,V512+Observaciones!$F512-T513-Constantes!$D$13)</f>
        <v>0</v>
      </c>
      <c r="V513" s="121">
        <f>V512+Observaciones!$F512-T513-S513-U513-W512</f>
        <v>25.500022655622271</v>
      </c>
      <c r="W513" s="121">
        <f>MAX(0,(V513-Constantes!$D$14)*(1-EXP(-Constantes!$D$22)))</f>
        <v>3.1190664663812461E-7</v>
      </c>
      <c r="X513" s="119">
        <f>X512+(Entradas!$E$19*U513-Y512)/(800*Entradas!$D$44)</f>
        <v>0</v>
      </c>
      <c r="Y513" s="119">
        <f>8000*Entradas!$D$45*X513/Constantes!$E$32</f>
        <v>0</v>
      </c>
      <c r="Z513" s="119">
        <f>10*Escenarios!$E$11*T513</f>
        <v>0</v>
      </c>
      <c r="AA513" s="119">
        <f>10*Escenarios!$E$11*Y513</f>
        <v>0</v>
      </c>
      <c r="AB513" s="119">
        <f>0.001*Observaciones!$F512*Escenarios!$E$9</f>
        <v>0</v>
      </c>
      <c r="AC513" s="119">
        <f>Observaciones!$I512</f>
        <v>0</v>
      </c>
      <c r="AD513" s="119">
        <f>MIN(0.0005*ETo!$M512*Escenarios!$E$9*(AH512/Constantes!$E$27)^(2/3),AH512+Z513+AA513+AB513+AC513)</f>
        <v>3.2378920054956488</v>
      </c>
      <c r="AE513" s="119">
        <f>MIN(Constantes!$E$26*(AH512/Constantes!$E$27)^(2/3),AH512+Z513+AA513+AB513+AC513-AD513)</f>
        <v>17.962041316654336</v>
      </c>
      <c r="AF513" s="119">
        <f>MIN(Entradas!$E$20,AH512+Z513+AA513+AB513+AC513-AD513-AE513)</f>
        <v>1</v>
      </c>
      <c r="AG513" s="119">
        <f>MAX(0,AH512+Z513+AA513+AB513+AC513-AD513-AE513-AF513-Constantes!$E$27)</f>
        <v>0</v>
      </c>
      <c r="AH513" s="119">
        <f t="shared" si="66"/>
        <v>5651.9039663764315</v>
      </c>
      <c r="AI513" s="119">
        <f>(Escenarios!$E$11*S513+0.1*AD513)/(Escenarios!$E$12)</f>
        <v>9.3470514820188869E-3</v>
      </c>
      <c r="AJ513" s="119">
        <f>AG513/10/Escenarios!$E$12</f>
        <v>0</v>
      </c>
      <c r="AK513" s="119">
        <f>(Escenarios!$E$11*U513+0.1*AE513)/(Escenarios!$E$12)</f>
        <v>5.1320118047583817E-2</v>
      </c>
      <c r="AL513" s="121">
        <f t="shared" si="67"/>
        <v>179.69600781274377</v>
      </c>
      <c r="AM513" s="121">
        <f>MAX(0,(AL513-Constantes!$D$13)*(1-EXP(-Constantes!$D$23)))</f>
        <v>0.96149705911291039</v>
      </c>
      <c r="AN513" s="121">
        <f>AJ513+W513*Escenarios!$E$11/Escenarios!$E$12+AM513</f>
        <v>0.96149736656374785</v>
      </c>
      <c r="AO513" s="121">
        <f>0.0526*AJ513*Observaciones!$F512^1.218</f>
        <v>0</v>
      </c>
      <c r="AP513" s="121">
        <f>AO513*Constantes!$E$38</f>
        <v>0</v>
      </c>
      <c r="AQ513" s="121">
        <f t="shared" si="68"/>
        <v>0</v>
      </c>
      <c r="AR513" s="15"/>
      <c r="AS513" s="74">
        <v>507</v>
      </c>
      <c r="AT513" s="146">
        <f>ETo!$I512*((1-Constantes!$F$19)*ETo!$K512+ETo!$L512)</f>
        <v>1.1855358645249994</v>
      </c>
      <c r="AU513" s="121">
        <f>MIN(AT513*Constantes!$F$17,0.8*(AX512+Observaciones!$F512-AV513-AW513-Constantes!$D$14))</f>
        <v>9.1852067791364794E-5</v>
      </c>
      <c r="AV513" s="121">
        <f>IF(Observaciones!$F512&gt;0.05*Constantes!$F$18,((Observaciones!$F512-0.05*Constantes!$F$18)^2)/(Observaciones!$F512+0.95*Constantes!$F$18),0)</f>
        <v>0</v>
      </c>
      <c r="AW513" s="121">
        <f>MAX(0,AX512+Observaciones!$F512-AV513-Constantes!$D$13)</f>
        <v>0</v>
      </c>
      <c r="AX513" s="121">
        <f>AX512+Observaciones!$F512-AV513-AU513-AW513-AY512</f>
        <v>25.500021382323752</v>
      </c>
      <c r="AY513" s="121">
        <f>MAX(0,(AX513-Constantes!$D$14)*(1-EXP(-Constantes!$D$22)))</f>
        <v>2.9437676965796582E-7</v>
      </c>
      <c r="AZ513" s="119">
        <f>AZ512+(Entradas!$F$19*AW513-BA512)/(800*Entradas!$D$44)</f>
        <v>0</v>
      </c>
      <c r="BA513" s="119">
        <f>8000*Entradas!$D$45*AZ513/Constantes!$F$32</f>
        <v>0</v>
      </c>
      <c r="BB513" s="119">
        <f>10*Escenarios!$F$11*AV513</f>
        <v>0</v>
      </c>
      <c r="BC513" s="119">
        <f>10*Escenarios!$F$11*BA513</f>
        <v>0</v>
      </c>
      <c r="BD513" s="119">
        <f>0.001*Observaciones!$F512*Escenarios!$F$9</f>
        <v>0</v>
      </c>
      <c r="BE513" s="119">
        <f>Observaciones!$I512</f>
        <v>0</v>
      </c>
      <c r="BF513" s="119">
        <f>MIN(0.0005*ETo!$M512*Escenarios!$F$9*(BJ512/Constantes!$F$27)^(2/3),BJ512+BB513+BE513+BC513+BD513)</f>
        <v>8.3615898610196968</v>
      </c>
      <c r="BG513" s="119">
        <f>MIN(Constantes!$F$26*(BJ512/Constantes!$F$27)^(2/3),BJ512+BB513+BC513+BD513+BE513-BF513)</f>
        <v>46.385494729791915</v>
      </c>
      <c r="BH513" s="119">
        <f>MIN(Entradas!$F$20,BJ512+BB513+BC513+BD513+BE513-BF513-BG513)</f>
        <v>1</v>
      </c>
      <c r="BI513" s="119">
        <f>MAX(0,BJ512+BB513+BC513+BD513+BE513-BF513-BG513-BH513-Constantes!$F$27)</f>
        <v>0</v>
      </c>
      <c r="BJ513" s="119">
        <f t="shared" si="69"/>
        <v>2887.6377636834991</v>
      </c>
      <c r="BK513" s="119">
        <f>(Escenarios!$F$11*AU513+0.1*BF513)/(Escenarios!$F$12)</f>
        <v>2.3976860123973848E-2</v>
      </c>
      <c r="BL513" s="119">
        <f>BI513/10/Escenarios!$F$12</f>
        <v>0</v>
      </c>
      <c r="BM513" s="119">
        <f>(Escenarios!$F$11*AW513+0.1*BG513)/(Escenarios!$F$12)</f>
        <v>0.13252998494226262</v>
      </c>
      <c r="BN513" s="121">
        <f t="shared" si="70"/>
        <v>186.5071893572879</v>
      </c>
      <c r="BO513" s="121">
        <f>MAX(0,(BN513-Constantes!$D$13)*(1-EXP(-Constantes!$D$23)))</f>
        <v>1.0085453267110256</v>
      </c>
      <c r="BP513" s="121">
        <f>BL513+AY513*Escenarios!$F$11/Escenarios!$F$12+BO513</f>
        <v>1.0085456042662655</v>
      </c>
      <c r="BQ513" s="121">
        <f>0.0526*BL513*Observaciones!$F512^1.218</f>
        <v>0</v>
      </c>
      <c r="BR513" s="121">
        <f>BQ513*Constantes!$F$38</f>
        <v>0</v>
      </c>
      <c r="BS513" s="121">
        <f t="shared" si="71"/>
        <v>0</v>
      </c>
      <c r="BT513" s="15"/>
      <c r="BU513" s="74">
        <v>507</v>
      </c>
      <c r="BV513" s="75">
        <f>0.0526*Observaciones!$F512^2.218</f>
        <v>0</v>
      </c>
      <c r="BW513" s="75">
        <f>IF(Observaciones!$F512&gt;0.05*$CA$7,((Observaciones!$F512-0.05*$CA$7)^2)/(Observaciones!$F512+0.95*$CA$7),0)</f>
        <v>0</v>
      </c>
      <c r="BX513" s="75">
        <f>0.0526*BW513*Observaciones!$F512^1.218</f>
        <v>0</v>
      </c>
      <c r="BY513" s="27"/>
      <c r="BZ513" s="27"/>
      <c r="CA513" s="103"/>
      <c r="CB513" s="37"/>
    </row>
    <row r="514" spans="2:80" s="2" customFormat="1" ht="14.5" x14ac:dyDescent="0.35">
      <c r="B514" s="36"/>
      <c r="C514" s="74">
        <v>508</v>
      </c>
      <c r="D514" s="146">
        <f>ETo!$I513*((1-Constantes!$D$19)*ETo!$K513+ETo!$L513)</f>
        <v>1.1789533955594944</v>
      </c>
      <c r="E514" s="75">
        <f>MIN(D514*Constantes!$D$17,0.8*(H513+Observaciones!$F513-F514-G514-Constantes!$D$14))</f>
        <v>1.8442045183064695E-5</v>
      </c>
      <c r="F514" s="75">
        <f>IF(Observaciones!$F513&gt;0.05*Constantes!$D$18,((Observaciones!$F513-0.05*Constantes!$D$18)^2)/(Observaciones!$F513+0.95*Constantes!$D$18),0)</f>
        <v>0</v>
      </c>
      <c r="G514" s="75">
        <f>MAX(0,H513+Observaciones!$F513-F514-Constantes!$D$13)</f>
        <v>0</v>
      </c>
      <c r="H514" s="75">
        <f>H513+Observaciones!$F513-F514-E514-G514-I513</f>
        <v>25.500004293139945</v>
      </c>
      <c r="I514" s="75">
        <f>MAX(0,(H514-Constantes!$D$14)*(1-EXP(-Constantes!$D$22)))</f>
        <v>5.9104926223581786E-8</v>
      </c>
      <c r="J514" s="75">
        <f t="shared" si="63"/>
        <v>173.69682135730829</v>
      </c>
      <c r="K514" s="75">
        <f>MAX(0,(J514-Constantes!$D$13)*(1-EXP(-Constantes!$D$23)))</f>
        <v>0.9200576512979175</v>
      </c>
      <c r="L514" s="75">
        <f t="shared" si="64"/>
        <v>0.92005771040284368</v>
      </c>
      <c r="M514" s="75">
        <f>0.0526*F514*Observaciones!$F513^1.218</f>
        <v>0</v>
      </c>
      <c r="N514" s="75">
        <f>M514*Constantes!$D$38</f>
        <v>0</v>
      </c>
      <c r="O514" s="75">
        <f t="shared" si="65"/>
        <v>0</v>
      </c>
      <c r="P514" s="15"/>
      <c r="Q514" s="120">
        <v>508</v>
      </c>
      <c r="R514" s="146">
        <f>ETo!$I513*((1-Constantes!$E$19)*ETo!$K513+ETo!$L513)</f>
        <v>1.1791392978005517</v>
      </c>
      <c r="S514" s="121">
        <f>MIN(R514*Constantes!$E$17,0.8*(V513+Observaciones!$F513-T514-U514-Constantes!$D$14))</f>
        <v>1.8124497813687412E-5</v>
      </c>
      <c r="T514" s="121">
        <f>IF(Observaciones!$F513&gt;0.05*Constantes!$E$18,((Observaciones!$F513-0.05*Constantes!$E$18)^2)/(Observaciones!$F513+0.95*Constantes!$E$18),0)</f>
        <v>0</v>
      </c>
      <c r="U514" s="121">
        <f>MAX(0,V513+Observaciones!$F513-T514-Constantes!$D$13)</f>
        <v>0</v>
      </c>
      <c r="V514" s="121">
        <f>V513+Observaciones!$F513-T514-S514-U514-W513</f>
        <v>25.500004219217811</v>
      </c>
      <c r="W514" s="121">
        <f>MAX(0,(V514-Constantes!$D$14)*(1-EXP(-Constantes!$D$22)))</f>
        <v>5.8087218357683616E-8</v>
      </c>
      <c r="X514" s="119">
        <f>X513+(Entradas!$E$19*U514-Y513)/(800*Entradas!$D$44)</f>
        <v>0</v>
      </c>
      <c r="Y514" s="119">
        <f>8000*Entradas!$D$45*X514/Constantes!$E$32</f>
        <v>0</v>
      </c>
      <c r="Z514" s="119">
        <f>10*Escenarios!$E$11*T514</f>
        <v>0</v>
      </c>
      <c r="AA514" s="119">
        <f>10*Escenarios!$E$11*Y514</f>
        <v>0</v>
      </c>
      <c r="AB514" s="119">
        <f>0.001*Observaciones!$F513*Escenarios!$E$9</f>
        <v>0</v>
      </c>
      <c r="AC514" s="119">
        <f>Observaciones!$I513</f>
        <v>0</v>
      </c>
      <c r="AD514" s="119">
        <f>MIN(0.0005*ETo!$M513*Escenarios!$E$9*(AH513/Constantes!$E$27)^(2/3),AH513+Z514+AA514+AB514+AC514)</f>
        <v>3.2146480863738196</v>
      </c>
      <c r="AE514" s="119">
        <f>MIN(Constantes!$E$26*(AH513/Constantes!$E$27)^(2/3),AH513+Z514+AA514+AB514+AC514-AD514)</f>
        <v>17.91515971772251</v>
      </c>
      <c r="AF514" s="119">
        <f>MIN(Entradas!$E$20,AH513+Z514+AA514+AB514+AC514-AD514-AE514)</f>
        <v>1</v>
      </c>
      <c r="AG514" s="119">
        <f>MAX(0,AH513+Z514+AA514+AB514+AC514-AD514-AE514-AF514-Constantes!$E$27)</f>
        <v>0</v>
      </c>
      <c r="AH514" s="119">
        <f t="shared" si="66"/>
        <v>5629.7741585723352</v>
      </c>
      <c r="AI514" s="119">
        <f>(Escenarios!$E$11*S514+0.1*AD514)/(Escenarios!$E$12)</f>
        <v>9.202574394627263E-3</v>
      </c>
      <c r="AJ514" s="119">
        <f>AG514/10/Escenarios!$E$12</f>
        <v>0</v>
      </c>
      <c r="AK514" s="119">
        <f>(Escenarios!$E$11*U514+0.1*AE514)/(Escenarios!$E$12)</f>
        <v>5.118617062206432E-2</v>
      </c>
      <c r="AL514" s="121">
        <f t="shared" si="67"/>
        <v>178.78569692425293</v>
      </c>
      <c r="AM514" s="121">
        <f>MAX(0,(AL514-Constantes!$D$13)*(1-EXP(-Constantes!$D$23)))</f>
        <v>0.95520908249694403</v>
      </c>
      <c r="AN514" s="121">
        <f>AJ514+W514*Escenarios!$E$11/Escenarios!$E$12+AM514</f>
        <v>0.95520913975434496</v>
      </c>
      <c r="AO514" s="121">
        <f>0.0526*AJ514*Observaciones!$F513^1.218</f>
        <v>0</v>
      </c>
      <c r="AP514" s="121">
        <f>AO514*Constantes!$E$38</f>
        <v>0</v>
      </c>
      <c r="AQ514" s="121">
        <f t="shared" si="68"/>
        <v>0</v>
      </c>
      <c r="AR514" s="15"/>
      <c r="AS514" s="74">
        <v>508</v>
      </c>
      <c r="AT514" s="146">
        <f>ETo!$I513*((1-Constantes!$F$19)*ETo!$K513+ETo!$L513)</f>
        <v>1.1797308049311892</v>
      </c>
      <c r="AU514" s="121">
        <f>MIN(AT514*Constantes!$F$17,0.8*(AX513+Observaciones!$F513-AV514-AW514-Constantes!$D$14))</f>
        <v>1.7105858998434086E-5</v>
      </c>
      <c r="AV514" s="121">
        <f>IF(Observaciones!$F513&gt;0.05*Constantes!$F$18,((Observaciones!$F513-0.05*Constantes!$F$18)^2)/(Observaciones!$F513+0.95*Constantes!$F$18),0)</f>
        <v>0</v>
      </c>
      <c r="AW514" s="121">
        <f>MAX(0,AX513+Observaciones!$F513-AV514-Constantes!$D$13)</f>
        <v>0</v>
      </c>
      <c r="AX514" s="121">
        <f>AX513+Observaciones!$F513-AV514-AU514-AW514-AY513</f>
        <v>25.500003982087986</v>
      </c>
      <c r="AY514" s="121">
        <f>MAX(0,(AX514-Constantes!$D$14)*(1-EXP(-Constantes!$D$22)))</f>
        <v>5.4822581981967899E-8</v>
      </c>
      <c r="AZ514" s="119">
        <f>AZ513+(Entradas!$F$19*AW514-BA513)/(800*Entradas!$D$44)</f>
        <v>0</v>
      </c>
      <c r="BA514" s="119">
        <f>8000*Entradas!$D$45*AZ514/Constantes!$F$32</f>
        <v>0</v>
      </c>
      <c r="BB514" s="119">
        <f>10*Escenarios!$F$11*AV514</f>
        <v>0</v>
      </c>
      <c r="BC514" s="119">
        <f>10*Escenarios!$F$11*BA514</f>
        <v>0</v>
      </c>
      <c r="BD514" s="119">
        <f>0.001*Observaciones!$F513*Escenarios!$F$9</f>
        <v>0</v>
      </c>
      <c r="BE514" s="119">
        <f>Observaciones!$I513</f>
        <v>0</v>
      </c>
      <c r="BF514" s="119">
        <f>MIN(0.0005*ETo!$M513*Escenarios!$F$9*(BJ513/Constantes!$F$27)^(2/3),BJ513+BB514+BE514+BC514+BD514)</f>
        <v>8.2178596659668095</v>
      </c>
      <c r="BG514" s="119">
        <f>MIN(Constantes!$F$26*(BJ513/Constantes!$F$27)^(2/3),BJ513+BB514+BC514+BD514+BE514-BF514)</f>
        <v>45.797942573458101</v>
      </c>
      <c r="BH514" s="119">
        <f>MIN(Entradas!$F$20,BJ513+BB514+BC514+BD514+BE514-BF514-BG514)</f>
        <v>1</v>
      </c>
      <c r="BI514" s="119">
        <f>MAX(0,BJ513+BB514+BC514+BD514+BE514-BF514-BG514-BH514-Constantes!$F$27)</f>
        <v>0</v>
      </c>
      <c r="BJ514" s="119">
        <f t="shared" si="69"/>
        <v>2832.6219614440743</v>
      </c>
      <c r="BK514" s="119">
        <f>(Escenarios!$F$11*AU514+0.1*BF514)/(Escenarios!$F$12)</f>
        <v>2.3495727426960839E-2</v>
      </c>
      <c r="BL514" s="119">
        <f>BI514/10/Escenarios!$F$12</f>
        <v>0</v>
      </c>
      <c r="BM514" s="119">
        <f>(Escenarios!$F$11*AW514+0.1*BG514)/(Escenarios!$F$12)</f>
        <v>0.13085126449559459</v>
      </c>
      <c r="BN514" s="121">
        <f t="shared" si="70"/>
        <v>185.62949529507247</v>
      </c>
      <c r="BO514" s="121">
        <f>MAX(0,(BN514-Constantes!$D$13)*(1-EXP(-Constantes!$D$23)))</f>
        <v>1.002482650971386</v>
      </c>
      <c r="BP514" s="121">
        <f>BL514+AY514*Escenarios!$F$11/Escenarios!$F$12+BO514</f>
        <v>1.0024827026612491</v>
      </c>
      <c r="BQ514" s="121">
        <f>0.0526*BL514*Observaciones!$F513^1.218</f>
        <v>0</v>
      </c>
      <c r="BR514" s="121">
        <f>BQ514*Constantes!$F$38</f>
        <v>0</v>
      </c>
      <c r="BS514" s="121">
        <f t="shared" si="71"/>
        <v>0</v>
      </c>
      <c r="BT514" s="15"/>
      <c r="BU514" s="74">
        <v>508</v>
      </c>
      <c r="BV514" s="75">
        <f>0.0526*Observaciones!$F513^2.218</f>
        <v>0</v>
      </c>
      <c r="BW514" s="75">
        <f>IF(Observaciones!$F513&gt;0.05*$CA$7,((Observaciones!$F513-0.05*$CA$7)^2)/(Observaciones!$F513+0.95*$CA$7),0)</f>
        <v>0</v>
      </c>
      <c r="BX514" s="75">
        <f>0.0526*BW514*Observaciones!$F513^1.218</f>
        <v>0</v>
      </c>
      <c r="BY514" s="27"/>
      <c r="BZ514" s="27"/>
      <c r="CA514" s="103"/>
      <c r="CB514" s="37"/>
    </row>
    <row r="515" spans="2:80" s="2" customFormat="1" ht="14.5" x14ac:dyDescent="0.35">
      <c r="B515" s="36"/>
      <c r="C515" s="74">
        <v>509</v>
      </c>
      <c r="D515" s="146">
        <f>ETo!$I514*((1-Constantes!$D$19)*ETo!$K514+ETo!$L514)</f>
        <v>1.1632326516163152</v>
      </c>
      <c r="E515" s="75">
        <f>MIN(D515*Constantes!$D$17,0.8*(H514+Observaciones!$F514-F515-G515-Constantes!$D$14))</f>
        <v>3.4345119530598822E-6</v>
      </c>
      <c r="F515" s="75">
        <f>IF(Observaciones!$F514&gt;0.05*Constantes!$D$18,((Observaciones!$F514-0.05*Constantes!$D$18)^2)/(Observaciones!$F514+0.95*Constantes!$D$18),0)</f>
        <v>0</v>
      </c>
      <c r="G515" s="75">
        <f>MAX(0,H514+Observaciones!$F514-F515-Constantes!$D$13)</f>
        <v>0</v>
      </c>
      <c r="H515" s="75">
        <f>H514+Observaciones!$F514-F515-E515-G515-I514</f>
        <v>25.500000799523065</v>
      </c>
      <c r="I515" s="75">
        <f>MAX(0,(H515-Constantes!$D$14)*(1-EXP(-Constantes!$D$22)))</f>
        <v>1.100727024640298E-8</v>
      </c>
      <c r="J515" s="75">
        <f t="shared" si="63"/>
        <v>172.77676370601037</v>
      </c>
      <c r="K515" s="75">
        <f>MAX(0,(J515-Constantes!$D$13)*(1-EXP(-Constantes!$D$23)))</f>
        <v>0.91370234887338708</v>
      </c>
      <c r="L515" s="75">
        <f t="shared" si="64"/>
        <v>0.91370235988065729</v>
      </c>
      <c r="M515" s="75">
        <f>0.0526*F515*Observaciones!$F514^1.218</f>
        <v>0</v>
      </c>
      <c r="N515" s="75">
        <f>M515*Constantes!$D$38</f>
        <v>0</v>
      </c>
      <c r="O515" s="75">
        <f t="shared" si="65"/>
        <v>0</v>
      </c>
      <c r="P515" s="15"/>
      <c r="Q515" s="120">
        <v>509</v>
      </c>
      <c r="R515" s="146">
        <f>ETo!$I514*((1-Constantes!$E$19)*ETo!$K514+ETo!$L514)</f>
        <v>1.1634162172393421</v>
      </c>
      <c r="S515" s="121">
        <f>MIN(R515*Constantes!$E$17,0.8*(V514+Observaciones!$F514-T515-U515-Constantes!$D$14))</f>
        <v>3.3753742457065529E-6</v>
      </c>
      <c r="T515" s="121">
        <f>IF(Observaciones!$F514&gt;0.05*Constantes!$E$18,((Observaciones!$F514-0.05*Constantes!$E$18)^2)/(Observaciones!$F514+0.95*Constantes!$E$18),0)</f>
        <v>0</v>
      </c>
      <c r="U515" s="121">
        <f>MAX(0,V514+Observaciones!$F514-T515-Constantes!$D$13)</f>
        <v>0</v>
      </c>
      <c r="V515" s="121">
        <f>V514+Observaciones!$F514-T515-S515-U515-W514</f>
        <v>25.500000785756349</v>
      </c>
      <c r="W515" s="121">
        <f>MAX(0,(V515-Constantes!$D$14)*(1-EXP(-Constantes!$D$22)))</f>
        <v>1.0817739802277798E-8</v>
      </c>
      <c r="X515" s="119">
        <f>X514+(Entradas!$E$19*U515-Y514)/(800*Entradas!$D$44)</f>
        <v>0</v>
      </c>
      <c r="Y515" s="119">
        <f>8000*Entradas!$D$45*X515/Constantes!$E$32</f>
        <v>0</v>
      </c>
      <c r="Z515" s="119">
        <f>10*Escenarios!$E$11*T515</f>
        <v>0</v>
      </c>
      <c r="AA515" s="119">
        <f>10*Escenarios!$E$11*Y515</f>
        <v>0</v>
      </c>
      <c r="AB515" s="119">
        <f>0.001*Observaciones!$F514*Escenarios!$E$9</f>
        <v>0</v>
      </c>
      <c r="AC515" s="119">
        <f>Observaciones!$I514</f>
        <v>0</v>
      </c>
      <c r="AD515" s="119">
        <f>MIN(0.0005*ETo!$M514*Escenarios!$E$9*(AH514/Constantes!$E$27)^(2/3),AH514+Z515+AA515+AB515+AC515)</f>
        <v>3.1639362417458541</v>
      </c>
      <c r="AE515" s="119">
        <f>MIN(Constantes!$E$26*(AH514/Constantes!$E$27)^(2/3),AH514+Z515+AA515+AB515+AC515-AD515)</f>
        <v>17.868365078262372</v>
      </c>
      <c r="AF515" s="119">
        <f>MIN(Entradas!$E$20,AH514+Z515+AA515+AB515+AC515-AD515-AE515)</f>
        <v>1</v>
      </c>
      <c r="AG515" s="119">
        <f>MAX(0,AH514+Z515+AA515+AB515+AC515-AD515-AE515-AF515-Constantes!$E$27)</f>
        <v>0</v>
      </c>
      <c r="AH515" s="119">
        <f t="shared" si="66"/>
        <v>5607.7418572523275</v>
      </c>
      <c r="AI515" s="119">
        <f>(Escenarios!$E$11*S515+0.1*AD515)/(Escenarios!$E$12)</f>
        <v>9.0431449881732094E-3</v>
      </c>
      <c r="AJ515" s="119">
        <f>AG515/10/Escenarios!$E$12</f>
        <v>0</v>
      </c>
      <c r="AK515" s="119">
        <f>(Escenarios!$E$11*U515+0.1*AE515)/(Escenarios!$E$12)</f>
        <v>5.1052471652178202E-2</v>
      </c>
      <c r="AL515" s="121">
        <f t="shared" si="67"/>
        <v>177.88154031340818</v>
      </c>
      <c r="AM515" s="121">
        <f>MAX(0,(AL515-Constantes!$D$13)*(1-EXP(-Constantes!$D$23)))</f>
        <v>0.94896361658189976</v>
      </c>
      <c r="AN515" s="121">
        <f>AJ515+W515*Escenarios!$E$11/Escenarios!$E$12+AM515</f>
        <v>0.94896362724510042</v>
      </c>
      <c r="AO515" s="121">
        <f>0.0526*AJ515*Observaciones!$F514^1.218</f>
        <v>0</v>
      </c>
      <c r="AP515" s="121">
        <f>AO515*Constantes!$E$38</f>
        <v>0</v>
      </c>
      <c r="AQ515" s="121">
        <f t="shared" si="68"/>
        <v>0</v>
      </c>
      <c r="AR515" s="15"/>
      <c r="AS515" s="74">
        <v>509</v>
      </c>
      <c r="AT515" s="146">
        <f>ETo!$I514*((1-Constantes!$F$19)*ETo!$K514+ETo!$L514)</f>
        <v>1.1640002896762462</v>
      </c>
      <c r="AU515" s="121">
        <f>MIN(AT515*Constantes!$F$17,0.8*(AX514+Observaciones!$F514-AV515-AW515-Constantes!$D$14))</f>
        <v>3.1856703856192326E-6</v>
      </c>
      <c r="AV515" s="121">
        <f>IF(Observaciones!$F514&gt;0.05*Constantes!$F$18,((Observaciones!$F514-0.05*Constantes!$F$18)^2)/(Observaciones!$F514+0.95*Constantes!$F$18),0)</f>
        <v>0</v>
      </c>
      <c r="AW515" s="121">
        <f>MAX(0,AX514+Observaciones!$F514-AV515-Constantes!$D$13)</f>
        <v>0</v>
      </c>
      <c r="AX515" s="121">
        <f>AX514+Observaciones!$F514-AV515-AU515-AW515-AY514</f>
        <v>25.500000741595017</v>
      </c>
      <c r="AY515" s="121">
        <f>MAX(0,(AX515-Constantes!$D$14)*(1-EXP(-Constantes!$D$22)))</f>
        <v>1.0209757689590502E-8</v>
      </c>
      <c r="AZ515" s="119">
        <f>AZ514+(Entradas!$F$19*AW515-BA514)/(800*Entradas!$D$44)</f>
        <v>0</v>
      </c>
      <c r="BA515" s="119">
        <f>8000*Entradas!$D$45*AZ515/Constantes!$F$32</f>
        <v>0</v>
      </c>
      <c r="BB515" s="119">
        <f>10*Escenarios!$F$11*AV515</f>
        <v>0</v>
      </c>
      <c r="BC515" s="119">
        <f>10*Escenarios!$F$11*BA515</f>
        <v>0</v>
      </c>
      <c r="BD515" s="119">
        <f>0.001*Observaciones!$F514*Escenarios!$F$9</f>
        <v>0</v>
      </c>
      <c r="BE515" s="119">
        <f>Observaciones!$I514</f>
        <v>0</v>
      </c>
      <c r="BF515" s="119">
        <f>MIN(0.0005*ETo!$M514*Escenarios!$F$9*(BJ514/Constantes!$F$27)^(2/3),BJ514+BB515+BE515+BC515+BD515)</f>
        <v>8.0060717452975876</v>
      </c>
      <c r="BG515" s="119">
        <f>MIN(Constantes!$F$26*(BJ514/Constantes!$F$27)^(2/3),BJ514+BB515+BC515+BD515+BE515-BF515)</f>
        <v>45.21437913325358</v>
      </c>
      <c r="BH515" s="119">
        <f>MIN(Entradas!$F$20,BJ514+BB515+BC515+BD515+BE515-BF515-BG515)</f>
        <v>1</v>
      </c>
      <c r="BI515" s="119">
        <f>MAX(0,BJ514+BB515+BC515+BD515+BE515-BF515-BG515-BH515-Constantes!$F$27)</f>
        <v>0</v>
      </c>
      <c r="BJ515" s="119">
        <f t="shared" si="69"/>
        <v>2778.401510565523</v>
      </c>
      <c r="BK515" s="119">
        <f>(Escenarios!$F$11*AU515+0.1*BF515)/(Escenarios!$F$12)</f>
        <v>2.2877494332928124E-2</v>
      </c>
      <c r="BL515" s="119">
        <f>BI515/10/Escenarios!$F$12</f>
        <v>0</v>
      </c>
      <c r="BM515" s="119">
        <f>(Escenarios!$F$11*AW515+0.1*BG515)/(Escenarios!$F$12)</f>
        <v>0.12918394038072453</v>
      </c>
      <c r="BN515" s="121">
        <f t="shared" si="70"/>
        <v>184.75619658448181</v>
      </c>
      <c r="BO515" s="121">
        <f>MAX(0,(BN515-Constantes!$D$13)*(1-EXP(-Constantes!$D$23)))</f>
        <v>0.99645033614315048</v>
      </c>
      <c r="BP515" s="121">
        <f>BL515+AY515*Escenarios!$F$11/Escenarios!$F$12+BO515</f>
        <v>0.99645034576949343</v>
      </c>
      <c r="BQ515" s="121">
        <f>0.0526*BL515*Observaciones!$F514^1.218</f>
        <v>0</v>
      </c>
      <c r="BR515" s="121">
        <f>BQ515*Constantes!$F$38</f>
        <v>0</v>
      </c>
      <c r="BS515" s="121">
        <f t="shared" si="71"/>
        <v>0</v>
      </c>
      <c r="BT515" s="15"/>
      <c r="BU515" s="74">
        <v>509</v>
      </c>
      <c r="BV515" s="75">
        <f>0.0526*Observaciones!$F514^2.218</f>
        <v>0</v>
      </c>
      <c r="BW515" s="75">
        <f>IF(Observaciones!$F514&gt;0.05*$CA$7,((Observaciones!$F514-0.05*$CA$7)^2)/(Observaciones!$F514+0.95*$CA$7),0)</f>
        <v>0</v>
      </c>
      <c r="BX515" s="75">
        <f>0.0526*BW515*Observaciones!$F514^1.218</f>
        <v>0</v>
      </c>
      <c r="BY515" s="27"/>
      <c r="BZ515" s="27"/>
      <c r="CA515" s="103"/>
      <c r="CB515" s="37"/>
    </row>
    <row r="516" spans="2:80" s="2" customFormat="1" ht="14.5" x14ac:dyDescent="0.35">
      <c r="B516" s="36"/>
      <c r="C516" s="74">
        <v>510</v>
      </c>
      <c r="D516" s="146">
        <f>ETo!$I515*((1-Constantes!$D$19)*ETo!$K515+ETo!$L515)</f>
        <v>1.1544452905205347</v>
      </c>
      <c r="E516" s="75">
        <f>MIN(D516*Constantes!$D$17,0.8*(H515+Observaciones!$F515-F516-G516-Constantes!$D$14))</f>
        <v>6.3961844887217012E-7</v>
      </c>
      <c r="F516" s="75">
        <f>IF(Observaciones!$F515&gt;0.05*Constantes!$D$18,((Observaciones!$F515-0.05*Constantes!$D$18)^2)/(Observaciones!$F515+0.95*Constantes!$D$18),0)</f>
        <v>0</v>
      </c>
      <c r="G516" s="75">
        <f>MAX(0,H515+Observaciones!$F515-F516-Constantes!$D$13)</f>
        <v>0</v>
      </c>
      <c r="H516" s="75">
        <f>H515+Observaciones!$F515-F516-E516-G516-I515</f>
        <v>25.500000148897346</v>
      </c>
      <c r="I516" s="75">
        <f>MAX(0,(H516-Constantes!$D$14)*(1-EXP(-Constantes!$D$22)))</f>
        <v>2.0499137137412748E-9</v>
      </c>
      <c r="J516" s="75">
        <f t="shared" si="63"/>
        <v>171.86306135713698</v>
      </c>
      <c r="K516" s="75">
        <f>MAX(0,(J516-Constantes!$D$13)*(1-EXP(-Constantes!$D$23)))</f>
        <v>0.90739094572935319</v>
      </c>
      <c r="L516" s="75">
        <f t="shared" si="64"/>
        <v>0.90739094777926688</v>
      </c>
      <c r="M516" s="75">
        <f>0.0526*F516*Observaciones!$F515^1.218</f>
        <v>0</v>
      </c>
      <c r="N516" s="75">
        <f>M516*Constantes!$D$38</f>
        <v>0</v>
      </c>
      <c r="O516" s="75">
        <f t="shared" si="65"/>
        <v>0</v>
      </c>
      <c r="P516" s="15"/>
      <c r="Q516" s="120">
        <v>510</v>
      </c>
      <c r="R516" s="146">
        <f>ETo!$I515*((1-Constantes!$E$19)*ETo!$K515+ETo!$L515)</f>
        <v>1.1546277202619122</v>
      </c>
      <c r="S516" s="121">
        <f>MIN(R516*Constantes!$E$17,0.8*(V515+Observaciones!$F515-T516-U516-Constantes!$D$14))</f>
        <v>6.2860507625828183E-7</v>
      </c>
      <c r="T516" s="121">
        <f>IF(Observaciones!$F515&gt;0.05*Constantes!$E$18,((Observaciones!$F515-0.05*Constantes!$E$18)^2)/(Observaciones!$F515+0.95*Constantes!$E$18),0)</f>
        <v>0</v>
      </c>
      <c r="U516" s="121">
        <f>MAX(0,V515+Observaciones!$F515-T516-Constantes!$D$13)</f>
        <v>0</v>
      </c>
      <c r="V516" s="121">
        <f>V515+Observaciones!$F515-T516-S516-U516-W515</f>
        <v>25.500000146333534</v>
      </c>
      <c r="W516" s="121">
        <f>MAX(0,(V516-Constantes!$D$14)*(1-EXP(-Constantes!$D$22)))</f>
        <v>2.0146169525471713E-9</v>
      </c>
      <c r="X516" s="119">
        <f>X515+(Entradas!$E$19*U516-Y515)/(800*Entradas!$D$44)</f>
        <v>0</v>
      </c>
      <c r="Y516" s="119">
        <f>8000*Entradas!$D$45*X516/Constantes!$E$32</f>
        <v>0</v>
      </c>
      <c r="Z516" s="119">
        <f>10*Escenarios!$E$11*T516</f>
        <v>0</v>
      </c>
      <c r="AA516" s="119">
        <f>10*Escenarios!$E$11*Y516</f>
        <v>0</v>
      </c>
      <c r="AB516" s="119">
        <f>0.001*Observaciones!$F515*Escenarios!$E$9</f>
        <v>0</v>
      </c>
      <c r="AC516" s="119">
        <f>Observaciones!$I515</f>
        <v>0</v>
      </c>
      <c r="AD516" s="119">
        <f>MIN(0.0005*ETo!$M515*Escenarios!$E$9*(AH515/Constantes!$E$27)^(2/3),AH515+Z516+AA516+AB516+AC516)</f>
        <v>3.1326083600529011</v>
      </c>
      <c r="AE516" s="119">
        <f>MIN(Constantes!$E$26*(AH515/Constantes!$E$27)^(2/3),AH515+Z516+AA516+AB516+AC516-AD516)</f>
        <v>17.821715672120206</v>
      </c>
      <c r="AF516" s="119">
        <f>MIN(Entradas!$E$20,AH515+Z516+AA516+AB516+AC516-AD516-AE516)</f>
        <v>1</v>
      </c>
      <c r="AG516" s="119">
        <f>MAX(0,AH515+Z516+AA516+AB516+AC516-AD516-AE516-AF516-Constantes!$E$27)</f>
        <v>0</v>
      </c>
      <c r="AH516" s="119">
        <f t="shared" si="66"/>
        <v>5585.7875332201547</v>
      </c>
      <c r="AI516" s="119">
        <f>(Escenarios!$E$11*S516+0.1*AD516)/(Escenarios!$E$12)</f>
        <v>8.9509292251548876E-3</v>
      </c>
      <c r="AJ516" s="119">
        <f>AG516/10/Escenarios!$E$12</f>
        <v>0</v>
      </c>
      <c r="AK516" s="119">
        <f>(Escenarios!$E$11*U516+0.1*AE516)/(Escenarios!$E$12)</f>
        <v>5.0919187634629159E-2</v>
      </c>
      <c r="AL516" s="121">
        <f t="shared" si="67"/>
        <v>176.98349588446092</v>
      </c>
      <c r="AM516" s="121">
        <f>MAX(0,(AL516-Constantes!$D$13)*(1-EXP(-Constantes!$D$23)))</f>
        <v>0.9427603705912021</v>
      </c>
      <c r="AN516" s="121">
        <f>AJ516+W516*Escenarios!$E$11/Escenarios!$E$12+AM516</f>
        <v>0.94276037257703882</v>
      </c>
      <c r="AO516" s="121">
        <f>0.0526*AJ516*Observaciones!$F515^1.218</f>
        <v>0</v>
      </c>
      <c r="AP516" s="121">
        <f>AO516*Constantes!$E$38</f>
        <v>0</v>
      </c>
      <c r="AQ516" s="121">
        <f t="shared" si="68"/>
        <v>0</v>
      </c>
      <c r="AR516" s="15"/>
      <c r="AS516" s="74">
        <v>510</v>
      </c>
      <c r="AT516" s="146">
        <f>ETo!$I515*((1-Constantes!$F$19)*ETo!$K515+ETo!$L515)</f>
        <v>1.1552081785299331</v>
      </c>
      <c r="AU516" s="121">
        <f>MIN(AT516*Constantes!$F$17,0.8*(AX515+Observaciones!$F515-AV516-AW516-Constantes!$D$14))</f>
        <v>5.9327601036329731E-7</v>
      </c>
      <c r="AV516" s="121">
        <f>IF(Observaciones!$F515&gt;0.05*Constantes!$F$18,((Observaciones!$F515-0.05*Constantes!$F$18)^2)/(Observaciones!$F515+0.95*Constantes!$F$18),0)</f>
        <v>0</v>
      </c>
      <c r="AW516" s="121">
        <f>MAX(0,AX515+Observaciones!$F515-AV516-Constantes!$D$13)</f>
        <v>0</v>
      </c>
      <c r="AX516" s="121">
        <f>AX515+Observaciones!$F515-AV516-AU516-AW516-AY515</f>
        <v>25.50000013810925</v>
      </c>
      <c r="AY516" s="121">
        <f>MAX(0,(AX516-Constantes!$D$14)*(1-EXP(-Constantes!$D$22)))</f>
        <v>1.9013908115962856E-9</v>
      </c>
      <c r="AZ516" s="119">
        <f>AZ515+(Entradas!$F$19*AW516-BA515)/(800*Entradas!$D$44)</f>
        <v>0</v>
      </c>
      <c r="BA516" s="119">
        <f>8000*Entradas!$D$45*AZ516/Constantes!$F$32</f>
        <v>0</v>
      </c>
      <c r="BB516" s="119">
        <f>10*Escenarios!$F$11*AV516</f>
        <v>0</v>
      </c>
      <c r="BC516" s="119">
        <f>10*Escenarios!$F$11*BA516</f>
        <v>0</v>
      </c>
      <c r="BD516" s="119">
        <f>0.001*Observaciones!$F515*Escenarios!$F$9</f>
        <v>0</v>
      </c>
      <c r="BE516" s="119">
        <f>Observaciones!$I515</f>
        <v>0</v>
      </c>
      <c r="BF516" s="119">
        <f>MIN(0.0005*ETo!$M515*Escenarios!$F$9*(BJ515/Constantes!$F$27)^(2/3),BJ515+BB516+BE516+BC516+BD516)</f>
        <v>7.8458034219471449</v>
      </c>
      <c r="BG516" s="119">
        <f>MIN(Constantes!$F$26*(BJ515/Constantes!$F$27)^(2/3),BJ515+BB516+BC516+BD516+BE516-BF516)</f>
        <v>44.635543845298457</v>
      </c>
      <c r="BH516" s="119">
        <f>MIN(Entradas!$F$20,BJ515+BB516+BC516+BD516+BE516-BF516-BG516)</f>
        <v>1</v>
      </c>
      <c r="BI516" s="119">
        <f>MAX(0,BJ515+BB516+BC516+BD516+BE516-BF516-BG516-BH516-Constantes!$F$27)</f>
        <v>0</v>
      </c>
      <c r="BJ516" s="119">
        <f t="shared" si="69"/>
        <v>2724.9201632982777</v>
      </c>
      <c r="BK516" s="119">
        <f>(Escenarios!$F$11*AU516+0.1*BF516)/(Escenarios!$F$12)</f>
        <v>2.2417140580087327E-2</v>
      </c>
      <c r="BL516" s="119">
        <f>BI516/10/Escenarios!$F$12</f>
        <v>0</v>
      </c>
      <c r="BM516" s="119">
        <f>(Escenarios!$F$11*AW516+0.1*BG516)/(Escenarios!$F$12)</f>
        <v>0.1275301252722813</v>
      </c>
      <c r="BN516" s="121">
        <f t="shared" si="70"/>
        <v>183.88727637361094</v>
      </c>
      <c r="BO516" s="121">
        <f>MAX(0,(BN516-Constantes!$D$13)*(1-EXP(-Constantes!$D$23)))</f>
        <v>0.9904482658217082</v>
      </c>
      <c r="BP516" s="121">
        <f>BL516+AY516*Escenarios!$F$11/Escenarios!$F$12+BO516</f>
        <v>0.99044826761444815</v>
      </c>
      <c r="BQ516" s="121">
        <f>0.0526*BL516*Observaciones!$F515^1.218</f>
        <v>0</v>
      </c>
      <c r="BR516" s="121">
        <f>BQ516*Constantes!$F$38</f>
        <v>0</v>
      </c>
      <c r="BS516" s="121">
        <f t="shared" si="71"/>
        <v>0</v>
      </c>
      <c r="BT516" s="15"/>
      <c r="BU516" s="74">
        <v>510</v>
      </c>
      <c r="BV516" s="75">
        <f>0.0526*Observaciones!$F515^2.218</f>
        <v>0</v>
      </c>
      <c r="BW516" s="75">
        <f>IF(Observaciones!$F515&gt;0.05*$CA$7,((Observaciones!$F515-0.05*$CA$7)^2)/(Observaciones!$F515+0.95*$CA$7),0)</f>
        <v>0</v>
      </c>
      <c r="BX516" s="75">
        <f>0.0526*BW516*Observaciones!$F515^1.218</f>
        <v>0</v>
      </c>
      <c r="BY516" s="27"/>
      <c r="BZ516" s="27"/>
      <c r="CA516" s="103"/>
      <c r="CB516" s="37"/>
    </row>
    <row r="517" spans="2:80" s="2" customFormat="1" ht="14.5" x14ac:dyDescent="0.35">
      <c r="B517" s="36"/>
      <c r="C517" s="74">
        <v>511</v>
      </c>
      <c r="D517" s="146">
        <f>ETo!$I516*((1-Constantes!$D$19)*ETo!$K516+ETo!$L516)</f>
        <v>1.1757457972379588</v>
      </c>
      <c r="E517" s="75">
        <f>MIN(D517*Constantes!$D$17,0.8*(H516+Observaciones!$F516-F517-G517-Constantes!$D$14))</f>
        <v>1.191178739645693E-7</v>
      </c>
      <c r="F517" s="75">
        <f>IF(Observaciones!$F516&gt;0.05*Constantes!$D$18,((Observaciones!$F516-0.05*Constantes!$D$18)^2)/(Observaciones!$F516+0.95*Constantes!$D$18),0)</f>
        <v>0</v>
      </c>
      <c r="G517" s="75">
        <f>MAX(0,H516+Observaciones!$F516-F517-Constantes!$D$13)</f>
        <v>0</v>
      </c>
      <c r="H517" s="75">
        <f>H516+Observaciones!$F516-F517-E517-G517-I516</f>
        <v>25.500000027729559</v>
      </c>
      <c r="I517" s="75">
        <f>MAX(0,(H517-Constantes!$D$14)*(1-EXP(-Constantes!$D$22)))</f>
        <v>3.8176098539587357E-10</v>
      </c>
      <c r="J517" s="75">
        <f t="shared" si="63"/>
        <v>170.95567041140762</v>
      </c>
      <c r="K517" s="75">
        <f>MAX(0,(J517-Constantes!$D$13)*(1-EXP(-Constantes!$D$23)))</f>
        <v>0.90112313863133542</v>
      </c>
      <c r="L517" s="75">
        <f t="shared" si="64"/>
        <v>0.90112313901309637</v>
      </c>
      <c r="M517" s="75">
        <f>0.0526*F517*Observaciones!$F516^1.218</f>
        <v>0</v>
      </c>
      <c r="N517" s="75">
        <f>M517*Constantes!$D$38</f>
        <v>0</v>
      </c>
      <c r="O517" s="75">
        <f t="shared" si="65"/>
        <v>0</v>
      </c>
      <c r="P517" s="15"/>
      <c r="Q517" s="120">
        <v>511</v>
      </c>
      <c r="R517" s="146">
        <f>ETo!$I516*((1-Constantes!$E$19)*ETo!$K516+ETo!$L516)</f>
        <v>1.1759323818118932</v>
      </c>
      <c r="S517" s="121">
        <f>MIN(R517*Constantes!$E$17,0.8*(V516+Observaciones!$F516-T517-U517-Constantes!$D$14))</f>
        <v>1.1706682414569514E-7</v>
      </c>
      <c r="T517" s="121">
        <f>IF(Observaciones!$F516&gt;0.05*Constantes!$E$18,((Observaciones!$F516-0.05*Constantes!$E$18)^2)/(Observaciones!$F516+0.95*Constantes!$E$18),0)</f>
        <v>0</v>
      </c>
      <c r="U517" s="121">
        <f>MAX(0,V516+Observaciones!$F516-T517-Constantes!$D$13)</f>
        <v>0</v>
      </c>
      <c r="V517" s="121">
        <f>V516+Observaciones!$F516-T517-S517-U517-W516</f>
        <v>25.500000027252092</v>
      </c>
      <c r="W517" s="121">
        <f>MAX(0,(V517-Constantes!$D$14)*(1-EXP(-Constantes!$D$22)))</f>
        <v>3.7518755673362704E-10</v>
      </c>
      <c r="X517" s="119">
        <f>X516+(Entradas!$E$19*U517-Y516)/(800*Entradas!$D$44)</f>
        <v>0</v>
      </c>
      <c r="Y517" s="119">
        <f>8000*Entradas!$D$45*X517/Constantes!$E$32</f>
        <v>0</v>
      </c>
      <c r="Z517" s="119">
        <f>10*Escenarios!$E$11*T517</f>
        <v>0</v>
      </c>
      <c r="AA517" s="119">
        <f>10*Escenarios!$E$11*Y517</f>
        <v>0</v>
      </c>
      <c r="AB517" s="119">
        <f>0.001*Observaciones!$F516*Escenarios!$E$9</f>
        <v>0</v>
      </c>
      <c r="AC517" s="119">
        <f>Observaciones!$I516</f>
        <v>0</v>
      </c>
      <c r="AD517" s="119">
        <f>MIN(0.0005*ETo!$M516*Escenarios!$E$9*(AH516/Constantes!$E$27)^(2/3),AH516+Z517+AA517+AB517+AC517)</f>
        <v>3.1844940379310471</v>
      </c>
      <c r="AE517" s="119">
        <f>MIN(Constantes!$E$26*(AH516/Constantes!$E$27)^(2/3),AH516+Z517+AA517+AB517+AC517-AD517)</f>
        <v>17.775170559354258</v>
      </c>
      <c r="AF517" s="119">
        <f>MIN(Entradas!$E$20,AH516+Z517+AA517+AB517+AC517-AD517-AE517)</f>
        <v>1</v>
      </c>
      <c r="AG517" s="119">
        <f>MAX(0,AH516+Z517+AA517+AB517+AC517-AD517-AE517-AF517-Constantes!$E$27)</f>
        <v>0</v>
      </c>
      <c r="AH517" s="119">
        <f t="shared" si="66"/>
        <v>5563.8278686228687</v>
      </c>
      <c r="AI517" s="119">
        <f>(Escenarios!$E$11*S517+0.1*AD517)/(Escenarios!$E$12)</f>
        <v>9.0986697885296498E-3</v>
      </c>
      <c r="AJ517" s="119">
        <f>AG517/10/Escenarios!$E$12</f>
        <v>0</v>
      </c>
      <c r="AK517" s="119">
        <f>(Escenarios!$E$11*U517+0.1*AE517)/(Escenarios!$E$12)</f>
        <v>5.0786201598155022E-2</v>
      </c>
      <c r="AL517" s="121">
        <f t="shared" si="67"/>
        <v>176.09152171546788</v>
      </c>
      <c r="AM517" s="121">
        <f>MAX(0,(AL517-Constantes!$D$13)*(1-EXP(-Constantes!$D$23)))</f>
        <v>0.93659905494883655</v>
      </c>
      <c r="AN517" s="121">
        <f>AJ517+W517*Escenarios!$E$11/Escenarios!$E$12+AM517</f>
        <v>0.93659905531866428</v>
      </c>
      <c r="AO517" s="121">
        <f>0.0526*AJ517*Observaciones!$F516^1.218</f>
        <v>0</v>
      </c>
      <c r="AP517" s="121">
        <f>AO517*Constantes!$E$38</f>
        <v>0</v>
      </c>
      <c r="AQ517" s="121">
        <f t="shared" si="68"/>
        <v>0</v>
      </c>
      <c r="AR517" s="15"/>
      <c r="AS517" s="74">
        <v>511</v>
      </c>
      <c r="AT517" s="146">
        <f>ETo!$I516*((1-Constantes!$F$19)*ETo!$K516+ETo!$L516)</f>
        <v>1.1765260600016858</v>
      </c>
      <c r="AU517" s="121">
        <f>MIN(AT517*Constantes!$F$17,0.8*(AX516+Observaciones!$F516-AV517-AW517-Constantes!$D$14))</f>
        <v>1.1048739736452263E-7</v>
      </c>
      <c r="AV517" s="121">
        <f>IF(Observaciones!$F516&gt;0.05*Constantes!$F$18,((Observaciones!$F516-0.05*Constantes!$F$18)^2)/(Observaciones!$F516+0.95*Constantes!$F$18),0)</f>
        <v>0</v>
      </c>
      <c r="AW517" s="121">
        <f>MAX(0,AX516+Observaciones!$F516-AV517-Constantes!$D$13)</f>
        <v>0</v>
      </c>
      <c r="AX517" s="121">
        <f>AX516+Observaciones!$F516-AV517-AU517-AW517-AY516</f>
        <v>25.50000002572046</v>
      </c>
      <c r="AY517" s="121">
        <f>MAX(0,(AX517-Constantes!$D$14)*(1-EXP(-Constantes!$D$22)))</f>
        <v>3.541011303699003E-10</v>
      </c>
      <c r="AZ517" s="119">
        <f>AZ516+(Entradas!$F$19*AW517-BA516)/(800*Entradas!$D$44)</f>
        <v>0</v>
      </c>
      <c r="BA517" s="119">
        <f>8000*Entradas!$D$45*AZ517/Constantes!$F$32</f>
        <v>0</v>
      </c>
      <c r="BB517" s="119">
        <f>10*Escenarios!$F$11*AV517</f>
        <v>0</v>
      </c>
      <c r="BC517" s="119">
        <f>10*Escenarios!$F$11*BA517</f>
        <v>0</v>
      </c>
      <c r="BD517" s="119">
        <f>0.001*Observaciones!$F516*Escenarios!$F$9</f>
        <v>0</v>
      </c>
      <c r="BE517" s="119">
        <f>Observaciones!$I516</f>
        <v>0</v>
      </c>
      <c r="BF517" s="119">
        <f>MIN(0.0005*ETo!$M516*Escenarios!$F$9*(BJ516/Constantes!$F$27)^(2/3),BJ516+BB517+BE517+BC517+BD517)</f>
        <v>7.8936889948259257</v>
      </c>
      <c r="BG517" s="119">
        <f>MIN(Constantes!$F$26*(BJ516/Constantes!$F$27)^(2/3),BJ516+BB517+BC517+BD517+BE517-BF517)</f>
        <v>44.060898388959899</v>
      </c>
      <c r="BH517" s="119">
        <f>MIN(Entradas!$F$20,BJ516+BB517+BC517+BD517+BE517-BF517-BG517)</f>
        <v>1</v>
      </c>
      <c r="BI517" s="119">
        <f>MAX(0,BJ516+BB517+BC517+BD517+BE517-BF517-BG517-BH517-Constantes!$F$27)</f>
        <v>0</v>
      </c>
      <c r="BJ517" s="119">
        <f t="shared" si="69"/>
        <v>2671.9655759144921</v>
      </c>
      <c r="BK517" s="119">
        <f>(Escenarios!$F$11*AU517+0.1*BF517)/(Escenarios!$F$12)</f>
        <v>2.2553501301905875E-2</v>
      </c>
      <c r="BL517" s="119">
        <f>BI517/10/Escenarios!$F$12</f>
        <v>0</v>
      </c>
      <c r="BM517" s="119">
        <f>(Escenarios!$F$11*AW517+0.1*BG517)/(Escenarios!$F$12)</f>
        <v>0.125888281111314</v>
      </c>
      <c r="BN517" s="121">
        <f t="shared" si="70"/>
        <v>183.02271638890056</v>
      </c>
      <c r="BO517" s="121">
        <f>MAX(0,(BN517-Constantes!$D$13)*(1-EXP(-Constantes!$D$23)))</f>
        <v>0.98447631378236511</v>
      </c>
      <c r="BP517" s="121">
        <f>BL517+AY517*Escenarios!$F$11/Escenarios!$F$12+BO517</f>
        <v>0.98447631411623193</v>
      </c>
      <c r="BQ517" s="121">
        <f>0.0526*BL517*Observaciones!$F516^1.218</f>
        <v>0</v>
      </c>
      <c r="BR517" s="121">
        <f>BQ517*Constantes!$F$38</f>
        <v>0</v>
      </c>
      <c r="BS517" s="121">
        <f t="shared" si="71"/>
        <v>0</v>
      </c>
      <c r="BT517" s="15"/>
      <c r="BU517" s="74">
        <v>511</v>
      </c>
      <c r="BV517" s="75">
        <f>0.0526*Observaciones!$F516^2.218</f>
        <v>0</v>
      </c>
      <c r="BW517" s="75">
        <f>IF(Observaciones!$F516&gt;0.05*$CA$7,((Observaciones!$F516-0.05*$CA$7)^2)/(Observaciones!$F516+0.95*$CA$7),0)</f>
        <v>0</v>
      </c>
      <c r="BX517" s="75">
        <f>0.0526*BW517*Observaciones!$F516^1.218</f>
        <v>0</v>
      </c>
      <c r="BY517" s="27"/>
      <c r="BZ517" s="27"/>
      <c r="CA517" s="103"/>
      <c r="CB517" s="37"/>
    </row>
    <row r="518" spans="2:80" s="2" customFormat="1" ht="14.5" x14ac:dyDescent="0.35">
      <c r="B518" s="36"/>
      <c r="C518" s="74">
        <v>512</v>
      </c>
      <c r="D518" s="146">
        <f>ETo!$I517*((1-Constantes!$D$19)*ETo!$K517+ETo!$L517)</f>
        <v>1.1572418146587655</v>
      </c>
      <c r="E518" s="75">
        <f>MIN(D518*Constantes!$D$17,0.8*(H517+Observaciones!$F517-F518-G518-Constantes!$D$14))</f>
        <v>2.2183644432516306E-8</v>
      </c>
      <c r="F518" s="75">
        <f>IF(Observaciones!$F517&gt;0.05*Constantes!$D$18,((Observaciones!$F517-0.05*Constantes!$D$18)^2)/(Observaciones!$F517+0.95*Constantes!$D$18),0)</f>
        <v>0</v>
      </c>
      <c r="G518" s="75">
        <f>MAX(0,H517+Observaciones!$F517-F518-Constantes!$D$13)</f>
        <v>0</v>
      </c>
      <c r="H518" s="75">
        <f>H517+Observaciones!$F517-F518-E518-G518-I517</f>
        <v>25.500000005164154</v>
      </c>
      <c r="I518" s="75">
        <f>MAX(0,(H518-Constantes!$D$14)*(1-EXP(-Constantes!$D$22)))</f>
        <v>7.1096379042669701E-11</v>
      </c>
      <c r="J518" s="75">
        <f t="shared" si="63"/>
        <v>170.05454727277629</v>
      </c>
      <c r="K518" s="75">
        <f>MAX(0,(J518-Constantes!$D$13)*(1-EXP(-Constantes!$D$23)))</f>
        <v>0.89489862643944695</v>
      </c>
      <c r="L518" s="75">
        <f t="shared" si="64"/>
        <v>0.8948986265105433</v>
      </c>
      <c r="M518" s="75">
        <f>0.0526*F518*Observaciones!$F517^1.218</f>
        <v>0</v>
      </c>
      <c r="N518" s="75">
        <f>M518*Constantes!$D$38</f>
        <v>0</v>
      </c>
      <c r="O518" s="75">
        <f t="shared" si="65"/>
        <v>0</v>
      </c>
      <c r="P518" s="15"/>
      <c r="Q518" s="120">
        <v>512</v>
      </c>
      <c r="R518" s="146">
        <f>ETo!$I517*((1-Constantes!$E$19)*ETo!$K517+ETo!$L517)</f>
        <v>1.1574255393178661</v>
      </c>
      <c r="S518" s="121">
        <f>MIN(R518*Constantes!$E$17,0.8*(V517+Observaciones!$F517-T518-U518-Constantes!$D$14))</f>
        <v>2.1801670868626391E-8</v>
      </c>
      <c r="T518" s="121">
        <f>IF(Observaciones!$F517&gt;0.05*Constantes!$E$18,((Observaciones!$F517-0.05*Constantes!$E$18)^2)/(Observaciones!$F517+0.95*Constantes!$E$18),0)</f>
        <v>0</v>
      </c>
      <c r="U518" s="121">
        <f>MAX(0,V517+Observaciones!$F517-T518-Constantes!$D$13)</f>
        <v>0</v>
      </c>
      <c r="V518" s="121">
        <f>V517+Observaciones!$F517-T518-S518-U518-W517</f>
        <v>25.500000005075233</v>
      </c>
      <c r="W518" s="121">
        <f>MAX(0,(V518-Constantes!$D$14)*(1-EXP(-Constantes!$D$22)))</f>
        <v>6.9872179139493475E-11</v>
      </c>
      <c r="X518" s="119">
        <f>X517+(Entradas!$E$19*U518-Y517)/(800*Entradas!$D$44)</f>
        <v>0</v>
      </c>
      <c r="Y518" s="119">
        <f>8000*Entradas!$D$45*X518/Constantes!$E$32</f>
        <v>0</v>
      </c>
      <c r="Z518" s="119">
        <f>10*Escenarios!$E$11*T518</f>
        <v>0</v>
      </c>
      <c r="AA518" s="119">
        <f>10*Escenarios!$E$11*Y518</f>
        <v>0</v>
      </c>
      <c r="AB518" s="119">
        <f>0.001*Observaciones!$F517*Escenarios!$E$9</f>
        <v>0</v>
      </c>
      <c r="AC518" s="119">
        <f>Observaciones!$I517</f>
        <v>0</v>
      </c>
      <c r="AD518" s="119">
        <f>MIN(0.0005*ETo!$M517*Escenarios!$E$9*(AH517/Constantes!$E$27)^(2/3),AH517+Z518+AA518+AB518+AC518)</f>
        <v>3.1263901014584627</v>
      </c>
      <c r="AE518" s="119">
        <f>MIN(Constantes!$E$26*(AH517/Constantes!$E$27)^(2/3),AH517+Z518+AA518+AB518+AC518-AD518)</f>
        <v>17.728553081526616</v>
      </c>
      <c r="AF518" s="119">
        <f>MIN(Entradas!$E$20,AH517+Z518+AA518+AB518+AC518-AD518-AE518)</f>
        <v>1</v>
      </c>
      <c r="AG518" s="119">
        <f>MAX(0,AH517+Z518+AA518+AB518+AC518-AD518-AE518-AF518-Constantes!$E$27)</f>
        <v>0</v>
      </c>
      <c r="AH518" s="119">
        <f t="shared" si="66"/>
        <v>5541.9729254398835</v>
      </c>
      <c r="AI518" s="119">
        <f>(Escenarios!$E$11*S518+0.1*AD518)/(Escenarios!$E$12)</f>
        <v>8.9325646372426064E-3</v>
      </c>
      <c r="AJ518" s="119">
        <f>AG518/10/Escenarios!$E$12</f>
        <v>0</v>
      </c>
      <c r="AK518" s="119">
        <f>(Escenarios!$E$11*U518+0.1*AE518)/(Escenarios!$E$12)</f>
        <v>5.0653008804361764E-2</v>
      </c>
      <c r="AL518" s="121">
        <f t="shared" si="67"/>
        <v>175.20557566932342</v>
      </c>
      <c r="AM518" s="121">
        <f>MAX(0,(AL518-Constantes!$D$13)*(1-EXP(-Constantes!$D$23)))</f>
        <v>0.93047937859255381</v>
      </c>
      <c r="AN518" s="121">
        <f>AJ518+W518*Escenarios!$E$11/Escenarios!$E$12+AM518</f>
        <v>0.93047937866142783</v>
      </c>
      <c r="AO518" s="121">
        <f>0.0526*AJ518*Observaciones!$F517^1.218</f>
        <v>0</v>
      </c>
      <c r="AP518" s="121">
        <f>AO518*Constantes!$E$38</f>
        <v>0</v>
      </c>
      <c r="AQ518" s="121">
        <f t="shared" si="68"/>
        <v>0</v>
      </c>
      <c r="AR518" s="15"/>
      <c r="AS518" s="74">
        <v>512</v>
      </c>
      <c r="AT518" s="146">
        <f>ETo!$I517*((1-Constantes!$F$19)*ETo!$K517+ETo!$L517)</f>
        <v>1.1580101177786413</v>
      </c>
      <c r="AU518" s="121">
        <f>MIN(AT518*Constantes!$F$17,0.8*(AX517+Observaciones!$F517-AV518-AW518-Constantes!$D$14))</f>
        <v>2.0576365500346583E-8</v>
      </c>
      <c r="AV518" s="121">
        <f>IF(Observaciones!$F517&gt;0.05*Constantes!$F$18,((Observaciones!$F517-0.05*Constantes!$F$18)^2)/(Observaciones!$F517+0.95*Constantes!$F$18),0)</f>
        <v>0</v>
      </c>
      <c r="AW518" s="121">
        <f>MAX(0,AX517+Observaciones!$F517-AV518-Constantes!$D$13)</f>
        <v>0</v>
      </c>
      <c r="AX518" s="121">
        <f>AX517+Observaciones!$F517-AV518-AU518-AW518-AY517</f>
        <v>25.500000004789992</v>
      </c>
      <c r="AY518" s="121">
        <f>MAX(0,(AX518-Constantes!$D$14)*(1-EXP(-Constantes!$D$22)))</f>
        <v>6.5945191971559804E-11</v>
      </c>
      <c r="AZ518" s="119">
        <f>AZ517+(Entradas!$F$19*AW518-BA517)/(800*Entradas!$D$44)</f>
        <v>0</v>
      </c>
      <c r="BA518" s="119">
        <f>8000*Entradas!$D$45*AZ518/Constantes!$F$32</f>
        <v>0</v>
      </c>
      <c r="BB518" s="119">
        <f>10*Escenarios!$F$11*AV518</f>
        <v>0</v>
      </c>
      <c r="BC518" s="119">
        <f>10*Escenarios!$F$11*BA518</f>
        <v>0</v>
      </c>
      <c r="BD518" s="119">
        <f>0.001*Observaciones!$F517*Escenarios!$F$9</f>
        <v>0</v>
      </c>
      <c r="BE518" s="119">
        <f>Observaciones!$I517</f>
        <v>0</v>
      </c>
      <c r="BF518" s="119">
        <f>MIN(0.0005*ETo!$M517*Escenarios!$F$9*(BJ517/Constantes!$F$27)^(2/3),BJ517+BB518+BE518+BC518+BD518)</f>
        <v>7.6690447819415573</v>
      </c>
      <c r="BG518" s="119">
        <f>MIN(Constantes!$F$26*(BJ517/Constantes!$F$27)^(2/3),BJ517+BB518+BC518+BD518+BE518-BF518)</f>
        <v>43.488196638618355</v>
      </c>
      <c r="BH518" s="119">
        <f>MIN(Entradas!$F$20,BJ517+BB518+BC518+BD518+BE518-BF518-BG518)</f>
        <v>1</v>
      </c>
      <c r="BI518" s="119">
        <f>MAX(0,BJ517+BB518+BC518+BD518+BE518-BF518-BG518-BH518-Constantes!$F$27)</f>
        <v>0</v>
      </c>
      <c r="BJ518" s="119">
        <f t="shared" si="69"/>
        <v>2619.8083344939323</v>
      </c>
      <c r="BK518" s="119">
        <f>(Escenarios!$F$11*AU518+0.1*BF518)/(Escenarios!$F$12)</f>
        <v>2.1911575920406209E-2</v>
      </c>
      <c r="BL518" s="119">
        <f>BI518/10/Escenarios!$F$12</f>
        <v>0</v>
      </c>
      <c r="BM518" s="119">
        <f>(Escenarios!$F$11*AW518+0.1*BG518)/(Escenarios!$F$12)</f>
        <v>0.12425199039605245</v>
      </c>
      <c r="BN518" s="121">
        <f t="shared" si="70"/>
        <v>182.16249206551427</v>
      </c>
      <c r="BO518" s="121">
        <f>MAX(0,(BN518-Constantes!$D$13)*(1-EXP(-Constantes!$D$23)))</f>
        <v>0.97853431034340166</v>
      </c>
      <c r="BP518" s="121">
        <f>BL518+AY518*Escenarios!$F$11/Escenarios!$F$12+BO518</f>
        <v>0.97853431040557859</v>
      </c>
      <c r="BQ518" s="121">
        <f>0.0526*BL518*Observaciones!$F517^1.218</f>
        <v>0</v>
      </c>
      <c r="BR518" s="121">
        <f>BQ518*Constantes!$F$38</f>
        <v>0</v>
      </c>
      <c r="BS518" s="121">
        <f t="shared" si="71"/>
        <v>0</v>
      </c>
      <c r="BT518" s="15"/>
      <c r="BU518" s="74">
        <v>512</v>
      </c>
      <c r="BV518" s="75">
        <f>0.0526*Observaciones!$F517^2.218</f>
        <v>0</v>
      </c>
      <c r="BW518" s="75">
        <f>IF(Observaciones!$F517&gt;0.05*$CA$7,((Observaciones!$F517-0.05*$CA$7)^2)/(Observaciones!$F517+0.95*$CA$7),0)</f>
        <v>0</v>
      </c>
      <c r="BX518" s="75">
        <f>0.0526*BW518*Observaciones!$F517^1.218</f>
        <v>0</v>
      </c>
      <c r="BY518" s="27"/>
      <c r="BZ518" s="27"/>
      <c r="CA518" s="103"/>
      <c r="CB518" s="37"/>
    </row>
    <row r="519" spans="2:80" s="2" customFormat="1" ht="14.5" x14ac:dyDescent="0.35">
      <c r="B519" s="36"/>
      <c r="C519" s="74">
        <v>513</v>
      </c>
      <c r="D519" s="146">
        <f>ETo!$I518*((1-Constantes!$D$19)*ETo!$K518+ETo!$L518)</f>
        <v>1.15220790847484</v>
      </c>
      <c r="E519" s="75">
        <f>MIN(D519*Constantes!$D$17,0.8*(H518+Observaciones!$F518-F519-G519-Constantes!$D$14))</f>
        <v>4.1313199972137225E-9</v>
      </c>
      <c r="F519" s="75">
        <f>IF(Observaciones!$F518&gt;0.05*Constantes!$D$18,((Observaciones!$F518-0.05*Constantes!$D$18)^2)/(Observaciones!$F518+0.95*Constantes!$D$18),0)</f>
        <v>0</v>
      </c>
      <c r="G519" s="75">
        <f>MAX(0,H518+Observaciones!$F518-F519-Constantes!$D$13)</f>
        <v>0</v>
      </c>
      <c r="H519" s="75">
        <f>H518+Observaciones!$F518-F519-E519-G519-I518</f>
        <v>25.500000000961737</v>
      </c>
      <c r="I519" s="75">
        <f>MAX(0,(H519-Constantes!$D$14)*(1-EXP(-Constantes!$D$22)))</f>
        <v>1.3240473474346326E-11</v>
      </c>
      <c r="J519" s="75">
        <f t="shared" si="63"/>
        <v>169.15964864633685</v>
      </c>
      <c r="K519" s="75">
        <f>MAX(0,(J519-Constantes!$D$13)*(1-EXP(-Constantes!$D$23)))</f>
        <v>0.88871711009392618</v>
      </c>
      <c r="L519" s="75">
        <f t="shared" si="64"/>
        <v>0.8887171101071667</v>
      </c>
      <c r="M519" s="75">
        <f>0.0526*F519*Observaciones!$F518^1.218</f>
        <v>0</v>
      </c>
      <c r="N519" s="75">
        <f>M519*Constantes!$D$38</f>
        <v>0</v>
      </c>
      <c r="O519" s="75">
        <f t="shared" si="65"/>
        <v>0</v>
      </c>
      <c r="P519" s="15"/>
      <c r="Q519" s="120">
        <v>513</v>
      </c>
      <c r="R519" s="146">
        <f>ETo!$I518*((1-Constantes!$E$19)*ETo!$K518+ETo!$L518)</f>
        <v>1.1523911282539261</v>
      </c>
      <c r="S519" s="121">
        <f>MIN(R519*Constantes!$E$17,0.8*(V518+Observaciones!$F518-T519-U519-Constantes!$D$14))</f>
        <v>4.0601833006803645E-9</v>
      </c>
      <c r="T519" s="121">
        <f>IF(Observaciones!$F518&gt;0.05*Constantes!$E$18,((Observaciones!$F518-0.05*Constantes!$E$18)^2)/(Observaciones!$F518+0.95*Constantes!$E$18),0)</f>
        <v>0</v>
      </c>
      <c r="U519" s="121">
        <f>MAX(0,V518+Observaciones!$F518-T519-Constantes!$D$13)</f>
        <v>0</v>
      </c>
      <c r="V519" s="121">
        <f>V518+Observaciones!$F518-T519-S519-U519-W518</f>
        <v>25.500000000945178</v>
      </c>
      <c r="W519" s="121">
        <f>MAX(0,(V519-Constantes!$D$14)*(1-EXP(-Constantes!$D$22)))</f>
        <v>1.3012498095837223E-11</v>
      </c>
      <c r="X519" s="119">
        <f>X518+(Entradas!$E$19*U519-Y518)/(800*Entradas!$D$44)</f>
        <v>0</v>
      </c>
      <c r="Y519" s="119">
        <f>8000*Entradas!$D$45*X519/Constantes!$E$32</f>
        <v>0</v>
      </c>
      <c r="Z519" s="119">
        <f>10*Escenarios!$E$11*T519</f>
        <v>0</v>
      </c>
      <c r="AA519" s="119">
        <f>10*Escenarios!$E$11*Y519</f>
        <v>0</v>
      </c>
      <c r="AB519" s="119">
        <f>0.001*Observaciones!$F518*Escenarios!$E$9</f>
        <v>0</v>
      </c>
      <c r="AC519" s="119">
        <f>Observaciones!$I518</f>
        <v>0</v>
      </c>
      <c r="AD519" s="119">
        <f>MIN(0.0005*ETo!$M518*Escenarios!$E$9*(AH518/Constantes!$E$27)^(2/3),AH518+Z519+AA519+AB519+AC519)</f>
        <v>3.10553145566471</v>
      </c>
      <c r="AE519" s="119">
        <f>MIN(Constantes!$E$26*(AH518/Constantes!$E$27)^(2/3),AH518+Z519+AA519+AB519+AC519-AD519)</f>
        <v>17.682096980819605</v>
      </c>
      <c r="AF519" s="119">
        <f>MIN(Entradas!$E$20,AH518+Z519+AA519+AB519+AC519-AD519-AE519)</f>
        <v>1</v>
      </c>
      <c r="AG519" s="119">
        <f>MAX(0,AH518+Z519+AA519+AB519+AC519-AD519-AE519-AF519-Constantes!$E$27)</f>
        <v>0</v>
      </c>
      <c r="AH519" s="119">
        <f t="shared" si="66"/>
        <v>5520.1852970033997</v>
      </c>
      <c r="AI519" s="119">
        <f>(Escenarios!$E$11*S519+0.1*AD519)/(Escenarios!$E$12)</f>
        <v>8.8729510183655682E-3</v>
      </c>
      <c r="AJ519" s="119">
        <f>AG519/10/Escenarios!$E$12</f>
        <v>0</v>
      </c>
      <c r="AK519" s="119">
        <f>(Escenarios!$E$11*U519+0.1*AE519)/(Escenarios!$E$12)</f>
        <v>5.0520277088056016E-2</v>
      </c>
      <c r="AL519" s="121">
        <f t="shared" si="67"/>
        <v>174.32561656781891</v>
      </c>
      <c r="AM519" s="121">
        <f>MAX(0,(AL519-Constantes!$D$13)*(1-EXP(-Constantes!$D$23)))</f>
        <v>0.92440105708368958</v>
      </c>
      <c r="AN519" s="121">
        <f>AJ519+W519*Escenarios!$E$11/Escenarios!$E$12+AM519</f>
        <v>0.92440105709651621</v>
      </c>
      <c r="AO519" s="121">
        <f>0.0526*AJ519*Observaciones!$F518^1.218</f>
        <v>0</v>
      </c>
      <c r="AP519" s="121">
        <f>AO519*Constantes!$E$38</f>
        <v>0</v>
      </c>
      <c r="AQ519" s="121">
        <f t="shared" si="68"/>
        <v>0</v>
      </c>
      <c r="AR519" s="15"/>
      <c r="AS519" s="74">
        <v>513</v>
      </c>
      <c r="AT519" s="146">
        <f>ETo!$I518*((1-Constantes!$F$19)*ETo!$K518+ETo!$L518)</f>
        <v>1.1529741002782918</v>
      </c>
      <c r="AU519" s="121">
        <f>MIN(AT519*Constantes!$F$17,0.8*(AX518+Observaciones!$F518-AV519-AW519-Constantes!$D$14))</f>
        <v>3.8319910800055371E-9</v>
      </c>
      <c r="AV519" s="121">
        <f>IF(Observaciones!$F518&gt;0.05*Constantes!$F$18,((Observaciones!$F518-0.05*Constantes!$F$18)^2)/(Observaciones!$F518+0.95*Constantes!$F$18),0)</f>
        <v>0</v>
      </c>
      <c r="AW519" s="121">
        <f>MAX(0,AX518+Observaciones!$F518-AV519-Constantes!$D$13)</f>
        <v>0</v>
      </c>
      <c r="AX519" s="121">
        <f>AX518+Observaciones!$F518-AV519-AU519-AW519-AY518</f>
        <v>25.500000000892054</v>
      </c>
      <c r="AY519" s="121">
        <f>MAX(0,(AX519-Constantes!$D$14)*(1-EXP(-Constantes!$D$22)))</f>
        <v>1.2281128039015378E-11</v>
      </c>
      <c r="AZ519" s="119">
        <f>AZ518+(Entradas!$F$19*AW519-BA518)/(800*Entradas!$D$44)</f>
        <v>0</v>
      </c>
      <c r="BA519" s="119">
        <f>8000*Entradas!$D$45*AZ519/Constantes!$F$32</f>
        <v>0</v>
      </c>
      <c r="BB519" s="119">
        <f>10*Escenarios!$F$11*AV519</f>
        <v>0</v>
      </c>
      <c r="BC519" s="119">
        <f>10*Escenarios!$F$11*BA519</f>
        <v>0</v>
      </c>
      <c r="BD519" s="119">
        <f>0.001*Observaciones!$F518*Escenarios!$F$9</f>
        <v>0</v>
      </c>
      <c r="BE519" s="119">
        <f>Observaciones!$I518</f>
        <v>0</v>
      </c>
      <c r="BF519" s="119">
        <f>MIN(0.0005*ETo!$M518*Escenarios!$F$9*(BJ518/Constantes!$F$27)^(2/3),BJ518+BB519+BE519+BC519+BD519)</f>
        <v>7.5381713237210031</v>
      </c>
      <c r="BG519" s="119">
        <f>MIN(Constantes!$F$26*(BJ518/Constantes!$F$27)^(2/3),BJ518+BB519+BC519+BD519+BE519-BF519)</f>
        <v>42.920407764969319</v>
      </c>
      <c r="BH519" s="119">
        <f>MIN(Entradas!$F$20,BJ518+BB519+BC519+BD519+BE519-BF519-BG519)</f>
        <v>1</v>
      </c>
      <c r="BI519" s="119">
        <f>MAX(0,BJ518+BB519+BC519+BD519+BE519-BF519-BG519-BH519-Constantes!$F$27)</f>
        <v>0</v>
      </c>
      <c r="BJ519" s="119">
        <f t="shared" si="69"/>
        <v>2568.3497554052419</v>
      </c>
      <c r="BK519" s="119">
        <f>(Escenarios!$F$11*AU519+0.1*BF519)/(Escenarios!$F$12)</f>
        <v>2.1537635966508744E-2</v>
      </c>
      <c r="BL519" s="119">
        <f>BI519/10/Escenarios!$F$12</f>
        <v>0</v>
      </c>
      <c r="BM519" s="119">
        <f>(Escenarios!$F$11*AW519+0.1*BG519)/(Escenarios!$F$12)</f>
        <v>0.1226297364713409</v>
      </c>
      <c r="BN519" s="121">
        <f t="shared" si="70"/>
        <v>181.3065874916422</v>
      </c>
      <c r="BO519" s="121">
        <f>MAX(0,(BN519-Constantes!$D$13)*(1-EXP(-Constantes!$D$23)))</f>
        <v>0.97262214559391846</v>
      </c>
      <c r="BP519" s="121">
        <f>BL519+AY519*Escenarios!$F$11/Escenarios!$F$12+BO519</f>
        <v>0.97262214560549787</v>
      </c>
      <c r="BQ519" s="121">
        <f>0.0526*BL519*Observaciones!$F518^1.218</f>
        <v>0</v>
      </c>
      <c r="BR519" s="121">
        <f>BQ519*Constantes!$F$38</f>
        <v>0</v>
      </c>
      <c r="BS519" s="121">
        <f t="shared" si="71"/>
        <v>0</v>
      </c>
      <c r="BT519" s="15"/>
      <c r="BU519" s="74">
        <v>513</v>
      </c>
      <c r="BV519" s="75">
        <f>0.0526*Observaciones!$F518^2.218</f>
        <v>0</v>
      </c>
      <c r="BW519" s="75">
        <f>IF(Observaciones!$F518&gt;0.05*$CA$7,((Observaciones!$F518-0.05*$CA$7)^2)/(Observaciones!$F518+0.95*$CA$7),0)</f>
        <v>0</v>
      </c>
      <c r="BX519" s="75">
        <f>0.0526*BW519*Observaciones!$F518^1.218</f>
        <v>0</v>
      </c>
      <c r="BY519" s="27"/>
      <c r="BZ519" s="27"/>
      <c r="CA519" s="103"/>
      <c r="CB519" s="37"/>
    </row>
    <row r="520" spans="2:80" s="2" customFormat="1" ht="14.5" x14ac:dyDescent="0.35">
      <c r="B520" s="36"/>
      <c r="C520" s="74">
        <v>514</v>
      </c>
      <c r="D520" s="146">
        <f>ETo!$I519*((1-Constantes!$D$19)*ETo!$K519+ETo!$L519)</f>
        <v>0</v>
      </c>
      <c r="E520" s="75">
        <f>MIN(D520*Constantes!$D$17,0.8*(H519+Observaciones!$F519-F520-G520-Constantes!$D$14))</f>
        <v>0</v>
      </c>
      <c r="F520" s="75">
        <f>IF(Observaciones!$F519&gt;0.05*Constantes!$D$18,((Observaciones!$F519-0.05*Constantes!$D$18)^2)/(Observaciones!$F519+0.95*Constantes!$D$18),0)</f>
        <v>0</v>
      </c>
      <c r="G520" s="75">
        <f>MAX(0,H519+Observaciones!$F519-F520-Constantes!$D$13)</f>
        <v>0</v>
      </c>
      <c r="H520" s="75">
        <f>H519+Observaciones!$F519-F520-E520-G520-I519</f>
        <v>25.500000000948496</v>
      </c>
      <c r="I520" s="75">
        <f>MAX(0,(H520-Constantes!$D$14)*(1-EXP(-Constantes!$D$22)))</f>
        <v>1.3058181211805363E-11</v>
      </c>
      <c r="J520" s="75">
        <f t="shared" ref="J520:J583" si="72">J519+G520-K519</f>
        <v>168.27093153624293</v>
      </c>
      <c r="K520" s="75">
        <f>MAX(0,(J520-Constantes!$D$13)*(1-EXP(-Constantes!$D$23)))</f>
        <v>0.88257829260076814</v>
      </c>
      <c r="L520" s="75">
        <f t="shared" ref="L520:L583" si="73">F520+I520+K520</f>
        <v>0.88257829261382637</v>
      </c>
      <c r="M520" s="75">
        <f>0.0526*F520*Observaciones!$F519^1.218</f>
        <v>0</v>
      </c>
      <c r="N520" s="75">
        <f>M520*Constantes!$D$38</f>
        <v>0</v>
      </c>
      <c r="O520" s="75">
        <f t="shared" ref="O520:O583" si="74">N520*1000000/(L520/1000*10000)</f>
        <v>0</v>
      </c>
      <c r="P520" s="15"/>
      <c r="Q520" s="120">
        <v>514</v>
      </c>
      <c r="R520" s="146">
        <f>ETo!$I519*((1-Constantes!$E$19)*ETo!$K519+ETo!$L519)</f>
        <v>0</v>
      </c>
      <c r="S520" s="121">
        <f>MIN(R520*Constantes!$E$17,0.8*(V519+Observaciones!$F519-T520-U520-Constantes!$D$14))</f>
        <v>0</v>
      </c>
      <c r="T520" s="121">
        <f>IF(Observaciones!$F519&gt;0.05*Constantes!$E$18,((Observaciones!$F519-0.05*Constantes!$E$18)^2)/(Observaciones!$F519+0.95*Constantes!$E$18),0)</f>
        <v>0</v>
      </c>
      <c r="U520" s="121">
        <f>MAX(0,V519+Observaciones!$F519-T520-Constantes!$D$13)</f>
        <v>0</v>
      </c>
      <c r="V520" s="121">
        <f>V519+Observaciones!$F519-T520-S520-U520-W519</f>
        <v>25.500000000932165</v>
      </c>
      <c r="W520" s="121">
        <f>MAX(0,(V520-Constantes!$D$14)*(1-EXP(-Constantes!$D$22)))</f>
        <v>1.2833336153876518E-11</v>
      </c>
      <c r="X520" s="119">
        <f>X519+(Entradas!$E$19*U520-Y519)/(800*Entradas!$D$44)</f>
        <v>0</v>
      </c>
      <c r="Y520" s="119">
        <f>8000*Entradas!$D$45*X520/Constantes!$E$32</f>
        <v>0</v>
      </c>
      <c r="Z520" s="119">
        <f>10*Escenarios!$E$11*T520</f>
        <v>0</v>
      </c>
      <c r="AA520" s="119">
        <f>10*Escenarios!$E$11*Y520</f>
        <v>0</v>
      </c>
      <c r="AB520" s="119">
        <f>0.001*Observaciones!$F519*Escenarios!$E$9</f>
        <v>0</v>
      </c>
      <c r="AC520" s="119">
        <f>Observaciones!$I519</f>
        <v>0</v>
      </c>
      <c r="AD520" s="119">
        <f>MIN(0.0005*ETo!$M519*Escenarios!$E$9*(AH519/Constantes!$E$27)^(2/3),AH519+Z520+AA520+AB520+AC520)</f>
        <v>0</v>
      </c>
      <c r="AE520" s="119">
        <f>MIN(Constantes!$E$26*(AH519/Constantes!$E$27)^(2/3),AH519+Z520+AA520+AB520+AC520-AD520)</f>
        <v>17.635723143131862</v>
      </c>
      <c r="AF520" s="119">
        <f>MIN(Entradas!$E$20,AH519+Z520+AA520+AB520+AC520-AD520-AE520)</f>
        <v>1</v>
      </c>
      <c r="AG520" s="119">
        <f>MAX(0,AH519+Z520+AA520+AB520+AC520-AD520-AE520-AF520-Constantes!$E$27)</f>
        <v>0</v>
      </c>
      <c r="AH520" s="119">
        <f t="shared" ref="AH520:AH583" si="75">AH519+Z520+AA520+AB520+AC520-AG520-AD520-AE520-AF520</f>
        <v>5501.5495738602676</v>
      </c>
      <c r="AI520" s="119">
        <f>(Escenarios!$E$11*S520+0.1*AD520)/(Escenarios!$E$12)</f>
        <v>0</v>
      </c>
      <c r="AJ520" s="119">
        <f>AG520/10/Escenarios!$E$12</f>
        <v>0</v>
      </c>
      <c r="AK520" s="119">
        <f>(Escenarios!$E$11*U520+0.1*AE520)/(Escenarios!$E$12)</f>
        <v>5.0387780408948181E-2</v>
      </c>
      <c r="AL520" s="121">
        <f t="shared" ref="AL520:AL583" si="76">AL519+AK520-AM519</f>
        <v>173.45160329114418</v>
      </c>
      <c r="AM520" s="121">
        <f>MAX(0,(AL520-Constantes!$D$13)*(1-EXP(-Constantes!$D$23)))</f>
        <v>0.91836380638696768</v>
      </c>
      <c r="AN520" s="121">
        <f>AJ520+W520*Escenarios!$E$11/Escenarios!$E$12+AM520</f>
        <v>0.91836380639961768</v>
      </c>
      <c r="AO520" s="121">
        <f>0.0526*AJ520*Observaciones!$F519^1.218</f>
        <v>0</v>
      </c>
      <c r="AP520" s="121">
        <f>AO520*Constantes!$E$38</f>
        <v>0</v>
      </c>
      <c r="AQ520" s="121">
        <f t="shared" ref="AQ520:AQ583" si="77">AP520*1000000/(AN520/1000*10000)</f>
        <v>0</v>
      </c>
      <c r="AR520" s="15"/>
      <c r="AS520" s="74">
        <v>514</v>
      </c>
      <c r="AT520" s="146">
        <f>ETo!$I519*((1-Constantes!$F$19)*ETo!$K519+ETo!$L519)</f>
        <v>0</v>
      </c>
      <c r="AU520" s="121">
        <f>MIN(AT520*Constantes!$F$17,0.8*(AX519+Observaciones!$F519-AV520-AW520-Constantes!$D$14))</f>
        <v>0</v>
      </c>
      <c r="AV520" s="121">
        <f>IF(Observaciones!$F519&gt;0.05*Constantes!$F$18,((Observaciones!$F519-0.05*Constantes!$F$18)^2)/(Observaciones!$F519+0.95*Constantes!$F$18),0)</f>
        <v>0</v>
      </c>
      <c r="AW520" s="121">
        <f>MAX(0,AX519+Observaciones!$F519-AV520-Constantes!$D$13)</f>
        <v>0</v>
      </c>
      <c r="AX520" s="121">
        <f>AX519+Observaciones!$F519-AV520-AU520-AW520-AY519</f>
        <v>25.500000000879773</v>
      </c>
      <c r="AY520" s="121">
        <f>MAX(0,(AX520-Constantes!$D$14)*(1-EXP(-Constantes!$D$22)))</f>
        <v>1.2112041816422379E-11</v>
      </c>
      <c r="AZ520" s="119">
        <f>AZ519+(Entradas!$F$19*AW520-BA519)/(800*Entradas!$D$44)</f>
        <v>0</v>
      </c>
      <c r="BA520" s="119">
        <f>8000*Entradas!$D$45*AZ520/Constantes!$F$32</f>
        <v>0</v>
      </c>
      <c r="BB520" s="119">
        <f>10*Escenarios!$F$11*AV520</f>
        <v>0</v>
      </c>
      <c r="BC520" s="119">
        <f>10*Escenarios!$F$11*BA520</f>
        <v>0</v>
      </c>
      <c r="BD520" s="119">
        <f>0.001*Observaciones!$F519*Escenarios!$F$9</f>
        <v>0</v>
      </c>
      <c r="BE520" s="119">
        <f>Observaciones!$I519</f>
        <v>0</v>
      </c>
      <c r="BF520" s="119">
        <f>MIN(0.0005*ETo!$M519*Escenarios!$F$9*(BJ519/Constantes!$F$27)^(2/3),BJ519+BB520+BE520+BC520+BD520)</f>
        <v>0</v>
      </c>
      <c r="BG520" s="119">
        <f>MIN(Constantes!$F$26*(BJ519/Constantes!$F$27)^(2/3),BJ519+BB520+BC520+BD520+BE520-BF520)</f>
        <v>42.356519850068537</v>
      </c>
      <c r="BH520" s="119">
        <f>MIN(Entradas!$F$20,BJ519+BB520+BC520+BD520+BE520-BF520-BG520)</f>
        <v>1</v>
      </c>
      <c r="BI520" s="119">
        <f>MAX(0,BJ519+BB520+BC520+BD520+BE520-BF520-BG520-BH520-Constantes!$F$27)</f>
        <v>0</v>
      </c>
      <c r="BJ520" s="119">
        <f t="shared" ref="BJ520:BJ583" si="78">BJ519+BB520+BC520+BD520+BE520-BI520-BF520-BG520-BH520</f>
        <v>2524.9932355551732</v>
      </c>
      <c r="BK520" s="119">
        <f>(Escenarios!$F$11*AU520+0.1*BF520)/(Escenarios!$F$12)</f>
        <v>0</v>
      </c>
      <c r="BL520" s="119">
        <f>BI520/10/Escenarios!$F$12</f>
        <v>0</v>
      </c>
      <c r="BM520" s="119">
        <f>(Escenarios!$F$11*AW520+0.1*BG520)/(Escenarios!$F$12)</f>
        <v>0.12101862814305296</v>
      </c>
      <c r="BN520" s="121">
        <f t="shared" ref="BN520:BN583" si="79">BN519+BM520-BO519</f>
        <v>180.45498397419132</v>
      </c>
      <c r="BO520" s="121">
        <f>MAX(0,(BN520-Constantes!$D$13)*(1-EXP(-Constantes!$D$23)))</f>
        <v>0.96673969041129026</v>
      </c>
      <c r="BP520" s="121">
        <f>BL520+AY520*Escenarios!$F$11/Escenarios!$F$12+BO520</f>
        <v>0.96673969042271024</v>
      </c>
      <c r="BQ520" s="121">
        <f>0.0526*BL520*Observaciones!$F519^1.218</f>
        <v>0</v>
      </c>
      <c r="BR520" s="121">
        <f>BQ520*Constantes!$F$38</f>
        <v>0</v>
      </c>
      <c r="BS520" s="121">
        <f t="shared" ref="BS520:BS583" si="80">BR520*1000000/(BP520/1000*10000)</f>
        <v>0</v>
      </c>
      <c r="BT520" s="15"/>
      <c r="BU520" s="74">
        <v>514</v>
      </c>
      <c r="BV520" s="75">
        <f>0.0526*Observaciones!$F519^2.218</f>
        <v>0</v>
      </c>
      <c r="BW520" s="75">
        <f>IF(Observaciones!$F519&gt;0.05*$CA$7,((Observaciones!$F519-0.05*$CA$7)^2)/(Observaciones!$F519+0.95*$CA$7),0)</f>
        <v>0</v>
      </c>
      <c r="BX520" s="75">
        <f>0.0526*BW520*Observaciones!$F519^1.218</f>
        <v>0</v>
      </c>
      <c r="BY520" s="27"/>
      <c r="BZ520" s="27"/>
      <c r="CA520" s="103"/>
      <c r="CB520" s="37"/>
    </row>
    <row r="521" spans="2:80" s="2" customFormat="1" ht="14.5" x14ac:dyDescent="0.35">
      <c r="B521" s="36"/>
      <c r="C521" s="74">
        <v>515</v>
      </c>
      <c r="D521" s="146">
        <f>ETo!$I520*((1-Constantes!$D$19)*ETo!$K520+ETo!$L520)</f>
        <v>0</v>
      </c>
      <c r="E521" s="75">
        <f>MIN(D521*Constantes!$D$17,0.8*(H520+Observaciones!$F520-F521-G521-Constantes!$D$14))</f>
        <v>0</v>
      </c>
      <c r="F521" s="75">
        <f>IF(Observaciones!$F520&gt;0.05*Constantes!$D$18,((Observaciones!$F520-0.05*Constantes!$D$18)^2)/(Observaciones!$F520+0.95*Constantes!$D$18),0)</f>
        <v>0</v>
      </c>
      <c r="G521" s="75">
        <f>MAX(0,H520+Observaciones!$F520-F521-Constantes!$D$13)</f>
        <v>0</v>
      </c>
      <c r="H521" s="75">
        <f>H520+Observaciones!$F520-F521-E521-G521-I520</f>
        <v>25.500000000935437</v>
      </c>
      <c r="I521" s="75">
        <f>MAX(0,(H521-Constantes!$D$14)*(1-EXP(-Constantes!$D$22)))</f>
        <v>1.2878383423476794E-11</v>
      </c>
      <c r="J521" s="75">
        <f t="shared" si="72"/>
        <v>167.38835324364217</v>
      </c>
      <c r="K521" s="75">
        <f>MAX(0,(J521-Constantes!$D$13)*(1-EXP(-Constantes!$D$23)))</f>
        <v>0.87648187901745545</v>
      </c>
      <c r="L521" s="75">
        <f t="shared" si="73"/>
        <v>0.87648187903033381</v>
      </c>
      <c r="M521" s="75">
        <f>0.0526*F521*Observaciones!$F520^1.218</f>
        <v>0</v>
      </c>
      <c r="N521" s="75">
        <f>M521*Constantes!$D$38</f>
        <v>0</v>
      </c>
      <c r="O521" s="75">
        <f t="shared" si="74"/>
        <v>0</v>
      </c>
      <c r="P521" s="15"/>
      <c r="Q521" s="120">
        <v>515</v>
      </c>
      <c r="R521" s="146">
        <f>ETo!$I520*((1-Constantes!$E$19)*ETo!$K520+ETo!$L520)</f>
        <v>0</v>
      </c>
      <c r="S521" s="121">
        <f>MIN(R521*Constantes!$E$17,0.8*(V520+Observaciones!$F520-T521-U521-Constantes!$D$14))</f>
        <v>0</v>
      </c>
      <c r="T521" s="121">
        <f>IF(Observaciones!$F520&gt;0.05*Constantes!$E$18,((Observaciones!$F520-0.05*Constantes!$E$18)^2)/(Observaciones!$F520+0.95*Constantes!$E$18),0)</f>
        <v>0</v>
      </c>
      <c r="U521" s="121">
        <f>MAX(0,V520+Observaciones!$F520-T521-Constantes!$D$13)</f>
        <v>0</v>
      </c>
      <c r="V521" s="121">
        <f>V520+Observaciones!$F520-T521-S521-U521-W520</f>
        <v>25.500000000919332</v>
      </c>
      <c r="W521" s="121">
        <f>MAX(0,(V521-Constantes!$D$14)*(1-EXP(-Constantes!$D$22)))</f>
        <v>1.2656668686128206E-11</v>
      </c>
      <c r="X521" s="119">
        <f>X520+(Entradas!$E$19*U521-Y520)/(800*Entradas!$D$44)</f>
        <v>0</v>
      </c>
      <c r="Y521" s="119">
        <f>8000*Entradas!$D$45*X521/Constantes!$E$32</f>
        <v>0</v>
      </c>
      <c r="Z521" s="119">
        <f>10*Escenarios!$E$11*T521</f>
        <v>0</v>
      </c>
      <c r="AA521" s="119">
        <f>10*Escenarios!$E$11*Y521</f>
        <v>0</v>
      </c>
      <c r="AB521" s="119">
        <f>0.001*Observaciones!$F520*Escenarios!$E$9</f>
        <v>0</v>
      </c>
      <c r="AC521" s="119">
        <f>Observaciones!$I520</f>
        <v>0</v>
      </c>
      <c r="AD521" s="119">
        <f>MIN(0.0005*ETo!$M520*Escenarios!$E$9*(AH520/Constantes!$E$27)^(2/3),AH520+Z521+AA521+AB521+AC521)</f>
        <v>0</v>
      </c>
      <c r="AE521" s="119">
        <f>MIN(Constantes!$E$26*(AH520/Constantes!$E$27)^(2/3),AH520+Z521+AA521+AB521+AC521-AD521)</f>
        <v>17.596009542597606</v>
      </c>
      <c r="AF521" s="119">
        <f>MIN(Entradas!$E$20,AH520+Z521+AA521+AB521+AC521-AD521-AE521)</f>
        <v>1</v>
      </c>
      <c r="AG521" s="119">
        <f>MAX(0,AH520+Z521+AA521+AB521+AC521-AD521-AE521-AF521-Constantes!$E$27)</f>
        <v>0</v>
      </c>
      <c r="AH521" s="119">
        <f t="shared" si="75"/>
        <v>5482.9535643176696</v>
      </c>
      <c r="AI521" s="119">
        <f>(Escenarios!$E$11*S521+0.1*AD521)/(Escenarios!$E$12)</f>
        <v>0</v>
      </c>
      <c r="AJ521" s="119">
        <f>AG521/10/Escenarios!$E$12</f>
        <v>0</v>
      </c>
      <c r="AK521" s="119">
        <f>(Escenarios!$E$11*U521+0.1*AE521)/(Escenarios!$E$12)</f>
        <v>5.0274312978850308E-2</v>
      </c>
      <c r="AL521" s="121">
        <f t="shared" si="76"/>
        <v>172.58351379773606</v>
      </c>
      <c r="AM521" s="121">
        <f>MAX(0,(AL521-Constantes!$D$13)*(1-EXP(-Constantes!$D$23)))</f>
        <v>0.91236747425018994</v>
      </c>
      <c r="AN521" s="121">
        <f>AJ521+W521*Escenarios!$E$11/Escenarios!$E$12+AM521</f>
        <v>0.91236747426266585</v>
      </c>
      <c r="AO521" s="121">
        <f>0.0526*AJ521*Observaciones!$F520^1.218</f>
        <v>0</v>
      </c>
      <c r="AP521" s="121">
        <f>AO521*Constantes!$E$38</f>
        <v>0</v>
      </c>
      <c r="AQ521" s="121">
        <f t="shared" si="77"/>
        <v>0</v>
      </c>
      <c r="AR521" s="15"/>
      <c r="AS521" s="74">
        <v>515</v>
      </c>
      <c r="AT521" s="146">
        <f>ETo!$I520*((1-Constantes!$F$19)*ETo!$K520+ETo!$L520)</f>
        <v>0</v>
      </c>
      <c r="AU521" s="121">
        <f>MIN(AT521*Constantes!$F$17,0.8*(AX520+Observaciones!$F520-AV521-AW521-Constantes!$D$14))</f>
        <v>0</v>
      </c>
      <c r="AV521" s="121">
        <f>IF(Observaciones!$F520&gt;0.05*Constantes!$F$18,((Observaciones!$F520-0.05*Constantes!$F$18)^2)/(Observaciones!$F520+0.95*Constantes!$F$18),0)</f>
        <v>0</v>
      </c>
      <c r="AW521" s="121">
        <f>MAX(0,AX520+Observaciones!$F520-AV521-Constantes!$D$13)</f>
        <v>0</v>
      </c>
      <c r="AX521" s="121">
        <f>AX520+Observaciones!$F520-AV521-AU521-AW521-AY520</f>
        <v>25.500000000867661</v>
      </c>
      <c r="AY521" s="121">
        <f>MAX(0,(AX521-Constantes!$D$14)*(1-EXP(-Constantes!$D$22)))</f>
        <v>1.1945303334264573E-11</v>
      </c>
      <c r="AZ521" s="119">
        <f>AZ520+(Entradas!$F$19*AW521-BA520)/(800*Entradas!$D$44)</f>
        <v>0</v>
      </c>
      <c r="BA521" s="119">
        <f>8000*Entradas!$D$45*AZ521/Constantes!$F$32</f>
        <v>0</v>
      </c>
      <c r="BB521" s="119">
        <f>10*Escenarios!$F$11*AV521</f>
        <v>0</v>
      </c>
      <c r="BC521" s="119">
        <f>10*Escenarios!$F$11*BA521</f>
        <v>0</v>
      </c>
      <c r="BD521" s="119">
        <f>0.001*Observaciones!$F520*Escenarios!$F$9</f>
        <v>0</v>
      </c>
      <c r="BE521" s="119">
        <f>Observaciones!$I520</f>
        <v>0</v>
      </c>
      <c r="BF521" s="119">
        <f>MIN(0.0005*ETo!$M520*Escenarios!$F$9*(BJ520/Constantes!$F$27)^(2/3),BJ520+BB521+BE521+BC521+BD521)</f>
        <v>0</v>
      </c>
      <c r="BG521" s="119">
        <f>MIN(Constantes!$F$26*(BJ520/Constantes!$F$27)^(2/3),BJ520+BB521+BC521+BD521+BE521-BF521)</f>
        <v>41.878485977618531</v>
      </c>
      <c r="BH521" s="119">
        <f>MIN(Entradas!$F$20,BJ520+BB521+BC521+BD521+BE521-BF521-BG521)</f>
        <v>1</v>
      </c>
      <c r="BI521" s="119">
        <f>MAX(0,BJ520+BB521+BC521+BD521+BE521-BF521-BG521-BH521-Constantes!$F$27)</f>
        <v>0</v>
      </c>
      <c r="BJ521" s="119">
        <f t="shared" si="78"/>
        <v>2482.1147495775549</v>
      </c>
      <c r="BK521" s="119">
        <f>(Escenarios!$F$11*AU521+0.1*BF521)/(Escenarios!$F$12)</f>
        <v>0</v>
      </c>
      <c r="BL521" s="119">
        <f>BI521/10/Escenarios!$F$12</f>
        <v>0</v>
      </c>
      <c r="BM521" s="119">
        <f>(Escenarios!$F$11*AW521+0.1*BG521)/(Escenarios!$F$12)</f>
        <v>0.1196528170789101</v>
      </c>
      <c r="BN521" s="121">
        <f t="shared" si="79"/>
        <v>179.60789710085893</v>
      </c>
      <c r="BO521" s="121">
        <f>MAX(0,(BN521-Constantes!$D$13)*(1-EXP(-Constantes!$D$23)))</f>
        <v>0.96088843396851986</v>
      </c>
      <c r="BP521" s="121">
        <f>BL521+AY521*Escenarios!$F$11/Escenarios!$F$12+BO521</f>
        <v>0.96088843397978263</v>
      </c>
      <c r="BQ521" s="121">
        <f>0.0526*BL521*Observaciones!$F520^1.218</f>
        <v>0</v>
      </c>
      <c r="BR521" s="121">
        <f>BQ521*Constantes!$F$38</f>
        <v>0</v>
      </c>
      <c r="BS521" s="121">
        <f t="shared" si="80"/>
        <v>0</v>
      </c>
      <c r="BT521" s="15"/>
      <c r="BU521" s="74">
        <v>515</v>
      </c>
      <c r="BV521" s="75">
        <f>0.0526*Observaciones!$F520^2.218</f>
        <v>0</v>
      </c>
      <c r="BW521" s="75">
        <f>IF(Observaciones!$F520&gt;0.05*$CA$7,((Observaciones!$F520-0.05*$CA$7)^2)/(Observaciones!$F520+0.95*$CA$7),0)</f>
        <v>0</v>
      </c>
      <c r="BX521" s="75">
        <f>0.0526*BW521*Observaciones!$F520^1.218</f>
        <v>0</v>
      </c>
      <c r="BY521" s="27"/>
      <c r="BZ521" s="27"/>
      <c r="CA521" s="103"/>
      <c r="CB521" s="37"/>
    </row>
    <row r="522" spans="2:80" s="2" customFormat="1" ht="14.5" x14ac:dyDescent="0.35">
      <c r="B522" s="36"/>
      <c r="C522" s="74">
        <v>516</v>
      </c>
      <c r="D522" s="146">
        <f>ETo!$I521*((1-Constantes!$D$19)*ETo!$K521+ETo!$L521)</f>
        <v>0</v>
      </c>
      <c r="E522" s="75">
        <f>MIN(D522*Constantes!$D$17,0.8*(H521+Observaciones!$F521-F522-G522-Constantes!$D$14))</f>
        <v>0</v>
      </c>
      <c r="F522" s="75">
        <f>IF(Observaciones!$F521&gt;0.05*Constantes!$D$18,((Observaciones!$F521-0.05*Constantes!$D$18)^2)/(Observaciones!$F521+0.95*Constantes!$D$18),0)</f>
        <v>0</v>
      </c>
      <c r="G522" s="75">
        <f>MAX(0,H521+Observaciones!$F521-F522-Constantes!$D$13)</f>
        <v>0</v>
      </c>
      <c r="H522" s="75">
        <f>H521+Observaciones!$F521-F522-E522-G522-I521</f>
        <v>25.500000000922558</v>
      </c>
      <c r="I522" s="75">
        <f>MAX(0,(H522-Constantes!$D$14)*(1-EXP(-Constantes!$D$22)))</f>
        <v>1.2701080109360617E-11</v>
      </c>
      <c r="J522" s="75">
        <f t="shared" si="72"/>
        <v>166.51187136462471</v>
      </c>
      <c r="K522" s="75">
        <f>MAX(0,(J522-Constantes!$D$13)*(1-EXP(-Constantes!$D$23)))</f>
        <v>0.87042757643878699</v>
      </c>
      <c r="L522" s="75">
        <f t="shared" si="73"/>
        <v>0.87042757645148805</v>
      </c>
      <c r="M522" s="75">
        <f>0.0526*F522*Observaciones!$F521^1.218</f>
        <v>0</v>
      </c>
      <c r="N522" s="75">
        <f>M522*Constantes!$D$38</f>
        <v>0</v>
      </c>
      <c r="O522" s="75">
        <f t="shared" si="74"/>
        <v>0</v>
      </c>
      <c r="P522" s="15"/>
      <c r="Q522" s="120">
        <v>516</v>
      </c>
      <c r="R522" s="146">
        <f>ETo!$I521*((1-Constantes!$E$19)*ETo!$K521+ETo!$L521)</f>
        <v>0</v>
      </c>
      <c r="S522" s="121">
        <f>MIN(R522*Constantes!$E$17,0.8*(V521+Observaciones!$F521-T522-U522-Constantes!$D$14))</f>
        <v>0</v>
      </c>
      <c r="T522" s="121">
        <f>IF(Observaciones!$F521&gt;0.05*Constantes!$E$18,((Observaciones!$F521-0.05*Constantes!$E$18)^2)/(Observaciones!$F521+0.95*Constantes!$E$18),0)</f>
        <v>0</v>
      </c>
      <c r="U522" s="121">
        <f>MAX(0,V521+Observaciones!$F521-T522-Constantes!$D$13)</f>
        <v>0</v>
      </c>
      <c r="V522" s="121">
        <f>V521+Observaciones!$F521-T522-S522-U522-W521</f>
        <v>25.500000000906674</v>
      </c>
      <c r="W522" s="121">
        <f>MAX(0,(V522-Constantes!$D$14)*(1-EXP(-Constantes!$D$22)))</f>
        <v>1.2482397870074155E-11</v>
      </c>
      <c r="X522" s="119">
        <f>X521+(Entradas!$E$19*U522-Y521)/(800*Entradas!$D$44)</f>
        <v>0</v>
      </c>
      <c r="Y522" s="119">
        <f>8000*Entradas!$D$45*X522/Constantes!$E$32</f>
        <v>0</v>
      </c>
      <c r="Z522" s="119">
        <f>10*Escenarios!$E$11*T522</f>
        <v>0</v>
      </c>
      <c r="AA522" s="119">
        <f>10*Escenarios!$E$11*Y522</f>
        <v>0</v>
      </c>
      <c r="AB522" s="119">
        <f>0.001*Observaciones!$F521*Escenarios!$E$9</f>
        <v>0</v>
      </c>
      <c r="AC522" s="119">
        <f>Observaciones!$I521</f>
        <v>0</v>
      </c>
      <c r="AD522" s="119">
        <f>MIN(0.0005*ETo!$M521*Escenarios!$E$9*(AH521/Constantes!$E$27)^(2/3),AH521+Z522+AA522+AB522+AC522)</f>
        <v>0</v>
      </c>
      <c r="AE522" s="119">
        <f>MIN(Constantes!$E$26*(AH521/Constantes!$E$27)^(2/3),AH521+Z522+AA522+AB522+AC522-AD522)</f>
        <v>17.556335850239627</v>
      </c>
      <c r="AF522" s="119">
        <f>MIN(Entradas!$E$20,AH521+Z522+AA522+AB522+AC522-AD522-AE522)</f>
        <v>1</v>
      </c>
      <c r="AG522" s="119">
        <f>MAX(0,AH521+Z522+AA522+AB522+AC522-AD522-AE522-AF522-Constantes!$E$27)</f>
        <v>0</v>
      </c>
      <c r="AH522" s="119">
        <f t="shared" si="75"/>
        <v>5464.3972284674301</v>
      </c>
      <c r="AI522" s="119">
        <f>(Escenarios!$E$11*S522+0.1*AD522)/(Escenarios!$E$12)</f>
        <v>0</v>
      </c>
      <c r="AJ522" s="119">
        <f>AG522/10/Escenarios!$E$12</f>
        <v>0</v>
      </c>
      <c r="AK522" s="119">
        <f>(Escenarios!$E$11*U522+0.1*AE522)/(Escenarios!$E$12)</f>
        <v>5.0160959572113223E-2</v>
      </c>
      <c r="AL522" s="121">
        <f t="shared" si="76"/>
        <v>171.72130728305797</v>
      </c>
      <c r="AM522" s="121">
        <f>MAX(0,(AL522-Constantes!$D$13)*(1-EXP(-Constantes!$D$23)))</f>
        <v>0.90641177881583368</v>
      </c>
      <c r="AN522" s="121">
        <f>AJ522+W522*Escenarios!$E$11/Escenarios!$E$12+AM522</f>
        <v>0.90641177882813773</v>
      </c>
      <c r="AO522" s="121">
        <f>0.0526*AJ522*Observaciones!$F521^1.218</f>
        <v>0</v>
      </c>
      <c r="AP522" s="121">
        <f>AO522*Constantes!$E$38</f>
        <v>0</v>
      </c>
      <c r="AQ522" s="121">
        <f t="shared" si="77"/>
        <v>0</v>
      </c>
      <c r="AR522" s="15"/>
      <c r="AS522" s="74">
        <v>516</v>
      </c>
      <c r="AT522" s="146">
        <f>ETo!$I521*((1-Constantes!$F$19)*ETo!$K521+ETo!$L521)</f>
        <v>0</v>
      </c>
      <c r="AU522" s="121">
        <f>MIN(AT522*Constantes!$F$17,0.8*(AX521+Observaciones!$F521-AV522-AW522-Constantes!$D$14))</f>
        <v>0</v>
      </c>
      <c r="AV522" s="121">
        <f>IF(Observaciones!$F521&gt;0.05*Constantes!$F$18,((Observaciones!$F521-0.05*Constantes!$F$18)^2)/(Observaciones!$F521+0.95*Constantes!$F$18),0)</f>
        <v>0</v>
      </c>
      <c r="AW522" s="121">
        <f>MAX(0,AX521+Observaciones!$F521-AV522-Constantes!$D$13)</f>
        <v>0</v>
      </c>
      <c r="AX522" s="121">
        <f>AX521+Observaciones!$F521-AV522-AU522-AW522-AY521</f>
        <v>25.500000000855717</v>
      </c>
      <c r="AY522" s="121">
        <f>MAX(0,(AX522-Constantes!$D$14)*(1-EXP(-Constantes!$D$22)))</f>
        <v>1.1780863681282894E-11</v>
      </c>
      <c r="AZ522" s="119">
        <f>AZ521+(Entradas!$F$19*AW522-BA521)/(800*Entradas!$D$44)</f>
        <v>0</v>
      </c>
      <c r="BA522" s="119">
        <f>8000*Entradas!$D$45*AZ522/Constantes!$F$32</f>
        <v>0</v>
      </c>
      <c r="BB522" s="119">
        <f>10*Escenarios!$F$11*AV522</f>
        <v>0</v>
      </c>
      <c r="BC522" s="119">
        <f>10*Escenarios!$F$11*BA522</f>
        <v>0</v>
      </c>
      <c r="BD522" s="119">
        <f>0.001*Observaciones!$F521*Escenarios!$F$9</f>
        <v>0</v>
      </c>
      <c r="BE522" s="119">
        <f>Observaciones!$I521</f>
        <v>0</v>
      </c>
      <c r="BF522" s="119">
        <f>MIN(0.0005*ETo!$M521*Escenarios!$F$9*(BJ521/Constantes!$F$27)^(2/3),BJ521+BB522+BE522+BC522+BD522)</f>
        <v>0</v>
      </c>
      <c r="BG522" s="119">
        <f>MIN(Constantes!$F$26*(BJ521/Constantes!$F$27)^(2/3),BJ521+BB522+BC522+BD522+BE522-BF522)</f>
        <v>41.403024085074655</v>
      </c>
      <c r="BH522" s="119">
        <f>MIN(Entradas!$F$20,BJ521+BB522+BC522+BD522+BE522-BF522-BG522)</f>
        <v>1</v>
      </c>
      <c r="BI522" s="119">
        <f>MAX(0,BJ521+BB522+BC522+BD522+BE522-BF522-BG522-BH522-Constantes!$F$27)</f>
        <v>0</v>
      </c>
      <c r="BJ522" s="119">
        <f t="shared" si="78"/>
        <v>2439.7117254924801</v>
      </c>
      <c r="BK522" s="119">
        <f>(Escenarios!$F$11*AU522+0.1*BF522)/(Escenarios!$F$12)</f>
        <v>0</v>
      </c>
      <c r="BL522" s="119">
        <f>BI522/10/Escenarios!$F$12</f>
        <v>0</v>
      </c>
      <c r="BM522" s="119">
        <f>(Escenarios!$F$11*AW522+0.1*BG522)/(Escenarios!$F$12)</f>
        <v>0.11829435452878473</v>
      </c>
      <c r="BN522" s="121">
        <f t="shared" si="79"/>
        <v>178.76530302141921</v>
      </c>
      <c r="BO522" s="121">
        <f>MAX(0,(BN522-Constantes!$D$13)*(1-EXP(-Constantes!$D$23)))</f>
        <v>0.95506821152006349</v>
      </c>
      <c r="BP522" s="121">
        <f>BL522+AY522*Escenarios!$F$11/Escenarios!$F$12+BO522</f>
        <v>0.95506821153117116</v>
      </c>
      <c r="BQ522" s="121">
        <f>0.0526*BL522*Observaciones!$F521^1.218</f>
        <v>0</v>
      </c>
      <c r="BR522" s="121">
        <f>BQ522*Constantes!$F$38</f>
        <v>0</v>
      </c>
      <c r="BS522" s="121">
        <f t="shared" si="80"/>
        <v>0</v>
      </c>
      <c r="BT522" s="15"/>
      <c r="BU522" s="74">
        <v>516</v>
      </c>
      <c r="BV522" s="75">
        <f>0.0526*Observaciones!$F521^2.218</f>
        <v>0</v>
      </c>
      <c r="BW522" s="75">
        <f>IF(Observaciones!$F521&gt;0.05*$CA$7,((Observaciones!$F521-0.05*$CA$7)^2)/(Observaciones!$F521+0.95*$CA$7),0)</f>
        <v>0</v>
      </c>
      <c r="BX522" s="75">
        <f>0.0526*BW522*Observaciones!$F521^1.218</f>
        <v>0</v>
      </c>
      <c r="BY522" s="27"/>
      <c r="BZ522" s="27"/>
      <c r="CA522" s="103"/>
      <c r="CB522" s="37"/>
    </row>
    <row r="523" spans="2:80" s="2" customFormat="1" ht="14.5" x14ac:dyDescent="0.35">
      <c r="B523" s="36"/>
      <c r="C523" s="74">
        <v>517</v>
      </c>
      <c r="D523" s="146">
        <f>ETo!$I522*((1-Constantes!$D$19)*ETo!$K522+ETo!$L522)</f>
        <v>0</v>
      </c>
      <c r="E523" s="75">
        <f>MIN(D523*Constantes!$D$17,0.8*(H522+Observaciones!$F522-F523-G523-Constantes!$D$14))</f>
        <v>0</v>
      </c>
      <c r="F523" s="75">
        <f>IF(Observaciones!$F522&gt;0.05*Constantes!$D$18,((Observaciones!$F522-0.05*Constantes!$D$18)^2)/(Observaciones!$F522+0.95*Constantes!$D$18),0)</f>
        <v>0</v>
      </c>
      <c r="G523" s="75">
        <f>MAX(0,H522+Observaciones!$F522-F523-Constantes!$D$13)</f>
        <v>0</v>
      </c>
      <c r="H523" s="75">
        <f>H522+Observaciones!$F522-F523-E523-G523-I522</f>
        <v>25.500000000909857</v>
      </c>
      <c r="I523" s="75">
        <f>MAX(0,(H523-Constantes!$D$14)*(1-EXP(-Constantes!$D$22)))</f>
        <v>1.2526222358197767E-11</v>
      </c>
      <c r="J523" s="75">
        <f t="shared" si="72"/>
        <v>165.64144378818591</v>
      </c>
      <c r="K523" s="75">
        <f>MAX(0,(J523-Constantes!$D$13)*(1-EXP(-Constantes!$D$23)))</f>
        <v>0.86441509398280625</v>
      </c>
      <c r="L523" s="75">
        <f t="shared" si="73"/>
        <v>0.86441509399533245</v>
      </c>
      <c r="M523" s="75">
        <f>0.0526*F523*Observaciones!$F522^1.218</f>
        <v>0</v>
      </c>
      <c r="N523" s="75">
        <f>M523*Constantes!$D$38</f>
        <v>0</v>
      </c>
      <c r="O523" s="75">
        <f t="shared" si="74"/>
        <v>0</v>
      </c>
      <c r="P523" s="15"/>
      <c r="Q523" s="120">
        <v>517</v>
      </c>
      <c r="R523" s="146">
        <f>ETo!$I522*((1-Constantes!$E$19)*ETo!$K522+ETo!$L522)</f>
        <v>0</v>
      </c>
      <c r="S523" s="121">
        <f>MIN(R523*Constantes!$E$17,0.8*(V522+Observaciones!$F522-T523-U523-Constantes!$D$14))</f>
        <v>0</v>
      </c>
      <c r="T523" s="121">
        <f>IF(Observaciones!$F522&gt;0.05*Constantes!$E$18,((Observaciones!$F522-0.05*Constantes!$E$18)^2)/(Observaciones!$F522+0.95*Constantes!$E$18),0)</f>
        <v>0</v>
      </c>
      <c r="U523" s="121">
        <f>MAX(0,V522+Observaciones!$F522-T523-Constantes!$D$13)</f>
        <v>0</v>
      </c>
      <c r="V523" s="121">
        <f>V522+Observaciones!$F522-T523-S523-U523-W522</f>
        <v>25.500000000894193</v>
      </c>
      <c r="W523" s="121">
        <f>MAX(0,(V523-Constantes!$D$14)*(1-EXP(-Constantes!$D$22)))</f>
        <v>1.231057261697343E-11</v>
      </c>
      <c r="X523" s="119">
        <f>X522+(Entradas!$E$19*U523-Y522)/(800*Entradas!$D$44)</f>
        <v>0</v>
      </c>
      <c r="Y523" s="119">
        <f>8000*Entradas!$D$45*X523/Constantes!$E$32</f>
        <v>0</v>
      </c>
      <c r="Z523" s="119">
        <f>10*Escenarios!$E$11*T523</f>
        <v>0</v>
      </c>
      <c r="AA523" s="119">
        <f>10*Escenarios!$E$11*Y523</f>
        <v>0</v>
      </c>
      <c r="AB523" s="119">
        <f>0.001*Observaciones!$F522*Escenarios!$E$9</f>
        <v>0</v>
      </c>
      <c r="AC523" s="119">
        <f>Observaciones!$I522</f>
        <v>0</v>
      </c>
      <c r="AD523" s="119">
        <f>MIN(0.0005*ETo!$M522*Escenarios!$E$9*(AH522/Constantes!$E$27)^(2/3),AH522+Z523+AA523+AB523+AC523)</f>
        <v>0</v>
      </c>
      <c r="AE523" s="119">
        <f>MIN(Constantes!$E$26*(AH522/Constantes!$E$27)^(2/3),AH522+Z523+AA523+AB523+AC523-AD523)</f>
        <v>17.51670206550267</v>
      </c>
      <c r="AF523" s="119">
        <f>MIN(Entradas!$E$20,AH522+Z523+AA523+AB523+AC523-AD523-AE523)</f>
        <v>1</v>
      </c>
      <c r="AG523" s="119">
        <f>MAX(0,AH522+Z523+AA523+AB523+AC523-AD523-AE523-AF523-Constantes!$E$27)</f>
        <v>0</v>
      </c>
      <c r="AH523" s="119">
        <f t="shared" si="75"/>
        <v>5445.8805264019275</v>
      </c>
      <c r="AI523" s="119">
        <f>(Escenarios!$E$11*S523+0.1*AD523)/(Escenarios!$E$12)</f>
        <v>0</v>
      </c>
      <c r="AJ523" s="119">
        <f>AG523/10/Escenarios!$E$12</f>
        <v>0</v>
      </c>
      <c r="AK523" s="119">
        <f>(Escenarios!$E$11*U523+0.1*AE523)/(Escenarios!$E$12)</f>
        <v>5.0047720187150493E-2</v>
      </c>
      <c r="AL523" s="121">
        <f t="shared" si="76"/>
        <v>170.86494322442928</v>
      </c>
      <c r="AM523" s="121">
        <f>MAX(0,(AL523-Constantes!$D$13)*(1-EXP(-Constantes!$D$23)))</f>
        <v>0.90049644017329755</v>
      </c>
      <c r="AN523" s="121">
        <f>AJ523+W523*Escenarios!$E$11/Escenarios!$E$12+AM523</f>
        <v>0.90049644018543229</v>
      </c>
      <c r="AO523" s="121">
        <f>0.0526*AJ523*Observaciones!$F522^1.218</f>
        <v>0</v>
      </c>
      <c r="AP523" s="121">
        <f>AO523*Constantes!$E$38</f>
        <v>0</v>
      </c>
      <c r="AQ523" s="121">
        <f t="shared" si="77"/>
        <v>0</v>
      </c>
      <c r="AR523" s="15"/>
      <c r="AS523" s="74">
        <v>517</v>
      </c>
      <c r="AT523" s="146">
        <f>ETo!$I522*((1-Constantes!$F$19)*ETo!$K522+ETo!$L522)</f>
        <v>0</v>
      </c>
      <c r="AU523" s="121">
        <f>MIN(AT523*Constantes!$F$17,0.8*(AX522+Observaciones!$F522-AV523-AW523-Constantes!$D$14))</f>
        <v>0</v>
      </c>
      <c r="AV523" s="121">
        <f>IF(Observaciones!$F522&gt;0.05*Constantes!$F$18,((Observaciones!$F522-0.05*Constantes!$F$18)^2)/(Observaciones!$F522+0.95*Constantes!$F$18),0)</f>
        <v>0</v>
      </c>
      <c r="AW523" s="121">
        <f>MAX(0,AX522+Observaciones!$F522-AV523-Constantes!$D$13)</f>
        <v>0</v>
      </c>
      <c r="AX523" s="121">
        <f>AX522+Observaciones!$F522-AV523-AU523-AW523-AY522</f>
        <v>25.500000000843936</v>
      </c>
      <c r="AY523" s="121">
        <f>MAX(0,(AX523-Constantes!$D$14)*(1-EXP(-Constantes!$D$22)))</f>
        <v>1.1618673946218275E-11</v>
      </c>
      <c r="AZ523" s="119">
        <f>AZ522+(Entradas!$F$19*AW523-BA522)/(800*Entradas!$D$44)</f>
        <v>0</v>
      </c>
      <c r="BA523" s="119">
        <f>8000*Entradas!$D$45*AZ523/Constantes!$F$32</f>
        <v>0</v>
      </c>
      <c r="BB523" s="119">
        <f>10*Escenarios!$F$11*AV523</f>
        <v>0</v>
      </c>
      <c r="BC523" s="119">
        <f>10*Escenarios!$F$11*BA523</f>
        <v>0</v>
      </c>
      <c r="BD523" s="119">
        <f>0.001*Observaciones!$F522*Escenarios!$F$9</f>
        <v>0</v>
      </c>
      <c r="BE523" s="119">
        <f>Observaciones!$I522</f>
        <v>0</v>
      </c>
      <c r="BF523" s="119">
        <f>MIN(0.0005*ETo!$M522*Escenarios!$F$9*(BJ522/Constantes!$F$27)^(2/3),BJ522+BB523+BE523+BC523+BD523)</f>
        <v>0</v>
      </c>
      <c r="BG523" s="119">
        <f>MIN(Constantes!$F$26*(BJ522/Constantes!$F$27)^(2/3),BJ522+BB523+BC523+BD523+BE523-BF523)</f>
        <v>40.930134207068114</v>
      </c>
      <c r="BH523" s="119">
        <f>MIN(Entradas!$F$20,BJ522+BB523+BC523+BD523+BE523-BF523-BG523)</f>
        <v>1</v>
      </c>
      <c r="BI523" s="119">
        <f>MAX(0,BJ522+BB523+BC523+BD523+BE523-BF523-BG523-BH523-Constantes!$F$27)</f>
        <v>0</v>
      </c>
      <c r="BJ523" s="119">
        <f t="shared" si="78"/>
        <v>2397.7815912854121</v>
      </c>
      <c r="BK523" s="119">
        <f>(Escenarios!$F$11*AU523+0.1*BF523)/(Escenarios!$F$12)</f>
        <v>0</v>
      </c>
      <c r="BL523" s="119">
        <f>BI523/10/Escenarios!$F$12</f>
        <v>0</v>
      </c>
      <c r="BM523" s="119">
        <f>(Escenarios!$F$11*AW523+0.1*BG523)/(Escenarios!$F$12)</f>
        <v>0.11694324059162318</v>
      </c>
      <c r="BN523" s="121">
        <f t="shared" si="79"/>
        <v>177.92717805049077</v>
      </c>
      <c r="BO523" s="121">
        <f>MAX(0,(BN523-Constantes!$D$13)*(1-EXP(-Constantes!$D$23)))</f>
        <v>0.94927885945904111</v>
      </c>
      <c r="BP523" s="121">
        <f>BL523+AY523*Escenarios!$F$11/Escenarios!$F$12+BO523</f>
        <v>0.94927885946999591</v>
      </c>
      <c r="BQ523" s="121">
        <f>0.0526*BL523*Observaciones!$F522^1.218</f>
        <v>0</v>
      </c>
      <c r="BR523" s="121">
        <f>BQ523*Constantes!$F$38</f>
        <v>0</v>
      </c>
      <c r="BS523" s="121">
        <f t="shared" si="80"/>
        <v>0</v>
      </c>
      <c r="BT523" s="15"/>
      <c r="BU523" s="74">
        <v>517</v>
      </c>
      <c r="BV523" s="75">
        <f>0.0526*Observaciones!$F522^2.218</f>
        <v>0</v>
      </c>
      <c r="BW523" s="75">
        <f>IF(Observaciones!$F522&gt;0.05*$CA$7,((Observaciones!$F522-0.05*$CA$7)^2)/(Observaciones!$F522+0.95*$CA$7),0)</f>
        <v>0</v>
      </c>
      <c r="BX523" s="75">
        <f>0.0526*BW523*Observaciones!$F522^1.218</f>
        <v>0</v>
      </c>
      <c r="BY523" s="27"/>
      <c r="BZ523" s="27"/>
      <c r="CA523" s="103"/>
      <c r="CB523" s="37"/>
    </row>
    <row r="524" spans="2:80" s="2" customFormat="1" ht="14.5" x14ac:dyDescent="0.35">
      <c r="B524" s="36"/>
      <c r="C524" s="74">
        <v>518</v>
      </c>
      <c r="D524" s="146">
        <f>ETo!$I523*((1-Constantes!$D$19)*ETo!$K523+ETo!$L523)</f>
        <v>1.1006961652778624</v>
      </c>
      <c r="E524" s="75">
        <f>MIN(D524*Constantes!$D$17,0.8*(H523+Observaciones!$F523-F524-G524-Constantes!$D$14))</f>
        <v>7.2788282068358973E-10</v>
      </c>
      <c r="F524" s="75">
        <f>IF(Observaciones!$F523&gt;0.05*Constantes!$D$18,((Observaciones!$F523-0.05*Constantes!$D$18)^2)/(Observaciones!$F523+0.95*Constantes!$D$18),0)</f>
        <v>0</v>
      </c>
      <c r="G524" s="75">
        <f>MAX(0,H523+Observaciones!$F523-F524-Constantes!$D$13)</f>
        <v>0</v>
      </c>
      <c r="H524" s="75">
        <f>H523+Observaciones!$F523-F524-E524-G524-I523</f>
        <v>25.500000000169447</v>
      </c>
      <c r="I524" s="75">
        <f>MAX(0,(H524-Constantes!$D$14)*(1-EXP(-Constantes!$D$22)))</f>
        <v>2.3327735899191503E-12</v>
      </c>
      <c r="J524" s="75">
        <f t="shared" si="72"/>
        <v>164.7770286942031</v>
      </c>
      <c r="K524" s="75">
        <f>MAX(0,(J524-Constantes!$D$13)*(1-EXP(-Constantes!$D$23)))</f>
        <v>0.8584441427768249</v>
      </c>
      <c r="L524" s="75">
        <f t="shared" si="73"/>
        <v>0.8584441427791577</v>
      </c>
      <c r="M524" s="75">
        <f>0.0526*F524*Observaciones!$F523^1.218</f>
        <v>0</v>
      </c>
      <c r="N524" s="75">
        <f>M524*Constantes!$D$38</f>
        <v>0</v>
      </c>
      <c r="O524" s="75">
        <f t="shared" si="74"/>
        <v>0</v>
      </c>
      <c r="P524" s="15"/>
      <c r="Q524" s="120">
        <v>518</v>
      </c>
      <c r="R524" s="146">
        <f>ETo!$I523*((1-Constantes!$E$19)*ETo!$K523+ETo!$L523)</f>
        <v>1.1008719226129373</v>
      </c>
      <c r="S524" s="121">
        <f>MIN(R524*Constantes!$E$17,0.8*(V523+Observaciones!$F523-T524-U524-Constantes!$D$14))</f>
        <v>7.1535168899572456E-10</v>
      </c>
      <c r="T524" s="121">
        <f>IF(Observaciones!$F523&gt;0.05*Constantes!$E$18,((Observaciones!$F523-0.05*Constantes!$E$18)^2)/(Observaciones!$F523+0.95*Constantes!$E$18),0)</f>
        <v>0</v>
      </c>
      <c r="U524" s="121">
        <f>MAX(0,V523+Observaciones!$F523-T524-Constantes!$D$13)</f>
        <v>0</v>
      </c>
      <c r="V524" s="121">
        <f>V523+Observaciones!$F523-T524-S524-U524-W523</f>
        <v>25.50000000016653</v>
      </c>
      <c r="W524" s="121">
        <f>MAX(0,(V524-Constantes!$D$14)*(1-EXP(-Constantes!$D$22)))</f>
        <v>2.2926174462255277E-12</v>
      </c>
      <c r="X524" s="119">
        <f>X523+(Entradas!$E$19*U524-Y523)/(800*Entradas!$D$44)</f>
        <v>0</v>
      </c>
      <c r="Y524" s="119">
        <f>8000*Entradas!$D$45*X524/Constantes!$E$32</f>
        <v>0</v>
      </c>
      <c r="Z524" s="119">
        <f>10*Escenarios!$E$11*T524</f>
        <v>0</v>
      </c>
      <c r="AA524" s="119">
        <f>10*Escenarios!$E$11*Y524</f>
        <v>0</v>
      </c>
      <c r="AB524" s="119">
        <f>0.001*Observaciones!$F523*Escenarios!$E$9</f>
        <v>0</v>
      </c>
      <c r="AC524" s="119">
        <f>Observaciones!$I523</f>
        <v>0</v>
      </c>
      <c r="AD524" s="119">
        <f>MIN(0.0005*ETo!$M523*Escenarios!$E$9*(AH523/Constantes!$E$27)^(2/3),AH523+Z524+AA524+AB524+AC524)</f>
        <v>2.9344966633965113</v>
      </c>
      <c r="AE524" s="119">
        <f>MIN(Constantes!$E$26*(AH523/Constantes!$E$27)^(2/3),AH523+Z524+AA524+AB524+AC524-AD524)</f>
        <v>17.477108187828133</v>
      </c>
      <c r="AF524" s="119">
        <f>MIN(Entradas!$E$20,AH523+Z524+AA524+AB524+AC524-AD524-AE524)</f>
        <v>1</v>
      </c>
      <c r="AG524" s="119">
        <f>MAX(0,AH523+Z524+AA524+AB524+AC524-AD524-AE524-AF524-Constantes!$E$27)</f>
        <v>0</v>
      </c>
      <c r="AH524" s="119">
        <f t="shared" si="75"/>
        <v>5424.4689215507033</v>
      </c>
      <c r="AI524" s="119">
        <f>(Escenarios!$E$11*S524+0.1*AD524)/(Escenarios!$E$12)</f>
        <v>8.384276886265269E-3</v>
      </c>
      <c r="AJ524" s="119">
        <f>AG524/10/Escenarios!$E$12</f>
        <v>0</v>
      </c>
      <c r="AK524" s="119">
        <f>(Escenarios!$E$11*U524+0.1*AE524)/(Escenarios!$E$12)</f>
        <v>4.9934594822366098E-2</v>
      </c>
      <c r="AL524" s="121">
        <f t="shared" si="76"/>
        <v>170.01438137907834</v>
      </c>
      <c r="AM524" s="121">
        <f>MAX(0,(AL524-Constantes!$D$13)*(1-EXP(-Constantes!$D$23)))</f>
        <v>0.89462118034545279</v>
      </c>
      <c r="AN524" s="121">
        <f>AJ524+W524*Escenarios!$E$11/Escenarios!$E$12+AM524</f>
        <v>0.89462118034771265</v>
      </c>
      <c r="AO524" s="121">
        <f>0.0526*AJ524*Observaciones!$F523^1.218</f>
        <v>0</v>
      </c>
      <c r="AP524" s="121">
        <f>AO524*Constantes!$E$38</f>
        <v>0</v>
      </c>
      <c r="AQ524" s="121">
        <f t="shared" si="77"/>
        <v>0</v>
      </c>
      <c r="AR524" s="15"/>
      <c r="AS524" s="74">
        <v>518</v>
      </c>
      <c r="AT524" s="146">
        <f>ETo!$I523*((1-Constantes!$F$19)*ETo!$K523+ETo!$L523)</f>
        <v>1.101431150497268</v>
      </c>
      <c r="AU524" s="121">
        <f>MIN(AT524*Constantes!$F$17,0.8*(AX523+Observaciones!$F523-AV524-AW524-Constantes!$D$14))</f>
        <v>6.751463388354751E-10</v>
      </c>
      <c r="AV524" s="121">
        <f>IF(Observaciones!$F523&gt;0.05*Constantes!$F$18,((Observaciones!$F523-0.05*Constantes!$F$18)^2)/(Observaciones!$F523+0.95*Constantes!$F$18),0)</f>
        <v>0</v>
      </c>
      <c r="AW524" s="121">
        <f>MAX(0,AX523+Observaciones!$F523-AV524-Constantes!$D$13)</f>
        <v>0</v>
      </c>
      <c r="AX524" s="121">
        <f>AX523+Observaciones!$F523-AV524-AU524-AW524-AY523</f>
        <v>25.500000000157172</v>
      </c>
      <c r="AY524" s="121">
        <f>MAX(0,(AX524-Constantes!$D$14)*(1-EXP(-Constantes!$D$22)))</f>
        <v>2.163785189844284E-12</v>
      </c>
      <c r="AZ524" s="119">
        <f>AZ523+(Entradas!$F$19*AW524-BA523)/(800*Entradas!$D$44)</f>
        <v>0</v>
      </c>
      <c r="BA524" s="119">
        <f>8000*Entradas!$D$45*AZ524/Constantes!$F$32</f>
        <v>0</v>
      </c>
      <c r="BB524" s="119">
        <f>10*Escenarios!$F$11*AV524</f>
        <v>0</v>
      </c>
      <c r="BC524" s="119">
        <f>10*Escenarios!$F$11*BA524</f>
        <v>0</v>
      </c>
      <c r="BD524" s="119">
        <f>0.001*Observaciones!$F523*Escenarios!$F$9</f>
        <v>0</v>
      </c>
      <c r="BE524" s="119">
        <f>Observaciones!$I523</f>
        <v>0</v>
      </c>
      <c r="BF524" s="119">
        <f>MIN(0.0005*ETo!$M523*Escenarios!$F$9*(BJ523/Constantes!$F$27)^(2/3),BJ523+BB524+BE524+BC524+BD524)</f>
        <v>6.7934119813507721</v>
      </c>
      <c r="BG524" s="119">
        <f>MIN(Constantes!$F$26*(BJ523/Constantes!$F$27)^(2/3),BJ523+BB524+BC524+BD524+BE524-BF524)</f>
        <v>40.45981637789054</v>
      </c>
      <c r="BH524" s="119">
        <f>MIN(Entradas!$F$20,BJ523+BB524+BC524+BD524+BE524-BF524-BG524)</f>
        <v>1</v>
      </c>
      <c r="BI524" s="119">
        <f>MAX(0,BJ523+BB524+BC524+BD524+BE524-BF524-BG524-BH524-Constantes!$F$27)</f>
        <v>0</v>
      </c>
      <c r="BJ524" s="119">
        <f t="shared" si="78"/>
        <v>2349.5283629261708</v>
      </c>
      <c r="BK524" s="119">
        <f>(Escenarios!$F$11*AU524+0.1*BF524)/(Escenarios!$F$12)</f>
        <v>1.9409749154711612E-2</v>
      </c>
      <c r="BL524" s="119">
        <f>BI524/10/Escenarios!$F$12</f>
        <v>0</v>
      </c>
      <c r="BM524" s="119">
        <f>(Escenarios!$F$11*AW524+0.1*BG524)/(Escenarios!$F$12)</f>
        <v>0.11559947536540154</v>
      </c>
      <c r="BN524" s="121">
        <f t="shared" si="79"/>
        <v>177.09349866639712</v>
      </c>
      <c r="BO524" s="121">
        <f>MAX(0,(BN524-Constantes!$D$13)*(1-EXP(-Constantes!$D$23)))</f>
        <v>0.94352021530936514</v>
      </c>
      <c r="BP524" s="121">
        <f>BL524+AY524*Escenarios!$F$11/Escenarios!$F$12+BO524</f>
        <v>0.94352021531140529</v>
      </c>
      <c r="BQ524" s="121">
        <f>0.0526*BL524*Observaciones!$F523^1.218</f>
        <v>0</v>
      </c>
      <c r="BR524" s="121">
        <f>BQ524*Constantes!$F$38</f>
        <v>0</v>
      </c>
      <c r="BS524" s="121">
        <f t="shared" si="80"/>
        <v>0</v>
      </c>
      <c r="BT524" s="15"/>
      <c r="BU524" s="74">
        <v>518</v>
      </c>
      <c r="BV524" s="75">
        <f>0.0526*Observaciones!$F523^2.218</f>
        <v>0</v>
      </c>
      <c r="BW524" s="75">
        <f>IF(Observaciones!$F523&gt;0.05*$CA$7,((Observaciones!$F523-0.05*$CA$7)^2)/(Observaciones!$F523+0.95*$CA$7),0)</f>
        <v>0</v>
      </c>
      <c r="BX524" s="75">
        <f>0.0526*BW524*Observaciones!$F523^1.218</f>
        <v>0</v>
      </c>
      <c r="BY524" s="27"/>
      <c r="BZ524" s="27"/>
      <c r="CA524" s="103"/>
      <c r="CB524" s="37"/>
    </row>
    <row r="525" spans="2:80" s="2" customFormat="1" ht="14.5" x14ac:dyDescent="0.35">
      <c r="B525" s="36"/>
      <c r="C525" s="74">
        <v>519</v>
      </c>
      <c r="D525" s="146">
        <f>ETo!$I524*((1-Constantes!$D$19)*ETo!$K524+ETo!$L524)</f>
        <v>0</v>
      </c>
      <c r="E525" s="75">
        <f>MIN(D525*Constantes!$D$17,0.8*(H524+Observaciones!$F524-F525-G525-Constantes!$D$14))</f>
        <v>0</v>
      </c>
      <c r="F525" s="75">
        <f>IF(Observaciones!$F524&gt;0.05*Constantes!$D$18,((Observaciones!$F524-0.05*Constantes!$D$18)^2)/(Observaciones!$F524+0.95*Constantes!$D$18),0)</f>
        <v>1.5526870256886238</v>
      </c>
      <c r="G525" s="75">
        <f>MAX(0,H524+Observaciones!$F524-F525-Constantes!$D$13)</f>
        <v>0</v>
      </c>
      <c r="H525" s="75">
        <f>H524+Observaciones!$F524-F525-E525-G525-I524</f>
        <v>39.547312974478487</v>
      </c>
      <c r="I525" s="75">
        <f>MAX(0,(H525-Constantes!$D$14)*(1-EXP(-Constantes!$D$22)))</f>
        <v>0.19339350879391459</v>
      </c>
      <c r="J525" s="75">
        <f t="shared" si="72"/>
        <v>163.91858455142628</v>
      </c>
      <c r="K525" s="75">
        <f>MAX(0,(J525-Constantes!$D$13)*(1-EXP(-Constantes!$D$23)))</f>
        <v>0.85251443594354426</v>
      </c>
      <c r="L525" s="75">
        <f t="shared" si="73"/>
        <v>2.5985949704260825</v>
      </c>
      <c r="M525" s="75">
        <f>0.0526*F525*Observaciones!$F524^1.218</f>
        <v>2.3189715948669991</v>
      </c>
      <c r="N525" s="75">
        <f>M525*Constantes!$D$38</f>
        <v>1.0454141449904612E-2</v>
      </c>
      <c r="O525" s="75">
        <f t="shared" si="74"/>
        <v>402.29976463744492</v>
      </c>
      <c r="P525" s="15"/>
      <c r="Q525" s="120">
        <v>519</v>
      </c>
      <c r="R525" s="146">
        <f>ETo!$I524*((1-Constantes!$E$19)*ETo!$K524+ETo!$L524)</f>
        <v>0</v>
      </c>
      <c r="S525" s="121">
        <f>MIN(R525*Constantes!$E$17,0.8*(V524+Observaciones!$F524-T525-U525-Constantes!$D$14))</f>
        <v>0</v>
      </c>
      <c r="T525" s="121">
        <f>IF(Observaciones!$F524&gt;0.05*Constantes!$E$18,((Observaciones!$F524-0.05*Constantes!$E$18)^2)/(Observaciones!$F524+0.95*Constantes!$E$18),0)</f>
        <v>1.5447107579803345</v>
      </c>
      <c r="U525" s="121">
        <f>MAX(0,V524+Observaciones!$F524-T525-Constantes!$D$13)</f>
        <v>0</v>
      </c>
      <c r="V525" s="121">
        <f>V524+Observaciones!$F524-T525-S525-U525-W524</f>
        <v>39.555289242183903</v>
      </c>
      <c r="W525" s="121">
        <f>MAX(0,(V525-Constantes!$D$14)*(1-EXP(-Constantes!$D$22)))</f>
        <v>0.19350332042845514</v>
      </c>
      <c r="X525" s="119">
        <f>X524+(Entradas!$E$19*U525-Y524)/(800*Entradas!$D$44)</f>
        <v>0</v>
      </c>
      <c r="Y525" s="119">
        <f>8000*Entradas!$D$45*X525/Constantes!$E$32</f>
        <v>0</v>
      </c>
      <c r="Z525" s="119">
        <f>10*Escenarios!$E$11*T525</f>
        <v>532.92521150321545</v>
      </c>
      <c r="AA525" s="119">
        <f>10*Escenarios!$E$11*Y525</f>
        <v>0</v>
      </c>
      <c r="AB525" s="119">
        <f>0.001*Observaciones!$F524*Escenarios!$E$9</f>
        <v>78</v>
      </c>
      <c r="AC525" s="119">
        <f>Observaciones!$I524</f>
        <v>214.33512376174872</v>
      </c>
      <c r="AD525" s="119">
        <f>MIN(0.0005*ETo!$M524*Escenarios!$E$9*(AH524/Constantes!$E$27)^(2/3),AH524+Z525+AA525+AB525+AC525)</f>
        <v>0</v>
      </c>
      <c r="AE525" s="119">
        <f>MIN(Constantes!$E$26*(AH524/Constantes!$E$27)^(2/3),AH524+Z525+AA525+AB525+AC525-AD525)</f>
        <v>17.431268208043772</v>
      </c>
      <c r="AF525" s="119">
        <f>MIN(Entradas!$E$20,AH524+Z525+AA525+AB525+AC525-AD525-AE525)</f>
        <v>1</v>
      </c>
      <c r="AG525" s="119">
        <f>MAX(0,AH524+Z525+AA525+AB525+AC525-AD525-AE525-AF525-Constantes!$E$27)</f>
        <v>0</v>
      </c>
      <c r="AH525" s="119">
        <f t="shared" si="75"/>
        <v>6231.2979886076237</v>
      </c>
      <c r="AI525" s="119">
        <f>(Escenarios!$E$11*S525+0.1*AD525)/(Escenarios!$E$12)</f>
        <v>0</v>
      </c>
      <c r="AJ525" s="119">
        <f>AG525/10/Escenarios!$E$12</f>
        <v>0</v>
      </c>
      <c r="AK525" s="119">
        <f>(Escenarios!$E$11*U525+0.1*AE525)/(Escenarios!$E$12)</f>
        <v>4.980362345155364E-2</v>
      </c>
      <c r="AL525" s="121">
        <f t="shared" si="76"/>
        <v>169.16956382218447</v>
      </c>
      <c r="AM525" s="121">
        <f>MAX(0,(AL525-Constantes!$D$13)*(1-EXP(-Constantes!$D$23)))</f>
        <v>0.88878559921633626</v>
      </c>
      <c r="AN525" s="121">
        <f>AJ525+W525*Escenarios!$E$11/Escenarios!$E$12+AM525</f>
        <v>1.0795245864958134</v>
      </c>
      <c r="AO525" s="121">
        <f>0.0526*AJ525*Observaciones!$F524^1.218</f>
        <v>0</v>
      </c>
      <c r="AP525" s="121">
        <f>AO525*Constantes!$E$38</f>
        <v>0</v>
      </c>
      <c r="AQ525" s="121">
        <f t="shared" si="77"/>
        <v>0</v>
      </c>
      <c r="AR525" s="15"/>
      <c r="AS525" s="74">
        <v>519</v>
      </c>
      <c r="AT525" s="146">
        <f>ETo!$I524*((1-Constantes!$F$19)*ETo!$K524+ETo!$L524)</f>
        <v>0</v>
      </c>
      <c r="AU525" s="121">
        <f>MIN(AT525*Constantes!$F$17,0.8*(AX524+Observaciones!$F524-AV525-AW525-Constantes!$D$14))</f>
        <v>0</v>
      </c>
      <c r="AV525" s="121">
        <f>IF(Observaciones!$F524&gt;0.05*Constantes!$F$18,((Observaciones!$F524-0.05*Constantes!$F$18)^2)/(Observaciones!$F524+0.95*Constantes!$F$18),0)</f>
        <v>1.5195749470074356</v>
      </c>
      <c r="AW525" s="121">
        <f>MAX(0,AX524+Observaciones!$F524-AV525-Constantes!$D$13)</f>
        <v>0</v>
      </c>
      <c r="AX525" s="121">
        <f>AX524+Observaciones!$F524-AV525-AU525-AW525-AY524</f>
        <v>39.580425053147572</v>
      </c>
      <c r="AY525" s="121">
        <f>MAX(0,(AX525-Constantes!$D$14)*(1-EXP(-Constantes!$D$22)))</f>
        <v>0.19384937256579102</v>
      </c>
      <c r="AZ525" s="119">
        <f>AZ524+(Entradas!$F$19*AW525-BA524)/(800*Entradas!$D$44)</f>
        <v>0</v>
      </c>
      <c r="BA525" s="119">
        <f>8000*Entradas!$D$45*AZ525/Constantes!$F$32</f>
        <v>0</v>
      </c>
      <c r="BB525" s="119">
        <f>10*Escenarios!$F$11*AV525</f>
        <v>501.45973251245374</v>
      </c>
      <c r="BC525" s="119">
        <f>10*Escenarios!$F$11*BA525</f>
        <v>0</v>
      </c>
      <c r="BD525" s="119">
        <f>0.001*Observaciones!$F524*Escenarios!$F$9</f>
        <v>312</v>
      </c>
      <c r="BE525" s="119">
        <f>Observaciones!$I524</f>
        <v>214.33512376174872</v>
      </c>
      <c r="BF525" s="119">
        <f>MIN(0.0005*ETo!$M524*Escenarios!$F$9*(BJ524/Constantes!$F$27)^(2/3),BJ524+BB525+BE525+BC525+BD525)</f>
        <v>0</v>
      </c>
      <c r="BG525" s="119">
        <f>MIN(Constantes!$F$26*(BJ524/Constantes!$F$27)^(2/3),BJ524+BB525+BC525+BD525+BE525-BF525)</f>
        <v>39.915167347046889</v>
      </c>
      <c r="BH525" s="119">
        <f>MIN(Entradas!$F$20,BJ524+BB525+BC525+BD525+BE525-BF525-BG525)</f>
        <v>1</v>
      </c>
      <c r="BI525" s="119">
        <f>MAX(0,BJ524+BB525+BC525+BD525+BE525-BF525-BG525-BH525-Constantes!$F$27)</f>
        <v>0</v>
      </c>
      <c r="BJ525" s="119">
        <f t="shared" si="78"/>
        <v>3336.4080518533265</v>
      </c>
      <c r="BK525" s="119">
        <f>(Escenarios!$F$11*AU525+0.1*BF525)/(Escenarios!$F$12)</f>
        <v>0</v>
      </c>
      <c r="BL525" s="119">
        <f>BI525/10/Escenarios!$F$12</f>
        <v>0</v>
      </c>
      <c r="BM525" s="119">
        <f>(Escenarios!$F$11*AW525+0.1*BG525)/(Escenarios!$F$12)</f>
        <v>0.11404333527727682</v>
      </c>
      <c r="BN525" s="121">
        <f t="shared" si="79"/>
        <v>176.26402178636502</v>
      </c>
      <c r="BO525" s="121">
        <f>MAX(0,(BN525-Constantes!$D$13)*(1-EXP(-Constantes!$D$23)))</f>
        <v>0.93779059997567016</v>
      </c>
      <c r="BP525" s="121">
        <f>BL525+AY525*Escenarios!$F$11/Escenarios!$F$12+BO525</f>
        <v>1.1205628655377016</v>
      </c>
      <c r="BQ525" s="121">
        <f>0.0526*BL525*Observaciones!$F524^1.218</f>
        <v>0</v>
      </c>
      <c r="BR525" s="121">
        <f>BQ525*Constantes!$F$38</f>
        <v>0</v>
      </c>
      <c r="BS525" s="121">
        <f t="shared" si="80"/>
        <v>0</v>
      </c>
      <c r="BT525" s="15"/>
      <c r="BU525" s="74">
        <v>519</v>
      </c>
      <c r="BV525" s="75">
        <f>0.0526*Observaciones!$F524^2.218</f>
        <v>23.298936798857426</v>
      </c>
      <c r="BW525" s="75">
        <f>IF(Observaciones!$F524&gt;0.05*$CA$7,((Observaciones!$F524-0.05*$CA$7)^2)/(Observaciones!$F524+0.95*$CA$7),0)</f>
        <v>3.9651225496460247</v>
      </c>
      <c r="BX525" s="75">
        <f>0.0526*BW525*Observaciones!$F524^1.218</f>
        <v>5.9219961335850764</v>
      </c>
      <c r="BY525" s="27"/>
      <c r="BZ525" s="27"/>
      <c r="CA525" s="103"/>
      <c r="CB525" s="37"/>
    </row>
    <row r="526" spans="2:80" s="2" customFormat="1" ht="14.5" x14ac:dyDescent="0.35">
      <c r="B526" s="36"/>
      <c r="C526" s="74">
        <v>520</v>
      </c>
      <c r="D526" s="146">
        <f>ETo!$I525*((1-Constantes!$D$19)*ETo!$K525+ETo!$L525)</f>
        <v>1.1345687993403688</v>
      </c>
      <c r="E526" s="75">
        <f>MIN(D526*Constantes!$D$17,0.8*(H525+Observaciones!$F525-F526-G526-Constantes!$D$14))</f>
        <v>0.70569689686719206</v>
      </c>
      <c r="F526" s="75">
        <f>IF(Observaciones!$F525&gt;0.05*Constantes!$D$18,((Observaciones!$F525-0.05*Constantes!$D$18)^2)/(Observaciones!$F525+0.95*Constantes!$D$18),0)</f>
        <v>0</v>
      </c>
      <c r="G526" s="75">
        <f>MAX(0,H525+Observaciones!$F525-F526-Constantes!$D$13)</f>
        <v>0</v>
      </c>
      <c r="H526" s="75">
        <f>H525+Observaciones!$F525-F526-E526-G526-I525</f>
        <v>38.648222568817374</v>
      </c>
      <c r="I526" s="75">
        <f>MAX(0,(H526-Constantes!$D$14)*(1-EXP(-Constantes!$D$22)))</f>
        <v>0.18101546549199252</v>
      </c>
      <c r="J526" s="75">
        <f t="shared" si="72"/>
        <v>163.06607011548274</v>
      </c>
      <c r="K526" s="75">
        <f>MAX(0,(J526-Constantes!$D$13)*(1-EXP(-Constantes!$D$23)))</f>
        <v>0.84662568858727161</v>
      </c>
      <c r="L526" s="75">
        <f t="shared" si="73"/>
        <v>1.027641154079264</v>
      </c>
      <c r="M526" s="75">
        <f>0.0526*F526*Observaciones!$F525^1.218</f>
        <v>0</v>
      </c>
      <c r="N526" s="75">
        <f>M526*Constantes!$D$38</f>
        <v>0</v>
      </c>
      <c r="O526" s="75">
        <f t="shared" si="74"/>
        <v>0</v>
      </c>
      <c r="P526" s="15"/>
      <c r="Q526" s="120">
        <v>520</v>
      </c>
      <c r="R526" s="146">
        <f>ETo!$I525*((1-Constantes!$E$19)*ETo!$K525+ETo!$L525)</f>
        <v>1.1347512540313591</v>
      </c>
      <c r="S526" s="121">
        <f>MIN(R526*Constantes!$E$17,0.8*(V525+Observaciones!$F525-T526-U526-Constantes!$D$14))</f>
        <v>0.70632202505199493</v>
      </c>
      <c r="T526" s="121">
        <f>IF(Observaciones!$F525&gt;0.05*Constantes!$E$18,((Observaciones!$F525-0.05*Constantes!$E$18)^2)/(Observaciones!$F525+0.95*Constantes!$E$18),0)</f>
        <v>0</v>
      </c>
      <c r="U526" s="121">
        <f>MAX(0,V525+Observaciones!$F525-T526-Constantes!$D$13)</f>
        <v>0</v>
      </c>
      <c r="V526" s="121">
        <f>V525+Observaciones!$F525-T526-S526-U526-W525</f>
        <v>38.655463896703452</v>
      </c>
      <c r="W526" s="121">
        <f>MAX(0,(V526-Constantes!$D$14)*(1-EXP(-Constantes!$D$22)))</f>
        <v>0.18111515899286063</v>
      </c>
      <c r="X526" s="119">
        <f>X525+(Entradas!$E$19*U526-Y525)/(800*Entradas!$D$44)</f>
        <v>0</v>
      </c>
      <c r="Y526" s="119">
        <f>8000*Entradas!$D$45*X526/Constantes!$E$32</f>
        <v>0</v>
      </c>
      <c r="Z526" s="119">
        <f>10*Escenarios!$E$11*T526</f>
        <v>0</v>
      </c>
      <c r="AA526" s="119">
        <f>10*Escenarios!$E$11*Y526</f>
        <v>0</v>
      </c>
      <c r="AB526" s="119">
        <f>0.001*Observaciones!$F525*Escenarios!$E$9</f>
        <v>0</v>
      </c>
      <c r="AC526" s="119">
        <f>Observaciones!$I525</f>
        <v>0</v>
      </c>
      <c r="AD526" s="119">
        <f>MIN(0.0005*ETo!$M525*Escenarios!$E$9*(AH525/Constantes!$E$27)^(2/3),AH525+Z526+AA526+AB526+AC526)</f>
        <v>3.3133047266823281</v>
      </c>
      <c r="AE526" s="119">
        <f>MIN(Constantes!$E$26*(AH525/Constantes!$E$27)^(2/3),AH525+Z526+AA526+AB526+AC526-AD526)</f>
        <v>19.11949931735694</v>
      </c>
      <c r="AF526" s="119">
        <f>MIN(Entradas!$E$20,AH525+Z526+AA526+AB526+AC526-AD526-AE526)</f>
        <v>1</v>
      </c>
      <c r="AG526" s="119">
        <f>MAX(0,AH525+Z526+AA526+AB526+AC526-AD526-AE526-AF526-Constantes!$E$27)</f>
        <v>0</v>
      </c>
      <c r="AH526" s="119">
        <f t="shared" si="75"/>
        <v>6207.865184563585</v>
      </c>
      <c r="AI526" s="119">
        <f>(Escenarios!$E$11*S526+0.1*AD526)/(Escenarios!$E$12)</f>
        <v>0.70569829534177297</v>
      </c>
      <c r="AJ526" s="119">
        <f>AG526/10/Escenarios!$E$12</f>
        <v>0</v>
      </c>
      <c r="AK526" s="119">
        <f>(Escenarios!$E$11*U526+0.1*AE526)/(Escenarios!$E$12)</f>
        <v>5.4627140906734116E-2</v>
      </c>
      <c r="AL526" s="121">
        <f t="shared" si="76"/>
        <v>168.33540536387488</v>
      </c>
      <c r="AM526" s="121">
        <f>MAX(0,(AL526-Constantes!$D$13)*(1-EXP(-Constantes!$D$23)))</f>
        <v>0.88302364585932769</v>
      </c>
      <c r="AN526" s="121">
        <f>AJ526+W526*Escenarios!$E$11/Escenarios!$E$12+AM526</f>
        <v>1.0615514454380046</v>
      </c>
      <c r="AO526" s="121">
        <f>0.0526*AJ526*Observaciones!$F525^1.218</f>
        <v>0</v>
      </c>
      <c r="AP526" s="121">
        <f>AO526*Constantes!$E$38</f>
        <v>0</v>
      </c>
      <c r="AQ526" s="121">
        <f t="shared" si="77"/>
        <v>0</v>
      </c>
      <c r="AR526" s="15"/>
      <c r="AS526" s="74">
        <v>520</v>
      </c>
      <c r="AT526" s="146">
        <f>ETo!$I525*((1-Constantes!$F$19)*ETo!$K525+ETo!$L525)</f>
        <v>1.13533179168451</v>
      </c>
      <c r="AU526" s="121">
        <f>MIN(AT526*Constantes!$F$17,0.8*(AX525+Observaciones!$F525-AV526-AW526-Constantes!$D$14))</f>
        <v>0.70831463394333027</v>
      </c>
      <c r="AV526" s="121">
        <f>IF(Observaciones!$F525&gt;0.05*Constantes!$F$18,((Observaciones!$F525-0.05*Constantes!$F$18)^2)/(Observaciones!$F525+0.95*Constantes!$F$18),0)</f>
        <v>0</v>
      </c>
      <c r="AW526" s="121">
        <f>MAX(0,AX525+Observaciones!$F525-AV526-Constantes!$D$13)</f>
        <v>0</v>
      </c>
      <c r="AX526" s="121">
        <f>AX525+Observaciones!$F525-AV526-AU526-AW526-AY525</f>
        <v>38.678261046638447</v>
      </c>
      <c r="AY526" s="121">
        <f>MAX(0,(AX526-Constantes!$D$14)*(1-EXP(-Constantes!$D$22)))</f>
        <v>0.18142901409272488</v>
      </c>
      <c r="AZ526" s="119">
        <f>AZ525+(Entradas!$F$19*AW526-BA525)/(800*Entradas!$D$44)</f>
        <v>0</v>
      </c>
      <c r="BA526" s="119">
        <f>8000*Entradas!$D$45*AZ526/Constantes!$F$32</f>
        <v>0</v>
      </c>
      <c r="BB526" s="119">
        <f>10*Escenarios!$F$11*AV526</f>
        <v>0</v>
      </c>
      <c r="BC526" s="119">
        <f>10*Escenarios!$F$11*BA526</f>
        <v>0</v>
      </c>
      <c r="BD526" s="119">
        <f>0.001*Observaciones!$F525*Escenarios!$F$9</f>
        <v>0</v>
      </c>
      <c r="BE526" s="119">
        <f>Observaciones!$I525</f>
        <v>0</v>
      </c>
      <c r="BF526" s="119">
        <f>MIN(0.0005*ETo!$M525*Escenarios!$F$9*(BJ525/Constantes!$F$27)^(2/3),BJ525+BB526+BE526+BC526+BD526)</f>
        <v>8.7388670382798104</v>
      </c>
      <c r="BG526" s="119">
        <f>MIN(Constantes!$F$26*(BJ525/Constantes!$F$27)^(2/3),BJ525+BB526+BC526+BD526+BE526-BF526)</f>
        <v>50.427828453969845</v>
      </c>
      <c r="BH526" s="119">
        <f>MIN(Entradas!$F$20,BJ525+BB526+BC526+BD526+BE526-BF526-BG526)</f>
        <v>1</v>
      </c>
      <c r="BI526" s="119">
        <f>MAX(0,BJ525+BB526+BC526+BD526+BE526-BF526-BG526-BH526-Constantes!$F$27)</f>
        <v>0</v>
      </c>
      <c r="BJ526" s="119">
        <f t="shared" si="78"/>
        <v>3276.2413563610767</v>
      </c>
      <c r="BK526" s="119">
        <f>(Escenarios!$F$11*AU526+0.1*BF526)/(Escenarios!$F$12)</f>
        <v>0.69280770354165377</v>
      </c>
      <c r="BL526" s="119">
        <f>BI526/10/Escenarios!$F$12</f>
        <v>0</v>
      </c>
      <c r="BM526" s="119">
        <f>(Escenarios!$F$11*AW526+0.1*BG526)/(Escenarios!$F$12)</f>
        <v>0.14407950986848528</v>
      </c>
      <c r="BN526" s="121">
        <f t="shared" si="79"/>
        <v>175.47031069625783</v>
      </c>
      <c r="BO526" s="121">
        <f>MAX(0,(BN526-Constantes!$D$13)*(1-EXP(-Constantes!$D$23)))</f>
        <v>0.9323080369990796</v>
      </c>
      <c r="BP526" s="121">
        <f>BL526+AY526*Escenarios!$F$11/Escenarios!$F$12+BO526</f>
        <v>1.1033696788579346</v>
      </c>
      <c r="BQ526" s="121">
        <f>0.0526*BL526*Observaciones!$F525^1.218</f>
        <v>0</v>
      </c>
      <c r="BR526" s="121">
        <f>BQ526*Constantes!$F$38</f>
        <v>0</v>
      </c>
      <c r="BS526" s="121">
        <f t="shared" si="80"/>
        <v>0</v>
      </c>
      <c r="BT526" s="15"/>
      <c r="BU526" s="74">
        <v>520</v>
      </c>
      <c r="BV526" s="75">
        <f>0.0526*Observaciones!$F525^2.218</f>
        <v>0</v>
      </c>
      <c r="BW526" s="75">
        <f>IF(Observaciones!$F525&gt;0.05*$CA$7,((Observaciones!$F525-0.05*$CA$7)^2)/(Observaciones!$F525+0.95*$CA$7),0)</f>
        <v>0</v>
      </c>
      <c r="BX526" s="75">
        <f>0.0526*BW526*Observaciones!$F525^1.218</f>
        <v>0</v>
      </c>
      <c r="BY526" s="27"/>
      <c r="BZ526" s="27"/>
      <c r="CA526" s="103"/>
      <c r="CB526" s="37"/>
    </row>
    <row r="527" spans="2:80" s="2" customFormat="1" ht="14.5" x14ac:dyDescent="0.35">
      <c r="B527" s="36"/>
      <c r="C527" s="74">
        <v>521</v>
      </c>
      <c r="D527" s="146">
        <f>ETo!$I526*((1-Constantes!$D$19)*ETo!$K526+ETo!$L526)</f>
        <v>1.1951640045912872</v>
      </c>
      <c r="E527" s="75">
        <f>MIN(D527*Constantes!$D$17,0.8*(H526+Observaciones!$F526-F527-G527-Constantes!$D$14))</f>
        <v>0.74338685302980223</v>
      </c>
      <c r="F527" s="75">
        <f>IF(Observaciones!$F526&gt;0.05*Constantes!$D$18,((Observaciones!$F526-0.05*Constantes!$D$18)^2)/(Observaciones!$F526+0.95*Constantes!$D$18),0)</f>
        <v>0</v>
      </c>
      <c r="G527" s="75">
        <f>MAX(0,H526+Observaciones!$F526-F527-Constantes!$D$13)</f>
        <v>0</v>
      </c>
      <c r="H527" s="75">
        <f>H526+Observaciones!$F526-F527-E527-G527-I526</f>
        <v>37.823820250295576</v>
      </c>
      <c r="I527" s="75">
        <f>MAX(0,(H527-Constantes!$D$14)*(1-EXP(-Constantes!$D$22)))</f>
        <v>0.1696656751565431</v>
      </c>
      <c r="J527" s="75">
        <f t="shared" si="72"/>
        <v>162.21944442689548</v>
      </c>
      <c r="K527" s="75">
        <f>MAX(0,(J527-Constantes!$D$13)*(1-EXP(-Constantes!$D$23)))</f>
        <v>0.84077761778023241</v>
      </c>
      <c r="L527" s="75">
        <f t="shared" si="73"/>
        <v>1.0104432929367755</v>
      </c>
      <c r="M527" s="75">
        <f>0.0526*F527*Observaciones!$F526^1.218</f>
        <v>0</v>
      </c>
      <c r="N527" s="75">
        <f>M527*Constantes!$D$38</f>
        <v>0</v>
      </c>
      <c r="O527" s="75">
        <f t="shared" si="74"/>
        <v>0</v>
      </c>
      <c r="P527" s="15"/>
      <c r="Q527" s="120">
        <v>521</v>
      </c>
      <c r="R527" s="146">
        <f>ETo!$I526*((1-Constantes!$E$19)*ETo!$K526+ETo!$L526)</f>
        <v>1.1953573767462915</v>
      </c>
      <c r="S527" s="121">
        <f>MIN(R527*Constantes!$E$17,0.8*(V526+Observaciones!$F526-T527-U527-Constantes!$D$14))</f>
        <v>0.74404609821294665</v>
      </c>
      <c r="T527" s="121">
        <f>IF(Observaciones!$F526&gt;0.05*Constantes!$E$18,((Observaciones!$F526-0.05*Constantes!$E$18)^2)/(Observaciones!$F526+0.95*Constantes!$E$18),0)</f>
        <v>0</v>
      </c>
      <c r="U527" s="121">
        <f>MAX(0,V526+Observaciones!$F526-T527-Constantes!$D$13)</f>
        <v>0</v>
      </c>
      <c r="V527" s="121">
        <f>V526+Observaciones!$F526-T527-S527-U527-W526</f>
        <v>37.830302639497646</v>
      </c>
      <c r="W527" s="121">
        <f>MAX(0,(V527-Constantes!$D$14)*(1-EXP(-Constantes!$D$22)))</f>
        <v>0.16975492012427706</v>
      </c>
      <c r="X527" s="119">
        <f>X526+(Entradas!$E$19*U527-Y526)/(800*Entradas!$D$44)</f>
        <v>0</v>
      </c>
      <c r="Y527" s="119">
        <f>8000*Entradas!$D$45*X527/Constantes!$E$32</f>
        <v>0</v>
      </c>
      <c r="Z527" s="119">
        <f>10*Escenarios!$E$11*T527</f>
        <v>0</v>
      </c>
      <c r="AA527" s="119">
        <f>10*Escenarios!$E$11*Y527</f>
        <v>0</v>
      </c>
      <c r="AB527" s="119">
        <f>0.001*Observaciones!$F526*Escenarios!$E$9</f>
        <v>0.5</v>
      </c>
      <c r="AC527" s="119">
        <f>Observaciones!$I526</f>
        <v>0</v>
      </c>
      <c r="AD527" s="119">
        <f>MIN(0.0005*ETo!$M526*Escenarios!$E$9*(AH526/Constantes!$E$27)^(2/3),AH526+Z527+AA527+AB527+AC527)</f>
        <v>3.4853652241924622</v>
      </c>
      <c r="AE527" s="119">
        <f>MIN(Constantes!$E$26*(AH526/Constantes!$E$27)^(2/3),AH526+Z527+AA527+AB527+AC527-AD527)</f>
        <v>19.071536624202047</v>
      </c>
      <c r="AF527" s="119">
        <f>MIN(Entradas!$E$20,AH526+Z527+AA527+AB527+AC527-AD527-AE527)</f>
        <v>1</v>
      </c>
      <c r="AG527" s="119">
        <f>MAX(0,AH526+Z527+AA527+AB527+AC527-AD527-AE527-AF527-Constantes!$E$27)</f>
        <v>0</v>
      </c>
      <c r="AH527" s="119">
        <f t="shared" si="75"/>
        <v>6184.8082827151902</v>
      </c>
      <c r="AI527" s="119">
        <f>(Escenarios!$E$11*S527+0.1*AD527)/(Escenarios!$E$12)</f>
        <v>0.74337505459331155</v>
      </c>
      <c r="AJ527" s="119">
        <f>AG527/10/Escenarios!$E$12</f>
        <v>0</v>
      </c>
      <c r="AK527" s="119">
        <f>(Escenarios!$E$11*U527+0.1*AE527)/(Escenarios!$E$12)</f>
        <v>5.4490104640577276E-2</v>
      </c>
      <c r="AL527" s="121">
        <f t="shared" si="76"/>
        <v>167.50687182265611</v>
      </c>
      <c r="AM527" s="121">
        <f>MAX(0,(AL527-Constantes!$D$13)*(1-EXP(-Constantes!$D$23)))</f>
        <v>0.87730054664279022</v>
      </c>
      <c r="AN527" s="121">
        <f>AJ527+W527*Escenarios!$E$11/Escenarios!$E$12+AM527</f>
        <v>1.0446303964795776</v>
      </c>
      <c r="AO527" s="121">
        <f>0.0526*AJ527*Observaciones!$F526^1.218</f>
        <v>0</v>
      </c>
      <c r="AP527" s="121">
        <f>AO527*Constantes!$E$38</f>
        <v>0</v>
      </c>
      <c r="AQ527" s="121">
        <f t="shared" si="77"/>
        <v>0</v>
      </c>
      <c r="AR527" s="15"/>
      <c r="AS527" s="74">
        <v>521</v>
      </c>
      <c r="AT527" s="146">
        <f>ETo!$I526*((1-Constantes!$F$19)*ETo!$K526+ETo!$L526)</f>
        <v>1.1959726517849423</v>
      </c>
      <c r="AU527" s="121">
        <f>MIN(AT527*Constantes!$F$17,0.8*(AX526+Observaciones!$F526-AV527-AW527-Constantes!$D$14))</f>
        <v>0.74614745861946885</v>
      </c>
      <c r="AV527" s="121">
        <f>IF(Observaciones!$F526&gt;0.05*Constantes!$F$18,((Observaciones!$F526-0.05*Constantes!$F$18)^2)/(Observaciones!$F526+0.95*Constantes!$F$18),0)</f>
        <v>0</v>
      </c>
      <c r="AW527" s="121">
        <f>MAX(0,AX526+Observaciones!$F526-AV527-Constantes!$D$13)</f>
        <v>0</v>
      </c>
      <c r="AX527" s="121">
        <f>AX526+Observaciones!$F526-AV527-AU527-AW527-AY526</f>
        <v>37.850684573926252</v>
      </c>
      <c r="AY527" s="121">
        <f>MAX(0,(AX527-Constantes!$D$14)*(1-EXP(-Constantes!$D$22)))</f>
        <v>0.17003552423855264</v>
      </c>
      <c r="AZ527" s="119">
        <f>AZ526+(Entradas!$F$19*AW527-BA526)/(800*Entradas!$D$44)</f>
        <v>0</v>
      </c>
      <c r="BA527" s="119">
        <f>8000*Entradas!$D$45*AZ527/Constantes!$F$32</f>
        <v>0</v>
      </c>
      <c r="BB527" s="119">
        <f>10*Escenarios!$F$11*AV527</f>
        <v>0</v>
      </c>
      <c r="BC527" s="119">
        <f>10*Escenarios!$F$11*BA527</f>
        <v>0</v>
      </c>
      <c r="BD527" s="119">
        <f>0.001*Observaciones!$F526*Escenarios!$F$9</f>
        <v>2</v>
      </c>
      <c r="BE527" s="119">
        <f>Observaciones!$I526</f>
        <v>0</v>
      </c>
      <c r="BF527" s="119">
        <f>MIN(0.0005*ETo!$M526*Escenarios!$F$9*(BJ526/Constantes!$F$27)^(2/3),BJ526+BB527+BE527+BC527+BD527)</f>
        <v>9.1046661530413857</v>
      </c>
      <c r="BG527" s="119">
        <f>MIN(Constantes!$F$26*(BJ526/Constantes!$F$27)^(2/3),BJ526+BB527+BC527+BD527+BE527-BF527)</f>
        <v>49.819735614391128</v>
      </c>
      <c r="BH527" s="119">
        <f>MIN(Entradas!$F$20,BJ526+BB527+BC527+BD527+BE527-BF527-BG527)</f>
        <v>1</v>
      </c>
      <c r="BI527" s="119">
        <f>MAX(0,BJ526+BB527+BC527+BD527+BE527-BF527-BG527-BH527-Constantes!$F$27)</f>
        <v>0</v>
      </c>
      <c r="BJ527" s="119">
        <f t="shared" si="78"/>
        <v>3218.3169545936444</v>
      </c>
      <c r="BK527" s="119">
        <f>(Escenarios!$F$11*AU527+0.1*BF527)/(Escenarios!$F$12)</f>
        <v>0.7295237928499031</v>
      </c>
      <c r="BL527" s="119">
        <f>BI527/10/Escenarios!$F$12</f>
        <v>0</v>
      </c>
      <c r="BM527" s="119">
        <f>(Escenarios!$F$11*AW527+0.1*BG527)/(Escenarios!$F$12)</f>
        <v>0.14234210175540324</v>
      </c>
      <c r="BN527" s="121">
        <f t="shared" si="79"/>
        <v>174.68034476101414</v>
      </c>
      <c r="BO527" s="121">
        <f>MAX(0,(BN527-Constantes!$D$13)*(1-EXP(-Constantes!$D$23)))</f>
        <v>0.92685134369679767</v>
      </c>
      <c r="BP527" s="121">
        <f>BL527+AY527*Escenarios!$F$11/Escenarios!$F$12+BO527</f>
        <v>1.0871705522645758</v>
      </c>
      <c r="BQ527" s="121">
        <f>0.0526*BL527*Observaciones!$F526^1.218</f>
        <v>0</v>
      </c>
      <c r="BR527" s="121">
        <f>BQ527*Constantes!$F$38</f>
        <v>0</v>
      </c>
      <c r="BS527" s="121">
        <f t="shared" si="80"/>
        <v>0</v>
      </c>
      <c r="BT527" s="15"/>
      <c r="BU527" s="74">
        <v>521</v>
      </c>
      <c r="BV527" s="75">
        <f>0.0526*Observaciones!$F526^2.218</f>
        <v>3.1840930012055863E-4</v>
      </c>
      <c r="BW527" s="75">
        <f>IF(Observaciones!$F526&gt;0.05*$CA$7,((Observaciones!$F526-0.05*$CA$7)^2)/(Observaciones!$F526+0.95*$CA$7),0)</f>
        <v>0</v>
      </c>
      <c r="BX527" s="75">
        <f>0.0526*BW527*Observaciones!$F526^1.218</f>
        <v>0</v>
      </c>
      <c r="BY527" s="27"/>
      <c r="BZ527" s="27"/>
      <c r="CA527" s="103"/>
      <c r="CB527" s="37"/>
    </row>
    <row r="528" spans="2:80" s="2" customFormat="1" ht="14.5" x14ac:dyDescent="0.35">
      <c r="B528" s="36"/>
      <c r="C528" s="74">
        <v>522</v>
      </c>
      <c r="D528" s="146">
        <f>ETo!$I527*((1-Constantes!$D$19)*ETo!$K527+ETo!$L527)</f>
        <v>1.1210664477067585</v>
      </c>
      <c r="E528" s="75">
        <f>MIN(D528*Constantes!$D$17,0.8*(H527+Observaciones!$F527-F528-G528-Constantes!$D$14))</f>
        <v>0.69729849242156627</v>
      </c>
      <c r="F528" s="75">
        <f>IF(Observaciones!$F527&gt;0.05*Constantes!$D$18,((Observaciones!$F527-0.05*Constantes!$D$18)^2)/(Observaciones!$F527+0.95*Constantes!$D$18),0)</f>
        <v>0</v>
      </c>
      <c r="G528" s="75">
        <f>MAX(0,H527+Observaciones!$F527-F528-Constantes!$D$13)</f>
        <v>0</v>
      </c>
      <c r="H528" s="75">
        <f>H527+Observaciones!$F527-F528-E528-G528-I527</f>
        <v>36.956856082717465</v>
      </c>
      <c r="I528" s="75">
        <f>MAX(0,(H528-Constantes!$D$14)*(1-EXP(-Constantes!$D$22)))</f>
        <v>0.15772992326782639</v>
      </c>
      <c r="J528" s="75">
        <f t="shared" si="72"/>
        <v>161.37866680911526</v>
      </c>
      <c r="K528" s="75">
        <f>MAX(0,(J528-Constantes!$D$13)*(1-EXP(-Constantes!$D$23)))</f>
        <v>0.8349699425489775</v>
      </c>
      <c r="L528" s="75">
        <f t="shared" si="73"/>
        <v>0.99269986581680392</v>
      </c>
      <c r="M528" s="75">
        <f>0.0526*F528*Observaciones!$F527^1.218</f>
        <v>0</v>
      </c>
      <c r="N528" s="75">
        <f>M528*Constantes!$D$38</f>
        <v>0</v>
      </c>
      <c r="O528" s="75">
        <f t="shared" si="74"/>
        <v>0</v>
      </c>
      <c r="P528" s="15"/>
      <c r="Q528" s="120">
        <v>522</v>
      </c>
      <c r="R528" s="146">
        <f>ETo!$I527*((1-Constantes!$E$19)*ETo!$K527+ETo!$L527)</f>
        <v>1.1212470474901477</v>
      </c>
      <c r="S528" s="121">
        <f>MIN(R528*Constantes!$E$17,0.8*(V527+Observaciones!$F527-T528-U528-Constantes!$D$14))</f>
        <v>0.69791637801964079</v>
      </c>
      <c r="T528" s="121">
        <f>IF(Observaciones!$F527&gt;0.05*Constantes!$E$18,((Observaciones!$F527-0.05*Constantes!$E$18)^2)/(Observaciones!$F527+0.95*Constantes!$E$18),0)</f>
        <v>0</v>
      </c>
      <c r="U528" s="121">
        <f>MAX(0,V527+Observaciones!$F527-T528-Constantes!$D$13)</f>
        <v>0</v>
      </c>
      <c r="V528" s="121">
        <f>V527+Observaciones!$F527-T528-S528-U528-W527</f>
        <v>36.962631341353728</v>
      </c>
      <c r="W528" s="121">
        <f>MAX(0,(V528-Constantes!$D$14)*(1-EXP(-Constantes!$D$22)))</f>
        <v>0.15780943296009911</v>
      </c>
      <c r="X528" s="119">
        <f>X527+(Entradas!$E$19*U528-Y527)/(800*Entradas!$D$44)</f>
        <v>0</v>
      </c>
      <c r="Y528" s="119">
        <f>8000*Entradas!$D$45*X528/Constantes!$E$32</f>
        <v>0</v>
      </c>
      <c r="Z528" s="119">
        <f>10*Escenarios!$E$11*T528</f>
        <v>0</v>
      </c>
      <c r="AA528" s="119">
        <f>10*Escenarios!$E$11*Y528</f>
        <v>0</v>
      </c>
      <c r="AB528" s="119">
        <f>0.001*Observaciones!$F527*Escenarios!$E$9</f>
        <v>0</v>
      </c>
      <c r="AC528" s="119">
        <f>Observaciones!$I527</f>
        <v>0</v>
      </c>
      <c r="AD528" s="119">
        <f>MIN(0.0005*ETo!$M527*Escenarios!$E$9*(AH527/Constantes!$E$27)^(2/3),AH527+Z528+AA528+AB528+AC528)</f>
        <v>3.258608198923024</v>
      </c>
      <c r="AE528" s="119">
        <f>MIN(Constantes!$E$26*(AH527/Constantes!$E$27)^(2/3),AH527+Z528+AA528+AB528+AC528-AD528)</f>
        <v>19.024284395081459</v>
      </c>
      <c r="AF528" s="119">
        <f>MIN(Entradas!$E$20,AH527+Z528+AA528+AB528+AC528-AD528-AE528)</f>
        <v>1</v>
      </c>
      <c r="AG528" s="119">
        <f>MAX(0,AH527+Z528+AA528+AB528+AC528-AD528-AE528-AF528-Constantes!$E$27)</f>
        <v>0</v>
      </c>
      <c r="AH528" s="119">
        <f t="shared" si="75"/>
        <v>6161.5253901211854</v>
      </c>
      <c r="AI528" s="119">
        <f>(Escenarios!$E$11*S528+0.1*AD528)/(Escenarios!$E$12)</f>
        <v>0.69725645318771168</v>
      </c>
      <c r="AJ528" s="119">
        <f>AG528/10/Escenarios!$E$12</f>
        <v>0</v>
      </c>
      <c r="AK528" s="119">
        <f>(Escenarios!$E$11*U528+0.1*AE528)/(Escenarios!$E$12)</f>
        <v>5.4355098271661309E-2</v>
      </c>
      <c r="AL528" s="121">
        <f t="shared" si="76"/>
        <v>166.68392637428497</v>
      </c>
      <c r="AM528" s="121">
        <f>MAX(0,(AL528-Constantes!$D$13)*(1-EXP(-Constantes!$D$23)))</f>
        <v>0.87161604720309604</v>
      </c>
      <c r="AN528" s="121">
        <f>AJ528+W528*Escenarios!$E$11/Escenarios!$E$12+AM528</f>
        <v>1.0271710596923367</v>
      </c>
      <c r="AO528" s="121">
        <f>0.0526*AJ528*Observaciones!$F527^1.218</f>
        <v>0</v>
      </c>
      <c r="AP528" s="121">
        <f>AO528*Constantes!$E$38</f>
        <v>0</v>
      </c>
      <c r="AQ528" s="121">
        <f t="shared" si="77"/>
        <v>0</v>
      </c>
      <c r="AR528" s="15"/>
      <c r="AS528" s="74">
        <v>522</v>
      </c>
      <c r="AT528" s="146">
        <f>ETo!$I527*((1-Constantes!$F$19)*ETo!$K527+ETo!$L527)</f>
        <v>1.1218216831645687</v>
      </c>
      <c r="AU528" s="121">
        <f>MIN(AT528*Constantes!$F$17,0.8*(AX527+Observaciones!$F527-AV528-AW528-Constantes!$D$14))</f>
        <v>0.69988590179566568</v>
      </c>
      <c r="AV528" s="121">
        <f>IF(Observaciones!$F527&gt;0.05*Constantes!$F$18,((Observaciones!$F527-0.05*Constantes!$F$18)^2)/(Observaciones!$F527+0.95*Constantes!$F$18),0)</f>
        <v>0</v>
      </c>
      <c r="AW528" s="121">
        <f>MAX(0,AX527+Observaciones!$F527-AV528-Constantes!$D$13)</f>
        <v>0</v>
      </c>
      <c r="AX528" s="121">
        <f>AX527+Observaciones!$F527-AV528-AU528-AW528-AY527</f>
        <v>36.980763147892034</v>
      </c>
      <c r="AY528" s="121">
        <f>MAX(0,(AX528-Constantes!$D$14)*(1-EXP(-Constantes!$D$22)))</f>
        <v>0.15805905889878122</v>
      </c>
      <c r="AZ528" s="119">
        <f>AZ527+(Entradas!$F$19*AW528-BA527)/(800*Entradas!$D$44)</f>
        <v>0</v>
      </c>
      <c r="BA528" s="119">
        <f>8000*Entradas!$D$45*AZ528/Constantes!$F$32</f>
        <v>0</v>
      </c>
      <c r="BB528" s="119">
        <f>10*Escenarios!$F$11*AV528</f>
        <v>0</v>
      </c>
      <c r="BC528" s="119">
        <f>10*Escenarios!$F$11*BA528</f>
        <v>0</v>
      </c>
      <c r="BD528" s="119">
        <f>0.001*Observaciones!$F527*Escenarios!$F$9</f>
        <v>0</v>
      </c>
      <c r="BE528" s="119">
        <f>Observaciones!$I527</f>
        <v>0</v>
      </c>
      <c r="BF528" s="119">
        <f>MIN(0.0005*ETo!$M527*Escenarios!$F$9*(BJ527/Constantes!$F$27)^(2/3),BJ527+BB528+BE528+BC528+BD528)</f>
        <v>8.4325809331506818</v>
      </c>
      <c r="BG528" s="119">
        <f>MIN(Constantes!$F$26*(BJ527/Constantes!$F$27)^(2/3),BJ527+BB528+BC528+BD528+BE528-BF528)</f>
        <v>49.230778315054984</v>
      </c>
      <c r="BH528" s="119">
        <f>MIN(Entradas!$F$20,BJ527+BB528+BC528+BD528+BE528-BF528-BG528)</f>
        <v>1</v>
      </c>
      <c r="BI528" s="119">
        <f>MAX(0,BJ527+BB528+BC528+BD528+BE528-BF528-BG528-BH528-Constantes!$F$27)</f>
        <v>0</v>
      </c>
      <c r="BJ528" s="119">
        <f t="shared" si="78"/>
        <v>3159.6535953454386</v>
      </c>
      <c r="BK528" s="119">
        <f>(Escenarios!$F$11*AU528+0.1*BF528)/(Escenarios!$F$12)</f>
        <v>0.68398551007348674</v>
      </c>
      <c r="BL528" s="119">
        <f>BI528/10/Escenarios!$F$12</f>
        <v>0</v>
      </c>
      <c r="BM528" s="119">
        <f>(Escenarios!$F$11*AW528+0.1*BG528)/(Escenarios!$F$12)</f>
        <v>0.14065936661444281</v>
      </c>
      <c r="BN528" s="121">
        <f t="shared" si="79"/>
        <v>173.89415278393179</v>
      </c>
      <c r="BO528" s="121">
        <f>MAX(0,(BN528-Constantes!$D$13)*(1-EXP(-Constantes!$D$23)))</f>
        <v>0.92142071902773548</v>
      </c>
      <c r="BP528" s="121">
        <f>BL528+AY528*Escenarios!$F$11/Escenarios!$F$12+BO528</f>
        <v>1.0704478317037291</v>
      </c>
      <c r="BQ528" s="121">
        <f>0.0526*BL528*Observaciones!$F527^1.218</f>
        <v>0</v>
      </c>
      <c r="BR528" s="121">
        <f>BQ528*Constantes!$F$38</f>
        <v>0</v>
      </c>
      <c r="BS528" s="121">
        <f t="shared" si="80"/>
        <v>0</v>
      </c>
      <c r="BT528" s="15"/>
      <c r="BU528" s="74">
        <v>522</v>
      </c>
      <c r="BV528" s="75">
        <f>0.0526*Observaciones!$F527^2.218</f>
        <v>0</v>
      </c>
      <c r="BW528" s="75">
        <f>IF(Observaciones!$F527&gt;0.05*$CA$7,((Observaciones!$F527-0.05*$CA$7)^2)/(Observaciones!$F527+0.95*$CA$7),0)</f>
        <v>0</v>
      </c>
      <c r="BX528" s="75">
        <f>0.0526*BW528*Observaciones!$F527^1.218</f>
        <v>0</v>
      </c>
      <c r="BY528" s="27"/>
      <c r="BZ528" s="27"/>
      <c r="CA528" s="103"/>
      <c r="CB528" s="37"/>
    </row>
    <row r="529" spans="2:80" s="2" customFormat="1" ht="14.5" x14ac:dyDescent="0.35">
      <c r="B529" s="36"/>
      <c r="C529" s="74">
        <v>523</v>
      </c>
      <c r="D529" s="146">
        <f>ETo!$I528*((1-Constantes!$D$19)*ETo!$K528+ETo!$L528)</f>
        <v>1.1368359648193849</v>
      </c>
      <c r="E529" s="75">
        <f>MIN(D529*Constantes!$D$17,0.8*(H528+Observaciones!$F528-F529-G529-Constantes!$D$14))</f>
        <v>0.70710706401100587</v>
      </c>
      <c r="F529" s="75">
        <f>IF(Observaciones!$F528&gt;0.05*Constantes!$D$18,((Observaciones!$F528-0.05*Constantes!$D$18)^2)/(Observaciones!$F528+0.95*Constantes!$D$18),0)</f>
        <v>0</v>
      </c>
      <c r="G529" s="75">
        <f>MAX(0,H528+Observaciones!$F528-F529-Constantes!$D$13)</f>
        <v>0</v>
      </c>
      <c r="H529" s="75">
        <f>H528+Observaciones!$F528-F529-E529-G529-I528</f>
        <v>36.092019095438637</v>
      </c>
      <c r="I529" s="75">
        <f>MAX(0,(H529-Constantes!$D$14)*(1-EXP(-Constantes!$D$22)))</f>
        <v>0.14582345689888582</v>
      </c>
      <c r="J529" s="75">
        <f t="shared" si="72"/>
        <v>160.54369686656628</v>
      </c>
      <c r="K529" s="75">
        <f>MAX(0,(J529-Constantes!$D$13)*(1-EXP(-Constantes!$D$23)))</f>
        <v>0.82920238386088252</v>
      </c>
      <c r="L529" s="75">
        <f t="shared" si="73"/>
        <v>0.97502584075976828</v>
      </c>
      <c r="M529" s="75">
        <f>0.0526*F529*Observaciones!$F528^1.218</f>
        <v>0</v>
      </c>
      <c r="N529" s="75">
        <f>M529*Constantes!$D$38</f>
        <v>0</v>
      </c>
      <c r="O529" s="75">
        <f t="shared" si="74"/>
        <v>0</v>
      </c>
      <c r="P529" s="15"/>
      <c r="Q529" s="120">
        <v>523</v>
      </c>
      <c r="R529" s="146">
        <f>ETo!$I528*((1-Constantes!$E$19)*ETo!$K528+ETo!$L528)</f>
        <v>1.1370196398433288</v>
      </c>
      <c r="S529" s="121">
        <f>MIN(R529*Constantes!$E$17,0.8*(V528+Observaciones!$F528-T529-U529-Constantes!$D$14))</f>
        <v>0.70773397401844684</v>
      </c>
      <c r="T529" s="121">
        <f>IF(Observaciones!$F528&gt;0.05*Constantes!$E$18,((Observaciones!$F528-0.05*Constantes!$E$18)^2)/(Observaciones!$F528+0.95*Constantes!$E$18),0)</f>
        <v>0</v>
      </c>
      <c r="U529" s="121">
        <f>MAX(0,V528+Observaciones!$F528-T529-Constantes!$D$13)</f>
        <v>0</v>
      </c>
      <c r="V529" s="121">
        <f>V528+Observaciones!$F528-T529-S529-U529-W528</f>
        <v>36.097087934375182</v>
      </c>
      <c r="W529" s="121">
        <f>MAX(0,(V529-Constantes!$D$14)*(1-EXP(-Constantes!$D$22)))</f>
        <v>0.14589324110240082</v>
      </c>
      <c r="X529" s="119">
        <f>X528+(Entradas!$E$19*U529-Y528)/(800*Entradas!$D$44)</f>
        <v>0</v>
      </c>
      <c r="Y529" s="119">
        <f>8000*Entradas!$D$45*X529/Constantes!$E$32</f>
        <v>0</v>
      </c>
      <c r="Z529" s="119">
        <f>10*Escenarios!$E$11*T529</f>
        <v>0</v>
      </c>
      <c r="AA529" s="119">
        <f>10*Escenarios!$E$11*Y529</f>
        <v>0</v>
      </c>
      <c r="AB529" s="119">
        <f>0.001*Observaciones!$F528*Escenarios!$E$9</f>
        <v>0</v>
      </c>
      <c r="AC529" s="119">
        <f>Observaciones!$I528</f>
        <v>0</v>
      </c>
      <c r="AD529" s="119">
        <f>MIN(0.0005*ETo!$M528*Escenarios!$E$9*(AH528/Constantes!$E$27)^(2/3),AH528+Z529+AA529+AB529+AC529)</f>
        <v>3.2978979133462811</v>
      </c>
      <c r="AE529" s="119">
        <f>MIN(Constantes!$E$26*(AH528/Constantes!$E$27)^(2/3),AH528+Z529+AA529+AB529+AC529-AD529)</f>
        <v>18.976509403377982</v>
      </c>
      <c r="AF529" s="119">
        <f>MIN(Entradas!$E$20,AH528+Z529+AA529+AB529+AC529-AD529-AE529)</f>
        <v>1</v>
      </c>
      <c r="AG529" s="119">
        <f>MAX(0,AH528+Z529+AA529+AB529+AC529-AD529-AE529-AF529-Constantes!$E$27)</f>
        <v>0</v>
      </c>
      <c r="AH529" s="119">
        <f t="shared" si="75"/>
        <v>6138.2509828044613</v>
      </c>
      <c r="AI529" s="119">
        <f>(Escenarios!$E$11*S529+0.1*AD529)/(Escenarios!$E$12)</f>
        <v>0.70704605414202992</v>
      </c>
      <c r="AJ529" s="119">
        <f>AG529/10/Escenarios!$E$12</f>
        <v>0</v>
      </c>
      <c r="AK529" s="119">
        <f>(Escenarios!$E$11*U529+0.1*AE529)/(Escenarios!$E$12)</f>
        <v>5.4218598295365669E-2</v>
      </c>
      <c r="AL529" s="121">
        <f t="shared" si="76"/>
        <v>165.86652892537722</v>
      </c>
      <c r="AM529" s="121">
        <f>MAX(0,(AL529-Constantes!$D$13)*(1-EXP(-Constantes!$D$23)))</f>
        <v>0.86596987059501063</v>
      </c>
      <c r="AN529" s="121">
        <f>AJ529+W529*Escenarios!$E$11/Escenarios!$E$12+AM529</f>
        <v>1.0097789225388056</v>
      </c>
      <c r="AO529" s="121">
        <f>0.0526*AJ529*Observaciones!$F528^1.218</f>
        <v>0</v>
      </c>
      <c r="AP529" s="121">
        <f>AO529*Constantes!$E$38</f>
        <v>0</v>
      </c>
      <c r="AQ529" s="121">
        <f t="shared" si="77"/>
        <v>0</v>
      </c>
      <c r="AR529" s="15"/>
      <c r="AS529" s="74">
        <v>523</v>
      </c>
      <c r="AT529" s="146">
        <f>ETo!$I528*((1-Constantes!$F$19)*ETo!$K528+ETo!$L528)</f>
        <v>1.13760406037406</v>
      </c>
      <c r="AU529" s="121">
        <f>MIN(AT529*Constantes!$F$17,0.8*(AX528+Observaciones!$F528-AV529-AW529-Constantes!$D$14))</f>
        <v>0.70973226461028405</v>
      </c>
      <c r="AV529" s="121">
        <f>IF(Observaciones!$F528&gt;0.05*Constantes!$F$18,((Observaciones!$F528-0.05*Constantes!$F$18)^2)/(Observaciones!$F528+0.95*Constantes!$F$18),0)</f>
        <v>0</v>
      </c>
      <c r="AW529" s="121">
        <f>MAX(0,AX528+Observaciones!$F528-AV529-Constantes!$D$13)</f>
        <v>0</v>
      </c>
      <c r="AX529" s="121">
        <f>AX528+Observaciones!$F528-AV529-AU529-AW529-AY528</f>
        <v>36.112971824382974</v>
      </c>
      <c r="AY529" s="121">
        <f>MAX(0,(AX529-Constantes!$D$14)*(1-EXP(-Constantes!$D$22)))</f>
        <v>0.14611191930993306</v>
      </c>
      <c r="AZ529" s="119">
        <f>AZ528+(Entradas!$F$19*AW529-BA528)/(800*Entradas!$D$44)</f>
        <v>0</v>
      </c>
      <c r="BA529" s="119">
        <f>8000*Entradas!$D$45*AZ529/Constantes!$F$32</f>
        <v>0</v>
      </c>
      <c r="BB529" s="119">
        <f>10*Escenarios!$F$11*AV529</f>
        <v>0</v>
      </c>
      <c r="BC529" s="119">
        <f>10*Escenarios!$F$11*BA529</f>
        <v>0</v>
      </c>
      <c r="BD529" s="119">
        <f>0.001*Observaciones!$F528*Escenarios!$F$9</f>
        <v>0</v>
      </c>
      <c r="BE529" s="119">
        <f>Observaciones!$I528</f>
        <v>0</v>
      </c>
      <c r="BF529" s="119">
        <f>MIN(0.0005*ETo!$M528*Escenarios!$F$9*(BJ528/Constantes!$F$27)^(2/3),BJ528+BB529+BE529+BC529+BD529)</f>
        <v>8.4514524469092933</v>
      </c>
      <c r="BG529" s="119">
        <f>MIN(Constantes!$F$26*(BJ528/Constantes!$F$27)^(2/3),BJ528+BB529+BC529+BD529+BE529-BF529)</f>
        <v>48.630694777402645</v>
      </c>
      <c r="BH529" s="119">
        <f>MIN(Entradas!$F$20,BJ528+BB529+BC529+BD529+BE529-BF529-BG529)</f>
        <v>1</v>
      </c>
      <c r="BI529" s="119">
        <f>MAX(0,BJ528+BB529+BC529+BD529+BE529-BF529-BG529-BH529-Constantes!$F$27)</f>
        <v>0</v>
      </c>
      <c r="BJ529" s="119">
        <f t="shared" si="78"/>
        <v>3101.5714481211267</v>
      </c>
      <c r="BK529" s="119">
        <f>(Escenarios!$F$11*AU529+0.1*BF529)/(Escenarios!$F$12)</f>
        <v>0.69332314219515156</v>
      </c>
      <c r="BL529" s="119">
        <f>BI529/10/Escenarios!$F$12</f>
        <v>0</v>
      </c>
      <c r="BM529" s="119">
        <f>(Escenarios!$F$11*AW529+0.1*BG529)/(Escenarios!$F$12)</f>
        <v>0.13894484222115042</v>
      </c>
      <c r="BN529" s="121">
        <f t="shared" si="79"/>
        <v>173.1116769071252</v>
      </c>
      <c r="BO529" s="121">
        <f>MAX(0,(BN529-Constantes!$D$13)*(1-EXP(-Constantes!$D$23)))</f>
        <v>0.91601576333828472</v>
      </c>
      <c r="BP529" s="121">
        <f>BL529+AY529*Escenarios!$F$11/Escenarios!$F$12+BO529</f>
        <v>1.0537784301162216</v>
      </c>
      <c r="BQ529" s="121">
        <f>0.0526*BL529*Observaciones!$F528^1.218</f>
        <v>0</v>
      </c>
      <c r="BR529" s="121">
        <f>BQ529*Constantes!$F$38</f>
        <v>0</v>
      </c>
      <c r="BS529" s="121">
        <f t="shared" si="80"/>
        <v>0</v>
      </c>
      <c r="BT529" s="15"/>
      <c r="BU529" s="74">
        <v>523</v>
      </c>
      <c r="BV529" s="75">
        <f>0.0526*Observaciones!$F528^2.218</f>
        <v>0</v>
      </c>
      <c r="BW529" s="75">
        <f>IF(Observaciones!$F528&gt;0.05*$CA$7,((Observaciones!$F528-0.05*$CA$7)^2)/(Observaciones!$F528+0.95*$CA$7),0)</f>
        <v>0</v>
      </c>
      <c r="BX529" s="75">
        <f>0.0526*BW529*Observaciones!$F528^1.218</f>
        <v>0</v>
      </c>
      <c r="BY529" s="27"/>
      <c r="BZ529" s="27"/>
      <c r="CA529" s="103"/>
      <c r="CB529" s="37"/>
    </row>
    <row r="530" spans="2:80" s="2" customFormat="1" ht="14.5" x14ac:dyDescent="0.35">
      <c r="B530" s="36"/>
      <c r="C530" s="74">
        <v>524</v>
      </c>
      <c r="D530" s="146">
        <f>ETo!$I529*((1-Constantes!$D$19)*ETo!$K529+ETo!$L529)</f>
        <v>1.1337113637114005</v>
      </c>
      <c r="E530" s="75">
        <f>MIN(D530*Constantes!$D$17,0.8*(H529+Observaciones!$F529-F530-G530-Constantes!$D$14))</f>
        <v>0.70516357560630583</v>
      </c>
      <c r="F530" s="75">
        <f>IF(Observaciones!$F529&gt;0.05*Constantes!$D$18,((Observaciones!$F529-0.05*Constantes!$D$18)^2)/(Observaciones!$F529+0.95*Constantes!$D$18),0)</f>
        <v>0</v>
      </c>
      <c r="G530" s="75">
        <f>MAX(0,H529+Observaciones!$F529-F530-Constantes!$D$13)</f>
        <v>0</v>
      </c>
      <c r="H530" s="75">
        <f>H529+Observaciones!$F529-F530-E530-G530-I529</f>
        <v>38.241032062933442</v>
      </c>
      <c r="I530" s="75">
        <f>MAX(0,(H530-Constantes!$D$14)*(1-EXP(-Constantes!$D$22)))</f>
        <v>0.17540955346998985</v>
      </c>
      <c r="J530" s="75">
        <f t="shared" si="72"/>
        <v>159.71449448270539</v>
      </c>
      <c r="K530" s="75">
        <f>MAX(0,(J530-Constantes!$D$13)*(1-EXP(-Constantes!$D$23)))</f>
        <v>0.82347466461074281</v>
      </c>
      <c r="L530" s="75">
        <f t="shared" si="73"/>
        <v>0.99888421808073269</v>
      </c>
      <c r="M530" s="75">
        <f>0.0526*F530*Observaciones!$F529^1.218</f>
        <v>0</v>
      </c>
      <c r="N530" s="75">
        <f>M530*Constantes!$D$38</f>
        <v>0</v>
      </c>
      <c r="O530" s="75">
        <f t="shared" si="74"/>
        <v>0</v>
      </c>
      <c r="P530" s="15"/>
      <c r="Q530" s="120">
        <v>524</v>
      </c>
      <c r="R530" s="146">
        <f>ETo!$I529*((1-Constantes!$E$19)*ETo!$K529+ETo!$L529)</f>
        <v>1.1338947253507496</v>
      </c>
      <c r="S530" s="121">
        <f>MIN(R530*Constantes!$E$17,0.8*(V529+Observaciones!$F529-T530-U530-Constantes!$D$14))</f>
        <v>0.70578888171326415</v>
      </c>
      <c r="T530" s="121">
        <f>IF(Observaciones!$F529&gt;0.05*Constantes!$E$18,((Observaciones!$F529-0.05*Constantes!$E$18)^2)/(Observaciones!$F529+0.95*Constantes!$E$18),0)</f>
        <v>0</v>
      </c>
      <c r="U530" s="121">
        <f>MAX(0,V529+Observaciones!$F529-T530-Constantes!$D$13)</f>
        <v>0</v>
      </c>
      <c r="V530" s="121">
        <f>V529+Observaciones!$F529-T530-S530-U530-W529</f>
        <v>38.245405811559522</v>
      </c>
      <c r="W530" s="121">
        <f>MAX(0,(V530-Constantes!$D$14)*(1-EXP(-Constantes!$D$22)))</f>
        <v>0.17546976815979687</v>
      </c>
      <c r="X530" s="119">
        <f>X529+(Entradas!$E$19*U530-Y529)/(800*Entradas!$D$44)</f>
        <v>0</v>
      </c>
      <c r="Y530" s="119">
        <f>8000*Entradas!$D$45*X530/Constantes!$E$32</f>
        <v>0</v>
      </c>
      <c r="Z530" s="119">
        <f>10*Escenarios!$E$11*T530</f>
        <v>0</v>
      </c>
      <c r="AA530" s="119">
        <f>10*Escenarios!$E$11*Y530</f>
        <v>0</v>
      </c>
      <c r="AB530" s="119">
        <f>0.001*Observaciones!$F529*Escenarios!$E$9</f>
        <v>15</v>
      </c>
      <c r="AC530" s="119">
        <f>Observaciones!$I529</f>
        <v>0</v>
      </c>
      <c r="AD530" s="119">
        <f>MIN(0.0005*ETo!$M529*Escenarios!$E$9*(AH529/Constantes!$E$27)^(2/3),AH529+Z530+AA530+AB530+AC530)</f>
        <v>3.2811713996493896</v>
      </c>
      <c r="AE530" s="119">
        <f>MIN(Constantes!$E$26*(AH529/Constantes!$E$27)^(2/3),AH529+Z530+AA530+AB530+AC530-AD530)</f>
        <v>18.928691641126502</v>
      </c>
      <c r="AF530" s="119">
        <f>MIN(Entradas!$E$20,AH529+Z530+AA530+AB530+AC530-AD530-AE530)</f>
        <v>1</v>
      </c>
      <c r="AG530" s="119">
        <f>MAX(0,AH529+Z530+AA530+AB530+AC530-AD530-AE530-AF530-Constantes!$E$27)</f>
        <v>0</v>
      </c>
      <c r="AH530" s="119">
        <f t="shared" si="75"/>
        <v>6130.0411197636849</v>
      </c>
      <c r="AI530" s="119">
        <f>(Escenarios!$E$11*S530+0.1*AD530)/(Escenarios!$E$12)</f>
        <v>0.70508095883064426</v>
      </c>
      <c r="AJ530" s="119">
        <f>AG530/10/Escenarios!$E$12</f>
        <v>0</v>
      </c>
      <c r="AK530" s="119">
        <f>(Escenarios!$E$11*U530+0.1*AE530)/(Escenarios!$E$12)</f>
        <v>5.4081976117504295E-2</v>
      </c>
      <c r="AL530" s="121">
        <f t="shared" si="76"/>
        <v>165.05464103089972</v>
      </c>
      <c r="AM530" s="121">
        <f>MAX(0,(AL530-Constantes!$D$13)*(1-EXP(-Constantes!$D$23)))</f>
        <v>0.86036175125929193</v>
      </c>
      <c r="AN530" s="121">
        <f>AJ530+W530*Escenarios!$E$11/Escenarios!$E$12+AM530</f>
        <v>1.0333248084453774</v>
      </c>
      <c r="AO530" s="121">
        <f>0.0526*AJ530*Observaciones!$F529^1.218</f>
        <v>0</v>
      </c>
      <c r="AP530" s="121">
        <f>AO530*Constantes!$E$38</f>
        <v>0</v>
      </c>
      <c r="AQ530" s="121">
        <f t="shared" si="77"/>
        <v>0</v>
      </c>
      <c r="AR530" s="15"/>
      <c r="AS530" s="74">
        <v>524</v>
      </c>
      <c r="AT530" s="146">
        <f>ETo!$I529*((1-Constantes!$F$19)*ETo!$K529+ETo!$L529)</f>
        <v>1.1344781487486775</v>
      </c>
      <c r="AU530" s="121">
        <f>MIN(AT530*Constantes!$F$17,0.8*(AX529+Observaciones!$F529-AV530-AW530-Constantes!$D$14))</f>
        <v>0.70778206030446877</v>
      </c>
      <c r="AV530" s="121">
        <f>IF(Observaciones!$F529&gt;0.05*Constantes!$F$18,((Observaciones!$F529-0.05*Constantes!$F$18)^2)/(Observaciones!$F529+0.95*Constantes!$F$18),0)</f>
        <v>0</v>
      </c>
      <c r="AW530" s="121">
        <f>MAX(0,AX529+Observaciones!$F529-AV530-Constantes!$D$13)</f>
        <v>0</v>
      </c>
      <c r="AX530" s="121">
        <f>AX529+Observaciones!$F529-AV530-AU530-AW530-AY529</f>
        <v>38.259077844768576</v>
      </c>
      <c r="AY530" s="121">
        <f>MAX(0,(AX530-Constantes!$D$14)*(1-EXP(-Constantes!$D$22)))</f>
        <v>0.17565799508116253</v>
      </c>
      <c r="AZ530" s="119">
        <f>AZ529+(Entradas!$F$19*AW530-BA529)/(800*Entradas!$D$44)</f>
        <v>0</v>
      </c>
      <c r="BA530" s="119">
        <f>8000*Entradas!$D$45*AZ530/Constantes!$F$32</f>
        <v>0</v>
      </c>
      <c r="BB530" s="119">
        <f>10*Escenarios!$F$11*AV530</f>
        <v>0</v>
      </c>
      <c r="BC530" s="119">
        <f>10*Escenarios!$F$11*BA530</f>
        <v>0</v>
      </c>
      <c r="BD530" s="119">
        <f>0.001*Observaciones!$F529*Escenarios!$F$9</f>
        <v>60</v>
      </c>
      <c r="BE530" s="119">
        <f>Observaciones!$I529</f>
        <v>0</v>
      </c>
      <c r="BF530" s="119">
        <f>MIN(0.0005*ETo!$M529*Escenarios!$F$9*(BJ529/Constantes!$F$27)^(2/3),BJ529+BB530+BE530+BC530+BD530)</f>
        <v>8.3262032344734163</v>
      </c>
      <c r="BG530" s="119">
        <f>MIN(Constantes!$F$26*(BJ529/Constantes!$F$27)^(2/3),BJ529+BB530+BC530+BD530+BE530-BF530)</f>
        <v>48.032886542756721</v>
      </c>
      <c r="BH530" s="119">
        <f>MIN(Entradas!$F$20,BJ529+BB530+BC530+BD530+BE530-BF530-BG530)</f>
        <v>1</v>
      </c>
      <c r="BI530" s="119">
        <f>MAX(0,BJ529+BB530+BC530+BD530+BE530-BF530-BG530-BH530-Constantes!$F$27)</f>
        <v>0</v>
      </c>
      <c r="BJ530" s="119">
        <f t="shared" si="78"/>
        <v>3104.2123583438965</v>
      </c>
      <c r="BK530" s="119">
        <f>(Escenarios!$F$11*AU530+0.1*BF530)/(Escenarios!$F$12)</f>
        <v>0.69112652324270885</v>
      </c>
      <c r="BL530" s="119">
        <f>BI530/10/Escenarios!$F$12</f>
        <v>0</v>
      </c>
      <c r="BM530" s="119">
        <f>(Escenarios!$F$11*AW530+0.1*BG530)/(Escenarios!$F$12)</f>
        <v>0.13723681869359064</v>
      </c>
      <c r="BN530" s="121">
        <f t="shared" si="79"/>
        <v>172.3328979624805</v>
      </c>
      <c r="BO530" s="121">
        <f>MAX(0,(BN530-Constantes!$D$13)*(1-EXP(-Constantes!$D$23)))</f>
        <v>0.91063634422461115</v>
      </c>
      <c r="BP530" s="121">
        <f>BL530+AY530*Escenarios!$F$11/Escenarios!$F$12+BO530</f>
        <v>1.0762567395868501</v>
      </c>
      <c r="BQ530" s="121">
        <f>0.0526*BL530*Observaciones!$F529^1.218</f>
        <v>0</v>
      </c>
      <c r="BR530" s="121">
        <f>BQ530*Constantes!$F$38</f>
        <v>0</v>
      </c>
      <c r="BS530" s="121">
        <f t="shared" si="80"/>
        <v>0</v>
      </c>
      <c r="BT530" s="15"/>
      <c r="BU530" s="74">
        <v>524</v>
      </c>
      <c r="BV530" s="75">
        <f>0.0526*Observaciones!$F529^2.218</f>
        <v>0.6015070018585239</v>
      </c>
      <c r="BW530" s="75">
        <f>IF(Observaciones!$F529&gt;0.05*$CA$7,((Observaciones!$F529-0.05*$CA$7)^2)/(Observaciones!$F529+0.95*$CA$7),0)</f>
        <v>4.4793357041742955E-2</v>
      </c>
      <c r="BX530" s="75">
        <f>0.0526*BW530*Observaciones!$F529^1.218</f>
        <v>8.981172632452402E-3</v>
      </c>
      <c r="BY530" s="27"/>
      <c r="BZ530" s="27"/>
      <c r="CA530" s="103"/>
      <c r="CB530" s="37"/>
    </row>
    <row r="531" spans="2:80" s="2" customFormat="1" ht="14.5" x14ac:dyDescent="0.35">
      <c r="B531" s="36"/>
      <c r="C531" s="74">
        <v>525</v>
      </c>
      <c r="D531" s="146">
        <f>ETo!$I530*((1-Constantes!$D$19)*ETo!$K530+ETo!$L530)</f>
        <v>1.0898940127629844</v>
      </c>
      <c r="E531" s="75">
        <f>MIN(D531*Constantes!$D$17,0.8*(H530+Observaciones!$F530-F531-G531-Constantes!$D$14))</f>
        <v>0.67790937241367821</v>
      </c>
      <c r="F531" s="75">
        <f>IF(Observaciones!$F530&gt;0.05*Constantes!$D$18,((Observaciones!$F530-0.05*Constantes!$D$18)^2)/(Observaciones!$F530+0.95*Constantes!$D$18),0)</f>
        <v>0</v>
      </c>
      <c r="G531" s="75">
        <f>MAX(0,H530+Observaciones!$F530-F531-Constantes!$D$13)</f>
        <v>0</v>
      </c>
      <c r="H531" s="75">
        <f>H530+Observaciones!$F530-F531-E531-G531-I530</f>
        <v>37.387713137049772</v>
      </c>
      <c r="I531" s="75">
        <f>MAX(0,(H531-Constantes!$D$14)*(1-EXP(-Constantes!$D$22)))</f>
        <v>0.16366165965594007</v>
      </c>
      <c r="J531" s="75">
        <f t="shared" si="72"/>
        <v>158.89101981809463</v>
      </c>
      <c r="K531" s="75">
        <f>MAX(0,(J531-Constantes!$D$13)*(1-EXP(-Constantes!$D$23)))</f>
        <v>0.81778650960745869</v>
      </c>
      <c r="L531" s="75">
        <f t="shared" si="73"/>
        <v>0.98144816926339873</v>
      </c>
      <c r="M531" s="75">
        <f>0.0526*F531*Observaciones!$F530^1.218</f>
        <v>0</v>
      </c>
      <c r="N531" s="75">
        <f>M531*Constantes!$D$38</f>
        <v>0</v>
      </c>
      <c r="O531" s="75">
        <f t="shared" si="74"/>
        <v>0</v>
      </c>
      <c r="P531" s="15"/>
      <c r="Q531" s="120">
        <v>525</v>
      </c>
      <c r="R531" s="146">
        <f>ETo!$I530*((1-Constantes!$E$19)*ETo!$K530+ETo!$L530)</f>
        <v>1.0900697131263604</v>
      </c>
      <c r="S531" s="121">
        <f>MIN(R531*Constantes!$E$17,0.8*(V530+Observaciones!$F530-T531-U531-Constantes!$D$14))</f>
        <v>0.67851015320577079</v>
      </c>
      <c r="T531" s="121">
        <f>IF(Observaciones!$F530&gt;0.05*Constantes!$E$18,((Observaciones!$F530-0.05*Constantes!$E$18)^2)/(Observaciones!$F530+0.95*Constantes!$E$18),0)</f>
        <v>0</v>
      </c>
      <c r="U531" s="121">
        <f>MAX(0,V530+Observaciones!$F530-T531-Constantes!$D$13)</f>
        <v>0</v>
      </c>
      <c r="V531" s="121">
        <f>V530+Observaciones!$F530-T531-S531-U531-W530</f>
        <v>37.39142589019395</v>
      </c>
      <c r="W531" s="121">
        <f>MAX(0,(V531-Constantes!$D$14)*(1-EXP(-Constantes!$D$22)))</f>
        <v>0.16371277422561917</v>
      </c>
      <c r="X531" s="119">
        <f>X530+(Entradas!$E$19*U531-Y530)/(800*Entradas!$D$44)</f>
        <v>0</v>
      </c>
      <c r="Y531" s="119">
        <f>8000*Entradas!$D$45*X531/Constantes!$E$32</f>
        <v>0</v>
      </c>
      <c r="Z531" s="119">
        <f>10*Escenarios!$E$11*T531</f>
        <v>0</v>
      </c>
      <c r="AA531" s="119">
        <f>10*Escenarios!$E$11*Y531</f>
        <v>0</v>
      </c>
      <c r="AB531" s="119">
        <f>0.001*Observaciones!$F530*Escenarios!$E$9</f>
        <v>0</v>
      </c>
      <c r="AC531" s="119">
        <f>Observaciones!$I530</f>
        <v>0</v>
      </c>
      <c r="AD531" s="119">
        <f>MIN(0.0005*ETo!$M530*Escenarios!$E$9*(AH530/Constantes!$E$27)^(2/3),AH530+Z531+AA531+AB531+AC531)</f>
        <v>3.1496685939211146</v>
      </c>
      <c r="AE531" s="119">
        <f>MIN(Constantes!$E$26*(AH530/Constantes!$E$27)^(2/3),AH530+Z531+AA531+AB531+AC531-AD531)</f>
        <v>18.911809891102948</v>
      </c>
      <c r="AF531" s="119">
        <f>MIN(Entradas!$E$20,AH530+Z531+AA531+AB531+AC531-AD531-AE531)</f>
        <v>1</v>
      </c>
      <c r="AG531" s="119">
        <f>MAX(0,AH530+Z531+AA531+AB531+AC531-AD531-AE531-AF531-Constantes!$E$27)</f>
        <v>0</v>
      </c>
      <c r="AH531" s="119">
        <f t="shared" si="75"/>
        <v>6106.9796412786609</v>
      </c>
      <c r="AI531" s="119">
        <f>(Escenarios!$E$11*S531+0.1*AD531)/(Escenarios!$E$12)</f>
        <v>0.67781620414260579</v>
      </c>
      <c r="AJ531" s="119">
        <f>AG531/10/Escenarios!$E$12</f>
        <v>0</v>
      </c>
      <c r="AK531" s="119">
        <f>(Escenarios!$E$11*U531+0.1*AE531)/(Escenarios!$E$12)</f>
        <v>5.4033742546008422E-2</v>
      </c>
      <c r="AL531" s="121">
        <f t="shared" si="76"/>
        <v>164.24831302218644</v>
      </c>
      <c r="AM531" s="121">
        <f>MAX(0,(AL531-Constantes!$D$13)*(1-EXP(-Constantes!$D$23)))</f>
        <v>0.85479203685985927</v>
      </c>
      <c r="AN531" s="121">
        <f>AJ531+W531*Escenarios!$E$11/Escenarios!$E$12+AM531</f>
        <v>1.0161660571679696</v>
      </c>
      <c r="AO531" s="121">
        <f>0.0526*AJ531*Observaciones!$F530^1.218</f>
        <v>0</v>
      </c>
      <c r="AP531" s="121">
        <f>AO531*Constantes!$E$38</f>
        <v>0</v>
      </c>
      <c r="AQ531" s="121">
        <f t="shared" si="77"/>
        <v>0</v>
      </c>
      <c r="AR531" s="15"/>
      <c r="AS531" s="74">
        <v>525</v>
      </c>
      <c r="AT531" s="146">
        <f>ETo!$I530*((1-Constantes!$F$19)*ETo!$K530+ETo!$L530)</f>
        <v>1.0906287597371012</v>
      </c>
      <c r="AU531" s="121">
        <f>MIN(AT531*Constantes!$F$17,0.8*(AX530+Observaciones!$F530-AV531-AW531-Constantes!$D$14))</f>
        <v>0.68042515534165582</v>
      </c>
      <c r="AV531" s="121">
        <f>IF(Observaciones!$F530&gt;0.05*Constantes!$F$18,((Observaciones!$F530-0.05*Constantes!$F$18)^2)/(Observaciones!$F530+0.95*Constantes!$F$18),0)</f>
        <v>0</v>
      </c>
      <c r="AW531" s="121">
        <f>MAX(0,AX530+Observaciones!$F530-AV531-Constantes!$D$13)</f>
        <v>0</v>
      </c>
      <c r="AX531" s="121">
        <f>AX530+Observaciones!$F530-AV531-AU531-AW531-AY530</f>
        <v>37.402994694345757</v>
      </c>
      <c r="AY531" s="121">
        <f>MAX(0,(AX531-Constantes!$D$14)*(1-EXP(-Constantes!$D$22)))</f>
        <v>0.16387204537103556</v>
      </c>
      <c r="AZ531" s="119">
        <f>AZ530+(Entradas!$F$19*AW531-BA530)/(800*Entradas!$D$44)</f>
        <v>0</v>
      </c>
      <c r="BA531" s="119">
        <f>8000*Entradas!$D$45*AZ531/Constantes!$F$32</f>
        <v>0</v>
      </c>
      <c r="BB531" s="119">
        <f>10*Escenarios!$F$11*AV531</f>
        <v>0</v>
      </c>
      <c r="BC531" s="119">
        <f>10*Escenarios!$F$11*BA531</f>
        <v>0</v>
      </c>
      <c r="BD531" s="119">
        <f>0.001*Observaciones!$F530*Escenarios!$F$9</f>
        <v>0</v>
      </c>
      <c r="BE531" s="119">
        <f>Observaciones!$I530</f>
        <v>0</v>
      </c>
      <c r="BF531" s="119">
        <f>MIN(0.0005*ETo!$M530*Escenarios!$F$9*(BJ530/Constantes!$F$27)^(2/3),BJ530+BB531+BE531+BC531+BD531)</f>
        <v>8.0041805277117835</v>
      </c>
      <c r="BG531" s="119">
        <f>MIN(Constantes!$F$26*(BJ530/Constantes!$F$27)^(2/3),BJ530+BB531+BC531+BD531+BE531-BF531)</f>
        <v>48.060148539533792</v>
      </c>
      <c r="BH531" s="119">
        <f>MIN(Entradas!$F$20,BJ530+BB531+BC531+BD531+BE531-BF531-BG531)</f>
        <v>1</v>
      </c>
      <c r="BI531" s="119">
        <f>MAX(0,BJ530+BB531+BC531+BD531+BE531-BF531-BG531-BH531-Constantes!$F$27)</f>
        <v>0</v>
      </c>
      <c r="BJ531" s="119">
        <f t="shared" si="78"/>
        <v>3047.148029276651</v>
      </c>
      <c r="BK531" s="119">
        <f>(Escenarios!$F$11*AU531+0.1*BF531)/(Escenarios!$F$12)</f>
        <v>0.66441280511559486</v>
      </c>
      <c r="BL531" s="119">
        <f>BI531/10/Escenarios!$F$12</f>
        <v>0</v>
      </c>
      <c r="BM531" s="119">
        <f>(Escenarios!$F$11*AW531+0.1*BG531)/(Escenarios!$F$12)</f>
        <v>0.13731471011295371</v>
      </c>
      <c r="BN531" s="121">
        <f t="shared" si="79"/>
        <v>171.55957632836885</v>
      </c>
      <c r="BO531" s="121">
        <f>MAX(0,(BN531-Constantes!$D$13)*(1-EXP(-Constantes!$D$23)))</f>
        <v>0.90529462150834605</v>
      </c>
      <c r="BP531" s="121">
        <f>BL531+AY531*Escenarios!$F$11/Escenarios!$F$12+BO531</f>
        <v>1.0598025500010366</v>
      </c>
      <c r="BQ531" s="121">
        <f>0.0526*BL531*Observaciones!$F530^1.218</f>
        <v>0</v>
      </c>
      <c r="BR531" s="121">
        <f>BQ531*Constantes!$F$38</f>
        <v>0</v>
      </c>
      <c r="BS531" s="121">
        <f t="shared" si="80"/>
        <v>0</v>
      </c>
      <c r="BT531" s="15"/>
      <c r="BU531" s="74">
        <v>525</v>
      </c>
      <c r="BV531" s="75">
        <f>0.0526*Observaciones!$F530^2.218</f>
        <v>0</v>
      </c>
      <c r="BW531" s="75">
        <f>IF(Observaciones!$F530&gt;0.05*$CA$7,((Observaciones!$F530-0.05*$CA$7)^2)/(Observaciones!$F530+0.95*$CA$7),0)</f>
        <v>0</v>
      </c>
      <c r="BX531" s="75">
        <f>0.0526*BW531*Observaciones!$F530^1.218</f>
        <v>0</v>
      </c>
      <c r="BY531" s="27"/>
      <c r="BZ531" s="27"/>
      <c r="CA531" s="103"/>
      <c r="CB531" s="37"/>
    </row>
    <row r="532" spans="2:80" s="2" customFormat="1" ht="14.5" x14ac:dyDescent="0.35">
      <c r="B532" s="36"/>
      <c r="C532" s="74">
        <v>526</v>
      </c>
      <c r="D532" s="146">
        <f>ETo!$I531*((1-Constantes!$D$19)*ETo!$K531+ETo!$L531)</f>
        <v>1.0904085087987234</v>
      </c>
      <c r="E532" s="75">
        <f>MIN(D532*Constantes!$D$17,0.8*(H531+Observaciones!$F531-F532-G532-Constantes!$D$14))</f>
        <v>0.67822938672755906</v>
      </c>
      <c r="F532" s="75">
        <f>IF(Observaciones!$F531&gt;0.05*Constantes!$D$18,((Observaciones!$F531-0.05*Constantes!$D$18)^2)/(Observaciones!$F531+0.95*Constantes!$D$18),0)</f>
        <v>0</v>
      </c>
      <c r="G532" s="75">
        <f>MAX(0,H531+Observaciones!$F531-F532-Constantes!$D$13)</f>
        <v>0</v>
      </c>
      <c r="H532" s="75">
        <f>H531+Observaciones!$F531-F532-E532-G532-I531</f>
        <v>36.54582209066627</v>
      </c>
      <c r="I532" s="75">
        <f>MAX(0,(H532-Constantes!$D$14)*(1-EXP(-Constantes!$D$22)))</f>
        <v>0.15207109683598335</v>
      </c>
      <c r="J532" s="75">
        <f t="shared" si="72"/>
        <v>158.07323330848718</v>
      </c>
      <c r="K532" s="75">
        <f>MAX(0,(J532-Constantes!$D$13)*(1-EXP(-Constantes!$D$23)))</f>
        <v>0.81213764556081469</v>
      </c>
      <c r="L532" s="75">
        <f t="shared" si="73"/>
        <v>0.96420874239679799</v>
      </c>
      <c r="M532" s="75">
        <f>0.0526*F532*Observaciones!$F531^1.218</f>
        <v>0</v>
      </c>
      <c r="N532" s="75">
        <f>M532*Constantes!$D$38</f>
        <v>0</v>
      </c>
      <c r="O532" s="75">
        <f t="shared" si="74"/>
        <v>0</v>
      </c>
      <c r="P532" s="15"/>
      <c r="Q532" s="120">
        <v>526</v>
      </c>
      <c r="R532" s="146">
        <f>ETo!$I531*((1-Constantes!$E$19)*ETo!$K531+ETo!$L531)</f>
        <v>1.0905845159151852</v>
      </c>
      <c r="S532" s="121">
        <f>MIN(R532*Constantes!$E$17,0.8*(V531+Observaciones!$F531-T532-U532-Constantes!$D$14))</f>
        <v>0.67883059043552785</v>
      </c>
      <c r="T532" s="121">
        <f>IF(Observaciones!$F531&gt;0.05*Constantes!$E$18,((Observaciones!$F531-0.05*Constantes!$E$18)^2)/(Observaciones!$F531+0.95*Constantes!$E$18),0)</f>
        <v>0</v>
      </c>
      <c r="U532" s="121">
        <f>MAX(0,V531+Observaciones!$F531-T532-Constantes!$D$13)</f>
        <v>0</v>
      </c>
      <c r="V532" s="121">
        <f>V531+Observaciones!$F531-T532-S532-U532-W531</f>
        <v>36.548882525532797</v>
      </c>
      <c r="W532" s="121">
        <f>MAX(0,(V532-Constantes!$D$14)*(1-EXP(-Constantes!$D$22)))</f>
        <v>0.15211323074716965</v>
      </c>
      <c r="X532" s="119">
        <f>X531+(Entradas!$E$19*U532-Y531)/(800*Entradas!$D$44)</f>
        <v>0</v>
      </c>
      <c r="Y532" s="119">
        <f>8000*Entradas!$D$45*X532/Constantes!$E$32</f>
        <v>0</v>
      </c>
      <c r="Z532" s="119">
        <f>10*Escenarios!$E$11*T532</f>
        <v>0</v>
      </c>
      <c r="AA532" s="119">
        <f>10*Escenarios!$E$11*Y532</f>
        <v>0</v>
      </c>
      <c r="AB532" s="119">
        <f>0.001*Observaciones!$F531*Escenarios!$E$9</f>
        <v>0</v>
      </c>
      <c r="AC532" s="119">
        <f>Observaciones!$I531</f>
        <v>0</v>
      </c>
      <c r="AD532" s="119">
        <f>MIN(0.0005*ETo!$M531*Escenarios!$E$9*(AH531/Constantes!$E$27)^(2/3),AH531+Z532+AA532+AB532+AC532)</f>
        <v>3.143975582758769</v>
      </c>
      <c r="AE532" s="119">
        <f>MIN(Constantes!$E$26*(AH531/Constantes!$E$27)^(2/3),AH531+Z532+AA532+AB532+AC532-AD532)</f>
        <v>18.86434873970579</v>
      </c>
      <c r="AF532" s="119">
        <f>MIN(Entradas!$E$20,AH531+Z532+AA532+AB532+AC532-AD532-AE532)</f>
        <v>1</v>
      </c>
      <c r="AG532" s="119">
        <f>MAX(0,AH531+Z532+AA532+AB532+AC532-AD532-AE532-AF532-Constantes!$E$27)</f>
        <v>0</v>
      </c>
      <c r="AH532" s="119">
        <f t="shared" si="75"/>
        <v>6083.9713169561965</v>
      </c>
      <c r="AI532" s="119">
        <f>(Escenarios!$E$11*S532+0.1*AD532)/(Escenarios!$E$12)</f>
        <v>0.67811579795147403</v>
      </c>
      <c r="AJ532" s="119">
        <f>AG532/10/Escenarios!$E$12</f>
        <v>0</v>
      </c>
      <c r="AK532" s="119">
        <f>(Escenarios!$E$11*U532+0.1*AE532)/(Escenarios!$E$12)</f>
        <v>5.3898139256302255E-2</v>
      </c>
      <c r="AL532" s="121">
        <f t="shared" si="76"/>
        <v>163.44741912458286</v>
      </c>
      <c r="AM532" s="121">
        <f>MAX(0,(AL532-Constantes!$D$13)*(1-EXP(-Constantes!$D$23)))</f>
        <v>0.84925985860771247</v>
      </c>
      <c r="AN532" s="121">
        <f>AJ532+W532*Escenarios!$E$11/Escenarios!$E$12+AM532</f>
        <v>0.99920004320135114</v>
      </c>
      <c r="AO532" s="121">
        <f>0.0526*AJ532*Observaciones!$F531^1.218</f>
        <v>0</v>
      </c>
      <c r="AP532" s="121">
        <f>AO532*Constantes!$E$38</f>
        <v>0</v>
      </c>
      <c r="AQ532" s="121">
        <f t="shared" si="77"/>
        <v>0</v>
      </c>
      <c r="AR532" s="15"/>
      <c r="AS532" s="74">
        <v>526</v>
      </c>
      <c r="AT532" s="146">
        <f>ETo!$I531*((1-Constantes!$F$19)*ETo!$K531+ETo!$L531)</f>
        <v>1.0911445385584746</v>
      </c>
      <c r="AU532" s="121">
        <f>MIN(AT532*Constantes!$F$17,0.8*(AX531+Observaciones!$F531-AV532-AW532-Constantes!$D$14))</f>
        <v>0.6807469411753061</v>
      </c>
      <c r="AV532" s="121">
        <f>IF(Observaciones!$F531&gt;0.05*Constantes!$F$18,((Observaciones!$F531-0.05*Constantes!$F$18)^2)/(Observaciones!$F531+0.95*Constantes!$F$18),0)</f>
        <v>0</v>
      </c>
      <c r="AW532" s="121">
        <f>MAX(0,AX531+Observaciones!$F531-AV532-Constantes!$D$13)</f>
        <v>0</v>
      </c>
      <c r="AX532" s="121">
        <f>AX531+Observaciones!$F531-AV532-AU532-AW532-AY531</f>
        <v>36.558375707799414</v>
      </c>
      <c r="AY532" s="121">
        <f>MAX(0,(AX532-Constantes!$D$14)*(1-EXP(-Constantes!$D$22)))</f>
        <v>0.15224392619273255</v>
      </c>
      <c r="AZ532" s="119">
        <f>AZ531+(Entradas!$F$19*AW532-BA531)/(800*Entradas!$D$44)</f>
        <v>0</v>
      </c>
      <c r="BA532" s="119">
        <f>8000*Entradas!$D$45*AZ532/Constantes!$F$32</f>
        <v>0</v>
      </c>
      <c r="BB532" s="119">
        <f>10*Escenarios!$F$11*AV532</f>
        <v>0</v>
      </c>
      <c r="BC532" s="119">
        <f>10*Escenarios!$F$11*BA532</f>
        <v>0</v>
      </c>
      <c r="BD532" s="119">
        <f>0.001*Observaciones!$F531*Escenarios!$F$9</f>
        <v>0</v>
      </c>
      <c r="BE532" s="119">
        <f>Observaciones!$I531</f>
        <v>0</v>
      </c>
      <c r="BF532" s="119">
        <f>MIN(0.0005*ETo!$M531*Escenarios!$F$9*(BJ531/Constantes!$F$27)^(2/3),BJ531+BB532+BE532+BC532+BD532)</f>
        <v>7.9113489893927333</v>
      </c>
      <c r="BG532" s="119">
        <f>MIN(Constantes!$F$26*(BJ531/Constantes!$F$27)^(2/3),BJ531+BB532+BC532+BD532+BE532-BF532)</f>
        <v>47.469340142415021</v>
      </c>
      <c r="BH532" s="119">
        <f>MIN(Entradas!$F$20,BJ531+BB532+BC532+BD532+BE532-BF532-BG532)</f>
        <v>1</v>
      </c>
      <c r="BI532" s="119">
        <f>MAX(0,BJ531+BB532+BC532+BD532+BE532-BF532-BG532-BH532-Constantes!$F$27)</f>
        <v>0</v>
      </c>
      <c r="BJ532" s="119">
        <f t="shared" si="78"/>
        <v>2990.7673401448433</v>
      </c>
      <c r="BK532" s="119">
        <f>(Escenarios!$F$11*AU532+0.1*BF532)/(Escenarios!$F$12)</f>
        <v>0.66445097022069644</v>
      </c>
      <c r="BL532" s="119">
        <f>BI532/10/Escenarios!$F$12</f>
        <v>0</v>
      </c>
      <c r="BM532" s="119">
        <f>(Escenarios!$F$11*AW532+0.1*BG532)/(Escenarios!$F$12)</f>
        <v>0.13562668612118578</v>
      </c>
      <c r="BN532" s="121">
        <f t="shared" si="79"/>
        <v>170.78990839298169</v>
      </c>
      <c r="BO532" s="121">
        <f>MAX(0,(BN532-Constantes!$D$13)*(1-EXP(-Constantes!$D$23)))</f>
        <v>0.89997813673269211</v>
      </c>
      <c r="BP532" s="121">
        <f>BL532+AY532*Escenarios!$F$11/Escenarios!$F$12+BO532</f>
        <v>1.0435224100001257</v>
      </c>
      <c r="BQ532" s="121">
        <f>0.0526*BL532*Observaciones!$F531^1.218</f>
        <v>0</v>
      </c>
      <c r="BR532" s="121">
        <f>BQ532*Constantes!$F$38</f>
        <v>0</v>
      </c>
      <c r="BS532" s="121">
        <f t="shared" si="80"/>
        <v>0</v>
      </c>
      <c r="BT532" s="15"/>
      <c r="BU532" s="74">
        <v>526</v>
      </c>
      <c r="BV532" s="75">
        <f>0.0526*Observaciones!$F531^2.218</f>
        <v>0</v>
      </c>
      <c r="BW532" s="75">
        <f>IF(Observaciones!$F531&gt;0.05*$CA$7,((Observaciones!$F531-0.05*$CA$7)^2)/(Observaciones!$F531+0.95*$CA$7),0)</f>
        <v>0</v>
      </c>
      <c r="BX532" s="75">
        <f>0.0526*BW532*Observaciones!$F531^1.218</f>
        <v>0</v>
      </c>
      <c r="BY532" s="27"/>
      <c r="BZ532" s="27"/>
      <c r="CA532" s="103"/>
      <c r="CB532" s="37"/>
    </row>
    <row r="533" spans="2:80" s="2" customFormat="1" ht="14.5" x14ac:dyDescent="0.35">
      <c r="B533" s="36"/>
      <c r="C533" s="74">
        <v>527</v>
      </c>
      <c r="D533" s="146">
        <f>ETo!$I532*((1-Constantes!$D$19)*ETo!$K532+ETo!$L532)</f>
        <v>1.0973506928659365</v>
      </c>
      <c r="E533" s="75">
        <f>MIN(D533*Constantes!$D$17,0.8*(H532+Observaciones!$F532-F533-G533-Constantes!$D$14))</f>
        <v>0.68254739525781427</v>
      </c>
      <c r="F533" s="75">
        <f>IF(Observaciones!$F532&gt;0.05*Constantes!$D$18,((Observaciones!$F532-0.05*Constantes!$D$18)^2)/(Observaciones!$F532+0.95*Constantes!$D$18),0)</f>
        <v>0</v>
      </c>
      <c r="G533" s="75">
        <f>MAX(0,H532+Observaciones!$F532-F533-Constantes!$D$13)</f>
        <v>0</v>
      </c>
      <c r="H533" s="75">
        <f>H532+Observaciones!$F532-F533-E533-G533-I532</f>
        <v>35.711203598572475</v>
      </c>
      <c r="I533" s="75">
        <f>MAX(0,(H533-Constantes!$D$14)*(1-EXP(-Constantes!$D$22)))</f>
        <v>0.14058065742002113</v>
      </c>
      <c r="J533" s="75">
        <f t="shared" si="72"/>
        <v>157.26109566292635</v>
      </c>
      <c r="K533" s="75">
        <f>MAX(0,(J533-Constantes!$D$13)*(1-EXP(-Constantes!$D$23)))</f>
        <v>0.80652780106834843</v>
      </c>
      <c r="L533" s="75">
        <f t="shared" si="73"/>
        <v>0.94710845848836955</v>
      </c>
      <c r="M533" s="75">
        <f>0.0526*F533*Observaciones!$F532^1.218</f>
        <v>0</v>
      </c>
      <c r="N533" s="75">
        <f>M533*Constantes!$D$38</f>
        <v>0</v>
      </c>
      <c r="O533" s="75">
        <f t="shared" si="74"/>
        <v>0</v>
      </c>
      <c r="P533" s="15"/>
      <c r="Q533" s="120">
        <v>527</v>
      </c>
      <c r="R533" s="146">
        <f>ETo!$I532*((1-Constantes!$E$19)*ETo!$K532+ETo!$L532)</f>
        <v>1.0975281580303862</v>
      </c>
      <c r="S533" s="121">
        <f>MIN(R533*Constantes!$E$17,0.8*(V532+Observaciones!$F532-T533-U533-Constantes!$D$14))</f>
        <v>0.68315263664840609</v>
      </c>
      <c r="T533" s="121">
        <f>IF(Observaciones!$F532&gt;0.05*Constantes!$E$18,((Observaciones!$F532-0.05*Constantes!$E$18)^2)/(Observaciones!$F532+0.95*Constantes!$E$18),0)</f>
        <v>0</v>
      </c>
      <c r="U533" s="121">
        <f>MAX(0,V532+Observaciones!$F532-T533-Constantes!$D$13)</f>
        <v>0</v>
      </c>
      <c r="V533" s="121">
        <f>V532+Observaciones!$F532-T533-S533-U533-W532</f>
        <v>35.713616658137219</v>
      </c>
      <c r="W533" s="121">
        <f>MAX(0,(V533-Constantes!$D$14)*(1-EXP(-Constantes!$D$22)))</f>
        <v>0.14061387872412409</v>
      </c>
      <c r="X533" s="119">
        <f>X532+(Entradas!$E$19*U533-Y532)/(800*Entradas!$D$44)</f>
        <v>0</v>
      </c>
      <c r="Y533" s="119">
        <f>8000*Entradas!$D$45*X533/Constantes!$E$32</f>
        <v>0</v>
      </c>
      <c r="Z533" s="119">
        <f>10*Escenarios!$E$11*T533</f>
        <v>0</v>
      </c>
      <c r="AA533" s="119">
        <f>10*Escenarios!$E$11*Y533</f>
        <v>0</v>
      </c>
      <c r="AB533" s="119">
        <f>0.001*Observaciones!$F532*Escenarios!$E$9</f>
        <v>0</v>
      </c>
      <c r="AC533" s="119">
        <f>Observaciones!$I532</f>
        <v>0</v>
      </c>
      <c r="AD533" s="119">
        <f>MIN(0.0005*ETo!$M532*Escenarios!$E$9*(AH532/Constantes!$E$27)^(2/3),AH532+Z533+AA533+AB533+AC533)</f>
        <v>3.1571354416254631</v>
      </c>
      <c r="AE533" s="119">
        <f>MIN(Constantes!$E$26*(AH532/Constantes!$E$27)^(2/3),AH532+Z533+AA533+AB533+AC533-AD533)</f>
        <v>18.816937408276956</v>
      </c>
      <c r="AF533" s="119">
        <f>MIN(Entradas!$E$20,AH532+Z533+AA533+AB533+AC533-AD533-AE533)</f>
        <v>1</v>
      </c>
      <c r="AG533" s="119">
        <f>MAX(0,AH532+Z533+AA533+AB533+AC533-AD533-AE533-AF533-Constantes!$E$27)</f>
        <v>0</v>
      </c>
      <c r="AH533" s="119">
        <f t="shared" si="75"/>
        <v>6060.9972441062937</v>
      </c>
      <c r="AI533" s="119">
        <f>(Escenarios!$E$11*S533+0.1*AD533)/(Escenarios!$E$12)</f>
        <v>0.68241370024378722</v>
      </c>
      <c r="AJ533" s="119">
        <f>AG533/10/Escenarios!$E$12</f>
        <v>0</v>
      </c>
      <c r="AK533" s="119">
        <f>(Escenarios!$E$11*U533+0.1*AE533)/(Escenarios!$E$12)</f>
        <v>5.3762678309362731E-2</v>
      </c>
      <c r="AL533" s="121">
        <f t="shared" si="76"/>
        <v>162.65192194428451</v>
      </c>
      <c r="AM533" s="121">
        <f>MAX(0,(AL533-Constantes!$D$13)*(1-EXP(-Constantes!$D$23)))</f>
        <v>0.84376495820497655</v>
      </c>
      <c r="AN533" s="121">
        <f>AJ533+W533*Escenarios!$E$11/Escenarios!$E$12+AM533</f>
        <v>0.98237006723304177</v>
      </c>
      <c r="AO533" s="121">
        <f>0.0526*AJ533*Observaciones!$F532^1.218</f>
        <v>0</v>
      </c>
      <c r="AP533" s="121">
        <f>AO533*Constantes!$E$38</f>
        <v>0</v>
      </c>
      <c r="AQ533" s="121">
        <f t="shared" si="77"/>
        <v>0</v>
      </c>
      <c r="AR533" s="15"/>
      <c r="AS533" s="74">
        <v>527</v>
      </c>
      <c r="AT533" s="146">
        <f>ETo!$I532*((1-Constantes!$F$19)*ETo!$K532+ETo!$L532)</f>
        <v>1.0980928199172728</v>
      </c>
      <c r="AU533" s="121">
        <f>MIN(AT533*Constantes!$F$17,0.8*(AX532+Observaciones!$F532-AV533-AW533-Constantes!$D$14))</f>
        <v>0.68508185842437752</v>
      </c>
      <c r="AV533" s="121">
        <f>IF(Observaciones!$F532&gt;0.05*Constantes!$F$18,((Observaciones!$F532-0.05*Constantes!$F$18)^2)/(Observaciones!$F532+0.95*Constantes!$F$18),0)</f>
        <v>0</v>
      </c>
      <c r="AW533" s="121">
        <f>MAX(0,AX532+Observaciones!$F532-AV533-Constantes!$D$13)</f>
        <v>0</v>
      </c>
      <c r="AX533" s="121">
        <f>AX532+Observaciones!$F532-AV533-AU533-AW533-AY532</f>
        <v>35.721049923182306</v>
      </c>
      <c r="AY533" s="121">
        <f>MAX(0,(AX533-Constantes!$D$14)*(1-EXP(-Constantes!$D$22)))</f>
        <v>0.14071621468057899</v>
      </c>
      <c r="AZ533" s="119">
        <f>AZ532+(Entradas!$F$19*AW533-BA532)/(800*Entradas!$D$44)</f>
        <v>0</v>
      </c>
      <c r="BA533" s="119">
        <f>8000*Entradas!$D$45*AZ533/Constantes!$F$32</f>
        <v>0</v>
      </c>
      <c r="BB533" s="119">
        <f>10*Escenarios!$F$11*AV533</f>
        <v>0</v>
      </c>
      <c r="BC533" s="119">
        <f>10*Escenarios!$F$11*BA533</f>
        <v>0</v>
      </c>
      <c r="BD533" s="119">
        <f>0.001*Observaciones!$F532*Escenarios!$F$9</f>
        <v>0</v>
      </c>
      <c r="BE533" s="119">
        <f>Observaciones!$I532</f>
        <v>0</v>
      </c>
      <c r="BF533" s="119">
        <f>MIN(0.0005*ETo!$M532*Escenarios!$F$9*(BJ532/Constantes!$F$27)^(2/3),BJ532+BB533+BE533+BC533+BD533)</f>
        <v>7.8659319685703304</v>
      </c>
      <c r="BG533" s="119">
        <f>MIN(Constantes!$F$26*(BJ532/Constantes!$F$27)^(2/3),BJ532+BB533+BC533+BD533+BE533-BF533)</f>
        <v>46.881976477432246</v>
      </c>
      <c r="BH533" s="119">
        <f>MIN(Entradas!$F$20,BJ532+BB533+BC533+BD533+BE533-BF533-BG533)</f>
        <v>1</v>
      </c>
      <c r="BI533" s="119">
        <f>MAX(0,BJ532+BB533+BC533+BD533+BE533-BF533-BG533-BH533-Constantes!$F$27)</f>
        <v>0</v>
      </c>
      <c r="BJ533" s="119">
        <f t="shared" si="78"/>
        <v>2935.0194316988409</v>
      </c>
      <c r="BK533" s="119">
        <f>(Escenarios!$F$11*AU533+0.1*BF533)/(Escenarios!$F$12)</f>
        <v>0.66840841499604264</v>
      </c>
      <c r="BL533" s="119">
        <f>BI533/10/Escenarios!$F$12</f>
        <v>0</v>
      </c>
      <c r="BM533" s="119">
        <f>(Escenarios!$F$11*AW533+0.1*BG533)/(Escenarios!$F$12)</f>
        <v>0.133948504221235</v>
      </c>
      <c r="BN533" s="121">
        <f t="shared" si="79"/>
        <v>170.02387876047021</v>
      </c>
      <c r="BO533" s="121">
        <f>MAX(0,(BN533-Constantes!$D$13)*(1-EXP(-Constantes!$D$23)))</f>
        <v>0.89468678355075337</v>
      </c>
      <c r="BP533" s="121">
        <f>BL533+AY533*Escenarios!$F$11/Escenarios!$F$12+BO533</f>
        <v>1.0273620716781564</v>
      </c>
      <c r="BQ533" s="121">
        <f>0.0526*BL533*Observaciones!$F532^1.218</f>
        <v>0</v>
      </c>
      <c r="BR533" s="121">
        <f>BQ533*Constantes!$F$38</f>
        <v>0</v>
      </c>
      <c r="BS533" s="121">
        <f t="shared" si="80"/>
        <v>0</v>
      </c>
      <c r="BT533" s="15"/>
      <c r="BU533" s="74">
        <v>527</v>
      </c>
      <c r="BV533" s="75">
        <f>0.0526*Observaciones!$F532^2.218</f>
        <v>0</v>
      </c>
      <c r="BW533" s="75">
        <f>IF(Observaciones!$F532&gt;0.05*$CA$7,((Observaciones!$F532-0.05*$CA$7)^2)/(Observaciones!$F532+0.95*$CA$7),0)</f>
        <v>0</v>
      </c>
      <c r="BX533" s="75">
        <f>0.0526*BW533*Observaciones!$F532^1.218</f>
        <v>0</v>
      </c>
      <c r="BY533" s="27"/>
      <c r="BZ533" s="27"/>
      <c r="CA533" s="103"/>
      <c r="CB533" s="37"/>
    </row>
    <row r="534" spans="2:80" s="2" customFormat="1" ht="14.5" x14ac:dyDescent="0.35">
      <c r="B534" s="36"/>
      <c r="C534" s="74">
        <v>528</v>
      </c>
      <c r="D534" s="146">
        <f>ETo!$I533*((1-Constantes!$D$19)*ETo!$K533+ETo!$L533)</f>
        <v>1.0795511905600665</v>
      </c>
      <c r="E534" s="75">
        <f>MIN(D534*Constantes!$D$17,0.8*(H533+Observaciones!$F533-F534-G534-Constantes!$D$14))</f>
        <v>0.6714761816387409</v>
      </c>
      <c r="F534" s="75">
        <f>IF(Observaciones!$F533&gt;0.05*Constantes!$D$18,((Observaciones!$F533-0.05*Constantes!$D$18)^2)/(Observaciones!$F533+0.95*Constantes!$D$18),0)</f>
        <v>0</v>
      </c>
      <c r="G534" s="75">
        <f>MAX(0,H533+Observaciones!$F533-F534-Constantes!$D$13)</f>
        <v>0</v>
      </c>
      <c r="H534" s="75">
        <f>H533+Observaciones!$F533-F534-E534-G534-I533</f>
        <v>35.099146759513715</v>
      </c>
      <c r="I534" s="75">
        <f>MAX(0,(H534-Constantes!$D$14)*(1-EXP(-Constantes!$D$22)))</f>
        <v>0.1321542900498387</v>
      </c>
      <c r="J534" s="75">
        <f t="shared" si="72"/>
        <v>156.45456786185801</v>
      </c>
      <c r="K534" s="75">
        <f>MAX(0,(J534-Constantes!$D$13)*(1-EXP(-Constantes!$D$23)))</f>
        <v>0.80095670660231144</v>
      </c>
      <c r="L534" s="75">
        <f t="shared" si="73"/>
        <v>0.93311099665215014</v>
      </c>
      <c r="M534" s="75">
        <f>0.0526*F534*Observaciones!$F533^1.218</f>
        <v>0</v>
      </c>
      <c r="N534" s="75">
        <f>M534*Constantes!$D$38</f>
        <v>0</v>
      </c>
      <c r="O534" s="75">
        <f t="shared" si="74"/>
        <v>0</v>
      </c>
      <c r="P534" s="15"/>
      <c r="Q534" s="120">
        <v>528</v>
      </c>
      <c r="R534" s="146">
        <f>ETo!$I533*((1-Constantes!$E$19)*ETo!$K533+ETo!$L533)</f>
        <v>1.0797255978352305</v>
      </c>
      <c r="S534" s="121">
        <f>MIN(R534*Constantes!$E$17,0.8*(V533+Observaciones!$F533-T534-U534-Constantes!$D$14))</f>
        <v>0.67207149413062495</v>
      </c>
      <c r="T534" s="121">
        <f>IF(Observaciones!$F533&gt;0.05*Constantes!$E$18,((Observaciones!$F533-0.05*Constantes!$E$18)^2)/(Observaciones!$F533+0.95*Constantes!$E$18),0)</f>
        <v>0</v>
      </c>
      <c r="U534" s="121">
        <f>MAX(0,V533+Observaciones!$F533-T534-Constantes!$D$13)</f>
        <v>0</v>
      </c>
      <c r="V534" s="121">
        <f>V533+Observaciones!$F533-T534-S534-U534-W533</f>
        <v>35.100931285282471</v>
      </c>
      <c r="W534" s="121">
        <f>MAX(0,(V534-Constantes!$D$14)*(1-EXP(-Constantes!$D$22)))</f>
        <v>0.13217885814343636</v>
      </c>
      <c r="X534" s="119">
        <f>X533+(Entradas!$E$19*U534-Y533)/(800*Entradas!$D$44)</f>
        <v>0</v>
      </c>
      <c r="Y534" s="119">
        <f>8000*Entradas!$D$45*X534/Constantes!$E$32</f>
        <v>0</v>
      </c>
      <c r="Z534" s="119">
        <f>10*Escenarios!$E$11*T534</f>
        <v>0</v>
      </c>
      <c r="AA534" s="119">
        <f>10*Escenarios!$E$11*Y534</f>
        <v>0</v>
      </c>
      <c r="AB534" s="119">
        <f>0.001*Observaciones!$F533*Escenarios!$E$9</f>
        <v>1</v>
      </c>
      <c r="AC534" s="119">
        <f>Observaciones!$I533</f>
        <v>0</v>
      </c>
      <c r="AD534" s="119">
        <f>MIN(0.0005*ETo!$M533*Escenarios!$E$9*(AH533/Constantes!$E$27)^(2/3),AH533+Z534+AA534+AB534+AC534)</f>
        <v>3.0975208056097339</v>
      </c>
      <c r="AE534" s="119">
        <f>MIN(Constantes!$E$26*(AH533/Constantes!$E$27)^(2/3),AH533+Z534+AA534+AB534+AC534-AD534)</f>
        <v>18.769536985143738</v>
      </c>
      <c r="AF534" s="119">
        <f>MIN(Entradas!$E$20,AH533+Z534+AA534+AB534+AC534-AD534-AE534)</f>
        <v>1</v>
      </c>
      <c r="AG534" s="119">
        <f>MAX(0,AH533+Z534+AA534+AB534+AC534-AD534-AE534-AF534-Constantes!$E$27)</f>
        <v>0</v>
      </c>
      <c r="AH534" s="119">
        <f t="shared" si="75"/>
        <v>6039.1301863155404</v>
      </c>
      <c r="AI534" s="119">
        <f>(Escenarios!$E$11*S534+0.1*AD534)/(Escenarios!$E$12)</f>
        <v>0.67132053223050103</v>
      </c>
      <c r="AJ534" s="119">
        <f>AG534/10/Escenarios!$E$12</f>
        <v>0</v>
      </c>
      <c r="AK534" s="119">
        <f>(Escenarios!$E$11*U534+0.1*AE534)/(Escenarios!$E$12)</f>
        <v>5.362724852898211E-2</v>
      </c>
      <c r="AL534" s="121">
        <f t="shared" si="76"/>
        <v>161.86178423460851</v>
      </c>
      <c r="AM534" s="121">
        <f>MAX(0,(AL534-Constantes!$D$13)*(1-EXP(-Constantes!$D$23)))</f>
        <v>0.83830707837001961</v>
      </c>
      <c r="AN534" s="121">
        <f>AJ534+W534*Escenarios!$E$11/Escenarios!$E$12+AM534</f>
        <v>0.96859766711140693</v>
      </c>
      <c r="AO534" s="121">
        <f>0.0526*AJ534*Observaciones!$F533^1.218</f>
        <v>0</v>
      </c>
      <c r="AP534" s="121">
        <f>AO534*Constantes!$E$38</f>
        <v>0</v>
      </c>
      <c r="AQ534" s="121">
        <f t="shared" si="77"/>
        <v>0</v>
      </c>
      <c r="AR534" s="15"/>
      <c r="AS534" s="74">
        <v>528</v>
      </c>
      <c r="AT534" s="146">
        <f>ETo!$I533*((1-Constantes!$F$19)*ETo!$K533+ETo!$L533)</f>
        <v>1.080280530074389</v>
      </c>
      <c r="AU534" s="121">
        <f>MIN(AT534*Constantes!$F$17,0.8*(AX533+Observaciones!$F533-AV534-AW534-Constantes!$D$14))</f>
        <v>0.67396906685792701</v>
      </c>
      <c r="AV534" s="121">
        <f>IF(Observaciones!$F533&gt;0.05*Constantes!$F$18,((Observaciones!$F533-0.05*Constantes!$F$18)^2)/(Observaciones!$F533+0.95*Constantes!$F$18),0)</f>
        <v>0</v>
      </c>
      <c r="AW534" s="121">
        <f>MAX(0,AX533+Observaciones!$F533-AV534-Constantes!$D$13)</f>
        <v>0</v>
      </c>
      <c r="AX534" s="121">
        <f>AX533+Observaciones!$F533-AV534-AU534-AW534-AY533</f>
        <v>35.1063646416438</v>
      </c>
      <c r="AY534" s="121">
        <f>MAX(0,(AX534-Constantes!$D$14)*(1-EXP(-Constantes!$D$22)))</f>
        <v>0.13225366076605569</v>
      </c>
      <c r="AZ534" s="119">
        <f>AZ533+(Entradas!$F$19*AW534-BA533)/(800*Entradas!$D$44)</f>
        <v>0</v>
      </c>
      <c r="BA534" s="119">
        <f>8000*Entradas!$D$45*AZ534/Constantes!$F$32</f>
        <v>0</v>
      </c>
      <c r="BB534" s="119">
        <f>10*Escenarios!$F$11*AV534</f>
        <v>0</v>
      </c>
      <c r="BC534" s="119">
        <f>10*Escenarios!$F$11*BA534</f>
        <v>0</v>
      </c>
      <c r="BD534" s="119">
        <f>0.001*Observaciones!$F533*Escenarios!$F$9</f>
        <v>4</v>
      </c>
      <c r="BE534" s="119">
        <f>Observaciones!$I533</f>
        <v>0</v>
      </c>
      <c r="BF534" s="119">
        <f>MIN(0.0005*ETo!$M533*Escenarios!$F$9*(BJ533/Constantes!$F$27)^(2/3),BJ533+BB534+BE534+BC534+BD534)</f>
        <v>7.6404479192278973</v>
      </c>
      <c r="BG534" s="119">
        <f>MIN(Constantes!$F$26*(BJ533/Constantes!$F$27)^(2/3),BJ533+BB534+BC534+BD534+BE534-BF534)</f>
        <v>46.297564666327837</v>
      </c>
      <c r="BH534" s="119">
        <f>MIN(Entradas!$F$20,BJ533+BB534+BC534+BD534+BE534-BF534-BG534)</f>
        <v>1</v>
      </c>
      <c r="BI534" s="119">
        <f>MAX(0,BJ533+BB534+BC534+BD534+BE534-BF534-BG534-BH534-Constantes!$F$27)</f>
        <v>0</v>
      </c>
      <c r="BJ534" s="119">
        <f t="shared" si="78"/>
        <v>2884.0814191132854</v>
      </c>
      <c r="BK534" s="119">
        <f>(Escenarios!$F$11*AU534+0.1*BF534)/(Escenarios!$F$12)</f>
        <v>0.65728639994955373</v>
      </c>
      <c r="BL534" s="119">
        <f>BI534/10/Escenarios!$F$12</f>
        <v>0</v>
      </c>
      <c r="BM534" s="119">
        <f>(Escenarios!$F$11*AW534+0.1*BG534)/(Escenarios!$F$12)</f>
        <v>0.1322787561895081</v>
      </c>
      <c r="BN534" s="121">
        <f t="shared" si="79"/>
        <v>169.26147073310898</v>
      </c>
      <c r="BO534" s="121">
        <f>MAX(0,(BN534-Constantes!$D$13)*(1-EXP(-Constantes!$D$23)))</f>
        <v>0.8894204466229152</v>
      </c>
      <c r="BP534" s="121">
        <f>BL534+AY534*Escenarios!$F$11/Escenarios!$F$12+BO534</f>
        <v>1.0141167553451962</v>
      </c>
      <c r="BQ534" s="121">
        <f>0.0526*BL534*Observaciones!$F533^1.218</f>
        <v>0</v>
      </c>
      <c r="BR534" s="121">
        <f>BQ534*Constantes!$F$38</f>
        <v>0</v>
      </c>
      <c r="BS534" s="121">
        <f t="shared" si="80"/>
        <v>0</v>
      </c>
      <c r="BT534" s="15"/>
      <c r="BU534" s="74">
        <v>528</v>
      </c>
      <c r="BV534" s="75">
        <f>0.0526*Observaciones!$F533^2.218</f>
        <v>1.4813929535417848E-3</v>
      </c>
      <c r="BW534" s="75">
        <f>IF(Observaciones!$F533&gt;0.05*$CA$7,((Observaciones!$F533-0.05*$CA$7)^2)/(Observaciones!$F533+0.95*$CA$7),0)</f>
        <v>0</v>
      </c>
      <c r="BX534" s="75">
        <f>0.0526*BW534*Observaciones!$F533^1.218</f>
        <v>0</v>
      </c>
      <c r="BY534" s="27"/>
      <c r="BZ534" s="27"/>
      <c r="CA534" s="103"/>
      <c r="CB534" s="37"/>
    </row>
    <row r="535" spans="2:80" s="2" customFormat="1" ht="14.5" x14ac:dyDescent="0.35">
      <c r="B535" s="36"/>
      <c r="C535" s="74">
        <v>529</v>
      </c>
      <c r="D535" s="146">
        <f>ETo!$I534*((1-Constantes!$D$19)*ETo!$K534+ETo!$L534)</f>
        <v>1.105529187110603</v>
      </c>
      <c r="E535" s="75">
        <f>MIN(D535*Constantes!$D$17,0.8*(H534+Observaciones!$F534-F535-G535-Constantes!$D$14))</f>
        <v>0.68763438338304994</v>
      </c>
      <c r="F535" s="75">
        <f>IF(Observaciones!$F534&gt;0.05*Constantes!$D$18,((Observaciones!$F534-0.05*Constantes!$D$18)^2)/(Observaciones!$F534+0.95*Constantes!$D$18),0)</f>
        <v>0</v>
      </c>
      <c r="G535" s="75">
        <f>MAX(0,H534+Observaciones!$F534-F535-Constantes!$D$13)</f>
        <v>0</v>
      </c>
      <c r="H535" s="75">
        <f>H534+Observaciones!$F534-F535-E535-G535-I534</f>
        <v>34.979358086080829</v>
      </c>
      <c r="I535" s="75">
        <f>MAX(0,(H535-Constantes!$D$14)*(1-EXP(-Constantes!$D$22)))</f>
        <v>0.13050512398433967</v>
      </c>
      <c r="J535" s="75">
        <f t="shared" si="72"/>
        <v>155.6536111552557</v>
      </c>
      <c r="K535" s="75">
        <f>MAX(0,(J535-Constantes!$D$13)*(1-EXP(-Constantes!$D$23)))</f>
        <v>0.79542409449671936</v>
      </c>
      <c r="L535" s="75">
        <f t="shared" si="73"/>
        <v>0.92592921848105902</v>
      </c>
      <c r="M535" s="75">
        <f>0.0526*F535*Observaciones!$F534^1.218</f>
        <v>0</v>
      </c>
      <c r="N535" s="75">
        <f>M535*Constantes!$D$38</f>
        <v>0</v>
      </c>
      <c r="O535" s="75">
        <f t="shared" si="74"/>
        <v>0</v>
      </c>
      <c r="P535" s="15"/>
      <c r="Q535" s="120">
        <v>529</v>
      </c>
      <c r="R535" s="146">
        <f>ETo!$I534*((1-Constantes!$E$19)*ETo!$K534+ETo!$L534)</f>
        <v>1.1057084792509293</v>
      </c>
      <c r="S535" s="121">
        <f>MIN(R535*Constantes!$E$17,0.8*(V534+Observaciones!$F534-T535-U535-Constantes!$D$14))</f>
        <v>0.68824444952769825</v>
      </c>
      <c r="T535" s="121">
        <f>IF(Observaciones!$F534&gt;0.05*Constantes!$E$18,((Observaciones!$F534-0.05*Constantes!$E$18)^2)/(Observaciones!$F534+0.95*Constantes!$E$18),0)</f>
        <v>0</v>
      </c>
      <c r="U535" s="121">
        <f>MAX(0,V534+Observaciones!$F534-T535-Constantes!$D$13)</f>
        <v>0</v>
      </c>
      <c r="V535" s="121">
        <f>V534+Observaciones!$F534-T535-S535-U535-W534</f>
        <v>34.980507977611339</v>
      </c>
      <c r="W535" s="121">
        <f>MAX(0,(V535-Constantes!$D$14)*(1-EXP(-Constantes!$D$22)))</f>
        <v>0.13052095488084078</v>
      </c>
      <c r="X535" s="119">
        <f>X534+(Entradas!$E$19*U535-Y534)/(800*Entradas!$D$44)</f>
        <v>0</v>
      </c>
      <c r="Y535" s="119">
        <f>8000*Entradas!$D$45*X535/Constantes!$E$32</f>
        <v>0</v>
      </c>
      <c r="Z535" s="119">
        <f>10*Escenarios!$E$11*T535</f>
        <v>0</v>
      </c>
      <c r="AA535" s="119">
        <f>10*Escenarios!$E$11*Y535</f>
        <v>0</v>
      </c>
      <c r="AB535" s="119">
        <f>0.001*Observaciones!$F534*Escenarios!$E$9</f>
        <v>3.5</v>
      </c>
      <c r="AC535" s="119">
        <f>Observaciones!$I534</f>
        <v>0</v>
      </c>
      <c r="AD535" s="119">
        <f>MIN(0.0005*ETo!$M534*Escenarios!$E$9*(AH534/Constantes!$E$27)^(2/3),AH534+Z535+AA535+AB535+AC535)</f>
        <v>3.166646666621368</v>
      </c>
      <c r="AE535" s="119">
        <f>MIN(Constantes!$E$26*(AH534/Constantes!$E$27)^(2/3),AH534+Z535+AA535+AB535+AC535-AD535)</f>
        <v>18.724364909059119</v>
      </c>
      <c r="AF535" s="119">
        <f>MIN(Entradas!$E$20,AH534+Z535+AA535+AB535+AC535-AD535-AE535)</f>
        <v>1</v>
      </c>
      <c r="AG535" s="119">
        <f>MAX(0,AH534+Z535+AA535+AB535+AC535-AD535-AE535-AF535-Constantes!$E$27)</f>
        <v>0</v>
      </c>
      <c r="AH535" s="119">
        <f t="shared" si="75"/>
        <v>6019.7391747398606</v>
      </c>
      <c r="AI535" s="119">
        <f>(Escenarios!$E$11*S535+0.1*AD535)/(Escenarios!$E$12)</f>
        <v>0.68745994786764941</v>
      </c>
      <c r="AJ535" s="119">
        <f>AG535/10/Escenarios!$E$12</f>
        <v>0</v>
      </c>
      <c r="AK535" s="119">
        <f>(Escenarios!$E$11*U535+0.1*AE535)/(Escenarios!$E$12)</f>
        <v>5.3498185454454623E-2</v>
      </c>
      <c r="AL535" s="121">
        <f t="shared" si="76"/>
        <v>161.07697534169296</v>
      </c>
      <c r="AM535" s="121">
        <f>MAX(0,(AL535-Constantes!$D$13)*(1-EXP(-Constantes!$D$23)))</f>
        <v>0.83288600736115059</v>
      </c>
      <c r="AN535" s="121">
        <f>AJ535+W535*Escenarios!$E$11/Escenarios!$E$12+AM535</f>
        <v>0.96154237717226509</v>
      </c>
      <c r="AO535" s="121">
        <f>0.0526*AJ535*Observaciones!$F534^1.218</f>
        <v>0</v>
      </c>
      <c r="AP535" s="121">
        <f>AO535*Constantes!$E$38</f>
        <v>0</v>
      </c>
      <c r="AQ535" s="121">
        <f t="shared" si="77"/>
        <v>0</v>
      </c>
      <c r="AR535" s="15"/>
      <c r="AS535" s="74">
        <v>529</v>
      </c>
      <c r="AT535" s="146">
        <f>ETo!$I534*((1-Constantes!$F$19)*ETo!$K534+ETo!$L534)</f>
        <v>1.1062789542428764</v>
      </c>
      <c r="AU535" s="121">
        <f>MIN(AT535*Constantes!$F$17,0.8*(AX534+Observaciones!$F534-AV535-AW535-Constantes!$D$14))</f>
        <v>0.69018905156449717</v>
      </c>
      <c r="AV535" s="121">
        <f>IF(Observaciones!$F534&gt;0.05*Constantes!$F$18,((Observaciones!$F534-0.05*Constantes!$F$18)^2)/(Observaciones!$F534+0.95*Constantes!$F$18),0)</f>
        <v>0</v>
      </c>
      <c r="AW535" s="121">
        <f>MAX(0,AX534+Observaciones!$F534-AV535-Constantes!$D$13)</f>
        <v>0</v>
      </c>
      <c r="AX535" s="121">
        <f>AX534+Observaciones!$F534-AV535-AU535-AW535-AY534</f>
        <v>34.983921929313254</v>
      </c>
      <c r="AY535" s="121">
        <f>MAX(0,(AX535-Constantes!$D$14)*(1-EXP(-Constantes!$D$22)))</f>
        <v>0.13056795576276645</v>
      </c>
      <c r="AZ535" s="119">
        <f>AZ534+(Entradas!$F$19*AW535-BA534)/(800*Entradas!$D$44)</f>
        <v>0</v>
      </c>
      <c r="BA535" s="119">
        <f>8000*Entradas!$D$45*AZ535/Constantes!$F$32</f>
        <v>0</v>
      </c>
      <c r="BB535" s="119">
        <f>10*Escenarios!$F$11*AV535</f>
        <v>0</v>
      </c>
      <c r="BC535" s="119">
        <f>10*Escenarios!$F$11*BA535</f>
        <v>0</v>
      </c>
      <c r="BD535" s="119">
        <f>0.001*Observaciones!$F534*Escenarios!$F$9</f>
        <v>14</v>
      </c>
      <c r="BE535" s="119">
        <f>Observaciones!$I534</f>
        <v>0</v>
      </c>
      <c r="BF535" s="119">
        <f>MIN(0.0005*ETo!$M534*Escenarios!$F$9*(BJ534/Constantes!$F$27)^(2/3),BJ534+BB535+BE535+BC535+BD535)</f>
        <v>7.7389436090560899</v>
      </c>
      <c r="BG535" s="119">
        <f>MIN(Constantes!$F$26*(BJ534/Constantes!$F$27)^(2/3),BJ534+BB535+BC535+BD535+BE535-BF535)</f>
        <v>45.760332427995358</v>
      </c>
      <c r="BH535" s="119">
        <f>MIN(Entradas!$F$20,BJ534+BB535+BC535+BD535+BE535-BF535-BG535)</f>
        <v>1</v>
      </c>
      <c r="BI535" s="119">
        <f>MAX(0,BJ534+BB535+BC535+BD535+BE535-BF535-BG535-BH535-Constantes!$F$27)</f>
        <v>0</v>
      </c>
      <c r="BJ535" s="119">
        <f t="shared" si="78"/>
        <v>2843.5821430762339</v>
      </c>
      <c r="BK535" s="119">
        <f>(Escenarios!$F$11*AU535+0.1*BF535)/(Escenarios!$F$12)</f>
        <v>0.67286094464382906</v>
      </c>
      <c r="BL535" s="119">
        <f>BI535/10/Escenarios!$F$12</f>
        <v>0</v>
      </c>
      <c r="BM535" s="119">
        <f>(Escenarios!$F$11*AW535+0.1*BG535)/(Escenarios!$F$12)</f>
        <v>0.13074380693712959</v>
      </c>
      <c r="BN535" s="121">
        <f t="shared" si="79"/>
        <v>168.50279409342318</v>
      </c>
      <c r="BO535" s="121">
        <f>MAX(0,(BN535-Constantes!$D$13)*(1-EXP(-Constantes!$D$23)))</f>
        <v>0.88417988427247129</v>
      </c>
      <c r="BP535" s="121">
        <f>BL535+AY535*Escenarios!$F$11/Escenarios!$F$12+BO535</f>
        <v>1.0072868139916511</v>
      </c>
      <c r="BQ535" s="121">
        <f>0.0526*BL535*Observaciones!$F534^1.218</f>
        <v>0</v>
      </c>
      <c r="BR535" s="121">
        <f>BQ535*Constantes!$F$38</f>
        <v>0</v>
      </c>
      <c r="BS535" s="121">
        <f t="shared" si="80"/>
        <v>0</v>
      </c>
      <c r="BT535" s="15"/>
      <c r="BU535" s="74">
        <v>529</v>
      </c>
      <c r="BV535" s="75">
        <f>0.0526*Observaciones!$F534^2.218</f>
        <v>2.3845871367955355E-2</v>
      </c>
      <c r="BW535" s="75">
        <f>IF(Observaciones!$F534&gt;0.05*$CA$7,((Observaciones!$F534-0.05*$CA$7)^2)/(Observaciones!$F534+0.95*$CA$7),0)</f>
        <v>0</v>
      </c>
      <c r="BX535" s="75">
        <f>0.0526*BW535*Observaciones!$F534^1.218</f>
        <v>0</v>
      </c>
      <c r="BY535" s="27"/>
      <c r="BZ535" s="27"/>
      <c r="CA535" s="103"/>
      <c r="CB535" s="37"/>
    </row>
    <row r="536" spans="2:80" s="2" customFormat="1" ht="14.5" x14ac:dyDescent="0.35">
      <c r="B536" s="36"/>
      <c r="C536" s="74">
        <v>530</v>
      </c>
      <c r="D536" s="146">
        <f>ETo!$I535*((1-Constantes!$D$19)*ETo!$K535+ETo!$L535)</f>
        <v>1.1790551675604966</v>
      </c>
      <c r="E536" s="75">
        <f>MIN(D536*Constantes!$D$17,0.8*(H535+Observaciones!$F535-F536-G536-Constantes!$D$14))</f>
        <v>0.73336722591562675</v>
      </c>
      <c r="F536" s="75">
        <f>IF(Observaciones!$F535&gt;0.05*Constantes!$D$18,((Observaciones!$F535-0.05*Constantes!$D$18)^2)/(Observaciones!$F535+0.95*Constantes!$D$18),0)</f>
        <v>0</v>
      </c>
      <c r="G536" s="75">
        <f>MAX(0,H535+Observaciones!$F535-F536-Constantes!$D$13)</f>
        <v>0</v>
      </c>
      <c r="H536" s="75">
        <f>H535+Observaciones!$F535-F536-E536-G536-I535</f>
        <v>34.115485736180858</v>
      </c>
      <c r="I536" s="75">
        <f>MAX(0,(H536-Constantes!$D$14)*(1-EXP(-Constantes!$D$22)))</f>
        <v>0.11861193806325056</v>
      </c>
      <c r="J536" s="75">
        <f t="shared" si="72"/>
        <v>154.85818706075898</v>
      </c>
      <c r="K536" s="75">
        <f>MAX(0,(J536-Constantes!$D$13)*(1-EXP(-Constantes!$D$23)))</f>
        <v>0.78992969893449161</v>
      </c>
      <c r="L536" s="75">
        <f t="shared" si="73"/>
        <v>0.90854163699774215</v>
      </c>
      <c r="M536" s="75">
        <f>0.0526*F536*Observaciones!$F535^1.218</f>
        <v>0</v>
      </c>
      <c r="N536" s="75">
        <f>M536*Constantes!$D$38</f>
        <v>0</v>
      </c>
      <c r="O536" s="75">
        <f t="shared" si="74"/>
        <v>0</v>
      </c>
      <c r="P536" s="15"/>
      <c r="Q536" s="120">
        <v>530</v>
      </c>
      <c r="R536" s="146">
        <f>ETo!$I535*((1-Constantes!$E$19)*ETo!$K535+ETo!$L535)</f>
        <v>1.1792476208756875</v>
      </c>
      <c r="S536" s="121">
        <f>MIN(R536*Constantes!$E$17,0.8*(V535+Observaciones!$F535-T536-U536-Constantes!$D$14))</f>
        <v>0.73401863593943606</v>
      </c>
      <c r="T536" s="121">
        <f>IF(Observaciones!$F535&gt;0.05*Constantes!$E$18,((Observaciones!$F535-0.05*Constantes!$E$18)^2)/(Observaciones!$F535+0.95*Constantes!$E$18),0)</f>
        <v>0</v>
      </c>
      <c r="U536" s="121">
        <f>MAX(0,V535+Observaciones!$F535-T536-Constantes!$D$13)</f>
        <v>0</v>
      </c>
      <c r="V536" s="121">
        <f>V535+Observaciones!$F535-T536-S536-U536-W535</f>
        <v>34.11596838679106</v>
      </c>
      <c r="W536" s="121">
        <f>MAX(0,(V536-Constantes!$D$14)*(1-EXP(-Constantes!$D$22)))</f>
        <v>0.11861858285682768</v>
      </c>
      <c r="X536" s="119">
        <f>X535+(Entradas!$E$19*U536-Y535)/(800*Entradas!$D$44)</f>
        <v>0</v>
      </c>
      <c r="Y536" s="119">
        <f>8000*Entradas!$D$45*X536/Constantes!$E$32</f>
        <v>0</v>
      </c>
      <c r="Z536" s="119">
        <f>10*Escenarios!$E$11*T536</f>
        <v>0</v>
      </c>
      <c r="AA536" s="119">
        <f>10*Escenarios!$E$11*Y536</f>
        <v>0</v>
      </c>
      <c r="AB536" s="119">
        <f>0.001*Observaciones!$F535*Escenarios!$E$9</f>
        <v>0</v>
      </c>
      <c r="AC536" s="119">
        <f>Observaciones!$I535</f>
        <v>0</v>
      </c>
      <c r="AD536" s="119">
        <f>MIN(0.0005*ETo!$M535*Escenarios!$E$9*(AH535/Constantes!$E$27)^(2/3),AH535+Z536+AA536+AB536+AC536)</f>
        <v>3.3740057875625635</v>
      </c>
      <c r="AE536" s="119">
        <f>MIN(Constantes!$E$26*(AH535/Constantes!$E$27)^(2/3),AH535+Z536+AA536+AB536+AC536-AD536)</f>
        <v>18.684262118581628</v>
      </c>
      <c r="AF536" s="119">
        <f>MIN(Entradas!$E$20,AH535+Z536+AA536+AB536+AC536-AD536-AE536)</f>
        <v>1</v>
      </c>
      <c r="AG536" s="119">
        <f>MAX(0,AH535+Z536+AA536+AB536+AC536-AD536-AE536-AF536-Constantes!$E$27)</f>
        <v>0</v>
      </c>
      <c r="AH536" s="119">
        <f t="shared" si="75"/>
        <v>5996.6809068337161</v>
      </c>
      <c r="AI536" s="119">
        <f>(Escenarios!$E$11*S536+0.1*AD536)/(Escenarios!$E$12)</f>
        <v>0.73317267196190861</v>
      </c>
      <c r="AJ536" s="119">
        <f>AG536/10/Escenarios!$E$12</f>
        <v>0</v>
      </c>
      <c r="AK536" s="119">
        <f>(Escenarios!$E$11*U536+0.1*AE536)/(Escenarios!$E$12)</f>
        <v>5.3383606053090372E-2</v>
      </c>
      <c r="AL536" s="121">
        <f t="shared" si="76"/>
        <v>160.29747294038492</v>
      </c>
      <c r="AM536" s="121">
        <f>MAX(0,(AL536-Constantes!$D$13)*(1-EXP(-Constantes!$D$23)))</f>
        <v>0.82750159096727394</v>
      </c>
      <c r="AN536" s="121">
        <f>AJ536+W536*Escenarios!$E$11/Escenarios!$E$12+AM536</f>
        <v>0.94442562264043262</v>
      </c>
      <c r="AO536" s="121">
        <f>0.0526*AJ536*Observaciones!$F535^1.218</f>
        <v>0</v>
      </c>
      <c r="AP536" s="121">
        <f>AO536*Constantes!$E$38</f>
        <v>0</v>
      </c>
      <c r="AQ536" s="121">
        <f t="shared" si="77"/>
        <v>0</v>
      </c>
      <c r="AR536" s="15"/>
      <c r="AS536" s="74">
        <v>530</v>
      </c>
      <c r="AT536" s="146">
        <f>ETo!$I535*((1-Constantes!$F$19)*ETo!$K535+ETo!$L535)</f>
        <v>1.1798599723331129</v>
      </c>
      <c r="AU536" s="121">
        <f>MIN(AT536*Constantes!$F$17,0.8*(AX535+Observaciones!$F535-AV536-AW536-Constantes!$D$14))</f>
        <v>0.73609502572596619</v>
      </c>
      <c r="AV536" s="121">
        <f>IF(Observaciones!$F535&gt;0.05*Constantes!$F$18,((Observaciones!$F535-0.05*Constantes!$F$18)^2)/(Observaciones!$F535+0.95*Constantes!$F$18),0)</f>
        <v>0</v>
      </c>
      <c r="AW536" s="121">
        <f>MAX(0,AX535+Observaciones!$F535-AV536-Constantes!$D$13)</f>
        <v>0</v>
      </c>
      <c r="AX536" s="121">
        <f>AX535+Observaciones!$F535-AV536-AU536-AW536-AY535</f>
        <v>34.117258947824524</v>
      </c>
      <c r="AY536" s="121">
        <f>MAX(0,(AX536-Constantes!$D$14)*(1-EXP(-Constantes!$D$22)))</f>
        <v>0.11863635039194473</v>
      </c>
      <c r="AZ536" s="119">
        <f>AZ535+(Entradas!$F$19*AW536-BA535)/(800*Entradas!$D$44)</f>
        <v>0</v>
      </c>
      <c r="BA536" s="119">
        <f>8000*Entradas!$D$45*AZ536/Constantes!$F$32</f>
        <v>0</v>
      </c>
      <c r="BB536" s="119">
        <f>10*Escenarios!$F$11*AV536</f>
        <v>0</v>
      </c>
      <c r="BC536" s="119">
        <f>10*Escenarios!$F$11*BA536</f>
        <v>0</v>
      </c>
      <c r="BD536" s="119">
        <f>0.001*Observaciones!$F535*Escenarios!$F$9</f>
        <v>0</v>
      </c>
      <c r="BE536" s="119">
        <f>Observaciones!$I535</f>
        <v>0</v>
      </c>
      <c r="BF536" s="119">
        <f>MIN(0.0005*ETo!$M535*Escenarios!$F$9*(BJ535/Constantes!$F$27)^(2/3),BJ535+BB536+BE536+BC536+BD536)</f>
        <v>8.1858644802975284</v>
      </c>
      <c r="BG536" s="119">
        <f>MIN(Constantes!$F$26*(BJ535/Constantes!$F$27)^(2/3),BJ535+BB536+BC536+BD536+BE536-BF536)</f>
        <v>45.330935169366519</v>
      </c>
      <c r="BH536" s="119">
        <f>MIN(Entradas!$F$20,BJ535+BB536+BC536+BD536+BE536-BF536-BG536)</f>
        <v>1</v>
      </c>
      <c r="BI536" s="119">
        <f>MAX(0,BJ535+BB536+BC536+BD536+BE536-BF536-BG536-BH536-Constantes!$F$27)</f>
        <v>0</v>
      </c>
      <c r="BJ536" s="119">
        <f t="shared" si="78"/>
        <v>2789.0653434265701</v>
      </c>
      <c r="BK536" s="119">
        <f>(Escenarios!$F$11*AU536+0.1*BF536)/(Escenarios!$F$12)</f>
        <v>0.71742063705676107</v>
      </c>
      <c r="BL536" s="119">
        <f>BI536/10/Escenarios!$F$12</f>
        <v>0</v>
      </c>
      <c r="BM536" s="119">
        <f>(Escenarios!$F$11*AW536+0.1*BG536)/(Escenarios!$F$12)</f>
        <v>0.12951695762676149</v>
      </c>
      <c r="BN536" s="121">
        <f t="shared" si="79"/>
        <v>167.74813116677745</v>
      </c>
      <c r="BO536" s="121">
        <f>MAX(0,(BN536-Constantes!$D$13)*(1-EXP(-Constantes!$D$23)))</f>
        <v>0.87896704666316616</v>
      </c>
      <c r="BP536" s="121">
        <f>BL536+AY536*Escenarios!$F$11/Escenarios!$F$12+BO536</f>
        <v>0.99082417703271408</v>
      </c>
      <c r="BQ536" s="121">
        <f>0.0526*BL536*Observaciones!$F535^1.218</f>
        <v>0</v>
      </c>
      <c r="BR536" s="121">
        <f>BQ536*Constantes!$F$38</f>
        <v>0</v>
      </c>
      <c r="BS536" s="121">
        <f t="shared" si="80"/>
        <v>0</v>
      </c>
      <c r="BT536" s="15"/>
      <c r="BU536" s="74">
        <v>530</v>
      </c>
      <c r="BV536" s="75">
        <f>0.0526*Observaciones!$F535^2.218</f>
        <v>0</v>
      </c>
      <c r="BW536" s="75">
        <f>IF(Observaciones!$F535&gt;0.05*$CA$7,((Observaciones!$F535-0.05*$CA$7)^2)/(Observaciones!$F535+0.95*$CA$7),0)</f>
        <v>0</v>
      </c>
      <c r="BX536" s="75">
        <f>0.0526*BW536*Observaciones!$F535^1.218</f>
        <v>0</v>
      </c>
      <c r="BY536" s="27"/>
      <c r="BZ536" s="27"/>
      <c r="CA536" s="103"/>
      <c r="CB536" s="37"/>
    </row>
    <row r="537" spans="2:80" s="2" customFormat="1" ht="14.5" x14ac:dyDescent="0.35">
      <c r="B537" s="36"/>
      <c r="C537" s="74">
        <v>531</v>
      </c>
      <c r="D537" s="146">
        <f>ETo!$I536*((1-Constantes!$D$19)*ETo!$K536+ETo!$L536)</f>
        <v>1.1020241355668756</v>
      </c>
      <c r="E537" s="75">
        <f>MIN(D537*Constantes!$D$17,0.8*(H536+Observaciones!$F536-F537-G537-Constantes!$D$14))</f>
        <v>0.68545425644918223</v>
      </c>
      <c r="F537" s="75">
        <f>IF(Observaciones!$F536&gt;0.05*Constantes!$D$18,((Observaciones!$F536-0.05*Constantes!$D$18)^2)/(Observaciones!$F536+0.95*Constantes!$D$18),0)</f>
        <v>0</v>
      </c>
      <c r="G537" s="75">
        <f>MAX(0,H536+Observaciones!$F536-F537-Constantes!$D$13)</f>
        <v>0</v>
      </c>
      <c r="H537" s="75">
        <f>H536+Observaciones!$F536-F537-E537-G537-I536</f>
        <v>33.311419541668421</v>
      </c>
      <c r="I537" s="75">
        <f>MAX(0,(H537-Constantes!$D$14)*(1-EXP(-Constantes!$D$22)))</f>
        <v>0.10754212115649772</v>
      </c>
      <c r="J537" s="75">
        <f t="shared" si="72"/>
        <v>154.06825736182449</v>
      </c>
      <c r="K537" s="75">
        <f>MAX(0,(J537-Constantes!$D$13)*(1-EXP(-Constantes!$D$23)))</f>
        <v>0.78447325593468087</v>
      </c>
      <c r="L537" s="75">
        <f t="shared" si="73"/>
        <v>0.89201537709117862</v>
      </c>
      <c r="M537" s="75">
        <f>0.0526*F537*Observaciones!$F536^1.218</f>
        <v>0</v>
      </c>
      <c r="N537" s="75">
        <f>M537*Constantes!$D$38</f>
        <v>0</v>
      </c>
      <c r="O537" s="75">
        <f t="shared" si="74"/>
        <v>0</v>
      </c>
      <c r="P537" s="15"/>
      <c r="Q537" s="120">
        <v>531</v>
      </c>
      <c r="R537" s="146">
        <f>ETo!$I536*((1-Constantes!$E$19)*ETo!$K536+ETo!$L536)</f>
        <v>1.1022030761649977</v>
      </c>
      <c r="S537" s="121">
        <f>MIN(R537*Constantes!$E$17,0.8*(V536+Observaciones!$F536-T537-U537-Constantes!$D$14))</f>
        <v>0.68606252340293516</v>
      </c>
      <c r="T537" s="121">
        <f>IF(Observaciones!$F536&gt;0.05*Constantes!$E$18,((Observaciones!$F536-0.05*Constantes!$E$18)^2)/(Observaciones!$F536+0.95*Constantes!$E$18),0)</f>
        <v>0</v>
      </c>
      <c r="U537" s="121">
        <f>MAX(0,V536+Observaciones!$F536-T537-Constantes!$D$13)</f>
        <v>0</v>
      </c>
      <c r="V537" s="121">
        <f>V536+Observaciones!$F536-T537-S537-U537-W536</f>
        <v>33.311287280531296</v>
      </c>
      <c r="W537" s="121">
        <f>MAX(0,(V537-Constantes!$D$14)*(1-EXP(-Constantes!$D$22)))</f>
        <v>0.10754030027833889</v>
      </c>
      <c r="X537" s="119">
        <f>X536+(Entradas!$E$19*U537-Y536)/(800*Entradas!$D$44)</f>
        <v>0</v>
      </c>
      <c r="Y537" s="119">
        <f>8000*Entradas!$D$45*X537/Constantes!$E$32</f>
        <v>0</v>
      </c>
      <c r="Z537" s="119">
        <f>10*Escenarios!$E$11*T537</f>
        <v>0</v>
      </c>
      <c r="AA537" s="119">
        <f>10*Escenarios!$E$11*Y537</f>
        <v>0</v>
      </c>
      <c r="AB537" s="119">
        <f>0.001*Observaciones!$F536*Escenarios!$E$9</f>
        <v>0</v>
      </c>
      <c r="AC537" s="119">
        <f>Observaciones!$I536</f>
        <v>0</v>
      </c>
      <c r="AD537" s="119">
        <f>MIN(0.0005*ETo!$M536*Escenarios!$E$9*(AH536/Constantes!$E$27)^(2/3),AH536+Z537+AA537+AB537+AC537)</f>
        <v>3.142494857608026</v>
      </c>
      <c r="AE537" s="119">
        <f>MIN(Constantes!$E$26*(AH536/Constantes!$E$27)^(2/3),AH536+Z537+AA537+AB537+AC537-AD537)</f>
        <v>18.636518938885612</v>
      </c>
      <c r="AF537" s="119">
        <f>MIN(Entradas!$E$20,AH536+Z537+AA537+AB537+AC537-AD537-AE537)</f>
        <v>1</v>
      </c>
      <c r="AG537" s="119">
        <f>MAX(0,AH536+Z537+AA537+AB537+AC537-AD537-AE537-AF537-Constantes!$E$27)</f>
        <v>0</v>
      </c>
      <c r="AH537" s="119">
        <f t="shared" si="75"/>
        <v>5973.9018930372231</v>
      </c>
      <c r="AI537" s="119">
        <f>(Escenarios!$E$11*S537+0.1*AD537)/(Escenarios!$E$12)</f>
        <v>0.68524018694748767</v>
      </c>
      <c r="AJ537" s="119">
        <f>AG537/10/Escenarios!$E$12</f>
        <v>0</v>
      </c>
      <c r="AK537" s="119">
        <f>(Escenarios!$E$11*U537+0.1*AE537)/(Escenarios!$E$12)</f>
        <v>5.3247196968244613E-2</v>
      </c>
      <c r="AL537" s="121">
        <f t="shared" si="76"/>
        <v>159.52321854638589</v>
      </c>
      <c r="AM537" s="121">
        <f>MAX(0,(AL537-Constantes!$D$13)*(1-EXP(-Constantes!$D$23)))</f>
        <v>0.82215342520783063</v>
      </c>
      <c r="AN537" s="121">
        <f>AJ537+W537*Escenarios!$E$11/Escenarios!$E$12+AM537</f>
        <v>0.9281574354821932</v>
      </c>
      <c r="AO537" s="121">
        <f>0.0526*AJ537*Observaciones!$F536^1.218</f>
        <v>0</v>
      </c>
      <c r="AP537" s="121">
        <f>AO537*Constantes!$E$38</f>
        <v>0</v>
      </c>
      <c r="AQ537" s="121">
        <f t="shared" si="77"/>
        <v>0</v>
      </c>
      <c r="AR537" s="15"/>
      <c r="AS537" s="74">
        <v>531</v>
      </c>
      <c r="AT537" s="146">
        <f>ETo!$I536*((1-Constantes!$F$19)*ETo!$K536+ETo!$L536)</f>
        <v>1.1027724326135688</v>
      </c>
      <c r="AU537" s="121">
        <f>MIN(AT537*Constantes!$F$17,0.8*(AX536+Observaciones!$F536-AV537-AW537-Constantes!$D$14))</f>
        <v>0.68800139100353264</v>
      </c>
      <c r="AV537" s="121">
        <f>IF(Observaciones!$F536&gt;0.05*Constantes!$F$18,((Observaciones!$F536-0.05*Constantes!$F$18)^2)/(Observaciones!$F536+0.95*Constantes!$F$18),0)</f>
        <v>0</v>
      </c>
      <c r="AW537" s="121">
        <f>MAX(0,AX536+Observaciones!$F536-AV537-Constantes!$D$13)</f>
        <v>0</v>
      </c>
      <c r="AX537" s="121">
        <f>AX536+Observaciones!$F536-AV537-AU537-AW537-AY536</f>
        <v>33.310621206429047</v>
      </c>
      <c r="AY537" s="121">
        <f>MAX(0,(AX537-Constantes!$D$14)*(1-EXP(-Constantes!$D$22)))</f>
        <v>0.10753113023934391</v>
      </c>
      <c r="AZ537" s="119">
        <f>AZ536+(Entradas!$F$19*AW537-BA536)/(800*Entradas!$D$44)</f>
        <v>0</v>
      </c>
      <c r="BA537" s="119">
        <f>8000*Entradas!$D$45*AZ537/Constantes!$F$32</f>
        <v>0</v>
      </c>
      <c r="BB537" s="119">
        <f>10*Escenarios!$F$11*AV537</f>
        <v>0</v>
      </c>
      <c r="BC537" s="119">
        <f>10*Escenarios!$F$11*BA537</f>
        <v>0</v>
      </c>
      <c r="BD537" s="119">
        <f>0.001*Observaciones!$F536*Escenarios!$F$9</f>
        <v>0</v>
      </c>
      <c r="BE537" s="119">
        <f>Observaciones!$I536</f>
        <v>0</v>
      </c>
      <c r="BF537" s="119">
        <f>MIN(0.0005*ETo!$M536*Escenarios!$F$9*(BJ536/Constantes!$F$27)^(2/3),BJ536+BB537+BE537+BC537+BD537)</f>
        <v>7.5457034498639128</v>
      </c>
      <c r="BG537" s="119">
        <f>MIN(Constantes!$F$26*(BJ536/Constantes!$F$27)^(2/3),BJ536+BB537+BC537+BD537+BE537-BF537)</f>
        <v>44.749681900082209</v>
      </c>
      <c r="BH537" s="119">
        <f>MIN(Entradas!$F$20,BJ536+BB537+BC537+BD537+BE537-BF537-BG537)</f>
        <v>1</v>
      </c>
      <c r="BI537" s="119">
        <f>MAX(0,BJ536+BB537+BC537+BD537+BE537-BF537-BG537-BH537-Constantes!$F$27)</f>
        <v>0</v>
      </c>
      <c r="BJ537" s="119">
        <f t="shared" si="78"/>
        <v>2735.7699580766239</v>
      </c>
      <c r="BK537" s="119">
        <f>(Escenarios!$F$11*AU537+0.1*BF537)/(Escenarios!$F$12)</f>
        <v>0.67024617851722768</v>
      </c>
      <c r="BL537" s="119">
        <f>BI537/10/Escenarios!$F$12</f>
        <v>0</v>
      </c>
      <c r="BM537" s="119">
        <f>(Escenarios!$F$11*AW537+0.1*BG537)/(Escenarios!$F$12)</f>
        <v>0.12785623400023488</v>
      </c>
      <c r="BN537" s="121">
        <f t="shared" si="79"/>
        <v>166.99702035411451</v>
      </c>
      <c r="BO537" s="121">
        <f>MAX(0,(BN537-Constantes!$D$13)*(1-EXP(-Constantes!$D$23)))</f>
        <v>0.87377874529740518</v>
      </c>
      <c r="BP537" s="121">
        <f>BL537+AY537*Escenarios!$F$11/Escenarios!$F$12+BO537</f>
        <v>0.97516523952307232</v>
      </c>
      <c r="BQ537" s="121">
        <f>0.0526*BL537*Observaciones!$F536^1.218</f>
        <v>0</v>
      </c>
      <c r="BR537" s="121">
        <f>BQ537*Constantes!$F$38</f>
        <v>0</v>
      </c>
      <c r="BS537" s="121">
        <f t="shared" si="80"/>
        <v>0</v>
      </c>
      <c r="BT537" s="15"/>
      <c r="BU537" s="74">
        <v>531</v>
      </c>
      <c r="BV537" s="75">
        <f>0.0526*Observaciones!$F536^2.218</f>
        <v>0</v>
      </c>
      <c r="BW537" s="75">
        <f>IF(Observaciones!$F536&gt;0.05*$CA$7,((Observaciones!$F536-0.05*$CA$7)^2)/(Observaciones!$F536+0.95*$CA$7),0)</f>
        <v>0</v>
      </c>
      <c r="BX537" s="75">
        <f>0.0526*BW537*Observaciones!$F536^1.218</f>
        <v>0</v>
      </c>
      <c r="BY537" s="27"/>
      <c r="BZ537" s="27"/>
      <c r="CA537" s="103"/>
      <c r="CB537" s="37"/>
    </row>
    <row r="538" spans="2:80" s="2" customFormat="1" ht="14.5" x14ac:dyDescent="0.35">
      <c r="B538" s="36"/>
      <c r="C538" s="74">
        <v>532</v>
      </c>
      <c r="D538" s="146">
        <f>ETo!$I537*((1-Constantes!$D$19)*ETo!$K537+ETo!$L537)</f>
        <v>1.1223661491029955</v>
      </c>
      <c r="E538" s="75">
        <f>MIN(D538*Constantes!$D$17,0.8*(H537+Observaciones!$F537-F538-G538-Constantes!$D$14))</f>
        <v>0.69810690108106022</v>
      </c>
      <c r="F538" s="75">
        <f>IF(Observaciones!$F537&gt;0.05*Constantes!$D$18,((Observaciones!$F537-0.05*Constantes!$D$18)^2)/(Observaciones!$F537+0.95*Constantes!$D$18),0)</f>
        <v>0</v>
      </c>
      <c r="G538" s="75">
        <f>MAX(0,H537+Observaciones!$F537-F538-Constantes!$D$13)</f>
        <v>0</v>
      </c>
      <c r="H538" s="75">
        <f>H537+Observaciones!$F537-F538-E538-G538-I537</f>
        <v>32.505770519430861</v>
      </c>
      <c r="I538" s="75">
        <f>MAX(0,(H538-Constantes!$D$14)*(1-EXP(-Constantes!$D$22)))</f>
        <v>9.6450512992717008E-2</v>
      </c>
      <c r="J538" s="75">
        <f t="shared" si="72"/>
        <v>153.28378410588982</v>
      </c>
      <c r="K538" s="75">
        <f>MAX(0,(J538-Constantes!$D$13)*(1-EXP(-Constantes!$D$23)))</f>
        <v>0.77905450333978887</v>
      </c>
      <c r="L538" s="75">
        <f t="shared" si="73"/>
        <v>0.87550501633250588</v>
      </c>
      <c r="M538" s="75">
        <f>0.0526*F538*Observaciones!$F537^1.218</f>
        <v>0</v>
      </c>
      <c r="N538" s="75">
        <f>M538*Constantes!$D$38</f>
        <v>0</v>
      </c>
      <c r="O538" s="75">
        <f t="shared" si="74"/>
        <v>0</v>
      </c>
      <c r="P538" s="15"/>
      <c r="Q538" s="120">
        <v>532</v>
      </c>
      <c r="R538" s="146">
        <f>ETo!$I537*((1-Constantes!$E$19)*ETo!$K537+ETo!$L537)</f>
        <v>1.1225488649589634</v>
      </c>
      <c r="S538" s="121">
        <f>MIN(R538*Constantes!$E$17,0.8*(V537+Observaciones!$F537-T538-U538-Constantes!$D$14))</f>
        <v>0.69872668983692698</v>
      </c>
      <c r="T538" s="121">
        <f>IF(Observaciones!$F537&gt;0.05*Constantes!$E$18,((Observaciones!$F537-0.05*Constantes!$E$18)^2)/(Observaciones!$F537+0.95*Constantes!$E$18),0)</f>
        <v>0</v>
      </c>
      <c r="U538" s="121">
        <f>MAX(0,V537+Observaciones!$F537-T538-Constantes!$D$13)</f>
        <v>0</v>
      </c>
      <c r="V538" s="121">
        <f>V537+Observaciones!$F537-T538-S538-U538-W537</f>
        <v>32.505020290416034</v>
      </c>
      <c r="W538" s="121">
        <f>MAX(0,(V538-Constantes!$D$14)*(1-EXP(-Constantes!$D$22)))</f>
        <v>9.6440184368172241E-2</v>
      </c>
      <c r="X538" s="119">
        <f>X537+(Entradas!$E$19*U538-Y537)/(800*Entradas!$D$44)</f>
        <v>0</v>
      </c>
      <c r="Y538" s="119">
        <f>8000*Entradas!$D$45*X538/Constantes!$E$32</f>
        <v>0</v>
      </c>
      <c r="Z538" s="119">
        <f>10*Escenarios!$E$11*T538</f>
        <v>0</v>
      </c>
      <c r="AA538" s="119">
        <f>10*Escenarios!$E$11*Y538</f>
        <v>0</v>
      </c>
      <c r="AB538" s="119">
        <f>0.001*Observaciones!$F537*Escenarios!$E$9</f>
        <v>0</v>
      </c>
      <c r="AC538" s="119">
        <f>Observaciones!$I537</f>
        <v>0</v>
      </c>
      <c r="AD538" s="119">
        <f>MIN(0.0005*ETo!$M537*Escenarios!$E$9*(AH537/Constantes!$E$27)^(2/3),AH537+Z538+AA538+AB538+AC538)</f>
        <v>3.1939056502501679</v>
      </c>
      <c r="AE538" s="119">
        <f>MIN(Constantes!$E$26*(AH537/Constantes!$E$27)^(2/3),AH537+Z538+AA538+AB538+AC538-AD538)</f>
        <v>18.589293843513246</v>
      </c>
      <c r="AF538" s="119">
        <f>MIN(Entradas!$E$20,AH537+Z538+AA538+AB538+AC538-AD538-AE538)</f>
        <v>1</v>
      </c>
      <c r="AG538" s="119">
        <f>MAX(0,AH537+Z538+AA538+AB538+AC538-AD538-AE538-AF538-Constantes!$E$27)</f>
        <v>0</v>
      </c>
      <c r="AH538" s="119">
        <f t="shared" si="75"/>
        <v>5951.1186935434589</v>
      </c>
      <c r="AI538" s="119">
        <f>(Escenarios!$E$11*S538+0.1*AD538)/(Escenarios!$E$12)</f>
        <v>0.69787032469711419</v>
      </c>
      <c r="AJ538" s="119">
        <f>AG538/10/Escenarios!$E$12</f>
        <v>0</v>
      </c>
      <c r="AK538" s="119">
        <f>(Escenarios!$E$11*U538+0.1*AE538)/(Escenarios!$E$12)</f>
        <v>5.3112268124323569E-2</v>
      </c>
      <c r="AL538" s="121">
        <f t="shared" si="76"/>
        <v>158.75417738930238</v>
      </c>
      <c r="AM538" s="121">
        <f>MAX(0,(AL538-Constantes!$D$13)*(1-EXP(-Constantes!$D$23)))</f>
        <v>0.81684126990616912</v>
      </c>
      <c r="AN538" s="121">
        <f>AJ538+W538*Escenarios!$E$11/Escenarios!$E$12+AM538</f>
        <v>0.91190373735479602</v>
      </c>
      <c r="AO538" s="121">
        <f>0.0526*AJ538*Observaciones!$F537^1.218</f>
        <v>0</v>
      </c>
      <c r="AP538" s="121">
        <f>AO538*Constantes!$E$38</f>
        <v>0</v>
      </c>
      <c r="AQ538" s="121">
        <f t="shared" si="77"/>
        <v>0</v>
      </c>
      <c r="AR538" s="15"/>
      <c r="AS538" s="74">
        <v>532</v>
      </c>
      <c r="AT538" s="146">
        <f>ETo!$I537*((1-Constantes!$F$19)*ETo!$K537+ETo!$L537)</f>
        <v>1.1231302335915891</v>
      </c>
      <c r="AU538" s="121">
        <f>MIN(AT538*Constantes!$F$17,0.8*(AX537+Observaciones!$F537-AV538-AW538-Constantes!$D$14))</f>
        <v>0.70070228465704598</v>
      </c>
      <c r="AV538" s="121">
        <f>IF(Observaciones!$F537&gt;0.05*Constantes!$F$18,((Observaciones!$F537-0.05*Constantes!$F$18)^2)/(Observaciones!$F537+0.95*Constantes!$F$18),0)</f>
        <v>0</v>
      </c>
      <c r="AW538" s="121">
        <f>MAX(0,AX537+Observaciones!$F537-AV538-Constantes!$D$13)</f>
        <v>0</v>
      </c>
      <c r="AX538" s="121">
        <f>AX537+Observaciones!$F537-AV538-AU538-AW538-AY537</f>
        <v>32.502387791532655</v>
      </c>
      <c r="AY538" s="121">
        <f>MAX(0,(AX538-Constantes!$D$14)*(1-EXP(-Constantes!$D$22)))</f>
        <v>9.6403941978123853E-2</v>
      </c>
      <c r="AZ538" s="119">
        <f>AZ537+(Entradas!$F$19*AW538-BA537)/(800*Entradas!$D$44)</f>
        <v>0</v>
      </c>
      <c r="BA538" s="119">
        <f>8000*Entradas!$D$45*AZ538/Constantes!$F$32</f>
        <v>0</v>
      </c>
      <c r="BB538" s="119">
        <f>10*Escenarios!$F$11*AV538</f>
        <v>0</v>
      </c>
      <c r="BC538" s="119">
        <f>10*Escenarios!$F$11*BA538</f>
        <v>0</v>
      </c>
      <c r="BD538" s="119">
        <f>0.001*Observaciones!$F537*Escenarios!$F$9</f>
        <v>0</v>
      </c>
      <c r="BE538" s="119">
        <f>Observaciones!$I537</f>
        <v>0</v>
      </c>
      <c r="BF538" s="119">
        <f>MIN(0.0005*ETo!$M537*Escenarios!$F$9*(BJ537/Constantes!$F$27)^(2/3),BJ537+BB538+BE538+BC538+BD538)</f>
        <v>7.5903721130082946</v>
      </c>
      <c r="BG538" s="119">
        <f>MIN(Constantes!$F$26*(BJ537/Constantes!$F$27)^(2/3),BJ537+BB538+BC538+BD538+BE538-BF538)</f>
        <v>44.177778883126322</v>
      </c>
      <c r="BH538" s="119">
        <f>MIN(Entradas!$F$20,BJ537+BB538+BC538+BD538+BE538-BF538-BG538)</f>
        <v>1</v>
      </c>
      <c r="BI538" s="119">
        <f>MAX(0,BJ537+BB538+BC538+BD538+BE538-BF538-BG538-BH538-Constantes!$F$27)</f>
        <v>0</v>
      </c>
      <c r="BJ538" s="119">
        <f t="shared" si="78"/>
        <v>2683.001807080489</v>
      </c>
      <c r="BK538" s="119">
        <f>(Escenarios!$F$11*AU538+0.1*BF538)/(Escenarios!$F$12)</f>
        <v>0.68234893157095267</v>
      </c>
      <c r="BL538" s="119">
        <f>BI538/10/Escenarios!$F$12</f>
        <v>0</v>
      </c>
      <c r="BM538" s="119">
        <f>(Escenarios!$F$11*AW538+0.1*BG538)/(Escenarios!$F$12)</f>
        <v>0.12622222538036093</v>
      </c>
      <c r="BN538" s="121">
        <f t="shared" si="79"/>
        <v>166.24946383419746</v>
      </c>
      <c r="BO538" s="121">
        <f>MAX(0,(BN538-Constantes!$D$13)*(1-EXP(-Constantes!$D$23)))</f>
        <v>0.86861499522500463</v>
      </c>
      <c r="BP538" s="121">
        <f>BL538+AY538*Escenarios!$F$11/Escenarios!$F$12+BO538</f>
        <v>0.95951014051866423</v>
      </c>
      <c r="BQ538" s="121">
        <f>0.0526*BL538*Observaciones!$F537^1.218</f>
        <v>0</v>
      </c>
      <c r="BR538" s="121">
        <f>BQ538*Constantes!$F$38</f>
        <v>0</v>
      </c>
      <c r="BS538" s="121">
        <f t="shared" si="80"/>
        <v>0</v>
      </c>
      <c r="BT538" s="15"/>
      <c r="BU538" s="74">
        <v>532</v>
      </c>
      <c r="BV538" s="75">
        <f>0.0526*Observaciones!$F537^2.218</f>
        <v>0</v>
      </c>
      <c r="BW538" s="75">
        <f>IF(Observaciones!$F537&gt;0.05*$CA$7,((Observaciones!$F537-0.05*$CA$7)^2)/(Observaciones!$F537+0.95*$CA$7),0)</f>
        <v>0</v>
      </c>
      <c r="BX538" s="75">
        <f>0.0526*BW538*Observaciones!$F537^1.218</f>
        <v>0</v>
      </c>
      <c r="BY538" s="27"/>
      <c r="BZ538" s="27"/>
      <c r="CA538" s="103"/>
      <c r="CB538" s="37"/>
    </row>
    <row r="539" spans="2:80" s="2" customFormat="1" ht="14.5" x14ac:dyDescent="0.35">
      <c r="B539" s="36"/>
      <c r="C539" s="74">
        <v>533</v>
      </c>
      <c r="D539" s="146">
        <f>ETo!$I538*((1-Constantes!$D$19)*ETo!$K538+ETo!$L538)</f>
        <v>1.1117760902672611</v>
      </c>
      <c r="E539" s="75">
        <f>MIN(D539*Constantes!$D$17,0.8*(H538+Observaciones!$F538-F539-G539-Constantes!$D$14))</f>
        <v>0.69151993018748048</v>
      </c>
      <c r="F539" s="75">
        <f>IF(Observaciones!$F538&gt;0.05*Constantes!$D$18,((Observaciones!$F538-0.05*Constantes!$D$18)^2)/(Observaciones!$F538+0.95*Constantes!$D$18),0)</f>
        <v>0</v>
      </c>
      <c r="G539" s="75">
        <f>MAX(0,H538+Observaciones!$F538-F539-Constantes!$D$13)</f>
        <v>0</v>
      </c>
      <c r="H539" s="75">
        <f>H538+Observaciones!$F538-F539-E539-G539-I538</f>
        <v>31.717800076250661</v>
      </c>
      <c r="I539" s="75">
        <f>MAX(0,(H539-Constantes!$D$14)*(1-EXP(-Constantes!$D$22)))</f>
        <v>8.5602291050956486E-2</v>
      </c>
      <c r="J539" s="75">
        <f t="shared" si="72"/>
        <v>152.50472960255004</v>
      </c>
      <c r="K539" s="75">
        <f>MAX(0,(J539-Constantes!$D$13)*(1-EXP(-Constantes!$D$23)))</f>
        <v>0.7736731808031716</v>
      </c>
      <c r="L539" s="75">
        <f t="shared" si="73"/>
        <v>0.85927547185412811</v>
      </c>
      <c r="M539" s="75">
        <f>0.0526*F539*Observaciones!$F538^1.218</f>
        <v>0</v>
      </c>
      <c r="N539" s="75">
        <f>M539*Constantes!$D$38</f>
        <v>0</v>
      </c>
      <c r="O539" s="75">
        <f t="shared" si="74"/>
        <v>0</v>
      </c>
      <c r="P539" s="15"/>
      <c r="Q539" s="120">
        <v>533</v>
      </c>
      <c r="R539" s="146">
        <f>ETo!$I538*((1-Constantes!$E$19)*ETo!$K538+ETo!$L538)</f>
        <v>1.1119570047311087</v>
      </c>
      <c r="S539" s="121">
        <f>MIN(R539*Constantes!$E$17,0.8*(V538+Observaciones!$F538-T539-U539-Constantes!$D$14))</f>
        <v>0.69213382277586155</v>
      </c>
      <c r="T539" s="121">
        <f>IF(Observaciones!$F538&gt;0.05*Constantes!$E$18,((Observaciones!$F538-0.05*Constantes!$E$18)^2)/(Observaciones!$F538+0.95*Constantes!$E$18),0)</f>
        <v>0</v>
      </c>
      <c r="U539" s="121">
        <f>MAX(0,V538+Observaciones!$F538-T539-Constantes!$D$13)</f>
        <v>0</v>
      </c>
      <c r="V539" s="121">
        <f>V538+Observaciones!$F538-T539-S539-U539-W538</f>
        <v>31.716446283271999</v>
      </c>
      <c r="W539" s="121">
        <f>MAX(0,(V539-Constantes!$D$14)*(1-EXP(-Constantes!$D$22)))</f>
        <v>8.5583652982964428E-2</v>
      </c>
      <c r="X539" s="119">
        <f>X538+(Entradas!$E$19*U539-Y538)/(800*Entradas!$D$44)</f>
        <v>0</v>
      </c>
      <c r="Y539" s="119">
        <f>8000*Entradas!$D$45*X539/Constantes!$E$32</f>
        <v>0</v>
      </c>
      <c r="Z539" s="119">
        <f>10*Escenarios!$E$11*T539</f>
        <v>0</v>
      </c>
      <c r="AA539" s="119">
        <f>10*Escenarios!$E$11*Y539</f>
        <v>0</v>
      </c>
      <c r="AB539" s="119">
        <f>0.001*Observaciones!$F538*Escenarios!$E$9</f>
        <v>0</v>
      </c>
      <c r="AC539" s="119">
        <f>Observaciones!$I538</f>
        <v>0</v>
      </c>
      <c r="AD539" s="119">
        <f>MIN(0.0005*ETo!$M538*Escenarios!$E$9*(AH538/Constantes!$E$27)^(2/3),AH538+Z539+AA539+AB539+AC539)</f>
        <v>3.1554730397356074</v>
      </c>
      <c r="AE539" s="119">
        <f>MIN(Constantes!$E$26*(AH538/Constantes!$E$27)^(2/3),AH538+Z539+AA539+AB539+AC539-AD539)</f>
        <v>18.541999991029464</v>
      </c>
      <c r="AF539" s="119">
        <f>MIN(Entradas!$E$20,AH538+Z539+AA539+AB539+AC539-AD539-AE539)</f>
        <v>1</v>
      </c>
      <c r="AG539" s="119">
        <f>MAX(0,AH538+Z539+AA539+AB539+AC539-AD539-AE539-AF539-Constantes!$E$27)</f>
        <v>0</v>
      </c>
      <c r="AH539" s="119">
        <f t="shared" si="75"/>
        <v>5928.4212205126942</v>
      </c>
      <c r="AI539" s="119">
        <f>(Escenarios!$E$11*S539+0.1*AD539)/(Escenarios!$E$12)</f>
        <v>0.69126183399259378</v>
      </c>
      <c r="AJ539" s="119">
        <f>AG539/10/Escenarios!$E$12</f>
        <v>0</v>
      </c>
      <c r="AK539" s="119">
        <f>(Escenarios!$E$11*U539+0.1*AE539)/(Escenarios!$E$12)</f>
        <v>5.2977142831512759E-2</v>
      </c>
      <c r="AL539" s="121">
        <f t="shared" si="76"/>
        <v>157.99031326222772</v>
      </c>
      <c r="AM539" s="121">
        <f>MAX(0,(AL539-Constantes!$D$13)*(1-EXP(-Constantes!$D$23)))</f>
        <v>0.81156487496291629</v>
      </c>
      <c r="AN539" s="121">
        <f>AJ539+W539*Escenarios!$E$11/Escenarios!$E$12+AM539</f>
        <v>0.89592590433183839</v>
      </c>
      <c r="AO539" s="121">
        <f>0.0526*AJ539*Observaciones!$F538^1.218</f>
        <v>0</v>
      </c>
      <c r="AP539" s="121">
        <f>AO539*Constantes!$E$38</f>
        <v>0</v>
      </c>
      <c r="AQ539" s="121">
        <f t="shared" si="77"/>
        <v>0</v>
      </c>
      <c r="AR539" s="15"/>
      <c r="AS539" s="74">
        <v>533</v>
      </c>
      <c r="AT539" s="146">
        <f>ETo!$I538*((1-Constantes!$F$19)*ETo!$K538+ETo!$L538)</f>
        <v>1.112532641661534</v>
      </c>
      <c r="AU539" s="121">
        <f>MIN(AT539*Constantes!$F$17,0.8*(AX538+Observaciones!$F538-AV539-AW539-Constantes!$D$14))</f>
        <v>0.69409062319949055</v>
      </c>
      <c r="AV539" s="121">
        <f>IF(Observaciones!$F538&gt;0.05*Constantes!$F$18,((Observaciones!$F538-0.05*Constantes!$F$18)^2)/(Observaciones!$F538+0.95*Constantes!$F$18),0)</f>
        <v>0</v>
      </c>
      <c r="AW539" s="121">
        <f>MAX(0,AX538+Observaciones!$F538-AV539-Constantes!$D$13)</f>
        <v>0</v>
      </c>
      <c r="AX539" s="121">
        <f>AX538+Observaciones!$F538-AV539-AU539-AW539-AY538</f>
        <v>31.711893226355041</v>
      </c>
      <c r="AY539" s="121">
        <f>MAX(0,(AX539-Constantes!$D$14)*(1-EXP(-Constantes!$D$22)))</f>
        <v>8.5520969702930119E-2</v>
      </c>
      <c r="AZ539" s="119">
        <f>AZ538+(Entradas!$F$19*AW539-BA538)/(800*Entradas!$D$44)</f>
        <v>0</v>
      </c>
      <c r="BA539" s="119">
        <f>8000*Entradas!$D$45*AZ539/Constantes!$F$32</f>
        <v>0</v>
      </c>
      <c r="BB539" s="119">
        <f>10*Escenarios!$F$11*AV539</f>
        <v>0</v>
      </c>
      <c r="BC539" s="119">
        <f>10*Escenarios!$F$11*BA539</f>
        <v>0</v>
      </c>
      <c r="BD539" s="119">
        <f>0.001*Observaciones!$F538*Escenarios!$F$9</f>
        <v>0</v>
      </c>
      <c r="BE539" s="119">
        <f>Observaciones!$I538</f>
        <v>0</v>
      </c>
      <c r="BF539" s="119">
        <f>MIN(0.0005*ETo!$M538*Escenarios!$F$9*(BJ538/Constantes!$F$27)^(2/3),BJ538+BB539+BE539+BC539+BD539)</f>
        <v>7.4211754727512123</v>
      </c>
      <c r="BG539" s="119">
        <f>MIN(Constantes!$F$26*(BJ538/Constantes!$F$27)^(2/3),BJ538+BB539+BC539+BD539+BE539-BF539)</f>
        <v>43.607862851748735</v>
      </c>
      <c r="BH539" s="119">
        <f>MIN(Entradas!$F$20,BJ538+BB539+BC539+BD539+BE539-BF539-BG539)</f>
        <v>1</v>
      </c>
      <c r="BI539" s="119">
        <f>MAX(0,BJ538+BB539+BC539+BD539+BE539-BF539-BG539-BH539-Constantes!$F$27)</f>
        <v>0</v>
      </c>
      <c r="BJ539" s="119">
        <f t="shared" si="78"/>
        <v>2630.9727687559889</v>
      </c>
      <c r="BK539" s="119">
        <f>(Escenarios!$F$11*AU539+0.1*BF539)/(Escenarios!$F$12)</f>
        <v>0.6756316603673802</v>
      </c>
      <c r="BL539" s="119">
        <f>BI539/10/Escenarios!$F$12</f>
        <v>0</v>
      </c>
      <c r="BM539" s="119">
        <f>(Escenarios!$F$11*AW539+0.1*BG539)/(Escenarios!$F$12)</f>
        <v>0.12459389386213926</v>
      </c>
      <c r="BN539" s="121">
        <f t="shared" si="79"/>
        <v>165.50544273283458</v>
      </c>
      <c r="BO539" s="121">
        <f>MAX(0,(BN539-Constantes!$D$13)*(1-EXP(-Constantes!$D$23)))</f>
        <v>0.86347566607239901</v>
      </c>
      <c r="BP539" s="121">
        <f>BL539+AY539*Escenarios!$F$11/Escenarios!$F$12+BO539</f>
        <v>0.94410972322087594</v>
      </c>
      <c r="BQ539" s="121">
        <f>0.0526*BL539*Observaciones!$F538^1.218</f>
        <v>0</v>
      </c>
      <c r="BR539" s="121">
        <f>BQ539*Constantes!$F$38</f>
        <v>0</v>
      </c>
      <c r="BS539" s="121">
        <f t="shared" si="80"/>
        <v>0</v>
      </c>
      <c r="BT539" s="15"/>
      <c r="BU539" s="74">
        <v>533</v>
      </c>
      <c r="BV539" s="75">
        <f>0.0526*Observaciones!$F538^2.218</f>
        <v>0</v>
      </c>
      <c r="BW539" s="75">
        <f>IF(Observaciones!$F538&gt;0.05*$CA$7,((Observaciones!$F538-0.05*$CA$7)^2)/(Observaciones!$F538+0.95*$CA$7),0)</f>
        <v>0</v>
      </c>
      <c r="BX539" s="75">
        <f>0.0526*BW539*Observaciones!$F538^1.218</f>
        <v>0</v>
      </c>
      <c r="BY539" s="27"/>
      <c r="BZ539" s="27"/>
      <c r="CA539" s="103"/>
      <c r="CB539" s="37"/>
    </row>
    <row r="540" spans="2:80" s="2" customFormat="1" ht="14.5" x14ac:dyDescent="0.35">
      <c r="B540" s="36"/>
      <c r="C540" s="74">
        <v>534</v>
      </c>
      <c r="D540" s="146">
        <f>ETo!$I539*((1-Constantes!$D$19)*ETo!$K539+ETo!$L539)</f>
        <v>1.1045420614830999</v>
      </c>
      <c r="E540" s="75">
        <f>MIN(D540*Constantes!$D$17,0.8*(H539+Observaciones!$F539-F540-G540-Constantes!$D$14))</f>
        <v>0.68702039550276273</v>
      </c>
      <c r="F540" s="75">
        <f>IF(Observaciones!$F539&gt;0.05*Constantes!$D$18,((Observaciones!$F539-0.05*Constantes!$D$18)^2)/(Observaciones!$F539+0.95*Constantes!$D$18),0)</f>
        <v>0</v>
      </c>
      <c r="G540" s="75">
        <f>MAX(0,H539+Observaciones!$F539-F540-Constantes!$D$13)</f>
        <v>0</v>
      </c>
      <c r="H540" s="75">
        <f>H539+Observaciones!$F539-F540-E540-G540-I539</f>
        <v>30.945177389696941</v>
      </c>
      <c r="I540" s="75">
        <f>MAX(0,(H540-Constantes!$D$14)*(1-EXP(-Constantes!$D$22)))</f>
        <v>7.4965366210036716E-2</v>
      </c>
      <c r="J540" s="75">
        <f t="shared" si="72"/>
        <v>151.73105642174687</v>
      </c>
      <c r="K540" s="75">
        <f>MAX(0,(J540-Constantes!$D$13)*(1-EXP(-Constantes!$D$23)))</f>
        <v>0.76832902977653073</v>
      </c>
      <c r="L540" s="75">
        <f t="shared" si="73"/>
        <v>0.84329439598656741</v>
      </c>
      <c r="M540" s="75">
        <f>0.0526*F540*Observaciones!$F539^1.218</f>
        <v>0</v>
      </c>
      <c r="N540" s="75">
        <f>M540*Constantes!$D$38</f>
        <v>0</v>
      </c>
      <c r="O540" s="75">
        <f t="shared" si="74"/>
        <v>0</v>
      </c>
      <c r="P540" s="15"/>
      <c r="Q540" s="120">
        <v>534</v>
      </c>
      <c r="R540" s="146">
        <f>ETo!$I539*((1-Constantes!$E$19)*ETo!$K539+ETo!$L539)</f>
        <v>1.104721753920076</v>
      </c>
      <c r="S540" s="121">
        <f>MIN(R540*Constantes!$E$17,0.8*(V539+Observaciones!$F539-T540-U540-Constantes!$D$14))</f>
        <v>0.68763026573069219</v>
      </c>
      <c r="T540" s="121">
        <f>IF(Observaciones!$F539&gt;0.05*Constantes!$E$18,((Observaciones!$F539-0.05*Constantes!$E$18)^2)/(Observaciones!$F539+0.95*Constantes!$E$18),0)</f>
        <v>0</v>
      </c>
      <c r="U540" s="121">
        <f>MAX(0,V539+Observaciones!$F539-T540-Constantes!$D$13)</f>
        <v>0</v>
      </c>
      <c r="V540" s="121">
        <f>V539+Observaciones!$F539-T540-S540-U540-W539</f>
        <v>30.943232364558341</v>
      </c>
      <c r="W540" s="121">
        <f>MAX(0,(V540-Constantes!$D$14)*(1-EXP(-Constantes!$D$22)))</f>
        <v>7.4938588474185761E-2</v>
      </c>
      <c r="X540" s="119">
        <f>X539+(Entradas!$E$19*U540-Y539)/(800*Entradas!$D$44)</f>
        <v>0</v>
      </c>
      <c r="Y540" s="119">
        <f>8000*Entradas!$D$45*X540/Constantes!$E$32</f>
        <v>0</v>
      </c>
      <c r="Z540" s="119">
        <f>10*Escenarios!$E$11*T540</f>
        <v>0</v>
      </c>
      <c r="AA540" s="119">
        <f>10*Escenarios!$E$11*Y540</f>
        <v>0</v>
      </c>
      <c r="AB540" s="119">
        <f>0.001*Observaciones!$F539*Escenarios!$E$9</f>
        <v>0</v>
      </c>
      <c r="AC540" s="119">
        <f>Observaciones!$I539</f>
        <v>0</v>
      </c>
      <c r="AD540" s="119">
        <f>MIN(0.0005*ETo!$M539*Escenarios!$E$9*(AH539/Constantes!$E$27)^(2/3),AH539+Z540+AA540+AB540+AC540)</f>
        <v>3.1268219346065247</v>
      </c>
      <c r="AE540" s="119">
        <f>MIN(Constantes!$E$26*(AH539/Constantes!$E$27)^(2/3),AH539+Z540+AA540+AB540+AC540-AD540)</f>
        <v>18.494824040390792</v>
      </c>
      <c r="AF540" s="119">
        <f>MIN(Entradas!$E$20,AH539+Z540+AA540+AB540+AC540-AD540-AE540)</f>
        <v>1</v>
      </c>
      <c r="AG540" s="119">
        <f>MAX(0,AH539+Z540+AA540+AB540+AC540-AD540-AE540-AF540-Constantes!$E$27)</f>
        <v>0</v>
      </c>
      <c r="AH540" s="119">
        <f t="shared" si="75"/>
        <v>5905.7995745376966</v>
      </c>
      <c r="AI540" s="119">
        <f>(Escenarios!$E$11*S540+0.1*AD540)/(Escenarios!$E$12)</f>
        <v>0.68674075317627237</v>
      </c>
      <c r="AJ540" s="119">
        <f>AG540/10/Escenarios!$E$12</f>
        <v>0</v>
      </c>
      <c r="AK540" s="119">
        <f>(Escenarios!$E$11*U540+0.1*AE540)/(Escenarios!$E$12)</f>
        <v>5.2842354401116551E-2</v>
      </c>
      <c r="AL540" s="121">
        <f t="shared" si="76"/>
        <v>157.23159074166591</v>
      </c>
      <c r="AM540" s="121">
        <f>MAX(0,(AL540-Constantes!$D$13)*(1-EXP(-Constantes!$D$23)))</f>
        <v>0.80632399569011204</v>
      </c>
      <c r="AN540" s="121">
        <f>AJ540+W540*Escenarios!$E$11/Escenarios!$E$12+AM540</f>
        <v>0.88019203290038084</v>
      </c>
      <c r="AO540" s="121">
        <f>0.0526*AJ540*Observaciones!$F539^1.218</f>
        <v>0</v>
      </c>
      <c r="AP540" s="121">
        <f>AO540*Constantes!$E$38</f>
        <v>0</v>
      </c>
      <c r="AQ540" s="121">
        <f t="shared" si="77"/>
        <v>0</v>
      </c>
      <c r="AR540" s="15"/>
      <c r="AS540" s="74">
        <v>534</v>
      </c>
      <c r="AT540" s="146">
        <f>ETo!$I539*((1-Constantes!$F$19)*ETo!$K539+ETo!$L539)</f>
        <v>1.1052935025831832</v>
      </c>
      <c r="AU540" s="121">
        <f>MIN(AT540*Constantes!$F$17,0.8*(AX539+Observaciones!$F539-AV540-AW540-Constantes!$D$14))</f>
        <v>0.68957424465367434</v>
      </c>
      <c r="AV540" s="121">
        <f>IF(Observaciones!$F539&gt;0.05*Constantes!$F$18,((Observaciones!$F539-0.05*Constantes!$F$18)^2)/(Observaciones!$F539+0.95*Constantes!$F$18),0)</f>
        <v>0</v>
      </c>
      <c r="AW540" s="121">
        <f>MAX(0,AX539+Observaciones!$F539-AV540-Constantes!$D$13)</f>
        <v>0</v>
      </c>
      <c r="AX540" s="121">
        <f>AX539+Observaciones!$F539-AV540-AU540-AW540-AY539</f>
        <v>30.936798011998437</v>
      </c>
      <c r="AY540" s="121">
        <f>MAX(0,(AX540-Constantes!$D$14)*(1-EXP(-Constantes!$D$22)))</f>
        <v>7.485000484109966E-2</v>
      </c>
      <c r="AZ540" s="119">
        <f>AZ539+(Entradas!$F$19*AW540-BA539)/(800*Entradas!$D$44)</f>
        <v>0</v>
      </c>
      <c r="BA540" s="119">
        <f>8000*Entradas!$D$45*AZ540/Constantes!$F$32</f>
        <v>0</v>
      </c>
      <c r="BB540" s="119">
        <f>10*Escenarios!$F$11*AV540</f>
        <v>0</v>
      </c>
      <c r="BC540" s="119">
        <f>10*Escenarios!$F$11*BA540</f>
        <v>0</v>
      </c>
      <c r="BD540" s="119">
        <f>0.001*Observaciones!$F539*Escenarios!$F$9</f>
        <v>0</v>
      </c>
      <c r="BE540" s="119">
        <f>Observaciones!$I539</f>
        <v>0</v>
      </c>
      <c r="BF540" s="119">
        <f>MIN(0.0005*ETo!$M539*Escenarios!$F$9*(BJ539/Constantes!$F$27)^(2/3),BJ539+BB540+BE540+BC540+BD540)</f>
        <v>7.2769268252099408</v>
      </c>
      <c r="BG540" s="119">
        <f>MIN(Constantes!$F$26*(BJ539/Constantes!$F$27)^(2/3),BJ539+BB540+BC540+BD540+BE540-BF540)</f>
        <v>43.04225952156547</v>
      </c>
      <c r="BH540" s="119">
        <f>MIN(Entradas!$F$20,BJ539+BB540+BC540+BD540+BE540-BF540-BG540)</f>
        <v>1</v>
      </c>
      <c r="BI540" s="119">
        <f>MAX(0,BJ539+BB540+BC540+BD540+BE540-BF540-BG540-BH540-Constantes!$F$27)</f>
        <v>0</v>
      </c>
      <c r="BJ540" s="119">
        <f t="shared" si="78"/>
        <v>2579.6535824092134</v>
      </c>
      <c r="BK540" s="119">
        <f>(Escenarios!$F$11*AU540+0.1*BF540)/(Escenarios!$F$12)</f>
        <v>0.6709612216026356</v>
      </c>
      <c r="BL540" s="119">
        <f>BI540/10/Escenarios!$F$12</f>
        <v>0</v>
      </c>
      <c r="BM540" s="119">
        <f>(Escenarios!$F$11*AW540+0.1*BG540)/(Escenarios!$F$12)</f>
        <v>0.12297788434732992</v>
      </c>
      <c r="BN540" s="121">
        <f t="shared" si="79"/>
        <v>164.76494495110953</v>
      </c>
      <c r="BO540" s="121">
        <f>MAX(0,(BN540-Constantes!$D$13)*(1-EXP(-Constantes!$D$23)))</f>
        <v>0.85836067426626839</v>
      </c>
      <c r="BP540" s="121">
        <f>BL540+AY540*Escenarios!$F$11/Escenarios!$F$12+BO540</f>
        <v>0.92893353597359096</v>
      </c>
      <c r="BQ540" s="121">
        <f>0.0526*BL540*Observaciones!$F539^1.218</f>
        <v>0</v>
      </c>
      <c r="BR540" s="121">
        <f>BQ540*Constantes!$F$38</f>
        <v>0</v>
      </c>
      <c r="BS540" s="121">
        <f t="shared" si="80"/>
        <v>0</v>
      </c>
      <c r="BT540" s="15"/>
      <c r="BU540" s="74">
        <v>534</v>
      </c>
      <c r="BV540" s="75">
        <f>0.0526*Observaciones!$F539^2.218</f>
        <v>0</v>
      </c>
      <c r="BW540" s="75">
        <f>IF(Observaciones!$F539&gt;0.05*$CA$7,((Observaciones!$F539-0.05*$CA$7)^2)/(Observaciones!$F539+0.95*$CA$7),0)</f>
        <v>0</v>
      </c>
      <c r="BX540" s="75">
        <f>0.0526*BW540*Observaciones!$F539^1.218</f>
        <v>0</v>
      </c>
      <c r="BY540" s="27"/>
      <c r="BZ540" s="27"/>
      <c r="CA540" s="103"/>
      <c r="CB540" s="37"/>
    </row>
    <row r="541" spans="2:80" s="2" customFormat="1" ht="14.5" x14ac:dyDescent="0.35">
      <c r="B541" s="36"/>
      <c r="C541" s="74">
        <v>535</v>
      </c>
      <c r="D541" s="146">
        <f>ETo!$I540*((1-Constantes!$D$19)*ETo!$K540+ETo!$L540)</f>
        <v>1.1099365346414878</v>
      </c>
      <c r="E541" s="75">
        <f>MIN(D541*Constantes!$D$17,0.8*(H540+Observaciones!$F540-F541-G541-Constantes!$D$14))</f>
        <v>0.69037573452699907</v>
      </c>
      <c r="F541" s="75">
        <f>IF(Observaciones!$F540&gt;0.05*Constantes!$D$18,((Observaciones!$F540-0.05*Constantes!$D$18)^2)/(Observaciones!$F540+0.95*Constantes!$D$18),0)</f>
        <v>0</v>
      </c>
      <c r="G541" s="75">
        <f>MAX(0,H540+Observaciones!$F540-F541-Constantes!$D$13)</f>
        <v>0</v>
      </c>
      <c r="H541" s="75">
        <f>H540+Observaciones!$F540-F541-E541-G541-I540</f>
        <v>30.179836288959905</v>
      </c>
      <c r="I541" s="75">
        <f>MAX(0,(H541-Constantes!$D$14)*(1-EXP(-Constantes!$D$22)))</f>
        <v>6.4428689112812187E-2</v>
      </c>
      <c r="J541" s="75">
        <f t="shared" si="72"/>
        <v>150.96272739197033</v>
      </c>
      <c r="K541" s="75">
        <f>MAX(0,(J541-Constantes!$D$13)*(1-EXP(-Constantes!$D$23)))</f>
        <v>0.76302179349749155</v>
      </c>
      <c r="L541" s="75">
        <f t="shared" si="73"/>
        <v>0.82745048261030374</v>
      </c>
      <c r="M541" s="75">
        <f>0.0526*F541*Observaciones!$F540^1.218</f>
        <v>0</v>
      </c>
      <c r="N541" s="75">
        <f>M541*Constantes!$D$38</f>
        <v>0</v>
      </c>
      <c r="O541" s="75">
        <f t="shared" si="74"/>
        <v>0</v>
      </c>
      <c r="P541" s="15"/>
      <c r="Q541" s="120">
        <v>535</v>
      </c>
      <c r="R541" s="146">
        <f>ETo!$I540*((1-Constantes!$E$19)*ETo!$K540+ETo!$L540)</f>
        <v>1.1101172646054989</v>
      </c>
      <c r="S541" s="121">
        <f>MIN(R541*Constantes!$E$17,0.8*(V540+Observaciones!$F540-T541-U541-Constantes!$D$14))</f>
        <v>0.69098868284631865</v>
      </c>
      <c r="T541" s="121">
        <f>IF(Observaciones!$F540&gt;0.05*Constantes!$E$18,((Observaciones!$F540-0.05*Constantes!$E$18)^2)/(Observaciones!$F540+0.95*Constantes!$E$18),0)</f>
        <v>0</v>
      </c>
      <c r="U541" s="121">
        <f>MAX(0,V540+Observaciones!$F540-T541-Constantes!$D$13)</f>
        <v>0</v>
      </c>
      <c r="V541" s="121">
        <f>V540+Observaciones!$F540-T541-S541-U541-W540</f>
        <v>30.177305093237837</v>
      </c>
      <c r="W541" s="121">
        <f>MAX(0,(V541-Constantes!$D$14)*(1-EXP(-Constantes!$D$22)))</f>
        <v>6.4393841393321355E-2</v>
      </c>
      <c r="X541" s="119">
        <f>X540+(Entradas!$E$19*U541-Y540)/(800*Entradas!$D$44)</f>
        <v>0</v>
      </c>
      <c r="Y541" s="119">
        <f>8000*Entradas!$D$45*X541/Constantes!$E$32</f>
        <v>0</v>
      </c>
      <c r="Z541" s="119">
        <f>10*Escenarios!$E$11*T541</f>
        <v>0</v>
      </c>
      <c r="AA541" s="119">
        <f>10*Escenarios!$E$11*Y541</f>
        <v>0</v>
      </c>
      <c r="AB541" s="119">
        <f>0.001*Observaciones!$F540*Escenarios!$E$9</f>
        <v>0</v>
      </c>
      <c r="AC541" s="119">
        <f>Observaciones!$I540</f>
        <v>0</v>
      </c>
      <c r="AD541" s="119">
        <f>MIN(0.0005*ETo!$M540*Escenarios!$E$9*(AH540/Constantes!$E$27)^(2/3),AH540+Z541+AA541+AB541+AC541)</f>
        <v>3.1346037973373302</v>
      </c>
      <c r="AE541" s="119">
        <f>MIN(Constantes!$E$26*(AH540/Constantes!$E$27)^(2/3),AH540+Z541+AA541+AB541+AC541-AD541)</f>
        <v>18.447745751350809</v>
      </c>
      <c r="AF541" s="119">
        <f>MIN(Entradas!$E$20,AH540+Z541+AA541+AB541+AC541-AD541-AE541)</f>
        <v>1</v>
      </c>
      <c r="AG541" s="119">
        <f>MAX(0,AH540+Z541+AA541+AB541+AC541-AD541-AE541-AF541-Constantes!$E$27)</f>
        <v>0</v>
      </c>
      <c r="AH541" s="119">
        <f t="shared" si="75"/>
        <v>5883.2172249890082</v>
      </c>
      <c r="AI541" s="119">
        <f>(Escenarios!$E$11*S541+0.1*AD541)/(Escenarios!$E$12)</f>
        <v>0.69007342679804928</v>
      </c>
      <c r="AJ541" s="119">
        <f>AG541/10/Escenarios!$E$12</f>
        <v>0</v>
      </c>
      <c r="AK541" s="119">
        <f>(Escenarios!$E$11*U541+0.1*AE541)/(Escenarios!$E$12)</f>
        <v>5.2707845003859458E-2</v>
      </c>
      <c r="AL541" s="121">
        <f t="shared" si="76"/>
        <v>156.47797459097964</v>
      </c>
      <c r="AM541" s="121">
        <f>MAX(0,(AL541-Constantes!$D$13)*(1-EXP(-Constantes!$D$23)))</f>
        <v>0.80111838869052321</v>
      </c>
      <c r="AN541" s="121">
        <f>AJ541+W541*Escenarios!$E$11/Escenarios!$E$12+AM541</f>
        <v>0.86459231806393999</v>
      </c>
      <c r="AO541" s="121">
        <f>0.0526*AJ541*Observaciones!$F540^1.218</f>
        <v>0</v>
      </c>
      <c r="AP541" s="121">
        <f>AO541*Constantes!$E$38</f>
        <v>0</v>
      </c>
      <c r="AQ541" s="121">
        <f t="shared" si="77"/>
        <v>0</v>
      </c>
      <c r="AR541" s="15"/>
      <c r="AS541" s="74">
        <v>535</v>
      </c>
      <c r="AT541" s="146">
        <f>ETo!$I540*((1-Constantes!$F$19)*ETo!$K540+ETo!$L540)</f>
        <v>1.1106923144909879</v>
      </c>
      <c r="AU541" s="121">
        <f>MIN(AT541*Constantes!$F$17,0.8*(AX540+Observaciones!$F540-AV541-AW541-Constantes!$D$14))</f>
        <v>0.69294247366673833</v>
      </c>
      <c r="AV541" s="121">
        <f>IF(Observaciones!$F540&gt;0.05*Constantes!$F$18,((Observaciones!$F540-0.05*Constantes!$F$18)^2)/(Observaciones!$F540+0.95*Constantes!$F$18),0)</f>
        <v>0</v>
      </c>
      <c r="AW541" s="121">
        <f>MAX(0,AX540+Observaciones!$F540-AV541-Constantes!$D$13)</f>
        <v>0</v>
      </c>
      <c r="AX541" s="121">
        <f>AX540+Observaciones!$F540-AV541-AU541-AW541-AY540</f>
        <v>30.169005533490598</v>
      </c>
      <c r="AY541" s="121">
        <f>MAX(0,(AX541-Constantes!$D$14)*(1-EXP(-Constantes!$D$22)))</f>
        <v>6.4279578901706075E-2</v>
      </c>
      <c r="AZ541" s="119">
        <f>AZ540+(Entradas!$F$19*AW541-BA540)/(800*Entradas!$D$44)</f>
        <v>0</v>
      </c>
      <c r="BA541" s="119">
        <f>8000*Entradas!$D$45*AZ541/Constantes!$F$32</f>
        <v>0</v>
      </c>
      <c r="BB541" s="119">
        <f>10*Escenarios!$F$11*AV541</f>
        <v>0</v>
      </c>
      <c r="BC541" s="119">
        <f>10*Escenarios!$F$11*BA541</f>
        <v>0</v>
      </c>
      <c r="BD541" s="119">
        <f>0.001*Observaciones!$F540*Escenarios!$F$9</f>
        <v>0</v>
      </c>
      <c r="BE541" s="119">
        <f>Observaciones!$I540</f>
        <v>0</v>
      </c>
      <c r="BF541" s="119">
        <f>MIN(0.0005*ETo!$M540*Escenarios!$F$9*(BJ540/Constantes!$F$27)^(2/3),BJ540+BB541+BE541+BC541+BD541)</f>
        <v>7.2182364344620815</v>
      </c>
      <c r="BG541" s="119">
        <f>MIN(Constantes!$F$26*(BJ540/Constantes!$F$27)^(2/3),BJ540+BB541+BC541+BD541+BE541-BF541)</f>
        <v>42.480708607960466</v>
      </c>
      <c r="BH541" s="119">
        <f>MIN(Entradas!$F$20,BJ540+BB541+BC541+BD541+BE541-BF541-BG541)</f>
        <v>1</v>
      </c>
      <c r="BI541" s="119">
        <f>MAX(0,BJ540+BB541+BC541+BD541+BE541-BF541-BG541-BH541-Constantes!$F$27)</f>
        <v>0</v>
      </c>
      <c r="BJ541" s="119">
        <f t="shared" si="78"/>
        <v>2528.9546373667908</v>
      </c>
      <c r="BK541" s="119">
        <f>(Escenarios!$F$11*AU541+0.1*BF541)/(Escenarios!$F$12)</f>
        <v>0.67396929355567359</v>
      </c>
      <c r="BL541" s="119">
        <f>BI541/10/Escenarios!$F$12</f>
        <v>0</v>
      </c>
      <c r="BM541" s="119">
        <f>(Escenarios!$F$11*AW541+0.1*BG541)/(Escenarios!$F$12)</f>
        <v>0.12137345316560134</v>
      </c>
      <c r="BN541" s="121">
        <f t="shared" si="79"/>
        <v>164.02795773000886</v>
      </c>
      <c r="BO541" s="121">
        <f>MAX(0,(BN541-Constantes!$D$13)*(1-EXP(-Constantes!$D$23)))</f>
        <v>0.85326993167366938</v>
      </c>
      <c r="BP541" s="121">
        <f>BL541+AY541*Escenarios!$F$11/Escenarios!$F$12+BO541</f>
        <v>0.91387639178099223</v>
      </c>
      <c r="BQ541" s="121">
        <f>0.0526*BL541*Observaciones!$F540^1.218</f>
        <v>0</v>
      </c>
      <c r="BR541" s="121">
        <f>BQ541*Constantes!$F$38</f>
        <v>0</v>
      </c>
      <c r="BS541" s="121">
        <f t="shared" si="80"/>
        <v>0</v>
      </c>
      <c r="BT541" s="15"/>
      <c r="BU541" s="74">
        <v>535</v>
      </c>
      <c r="BV541" s="75">
        <f>0.0526*Observaciones!$F540^2.218</f>
        <v>0</v>
      </c>
      <c r="BW541" s="75">
        <f>IF(Observaciones!$F540&gt;0.05*$CA$7,((Observaciones!$F540-0.05*$CA$7)^2)/(Observaciones!$F540+0.95*$CA$7),0)</f>
        <v>0</v>
      </c>
      <c r="BX541" s="75">
        <f>0.0526*BW541*Observaciones!$F540^1.218</f>
        <v>0</v>
      </c>
      <c r="BY541" s="27"/>
      <c r="BZ541" s="27"/>
      <c r="CA541" s="103"/>
      <c r="CB541" s="37"/>
    </row>
    <row r="542" spans="2:80" s="2" customFormat="1" ht="14.5" x14ac:dyDescent="0.35">
      <c r="B542" s="36"/>
      <c r="C542" s="74">
        <v>536</v>
      </c>
      <c r="D542" s="146">
        <f>ETo!$I541*((1-Constantes!$D$19)*ETo!$K541+ETo!$L541)</f>
        <v>1.0938628855668691</v>
      </c>
      <c r="E542" s="75">
        <f>MIN(D542*Constantes!$D$17,0.8*(H541+Observaciones!$F541-F542-G542-Constantes!$D$14))</f>
        <v>0.68037799416970612</v>
      </c>
      <c r="F542" s="75">
        <f>IF(Observaciones!$F541&gt;0.05*Constantes!$D$18,((Observaciones!$F541-0.05*Constantes!$D$18)^2)/(Observaciones!$F541+0.95*Constantes!$D$18),0)</f>
        <v>0</v>
      </c>
      <c r="G542" s="75">
        <f>MAX(0,H541+Observaciones!$F541-F542-Constantes!$D$13)</f>
        <v>0</v>
      </c>
      <c r="H542" s="75">
        <f>H541+Observaciones!$F541-F542-E542-G542-I541</f>
        <v>29.435029605677386</v>
      </c>
      <c r="I542" s="75">
        <f>MAX(0,(H542-Constantes!$D$14)*(1-EXP(-Constantes!$D$22)))</f>
        <v>5.4174715408740734E-2</v>
      </c>
      <c r="J542" s="75">
        <f t="shared" si="72"/>
        <v>150.19970559847283</v>
      </c>
      <c r="K542" s="75">
        <f>MAX(0,(J542-Constantes!$D$13)*(1-EXP(-Constantes!$D$23)))</f>
        <v>0.75775121697726655</v>
      </c>
      <c r="L542" s="75">
        <f t="shared" si="73"/>
        <v>0.8119259323860073</v>
      </c>
      <c r="M542" s="75">
        <f>0.0526*F542*Observaciones!$F541^1.218</f>
        <v>0</v>
      </c>
      <c r="N542" s="75">
        <f>M542*Constantes!$D$38</f>
        <v>0</v>
      </c>
      <c r="O542" s="75">
        <f t="shared" si="74"/>
        <v>0</v>
      </c>
      <c r="P542" s="15"/>
      <c r="Q542" s="120">
        <v>536</v>
      </c>
      <c r="R542" s="146">
        <f>ETo!$I541*((1-Constantes!$E$19)*ETo!$K541+ETo!$L541)</f>
        <v>1.094040756945249</v>
      </c>
      <c r="S542" s="121">
        <f>MIN(R542*Constantes!$E$17,0.8*(V541+Observaciones!$F541-T542-U542-Constantes!$D$14))</f>
        <v>0.68098191580727763</v>
      </c>
      <c r="T542" s="121">
        <f>IF(Observaciones!$F541&gt;0.05*Constantes!$E$18,((Observaciones!$F541-0.05*Constantes!$E$18)^2)/(Observaciones!$F541+0.95*Constantes!$E$18),0)</f>
        <v>0</v>
      </c>
      <c r="U542" s="121">
        <f>MAX(0,V541+Observaciones!$F541-T542-Constantes!$D$13)</f>
        <v>0</v>
      </c>
      <c r="V542" s="121">
        <f>V541+Observaciones!$F541-T542-S542-U542-W541</f>
        <v>29.431929336037239</v>
      </c>
      <c r="W542" s="121">
        <f>MAX(0,(V542-Constantes!$D$14)*(1-EXP(-Constantes!$D$22)))</f>
        <v>5.413203308045457E-2</v>
      </c>
      <c r="X542" s="119">
        <f>X541+(Entradas!$E$19*U542-Y541)/(800*Entradas!$D$44)</f>
        <v>0</v>
      </c>
      <c r="Y542" s="119">
        <f>8000*Entradas!$D$45*X542/Constantes!$E$32</f>
        <v>0</v>
      </c>
      <c r="Z542" s="119">
        <f>10*Escenarios!$E$11*T542</f>
        <v>0</v>
      </c>
      <c r="AA542" s="119">
        <f>10*Escenarios!$E$11*Y542</f>
        <v>0</v>
      </c>
      <c r="AB542" s="119">
        <f>0.001*Observaciones!$F541*Escenarios!$E$9</f>
        <v>0</v>
      </c>
      <c r="AC542" s="119">
        <f>Observaciones!$I541</f>
        <v>0</v>
      </c>
      <c r="AD542" s="119">
        <f>MIN(0.0005*ETo!$M541*Escenarios!$E$9*(AH541/Constantes!$E$27)^(2/3),AH541+Z542+AA542+AB542+AC542)</f>
        <v>3.0805637832492425</v>
      </c>
      <c r="AE542" s="119">
        <f>MIN(Constantes!$E$26*(AH541/Constantes!$E$27)^(2/3),AH541+Z542+AA542+AB542+AC542-AD542)</f>
        <v>18.400689251269377</v>
      </c>
      <c r="AF542" s="119">
        <f>MIN(Entradas!$E$20,AH541+Z542+AA542+AB542+AC542-AD542-AE542)</f>
        <v>1</v>
      </c>
      <c r="AG542" s="119">
        <f>MAX(0,AH541+Z542+AA542+AB542+AC542-AD542-AE542-AF542-Constantes!$E$27)</f>
        <v>0</v>
      </c>
      <c r="AH542" s="119">
        <f t="shared" si="75"/>
        <v>5860.7359719544893</v>
      </c>
      <c r="AI542" s="119">
        <f>(Escenarios!$E$11*S542+0.1*AD542)/(Escenarios!$E$12)</f>
        <v>0.68005521353359999</v>
      </c>
      <c r="AJ542" s="119">
        <f>AG542/10/Escenarios!$E$12</f>
        <v>0</v>
      </c>
      <c r="AK542" s="119">
        <f>(Escenarios!$E$11*U542+0.1*AE542)/(Escenarios!$E$12)</f>
        <v>5.2573397860769651E-2</v>
      </c>
      <c r="AL542" s="121">
        <f t="shared" si="76"/>
        <v>155.7294296001499</v>
      </c>
      <c r="AM542" s="121">
        <f>MAX(0,(AL542-Constantes!$D$13)*(1-EXP(-Constantes!$D$23)))</f>
        <v>0.7959478107507828</v>
      </c>
      <c r="AN542" s="121">
        <f>AJ542+W542*Escenarios!$E$11/Escenarios!$E$12+AM542</f>
        <v>0.84930652907294513</v>
      </c>
      <c r="AO542" s="121">
        <f>0.0526*AJ542*Observaciones!$F541^1.218</f>
        <v>0</v>
      </c>
      <c r="AP542" s="121">
        <f>AO542*Constantes!$E$38</f>
        <v>0</v>
      </c>
      <c r="AQ542" s="121">
        <f t="shared" si="77"/>
        <v>0</v>
      </c>
      <c r="AR542" s="15"/>
      <c r="AS542" s="74">
        <v>536</v>
      </c>
      <c r="AT542" s="146">
        <f>ETo!$I541*((1-Constantes!$F$19)*ETo!$K541+ETo!$L541)</f>
        <v>1.0946067113310056</v>
      </c>
      <c r="AU542" s="121">
        <f>MIN(AT542*Constantes!$F$17,0.8*(AX541+Observaciones!$F541-AV542-AW542-Constantes!$D$14))</f>
        <v>0.68290693322167106</v>
      </c>
      <c r="AV542" s="121">
        <f>IF(Observaciones!$F541&gt;0.05*Constantes!$F$18,((Observaciones!$F541-0.05*Constantes!$F$18)^2)/(Observaciones!$F541+0.95*Constantes!$F$18),0)</f>
        <v>0</v>
      </c>
      <c r="AW542" s="121">
        <f>MAX(0,AX541+Observaciones!$F541-AV542-Constantes!$D$13)</f>
        <v>0</v>
      </c>
      <c r="AX542" s="121">
        <f>AX541+Observaciones!$F541-AV542-AU542-AW542-AY541</f>
        <v>29.421819021367224</v>
      </c>
      <c r="AY542" s="121">
        <f>MAX(0,(AX542-Constantes!$D$14)*(1-EXP(-Constantes!$D$22)))</f>
        <v>5.3992841390727339E-2</v>
      </c>
      <c r="AZ542" s="119">
        <f>AZ541+(Entradas!$F$19*AW542-BA541)/(800*Entradas!$D$44)</f>
        <v>0</v>
      </c>
      <c r="BA542" s="119">
        <f>8000*Entradas!$D$45*AZ542/Constantes!$F$32</f>
        <v>0</v>
      </c>
      <c r="BB542" s="119">
        <f>10*Escenarios!$F$11*AV542</f>
        <v>0</v>
      </c>
      <c r="BC542" s="119">
        <f>10*Escenarios!$F$11*BA542</f>
        <v>0</v>
      </c>
      <c r="BD542" s="119">
        <f>0.001*Observaciones!$F541*Escenarios!$F$9</f>
        <v>0</v>
      </c>
      <c r="BE542" s="119">
        <f>Observaciones!$I541</f>
        <v>0</v>
      </c>
      <c r="BF542" s="119">
        <f>MIN(0.0005*ETo!$M541*Escenarios!$F$9*(BJ541/Constantes!$F$27)^(2/3),BJ541+BB542+BE542+BC542+BD542)</f>
        <v>7.0184460652014309</v>
      </c>
      <c r="BG542" s="119">
        <f>MIN(Constantes!$F$26*(BJ541/Constantes!$F$27)^(2/3),BJ541+BB542+BC542+BD542+BE542-BF542)</f>
        <v>41.922275972598165</v>
      </c>
      <c r="BH542" s="119">
        <f>MIN(Entradas!$F$20,BJ541+BB542+BC542+BD542+BE542-BF542-BG542)</f>
        <v>1</v>
      </c>
      <c r="BI542" s="119">
        <f>MAX(0,BJ541+BB542+BC542+BD542+BE542-BF542-BG542-BH542-Constantes!$F$27)</f>
        <v>0</v>
      </c>
      <c r="BJ542" s="119">
        <f t="shared" si="78"/>
        <v>2479.0139153289915</v>
      </c>
      <c r="BK542" s="119">
        <f>(Escenarios!$F$11*AU542+0.1*BF542)/(Escenarios!$F$12)</f>
        <v>0.66393638293815105</v>
      </c>
      <c r="BL542" s="119">
        <f>BI542/10/Escenarios!$F$12</f>
        <v>0</v>
      </c>
      <c r="BM542" s="119">
        <f>(Escenarios!$F$11*AW542+0.1*BG542)/(Escenarios!$F$12)</f>
        <v>0.11977793135028048</v>
      </c>
      <c r="BN542" s="121">
        <f t="shared" si="79"/>
        <v>163.29446572968547</v>
      </c>
      <c r="BO542" s="121">
        <f>MAX(0,(BN542-Constantes!$D$13)*(1-EXP(-Constantes!$D$23)))</f>
        <v>0.84820333233453782</v>
      </c>
      <c r="BP542" s="121">
        <f>BL542+AY542*Escenarios!$F$11/Escenarios!$F$12+BO542</f>
        <v>0.89911086850293787</v>
      </c>
      <c r="BQ542" s="121">
        <f>0.0526*BL542*Observaciones!$F541^1.218</f>
        <v>0</v>
      </c>
      <c r="BR542" s="121">
        <f>BQ542*Constantes!$F$38</f>
        <v>0</v>
      </c>
      <c r="BS542" s="121">
        <f t="shared" si="80"/>
        <v>0</v>
      </c>
      <c r="BT542" s="15"/>
      <c r="BU542" s="74">
        <v>536</v>
      </c>
      <c r="BV542" s="75">
        <f>0.0526*Observaciones!$F541^2.218</f>
        <v>0</v>
      </c>
      <c r="BW542" s="75">
        <f>IF(Observaciones!$F541&gt;0.05*$CA$7,((Observaciones!$F541-0.05*$CA$7)^2)/(Observaciones!$F541+0.95*$CA$7),0)</f>
        <v>0</v>
      </c>
      <c r="BX542" s="75">
        <f>0.0526*BW542*Observaciones!$F541^1.218</f>
        <v>0</v>
      </c>
      <c r="BY542" s="27"/>
      <c r="BZ542" s="27"/>
      <c r="CA542" s="103"/>
      <c r="CB542" s="37"/>
    </row>
    <row r="543" spans="2:80" s="2" customFormat="1" ht="14.5" x14ac:dyDescent="0.35">
      <c r="B543" s="36"/>
      <c r="C543" s="74">
        <v>537</v>
      </c>
      <c r="D543" s="146">
        <f>ETo!$I542*((1-Constantes!$D$19)*ETo!$K542+ETo!$L542)</f>
        <v>1.0934892983279469</v>
      </c>
      <c r="E543" s="75">
        <f>MIN(D543*Constantes!$D$17,0.8*(H542+Observaciones!$F542-F543-G543-Constantes!$D$14))</f>
        <v>0.68014562451934224</v>
      </c>
      <c r="F543" s="75">
        <f>IF(Observaciones!$F542&gt;0.05*Constantes!$D$18,((Observaciones!$F542-0.05*Constantes!$D$18)^2)/(Observaciones!$F542+0.95*Constantes!$D$18),0)</f>
        <v>0</v>
      </c>
      <c r="G543" s="75">
        <f>MAX(0,H542+Observaciones!$F542-F543-Constantes!$D$13)</f>
        <v>0</v>
      </c>
      <c r="H543" s="75">
        <f>H542+Observaciones!$F542-F543-E543-G543-I542</f>
        <v>28.700709265749303</v>
      </c>
      <c r="I543" s="75">
        <f>MAX(0,(H543-Constantes!$D$14)*(1-EXP(-Constantes!$D$22)))</f>
        <v>4.4065110292413903E-2</v>
      </c>
      <c r="J543" s="75">
        <f t="shared" si="72"/>
        <v>149.44195438149558</v>
      </c>
      <c r="K543" s="75">
        <f>MAX(0,(J543-Constantes!$D$13)*(1-EXP(-Constantes!$D$23)))</f>
        <v>0.7525170469884046</v>
      </c>
      <c r="L543" s="75">
        <f t="shared" si="73"/>
        <v>0.79658215728081849</v>
      </c>
      <c r="M543" s="75">
        <f>0.0526*F543*Observaciones!$F542^1.218</f>
        <v>0</v>
      </c>
      <c r="N543" s="75">
        <f>M543*Constantes!$D$38</f>
        <v>0</v>
      </c>
      <c r="O543" s="75">
        <f t="shared" si="74"/>
        <v>0</v>
      </c>
      <c r="P543" s="15"/>
      <c r="Q543" s="120">
        <v>537</v>
      </c>
      <c r="R543" s="146">
        <f>ETo!$I542*((1-Constantes!$E$19)*ETo!$K542+ETo!$L542)</f>
        <v>1.093667132237069</v>
      </c>
      <c r="S543" s="121">
        <f>MIN(R543*Constantes!$E$17,0.8*(V542+Observaciones!$F542-T543-U543-Constantes!$D$14))</f>
        <v>0.6807493543894747</v>
      </c>
      <c r="T543" s="121">
        <f>IF(Observaciones!$F542&gt;0.05*Constantes!$E$18,((Observaciones!$F542-0.05*Constantes!$E$18)^2)/(Observaciones!$F542+0.95*Constantes!$E$18),0)</f>
        <v>0</v>
      </c>
      <c r="U543" s="121">
        <f>MAX(0,V542+Observaciones!$F542-T543-Constantes!$D$13)</f>
        <v>0</v>
      </c>
      <c r="V543" s="121">
        <f>V542+Observaciones!$F542-T543-S543-U543-W542</f>
        <v>28.697047948567313</v>
      </c>
      <c r="W543" s="121">
        <f>MAX(0,(V543-Constantes!$D$14)*(1-EXP(-Constantes!$D$22)))</f>
        <v>4.4014703856825904E-2</v>
      </c>
      <c r="X543" s="119">
        <f>X542+(Entradas!$E$19*U543-Y542)/(800*Entradas!$D$44)</f>
        <v>0</v>
      </c>
      <c r="Y543" s="119">
        <f>8000*Entradas!$D$45*X543/Constantes!$E$32</f>
        <v>0</v>
      </c>
      <c r="Z543" s="119">
        <f>10*Escenarios!$E$11*T543</f>
        <v>0</v>
      </c>
      <c r="AA543" s="119">
        <f>10*Escenarios!$E$11*Y543</f>
        <v>0</v>
      </c>
      <c r="AB543" s="119">
        <f>0.001*Observaciones!$F542*Escenarios!$E$9</f>
        <v>0</v>
      </c>
      <c r="AC543" s="119">
        <f>Observaciones!$I542</f>
        <v>0</v>
      </c>
      <c r="AD543" s="119">
        <f>MIN(0.0005*ETo!$M542*Escenarios!$E$9*(AH542/Constantes!$E$27)^(2/3),AH542+Z543+AA543+AB543+AC543)</f>
        <v>3.0717353161326302</v>
      </c>
      <c r="AE543" s="119">
        <f>MIN(Constantes!$E$26*(AH542/Constantes!$E$27)^(2/3),AH542+Z543+AA543+AB543+AC543-AD543)</f>
        <v>18.353783571353695</v>
      </c>
      <c r="AF543" s="119">
        <f>MIN(Entradas!$E$20,AH542+Z543+AA543+AB543+AC543-AD543-AE543)</f>
        <v>1</v>
      </c>
      <c r="AG543" s="119">
        <f>MAX(0,AH542+Z543+AA543+AB543+AC543-AD543-AE543-AF543-Constantes!$E$27)</f>
        <v>0</v>
      </c>
      <c r="AH543" s="119">
        <f t="shared" si="75"/>
        <v>5838.3104530670025</v>
      </c>
      <c r="AI543" s="119">
        <f>(Escenarios!$E$11*S543+0.1*AD543)/(Escenarios!$E$12)</f>
        <v>0.67980075023000397</v>
      </c>
      <c r="AJ543" s="119">
        <f>AG543/10/Escenarios!$E$12</f>
        <v>0</v>
      </c>
      <c r="AK543" s="119">
        <f>(Escenarios!$E$11*U543+0.1*AE543)/(Escenarios!$E$12)</f>
        <v>5.2439381632439136E-2</v>
      </c>
      <c r="AL543" s="121">
        <f t="shared" si="76"/>
        <v>154.98592117103155</v>
      </c>
      <c r="AM543" s="121">
        <f>MAX(0,(AL543-Constantes!$D$13)*(1-EXP(-Constantes!$D$23)))</f>
        <v>0.79081202288404562</v>
      </c>
      <c r="AN543" s="121">
        <f>AJ543+W543*Escenarios!$E$11/Escenarios!$E$12+AM543</f>
        <v>0.83419794525720259</v>
      </c>
      <c r="AO543" s="121">
        <f>0.0526*AJ543*Observaciones!$F542^1.218</f>
        <v>0</v>
      </c>
      <c r="AP543" s="121">
        <f>AO543*Constantes!$E$38</f>
        <v>0</v>
      </c>
      <c r="AQ543" s="121">
        <f t="shared" si="77"/>
        <v>0</v>
      </c>
      <c r="AR543" s="15"/>
      <c r="AS543" s="74">
        <v>537</v>
      </c>
      <c r="AT543" s="146">
        <f>ETo!$I542*((1-Constantes!$F$19)*ETo!$K542+ETo!$L542)</f>
        <v>1.0942329674024587</v>
      </c>
      <c r="AU543" s="121">
        <f>MIN(AT543*Constantes!$F$17,0.8*(AX542+Observaciones!$F542-AV543-AW543-Constantes!$D$14))</f>
        <v>0.68267376059682594</v>
      </c>
      <c r="AV543" s="121">
        <f>IF(Observaciones!$F542&gt;0.05*Constantes!$F$18,((Observaciones!$F542-0.05*Constantes!$F$18)^2)/(Observaciones!$F542+0.95*Constantes!$F$18),0)</f>
        <v>0</v>
      </c>
      <c r="AW543" s="121">
        <f>MAX(0,AX542+Observaciones!$F542-AV543-Constantes!$D$13)</f>
        <v>0</v>
      </c>
      <c r="AX543" s="121">
        <f>AX542+Observaciones!$F542-AV543-AU543-AW543-AY542</f>
        <v>28.685152419379669</v>
      </c>
      <c r="AY543" s="121">
        <f>MAX(0,(AX543-Constantes!$D$14)*(1-EXP(-Constantes!$D$22)))</f>
        <v>4.3850934591291739E-2</v>
      </c>
      <c r="AZ543" s="119">
        <f>AZ542+(Entradas!$F$19*AW543-BA542)/(800*Entradas!$D$44)</f>
        <v>0</v>
      </c>
      <c r="BA543" s="119">
        <f>8000*Entradas!$D$45*AZ543/Constantes!$F$32</f>
        <v>0</v>
      </c>
      <c r="BB543" s="119">
        <f>10*Escenarios!$F$11*AV543</f>
        <v>0</v>
      </c>
      <c r="BC543" s="119">
        <f>10*Escenarios!$F$11*BA543</f>
        <v>0</v>
      </c>
      <c r="BD543" s="119">
        <f>0.001*Observaciones!$F542*Escenarios!$F$9</f>
        <v>0</v>
      </c>
      <c r="BE543" s="119">
        <f>Observaciones!$I542</f>
        <v>0</v>
      </c>
      <c r="BF543" s="119">
        <f>MIN(0.0005*ETo!$M542*Escenarios!$F$9*(BJ542/Constantes!$F$27)^(2/3),BJ542+BB543+BE543+BC543+BD543)</f>
        <v>6.9235418357690808</v>
      </c>
      <c r="BG543" s="119">
        <f>MIN(Constantes!$F$26*(BJ542/Constantes!$F$27)^(2/3),BJ542+BB543+BC543+BD543+BE543-BF543)</f>
        <v>41.368534500201008</v>
      </c>
      <c r="BH543" s="119">
        <f>MIN(Entradas!$F$20,BJ542+BB543+BC543+BD543+BE543-BF543-BG543)</f>
        <v>1</v>
      </c>
      <c r="BI543" s="119">
        <f>MAX(0,BJ542+BB543+BC543+BD543+BE543-BF543-BG543-BH543-Constantes!$F$27)</f>
        <v>0</v>
      </c>
      <c r="BJ543" s="119">
        <f t="shared" si="78"/>
        <v>2429.7218389930217</v>
      </c>
      <c r="BK543" s="119">
        <f>(Escenarios!$F$11*AU543+0.1*BF543)/(Escenarios!$F$12)</f>
        <v>0.66344537952206184</v>
      </c>
      <c r="BL543" s="119">
        <f>BI543/10/Escenarios!$F$12</f>
        <v>0</v>
      </c>
      <c r="BM543" s="119">
        <f>(Escenarios!$F$11*AW543+0.1*BG543)/(Escenarios!$F$12)</f>
        <v>0.11819581285771716</v>
      </c>
      <c r="BN543" s="121">
        <f t="shared" si="79"/>
        <v>162.56445821020864</v>
      </c>
      <c r="BO543" s="121">
        <f>MAX(0,(BN543-Constantes!$D$13)*(1-EXP(-Constantes!$D$23)))</f>
        <v>0.84316080206275357</v>
      </c>
      <c r="BP543" s="121">
        <f>BL543+AY543*Escenarios!$F$11/Escenarios!$F$12+BO543</f>
        <v>0.8845059689631144</v>
      </c>
      <c r="BQ543" s="121">
        <f>0.0526*BL543*Observaciones!$F542^1.218</f>
        <v>0</v>
      </c>
      <c r="BR543" s="121">
        <f>BQ543*Constantes!$F$38</f>
        <v>0</v>
      </c>
      <c r="BS543" s="121">
        <f t="shared" si="80"/>
        <v>0</v>
      </c>
      <c r="BT543" s="15"/>
      <c r="BU543" s="74">
        <v>537</v>
      </c>
      <c r="BV543" s="75">
        <f>0.0526*Observaciones!$F542^2.218</f>
        <v>0</v>
      </c>
      <c r="BW543" s="75">
        <f>IF(Observaciones!$F542&gt;0.05*$CA$7,((Observaciones!$F542-0.05*$CA$7)^2)/(Observaciones!$F542+0.95*$CA$7),0)</f>
        <v>0</v>
      </c>
      <c r="BX543" s="75">
        <f>0.0526*BW543*Observaciones!$F542^1.218</f>
        <v>0</v>
      </c>
      <c r="BY543" s="27"/>
      <c r="BZ543" s="27"/>
      <c r="CA543" s="103"/>
      <c r="CB543" s="37"/>
    </row>
    <row r="544" spans="2:80" s="2" customFormat="1" ht="14.5" x14ac:dyDescent="0.35">
      <c r="B544" s="36"/>
      <c r="C544" s="74">
        <v>538</v>
      </c>
      <c r="D544" s="146">
        <f>ETo!$I543*((1-Constantes!$D$19)*ETo!$K543+ETo!$L543)</f>
        <v>1.0902419765939917</v>
      </c>
      <c r="E544" s="75">
        <f>MIN(D544*Constantes!$D$17,0.8*(H543+Observaciones!$F543-F544-G544-Constantes!$D$14))</f>
        <v>0.678125804414899</v>
      </c>
      <c r="F544" s="75">
        <f>IF(Observaciones!$F543&gt;0.05*Constantes!$D$18,((Observaciones!$F543-0.05*Constantes!$D$18)^2)/(Observaciones!$F543+0.95*Constantes!$D$18),0)</f>
        <v>0</v>
      </c>
      <c r="G544" s="75">
        <f>MAX(0,H543+Observaciones!$F543-F544-Constantes!$D$13)</f>
        <v>0</v>
      </c>
      <c r="H544" s="75">
        <f>H543+Observaciones!$F543-F544-E544-G544-I543</f>
        <v>27.978518351041988</v>
      </c>
      <c r="I544" s="75">
        <f>MAX(0,(H544-Constantes!$D$14)*(1-EXP(-Constantes!$D$22)))</f>
        <v>3.4122494557427066E-2</v>
      </c>
      <c r="J544" s="75">
        <f t="shared" si="72"/>
        <v>148.68943733450718</v>
      </c>
      <c r="K544" s="75">
        <f>MAX(0,(J544-Constantes!$D$13)*(1-EXP(-Constantes!$D$23)))</f>
        <v>0.74731903205262395</v>
      </c>
      <c r="L544" s="75">
        <f t="shared" si="73"/>
        <v>0.78144152661005106</v>
      </c>
      <c r="M544" s="75">
        <f>0.0526*F544*Observaciones!$F543^1.218</f>
        <v>0</v>
      </c>
      <c r="N544" s="75">
        <f>M544*Constantes!$D$38</f>
        <v>0</v>
      </c>
      <c r="O544" s="75">
        <f t="shared" si="74"/>
        <v>0</v>
      </c>
      <c r="P544" s="15"/>
      <c r="Q544" s="120">
        <v>538</v>
      </c>
      <c r="R544" s="146">
        <f>ETo!$I543*((1-Constantes!$E$19)*ETo!$K543+ETo!$L543)</f>
        <v>1.0904192334583824</v>
      </c>
      <c r="S544" s="121">
        <f>MIN(R544*Constantes!$E$17,0.8*(V543+Observaciones!$F543-T544-U544-Constantes!$D$14))</f>
        <v>0.67872771093732964</v>
      </c>
      <c r="T544" s="121">
        <f>IF(Observaciones!$F543&gt;0.05*Constantes!$E$18,((Observaciones!$F543-0.05*Constantes!$E$18)^2)/(Observaciones!$F543+0.95*Constantes!$E$18),0)</f>
        <v>0</v>
      </c>
      <c r="U544" s="121">
        <f>MAX(0,V543+Observaciones!$F543-T544-Constantes!$D$13)</f>
        <v>0</v>
      </c>
      <c r="V544" s="121">
        <f>V543+Observaciones!$F543-T544-S544-U544-W543</f>
        <v>27.974305533773158</v>
      </c>
      <c r="W544" s="121">
        <f>MAX(0,(V544-Constantes!$D$14)*(1-EXP(-Constantes!$D$22)))</f>
        <v>3.4064495457171613E-2</v>
      </c>
      <c r="X544" s="119">
        <f>X543+(Entradas!$E$19*U544-Y543)/(800*Entradas!$D$44)</f>
        <v>0</v>
      </c>
      <c r="Y544" s="119">
        <f>8000*Entradas!$D$45*X544/Constantes!$E$32</f>
        <v>0</v>
      </c>
      <c r="Z544" s="119">
        <f>10*Escenarios!$E$11*T544</f>
        <v>0</v>
      </c>
      <c r="AA544" s="119">
        <f>10*Escenarios!$E$11*Y544</f>
        <v>0</v>
      </c>
      <c r="AB544" s="119">
        <f>0.001*Observaciones!$F543*Escenarios!$E$9</f>
        <v>0</v>
      </c>
      <c r="AC544" s="119">
        <f>Observaciones!$I543</f>
        <v>0</v>
      </c>
      <c r="AD544" s="119">
        <f>MIN(0.0005*ETo!$M543*Escenarios!$E$9*(AH543/Constantes!$E$27)^(2/3),AH543+Z544+AA544+AB544+AC544)</f>
        <v>3.0546411794457775</v>
      </c>
      <c r="AE544" s="119">
        <f>MIN(Constantes!$E$26*(AH543/Constantes!$E$27)^(2/3),AH543+Z544+AA544+AB544+AC544-AD544)</f>
        <v>18.306934386526098</v>
      </c>
      <c r="AF544" s="119">
        <f>MIN(Entradas!$E$20,AH543+Z544+AA544+AB544+AC544-AD544-AE544)</f>
        <v>1</v>
      </c>
      <c r="AG544" s="119">
        <f>MAX(0,AH543+Z544+AA544+AB544+AC544-AD544-AE544-AF544-Constantes!$E$27)</f>
        <v>0</v>
      </c>
      <c r="AH544" s="119">
        <f t="shared" si="75"/>
        <v>5815.9488775010304</v>
      </c>
      <c r="AI544" s="119">
        <f>(Escenarios!$E$11*S544+0.1*AD544)/(Escenarios!$E$12)</f>
        <v>0.67775914700806994</v>
      </c>
      <c r="AJ544" s="119">
        <f>AG544/10/Escenarios!$E$12</f>
        <v>0</v>
      </c>
      <c r="AK544" s="119">
        <f>(Escenarios!$E$11*U544+0.1*AE544)/(Escenarios!$E$12)</f>
        <v>5.2305526818645996E-2</v>
      </c>
      <c r="AL544" s="121">
        <f t="shared" si="76"/>
        <v>154.24741467496617</v>
      </c>
      <c r="AM544" s="121">
        <f>MAX(0,(AL544-Constantes!$D$13)*(1-EXP(-Constantes!$D$23)))</f>
        <v>0.78571078589269538</v>
      </c>
      <c r="AN544" s="121">
        <f>AJ544+W544*Escenarios!$E$11/Escenarios!$E$12+AM544</f>
        <v>0.81928864570047888</v>
      </c>
      <c r="AO544" s="121">
        <f>0.0526*AJ544*Observaciones!$F543^1.218</f>
        <v>0</v>
      </c>
      <c r="AP544" s="121">
        <f>AO544*Constantes!$E$38</f>
        <v>0</v>
      </c>
      <c r="AQ544" s="121">
        <f t="shared" si="77"/>
        <v>0</v>
      </c>
      <c r="AR544" s="15"/>
      <c r="AS544" s="74">
        <v>538</v>
      </c>
      <c r="AT544" s="146">
        <f>ETo!$I543*((1-Constantes!$F$19)*ETo!$K543+ETo!$L543)</f>
        <v>1.0909832325723523</v>
      </c>
      <c r="AU544" s="121">
        <f>MIN(AT544*Constantes!$F$17,0.8*(AX543+Observaciones!$F543-AV544-AW544-Constantes!$D$14))</f>
        <v>0.68064630505170776</v>
      </c>
      <c r="AV544" s="121">
        <f>IF(Observaciones!$F543&gt;0.05*Constantes!$F$18,((Observaciones!$F543-0.05*Constantes!$F$18)^2)/(Observaciones!$F543+0.95*Constantes!$F$18),0)</f>
        <v>0</v>
      </c>
      <c r="AW544" s="121">
        <f>MAX(0,AX543+Observaciones!$F543-AV544-Constantes!$D$13)</f>
        <v>0</v>
      </c>
      <c r="AX544" s="121">
        <f>AX543+Observaciones!$F543-AV544-AU544-AW544-AY543</f>
        <v>27.960655179736669</v>
      </c>
      <c r="AY544" s="121">
        <f>MAX(0,(AX544-Constantes!$D$14)*(1-EXP(-Constantes!$D$22)))</f>
        <v>3.3876566999380998E-2</v>
      </c>
      <c r="AZ544" s="119">
        <f>AZ543+(Entradas!$F$19*AW544-BA543)/(800*Entradas!$D$44)</f>
        <v>0</v>
      </c>
      <c r="BA544" s="119">
        <f>8000*Entradas!$D$45*AZ544/Constantes!$F$32</f>
        <v>0</v>
      </c>
      <c r="BB544" s="119">
        <f>10*Escenarios!$F$11*AV544</f>
        <v>0</v>
      </c>
      <c r="BC544" s="119">
        <f>10*Escenarios!$F$11*BA544</f>
        <v>0</v>
      </c>
      <c r="BD544" s="119">
        <f>0.001*Observaciones!$F543*Escenarios!$F$9</f>
        <v>0</v>
      </c>
      <c r="BE544" s="119">
        <f>Observaciones!$I543</f>
        <v>0</v>
      </c>
      <c r="BF544" s="119">
        <f>MIN(0.0005*ETo!$M543*Escenarios!$F$9*(BJ543/Constantes!$F$27)^(2/3),BJ543+BB544+BE544+BC544+BD544)</f>
        <v>6.810825839612118</v>
      </c>
      <c r="BG544" s="119">
        <f>MIN(Constantes!$F$26*(BJ543/Constantes!$F$27)^(2/3),BJ543+BB544+BC544+BD544+BE544-BF544)</f>
        <v>40.818326749087433</v>
      </c>
      <c r="BH544" s="119">
        <f>MIN(Entradas!$F$20,BJ543+BB544+BC544+BD544+BE544-BF544-BG544)</f>
        <v>1</v>
      </c>
      <c r="BI544" s="119">
        <f>MAX(0,BJ543+BB544+BC544+BD544+BE544-BF544-BG544-BH544-Constantes!$F$27)</f>
        <v>0</v>
      </c>
      <c r="BJ544" s="119">
        <f t="shared" si="78"/>
        <v>2381.0926864043217</v>
      </c>
      <c r="BK544" s="119">
        <f>(Escenarios!$F$11*AU544+0.1*BF544)/(Escenarios!$F$12)</f>
        <v>0.66121173287621637</v>
      </c>
      <c r="BL544" s="119">
        <f>BI544/10/Escenarios!$F$12</f>
        <v>0</v>
      </c>
      <c r="BM544" s="119">
        <f>(Escenarios!$F$11*AW544+0.1*BG544)/(Escenarios!$F$12)</f>
        <v>0.11662379071167839</v>
      </c>
      <c r="BN544" s="121">
        <f t="shared" si="79"/>
        <v>161.83792119885757</v>
      </c>
      <c r="BO544" s="121">
        <f>MAX(0,(BN544-Constantes!$D$13)*(1-EXP(-Constantes!$D$23)))</f>
        <v>0.83814224434168383</v>
      </c>
      <c r="BP544" s="121">
        <f>BL544+AY544*Escenarios!$F$11/Escenarios!$F$12+BO544</f>
        <v>0.87008300751252876</v>
      </c>
      <c r="BQ544" s="121">
        <f>0.0526*BL544*Observaciones!$F543^1.218</f>
        <v>0</v>
      </c>
      <c r="BR544" s="121">
        <f>BQ544*Constantes!$F$38</f>
        <v>0</v>
      </c>
      <c r="BS544" s="121">
        <f t="shared" si="80"/>
        <v>0</v>
      </c>
      <c r="BT544" s="15"/>
      <c r="BU544" s="74">
        <v>538</v>
      </c>
      <c r="BV544" s="75">
        <f>0.0526*Observaciones!$F543^2.218</f>
        <v>0</v>
      </c>
      <c r="BW544" s="75">
        <f>IF(Observaciones!$F543&gt;0.05*$CA$7,((Observaciones!$F543-0.05*$CA$7)^2)/(Observaciones!$F543+0.95*$CA$7),0)</f>
        <v>0</v>
      </c>
      <c r="BX544" s="75">
        <f>0.0526*BW544*Observaciones!$F543^1.218</f>
        <v>0</v>
      </c>
      <c r="BY544" s="27"/>
      <c r="BZ544" s="27"/>
      <c r="CA544" s="103"/>
      <c r="CB544" s="37"/>
    </row>
    <row r="545" spans="2:80" s="2" customFormat="1" ht="14.5" x14ac:dyDescent="0.35">
      <c r="B545" s="36"/>
      <c r="C545" s="74">
        <v>539</v>
      </c>
      <c r="D545" s="146">
        <f>ETo!$I544*((1-Constantes!$D$19)*ETo!$K544+ETo!$L544)</f>
        <v>1.0626073174437511</v>
      </c>
      <c r="E545" s="75">
        <f>MIN(D545*Constantes!$D$17,0.8*(H544+Observaciones!$F544-F545-G545-Constantes!$D$14))</f>
        <v>0.66093716568303418</v>
      </c>
      <c r="F545" s="75">
        <f>IF(Observaciones!$F544&gt;0.05*Constantes!$D$18,((Observaciones!$F544-0.05*Constantes!$D$18)^2)/(Observaciones!$F544+0.95*Constantes!$D$18),0)</f>
        <v>0</v>
      </c>
      <c r="G545" s="75">
        <f>MAX(0,H544+Observaciones!$F544-F545-Constantes!$D$13)</f>
        <v>0</v>
      </c>
      <c r="H545" s="75">
        <f>H544+Observaciones!$F544-F545-E545-G545-I544</f>
        <v>27.283458690801528</v>
      </c>
      <c r="I545" s="75">
        <f>MAX(0,(H545-Constantes!$D$14)*(1-EXP(-Constantes!$D$22)))</f>
        <v>2.45534028201513E-2</v>
      </c>
      <c r="J545" s="75">
        <f t="shared" si="72"/>
        <v>147.94211830245456</v>
      </c>
      <c r="K545" s="75">
        <f>MAX(0,(J545-Constantes!$D$13)*(1-EXP(-Constantes!$D$23)))</f>
        <v>0.74215692242873066</v>
      </c>
      <c r="L545" s="75">
        <f t="shared" si="73"/>
        <v>0.76671032524888194</v>
      </c>
      <c r="M545" s="75">
        <f>0.0526*F545*Observaciones!$F544^1.218</f>
        <v>0</v>
      </c>
      <c r="N545" s="75">
        <f>M545*Constantes!$D$38</f>
        <v>0</v>
      </c>
      <c r="O545" s="75">
        <f t="shared" si="74"/>
        <v>0</v>
      </c>
      <c r="P545" s="15"/>
      <c r="Q545" s="120">
        <v>539</v>
      </c>
      <c r="R545" s="146">
        <f>ETo!$I544*((1-Constantes!$E$19)*ETo!$K544+ETo!$L544)</f>
        <v>1.0627795120874297</v>
      </c>
      <c r="S545" s="121">
        <f>MIN(R545*Constantes!$E$17,0.8*(V544+Observaciones!$F544-T545-U545-Constantes!$D$14))</f>
        <v>0.6615234611942713</v>
      </c>
      <c r="T545" s="121">
        <f>IF(Observaciones!$F544&gt;0.05*Constantes!$E$18,((Observaciones!$F544-0.05*Constantes!$E$18)^2)/(Observaciones!$F544+0.95*Constantes!$E$18),0)</f>
        <v>0</v>
      </c>
      <c r="U545" s="121">
        <f>MAX(0,V544+Observaciones!$F544-T545-Constantes!$D$13)</f>
        <v>0</v>
      </c>
      <c r="V545" s="121">
        <f>V544+Observaciones!$F544-T545-S545-U545-W544</f>
        <v>27.278717577121714</v>
      </c>
      <c r="W545" s="121">
        <f>MAX(0,(V545-Constantes!$D$14)*(1-EXP(-Constantes!$D$22)))</f>
        <v>2.4488130507090734E-2</v>
      </c>
      <c r="X545" s="119">
        <f>X544+(Entradas!$E$19*U545-Y544)/(800*Entradas!$D$44)</f>
        <v>0</v>
      </c>
      <c r="Y545" s="119">
        <f>8000*Entradas!$D$45*X545/Constantes!$E$32</f>
        <v>0</v>
      </c>
      <c r="Z545" s="119">
        <f>10*Escenarios!$E$11*T545</f>
        <v>0</v>
      </c>
      <c r="AA545" s="119">
        <f>10*Escenarios!$E$11*Y545</f>
        <v>0</v>
      </c>
      <c r="AB545" s="119">
        <f>0.001*Observaciones!$F544*Escenarios!$E$9</f>
        <v>0</v>
      </c>
      <c r="AC545" s="119">
        <f>Observaciones!$I544</f>
        <v>0</v>
      </c>
      <c r="AD545" s="119">
        <f>MIN(0.0005*ETo!$M544*Escenarios!$E$9*(AH544/Constantes!$E$27)^(2/3),AH544+Z545+AA545+AB545+AC545)</f>
        <v>2.967814345876199</v>
      </c>
      <c r="AE545" s="119">
        <f>MIN(Constantes!$E$26*(AH544/Constantes!$E$27)^(2/3),AH544+Z545+AA545+AB545+AC545-AD545)</f>
        <v>18.260159019870926</v>
      </c>
      <c r="AF545" s="119">
        <f>MIN(Entradas!$E$20,AH544+Z545+AA545+AB545+AC545-AD545-AE545)</f>
        <v>1</v>
      </c>
      <c r="AG545" s="119">
        <f>MAX(0,AH544+Z545+AA545+AB545+AC545-AD545-AE545-AF545-Constantes!$E$27)</f>
        <v>0</v>
      </c>
      <c r="AH545" s="119">
        <f t="shared" si="75"/>
        <v>5793.7209041352835</v>
      </c>
      <c r="AI545" s="119">
        <f>(Escenarios!$E$11*S545+0.1*AD545)/(Escenarios!$E$12)</f>
        <v>0.66055259559399937</v>
      </c>
      <c r="AJ545" s="119">
        <f>AG545/10/Escenarios!$E$12</f>
        <v>0</v>
      </c>
      <c r="AK545" s="119">
        <f>(Escenarios!$E$11*U545+0.1*AE545)/(Escenarios!$E$12)</f>
        <v>5.2171882913916938E-2</v>
      </c>
      <c r="AL545" s="121">
        <f t="shared" si="76"/>
        <v>153.51387577198739</v>
      </c>
      <c r="AM545" s="121">
        <f>MAX(0,(AL545-Constantes!$D$13)*(1-EXP(-Constantes!$D$23)))</f>
        <v>0.7806438625732578</v>
      </c>
      <c r="AN545" s="121">
        <f>AJ545+W545*Escenarios!$E$11/Escenarios!$E$12+AM545</f>
        <v>0.80478216264453295</v>
      </c>
      <c r="AO545" s="121">
        <f>0.0526*AJ545*Observaciones!$F544^1.218</f>
        <v>0</v>
      </c>
      <c r="AP545" s="121">
        <f>AO545*Constantes!$E$38</f>
        <v>0</v>
      </c>
      <c r="AQ545" s="121">
        <f t="shared" si="77"/>
        <v>0</v>
      </c>
      <c r="AR545" s="15"/>
      <c r="AS545" s="74">
        <v>539</v>
      </c>
      <c r="AT545" s="146">
        <f>ETo!$I544*((1-Constantes!$F$19)*ETo!$K544+ETo!$L544)</f>
        <v>1.0633274041354996</v>
      </c>
      <c r="AU545" s="121">
        <f>MIN(AT545*Constantes!$F$17,0.8*(AX544+Observaciones!$F544-AV545-AW545-Constantes!$D$14))</f>
        <v>0.66339229337060768</v>
      </c>
      <c r="AV545" s="121">
        <f>IF(Observaciones!$F544&gt;0.05*Constantes!$F$18,((Observaciones!$F544-0.05*Constantes!$F$18)^2)/(Observaciones!$F544+0.95*Constantes!$F$18),0)</f>
        <v>0</v>
      </c>
      <c r="AW545" s="121">
        <f>MAX(0,AX544+Observaciones!$F544-AV545-Constantes!$D$13)</f>
        <v>0</v>
      </c>
      <c r="AX545" s="121">
        <f>AX544+Observaciones!$F544-AV545-AU545-AW545-AY544</f>
        <v>27.263386319366681</v>
      </c>
      <c r="AY545" s="121">
        <f>MAX(0,(AX545-Constantes!$D$14)*(1-EXP(-Constantes!$D$22)))</f>
        <v>2.4277060551088716E-2</v>
      </c>
      <c r="AZ545" s="119">
        <f>AZ544+(Entradas!$F$19*AW545-BA544)/(800*Entradas!$D$44)</f>
        <v>0</v>
      </c>
      <c r="BA545" s="119">
        <f>8000*Entradas!$D$45*AZ545/Constantes!$F$32</f>
        <v>0</v>
      </c>
      <c r="BB545" s="119">
        <f>10*Escenarios!$F$11*AV545</f>
        <v>0</v>
      </c>
      <c r="BC545" s="119">
        <f>10*Escenarios!$F$11*BA545</f>
        <v>0</v>
      </c>
      <c r="BD545" s="119">
        <f>0.001*Observaciones!$F544*Escenarios!$F$9</f>
        <v>0</v>
      </c>
      <c r="BE545" s="119">
        <f>Observaciones!$I544</f>
        <v>0</v>
      </c>
      <c r="BF545" s="119">
        <f>MIN(0.0005*ETo!$M544*Escenarios!$F$9*(BJ544/Constantes!$F$27)^(2/3),BJ544+BB545+BE545+BC545+BD545)</f>
        <v>6.5453649759949872</v>
      </c>
      <c r="BG545" s="119">
        <f>MIN(Constantes!$F$26*(BJ544/Constantes!$F$27)^(2/3),BJ544+BB545+BC545+BD545+BE545-BF545)</f>
        <v>40.271860492498547</v>
      </c>
      <c r="BH545" s="119">
        <f>MIN(Entradas!$F$20,BJ544+BB545+BC545+BD545+BE545-BF545-BG545)</f>
        <v>1</v>
      </c>
      <c r="BI545" s="119">
        <f>MAX(0,BJ544+BB545+BC545+BD545+BE545-BF545-BG545-BH545-Constantes!$F$27)</f>
        <v>0</v>
      </c>
      <c r="BJ545" s="119">
        <f t="shared" si="78"/>
        <v>2333.2754609358281</v>
      </c>
      <c r="BK545" s="119">
        <f>(Escenarios!$F$11*AU545+0.1*BF545)/(Escenarios!$F$12)</f>
        <v>0.64418520510941568</v>
      </c>
      <c r="BL545" s="119">
        <f>BI545/10/Escenarios!$F$12</f>
        <v>0</v>
      </c>
      <c r="BM545" s="119">
        <f>(Escenarios!$F$11*AW545+0.1*BG545)/(Escenarios!$F$12)</f>
        <v>0.11506245854999586</v>
      </c>
      <c r="BN545" s="121">
        <f t="shared" si="79"/>
        <v>161.11484141306588</v>
      </c>
      <c r="BO545" s="121">
        <f>MAX(0,(BN545-Constantes!$D$13)*(1-EXP(-Constantes!$D$23)))</f>
        <v>0.83314756742194052</v>
      </c>
      <c r="BP545" s="121">
        <f>BL545+AY545*Escenarios!$F$11/Escenarios!$F$12+BO545</f>
        <v>0.85603736737010983</v>
      </c>
      <c r="BQ545" s="121">
        <f>0.0526*BL545*Observaciones!$F544^1.218</f>
        <v>0</v>
      </c>
      <c r="BR545" s="121">
        <f>BQ545*Constantes!$F$38</f>
        <v>0</v>
      </c>
      <c r="BS545" s="121">
        <f t="shared" si="80"/>
        <v>0</v>
      </c>
      <c r="BT545" s="15"/>
      <c r="BU545" s="74">
        <v>539</v>
      </c>
      <c r="BV545" s="75">
        <f>0.0526*Observaciones!$F544^2.218</f>
        <v>0</v>
      </c>
      <c r="BW545" s="75">
        <f>IF(Observaciones!$F544&gt;0.05*$CA$7,((Observaciones!$F544-0.05*$CA$7)^2)/(Observaciones!$F544+0.95*$CA$7),0)</f>
        <v>0</v>
      </c>
      <c r="BX545" s="75">
        <f>0.0526*BW545*Observaciones!$F544^1.218</f>
        <v>0</v>
      </c>
      <c r="BY545" s="27"/>
      <c r="BZ545" s="27"/>
      <c r="CA545" s="103"/>
      <c r="CB545" s="37"/>
    </row>
    <row r="546" spans="2:80" s="2" customFormat="1" ht="14.5" x14ac:dyDescent="0.35">
      <c r="B546" s="36"/>
      <c r="C546" s="74">
        <v>540</v>
      </c>
      <c r="D546" s="146">
        <f>ETo!$I545*((1-Constantes!$D$19)*ETo!$K545+ETo!$L545)</f>
        <v>1.0874752832766312</v>
      </c>
      <c r="E546" s="75">
        <f>MIN(D546*Constantes!$D$17,0.8*(H545+Observaciones!$F545-F546-G546-Constantes!$D$14))</f>
        <v>0.67640493311138739</v>
      </c>
      <c r="F546" s="75">
        <f>IF(Observaciones!$F545&gt;0.05*Constantes!$D$18,((Observaciones!$F545-0.05*Constantes!$D$18)^2)/(Observaciones!$F545+0.95*Constantes!$D$18),0)</f>
        <v>0</v>
      </c>
      <c r="G546" s="75">
        <f>MAX(0,H545+Observaciones!$F545-F546-Constantes!$D$13)</f>
        <v>0</v>
      </c>
      <c r="H546" s="75">
        <f>H545+Observaciones!$F545-F546-E546-G546-I545</f>
        <v>26.582500354869989</v>
      </c>
      <c r="I546" s="75">
        <f>MAX(0,(H546-Constantes!$D$14)*(1-EXP(-Constantes!$D$22)))</f>
        <v>1.4903102271538619E-2</v>
      </c>
      <c r="J546" s="75">
        <f t="shared" si="72"/>
        <v>147.19996138002583</v>
      </c>
      <c r="K546" s="75">
        <f>MAX(0,(J546-Constantes!$D$13)*(1-EXP(-Constantes!$D$23)))</f>
        <v>0.73703047010061873</v>
      </c>
      <c r="L546" s="75">
        <f t="shared" si="73"/>
        <v>0.7519335723721573</v>
      </c>
      <c r="M546" s="75">
        <f>0.0526*F546*Observaciones!$F545^1.218</f>
        <v>0</v>
      </c>
      <c r="N546" s="75">
        <f>M546*Constantes!$D$38</f>
        <v>0</v>
      </c>
      <c r="O546" s="75">
        <f t="shared" si="74"/>
        <v>0</v>
      </c>
      <c r="P546" s="15"/>
      <c r="Q546" s="120">
        <v>540</v>
      </c>
      <c r="R546" s="146">
        <f>ETo!$I545*((1-Constantes!$E$19)*ETo!$K545+ETo!$L545)</f>
        <v>1.0876520106405727</v>
      </c>
      <c r="S546" s="121">
        <f>MIN(R546*Constantes!$E$17,0.8*(V545+Observaciones!$F545-T546-U546-Constantes!$D$14))</f>
        <v>0.67700526258796534</v>
      </c>
      <c r="T546" s="121">
        <f>IF(Observaciones!$F545&gt;0.05*Constantes!$E$18,((Observaciones!$F545-0.05*Constantes!$E$18)^2)/(Observaciones!$F545+0.95*Constantes!$E$18),0)</f>
        <v>0</v>
      </c>
      <c r="U546" s="121">
        <f>MAX(0,V545+Observaciones!$F545-T546-Constantes!$D$13)</f>
        <v>0</v>
      </c>
      <c r="V546" s="121">
        <f>V545+Observaciones!$F545-T546-S546-U546-W545</f>
        <v>26.577224184026658</v>
      </c>
      <c r="W546" s="121">
        <f>MAX(0,(V546-Constantes!$D$14)*(1-EXP(-Constantes!$D$22)))</f>
        <v>1.4830463668394961E-2</v>
      </c>
      <c r="X546" s="119">
        <f>X545+(Entradas!$E$19*U546-Y545)/(800*Entradas!$D$44)</f>
        <v>0</v>
      </c>
      <c r="Y546" s="119">
        <f>8000*Entradas!$D$45*X546/Constantes!$E$32</f>
        <v>0</v>
      </c>
      <c r="Z546" s="119">
        <f>10*Escenarios!$E$11*T546</f>
        <v>0</v>
      </c>
      <c r="AA546" s="119">
        <f>10*Escenarios!$E$11*Y546</f>
        <v>0</v>
      </c>
      <c r="AB546" s="119">
        <f>0.001*Observaciones!$F545*Escenarios!$E$9</f>
        <v>0</v>
      </c>
      <c r="AC546" s="119">
        <f>Observaciones!$I545</f>
        <v>0</v>
      </c>
      <c r="AD546" s="119">
        <f>MIN(0.0005*ETo!$M545*Escenarios!$E$9*(AH545/Constantes!$E$27)^(2/3),AH545+Z546+AA546+AB546+AC546)</f>
        <v>3.0311057495148228</v>
      </c>
      <c r="AE546" s="119">
        <f>MIN(Constantes!$E$26*(AH545/Constantes!$E$27)^(2/3),AH545+Z546+AA546+AB546+AC546-AD546)</f>
        <v>18.213603668960548</v>
      </c>
      <c r="AF546" s="119">
        <f>MIN(Entradas!$E$20,AH545+Z546+AA546+AB546+AC546-AD546-AE546)</f>
        <v>1</v>
      </c>
      <c r="AG546" s="119">
        <f>MAX(0,AH545+Z546+AA546+AB546+AC546-AD546-AE546-AF546-Constantes!$E$27)</f>
        <v>0</v>
      </c>
      <c r="AH546" s="119">
        <f t="shared" si="75"/>
        <v>5771.4761947168081</v>
      </c>
      <c r="AI546" s="119">
        <f>(Escenarios!$E$11*S546+0.1*AD546)/(Escenarios!$E$12)</f>
        <v>0.6759940609781796</v>
      </c>
      <c r="AJ546" s="119">
        <f>AG546/10/Escenarios!$E$12</f>
        <v>0</v>
      </c>
      <c r="AK546" s="119">
        <f>(Escenarios!$E$11*U546+0.1*AE546)/(Escenarios!$E$12)</f>
        <v>5.2038867625601573E-2</v>
      </c>
      <c r="AL546" s="121">
        <f t="shared" si="76"/>
        <v>152.78527077703973</v>
      </c>
      <c r="AM546" s="121">
        <f>MAX(0,(AL546-Constantes!$D$13)*(1-EXP(-Constantes!$D$23)))</f>
        <v>0.77561102024605844</v>
      </c>
      <c r="AN546" s="121">
        <f>AJ546+W546*Escenarios!$E$11/Escenarios!$E$12+AM546</f>
        <v>0.79022962014776199</v>
      </c>
      <c r="AO546" s="121">
        <f>0.0526*AJ546*Observaciones!$F545^1.218</f>
        <v>0</v>
      </c>
      <c r="AP546" s="121">
        <f>AO546*Constantes!$E$38</f>
        <v>0</v>
      </c>
      <c r="AQ546" s="121">
        <f t="shared" si="77"/>
        <v>0</v>
      </c>
      <c r="AR546" s="15"/>
      <c r="AS546" s="74">
        <v>540</v>
      </c>
      <c r="AT546" s="146">
        <f>ETo!$I545*((1-Constantes!$F$19)*ETo!$K545+ETo!$L545)</f>
        <v>1.0882143249803875</v>
      </c>
      <c r="AU546" s="121">
        <f>MIN(AT546*Constantes!$F$17,0.8*(AX545+Observaciones!$F545-AV546-AW546-Constantes!$D$14))</f>
        <v>0.67891882962840833</v>
      </c>
      <c r="AV546" s="121">
        <f>IF(Observaciones!$F545&gt;0.05*Constantes!$F$18,((Observaciones!$F545-0.05*Constantes!$F$18)^2)/(Observaciones!$F545+0.95*Constantes!$F$18),0)</f>
        <v>0</v>
      </c>
      <c r="AW546" s="121">
        <f>MAX(0,AX545+Observaciones!$F545-AV546-Constantes!$D$13)</f>
        <v>0</v>
      </c>
      <c r="AX546" s="121">
        <f>AX545+Observaciones!$F545-AV546-AU546-AW546-AY545</f>
        <v>26.560190429187184</v>
      </c>
      <c r="AY546" s="121">
        <f>MAX(0,(AX546-Constantes!$D$14)*(1-EXP(-Constantes!$D$22)))</f>
        <v>1.4595954931932248E-2</v>
      </c>
      <c r="AZ546" s="119">
        <f>AZ545+(Entradas!$F$19*AW546-BA545)/(800*Entradas!$D$44)</f>
        <v>0</v>
      </c>
      <c r="BA546" s="119">
        <f>8000*Entradas!$D$45*AZ546/Constantes!$F$32</f>
        <v>0</v>
      </c>
      <c r="BB546" s="119">
        <f>10*Escenarios!$F$11*AV546</f>
        <v>0</v>
      </c>
      <c r="BC546" s="119">
        <f>10*Escenarios!$F$11*BA546</f>
        <v>0</v>
      </c>
      <c r="BD546" s="119">
        <f>0.001*Observaciones!$F545*Escenarios!$F$9</f>
        <v>0</v>
      </c>
      <c r="BE546" s="119">
        <f>Observaciones!$I545</f>
        <v>0</v>
      </c>
      <c r="BF546" s="119">
        <f>MIN(0.0005*ETo!$M545*Escenarios!$F$9*(BJ545/Constantes!$F$27)^(2/3),BJ545+BB546+BE546+BC546+BD546)</f>
        <v>6.6120080717554002</v>
      </c>
      <c r="BG546" s="119">
        <f>MIN(Constantes!$F$26*(BJ545/Constantes!$F$27)^(2/3),BJ545+BB546+BC546+BD546+BE546-BF546)</f>
        <v>39.730878572678449</v>
      </c>
      <c r="BH546" s="119">
        <f>MIN(Entradas!$F$20,BJ545+BB546+BC546+BD546+BE546-BF546-BG546)</f>
        <v>1</v>
      </c>
      <c r="BI546" s="119">
        <f>MAX(0,BJ545+BB546+BC546+BD546+BE546-BF546-BG546-BH546-Constantes!$F$27)</f>
        <v>0</v>
      </c>
      <c r="BJ546" s="119">
        <f t="shared" si="78"/>
        <v>2285.9325742913938</v>
      </c>
      <c r="BK546" s="119">
        <f>(Escenarios!$F$11*AU546+0.1*BF546)/(Escenarios!$F$12)</f>
        <v>0.65901491956894331</v>
      </c>
      <c r="BL546" s="119">
        <f>BI546/10/Escenarios!$F$12</f>
        <v>0</v>
      </c>
      <c r="BM546" s="119">
        <f>(Escenarios!$F$11*AW546+0.1*BG546)/(Escenarios!$F$12)</f>
        <v>0.11351679592193843</v>
      </c>
      <c r="BN546" s="121">
        <f t="shared" si="79"/>
        <v>160.39521064156585</v>
      </c>
      <c r="BO546" s="121">
        <f>MAX(0,(BN546-Constantes!$D$13)*(1-EXP(-Constantes!$D$23)))</f>
        <v>0.82817671458415476</v>
      </c>
      <c r="BP546" s="121">
        <f>BL546+AY546*Escenarios!$F$11/Escenarios!$F$12+BO546</f>
        <v>0.84193861494854805</v>
      </c>
      <c r="BQ546" s="121">
        <f>0.0526*BL546*Observaciones!$F545^1.218</f>
        <v>0</v>
      </c>
      <c r="BR546" s="121">
        <f>BQ546*Constantes!$F$38</f>
        <v>0</v>
      </c>
      <c r="BS546" s="121">
        <f t="shared" si="80"/>
        <v>0</v>
      </c>
      <c r="BT546" s="15"/>
      <c r="BU546" s="74">
        <v>540</v>
      </c>
      <c r="BV546" s="75">
        <f>0.0526*Observaciones!$F545^2.218</f>
        <v>0</v>
      </c>
      <c r="BW546" s="75">
        <f>IF(Observaciones!$F545&gt;0.05*$CA$7,((Observaciones!$F545-0.05*$CA$7)^2)/(Observaciones!$F545+0.95*$CA$7),0)</f>
        <v>0</v>
      </c>
      <c r="BX546" s="75">
        <f>0.0526*BW546*Observaciones!$F545^1.218</f>
        <v>0</v>
      </c>
      <c r="BY546" s="27"/>
      <c r="BZ546" s="27"/>
      <c r="CA546" s="103"/>
      <c r="CB546" s="37"/>
    </row>
    <row r="547" spans="2:80" s="2" customFormat="1" ht="14.5" x14ac:dyDescent="0.35">
      <c r="B547" s="36"/>
      <c r="C547" s="74">
        <v>541</v>
      </c>
      <c r="D547" s="146">
        <f>ETo!$I546*((1-Constantes!$D$19)*ETo!$K546+ETo!$L546)</f>
        <v>1.054132931795154</v>
      </c>
      <c r="E547" s="75">
        <f>MIN(D547*Constantes!$D$17,0.8*(H546+Observaciones!$F546-F547-G547-Constantes!$D$14))</f>
        <v>0.65566613438149668</v>
      </c>
      <c r="F547" s="75">
        <f>IF(Observaciones!$F546&gt;0.05*Constantes!$D$18,((Observaciones!$F546-0.05*Constantes!$D$18)^2)/(Observaciones!$F546+0.95*Constantes!$D$18),0)</f>
        <v>0</v>
      </c>
      <c r="G547" s="75">
        <f>MAX(0,H546+Observaciones!$F546-F547-Constantes!$D$13)</f>
        <v>0</v>
      </c>
      <c r="H547" s="75">
        <f>H546+Observaciones!$F546-F547-E547-G547-I546</f>
        <v>25.911931118216952</v>
      </c>
      <c r="I547" s="75">
        <f>MAX(0,(H547-Constantes!$D$14)*(1-EXP(-Constantes!$D$22)))</f>
        <v>5.6711774328737112E-3</v>
      </c>
      <c r="J547" s="75">
        <f t="shared" si="72"/>
        <v>146.46293090992521</v>
      </c>
      <c r="K547" s="75">
        <f>MAX(0,(J547-Constantes!$D$13)*(1-EXP(-Constantes!$D$23)))</f>
        <v>0.73193942876535512</v>
      </c>
      <c r="L547" s="75">
        <f t="shared" si="73"/>
        <v>0.73761060619822882</v>
      </c>
      <c r="M547" s="75">
        <f>0.0526*F547*Observaciones!$F546^1.218</f>
        <v>0</v>
      </c>
      <c r="N547" s="75">
        <f>M547*Constantes!$D$38</f>
        <v>0</v>
      </c>
      <c r="O547" s="75">
        <f t="shared" si="74"/>
        <v>0</v>
      </c>
      <c r="P547" s="15"/>
      <c r="Q547" s="120">
        <v>541</v>
      </c>
      <c r="R547" s="146">
        <f>ETo!$I546*((1-Constantes!$E$19)*ETo!$K546+ETo!$L546)</f>
        <v>1.0543035024654648</v>
      </c>
      <c r="S547" s="121">
        <f>MIN(R547*Constantes!$E$17,0.8*(V546+Observaciones!$F546-T547-U547-Constantes!$D$14))</f>
        <v>0.65624759808393973</v>
      </c>
      <c r="T547" s="121">
        <f>IF(Observaciones!$F546&gt;0.05*Constantes!$E$18,((Observaciones!$F546-0.05*Constantes!$E$18)^2)/(Observaciones!$F546+0.95*Constantes!$E$18),0)</f>
        <v>0</v>
      </c>
      <c r="U547" s="121">
        <f>MAX(0,V546+Observaciones!$F546-T547-Constantes!$D$13)</f>
        <v>0</v>
      </c>
      <c r="V547" s="121">
        <f>V546+Observaciones!$F546-T547-S547-U547-W546</f>
        <v>25.906146122274322</v>
      </c>
      <c r="W547" s="121">
        <f>MAX(0,(V547-Constantes!$D$14)*(1-EXP(-Constantes!$D$22)))</f>
        <v>5.5915336842268073E-3</v>
      </c>
      <c r="X547" s="119">
        <f>X546+(Entradas!$E$19*U547-Y546)/(800*Entradas!$D$44)</f>
        <v>0</v>
      </c>
      <c r="Y547" s="119">
        <f>8000*Entradas!$D$45*X547/Constantes!$E$32</f>
        <v>0</v>
      </c>
      <c r="Z547" s="119">
        <f>10*Escenarios!$E$11*T547</f>
        <v>0</v>
      </c>
      <c r="AA547" s="119">
        <f>10*Escenarios!$E$11*Y547</f>
        <v>0</v>
      </c>
      <c r="AB547" s="119">
        <f>0.001*Observaciones!$F546*Escenarios!$E$9</f>
        <v>0</v>
      </c>
      <c r="AC547" s="119">
        <f>Observaciones!$I546</f>
        <v>0</v>
      </c>
      <c r="AD547" s="119">
        <f>MIN(0.0005*ETo!$M546*Escenarios!$E$9*(AH546/Constantes!$E$27)^(2/3),AH546+Z547+AA547+AB547+AC547)</f>
        <v>2.9283322917346259</v>
      </c>
      <c r="AE547" s="119">
        <f>MIN(Constantes!$E$26*(AH546/Constantes!$E$27)^(2/3),AH546+Z547+AA547+AB547+AC547-AD547)</f>
        <v>18.16695362210362</v>
      </c>
      <c r="AF547" s="119">
        <f>MIN(Entradas!$E$20,AH546+Z547+AA547+AB547+AC547-AD547-AE547)</f>
        <v>1</v>
      </c>
      <c r="AG547" s="119">
        <f>MAX(0,AH546+Z547+AA547+AB547+AC547-AD547-AE547-AF547-Constantes!$E$27)</f>
        <v>0</v>
      </c>
      <c r="AH547" s="119">
        <f t="shared" si="75"/>
        <v>5749.3809088029702</v>
      </c>
      <c r="AI547" s="119">
        <f>(Escenarios!$E$11*S547+0.1*AD547)/(Escenarios!$E$12)</f>
        <v>0.65523929608769671</v>
      </c>
      <c r="AJ547" s="119">
        <f>AG547/10/Escenarios!$E$12</f>
        <v>0</v>
      </c>
      <c r="AK547" s="119">
        <f>(Escenarios!$E$11*U547+0.1*AE547)/(Escenarios!$E$12)</f>
        <v>5.1905581777438918E-2</v>
      </c>
      <c r="AL547" s="121">
        <f t="shared" si="76"/>
        <v>152.06156533857111</v>
      </c>
      <c r="AM547" s="121">
        <f>MAX(0,(AL547-Constantes!$D$13)*(1-EXP(-Constantes!$D$23)))</f>
        <v>0.77061202162759457</v>
      </c>
      <c r="AN547" s="121">
        <f>AJ547+W547*Escenarios!$E$11/Escenarios!$E$12+AM547</f>
        <v>0.77612367625918954</v>
      </c>
      <c r="AO547" s="121">
        <f>0.0526*AJ547*Observaciones!$F546^1.218</f>
        <v>0</v>
      </c>
      <c r="AP547" s="121">
        <f>AO547*Constantes!$E$38</f>
        <v>0</v>
      </c>
      <c r="AQ547" s="121">
        <f t="shared" si="77"/>
        <v>0</v>
      </c>
      <c r="AR547" s="15"/>
      <c r="AS547" s="74">
        <v>541</v>
      </c>
      <c r="AT547" s="146">
        <f>ETo!$I546*((1-Constantes!$F$19)*ETo!$K546+ETo!$L546)</f>
        <v>1.0548462273255448</v>
      </c>
      <c r="AU547" s="121">
        <f>MIN(AT547*Constantes!$F$17,0.8*(AX546+Observaciones!$F546-AV547-AW547-Constantes!$D$14))</f>
        <v>0.65810102812854243</v>
      </c>
      <c r="AV547" s="121">
        <f>IF(Observaciones!$F546&gt;0.05*Constantes!$F$18,((Observaciones!$F546-0.05*Constantes!$F$18)^2)/(Observaciones!$F546+0.95*Constantes!$F$18),0)</f>
        <v>0</v>
      </c>
      <c r="AW547" s="121">
        <f>MAX(0,AX546+Observaciones!$F546-AV547-Constantes!$D$13)</f>
        <v>0</v>
      </c>
      <c r="AX547" s="121">
        <f>AX546+Observaciones!$F546-AV547-AU547-AW547-AY546</f>
        <v>25.887493446126712</v>
      </c>
      <c r="AY547" s="121">
        <f>MAX(0,(AX547-Constantes!$D$14)*(1-EXP(-Constantes!$D$22)))</f>
        <v>5.3347367797129865E-3</v>
      </c>
      <c r="AZ547" s="119">
        <f>AZ546+(Entradas!$F$19*AW547-BA546)/(800*Entradas!$D$44)</f>
        <v>0</v>
      </c>
      <c r="BA547" s="119">
        <f>8000*Entradas!$D$45*AZ547/Constantes!$F$32</f>
        <v>0</v>
      </c>
      <c r="BB547" s="119">
        <f>10*Escenarios!$F$11*AV547</f>
        <v>0</v>
      </c>
      <c r="BC547" s="119">
        <f>10*Escenarios!$F$11*BA547</f>
        <v>0</v>
      </c>
      <c r="BD547" s="119">
        <f>0.001*Observaciones!$F546*Escenarios!$F$9</f>
        <v>0</v>
      </c>
      <c r="BE547" s="119">
        <f>Observaciones!$I546</f>
        <v>0</v>
      </c>
      <c r="BF547" s="119">
        <f>MIN(0.0005*ETo!$M546*Escenarios!$F$9*(BJ546/Constantes!$F$27)^(2/3),BJ546+BB547+BE547+BC547+BD547)</f>
        <v>6.3172978415924614</v>
      </c>
      <c r="BG547" s="119">
        <f>MIN(Constantes!$F$26*(BJ546/Constantes!$F$27)^(2/3),BJ546+BB547+BC547+BD547+BE547-BF547)</f>
        <v>39.191609923900664</v>
      </c>
      <c r="BH547" s="119">
        <f>MIN(Entradas!$F$20,BJ546+BB547+BC547+BD547+BE547-BF547-BG547)</f>
        <v>1</v>
      </c>
      <c r="BI547" s="119">
        <f>MAX(0,BJ546+BB547+BC547+BD547+BE547-BF547-BG547-BH547-Constantes!$F$27)</f>
        <v>0</v>
      </c>
      <c r="BJ547" s="119">
        <f t="shared" si="78"/>
        <v>2239.4236665259009</v>
      </c>
      <c r="BK547" s="119">
        <f>(Escenarios!$F$11*AU547+0.1*BF547)/(Escenarios!$F$12)</f>
        <v>0.63854467749717558</v>
      </c>
      <c r="BL547" s="119">
        <f>BI547/10/Escenarios!$F$12</f>
        <v>0</v>
      </c>
      <c r="BM547" s="119">
        <f>(Escenarios!$F$11*AW547+0.1*BG547)/(Escenarios!$F$12)</f>
        <v>0.1119760283540019</v>
      </c>
      <c r="BN547" s="121">
        <f t="shared" si="79"/>
        <v>159.67900995533572</v>
      </c>
      <c r="BO547" s="121">
        <f>MAX(0,(BN547-Constantes!$D$13)*(1-EXP(-Constantes!$D$23)))</f>
        <v>0.82322955507602213</v>
      </c>
      <c r="BP547" s="121">
        <f>BL547+AY547*Escenarios!$F$11/Escenarios!$F$12+BO547</f>
        <v>0.8282594497540372</v>
      </c>
      <c r="BQ547" s="121">
        <f>0.0526*BL547*Observaciones!$F546^1.218</f>
        <v>0</v>
      </c>
      <c r="BR547" s="121">
        <f>BQ547*Constantes!$F$38</f>
        <v>0</v>
      </c>
      <c r="BS547" s="121">
        <f t="shared" si="80"/>
        <v>0</v>
      </c>
      <c r="BT547" s="15"/>
      <c r="BU547" s="74">
        <v>541</v>
      </c>
      <c r="BV547" s="75">
        <f>0.0526*Observaciones!$F546^2.218</f>
        <v>0</v>
      </c>
      <c r="BW547" s="75">
        <f>IF(Observaciones!$F546&gt;0.05*$CA$7,((Observaciones!$F546-0.05*$CA$7)^2)/(Observaciones!$F546+0.95*$CA$7),0)</f>
        <v>0</v>
      </c>
      <c r="BX547" s="75">
        <f>0.0526*BW547*Observaciones!$F546^1.218</f>
        <v>0</v>
      </c>
      <c r="BY547" s="27"/>
      <c r="BZ547" s="27"/>
      <c r="CA547" s="103"/>
      <c r="CB547" s="37"/>
    </row>
    <row r="548" spans="2:80" s="2" customFormat="1" ht="14.5" x14ac:dyDescent="0.35">
      <c r="B548" s="36"/>
      <c r="C548" s="74">
        <v>542</v>
      </c>
      <c r="D548" s="146">
        <f>ETo!$I547*((1-Constantes!$D$19)*ETo!$K547+ETo!$L547)</f>
        <v>1.0609317346457938</v>
      </c>
      <c r="E548" s="75">
        <f>MIN(D548*Constantes!$D$17,0.8*(H547+Observaciones!$F547-F548-G548-Constantes!$D$14))</f>
        <v>0.32954489457355862</v>
      </c>
      <c r="F548" s="75">
        <f>IF(Observaciones!$F547&gt;0.05*Constantes!$D$18,((Observaciones!$F547-0.05*Constantes!$D$18)^2)/(Observaciones!$F547+0.95*Constantes!$D$18),0)</f>
        <v>0</v>
      </c>
      <c r="G548" s="75">
        <f>MAX(0,H547+Observaciones!$F547-F548-Constantes!$D$13)</f>
        <v>0</v>
      </c>
      <c r="H548" s="75">
        <f>H547+Observaciones!$F547-F548-E548-G548-I547</f>
        <v>25.57671504621052</v>
      </c>
      <c r="I548" s="75">
        <f>MAX(0,(H548-Constantes!$D$14)*(1-EXP(-Constantes!$D$22)))</f>
        <v>1.0561587109857835E-3</v>
      </c>
      <c r="J548" s="75">
        <f t="shared" si="72"/>
        <v>145.73099148115986</v>
      </c>
      <c r="K548" s="75">
        <f>MAX(0,(J548-Constantes!$D$13)*(1-EXP(-Constantes!$D$23)))</f>
        <v>0.72688355382134529</v>
      </c>
      <c r="L548" s="75">
        <f t="shared" si="73"/>
        <v>0.72793971253233103</v>
      </c>
      <c r="M548" s="75">
        <f>0.0526*F548*Observaciones!$F547^1.218</f>
        <v>0</v>
      </c>
      <c r="N548" s="75">
        <f>M548*Constantes!$D$38</f>
        <v>0</v>
      </c>
      <c r="O548" s="75">
        <f t="shared" si="74"/>
        <v>0</v>
      </c>
      <c r="P548" s="15"/>
      <c r="Q548" s="120">
        <v>542</v>
      </c>
      <c r="R548" s="146">
        <f>ETo!$I547*((1-Constantes!$E$19)*ETo!$K547+ETo!$L547)</f>
        <v>1.0611035037725915</v>
      </c>
      <c r="S548" s="121">
        <f>MIN(R548*Constantes!$E$17,0.8*(V547+Observaciones!$F547-T548-U548-Constantes!$D$14))</f>
        <v>0.32491689781945471</v>
      </c>
      <c r="T548" s="121">
        <f>IF(Observaciones!$F547&gt;0.05*Constantes!$E$18,((Observaciones!$F547-0.05*Constantes!$E$18)^2)/(Observaciones!$F547+0.95*Constantes!$E$18),0)</f>
        <v>0</v>
      </c>
      <c r="U548" s="121">
        <f>MAX(0,V547+Observaciones!$F547-T548-Constantes!$D$13)</f>
        <v>0</v>
      </c>
      <c r="V548" s="121">
        <f>V547+Observaciones!$F547-T548-S548-U548-W547</f>
        <v>25.575637690770638</v>
      </c>
      <c r="W548" s="121">
        <f>MAX(0,(V548-Constantes!$D$14)*(1-EXP(-Constantes!$D$22)))</f>
        <v>1.0413264402792353E-3</v>
      </c>
      <c r="X548" s="119">
        <f>X547+(Entradas!$E$19*U548-Y547)/(800*Entradas!$D$44)</f>
        <v>0</v>
      </c>
      <c r="Y548" s="119">
        <f>8000*Entradas!$D$45*X548/Constantes!$E$32</f>
        <v>0</v>
      </c>
      <c r="Z548" s="119">
        <f>10*Escenarios!$E$11*T548</f>
        <v>0</v>
      </c>
      <c r="AA548" s="119">
        <f>10*Escenarios!$E$11*Y548</f>
        <v>0</v>
      </c>
      <c r="AB548" s="119">
        <f>0.001*Observaciones!$F547*Escenarios!$E$9</f>
        <v>0</v>
      </c>
      <c r="AC548" s="119">
        <f>Observaciones!$I547</f>
        <v>0</v>
      </c>
      <c r="AD548" s="119">
        <f>MIN(0.0005*ETo!$M547*Escenarios!$E$9*(AH547/Constantes!$E$27)^(2/3),AH547+Z548+AA548+AB548+AC548)</f>
        <v>2.9399996019825894</v>
      </c>
      <c r="AE548" s="119">
        <f>MIN(Constantes!$E$26*(AH547/Constantes!$E$27)^(2/3),AH547+Z548+AA548+AB548+AC548-AD548)</f>
        <v>18.120557567033067</v>
      </c>
      <c r="AF548" s="119">
        <f>MIN(Entradas!$E$20,AH547+Z548+AA548+AB548+AC548-AD548-AE548)</f>
        <v>1</v>
      </c>
      <c r="AG548" s="119">
        <f>MAX(0,AH547+Z548+AA548+AB548+AC548-AD548-AE548-AF548-Constantes!$E$27)</f>
        <v>0</v>
      </c>
      <c r="AH548" s="119">
        <f t="shared" si="75"/>
        <v>5727.3203516339545</v>
      </c>
      <c r="AI548" s="119">
        <f>(Escenarios!$E$11*S548+0.1*AD548)/(Escenarios!$E$12)</f>
        <v>0.3286752267134127</v>
      </c>
      <c r="AJ548" s="119">
        <f>AG548/10/Escenarios!$E$12</f>
        <v>0</v>
      </c>
      <c r="AK548" s="119">
        <f>(Escenarios!$E$11*U548+0.1*AE548)/(Escenarios!$E$12)</f>
        <v>5.1773021620094485E-2</v>
      </c>
      <c r="AL548" s="121">
        <f t="shared" si="76"/>
        <v>151.34272633856364</v>
      </c>
      <c r="AM548" s="121">
        <f>MAX(0,(AL548-Constantes!$D$13)*(1-EXP(-Constantes!$D$23)))</f>
        <v>0.76564663795500632</v>
      </c>
      <c r="AN548" s="121">
        <f>AJ548+W548*Escenarios!$E$11/Escenarios!$E$12+AM548</f>
        <v>0.76667308830328151</v>
      </c>
      <c r="AO548" s="121">
        <f>0.0526*AJ548*Observaciones!$F547^1.218</f>
        <v>0</v>
      </c>
      <c r="AP548" s="121">
        <f>AO548*Constantes!$E$38</f>
        <v>0</v>
      </c>
      <c r="AQ548" s="121">
        <f t="shared" si="77"/>
        <v>0</v>
      </c>
      <c r="AR548" s="15"/>
      <c r="AS548" s="74">
        <v>542</v>
      </c>
      <c r="AT548" s="146">
        <f>ETo!$I547*((1-Constantes!$F$19)*ETo!$K547+ETo!$L547)</f>
        <v>1.0616500419033115</v>
      </c>
      <c r="AU548" s="121">
        <f>MIN(AT548*Constantes!$F$17,0.8*(AX547+Observaciones!$F547-AV548-AW548-Constantes!$D$14))</f>
        <v>0.30999475690136652</v>
      </c>
      <c r="AV548" s="121">
        <f>IF(Observaciones!$F547&gt;0.05*Constantes!$F$18,((Observaciones!$F547-0.05*Constantes!$F$18)^2)/(Observaciones!$F547+0.95*Constantes!$F$18),0)</f>
        <v>0</v>
      </c>
      <c r="AW548" s="121">
        <f>MAX(0,AX547+Observaciones!$F547-AV548-Constantes!$D$13)</f>
        <v>0</v>
      </c>
      <c r="AX548" s="121">
        <f>AX547+Observaciones!$F547-AV548-AU548-AW548-AY547</f>
        <v>25.572163952445631</v>
      </c>
      <c r="AY548" s="121">
        <f>MAX(0,(AX548-Constantes!$D$14)*(1-EXP(-Constantes!$D$22)))</f>
        <v>9.9350245824613315E-4</v>
      </c>
      <c r="AZ548" s="119">
        <f>AZ547+(Entradas!$F$19*AW548-BA547)/(800*Entradas!$D$44)</f>
        <v>0</v>
      </c>
      <c r="BA548" s="119">
        <f>8000*Entradas!$D$45*AZ548/Constantes!$F$32</f>
        <v>0</v>
      </c>
      <c r="BB548" s="119">
        <f>10*Escenarios!$F$11*AV548</f>
        <v>0</v>
      </c>
      <c r="BC548" s="119">
        <f>10*Escenarios!$F$11*BA548</f>
        <v>0</v>
      </c>
      <c r="BD548" s="119">
        <f>0.001*Observaciones!$F547*Escenarios!$F$9</f>
        <v>0</v>
      </c>
      <c r="BE548" s="119">
        <f>Observaciones!$I547</f>
        <v>0</v>
      </c>
      <c r="BF548" s="119">
        <f>MIN(0.0005*ETo!$M547*Escenarios!$F$9*(BJ547/Constantes!$F$27)^(2/3),BJ547+BB548+BE548+BC548+BD548)</f>
        <v>6.2721636851010496</v>
      </c>
      <c r="BG548" s="119">
        <f>MIN(Constantes!$F$26*(BJ547/Constantes!$F$27)^(2/3),BJ547+BB548+BC548+BD548+BE548-BF548)</f>
        <v>38.658203575634666</v>
      </c>
      <c r="BH548" s="119">
        <f>MIN(Entradas!$F$20,BJ547+BB548+BC548+BD548+BE548-BF548-BG548)</f>
        <v>1</v>
      </c>
      <c r="BI548" s="119">
        <f>MAX(0,BJ547+BB548+BC548+BD548+BE548-BF548-BG548-BH548-Constantes!$F$27)</f>
        <v>0</v>
      </c>
      <c r="BJ548" s="119">
        <f t="shared" si="78"/>
        <v>2193.4932992651652</v>
      </c>
      <c r="BK548" s="119">
        <f>(Escenarios!$F$11*AU548+0.1*BF548)/(Escenarios!$F$12)</f>
        <v>0.31020123846443426</v>
      </c>
      <c r="BL548" s="119">
        <f>BI548/10/Escenarios!$F$12</f>
        <v>0</v>
      </c>
      <c r="BM548" s="119">
        <f>(Escenarios!$F$11*AW548+0.1*BG548)/(Escenarios!$F$12)</f>
        <v>0.11045201021609904</v>
      </c>
      <c r="BN548" s="121">
        <f t="shared" si="79"/>
        <v>158.96623241047581</v>
      </c>
      <c r="BO548" s="121">
        <f>MAX(0,(BN548-Constantes!$D$13)*(1-EXP(-Constantes!$D$23)))</f>
        <v>0.81830604093252401</v>
      </c>
      <c r="BP548" s="121">
        <f>BL548+AY548*Escenarios!$F$11/Escenarios!$F$12+BO548</f>
        <v>0.81924277182172756</v>
      </c>
      <c r="BQ548" s="121">
        <f>0.0526*BL548*Observaciones!$F547^1.218</f>
        <v>0</v>
      </c>
      <c r="BR548" s="121">
        <f>BQ548*Constantes!$F$38</f>
        <v>0</v>
      </c>
      <c r="BS548" s="121">
        <f t="shared" si="80"/>
        <v>0</v>
      </c>
      <c r="BT548" s="15"/>
      <c r="BU548" s="74">
        <v>542</v>
      </c>
      <c r="BV548" s="75">
        <f>0.0526*Observaciones!$F547^2.218</f>
        <v>0</v>
      </c>
      <c r="BW548" s="75">
        <f>IF(Observaciones!$F547&gt;0.05*$CA$7,((Observaciones!$F547-0.05*$CA$7)^2)/(Observaciones!$F547+0.95*$CA$7),0)</f>
        <v>0</v>
      </c>
      <c r="BX548" s="75">
        <f>0.0526*BW548*Observaciones!$F547^1.218</f>
        <v>0</v>
      </c>
      <c r="BY548" s="27"/>
      <c r="BZ548" s="27"/>
      <c r="CA548" s="103"/>
      <c r="CB548" s="37"/>
    </row>
    <row r="549" spans="2:80" s="2" customFormat="1" ht="14.5" x14ac:dyDescent="0.35">
      <c r="B549" s="36"/>
      <c r="C549" s="74">
        <v>543</v>
      </c>
      <c r="D549" s="146">
        <f>ETo!$I548*((1-Constantes!$D$19)*ETo!$K548+ETo!$L548)</f>
        <v>1.0495343205094916</v>
      </c>
      <c r="E549" s="75">
        <f>MIN(D549*Constantes!$D$17,0.8*(H548+Observaciones!$F548-F549-G549-Constantes!$D$14))</f>
        <v>6.1372036968413118E-2</v>
      </c>
      <c r="F549" s="75">
        <f>IF(Observaciones!$F548&gt;0.05*Constantes!$D$18,((Observaciones!$F548-0.05*Constantes!$D$18)^2)/(Observaciones!$F548+0.95*Constantes!$D$18),0)</f>
        <v>0</v>
      </c>
      <c r="G549" s="75">
        <f>MAX(0,H548+Observaciones!$F548-F549-Constantes!$D$13)</f>
        <v>0</v>
      </c>
      <c r="H549" s="75">
        <f>H548+Observaciones!$F548-F549-E549-G549-I548</f>
        <v>25.514286850531121</v>
      </c>
      <c r="I549" s="75">
        <f>MAX(0,(H549-Constantes!$D$14)*(1-EXP(-Constantes!$D$22)))</f>
        <v>1.9669129312110649E-4</v>
      </c>
      <c r="J549" s="75">
        <f t="shared" si="72"/>
        <v>145.00410792733851</v>
      </c>
      <c r="K549" s="75">
        <f>MAX(0,(J549-Constantes!$D$13)*(1-EXP(-Constantes!$D$23)))</f>
        <v>0.72186260235658073</v>
      </c>
      <c r="L549" s="75">
        <f t="shared" si="73"/>
        <v>0.72205929364970178</v>
      </c>
      <c r="M549" s="75">
        <f>0.0526*F549*Observaciones!$F548^1.218</f>
        <v>0</v>
      </c>
      <c r="N549" s="75">
        <f>M549*Constantes!$D$38</f>
        <v>0</v>
      </c>
      <c r="O549" s="75">
        <f t="shared" si="74"/>
        <v>0</v>
      </c>
      <c r="P549" s="15"/>
      <c r="Q549" s="120">
        <v>543</v>
      </c>
      <c r="R549" s="146">
        <f>ETo!$I548*((1-Constantes!$E$19)*ETo!$K548+ETo!$L548)</f>
        <v>1.049703911282803</v>
      </c>
      <c r="S549" s="121">
        <f>MIN(R549*Constantes!$E$17,0.8*(V548+Observaciones!$F548-T549-U549-Constantes!$D$14))</f>
        <v>6.051015261650719E-2</v>
      </c>
      <c r="T549" s="121">
        <f>IF(Observaciones!$F548&gt;0.05*Constantes!$E$18,((Observaciones!$F548-0.05*Constantes!$E$18)^2)/(Observaciones!$F548+0.95*Constantes!$E$18),0)</f>
        <v>0</v>
      </c>
      <c r="U549" s="121">
        <f>MAX(0,V548+Observaciones!$F548-T549-Constantes!$D$13)</f>
        <v>0</v>
      </c>
      <c r="V549" s="121">
        <f>V548+Observaciones!$F548-T549-S549-U549-W548</f>
        <v>25.514086211713849</v>
      </c>
      <c r="W549" s="121">
        <f>MAX(0,(V549-Constantes!$D$14)*(1-EXP(-Constantes!$D$22)))</f>
        <v>1.9392903923361456E-4</v>
      </c>
      <c r="X549" s="119">
        <f>X548+(Entradas!$E$19*U549-Y548)/(800*Entradas!$D$44)</f>
        <v>0</v>
      </c>
      <c r="Y549" s="119">
        <f>8000*Entradas!$D$45*X549/Constantes!$E$32</f>
        <v>0</v>
      </c>
      <c r="Z549" s="119">
        <f>10*Escenarios!$E$11*T549</f>
        <v>0</v>
      </c>
      <c r="AA549" s="119">
        <f>10*Escenarios!$E$11*Y549</f>
        <v>0</v>
      </c>
      <c r="AB549" s="119">
        <f>0.001*Observaciones!$F548*Escenarios!$E$9</f>
        <v>0</v>
      </c>
      <c r="AC549" s="119">
        <f>Observaciones!$I548</f>
        <v>0</v>
      </c>
      <c r="AD549" s="119">
        <f>MIN(0.0005*ETo!$M548*Escenarios!$E$9*(AH548/Constantes!$E$27)^(2/3),AH548+Z549+AA549+AB549+AC549)</f>
        <v>2.8999326856639764</v>
      </c>
      <c r="AE549" s="119">
        <f>MIN(Constantes!$E$26*(AH548/Constantes!$E$27)^(2/3),AH548+Z549+AA549+AB549+AC549-AD549)</f>
        <v>18.074175103552037</v>
      </c>
      <c r="AF549" s="119">
        <f>MIN(Entradas!$E$20,AH548+Z549+AA549+AB549+AC549-AD549-AE549)</f>
        <v>1</v>
      </c>
      <c r="AG549" s="119">
        <f>MAX(0,AH548+Z549+AA549+AB549+AC549-AD549-AE549-AF549-Constantes!$E$27)</f>
        <v>0</v>
      </c>
      <c r="AH549" s="119">
        <f t="shared" si="75"/>
        <v>5705.3462438447386</v>
      </c>
      <c r="AI549" s="119">
        <f>(Escenarios!$E$11*S549+0.1*AD549)/(Escenarios!$E$12)</f>
        <v>6.7931243823882728E-2</v>
      </c>
      <c r="AJ549" s="119">
        <f>AG549/10/Escenarios!$E$12</f>
        <v>0</v>
      </c>
      <c r="AK549" s="119">
        <f>(Escenarios!$E$11*U549+0.1*AE549)/(Escenarios!$E$12)</f>
        <v>5.1640500295862965E-2</v>
      </c>
      <c r="AL549" s="121">
        <f t="shared" si="76"/>
        <v>150.6287202009045</v>
      </c>
      <c r="AM549" s="121">
        <f>MAX(0,(AL549-Constantes!$D$13)*(1-EXP(-Constantes!$D$23)))</f>
        <v>0.76071463730114153</v>
      </c>
      <c r="AN549" s="121">
        <f>AJ549+W549*Escenarios!$E$11/Escenarios!$E$12+AM549</f>
        <v>0.76090579592552898</v>
      </c>
      <c r="AO549" s="121">
        <f>0.0526*AJ549*Observaciones!$F548^1.218</f>
        <v>0</v>
      </c>
      <c r="AP549" s="121">
        <f>AO549*Constantes!$E$38</f>
        <v>0</v>
      </c>
      <c r="AQ549" s="121">
        <f t="shared" si="77"/>
        <v>0</v>
      </c>
      <c r="AR549" s="15"/>
      <c r="AS549" s="74">
        <v>543</v>
      </c>
      <c r="AT549" s="146">
        <f>ETo!$I548*((1-Constantes!$F$19)*ETo!$K548+ETo!$L548)</f>
        <v>1.0502435182887944</v>
      </c>
      <c r="AU549" s="121">
        <f>MIN(AT549*Constantes!$F$17,0.8*(AX548+Observaciones!$F548-AV549-AW549-Constantes!$D$14))</f>
        <v>5.7731161956502325E-2</v>
      </c>
      <c r="AV549" s="121">
        <f>IF(Observaciones!$F548&gt;0.05*Constantes!$F$18,((Observaciones!$F548-0.05*Constantes!$F$18)^2)/(Observaciones!$F548+0.95*Constantes!$F$18),0)</f>
        <v>0</v>
      </c>
      <c r="AW549" s="121">
        <f>MAX(0,AX548+Observaciones!$F548-AV549-Constantes!$D$13)</f>
        <v>0</v>
      </c>
      <c r="AX549" s="121">
        <f>AX548+Observaciones!$F548-AV549-AU549-AW549-AY548</f>
        <v>25.513439288030881</v>
      </c>
      <c r="AY549" s="121">
        <f>MAX(0,(AX549-Constantes!$D$14)*(1-EXP(-Constantes!$D$22)))</f>
        <v>1.8502264971994919E-4</v>
      </c>
      <c r="AZ549" s="119">
        <f>AZ548+(Entradas!$F$19*AW549-BA548)/(800*Entradas!$D$44)</f>
        <v>0</v>
      </c>
      <c r="BA549" s="119">
        <f>8000*Entradas!$D$45*AZ549/Constantes!$F$32</f>
        <v>0</v>
      </c>
      <c r="BB549" s="119">
        <f>10*Escenarios!$F$11*AV549</f>
        <v>0</v>
      </c>
      <c r="BC549" s="119">
        <f>10*Escenarios!$F$11*BA549</f>
        <v>0</v>
      </c>
      <c r="BD549" s="119">
        <f>0.001*Observaciones!$F548*Escenarios!$F$9</f>
        <v>0</v>
      </c>
      <c r="BE549" s="119">
        <f>Observaciones!$I548</f>
        <v>0</v>
      </c>
      <c r="BF549" s="119">
        <f>MIN(0.0005*ETo!$M548*Escenarios!$F$9*(BJ548/Constantes!$F$27)^(2/3),BJ548+BB549+BE549+BC549+BD549)</f>
        <v>6.1174599198390176</v>
      </c>
      <c r="BG549" s="119">
        <f>MIN(Constantes!$F$26*(BJ548/Constantes!$F$27)^(2/3),BJ548+BB549+BC549+BD549+BE549-BF549)</f>
        <v>38.127795974966169</v>
      </c>
      <c r="BH549" s="119">
        <f>MIN(Entradas!$F$20,BJ548+BB549+BC549+BD549+BE549-BF549-BG549)</f>
        <v>1</v>
      </c>
      <c r="BI549" s="119">
        <f>MAX(0,BJ548+BB549+BC549+BD549+BE549-BF549-BG549-BH549-Constantes!$F$27)</f>
        <v>0</v>
      </c>
      <c r="BJ549" s="119">
        <f t="shared" si="78"/>
        <v>2148.2480433703599</v>
      </c>
      <c r="BK549" s="119">
        <f>(Escenarios!$F$11*AU549+0.1*BF549)/(Escenarios!$F$12)</f>
        <v>7.1910695329956531E-2</v>
      </c>
      <c r="BL549" s="119">
        <f>BI549/10/Escenarios!$F$12</f>
        <v>0</v>
      </c>
      <c r="BM549" s="119">
        <f>(Escenarios!$F$11*AW549+0.1*BG549)/(Escenarios!$F$12)</f>
        <v>0.10893655992847477</v>
      </c>
      <c r="BN549" s="121">
        <f t="shared" si="79"/>
        <v>158.25686292947177</v>
      </c>
      <c r="BO549" s="121">
        <f>MAX(0,(BN549-Constantes!$D$13)*(1-EXP(-Constantes!$D$23)))</f>
        <v>0.81340606800566106</v>
      </c>
      <c r="BP549" s="121">
        <f>BL549+AY549*Escenarios!$F$11/Escenarios!$F$12+BO549</f>
        <v>0.81358051793253983</v>
      </c>
      <c r="BQ549" s="121">
        <f>0.0526*BL549*Observaciones!$F548^1.218</f>
        <v>0</v>
      </c>
      <c r="BR549" s="121">
        <f>BQ549*Constantes!$F$38</f>
        <v>0</v>
      </c>
      <c r="BS549" s="121">
        <f t="shared" si="80"/>
        <v>0</v>
      </c>
      <c r="BT549" s="15"/>
      <c r="BU549" s="74">
        <v>543</v>
      </c>
      <c r="BV549" s="75">
        <f>0.0526*Observaciones!$F548^2.218</f>
        <v>0</v>
      </c>
      <c r="BW549" s="75">
        <f>IF(Observaciones!$F548&gt;0.05*$CA$7,((Observaciones!$F548-0.05*$CA$7)^2)/(Observaciones!$F548+0.95*$CA$7),0)</f>
        <v>0</v>
      </c>
      <c r="BX549" s="75">
        <f>0.0526*BW549*Observaciones!$F548^1.218</f>
        <v>0</v>
      </c>
      <c r="BY549" s="27"/>
      <c r="BZ549" s="27"/>
      <c r="CA549" s="103"/>
      <c r="CB549" s="37"/>
    </row>
    <row r="550" spans="2:80" s="2" customFormat="1" ht="14.5" x14ac:dyDescent="0.35">
      <c r="B550" s="36"/>
      <c r="C550" s="74">
        <v>544</v>
      </c>
      <c r="D550" s="146">
        <f>ETo!$I549*((1-Constantes!$D$19)*ETo!$K549+ETo!$L549)</f>
        <v>1.0968458063087074</v>
      </c>
      <c r="E550" s="75">
        <f>MIN(D550*Constantes!$D$17,0.8*(H549+Observaciones!$F549-F550-G550-Constantes!$D$14))</f>
        <v>1.1429480424894223E-2</v>
      </c>
      <c r="F550" s="75">
        <f>IF(Observaciones!$F549&gt;0.05*Constantes!$D$18,((Observaciones!$F549-0.05*Constantes!$D$18)^2)/(Observaciones!$F549+0.95*Constantes!$D$18),0)</f>
        <v>0</v>
      </c>
      <c r="G550" s="75">
        <f>MAX(0,H549+Observaciones!$F549-F550-Constantes!$D$13)</f>
        <v>0</v>
      </c>
      <c r="H550" s="75">
        <f>H549+Observaciones!$F549-F550-E550-G550-I549</f>
        <v>25.502660678813108</v>
      </c>
      <c r="I550" s="75">
        <f>MAX(0,(H550-Constantes!$D$14)*(1-EXP(-Constantes!$D$22)))</f>
        <v>3.6630351468261843E-5</v>
      </c>
      <c r="J550" s="75">
        <f t="shared" si="72"/>
        <v>144.28224532498191</v>
      </c>
      <c r="K550" s="75">
        <f>MAX(0,(J550-Constantes!$D$13)*(1-EXP(-Constantes!$D$23)))</f>
        <v>0.71687633313696941</v>
      </c>
      <c r="L550" s="75">
        <f t="shared" si="73"/>
        <v>0.71691296348843769</v>
      </c>
      <c r="M550" s="75">
        <f>0.0526*F550*Observaciones!$F549^1.218</f>
        <v>0</v>
      </c>
      <c r="N550" s="75">
        <f>M550*Constantes!$D$38</f>
        <v>0</v>
      </c>
      <c r="O550" s="75">
        <f t="shared" si="74"/>
        <v>0</v>
      </c>
      <c r="P550" s="15"/>
      <c r="Q550" s="120">
        <v>544</v>
      </c>
      <c r="R550" s="146">
        <f>ETo!$I549*((1-Constantes!$E$19)*ETo!$K549+ETo!$L549)</f>
        <v>1.0970239768617271</v>
      </c>
      <c r="S550" s="121">
        <f>MIN(R550*Constantes!$E$17,0.8*(V549+Observaciones!$F549-T550-U550-Constantes!$D$14))</f>
        <v>1.1268969371076311E-2</v>
      </c>
      <c r="T550" s="121">
        <f>IF(Observaciones!$F549&gt;0.05*Constantes!$E$18,((Observaciones!$F549-0.05*Constantes!$E$18)^2)/(Observaciones!$F549+0.95*Constantes!$E$18),0)</f>
        <v>0</v>
      </c>
      <c r="U550" s="121">
        <f>MAX(0,V549+Observaciones!$F549-T550-Constantes!$D$13)</f>
        <v>0</v>
      </c>
      <c r="V550" s="121">
        <f>V549+Observaciones!$F549-T550-S550-U550-W549</f>
        <v>25.502623313303538</v>
      </c>
      <c r="W550" s="121">
        <f>MAX(0,(V550-Constantes!$D$14)*(1-EXP(-Constantes!$D$22)))</f>
        <v>3.6115929456255317E-5</v>
      </c>
      <c r="X550" s="119">
        <f>X549+(Entradas!$E$19*U550-Y549)/(800*Entradas!$D$44)</f>
        <v>0</v>
      </c>
      <c r="Y550" s="119">
        <f>8000*Entradas!$D$45*X550/Constantes!$E$32</f>
        <v>0</v>
      </c>
      <c r="Z550" s="119">
        <f>10*Escenarios!$E$11*T550</f>
        <v>0</v>
      </c>
      <c r="AA550" s="119">
        <f>10*Escenarios!$E$11*Y550</f>
        <v>0</v>
      </c>
      <c r="AB550" s="119">
        <f>0.001*Observaciones!$F549*Escenarios!$E$9</f>
        <v>0</v>
      </c>
      <c r="AC550" s="119">
        <f>Observaciones!$I549</f>
        <v>0</v>
      </c>
      <c r="AD550" s="119">
        <f>MIN(0.0005*ETo!$M549*Escenarios!$E$9*(AH549/Constantes!$E$27)^(2/3),AH549+Z550+AA550+AB550+AC550)</f>
        <v>3.0258079158708489</v>
      </c>
      <c r="AE550" s="119">
        <f>MIN(Constantes!$E$26*(AH549/Constantes!$E$27)^(2/3),AH549+Z550+AA550+AB550+AC550-AD550)</f>
        <v>18.027915160084106</v>
      </c>
      <c r="AF550" s="119">
        <f>MIN(Entradas!$E$20,AH549+Z550+AA550+AB550+AC550-AD550-AE550)</f>
        <v>1</v>
      </c>
      <c r="AG550" s="119">
        <f>MAX(0,AH549+Z550+AA550+AB550+AC550-AD550-AE550-AF550-Constantes!$E$27)</f>
        <v>0</v>
      </c>
      <c r="AH550" s="119">
        <f t="shared" si="75"/>
        <v>5683.2925207687831</v>
      </c>
      <c r="AI550" s="119">
        <f>(Escenarios!$E$11*S550+0.1*AD550)/(Escenarios!$E$12)</f>
        <v>1.9753149568263361E-2</v>
      </c>
      <c r="AJ550" s="119">
        <f>AG550/10/Escenarios!$E$12</f>
        <v>0</v>
      </c>
      <c r="AK550" s="119">
        <f>(Escenarios!$E$11*U550+0.1*AE550)/(Escenarios!$E$12)</f>
        <v>5.1508329028811736E-2</v>
      </c>
      <c r="AL550" s="121">
        <f t="shared" si="76"/>
        <v>149.91951389263218</v>
      </c>
      <c r="AM550" s="121">
        <f>MAX(0,(AL550-Constantes!$D$13)*(1-EXP(-Constantes!$D$23)))</f>
        <v>0.75581579149066758</v>
      </c>
      <c r="AN550" s="121">
        <f>AJ550+W550*Escenarios!$E$11/Escenarios!$E$12+AM550</f>
        <v>0.7558513914782744</v>
      </c>
      <c r="AO550" s="121">
        <f>0.0526*AJ550*Observaciones!$F549^1.218</f>
        <v>0</v>
      </c>
      <c r="AP550" s="121">
        <f>AO550*Constantes!$E$38</f>
        <v>0</v>
      </c>
      <c r="AQ550" s="121">
        <f t="shared" si="77"/>
        <v>0</v>
      </c>
      <c r="AR550" s="15"/>
      <c r="AS550" s="74">
        <v>544</v>
      </c>
      <c r="AT550" s="146">
        <f>ETo!$I549*((1-Constantes!$F$19)*ETo!$K549+ETo!$L549)</f>
        <v>1.0975908831667907</v>
      </c>
      <c r="AU550" s="121">
        <f>MIN(AT550*Constantes!$F$17,0.8*(AX549+Observaciones!$F549-AV550-AW550-Constantes!$D$14))</f>
        <v>1.0751430424701881E-2</v>
      </c>
      <c r="AV550" s="121">
        <f>IF(Observaciones!$F549&gt;0.05*Constantes!$F$18,((Observaciones!$F549-0.05*Constantes!$F$18)^2)/(Observaciones!$F549+0.95*Constantes!$F$18),0)</f>
        <v>0</v>
      </c>
      <c r="AW550" s="121">
        <f>MAX(0,AX549+Observaciones!$F549-AV550-Constantes!$D$13)</f>
        <v>0</v>
      </c>
      <c r="AX550" s="121">
        <f>AX549+Observaciones!$F549-AV550-AU550-AW550-AY549</f>
        <v>25.502502834956459</v>
      </c>
      <c r="AY550" s="121">
        <f>MAX(0,(AX550-Constantes!$D$14)*(1-EXP(-Constantes!$D$22)))</f>
        <v>3.4457268449876863E-5</v>
      </c>
      <c r="AZ550" s="119">
        <f>AZ549+(Entradas!$F$19*AW550-BA549)/(800*Entradas!$D$44)</f>
        <v>0</v>
      </c>
      <c r="BA550" s="119">
        <f>8000*Entradas!$D$45*AZ550/Constantes!$F$32</f>
        <v>0</v>
      </c>
      <c r="BB550" s="119">
        <f>10*Escenarios!$F$11*AV550</f>
        <v>0</v>
      </c>
      <c r="BC550" s="119">
        <f>10*Escenarios!$F$11*BA550</f>
        <v>0</v>
      </c>
      <c r="BD550" s="119">
        <f>0.001*Observaciones!$F549*Escenarios!$F$9</f>
        <v>0</v>
      </c>
      <c r="BE550" s="119">
        <f>Observaciones!$I549</f>
        <v>0</v>
      </c>
      <c r="BF550" s="119">
        <f>MIN(0.0005*ETo!$M549*Escenarios!$F$9*(BJ549/Constantes!$F$27)^(2/3),BJ549+BB550+BE550+BC550+BD550)</f>
        <v>6.3110694407038226</v>
      </c>
      <c r="BG550" s="119">
        <f>MIN(Constantes!$F$26*(BJ549/Constantes!$F$27)^(2/3),BJ549+BB550+BC550+BD550+BE550-BF550)</f>
        <v>37.60166792136328</v>
      </c>
      <c r="BH550" s="119">
        <f>MIN(Entradas!$F$20,BJ549+BB550+BC550+BD550+BE550-BF550-BG550)</f>
        <v>1</v>
      </c>
      <c r="BI550" s="119">
        <f>MAX(0,BJ549+BB550+BC550+BD550+BE550-BF550-BG550-BH550-Constantes!$F$27)</f>
        <v>0</v>
      </c>
      <c r="BJ550" s="119">
        <f t="shared" si="78"/>
        <v>2103.3353060082932</v>
      </c>
      <c r="BK550" s="119">
        <f>(Escenarios!$F$11*AU550+0.1*BF550)/(Escenarios!$F$12)</f>
        <v>2.8168689945301268E-2</v>
      </c>
      <c r="BL550" s="119">
        <f>BI550/10/Escenarios!$F$12</f>
        <v>0</v>
      </c>
      <c r="BM550" s="119">
        <f>(Escenarios!$F$11*AW550+0.1*BG550)/(Escenarios!$F$12)</f>
        <v>0.1074333369181808</v>
      </c>
      <c r="BN550" s="121">
        <f t="shared" si="79"/>
        <v>157.55089019838428</v>
      </c>
      <c r="BO550" s="121">
        <f>MAX(0,(BN550-Constantes!$D$13)*(1-EXP(-Constantes!$D$23)))</f>
        <v>0.80852955814434613</v>
      </c>
      <c r="BP550" s="121">
        <f>BL550+AY550*Escenarios!$F$11/Escenarios!$F$12+BO550</f>
        <v>0.80856204642602747</v>
      </c>
      <c r="BQ550" s="121">
        <f>0.0526*BL550*Observaciones!$F549^1.218</f>
        <v>0</v>
      </c>
      <c r="BR550" s="121">
        <f>BQ550*Constantes!$F$38</f>
        <v>0</v>
      </c>
      <c r="BS550" s="121">
        <f t="shared" si="80"/>
        <v>0</v>
      </c>
      <c r="BT550" s="15"/>
      <c r="BU550" s="74">
        <v>544</v>
      </c>
      <c r="BV550" s="75">
        <f>0.0526*Observaciones!$F549^2.218</f>
        <v>0</v>
      </c>
      <c r="BW550" s="75">
        <f>IF(Observaciones!$F549&gt;0.05*$CA$7,((Observaciones!$F549-0.05*$CA$7)^2)/(Observaciones!$F549+0.95*$CA$7),0)</f>
        <v>0</v>
      </c>
      <c r="BX550" s="75">
        <f>0.0526*BW550*Observaciones!$F549^1.218</f>
        <v>0</v>
      </c>
      <c r="BY550" s="27"/>
      <c r="BZ550" s="27"/>
      <c r="CA550" s="103"/>
      <c r="CB550" s="37"/>
    </row>
    <row r="551" spans="2:80" s="2" customFormat="1" ht="14.5" x14ac:dyDescent="0.35">
      <c r="B551" s="36"/>
      <c r="C551" s="74">
        <v>545</v>
      </c>
      <c r="D551" s="146">
        <f>ETo!$I550*((1-Constantes!$D$19)*ETo!$K550+ETo!$L550)</f>
        <v>1.0703303075401767</v>
      </c>
      <c r="E551" s="75">
        <f>MIN(D551*Constantes!$D$17,0.8*(H550+Observaciones!$F550-F551-G551-Constantes!$D$14))</f>
        <v>2.1285430504832449E-3</v>
      </c>
      <c r="F551" s="75">
        <f>IF(Observaciones!$F550&gt;0.05*Constantes!$D$18,((Observaciones!$F550-0.05*Constantes!$D$18)^2)/(Observaciones!$F550+0.95*Constantes!$D$18),0)</f>
        <v>0</v>
      </c>
      <c r="G551" s="75">
        <f>MAX(0,H550+Observaciones!$F550-F551-Constantes!$D$13)</f>
        <v>0</v>
      </c>
      <c r="H551" s="75">
        <f>H550+Observaciones!$F550-F551-E551-G551-I550</f>
        <v>25.500495505411159</v>
      </c>
      <c r="I551" s="75">
        <f>MAX(0,(H551-Constantes!$D$14)*(1-EXP(-Constantes!$D$22)))</f>
        <v>6.8217694205173949E-6</v>
      </c>
      <c r="J551" s="75">
        <f t="shared" si="72"/>
        <v>143.56536899184493</v>
      </c>
      <c r="K551" s="75">
        <f>MAX(0,(J551-Constantes!$D$13)*(1-EXP(-Constantes!$D$23)))</f>
        <v>0.71192450659474471</v>
      </c>
      <c r="L551" s="75">
        <f t="shared" si="73"/>
        <v>0.71193132836416517</v>
      </c>
      <c r="M551" s="75">
        <f>0.0526*F551*Observaciones!$F550^1.218</f>
        <v>0</v>
      </c>
      <c r="N551" s="75">
        <f>M551*Constantes!$D$38</f>
        <v>0</v>
      </c>
      <c r="O551" s="75">
        <f t="shared" si="74"/>
        <v>0</v>
      </c>
      <c r="P551" s="15"/>
      <c r="Q551" s="120">
        <v>545</v>
      </c>
      <c r="R551" s="146">
        <f>ETo!$I550*((1-Constantes!$E$19)*ETo!$K550+ETo!$L550)</f>
        <v>1.0705035336695303</v>
      </c>
      <c r="S551" s="121">
        <f>MIN(R551*Constantes!$E$17,0.8*(V550+Observaciones!$F550-T551-U551-Constantes!$D$14))</f>
        <v>2.0986506428272377E-3</v>
      </c>
      <c r="T551" s="121">
        <f>IF(Observaciones!$F550&gt;0.05*Constantes!$E$18,((Observaciones!$F550-0.05*Constantes!$E$18)^2)/(Observaciones!$F550+0.95*Constantes!$E$18),0)</f>
        <v>0</v>
      </c>
      <c r="U551" s="121">
        <f>MAX(0,V550+Observaciones!$F550-T551-Constantes!$D$13)</f>
        <v>0</v>
      </c>
      <c r="V551" s="121">
        <f>V550+Observaciones!$F550-T551-S551-U551-W550</f>
        <v>25.500488546731251</v>
      </c>
      <c r="W551" s="121">
        <f>MAX(0,(V551-Constantes!$D$14)*(1-EXP(-Constantes!$D$22)))</f>
        <v>6.7259672178898509E-6</v>
      </c>
      <c r="X551" s="119">
        <f>X550+(Entradas!$E$19*U551-Y550)/(800*Entradas!$D$44)</f>
        <v>0</v>
      </c>
      <c r="Y551" s="119">
        <f>8000*Entradas!$D$45*X551/Constantes!$E$32</f>
        <v>0</v>
      </c>
      <c r="Z551" s="119">
        <f>10*Escenarios!$E$11*T551</f>
        <v>0</v>
      </c>
      <c r="AA551" s="119">
        <f>10*Escenarios!$E$11*Y551</f>
        <v>0</v>
      </c>
      <c r="AB551" s="119">
        <f>0.001*Observaciones!$F550*Escenarios!$E$9</f>
        <v>0</v>
      </c>
      <c r="AC551" s="119">
        <f>Observaciones!$I550</f>
        <v>0</v>
      </c>
      <c r="AD551" s="119">
        <f>MIN(0.0005*ETo!$M550*Escenarios!$E$9*(AH550/Constantes!$E$27)^(2/3),AH550+Z551+AA551+AB551+AC551)</f>
        <v>2.9430705692561534</v>
      </c>
      <c r="AE551" s="119">
        <f>MIN(Constantes!$E$26*(AH550/Constantes!$E$27)^(2/3),AH550+Z551+AA551+AB551+AC551-AD551)</f>
        <v>17.981427858311317</v>
      </c>
      <c r="AF551" s="119">
        <f>MIN(Entradas!$E$20,AH550+Z551+AA551+AB551+AC551-AD551-AE551)</f>
        <v>1</v>
      </c>
      <c r="AG551" s="119">
        <f>MAX(0,AH550+Z551+AA551+AB551+AC551-AD551-AE551-AF551-Constantes!$E$27)</f>
        <v>0</v>
      </c>
      <c r="AH551" s="119">
        <f t="shared" si="75"/>
        <v>5661.3680223412157</v>
      </c>
      <c r="AI551" s="119">
        <f>(Escenarios!$E$11*S551+0.1*AD551)/(Escenarios!$E$12)</f>
        <v>1.047744297437586E-2</v>
      </c>
      <c r="AJ551" s="119">
        <f>AG551/10/Escenarios!$E$12</f>
        <v>0</v>
      </c>
      <c r="AK551" s="119">
        <f>(Escenarios!$E$11*U551+0.1*AE551)/(Escenarios!$E$12)</f>
        <v>5.1375508166603766E-2</v>
      </c>
      <c r="AL551" s="121">
        <f t="shared" si="76"/>
        <v>149.21507360930812</v>
      </c>
      <c r="AM551" s="121">
        <f>MAX(0,(AL551-Constantes!$D$13)*(1-EXP(-Constantes!$D$23)))</f>
        <v>0.75094986701927091</v>
      </c>
      <c r="AN551" s="121">
        <f>AJ551+W551*Escenarios!$E$11/Escenarios!$E$12+AM551</f>
        <v>0.75095649690124278</v>
      </c>
      <c r="AO551" s="121">
        <f>0.0526*AJ551*Observaciones!$F550^1.218</f>
        <v>0</v>
      </c>
      <c r="AP551" s="121">
        <f>AO551*Constantes!$E$38</f>
        <v>0</v>
      </c>
      <c r="AQ551" s="121">
        <f t="shared" si="77"/>
        <v>0</v>
      </c>
      <c r="AR551" s="15"/>
      <c r="AS551" s="74">
        <v>545</v>
      </c>
      <c r="AT551" s="146">
        <f>ETo!$I550*((1-Constantes!$F$19)*ETo!$K550+ETo!$L550)</f>
        <v>1.071054707717475</v>
      </c>
      <c r="AU551" s="121">
        <f>MIN(AT551*Constantes!$F$17,0.8*(AX550+Observaciones!$F550-AV551-AW551-Constantes!$D$14))</f>
        <v>2.0022679651646061E-3</v>
      </c>
      <c r="AV551" s="121">
        <f>IF(Observaciones!$F550&gt;0.05*Constantes!$F$18,((Observaciones!$F550-0.05*Constantes!$F$18)^2)/(Observaciones!$F550+0.95*Constantes!$F$18),0)</f>
        <v>0</v>
      </c>
      <c r="AW551" s="121">
        <f>MAX(0,AX550+Observaciones!$F550-AV551-Constantes!$D$13)</f>
        <v>0</v>
      </c>
      <c r="AX551" s="121">
        <f>AX550+Observaciones!$F550-AV551-AU551-AW551-AY550</f>
        <v>25.500466109722847</v>
      </c>
      <c r="AY551" s="121">
        <f>MAX(0,(AX551-Constantes!$D$14)*(1-EXP(-Constantes!$D$22)))</f>
        <v>6.4170702929056639E-6</v>
      </c>
      <c r="AZ551" s="119">
        <f>AZ550+(Entradas!$F$19*AW551-BA550)/(800*Entradas!$D$44)</f>
        <v>0</v>
      </c>
      <c r="BA551" s="119">
        <f>8000*Entradas!$D$45*AZ551/Constantes!$F$32</f>
        <v>0</v>
      </c>
      <c r="BB551" s="119">
        <f>10*Escenarios!$F$11*AV551</f>
        <v>0</v>
      </c>
      <c r="BC551" s="119">
        <f>10*Escenarios!$F$11*BA551</f>
        <v>0</v>
      </c>
      <c r="BD551" s="119">
        <f>0.001*Observaciones!$F550*Escenarios!$F$9</f>
        <v>0</v>
      </c>
      <c r="BE551" s="119">
        <f>Observaciones!$I550</f>
        <v>0</v>
      </c>
      <c r="BF551" s="119">
        <f>MIN(0.0005*ETo!$M550*Escenarios!$F$9*(BJ550/Constantes!$F$27)^(2/3),BJ550+BB551+BE551+BC551+BD551)</f>
        <v>6.0682901088817198</v>
      </c>
      <c r="BG551" s="119">
        <f>MIN(Constantes!$F$26*(BJ550/Constantes!$F$27)^(2/3),BJ550+BB551+BC551+BD551+BE551-BF551)</f>
        <v>37.075740539833355</v>
      </c>
      <c r="BH551" s="119">
        <f>MIN(Entradas!$F$20,BJ550+BB551+BC551+BD551+BE551-BF551-BG551)</f>
        <v>1</v>
      </c>
      <c r="BI551" s="119">
        <f>MAX(0,BJ550+BB551+BC551+BD551+BE551-BF551-BG551-BH551-Constantes!$F$27)</f>
        <v>0</v>
      </c>
      <c r="BJ551" s="119">
        <f t="shared" si="78"/>
        <v>2059.191275359578</v>
      </c>
      <c r="BK551" s="119">
        <f>(Escenarios!$F$11*AU551+0.1*BF551)/(Escenarios!$F$12)</f>
        <v>1.9225824392531541E-2</v>
      </c>
      <c r="BL551" s="119">
        <f>BI551/10/Escenarios!$F$12</f>
        <v>0</v>
      </c>
      <c r="BM551" s="119">
        <f>(Escenarios!$F$11*AW551+0.1*BG551)/(Escenarios!$F$12)</f>
        <v>0.10593068725666674</v>
      </c>
      <c r="BN551" s="121">
        <f t="shared" si="79"/>
        <v>156.84829132749658</v>
      </c>
      <c r="BO551" s="121">
        <f>MAX(0,(BN551-Constantes!$D$13)*(1-EXP(-Constantes!$D$23)))</f>
        <v>0.80367635323775588</v>
      </c>
      <c r="BP551" s="121">
        <f>BL551+AY551*Escenarios!$F$11/Escenarios!$F$12+BO551</f>
        <v>0.80368240361831778</v>
      </c>
      <c r="BQ551" s="121">
        <f>0.0526*BL551*Observaciones!$F550^1.218</f>
        <v>0</v>
      </c>
      <c r="BR551" s="121">
        <f>BQ551*Constantes!$F$38</f>
        <v>0</v>
      </c>
      <c r="BS551" s="121">
        <f t="shared" si="80"/>
        <v>0</v>
      </c>
      <c r="BT551" s="15"/>
      <c r="BU551" s="74">
        <v>545</v>
      </c>
      <c r="BV551" s="75">
        <f>0.0526*Observaciones!$F550^2.218</f>
        <v>0</v>
      </c>
      <c r="BW551" s="75">
        <f>IF(Observaciones!$F550&gt;0.05*$CA$7,((Observaciones!$F550-0.05*$CA$7)^2)/(Observaciones!$F550+0.95*$CA$7),0)</f>
        <v>0</v>
      </c>
      <c r="BX551" s="75">
        <f>0.0526*BW551*Observaciones!$F550^1.218</f>
        <v>0</v>
      </c>
      <c r="BY551" s="27"/>
      <c r="BZ551" s="27"/>
      <c r="CA551" s="103"/>
      <c r="CB551" s="37"/>
    </row>
    <row r="552" spans="2:80" s="2" customFormat="1" ht="14.5" x14ac:dyDescent="0.35">
      <c r="B552" s="36"/>
      <c r="C552" s="74">
        <v>546</v>
      </c>
      <c r="D552" s="146">
        <f>ETo!$I551*((1-Constantes!$D$19)*ETo!$K551+ETo!$L551)</f>
        <v>1.0841977795301818</v>
      </c>
      <c r="E552" s="75">
        <f>MIN(D552*Constantes!$D$17,0.8*(H551+Observaciones!$F551-F552-G552-Constantes!$D$14))</f>
        <v>3.9640432892440458E-4</v>
      </c>
      <c r="F552" s="75">
        <f>IF(Observaciones!$F551&gt;0.05*Constantes!$D$18,((Observaciones!$F551-0.05*Constantes!$D$18)^2)/(Observaciones!$F551+0.95*Constantes!$D$18),0)</f>
        <v>0</v>
      </c>
      <c r="G552" s="75">
        <f>MAX(0,H551+Observaciones!$F551-F552-Constantes!$D$13)</f>
        <v>0</v>
      </c>
      <c r="H552" s="75">
        <f>H551+Observaciones!$F551-F552-E552-G552-I551</f>
        <v>25.500092279312813</v>
      </c>
      <c r="I552" s="75">
        <f>MAX(0,(H552-Constantes!$D$14)*(1-EXP(-Constantes!$D$22)))</f>
        <v>1.2704365686015855E-6</v>
      </c>
      <c r="J552" s="75">
        <f t="shared" si="72"/>
        <v>142.85344448525018</v>
      </c>
      <c r="K552" s="75">
        <f>MAX(0,(J552-Constantes!$D$13)*(1-EXP(-Constantes!$D$23)))</f>
        <v>0.70700688481695551</v>
      </c>
      <c r="L552" s="75">
        <f t="shared" si="73"/>
        <v>0.70700815525352412</v>
      </c>
      <c r="M552" s="75">
        <f>0.0526*F552*Observaciones!$F551^1.218</f>
        <v>0</v>
      </c>
      <c r="N552" s="75">
        <f>M552*Constantes!$D$38</f>
        <v>0</v>
      </c>
      <c r="O552" s="75">
        <f t="shared" si="74"/>
        <v>0</v>
      </c>
      <c r="P552" s="15"/>
      <c r="Q552" s="120">
        <v>546</v>
      </c>
      <c r="R552" s="146">
        <f>ETo!$I551*((1-Constantes!$E$19)*ETo!$K551+ETo!$L551)</f>
        <v>1.0843734182817291</v>
      </c>
      <c r="S552" s="121">
        <f>MIN(R552*Constantes!$E$17,0.8*(V551+Observaciones!$F551-T552-U552-Constantes!$D$14))</f>
        <v>3.9083738499812171E-4</v>
      </c>
      <c r="T552" s="121">
        <f>IF(Observaciones!$F551&gt;0.05*Constantes!$E$18,((Observaciones!$F551-0.05*Constantes!$E$18)^2)/(Observaciones!$F551+0.95*Constantes!$E$18),0)</f>
        <v>0</v>
      </c>
      <c r="U552" s="121">
        <f>MAX(0,V551+Observaciones!$F551-T552-Constantes!$D$13)</f>
        <v>0</v>
      </c>
      <c r="V552" s="121">
        <f>V551+Observaciones!$F551-T552-S552-U552-W551</f>
        <v>25.500090983379035</v>
      </c>
      <c r="W552" s="121">
        <f>MAX(0,(V552-Constantes!$D$14)*(1-EXP(-Constantes!$D$22)))</f>
        <v>1.2525950653218976E-6</v>
      </c>
      <c r="X552" s="119">
        <f>X551+(Entradas!$E$19*U552-Y551)/(800*Entradas!$D$44)</f>
        <v>0</v>
      </c>
      <c r="Y552" s="119">
        <f>8000*Entradas!$D$45*X552/Constantes!$E$32</f>
        <v>0</v>
      </c>
      <c r="Z552" s="119">
        <f>10*Escenarios!$E$11*T552</f>
        <v>0</v>
      </c>
      <c r="AA552" s="119">
        <f>10*Escenarios!$E$11*Y552</f>
        <v>0</v>
      </c>
      <c r="AB552" s="119">
        <f>0.001*Observaciones!$F551*Escenarios!$E$9</f>
        <v>0</v>
      </c>
      <c r="AC552" s="119">
        <f>Observaciones!$I551</f>
        <v>0</v>
      </c>
      <c r="AD552" s="119">
        <f>MIN(0.0005*ETo!$M551*Escenarios!$E$9*(AH551/Constantes!$E$27)^(2/3),AH551+Z552+AA552+AB552+AC552)</f>
        <v>2.9740502931890287</v>
      </c>
      <c r="AE552" s="119">
        <f>MIN(Constantes!$E$26*(AH551/Constantes!$E$27)^(2/3),AH551+Z552+AA552+AB552+AC552-AD552)</f>
        <v>17.935153309505854</v>
      </c>
      <c r="AF552" s="119">
        <f>MIN(Entradas!$E$20,AH551+Z552+AA552+AB552+AC552-AD552-AE552)</f>
        <v>1</v>
      </c>
      <c r="AG552" s="119">
        <f>MAX(0,AH551+Z552+AA552+AB552+AC552-AD552-AE552-AF552-Constantes!$E$27)</f>
        <v>0</v>
      </c>
      <c r="AH552" s="119">
        <f t="shared" si="75"/>
        <v>5639.4588187385207</v>
      </c>
      <c r="AI552" s="119">
        <f>(Escenarios!$E$11*S552+0.1*AD552)/(Escenarios!$E$12)</f>
        <v>8.8825405457525174E-3</v>
      </c>
      <c r="AJ552" s="119">
        <f>AG552/10/Escenarios!$E$12</f>
        <v>0</v>
      </c>
      <c r="AK552" s="119">
        <f>(Escenarios!$E$11*U552+0.1*AE552)/(Escenarios!$E$12)</f>
        <v>5.1243295170016724E-2</v>
      </c>
      <c r="AL552" s="121">
        <f t="shared" si="76"/>
        <v>148.51536703745887</v>
      </c>
      <c r="AM552" s="121">
        <f>MAX(0,(AL552-Constantes!$D$13)*(1-EXP(-Constantes!$D$23)))</f>
        <v>0.74611664068148631</v>
      </c>
      <c r="AN552" s="121">
        <f>AJ552+W552*Escenarios!$E$11/Escenarios!$E$12+AM552</f>
        <v>0.74611787538233643</v>
      </c>
      <c r="AO552" s="121">
        <f>0.0526*AJ552*Observaciones!$F551^1.218</f>
        <v>0</v>
      </c>
      <c r="AP552" s="121">
        <f>AO552*Constantes!$E$38</f>
        <v>0</v>
      </c>
      <c r="AQ552" s="121">
        <f t="shared" si="77"/>
        <v>0</v>
      </c>
      <c r="AR552" s="15"/>
      <c r="AS552" s="74">
        <v>546</v>
      </c>
      <c r="AT552" s="146">
        <f>ETo!$I551*((1-Constantes!$F$19)*ETo!$K551+ETo!$L551)</f>
        <v>1.0849322688548355</v>
      </c>
      <c r="AU552" s="121">
        <f>MIN(AT552*Constantes!$F$17,0.8*(AX551+Observaciones!$F551-AV552-AW552-Constantes!$D$14))</f>
        <v>3.7288777827484412E-4</v>
      </c>
      <c r="AV552" s="121">
        <f>IF(Observaciones!$F551&gt;0.05*Constantes!$F$18,((Observaciones!$F551-0.05*Constantes!$F$18)^2)/(Observaciones!$F551+0.95*Constantes!$F$18),0)</f>
        <v>0</v>
      </c>
      <c r="AW552" s="121">
        <f>MAX(0,AX551+Observaciones!$F551-AV552-Constantes!$D$13)</f>
        <v>0</v>
      </c>
      <c r="AX552" s="121">
        <f>AX551+Observaciones!$F551-AV552-AU552-AW552-AY551</f>
        <v>25.500086804874279</v>
      </c>
      <c r="AY552" s="121">
        <f>MAX(0,(AX552-Constantes!$D$14)*(1-EXP(-Constantes!$D$22)))</f>
        <v>1.1950683555642951E-6</v>
      </c>
      <c r="AZ552" s="119">
        <f>AZ551+(Entradas!$F$19*AW552-BA551)/(800*Entradas!$D$44)</f>
        <v>0</v>
      </c>
      <c r="BA552" s="119">
        <f>8000*Entradas!$D$45*AZ552/Constantes!$F$32</f>
        <v>0</v>
      </c>
      <c r="BB552" s="119">
        <f>10*Escenarios!$F$11*AV552</f>
        <v>0</v>
      </c>
      <c r="BC552" s="119">
        <f>10*Escenarios!$F$11*BA552</f>
        <v>0</v>
      </c>
      <c r="BD552" s="119">
        <f>0.001*Observaciones!$F551*Escenarios!$F$9</f>
        <v>0</v>
      </c>
      <c r="BE552" s="119">
        <f>Observaciones!$I551</f>
        <v>0</v>
      </c>
      <c r="BF552" s="119">
        <f>MIN(0.0005*ETo!$M551*Escenarios!$F$9*(BJ551/Constantes!$F$27)^(2/3),BJ551+BB552+BE552+BC552+BD552)</f>
        <v>6.0616636486661744</v>
      </c>
      <c r="BG552" s="119">
        <f>MIN(Constantes!$F$26*(BJ551/Constantes!$F$27)^(2/3),BJ551+BB552+BC552+BD552+BE552-BF552)</f>
        <v>36.555154127172152</v>
      </c>
      <c r="BH552" s="119">
        <f>MIN(Entradas!$F$20,BJ551+BB552+BC552+BD552+BE552-BF552-BG552)</f>
        <v>1</v>
      </c>
      <c r="BI552" s="119">
        <f>MAX(0,BJ551+BB552+BC552+BD552+BE552-BF552-BG552-BH552-Constantes!$F$27)</f>
        <v>0</v>
      </c>
      <c r="BJ552" s="119">
        <f t="shared" si="78"/>
        <v>2015.5744575837398</v>
      </c>
      <c r="BK552" s="119">
        <f>(Escenarios!$F$11*AU552+0.1*BF552)/(Escenarios!$F$12)</f>
        <v>1.7670618901419639E-2</v>
      </c>
      <c r="BL552" s="119">
        <f>BI552/10/Escenarios!$F$12</f>
        <v>0</v>
      </c>
      <c r="BM552" s="119">
        <f>(Escenarios!$F$11*AW552+0.1*BG552)/(Escenarios!$F$12)</f>
        <v>0.10444329750620615</v>
      </c>
      <c r="BN552" s="121">
        <f t="shared" si="79"/>
        <v>156.14905827176503</v>
      </c>
      <c r="BO552" s="121">
        <f>MAX(0,(BN552-Constantes!$D$13)*(1-EXP(-Constantes!$D$23)))</f>
        <v>0.79884639771471488</v>
      </c>
      <c r="BP552" s="121">
        <f>BL552+AY552*Escenarios!$F$11/Escenarios!$F$12+BO552</f>
        <v>0.79884752449345009</v>
      </c>
      <c r="BQ552" s="121">
        <f>0.0526*BL552*Observaciones!$F551^1.218</f>
        <v>0</v>
      </c>
      <c r="BR552" s="121">
        <f>BQ552*Constantes!$F$38</f>
        <v>0</v>
      </c>
      <c r="BS552" s="121">
        <f t="shared" si="80"/>
        <v>0</v>
      </c>
      <c r="BT552" s="15"/>
      <c r="BU552" s="74">
        <v>546</v>
      </c>
      <c r="BV552" s="75">
        <f>0.0526*Observaciones!$F551^2.218</f>
        <v>0</v>
      </c>
      <c r="BW552" s="75">
        <f>IF(Observaciones!$F551&gt;0.05*$CA$7,((Observaciones!$F551-0.05*$CA$7)^2)/(Observaciones!$F551+0.95*$CA$7),0)</f>
        <v>0</v>
      </c>
      <c r="BX552" s="75">
        <f>0.0526*BW552*Observaciones!$F551^1.218</f>
        <v>0</v>
      </c>
      <c r="BY552" s="27"/>
      <c r="BZ552" s="27"/>
      <c r="CA552" s="103"/>
      <c r="CB552" s="37"/>
    </row>
    <row r="553" spans="2:80" s="2" customFormat="1" ht="14.5" x14ac:dyDescent="0.35">
      <c r="B553" s="36"/>
      <c r="C553" s="74">
        <v>547</v>
      </c>
      <c r="D553" s="146">
        <f>ETo!$I552*((1-Constantes!$D$19)*ETo!$K552+ETo!$L552)</f>
        <v>1.0890214845606454</v>
      </c>
      <c r="E553" s="75">
        <f>MIN(D553*Constantes!$D$17,0.8*(H552+Observaciones!$F552-F553-G553-Constantes!$D$14))</f>
        <v>7.3823450247800795E-5</v>
      </c>
      <c r="F553" s="75">
        <f>IF(Observaciones!$F552&gt;0.05*Constantes!$D$18,((Observaciones!$F552-0.05*Constantes!$D$18)^2)/(Observaciones!$F552+0.95*Constantes!$D$18),0)</f>
        <v>0</v>
      </c>
      <c r="G553" s="75">
        <f>MAX(0,H552+Observaciones!$F552-F553-Constantes!$D$13)</f>
        <v>0</v>
      </c>
      <c r="H553" s="75">
        <f>H552+Observaciones!$F552-F553-E553-G553-I552</f>
        <v>25.500017185425996</v>
      </c>
      <c r="I553" s="75">
        <f>MAX(0,(H553-Constantes!$D$14)*(1-EXP(-Constantes!$D$22)))</f>
        <v>2.3659683804617302E-7</v>
      </c>
      <c r="J553" s="75">
        <f t="shared" si="72"/>
        <v>142.14643760043322</v>
      </c>
      <c r="K553" s="75">
        <f>MAX(0,(J553-Constantes!$D$13)*(1-EXP(-Constantes!$D$23)))</f>
        <v>0.70212323153403533</v>
      </c>
      <c r="L553" s="75">
        <f t="shared" si="73"/>
        <v>0.70212346813087334</v>
      </c>
      <c r="M553" s="75">
        <f>0.0526*F553*Observaciones!$F552^1.218</f>
        <v>0</v>
      </c>
      <c r="N553" s="75">
        <f>M553*Constantes!$D$38</f>
        <v>0</v>
      </c>
      <c r="O553" s="75">
        <f t="shared" si="74"/>
        <v>0</v>
      </c>
      <c r="P553" s="15"/>
      <c r="Q553" s="120">
        <v>547</v>
      </c>
      <c r="R553" s="146">
        <f>ETo!$I552*((1-Constantes!$E$19)*ETo!$K552+ETo!$L552)</f>
        <v>1.0891978610387727</v>
      </c>
      <c r="S553" s="121">
        <f>MIN(R553*Constantes!$E$17,0.8*(V552+Observaciones!$F552-T553-U553-Constantes!$D$14))</f>
        <v>7.2786703225347085E-5</v>
      </c>
      <c r="T553" s="121">
        <f>IF(Observaciones!$F552&gt;0.05*Constantes!$E$18,((Observaciones!$F552-0.05*Constantes!$E$18)^2)/(Observaciones!$F552+0.95*Constantes!$E$18),0)</f>
        <v>0</v>
      </c>
      <c r="U553" s="121">
        <f>MAX(0,V552+Observaciones!$F552-T553-Constantes!$D$13)</f>
        <v>0</v>
      </c>
      <c r="V553" s="121">
        <f>V552+Observaciones!$F552-T553-S553-U553-W552</f>
        <v>25.500016944080745</v>
      </c>
      <c r="W553" s="121">
        <f>MAX(0,(V553-Constantes!$D$14)*(1-EXP(-Constantes!$D$22)))</f>
        <v>2.3327416665185826E-7</v>
      </c>
      <c r="X553" s="119">
        <f>X552+(Entradas!$E$19*U553-Y552)/(800*Entradas!$D$44)</f>
        <v>0</v>
      </c>
      <c r="Y553" s="119">
        <f>8000*Entradas!$D$45*X553/Constantes!$E$32</f>
        <v>0</v>
      </c>
      <c r="Z553" s="119">
        <f>10*Escenarios!$E$11*T553</f>
        <v>0</v>
      </c>
      <c r="AA553" s="119">
        <f>10*Escenarios!$E$11*Y553</f>
        <v>0</v>
      </c>
      <c r="AB553" s="119">
        <f>0.001*Observaciones!$F552*Escenarios!$E$9</f>
        <v>0</v>
      </c>
      <c r="AC553" s="119">
        <f>Observaciones!$I552</f>
        <v>0</v>
      </c>
      <c r="AD553" s="119">
        <f>MIN(0.0005*ETo!$M552*Escenarios!$E$9*(AH552/Constantes!$E$27)^(2/3),AH552+Z553+AA553+AB553+AC553)</f>
        <v>2.9794352019647001</v>
      </c>
      <c r="AE553" s="119">
        <f>MIN(Constantes!$E$26*(AH552/Constantes!$E$27)^(2/3),AH552+Z553+AA553+AB553+AC553-AD553)</f>
        <v>17.888851331259044</v>
      </c>
      <c r="AF553" s="119">
        <f>MIN(Entradas!$E$20,AH552+Z553+AA553+AB553+AC553-AD553-AE553)</f>
        <v>1</v>
      </c>
      <c r="AG553" s="119">
        <f>MAX(0,AH552+Z553+AA553+AB553+AC553-AD553-AE553-AF553-Constantes!$E$27)</f>
        <v>0</v>
      </c>
      <c r="AH553" s="119">
        <f t="shared" si="75"/>
        <v>5617.5905322052977</v>
      </c>
      <c r="AI553" s="119">
        <f>(Escenarios!$E$11*S553+0.1*AD553)/(Escenarios!$E$12)</f>
        <v>8.5844188987926999E-3</v>
      </c>
      <c r="AJ553" s="119">
        <f>AG553/10/Escenarios!$E$12</f>
        <v>0</v>
      </c>
      <c r="AK553" s="119">
        <f>(Escenarios!$E$11*U553+0.1*AE553)/(Escenarios!$E$12)</f>
        <v>5.1111003803597274E-2</v>
      </c>
      <c r="AL553" s="121">
        <f t="shared" si="76"/>
        <v>147.82036140058096</v>
      </c>
      <c r="AM553" s="121">
        <f>MAX(0,(AL553-Constantes!$D$13)*(1-EXP(-Constantes!$D$23)))</f>
        <v>0.74131588607346643</v>
      </c>
      <c r="AN553" s="121">
        <f>AJ553+W553*Escenarios!$E$11/Escenarios!$E$12+AM553</f>
        <v>0.74131611601514502</v>
      </c>
      <c r="AO553" s="121">
        <f>0.0526*AJ553*Observaciones!$F552^1.218</f>
        <v>0</v>
      </c>
      <c r="AP553" s="121">
        <f>AO553*Constantes!$E$38</f>
        <v>0</v>
      </c>
      <c r="AQ553" s="121">
        <f t="shared" si="77"/>
        <v>0</v>
      </c>
      <c r="AR553" s="15"/>
      <c r="AS553" s="74">
        <v>547</v>
      </c>
      <c r="AT553" s="146">
        <f>ETo!$I552*((1-Constantes!$F$19)*ETo!$K552+ETo!$L552)</f>
        <v>1.089759058923724</v>
      </c>
      <c r="AU553" s="121">
        <f>MIN(AT553*Constantes!$F$17,0.8*(AX552+Observaciones!$F552-AV553-AW553-Constantes!$D$14))</f>
        <v>6.9443899420207345E-5</v>
      </c>
      <c r="AV553" s="121">
        <f>IF(Observaciones!$F552&gt;0.05*Constantes!$F$18,((Observaciones!$F552-0.05*Constantes!$F$18)^2)/(Observaciones!$F552+0.95*Constantes!$F$18),0)</f>
        <v>0</v>
      </c>
      <c r="AW553" s="121">
        <f>MAX(0,AX552+Observaciones!$F552-AV553-Constantes!$D$13)</f>
        <v>0</v>
      </c>
      <c r="AX553" s="121">
        <f>AX552+Observaciones!$F552-AV553-AU553-AW553-AY552</f>
        <v>25.500016165906501</v>
      </c>
      <c r="AY553" s="121">
        <f>MAX(0,(AX553-Constantes!$D$14)*(1-EXP(-Constantes!$D$22)))</f>
        <v>2.2256081188916501E-7</v>
      </c>
      <c r="AZ553" s="119">
        <f>AZ552+(Entradas!$F$19*AW553-BA552)/(800*Entradas!$D$44)</f>
        <v>0</v>
      </c>
      <c r="BA553" s="119">
        <f>8000*Entradas!$D$45*AZ553/Constantes!$F$32</f>
        <v>0</v>
      </c>
      <c r="BB553" s="119">
        <f>10*Escenarios!$F$11*AV553</f>
        <v>0</v>
      </c>
      <c r="BC553" s="119">
        <f>10*Escenarios!$F$11*BA553</f>
        <v>0</v>
      </c>
      <c r="BD553" s="119">
        <f>0.001*Observaciones!$F552*Escenarios!$F$9</f>
        <v>0</v>
      </c>
      <c r="BE553" s="119">
        <f>Observaciones!$I552</f>
        <v>0</v>
      </c>
      <c r="BF553" s="119">
        <f>MIN(0.0005*ETo!$M552*Escenarios!$F$9*(BJ552/Constantes!$F$27)^(2/3),BJ552+BB553+BE553+BC553+BD553)</f>
        <v>6.0020767831552275</v>
      </c>
      <c r="BG553" s="119">
        <f>MIN(Constantes!$F$26*(BJ552/Constantes!$F$27)^(2/3),BJ552+BB553+BC553+BD553+BE553-BF553)</f>
        <v>36.037118438374918</v>
      </c>
      <c r="BH553" s="119">
        <f>MIN(Entradas!$F$20,BJ552+BB553+BC553+BD553+BE553-BF553-BG553)</f>
        <v>1</v>
      </c>
      <c r="BI553" s="119">
        <f>MAX(0,BJ552+BB553+BC553+BD553+BE553-BF553-BG553-BH553-Constantes!$F$27)</f>
        <v>0</v>
      </c>
      <c r="BJ553" s="119">
        <f t="shared" si="78"/>
        <v>1972.5352623622098</v>
      </c>
      <c r="BK553" s="119">
        <f>(Escenarios!$F$11*AU553+0.1*BF553)/(Escenarios!$F$12)</f>
        <v>1.7214266485611134E-2</v>
      </c>
      <c r="BL553" s="119">
        <f>BI553/10/Escenarios!$F$12</f>
        <v>0</v>
      </c>
      <c r="BM553" s="119">
        <f>(Escenarios!$F$11*AW553+0.1*BG553)/(Escenarios!$F$12)</f>
        <v>0.10296319553821405</v>
      </c>
      <c r="BN553" s="121">
        <f t="shared" si="79"/>
        <v>155.45317506958853</v>
      </c>
      <c r="BO553" s="121">
        <f>MAX(0,(BN553-Constantes!$D$13)*(1-EXP(-Constantes!$D$23)))</f>
        <v>0.79403958132039065</v>
      </c>
      <c r="BP553" s="121">
        <f>BL553+AY553*Escenarios!$F$11/Escenarios!$F$12+BO553</f>
        <v>0.79403979116344181</v>
      </c>
      <c r="BQ553" s="121">
        <f>0.0526*BL553*Observaciones!$F552^1.218</f>
        <v>0</v>
      </c>
      <c r="BR553" s="121">
        <f>BQ553*Constantes!$F$38</f>
        <v>0</v>
      </c>
      <c r="BS553" s="121">
        <f t="shared" si="80"/>
        <v>0</v>
      </c>
      <c r="BT553" s="15"/>
      <c r="BU553" s="74">
        <v>547</v>
      </c>
      <c r="BV553" s="75">
        <f>0.0526*Observaciones!$F552^2.218</f>
        <v>0</v>
      </c>
      <c r="BW553" s="75">
        <f>IF(Observaciones!$F552&gt;0.05*$CA$7,((Observaciones!$F552-0.05*$CA$7)^2)/(Observaciones!$F552+0.95*$CA$7),0)</f>
        <v>0</v>
      </c>
      <c r="BX553" s="75">
        <f>0.0526*BW553*Observaciones!$F552^1.218</f>
        <v>0</v>
      </c>
      <c r="BY553" s="27"/>
      <c r="BZ553" s="27"/>
      <c r="CA553" s="103"/>
      <c r="CB553" s="37"/>
    </row>
    <row r="554" spans="2:80" s="2" customFormat="1" ht="14.5" x14ac:dyDescent="0.35">
      <c r="B554" s="36"/>
      <c r="C554" s="74">
        <v>548</v>
      </c>
      <c r="D554" s="146">
        <f>ETo!$I553*((1-Constantes!$D$19)*ETo!$K553+ETo!$L553)</f>
        <v>1.1065355813275939</v>
      </c>
      <c r="E554" s="75">
        <f>MIN(D554*Constantes!$D$17,0.8*(H553+Observaciones!$F553-F554-G554-Constantes!$D$14))</f>
        <v>1.374834079399534E-5</v>
      </c>
      <c r="F554" s="75">
        <f>IF(Observaciones!$F553&gt;0.05*Constantes!$D$18,((Observaciones!$F553-0.05*Constantes!$D$18)^2)/(Observaciones!$F553+0.95*Constantes!$D$18),0)</f>
        <v>0</v>
      </c>
      <c r="G554" s="75">
        <f>MAX(0,H553+Observaciones!$F553-F554-Constantes!$D$13)</f>
        <v>0</v>
      </c>
      <c r="H554" s="75">
        <f>H553+Observaciones!$F553-F554-E554-G554-I553</f>
        <v>25.500003200488365</v>
      </c>
      <c r="I554" s="75">
        <f>MAX(0,(H554-Constantes!$D$14)*(1-EXP(-Constantes!$D$22)))</f>
        <v>4.4062069037555568E-8</v>
      </c>
      <c r="J554" s="75">
        <f t="shared" si="72"/>
        <v>141.44431436889917</v>
      </c>
      <c r="K554" s="75">
        <f>MAX(0,(J554-Constantes!$D$13)*(1-EXP(-Constantes!$D$23)))</f>
        <v>0.69727331210845089</v>
      </c>
      <c r="L554" s="75">
        <f t="shared" si="73"/>
        <v>0.69727335617051989</v>
      </c>
      <c r="M554" s="75">
        <f>0.0526*F554*Observaciones!$F553^1.218</f>
        <v>0</v>
      </c>
      <c r="N554" s="75">
        <f>M554*Constantes!$D$38</f>
        <v>0</v>
      </c>
      <c r="O554" s="75">
        <f t="shared" si="74"/>
        <v>0</v>
      </c>
      <c r="P554" s="15"/>
      <c r="Q554" s="120">
        <v>548</v>
      </c>
      <c r="R554" s="146">
        <f>ETo!$I553*((1-Constantes!$E$19)*ETo!$K553+ETo!$L553)</f>
        <v>1.1067149744051064</v>
      </c>
      <c r="S554" s="121">
        <f>MIN(R554*Constantes!$E$17,0.8*(V553+Observaciones!$F553-T554-U554-Constantes!$D$14))</f>
        <v>1.3555264592923778E-5</v>
      </c>
      <c r="T554" s="121">
        <f>IF(Observaciones!$F553&gt;0.05*Constantes!$E$18,((Observaciones!$F553-0.05*Constantes!$E$18)^2)/(Observaciones!$F553+0.95*Constantes!$E$18),0)</f>
        <v>0</v>
      </c>
      <c r="U554" s="121">
        <f>MAX(0,V553+Observaciones!$F553-T554-Constantes!$D$13)</f>
        <v>0</v>
      </c>
      <c r="V554" s="121">
        <f>V553+Observaciones!$F553-T554-S554-U554-W553</f>
        <v>25.500003155541982</v>
      </c>
      <c r="W554" s="121">
        <f>MAX(0,(V554-Constantes!$D$14)*(1-EXP(-Constantes!$D$22)))</f>
        <v>4.3443278906129824E-8</v>
      </c>
      <c r="X554" s="119">
        <f>X553+(Entradas!$E$19*U554-Y553)/(800*Entradas!$D$44)</f>
        <v>0</v>
      </c>
      <c r="Y554" s="119">
        <f>8000*Entradas!$D$45*X554/Constantes!$E$32</f>
        <v>0</v>
      </c>
      <c r="Z554" s="119">
        <f>10*Escenarios!$E$11*T554</f>
        <v>0</v>
      </c>
      <c r="AA554" s="119">
        <f>10*Escenarios!$E$11*Y554</f>
        <v>0</v>
      </c>
      <c r="AB554" s="119">
        <f>0.001*Observaciones!$F553*Escenarios!$E$9</f>
        <v>0</v>
      </c>
      <c r="AC554" s="119">
        <f>Observaciones!$I553</f>
        <v>0</v>
      </c>
      <c r="AD554" s="119">
        <f>MIN(0.0005*ETo!$M553*Escenarios!$E$9*(AH553/Constantes!$E$27)^(2/3),AH553+Z554+AA554+AB554+AC554)</f>
        <v>3.0200746216055911</v>
      </c>
      <c r="AE554" s="119">
        <f>MIN(Constantes!$E$26*(AH553/Constantes!$E$27)^(2/3),AH553+Z554+AA554+AB554+AC554-AD554)</f>
        <v>17.842575993752771</v>
      </c>
      <c r="AF554" s="119">
        <f>MIN(Entradas!$E$20,AH553+Z554+AA554+AB554+AC554-AD554-AE554)</f>
        <v>1</v>
      </c>
      <c r="AG554" s="119">
        <f>MAX(0,AH553+Z554+AA554+AB554+AC554-AD554-AE554-AF554-Constantes!$E$27)</f>
        <v>0</v>
      </c>
      <c r="AH554" s="119">
        <f t="shared" si="75"/>
        <v>5595.727881589939</v>
      </c>
      <c r="AI554" s="119">
        <f>(Escenarios!$E$11*S554+0.1*AD554)/(Escenarios!$E$12)</f>
        <v>8.6421462511147139E-3</v>
      </c>
      <c r="AJ554" s="119">
        <f>AG554/10/Escenarios!$E$12</f>
        <v>0</v>
      </c>
      <c r="AK554" s="119">
        <f>(Escenarios!$E$11*U554+0.1*AE554)/(Escenarios!$E$12)</f>
        <v>5.0978788553579346E-2</v>
      </c>
      <c r="AL554" s="121">
        <f t="shared" si="76"/>
        <v>147.13002430306108</v>
      </c>
      <c r="AM554" s="121">
        <f>MAX(0,(AL554-Constantes!$D$13)*(1-EXP(-Constantes!$D$23)))</f>
        <v>0.73654737942236437</v>
      </c>
      <c r="AN554" s="121">
        <f>AJ554+W554*Escenarios!$E$11/Escenarios!$E$12+AM554</f>
        <v>0.73654742224502501</v>
      </c>
      <c r="AO554" s="121">
        <f>0.0526*AJ554*Observaciones!$F553^1.218</f>
        <v>0</v>
      </c>
      <c r="AP554" s="121">
        <f>AO554*Constantes!$E$38</f>
        <v>0</v>
      </c>
      <c r="AQ554" s="121">
        <f t="shared" si="77"/>
        <v>0</v>
      </c>
      <c r="AR554" s="15"/>
      <c r="AS554" s="74">
        <v>548</v>
      </c>
      <c r="AT554" s="146">
        <f>ETo!$I553*((1-Constantes!$F$19)*ETo!$K553+ETo!$L553)</f>
        <v>1.1072857705608283</v>
      </c>
      <c r="AU554" s="121">
        <f>MIN(AT554*Constantes!$F$17,0.8*(AX553+Observaciones!$F553-AV554-AW554-Constantes!$D$14))</f>
        <v>1.2932725198311346E-5</v>
      </c>
      <c r="AV554" s="121">
        <f>IF(Observaciones!$F553&gt;0.05*Constantes!$F$18,((Observaciones!$F553-0.05*Constantes!$F$18)^2)/(Observaciones!$F553+0.95*Constantes!$F$18),0)</f>
        <v>0</v>
      </c>
      <c r="AW554" s="121">
        <f>MAX(0,AX553+Observaciones!$F553-AV554-Constantes!$D$13)</f>
        <v>0</v>
      </c>
      <c r="AX554" s="121">
        <f>AX553+Observaciones!$F553-AV554-AU554-AW554-AY553</f>
        <v>25.500003010620492</v>
      </c>
      <c r="AY554" s="121">
        <f>MAX(0,(AX554-Constantes!$D$14)*(1-EXP(-Constantes!$D$22)))</f>
        <v>4.1448101929143677E-8</v>
      </c>
      <c r="AZ554" s="119">
        <f>AZ553+(Entradas!$F$19*AW554-BA553)/(800*Entradas!$D$44)</f>
        <v>0</v>
      </c>
      <c r="BA554" s="119">
        <f>8000*Entradas!$D$45*AZ554/Constantes!$F$32</f>
        <v>0</v>
      </c>
      <c r="BB554" s="119">
        <f>10*Escenarios!$F$11*AV554</f>
        <v>0</v>
      </c>
      <c r="BC554" s="119">
        <f>10*Escenarios!$F$11*BA554</f>
        <v>0</v>
      </c>
      <c r="BD554" s="119">
        <f>0.001*Observaciones!$F553*Escenarios!$F$9</f>
        <v>0</v>
      </c>
      <c r="BE554" s="119">
        <f>Observaciones!$I553</f>
        <v>0</v>
      </c>
      <c r="BF554" s="119">
        <f>MIN(0.0005*ETo!$M553*Escenarios!$F$9*(BJ553/Constantes!$F$27)^(2/3),BJ553+BB554+BE554+BC554+BD554)</f>
        <v>6.0125789982898654</v>
      </c>
      <c r="BG554" s="119">
        <f>MIN(Constantes!$F$26*(BJ553/Constantes!$F$27)^(2/3),BJ553+BB554+BC554+BD554+BE554-BF554)</f>
        <v>35.522267207554819</v>
      </c>
      <c r="BH554" s="119">
        <f>MIN(Entradas!$F$20,BJ553+BB554+BC554+BD554+BE554-BF554-BG554)</f>
        <v>1</v>
      </c>
      <c r="BI554" s="119">
        <f>MAX(0,BJ553+BB554+BC554+BD554+BE554-BF554-BG554-BH554-Constantes!$F$27)</f>
        <v>0</v>
      </c>
      <c r="BJ554" s="119">
        <f t="shared" si="78"/>
        <v>1930.0004161563652</v>
      </c>
      <c r="BK554" s="119">
        <f>(Escenarios!$F$11*AU554+0.1*BF554)/(Escenarios!$F$12)</f>
        <v>1.7190990850300882E-2</v>
      </c>
      <c r="BL554" s="119">
        <f>BI554/10/Escenarios!$F$12</f>
        <v>0</v>
      </c>
      <c r="BM554" s="119">
        <f>(Escenarios!$F$11*AW554+0.1*BG554)/(Escenarios!$F$12)</f>
        <v>0.1014921920215852</v>
      </c>
      <c r="BN554" s="121">
        <f t="shared" si="79"/>
        <v>154.76062768028973</v>
      </c>
      <c r="BO554" s="121">
        <f>MAX(0,(BN554-Constantes!$D$13)*(1-EXP(-Constantes!$D$23)))</f>
        <v>0.78925580706874032</v>
      </c>
      <c r="BP554" s="121">
        <f>BL554+AY554*Escenarios!$F$11/Escenarios!$F$12+BO554</f>
        <v>0.78925584614837929</v>
      </c>
      <c r="BQ554" s="121">
        <f>0.0526*BL554*Observaciones!$F553^1.218</f>
        <v>0</v>
      </c>
      <c r="BR554" s="121">
        <f>BQ554*Constantes!$F$38</f>
        <v>0</v>
      </c>
      <c r="BS554" s="121">
        <f t="shared" si="80"/>
        <v>0</v>
      </c>
      <c r="BT554" s="15"/>
      <c r="BU554" s="74">
        <v>548</v>
      </c>
      <c r="BV554" s="75">
        <f>0.0526*Observaciones!$F553^2.218</f>
        <v>0</v>
      </c>
      <c r="BW554" s="75">
        <f>IF(Observaciones!$F553&gt;0.05*$CA$7,((Observaciones!$F553-0.05*$CA$7)^2)/(Observaciones!$F553+0.95*$CA$7),0)</f>
        <v>0</v>
      </c>
      <c r="BX554" s="75">
        <f>0.0526*BW554*Observaciones!$F553^1.218</f>
        <v>0</v>
      </c>
      <c r="BY554" s="27"/>
      <c r="BZ554" s="27"/>
      <c r="CA554" s="103"/>
      <c r="CB554" s="37"/>
    </row>
    <row r="555" spans="2:80" s="2" customFormat="1" ht="14.5" x14ac:dyDescent="0.35">
      <c r="B555" s="36"/>
      <c r="C555" s="74">
        <v>549</v>
      </c>
      <c r="D555" s="146">
        <f>ETo!$I554*((1-Constantes!$D$19)*ETo!$K554+ETo!$L554)</f>
        <v>1.0993258640510291</v>
      </c>
      <c r="E555" s="75">
        <f>MIN(D555*Constantes!$D$17,0.8*(H554+Observaciones!$F554-F555-G555-Constantes!$D$14))</f>
        <v>2.5603906891547013E-6</v>
      </c>
      <c r="F555" s="75">
        <f>IF(Observaciones!$F554&gt;0.05*Constantes!$D$18,((Observaciones!$F554-0.05*Constantes!$D$18)^2)/(Observaciones!$F554+0.95*Constantes!$D$18),0)</f>
        <v>0</v>
      </c>
      <c r="G555" s="75">
        <f>MAX(0,H554+Observaciones!$F554-F555-Constantes!$D$13)</f>
        <v>0</v>
      </c>
      <c r="H555" s="75">
        <f>H554+Observaciones!$F554-F555-E555-G555-I554</f>
        <v>25.500000596035605</v>
      </c>
      <c r="I555" s="75">
        <f>MAX(0,(H555-Constantes!$D$14)*(1-EXP(-Constantes!$D$22)))</f>
        <v>8.2057982558376322E-9</v>
      </c>
      <c r="J555" s="75">
        <f t="shared" si="72"/>
        <v>140.74704105679072</v>
      </c>
      <c r="K555" s="75">
        <f>MAX(0,(J555-Constantes!$D$13)*(1-EXP(-Constantes!$D$23)))</f>
        <v>0.69245689352342865</v>
      </c>
      <c r="L555" s="75">
        <f t="shared" si="73"/>
        <v>0.69245690172922691</v>
      </c>
      <c r="M555" s="75">
        <f>0.0526*F555*Observaciones!$F554^1.218</f>
        <v>0</v>
      </c>
      <c r="N555" s="75">
        <f>M555*Constantes!$D$38</f>
        <v>0</v>
      </c>
      <c r="O555" s="75">
        <f t="shared" si="74"/>
        <v>0</v>
      </c>
      <c r="P555" s="15"/>
      <c r="Q555" s="120">
        <v>549</v>
      </c>
      <c r="R555" s="146">
        <f>ETo!$I554*((1-Constantes!$E$19)*ETo!$K554+ETo!$L554)</f>
        <v>1.0995037799793128</v>
      </c>
      <c r="S555" s="121">
        <f>MIN(R555*Constantes!$E$17,0.8*(V554+Observaciones!$F554-T555-U555-Constantes!$D$14))</f>
        <v>2.5244335830620912E-6</v>
      </c>
      <c r="T555" s="121">
        <f>IF(Observaciones!$F554&gt;0.05*Constantes!$E$18,((Observaciones!$F554-0.05*Constantes!$E$18)^2)/(Observaciones!$F554+0.95*Constantes!$E$18),0)</f>
        <v>0</v>
      </c>
      <c r="U555" s="121">
        <f>MAX(0,V554+Observaciones!$F554-T555-Constantes!$D$13)</f>
        <v>0</v>
      </c>
      <c r="V555" s="121">
        <f>V554+Observaciones!$F554-T555-S555-U555-W554</f>
        <v>25.50000058766512</v>
      </c>
      <c r="W555" s="121">
        <f>MAX(0,(V555-Constantes!$D$14)*(1-EXP(-Constantes!$D$22)))</f>
        <v>8.0905593187536416E-9</v>
      </c>
      <c r="X555" s="119">
        <f>X554+(Entradas!$E$19*U555-Y554)/(800*Entradas!$D$44)</f>
        <v>0</v>
      </c>
      <c r="Y555" s="119">
        <f>8000*Entradas!$D$45*X555/Constantes!$E$32</f>
        <v>0</v>
      </c>
      <c r="Z555" s="119">
        <f>10*Escenarios!$E$11*T555</f>
        <v>0</v>
      </c>
      <c r="AA555" s="119">
        <f>10*Escenarios!$E$11*Y555</f>
        <v>0</v>
      </c>
      <c r="AB555" s="119">
        <f>0.001*Observaciones!$F554*Escenarios!$E$9</f>
        <v>0</v>
      </c>
      <c r="AC555" s="119">
        <f>Observaciones!$I554</f>
        <v>0</v>
      </c>
      <c r="AD555" s="119">
        <f>MIN(0.0005*ETo!$M554*Escenarios!$E$9*(AH554/Constantes!$E$27)^(2/3),AH554+Z555+AA555+AB555+AC555)</f>
        <v>2.991660930444676</v>
      </c>
      <c r="AE555" s="119">
        <f>MIN(Constantes!$E$26*(AH554/Constantes!$E$27)^(2/3),AH554+Z555+AA555+AB555+AC555-AD555)</f>
        <v>17.796252519240298</v>
      </c>
      <c r="AF555" s="119">
        <f>MIN(Entradas!$E$20,AH554+Z555+AA555+AB555+AC555-AD555-AE555)</f>
        <v>1</v>
      </c>
      <c r="AG555" s="119">
        <f>MAX(0,AH554+Z555+AA555+AB555+AC555-AD555-AE555-AF555-Constantes!$E$27)</f>
        <v>0</v>
      </c>
      <c r="AH555" s="119">
        <f t="shared" si="75"/>
        <v>5573.9399681402538</v>
      </c>
      <c r="AI555" s="119">
        <f>(Escenarios!$E$11*S555+0.1*AD555)/(Escenarios!$E$12)</f>
        <v>8.5500910286595219E-3</v>
      </c>
      <c r="AJ555" s="119">
        <f>AG555/10/Escenarios!$E$12</f>
        <v>0</v>
      </c>
      <c r="AK555" s="119">
        <f>(Escenarios!$E$11*U555+0.1*AE555)/(Escenarios!$E$12)</f>
        <v>5.0846435769257993E-2</v>
      </c>
      <c r="AL555" s="121">
        <f t="shared" si="76"/>
        <v>146.44432335940795</v>
      </c>
      <c r="AM555" s="121">
        <f>MAX(0,(AL555-Constantes!$D$13)*(1-EXP(-Constantes!$D$23)))</f>
        <v>0.73181089702525159</v>
      </c>
      <c r="AN555" s="121">
        <f>AJ555+W555*Escenarios!$E$11/Escenarios!$E$12+AM555</f>
        <v>0.73181090500023149</v>
      </c>
      <c r="AO555" s="121">
        <f>0.0526*AJ555*Observaciones!$F554^1.218</f>
        <v>0</v>
      </c>
      <c r="AP555" s="121">
        <f>AO555*Constantes!$E$38</f>
        <v>0</v>
      </c>
      <c r="AQ555" s="121">
        <f t="shared" si="77"/>
        <v>0</v>
      </c>
      <c r="AR555" s="15"/>
      <c r="AS555" s="74">
        <v>549</v>
      </c>
      <c r="AT555" s="146">
        <f>ETo!$I554*((1-Constantes!$F$19)*ETo!$K554+ETo!$L554)</f>
        <v>1.100069876114762</v>
      </c>
      <c r="AU555" s="121">
        <f>MIN(AT555*Constantes!$F$17,0.8*(AX554+Observaciones!$F554-AV555-AW555-Constantes!$D$14))</f>
        <v>2.4084963911263913E-6</v>
      </c>
      <c r="AV555" s="121">
        <f>IF(Observaciones!$F554&gt;0.05*Constantes!$F$18,((Observaciones!$F554-0.05*Constantes!$F$18)^2)/(Observaciones!$F554+0.95*Constantes!$F$18),0)</f>
        <v>0</v>
      </c>
      <c r="AW555" s="121">
        <f>MAX(0,AX554+Observaciones!$F554-AV555-Constantes!$D$13)</f>
        <v>0</v>
      </c>
      <c r="AX555" s="121">
        <f>AX554+Observaciones!$F554-AV555-AU555-AW555-AY554</f>
        <v>25.500000560675996</v>
      </c>
      <c r="AY555" s="121">
        <f>MAX(0,(AX555-Constantes!$D$14)*(1-EXP(-Constantes!$D$22)))</f>
        <v>7.7189920755935996E-9</v>
      </c>
      <c r="AZ555" s="119">
        <f>AZ554+(Entradas!$F$19*AW555-BA554)/(800*Entradas!$D$44)</f>
        <v>0</v>
      </c>
      <c r="BA555" s="119">
        <f>8000*Entradas!$D$45*AZ555/Constantes!$F$32</f>
        <v>0</v>
      </c>
      <c r="BB555" s="119">
        <f>10*Escenarios!$F$11*AV555</f>
        <v>0</v>
      </c>
      <c r="BC555" s="119">
        <f>10*Escenarios!$F$11*BA555</f>
        <v>0</v>
      </c>
      <c r="BD555" s="119">
        <f>0.001*Observaciones!$F554*Escenarios!$F$9</f>
        <v>0</v>
      </c>
      <c r="BE555" s="119">
        <f>Observaciones!$I554</f>
        <v>0</v>
      </c>
      <c r="BF555" s="119">
        <f>MIN(0.0005*ETo!$M554*Escenarios!$F$9*(BJ554/Constantes!$F$27)^(2/3),BJ554+BB555+BE555+BC555+BD555)</f>
        <v>5.885358263402062</v>
      </c>
      <c r="BG555" s="119">
        <f>MIN(Constantes!$F$26*(BJ554/Constantes!$F$27)^(2/3),BJ554+BB555+BC555+BD555+BE555-BF555)</f>
        <v>35.009756873126882</v>
      </c>
      <c r="BH555" s="119">
        <f>MIN(Entradas!$F$20,BJ554+BB555+BC555+BD555+BE555-BF555-BG555)</f>
        <v>1</v>
      </c>
      <c r="BI555" s="119">
        <f>MAX(0,BJ554+BB555+BC555+BD555+BE555-BF555-BG555-BH555-Constantes!$F$27)</f>
        <v>0</v>
      </c>
      <c r="BJ555" s="119">
        <f t="shared" si="78"/>
        <v>1888.1053010198361</v>
      </c>
      <c r="BK555" s="119">
        <f>(Escenarios!$F$11*AU555+0.1*BF555)/(Escenarios!$F$12)</f>
        <v>1.6817580192031813E-2</v>
      </c>
      <c r="BL555" s="119">
        <f>BI555/10/Escenarios!$F$12</f>
        <v>0</v>
      </c>
      <c r="BM555" s="119">
        <f>(Escenarios!$F$11*AW555+0.1*BG555)/(Escenarios!$F$12)</f>
        <v>0.10002787678036253</v>
      </c>
      <c r="BN555" s="121">
        <f t="shared" si="79"/>
        <v>154.07139975000135</v>
      </c>
      <c r="BO555" s="121">
        <f>MAX(0,(BN555-Constantes!$D$13)*(1-EXP(-Constantes!$D$23)))</f>
        <v>0.78449496199535107</v>
      </c>
      <c r="BP555" s="121">
        <f>BL555+AY555*Escenarios!$F$11/Escenarios!$F$12+BO555</f>
        <v>0.7844949692732579</v>
      </c>
      <c r="BQ555" s="121">
        <f>0.0526*BL555*Observaciones!$F554^1.218</f>
        <v>0</v>
      </c>
      <c r="BR555" s="121">
        <f>BQ555*Constantes!$F$38</f>
        <v>0</v>
      </c>
      <c r="BS555" s="121">
        <f t="shared" si="80"/>
        <v>0</v>
      </c>
      <c r="BT555" s="15"/>
      <c r="BU555" s="74">
        <v>549</v>
      </c>
      <c r="BV555" s="75">
        <f>0.0526*Observaciones!$F554^2.218</f>
        <v>0</v>
      </c>
      <c r="BW555" s="75">
        <f>IF(Observaciones!$F554&gt;0.05*$CA$7,((Observaciones!$F554-0.05*$CA$7)^2)/(Observaciones!$F554+0.95*$CA$7),0)</f>
        <v>0</v>
      </c>
      <c r="BX555" s="75">
        <f>0.0526*BW555*Observaciones!$F554^1.218</f>
        <v>0</v>
      </c>
      <c r="BY555" s="27"/>
      <c r="BZ555" s="27"/>
      <c r="CA555" s="103"/>
      <c r="CB555" s="37"/>
    </row>
    <row r="556" spans="2:80" s="2" customFormat="1" ht="14.5" x14ac:dyDescent="0.35">
      <c r="B556" s="36"/>
      <c r="C556" s="74">
        <v>550</v>
      </c>
      <c r="D556" s="146">
        <f>ETo!$I555*((1-Constantes!$D$19)*ETo!$K555+ETo!$L555)</f>
        <v>1.0954206432112401</v>
      </c>
      <c r="E556" s="75">
        <f>MIN(D556*Constantes!$D$17,0.8*(H555+Observaciones!$F555-F556-G556-Constantes!$D$14))</f>
        <v>4.7682848105523593E-7</v>
      </c>
      <c r="F556" s="75">
        <f>IF(Observaciones!$F555&gt;0.05*Constantes!$D$18,((Observaciones!$F555-0.05*Constantes!$D$18)^2)/(Observaciones!$F555+0.95*Constantes!$D$18),0)</f>
        <v>0</v>
      </c>
      <c r="G556" s="75">
        <f>MAX(0,H555+Observaciones!$F555-F556-Constantes!$D$13)</f>
        <v>0</v>
      </c>
      <c r="H556" s="75">
        <f>H555+Observaciones!$F555-F556-E556-G556-I555</f>
        <v>25.500000111001324</v>
      </c>
      <c r="I556" s="75">
        <f>MAX(0,(H556-Constantes!$D$14)*(1-EXP(-Constantes!$D$22)))</f>
        <v>1.5281879759330604E-9</v>
      </c>
      <c r="J556" s="75">
        <f t="shared" si="72"/>
        <v>140.05458416326729</v>
      </c>
      <c r="K556" s="75">
        <f>MAX(0,(J556-Constantes!$D$13)*(1-EXP(-Constantes!$D$23)))</f>
        <v>0.68767374437175965</v>
      </c>
      <c r="L556" s="75">
        <f t="shared" si="73"/>
        <v>0.68767374589994767</v>
      </c>
      <c r="M556" s="75">
        <f>0.0526*F556*Observaciones!$F555^1.218</f>
        <v>0</v>
      </c>
      <c r="N556" s="75">
        <f>M556*Constantes!$D$38</f>
        <v>0</v>
      </c>
      <c r="O556" s="75">
        <f t="shared" si="74"/>
        <v>0</v>
      </c>
      <c r="P556" s="15"/>
      <c r="Q556" s="120">
        <v>550</v>
      </c>
      <c r="R556" s="146">
        <f>ETo!$I555*((1-Constantes!$E$19)*ETo!$K555+ETo!$L555)</f>
        <v>1.0955976614985699</v>
      </c>
      <c r="S556" s="121">
        <f>MIN(R556*Constantes!$E$17,0.8*(V555+Observaciones!$F555-T556-U556-Constantes!$D$14))</f>
        <v>4.7013209325541538E-7</v>
      </c>
      <c r="T556" s="121">
        <f>IF(Observaciones!$F555&gt;0.05*Constantes!$E$18,((Observaciones!$F555-0.05*Constantes!$E$18)^2)/(Observaciones!$F555+0.95*Constantes!$E$18),0)</f>
        <v>0</v>
      </c>
      <c r="U556" s="121">
        <f>MAX(0,V555+Observaciones!$F555-T556-Constantes!$D$13)</f>
        <v>0</v>
      </c>
      <c r="V556" s="121">
        <f>V555+Observaciones!$F555-T556-S556-U556-W555</f>
        <v>25.500000109442468</v>
      </c>
      <c r="W556" s="121">
        <f>MAX(0,(V556-Constantes!$D$14)*(1-EXP(-Constantes!$D$22)))</f>
        <v>1.5067267425911069E-9</v>
      </c>
      <c r="X556" s="119">
        <f>X555+(Entradas!$E$19*U556-Y555)/(800*Entradas!$D$44)</f>
        <v>0</v>
      </c>
      <c r="Y556" s="119">
        <f>8000*Entradas!$D$45*X556/Constantes!$E$32</f>
        <v>0</v>
      </c>
      <c r="Z556" s="119">
        <f>10*Escenarios!$E$11*T556</f>
        <v>0</v>
      </c>
      <c r="AA556" s="119">
        <f>10*Escenarios!$E$11*Y556</f>
        <v>0</v>
      </c>
      <c r="AB556" s="119">
        <f>0.001*Observaciones!$F555*Escenarios!$E$9</f>
        <v>0</v>
      </c>
      <c r="AC556" s="119">
        <f>Observaciones!$I555</f>
        <v>0</v>
      </c>
      <c r="AD556" s="119">
        <f>MIN(0.0005*ETo!$M555*Escenarios!$E$9*(AH555/Constantes!$E$27)^(2/3),AH555+Z556+AA556+AB556+AC556)</f>
        <v>2.9724769994155804</v>
      </c>
      <c r="AE556" s="119">
        <f>MIN(Constantes!$E$26*(AH555/Constantes!$E$27)^(2/3),AH555+Z556+AA556+AB556+AC556-AD556)</f>
        <v>17.750027341958962</v>
      </c>
      <c r="AF556" s="119">
        <f>MIN(Entradas!$E$20,AH555+Z556+AA556+AB556+AC556-AD556-AE556)</f>
        <v>1</v>
      </c>
      <c r="AG556" s="119">
        <f>MAX(0,AH555+Z556+AA556+AB556+AC556-AD556-AE556-AF556-Constantes!$E$27)</f>
        <v>0</v>
      </c>
      <c r="AH556" s="119">
        <f t="shared" si="75"/>
        <v>5552.2174637988792</v>
      </c>
      <c r="AI556" s="119">
        <f>(Escenarios!$E$11*S556+0.1*AD556)/(Escenarios!$E$12)</f>
        <v>8.4932548428221528E-3</v>
      </c>
      <c r="AJ556" s="119">
        <f>AG556/10/Escenarios!$E$12</f>
        <v>0</v>
      </c>
      <c r="AK556" s="119">
        <f>(Escenarios!$E$11*U556+0.1*AE556)/(Escenarios!$E$12)</f>
        <v>5.0714363834168462E-2</v>
      </c>
      <c r="AL556" s="121">
        <f t="shared" si="76"/>
        <v>145.76322682621688</v>
      </c>
      <c r="AM556" s="121">
        <f>MAX(0,(AL556-Constantes!$D$13)*(1-EXP(-Constantes!$D$23)))</f>
        <v>0.72710621961441535</v>
      </c>
      <c r="AN556" s="121">
        <f>AJ556+W556*Escenarios!$E$11/Escenarios!$E$12+AM556</f>
        <v>0.72710622109961742</v>
      </c>
      <c r="AO556" s="121">
        <f>0.0526*AJ556*Observaciones!$F555^1.218</f>
        <v>0</v>
      </c>
      <c r="AP556" s="121">
        <f>AO556*Constantes!$E$38</f>
        <v>0</v>
      </c>
      <c r="AQ556" s="121">
        <f t="shared" si="77"/>
        <v>0</v>
      </c>
      <c r="AR556" s="15"/>
      <c r="AS556" s="74">
        <v>550</v>
      </c>
      <c r="AT556" s="146">
        <f>ETo!$I555*((1-Constantes!$F$19)*ETo!$K555+ETo!$L555)</f>
        <v>1.0961609015037101</v>
      </c>
      <c r="AU556" s="121">
        <f>MIN(AT556*Constantes!$F$17,0.8*(AX555+Observaciones!$F555-AV556-AW556-Constantes!$D$14))</f>
        <v>4.4854079419565099E-7</v>
      </c>
      <c r="AV556" s="121">
        <f>IF(Observaciones!$F555&gt;0.05*Constantes!$F$18,((Observaciones!$F555-0.05*Constantes!$F$18)^2)/(Observaciones!$F555+0.95*Constantes!$F$18),0)</f>
        <v>0</v>
      </c>
      <c r="AW556" s="121">
        <f>MAX(0,AX555+Observaciones!$F555-AV556-Constantes!$D$13)</f>
        <v>0</v>
      </c>
      <c r="AX556" s="121">
        <f>AX555+Observaciones!$F555-AV556-AU556-AW556-AY555</f>
        <v>25.500000104416209</v>
      </c>
      <c r="AY556" s="121">
        <f>MAX(0,(AX556-Constantes!$D$14)*(1-EXP(-Constantes!$D$22)))</f>
        <v>1.4375287562465864E-9</v>
      </c>
      <c r="AZ556" s="119">
        <f>AZ555+(Entradas!$F$19*AW556-BA555)/(800*Entradas!$D$44)</f>
        <v>0</v>
      </c>
      <c r="BA556" s="119">
        <f>8000*Entradas!$D$45*AZ556/Constantes!$F$32</f>
        <v>0</v>
      </c>
      <c r="BB556" s="119">
        <f>10*Escenarios!$F$11*AV556</f>
        <v>0</v>
      </c>
      <c r="BC556" s="119">
        <f>10*Escenarios!$F$11*BA556</f>
        <v>0</v>
      </c>
      <c r="BD556" s="119">
        <f>0.001*Observaciones!$F555*Escenarios!$F$9</f>
        <v>0</v>
      </c>
      <c r="BE556" s="119">
        <f>Observaciones!$I555</f>
        <v>0</v>
      </c>
      <c r="BF556" s="119">
        <f>MIN(0.0005*ETo!$M555*Escenarios!$F$9*(BJ555/Constantes!$F$27)^(2/3),BJ555+BB556+BE556+BC556+BD556)</f>
        <v>5.7776927620409584</v>
      </c>
      <c r="BG556" s="119">
        <f>MIN(Constantes!$F$26*(BJ555/Constantes!$F$27)^(2/3),BJ555+BB556+BC556+BD556+BE556-BF556)</f>
        <v>34.501260907932554</v>
      </c>
      <c r="BH556" s="119">
        <f>MIN(Entradas!$F$20,BJ555+BB556+BC556+BD556+BE556-BF556-BG556)</f>
        <v>1</v>
      </c>
      <c r="BI556" s="119">
        <f>MAX(0,BJ555+BB556+BC556+BD556+BE556-BF556-BG556-BH556-Constantes!$F$27)</f>
        <v>0</v>
      </c>
      <c r="BJ556" s="119">
        <f t="shared" si="78"/>
        <v>1846.8263473498625</v>
      </c>
      <c r="BK556" s="119">
        <f>(Escenarios!$F$11*AU556+0.1*BF556)/(Escenarios!$F$12)</f>
        <v>1.6508116515722981E-2</v>
      </c>
      <c r="BL556" s="119">
        <f>BI556/10/Escenarios!$F$12</f>
        <v>0</v>
      </c>
      <c r="BM556" s="119">
        <f>(Escenarios!$F$11*AW556+0.1*BG556)/(Escenarios!$F$12)</f>
        <v>9.857503116552159E-2</v>
      </c>
      <c r="BN556" s="121">
        <f t="shared" si="79"/>
        <v>153.38547981917151</v>
      </c>
      <c r="BO556" s="121">
        <f>MAX(0,(BN556-Constantes!$D$13)*(1-EXP(-Constantes!$D$23)))</f>
        <v>0.77975696694331598</v>
      </c>
      <c r="BP556" s="121">
        <f>BL556+AY556*Escenarios!$F$11/Escenarios!$F$12+BO556</f>
        <v>0.77975696829870023</v>
      </c>
      <c r="BQ556" s="121">
        <f>0.0526*BL556*Observaciones!$F555^1.218</f>
        <v>0</v>
      </c>
      <c r="BR556" s="121">
        <f>BQ556*Constantes!$F$38</f>
        <v>0</v>
      </c>
      <c r="BS556" s="121">
        <f t="shared" si="80"/>
        <v>0</v>
      </c>
      <c r="BT556" s="15"/>
      <c r="BU556" s="74">
        <v>550</v>
      </c>
      <c r="BV556" s="75">
        <f>0.0526*Observaciones!$F555^2.218</f>
        <v>0</v>
      </c>
      <c r="BW556" s="75">
        <f>IF(Observaciones!$F555&gt;0.05*$CA$7,((Observaciones!$F555-0.05*$CA$7)^2)/(Observaciones!$F555+0.95*$CA$7),0)</f>
        <v>0</v>
      </c>
      <c r="BX556" s="75">
        <f>0.0526*BW556*Observaciones!$F555^1.218</f>
        <v>0</v>
      </c>
      <c r="BY556" s="27"/>
      <c r="BZ556" s="27"/>
      <c r="CA556" s="103"/>
      <c r="CB556" s="37"/>
    </row>
    <row r="557" spans="2:80" s="2" customFormat="1" ht="14.5" x14ac:dyDescent="0.35">
      <c r="B557" s="36"/>
      <c r="C557" s="74">
        <v>551</v>
      </c>
      <c r="D557" s="146">
        <f>ETo!$I556*((1-Constantes!$D$19)*ETo!$K556+ETo!$L556)</f>
        <v>1.1136524716270599</v>
      </c>
      <c r="E557" s="75">
        <f>MIN(D557*Constantes!$D$17,0.8*(H556+Observaciones!$F556-F557-G557-Constantes!$D$14))</f>
        <v>8.8801056108422937E-8</v>
      </c>
      <c r="F557" s="75">
        <f>IF(Observaciones!$F556&gt;0.05*Constantes!$D$18,((Observaciones!$F556-0.05*Constantes!$D$18)^2)/(Observaciones!$F556+0.95*Constantes!$D$18),0)</f>
        <v>0</v>
      </c>
      <c r="G557" s="75">
        <f>MAX(0,H556+Observaciones!$F556-F557-Constantes!$D$13)</f>
        <v>0</v>
      </c>
      <c r="H557" s="75">
        <f>H556+Observaciones!$F556-F557-E557-G557-I556</f>
        <v>25.500000020672079</v>
      </c>
      <c r="I557" s="75">
        <f>MAX(0,(H557-Constantes!$D$14)*(1-EXP(-Constantes!$D$22)))</f>
        <v>2.8459857361517257E-10</v>
      </c>
      <c r="J557" s="75">
        <f t="shared" si="72"/>
        <v>139.36691041889554</v>
      </c>
      <c r="K557" s="75">
        <f>MAX(0,(J557-Constantes!$D$13)*(1-EXP(-Constantes!$D$23)))</f>
        <v>0.68292363484468122</v>
      </c>
      <c r="L557" s="75">
        <f t="shared" si="73"/>
        <v>0.68292363512927978</v>
      </c>
      <c r="M557" s="75">
        <f>0.0526*F557*Observaciones!$F556^1.218</f>
        <v>0</v>
      </c>
      <c r="N557" s="75">
        <f>M557*Constantes!$D$38</f>
        <v>0</v>
      </c>
      <c r="O557" s="75">
        <f t="shared" si="74"/>
        <v>0</v>
      </c>
      <c r="P557" s="15"/>
      <c r="Q557" s="120">
        <v>551</v>
      </c>
      <c r="R557" s="146">
        <f>ETo!$I556*((1-Constantes!$E$19)*ETo!$K556+ETo!$L556)</f>
        <v>1.1138325784992968</v>
      </c>
      <c r="S557" s="121">
        <f>MIN(R557*Constantes!$E$17,0.8*(V556+Observaciones!$F556-T557-U557-Constantes!$D$14))</f>
        <v>8.7553971184206603E-8</v>
      </c>
      <c r="T557" s="121">
        <f>IF(Observaciones!$F556&gt;0.05*Constantes!$E$18,((Observaciones!$F556-0.05*Constantes!$E$18)^2)/(Observaciones!$F556+0.95*Constantes!$E$18),0)</f>
        <v>0</v>
      </c>
      <c r="U557" s="121">
        <f>MAX(0,V556+Observaciones!$F556-T557-Constantes!$D$13)</f>
        <v>0</v>
      </c>
      <c r="V557" s="121">
        <f>V556+Observaciones!$F556-T557-S557-U557-W556</f>
        <v>25.500000020381769</v>
      </c>
      <c r="W557" s="121">
        <f>MAX(0,(V557-Constantes!$D$14)*(1-EXP(-Constantes!$D$22)))</f>
        <v>2.8060179008055096E-10</v>
      </c>
      <c r="X557" s="119">
        <f>X556+(Entradas!$E$19*U557-Y556)/(800*Entradas!$D$44)</f>
        <v>0</v>
      </c>
      <c r="Y557" s="119">
        <f>8000*Entradas!$D$45*X557/Constantes!$E$32</f>
        <v>0</v>
      </c>
      <c r="Z557" s="119">
        <f>10*Escenarios!$E$11*T557</f>
        <v>0</v>
      </c>
      <c r="AA557" s="119">
        <f>10*Escenarios!$E$11*Y557</f>
        <v>0</v>
      </c>
      <c r="AB557" s="119">
        <f>0.001*Observaciones!$F556*Escenarios!$E$9</f>
        <v>0</v>
      </c>
      <c r="AC557" s="119">
        <f>Observaciones!$I556</f>
        <v>0</v>
      </c>
      <c r="AD557" s="119">
        <f>MIN(0.0005*ETo!$M556*Escenarios!$E$9*(AH556/Constantes!$E$27)^(2/3),AH556+Z557+AA557+AB557+AC557)</f>
        <v>3.0145282279600338</v>
      </c>
      <c r="AE557" s="119">
        <f>MIN(Constantes!$E$26*(AH556/Constantes!$E$27)^(2/3),AH556+Z557+AA557+AB557+AC557-AD557)</f>
        <v>17.703880938770702</v>
      </c>
      <c r="AF557" s="119">
        <f>MIN(Entradas!$E$20,AH556+Z557+AA557+AB557+AC557-AD557-AE557)</f>
        <v>1</v>
      </c>
      <c r="AG557" s="119">
        <f>MAX(0,AH556+Z557+AA557+AB557+AC557-AD557-AE557-AF557-Constantes!$E$27)</f>
        <v>0</v>
      </c>
      <c r="AH557" s="119">
        <f t="shared" si="75"/>
        <v>5530.4990546321487</v>
      </c>
      <c r="AI557" s="119">
        <f>(Escenarios!$E$11*S557+0.1*AD557)/(Escenarios!$E$12)</f>
        <v>8.6130240973716927E-3</v>
      </c>
      <c r="AJ557" s="119">
        <f>AG557/10/Escenarios!$E$12</f>
        <v>0</v>
      </c>
      <c r="AK557" s="119">
        <f>(Escenarios!$E$11*U557+0.1*AE557)/(Escenarios!$E$12)</f>
        <v>5.058251696791629E-2</v>
      </c>
      <c r="AL557" s="121">
        <f t="shared" si="76"/>
        <v>145.08670312357037</v>
      </c>
      <c r="AM557" s="121">
        <f>MAX(0,(AL557-Constantes!$D$13)*(1-EXP(-Constantes!$D$23)))</f>
        <v>0.7224331290514312</v>
      </c>
      <c r="AN557" s="121">
        <f>AJ557+W557*Escenarios!$E$11/Escenarios!$E$12+AM557</f>
        <v>0.72243312932802439</v>
      </c>
      <c r="AO557" s="121">
        <f>0.0526*AJ557*Observaciones!$F556^1.218</f>
        <v>0</v>
      </c>
      <c r="AP557" s="121">
        <f>AO557*Constantes!$E$38</f>
        <v>0</v>
      </c>
      <c r="AQ557" s="121">
        <f t="shared" si="77"/>
        <v>0</v>
      </c>
      <c r="AR557" s="15"/>
      <c r="AS557" s="74">
        <v>551</v>
      </c>
      <c r="AT557" s="146">
        <f>ETo!$I556*((1-Constantes!$F$19)*ETo!$K556+ETo!$L556)</f>
        <v>1.1144056458200509</v>
      </c>
      <c r="AU557" s="121">
        <f>MIN(AT557*Constantes!$F$17,0.8*(AX556+Observaciones!$F556-AV557-AW557-Constantes!$D$14))</f>
        <v>8.3532964367805118E-8</v>
      </c>
      <c r="AV557" s="121">
        <f>IF(Observaciones!$F556&gt;0.05*Constantes!$F$18,((Observaciones!$F556-0.05*Constantes!$F$18)^2)/(Observaciones!$F556+0.95*Constantes!$F$18),0)</f>
        <v>0</v>
      </c>
      <c r="AW557" s="121">
        <f>MAX(0,AX556+Observaciones!$F556-AV557-Constantes!$D$13)</f>
        <v>0</v>
      </c>
      <c r="AX557" s="121">
        <f>AX556+Observaciones!$F556-AV557-AU557-AW557-AY556</f>
        <v>25.500000019445718</v>
      </c>
      <c r="AY557" s="121">
        <f>MAX(0,(AX557-Constantes!$D$14)*(1-EXP(-Constantes!$D$22)))</f>
        <v>2.6771489609799659E-10</v>
      </c>
      <c r="AZ557" s="119">
        <f>AZ556+(Entradas!$F$19*AW557-BA556)/(800*Entradas!$D$44)</f>
        <v>0</v>
      </c>
      <c r="BA557" s="119">
        <f>8000*Entradas!$D$45*AZ557/Constantes!$F$32</f>
        <v>0</v>
      </c>
      <c r="BB557" s="119">
        <f>10*Escenarios!$F$11*AV557</f>
        <v>0</v>
      </c>
      <c r="BC557" s="119">
        <f>10*Escenarios!$F$11*BA557</f>
        <v>0</v>
      </c>
      <c r="BD557" s="119">
        <f>0.001*Observaciones!$F556*Escenarios!$F$9</f>
        <v>0</v>
      </c>
      <c r="BE557" s="119">
        <f>Observaciones!$I556</f>
        <v>0</v>
      </c>
      <c r="BF557" s="119">
        <f>MIN(0.0005*ETo!$M556*Escenarios!$F$9*(BJ556/Constantes!$F$27)^(2/3),BJ556+BB557+BE557+BC557+BD557)</f>
        <v>5.7887626386076034</v>
      </c>
      <c r="BG557" s="119">
        <f>MIN(Constantes!$F$26*(BJ556/Constantes!$F$27)^(2/3),BJ556+BB557+BC557+BD557+BE557-BF557)</f>
        <v>33.99655162826754</v>
      </c>
      <c r="BH557" s="119">
        <f>MIN(Entradas!$F$20,BJ556+BB557+BC557+BD557+BE557-BF557-BG557)</f>
        <v>1</v>
      </c>
      <c r="BI557" s="119">
        <f>MAX(0,BJ556+BB557+BC557+BD557+BE557-BF557-BG557-BH557-Constantes!$F$27)</f>
        <v>0</v>
      </c>
      <c r="BJ557" s="119">
        <f t="shared" si="78"/>
        <v>1806.0410330829875</v>
      </c>
      <c r="BK557" s="119">
        <f>(Escenarios!$F$11*AU557+0.1*BF557)/(Escenarios!$F$12)</f>
        <v>1.6539400584245273E-2</v>
      </c>
      <c r="BL557" s="119">
        <f>BI557/10/Escenarios!$F$12</f>
        <v>0</v>
      </c>
      <c r="BM557" s="119">
        <f>(Escenarios!$F$11*AW557+0.1*BG557)/(Escenarios!$F$12)</f>
        <v>9.7133004652192975E-2</v>
      </c>
      <c r="BN557" s="121">
        <f t="shared" si="79"/>
        <v>152.70285585688038</v>
      </c>
      <c r="BO557" s="121">
        <f>MAX(0,(BN557-Constantes!$D$13)*(1-EXP(-Constantes!$D$23)))</f>
        <v>0.7750417388090014</v>
      </c>
      <c r="BP557" s="121">
        <f>BL557+AY557*Escenarios!$F$11/Escenarios!$F$12+BO557</f>
        <v>0.77504173906141827</v>
      </c>
      <c r="BQ557" s="121">
        <f>0.0526*BL557*Observaciones!$F556^1.218</f>
        <v>0</v>
      </c>
      <c r="BR557" s="121">
        <f>BQ557*Constantes!$F$38</f>
        <v>0</v>
      </c>
      <c r="BS557" s="121">
        <f t="shared" si="80"/>
        <v>0</v>
      </c>
      <c r="BT557" s="15"/>
      <c r="BU557" s="74">
        <v>551</v>
      </c>
      <c r="BV557" s="75">
        <f>0.0526*Observaciones!$F556^2.218</f>
        <v>0</v>
      </c>
      <c r="BW557" s="75">
        <f>IF(Observaciones!$F556&gt;0.05*$CA$7,((Observaciones!$F556-0.05*$CA$7)^2)/(Observaciones!$F556+0.95*$CA$7),0)</f>
        <v>0</v>
      </c>
      <c r="BX557" s="75">
        <f>0.0526*BW557*Observaciones!$F556^1.218</f>
        <v>0</v>
      </c>
      <c r="BY557" s="27"/>
      <c r="BZ557" s="27"/>
      <c r="CA557" s="103"/>
      <c r="CB557" s="37"/>
    </row>
    <row r="558" spans="2:80" s="2" customFormat="1" ht="14.5" x14ac:dyDescent="0.35">
      <c r="B558" s="36"/>
      <c r="C558" s="74">
        <v>552</v>
      </c>
      <c r="D558" s="146">
        <f>ETo!$I557*((1-Constantes!$D$19)*ETo!$K557+ETo!$L557)</f>
        <v>1.1639814829751962</v>
      </c>
      <c r="E558" s="75">
        <f>MIN(D558*Constantes!$D$17,0.8*(H557+Observaciones!$F557-F558-G558-Constantes!$D$14))</f>
        <v>1.6537660485482777E-8</v>
      </c>
      <c r="F558" s="75">
        <f>IF(Observaciones!$F557&gt;0.05*Constantes!$D$18,((Observaciones!$F557-0.05*Constantes!$D$18)^2)/(Observaciones!$F557+0.95*Constantes!$D$18),0)</f>
        <v>0</v>
      </c>
      <c r="G558" s="75">
        <f>MAX(0,H557+Observaciones!$F557-F558-Constantes!$D$13)</f>
        <v>0</v>
      </c>
      <c r="H558" s="75">
        <f>H557+Observaciones!$F557-F558-E558-G558-I557</f>
        <v>25.50000000384982</v>
      </c>
      <c r="I558" s="75">
        <f>MAX(0,(H558-Constantes!$D$14)*(1-EXP(-Constantes!$D$22)))</f>
        <v>5.3001560928488259E-11</v>
      </c>
      <c r="J558" s="75">
        <f t="shared" si="72"/>
        <v>138.68398678405086</v>
      </c>
      <c r="K558" s="75">
        <f>MAX(0,(J558-Constantes!$D$13)*(1-EXP(-Constantes!$D$23)))</f>
        <v>0.67820633672083552</v>
      </c>
      <c r="L558" s="75">
        <f t="shared" si="73"/>
        <v>0.67820633677383713</v>
      </c>
      <c r="M558" s="75">
        <f>0.0526*F558*Observaciones!$F557^1.218</f>
        <v>0</v>
      </c>
      <c r="N558" s="75">
        <f>M558*Constantes!$D$38</f>
        <v>0</v>
      </c>
      <c r="O558" s="75">
        <f t="shared" si="74"/>
        <v>0</v>
      </c>
      <c r="P558" s="15"/>
      <c r="Q558" s="120">
        <v>552</v>
      </c>
      <c r="R558" s="146">
        <f>ETo!$I557*((1-Constantes!$E$19)*ETo!$K557+ETo!$L557)</f>
        <v>1.1641703098695435</v>
      </c>
      <c r="S558" s="121">
        <f>MIN(R558*Constantes!$E$17,0.8*(V557+Observaciones!$F557-T558-U558-Constantes!$D$14))</f>
        <v>1.630541248687223E-8</v>
      </c>
      <c r="T558" s="121">
        <f>IF(Observaciones!$F557&gt;0.05*Constantes!$E$18,((Observaciones!$F557-0.05*Constantes!$E$18)^2)/(Observaciones!$F557+0.95*Constantes!$E$18),0)</f>
        <v>0</v>
      </c>
      <c r="U558" s="121">
        <f>MAX(0,V557+Observaciones!$F557-T558-Constantes!$D$13)</f>
        <v>0</v>
      </c>
      <c r="V558" s="121">
        <f>V557+Observaciones!$F557-T558-S558-U558-W557</f>
        <v>25.500000003795755</v>
      </c>
      <c r="W558" s="121">
        <f>MAX(0,(V558-Constantes!$D$14)*(1-EXP(-Constantes!$D$22)))</f>
        <v>5.2257229388013784E-11</v>
      </c>
      <c r="X558" s="119">
        <f>X557+(Entradas!$E$19*U558-Y557)/(800*Entradas!$D$44)</f>
        <v>0</v>
      </c>
      <c r="Y558" s="119">
        <f>8000*Entradas!$D$45*X558/Constantes!$E$32</f>
        <v>0</v>
      </c>
      <c r="Z558" s="119">
        <f>10*Escenarios!$E$11*T558</f>
        <v>0</v>
      </c>
      <c r="AA558" s="119">
        <f>10*Escenarios!$E$11*Y558</f>
        <v>0</v>
      </c>
      <c r="AB558" s="119">
        <f>0.001*Observaciones!$F557*Escenarios!$E$9</f>
        <v>0</v>
      </c>
      <c r="AC558" s="119">
        <f>Observaciones!$I557</f>
        <v>0</v>
      </c>
      <c r="AD558" s="119">
        <f>MIN(0.0005*ETo!$M557*Escenarios!$E$9*(AH557/Constantes!$E$27)^(2/3),AH557+Z558+AA558+AB558+AC558)</f>
        <v>3.1443093499695469</v>
      </c>
      <c r="AE558" s="119">
        <f>MIN(Constantes!$E$26*(AH557/Constantes!$E$27)^(2/3),AH557+Z558+AA558+AB558+AC558-AD558)</f>
        <v>17.657683031727348</v>
      </c>
      <c r="AF558" s="119">
        <f>MIN(Entradas!$E$20,AH557+Z558+AA558+AB558+AC558-AD558-AE558)</f>
        <v>1</v>
      </c>
      <c r="AG558" s="119">
        <f>MAX(0,AH557+Z558+AA558+AB558+AC558-AD558-AE558-AF558-Constantes!$E$27)</f>
        <v>0</v>
      </c>
      <c r="AH558" s="119">
        <f t="shared" si="75"/>
        <v>5508.6970622504523</v>
      </c>
      <c r="AI558" s="119">
        <f>(Escenarios!$E$11*S558+0.1*AD558)/(Escenarios!$E$12)</f>
        <v>8.9837570723910153E-3</v>
      </c>
      <c r="AJ558" s="119">
        <f>AG558/10/Escenarios!$E$12</f>
        <v>0</v>
      </c>
      <c r="AK558" s="119">
        <f>(Escenarios!$E$11*U558+0.1*AE558)/(Escenarios!$E$12)</f>
        <v>5.0450522947792426E-2</v>
      </c>
      <c r="AL558" s="121">
        <f t="shared" si="76"/>
        <v>144.41472051746672</v>
      </c>
      <c r="AM558" s="121">
        <f>MAX(0,(AL558-Constantes!$D$13)*(1-EXP(-Constantes!$D$23)))</f>
        <v>0.71779140613353776</v>
      </c>
      <c r="AN558" s="121">
        <f>AJ558+W558*Escenarios!$E$11/Escenarios!$E$12+AM558</f>
        <v>0.71779140618504844</v>
      </c>
      <c r="AO558" s="121">
        <f>0.0526*AJ558*Observaciones!$F557^1.218</f>
        <v>0</v>
      </c>
      <c r="AP558" s="121">
        <f>AO558*Constantes!$E$38</f>
        <v>0</v>
      </c>
      <c r="AQ558" s="121">
        <f t="shared" si="77"/>
        <v>0</v>
      </c>
      <c r="AR558" s="15"/>
      <c r="AS558" s="74">
        <v>552</v>
      </c>
      <c r="AT558" s="146">
        <f>ETo!$I557*((1-Constantes!$F$19)*ETo!$K557+ETo!$L557)</f>
        <v>1.1647711227151931</v>
      </c>
      <c r="AU558" s="121">
        <f>MIN(AT558*Constantes!$F$17,0.8*(AX557+Observaciones!$F557-AV558-AW558-Constantes!$D$14))</f>
        <v>1.5556571497654661E-8</v>
      </c>
      <c r="AV558" s="121">
        <f>IF(Observaciones!$F557&gt;0.05*Constantes!$F$18,((Observaciones!$F557-0.05*Constantes!$F$18)^2)/(Observaciones!$F557+0.95*Constantes!$F$18),0)</f>
        <v>0</v>
      </c>
      <c r="AW558" s="121">
        <f>MAX(0,AX557+Observaciones!$F557-AV558-Constantes!$D$13)</f>
        <v>0</v>
      </c>
      <c r="AX558" s="121">
        <f>AX557+Observaciones!$F557-AV558-AU558-AW558-AY557</f>
        <v>25.50000000362143</v>
      </c>
      <c r="AY558" s="121">
        <f>MAX(0,(AX558-Constantes!$D$14)*(1-EXP(-Constantes!$D$22)))</f>
        <v>4.9857251728137217E-11</v>
      </c>
      <c r="AZ558" s="119">
        <f>AZ557+(Entradas!$F$19*AW558-BA557)/(800*Entradas!$D$44)</f>
        <v>0</v>
      </c>
      <c r="BA558" s="119">
        <f>8000*Entradas!$D$45*AZ558/Constantes!$F$32</f>
        <v>0</v>
      </c>
      <c r="BB558" s="119">
        <f>10*Escenarios!$F$11*AV558</f>
        <v>0</v>
      </c>
      <c r="BC558" s="119">
        <f>10*Escenarios!$F$11*BA558</f>
        <v>0</v>
      </c>
      <c r="BD558" s="119">
        <f>0.001*Observaciones!$F557*Escenarios!$F$9</f>
        <v>0</v>
      </c>
      <c r="BE558" s="119">
        <f>Observaciones!$I557</f>
        <v>0</v>
      </c>
      <c r="BF558" s="119">
        <f>MIN(0.0005*ETo!$M557*Escenarios!$F$9*(BJ557/Constantes!$F$27)^(2/3),BJ557+BB558+BE558+BC558+BD558)</f>
        <v>5.9643179305729364</v>
      </c>
      <c r="BG558" s="119">
        <f>MIN(Constantes!$F$26*(BJ557/Constantes!$F$27)^(2/3),BJ557+BB558+BC558+BD558+BE558-BF558)</f>
        <v>33.494171150661401</v>
      </c>
      <c r="BH558" s="119">
        <f>MIN(Entradas!$F$20,BJ557+BB558+BC558+BD558+BE558-BF558-BG558)</f>
        <v>1</v>
      </c>
      <c r="BI558" s="119">
        <f>MAX(0,BJ557+BB558+BC558+BD558+BE558-BF558-BG558-BH558-Constantes!$F$27)</f>
        <v>0</v>
      </c>
      <c r="BJ558" s="119">
        <f t="shared" si="78"/>
        <v>1765.5825440017531</v>
      </c>
      <c r="BK558" s="119">
        <f>(Escenarios!$F$11*AU558+0.1*BF558)/(Escenarios!$F$12)</f>
        <v>1.704092304069009E-2</v>
      </c>
      <c r="BL558" s="119">
        <f>BI558/10/Escenarios!$F$12</f>
        <v>0</v>
      </c>
      <c r="BM558" s="119">
        <f>(Escenarios!$F$11*AW558+0.1*BG558)/(Escenarios!$F$12)</f>
        <v>9.5697631859032586E-2</v>
      </c>
      <c r="BN558" s="121">
        <f t="shared" si="79"/>
        <v>152.02351174993041</v>
      </c>
      <c r="BO558" s="121">
        <f>MAX(0,(BN558-Constantes!$D$13)*(1-EXP(-Constantes!$D$23)))</f>
        <v>0.77034916629042172</v>
      </c>
      <c r="BP558" s="121">
        <f>BL558+AY558*Escenarios!$F$11/Escenarios!$F$12+BO558</f>
        <v>0.77034916633743</v>
      </c>
      <c r="BQ558" s="121">
        <f>0.0526*BL558*Observaciones!$F557^1.218</f>
        <v>0</v>
      </c>
      <c r="BR558" s="121">
        <f>BQ558*Constantes!$F$38</f>
        <v>0</v>
      </c>
      <c r="BS558" s="121">
        <f t="shared" si="80"/>
        <v>0</v>
      </c>
      <c r="BT558" s="15"/>
      <c r="BU558" s="74">
        <v>552</v>
      </c>
      <c r="BV558" s="75">
        <f>0.0526*Observaciones!$F557^2.218</f>
        <v>0</v>
      </c>
      <c r="BW558" s="75">
        <f>IF(Observaciones!$F557&gt;0.05*$CA$7,((Observaciones!$F557-0.05*$CA$7)^2)/(Observaciones!$F557+0.95*$CA$7),0)</f>
        <v>0</v>
      </c>
      <c r="BX558" s="75">
        <f>0.0526*BW558*Observaciones!$F557^1.218</f>
        <v>0</v>
      </c>
      <c r="BY558" s="27"/>
      <c r="BZ558" s="27"/>
      <c r="CA558" s="103"/>
      <c r="CB558" s="37"/>
    </row>
    <row r="559" spans="2:80" s="2" customFormat="1" ht="14.5" x14ac:dyDescent="0.35">
      <c r="B559" s="36"/>
      <c r="C559" s="74">
        <v>553</v>
      </c>
      <c r="D559" s="146">
        <f>ETo!$I558*((1-Constantes!$D$19)*ETo!$K558+ETo!$L558)</f>
        <v>1.1447796452667884</v>
      </c>
      <c r="E559" s="75">
        <f>MIN(D559*Constantes!$D$17,0.8*(H558+Observaciones!$F558-F559-G559-Constantes!$D$14))</f>
        <v>3.0798531724940407E-9</v>
      </c>
      <c r="F559" s="75">
        <f>IF(Observaciones!$F558&gt;0.05*Constantes!$D$18,((Observaciones!$F558-0.05*Constantes!$D$18)^2)/(Observaciones!$F558+0.95*Constantes!$D$18),0)</f>
        <v>0</v>
      </c>
      <c r="G559" s="75">
        <f>MAX(0,H558+Observaciones!$F558-F559-Constantes!$D$13)</f>
        <v>0</v>
      </c>
      <c r="H559" s="75">
        <f>H558+Observaciones!$F558-F559-E559-G559-I558</f>
        <v>25.500000000716962</v>
      </c>
      <c r="I559" s="75">
        <f>MAX(0,(H559-Constantes!$D$14)*(1-EXP(-Constantes!$D$22)))</f>
        <v>9.8705855471804427E-12</v>
      </c>
      <c r="J559" s="75">
        <f t="shared" si="72"/>
        <v>138.00578044733001</v>
      </c>
      <c r="K559" s="75">
        <f>MAX(0,(J559-Constantes!$D$13)*(1-EXP(-Constantes!$D$23)))</f>
        <v>0.67352162335530519</v>
      </c>
      <c r="L559" s="75">
        <f t="shared" si="73"/>
        <v>0.67352162336517574</v>
      </c>
      <c r="M559" s="75">
        <f>0.0526*F559*Observaciones!$F558^1.218</f>
        <v>0</v>
      </c>
      <c r="N559" s="75">
        <f>M559*Constantes!$D$38</f>
        <v>0</v>
      </c>
      <c r="O559" s="75">
        <f t="shared" si="74"/>
        <v>0</v>
      </c>
      <c r="P559" s="15"/>
      <c r="Q559" s="120">
        <v>553</v>
      </c>
      <c r="R559" s="146">
        <f>ETo!$I558*((1-Constantes!$E$19)*ETo!$K558+ETo!$L558)</f>
        <v>1.1449648540191357</v>
      </c>
      <c r="S559" s="121">
        <f>MIN(R559*Constantes!$E$17,0.8*(V558+Observaciones!$F558-T559-U559-Constantes!$D$14))</f>
        <v>3.0366010150828518E-9</v>
      </c>
      <c r="T559" s="121">
        <f>IF(Observaciones!$F558&gt;0.05*Constantes!$E$18,((Observaciones!$F558-0.05*Constantes!$E$18)^2)/(Observaciones!$F558+0.95*Constantes!$E$18),0)</f>
        <v>0</v>
      </c>
      <c r="U559" s="121">
        <f>MAX(0,V558+Observaciones!$F558-T559-Constantes!$D$13)</f>
        <v>0</v>
      </c>
      <c r="V559" s="121">
        <f>V558+Observaciones!$F558-T559-S559-U559-W558</f>
        <v>25.500000000706898</v>
      </c>
      <c r="W559" s="121">
        <f>MAX(0,(V559-Constantes!$D$14)*(1-EXP(-Constantes!$D$22)))</f>
        <v>9.7320199502449597E-12</v>
      </c>
      <c r="X559" s="119">
        <f>X558+(Entradas!$E$19*U559-Y558)/(800*Entradas!$D$44)</f>
        <v>0</v>
      </c>
      <c r="Y559" s="119">
        <f>8000*Entradas!$D$45*X559/Constantes!$E$32</f>
        <v>0</v>
      </c>
      <c r="Z559" s="119">
        <f>10*Escenarios!$E$11*T559</f>
        <v>0</v>
      </c>
      <c r="AA559" s="119">
        <f>10*Escenarios!$E$11*Y559</f>
        <v>0</v>
      </c>
      <c r="AB559" s="119">
        <f>0.001*Observaciones!$F558*Escenarios!$E$9</f>
        <v>0</v>
      </c>
      <c r="AC559" s="119">
        <f>Observaciones!$I558</f>
        <v>0</v>
      </c>
      <c r="AD559" s="119">
        <f>MIN(0.0005*ETo!$M558*Escenarios!$E$9*(AH558/Constantes!$E$27)^(2/3),AH558+Z559+AA559+AB559+AC559)</f>
        <v>3.0827776407034508</v>
      </c>
      <c r="AE559" s="119">
        <f>MIN(Constantes!$E$26*(AH558/Constantes!$E$27)^(2/3),AH558+Z559+AA559+AB559+AC559-AD559)</f>
        <v>17.611246468802012</v>
      </c>
      <c r="AF559" s="119">
        <f>MIN(Entradas!$E$20,AH558+Z559+AA559+AB559+AC559-AD559-AE559)</f>
        <v>1</v>
      </c>
      <c r="AG559" s="119">
        <f>MAX(0,AH558+Z559+AA559+AB559+AC559-AD559-AE559-AF559-Constantes!$E$27)</f>
        <v>0</v>
      </c>
      <c r="AH559" s="119">
        <f t="shared" si="75"/>
        <v>5487.003038140947</v>
      </c>
      <c r="AI559" s="119">
        <f>(Escenarios!$E$11*S559+0.1*AD559)/(Escenarios!$E$12)</f>
        <v>8.8079391095165771E-3</v>
      </c>
      <c r="AJ559" s="119">
        <f>AG559/10/Escenarios!$E$12</f>
        <v>0</v>
      </c>
      <c r="AK559" s="119">
        <f>(Escenarios!$E$11*U559+0.1*AE559)/(Escenarios!$E$12)</f>
        <v>5.0317847053720034E-2</v>
      </c>
      <c r="AL559" s="121">
        <f t="shared" si="76"/>
        <v>143.74724695838691</v>
      </c>
      <c r="AM559" s="121">
        <f>MAX(0,(AL559-Constantes!$D$13)*(1-EXP(-Constantes!$D$23)))</f>
        <v>0.71318082947853612</v>
      </c>
      <c r="AN559" s="121">
        <f>AJ559+W559*Escenarios!$E$11/Escenarios!$E$12+AM559</f>
        <v>0.71318082948812911</v>
      </c>
      <c r="AO559" s="121">
        <f>0.0526*AJ559*Observaciones!$F558^1.218</f>
        <v>0</v>
      </c>
      <c r="AP559" s="121">
        <f>AO559*Constantes!$E$38</f>
        <v>0</v>
      </c>
      <c r="AQ559" s="121">
        <f t="shared" si="77"/>
        <v>0</v>
      </c>
      <c r="AR559" s="15"/>
      <c r="AS559" s="74">
        <v>553</v>
      </c>
      <c r="AT559" s="146">
        <f>ETo!$I558*((1-Constantes!$F$19)*ETo!$K558+ETo!$L558)</f>
        <v>1.1455541545947872</v>
      </c>
      <c r="AU559" s="121">
        <f>MIN(AT559*Constantes!$F$17,0.8*(AX558+Observaciones!$F558-AV559-AW559-Constantes!$D$14))</f>
        <v>2.8971413712497453E-9</v>
      </c>
      <c r="AV559" s="121">
        <f>IF(Observaciones!$F558&gt;0.05*Constantes!$F$18,((Observaciones!$F558-0.05*Constantes!$F$18)^2)/(Observaciones!$F558+0.95*Constantes!$F$18),0)</f>
        <v>0</v>
      </c>
      <c r="AW559" s="121">
        <f>MAX(0,AX558+Observaciones!$F558-AV559-Constantes!$D$13)</f>
        <v>0</v>
      </c>
      <c r="AX559" s="121">
        <f>AX558+Observaciones!$F558-AV559-AU559-AW559-AY558</f>
        <v>25.500000000674429</v>
      </c>
      <c r="AY559" s="121">
        <f>MAX(0,(AX559-Constantes!$D$14)*(1-EXP(-Constantes!$D$22)))</f>
        <v>9.2850199536359276E-12</v>
      </c>
      <c r="AZ559" s="119">
        <f>AZ558+(Entradas!$F$19*AW559-BA558)/(800*Entradas!$D$44)</f>
        <v>0</v>
      </c>
      <c r="BA559" s="119">
        <f>8000*Entradas!$D$45*AZ559/Constantes!$F$32</f>
        <v>0</v>
      </c>
      <c r="BB559" s="119">
        <f>10*Escenarios!$F$11*AV559</f>
        <v>0</v>
      </c>
      <c r="BC559" s="119">
        <f>10*Escenarios!$F$11*BA559</f>
        <v>0</v>
      </c>
      <c r="BD559" s="119">
        <f>0.001*Observaciones!$F558*Escenarios!$F$9</f>
        <v>0</v>
      </c>
      <c r="BE559" s="119">
        <f>Observaciones!$I558</f>
        <v>0</v>
      </c>
      <c r="BF559" s="119">
        <f>MIN(0.0005*ETo!$M558*Escenarios!$F$9*(BJ558/Constantes!$F$27)^(2/3),BJ558+BB559+BE559+BC559+BD559)</f>
        <v>5.7751280210467737</v>
      </c>
      <c r="BG559" s="119">
        <f>MIN(Constantes!$F$26*(BJ558/Constantes!$F$27)^(2/3),BJ558+BB559+BC559+BD559+BE559-BF559)</f>
        <v>32.992065864449195</v>
      </c>
      <c r="BH559" s="119">
        <f>MIN(Entradas!$F$20,BJ558+BB559+BC559+BD559+BE559-BF559-BG559)</f>
        <v>1</v>
      </c>
      <c r="BI559" s="119">
        <f>MAX(0,BJ558+BB559+BC559+BD559+BE559-BF559-BG559-BH559-Constantes!$F$27)</f>
        <v>0</v>
      </c>
      <c r="BJ559" s="119">
        <f t="shared" si="78"/>
        <v>1725.8153501162572</v>
      </c>
      <c r="BK559" s="119">
        <f>(Escenarios!$F$11*AU559+0.1*BF559)/(Escenarios!$F$12)</f>
        <v>1.6500368506009791E-2</v>
      </c>
      <c r="BL559" s="119">
        <f>BI559/10/Escenarios!$F$12</f>
        <v>0</v>
      </c>
      <c r="BM559" s="119">
        <f>(Escenarios!$F$11*AW559+0.1*BG559)/(Escenarios!$F$12)</f>
        <v>9.4263045326997696E-2</v>
      </c>
      <c r="BN559" s="121">
        <f t="shared" si="79"/>
        <v>151.34742562896699</v>
      </c>
      <c r="BO559" s="121">
        <f>MAX(0,(BN559-Constantes!$D$13)*(1-EXP(-Constantes!$D$23)))</f>
        <v>0.76567909832491021</v>
      </c>
      <c r="BP559" s="121">
        <f>BL559+AY559*Escenarios!$F$11/Escenarios!$F$12+BO559</f>
        <v>0.76567909833366465</v>
      </c>
      <c r="BQ559" s="121">
        <f>0.0526*BL559*Observaciones!$F558^1.218</f>
        <v>0</v>
      </c>
      <c r="BR559" s="121">
        <f>BQ559*Constantes!$F$38</f>
        <v>0</v>
      </c>
      <c r="BS559" s="121">
        <f t="shared" si="80"/>
        <v>0</v>
      </c>
      <c r="BT559" s="15"/>
      <c r="BU559" s="74">
        <v>553</v>
      </c>
      <c r="BV559" s="75">
        <f>0.0526*Observaciones!$F558^2.218</f>
        <v>0</v>
      </c>
      <c r="BW559" s="75">
        <f>IF(Observaciones!$F558&gt;0.05*$CA$7,((Observaciones!$F558-0.05*$CA$7)^2)/(Observaciones!$F558+0.95*$CA$7),0)</f>
        <v>0</v>
      </c>
      <c r="BX559" s="75">
        <f>0.0526*BW559*Observaciones!$F558^1.218</f>
        <v>0</v>
      </c>
      <c r="BY559" s="27"/>
      <c r="BZ559" s="27"/>
      <c r="CA559" s="103"/>
      <c r="CB559" s="37"/>
    </row>
    <row r="560" spans="2:80" s="2" customFormat="1" ht="14.5" x14ac:dyDescent="0.35">
      <c r="B560" s="36"/>
      <c r="C560" s="74">
        <v>554</v>
      </c>
      <c r="D560" s="146">
        <f>ETo!$I559*((1-Constantes!$D$19)*ETo!$K559+ETo!$L559)</f>
        <v>1.1004262493868848</v>
      </c>
      <c r="E560" s="75">
        <f>MIN(D560*Constantes!$D$17,0.8*(H559+Observaciones!$F559-F560-G560-Constantes!$D$14))</f>
        <v>5.7356714933121117E-10</v>
      </c>
      <c r="F560" s="75">
        <f>IF(Observaciones!$F559&gt;0.05*Constantes!$D$18,((Observaciones!$F559-0.05*Constantes!$D$18)^2)/(Observaciones!$F559+0.95*Constantes!$D$18),0)</f>
        <v>0</v>
      </c>
      <c r="G560" s="75">
        <f>MAX(0,H559+Observaciones!$F559-F560-Constantes!$D$13)</f>
        <v>0</v>
      </c>
      <c r="H560" s="75">
        <f>H559+Observaciones!$F559-F560-E560-G560-I559</f>
        <v>25.500000000133525</v>
      </c>
      <c r="I560" s="75">
        <f>MAX(0,(H560-Constantes!$D$14)*(1-EXP(-Constantes!$D$22)))</f>
        <v>1.8382318494974508E-12</v>
      </c>
      <c r="J560" s="75">
        <f t="shared" si="72"/>
        <v>137.33225882397471</v>
      </c>
      <c r="K560" s="75">
        <f>MAX(0,(J560-Constantes!$D$13)*(1-EXP(-Constantes!$D$23)))</f>
        <v>0.6688692696687234</v>
      </c>
      <c r="L560" s="75">
        <f t="shared" si="73"/>
        <v>0.66886926967056159</v>
      </c>
      <c r="M560" s="75">
        <f>0.0526*F560*Observaciones!$F559^1.218</f>
        <v>0</v>
      </c>
      <c r="N560" s="75">
        <f>M560*Constantes!$D$38</f>
        <v>0</v>
      </c>
      <c r="O560" s="75">
        <f t="shared" si="74"/>
        <v>0</v>
      </c>
      <c r="P560" s="15"/>
      <c r="Q560" s="120">
        <v>554</v>
      </c>
      <c r="R560" s="146">
        <f>ETo!$I559*((1-Constantes!$E$19)*ETo!$K559+ETo!$L559)</f>
        <v>1.1006032612413827</v>
      </c>
      <c r="S560" s="121">
        <f>MIN(R560*Constantes!$E$17,0.8*(V559+Observaciones!$F559-T560-U560-Constantes!$D$14))</f>
        <v>5.6551527904957774E-10</v>
      </c>
      <c r="T560" s="121">
        <f>IF(Observaciones!$F559&gt;0.05*Constantes!$E$18,((Observaciones!$F559-0.05*Constantes!$E$18)^2)/(Observaciones!$F559+0.95*Constantes!$E$18),0)</f>
        <v>0</v>
      </c>
      <c r="U560" s="121">
        <f>MAX(0,V559+Observaciones!$F559-T560-Constantes!$D$13)</f>
        <v>0</v>
      </c>
      <c r="V560" s="121">
        <f>V559+Observaciones!$F559-T560-S560-U560-W559</f>
        <v>25.500000000131653</v>
      </c>
      <c r="W560" s="121">
        <f>MAX(0,(V560-Constantes!$D$14)*(1-EXP(-Constantes!$D$22)))</f>
        <v>1.8124556159693888E-12</v>
      </c>
      <c r="X560" s="119">
        <f>X559+(Entradas!$E$19*U560-Y559)/(800*Entradas!$D$44)</f>
        <v>0</v>
      </c>
      <c r="Y560" s="119">
        <f>8000*Entradas!$D$45*X560/Constantes!$E$32</f>
        <v>0</v>
      </c>
      <c r="Z560" s="119">
        <f>10*Escenarios!$E$11*T560</f>
        <v>0</v>
      </c>
      <c r="AA560" s="119">
        <f>10*Escenarios!$E$11*Y560</f>
        <v>0</v>
      </c>
      <c r="AB560" s="119">
        <f>0.001*Observaciones!$F559*Escenarios!$E$9</f>
        <v>0</v>
      </c>
      <c r="AC560" s="119">
        <f>Observaciones!$I559</f>
        <v>0</v>
      </c>
      <c r="AD560" s="119">
        <f>MIN(0.0005*ETo!$M559*Escenarios!$E$9*(AH559/Constantes!$E$27)^(2/3),AH559+Z560+AA560+AB560+AC560)</f>
        <v>2.952459139054664</v>
      </c>
      <c r="AE560" s="119">
        <f>MIN(Constantes!$E$26*(AH559/Constantes!$E$27)^(2/3),AH559+Z560+AA560+AB560+AC560-AD560)</f>
        <v>17.564979023223326</v>
      </c>
      <c r="AF560" s="119">
        <f>MIN(Entradas!$E$20,AH559+Z560+AA560+AB560+AC560-AD560-AE560)</f>
        <v>1</v>
      </c>
      <c r="AG560" s="119">
        <f>MAX(0,AH559+Z560+AA560+AB560+AC560-AD560-AE560-AF560-Constantes!$E$27)</f>
        <v>0</v>
      </c>
      <c r="AH560" s="119">
        <f t="shared" si="75"/>
        <v>5465.4855999786687</v>
      </c>
      <c r="AI560" s="119">
        <f>(Escenarios!$E$11*S560+0.1*AD560)/(Escenarios!$E$12)</f>
        <v>8.4355980975926725E-3</v>
      </c>
      <c r="AJ560" s="119">
        <f>AG560/10/Escenarios!$E$12</f>
        <v>0</v>
      </c>
      <c r="AK560" s="119">
        <f>(Escenarios!$E$11*U560+0.1*AE560)/(Escenarios!$E$12)</f>
        <v>5.018565435206665E-2</v>
      </c>
      <c r="AL560" s="121">
        <f t="shared" si="76"/>
        <v>143.08425178326044</v>
      </c>
      <c r="AM560" s="121">
        <f>MAX(0,(AL560-Constantes!$D$13)*(1-EXP(-Constantes!$D$23)))</f>
        <v>0.70860118728112687</v>
      </c>
      <c r="AN560" s="121">
        <f>AJ560+W560*Escenarios!$E$11/Escenarios!$E$12+AM560</f>
        <v>0.70860118728291344</v>
      </c>
      <c r="AO560" s="121">
        <f>0.0526*AJ560*Observaciones!$F559^1.218</f>
        <v>0</v>
      </c>
      <c r="AP560" s="121">
        <f>AO560*Constantes!$E$38</f>
        <v>0</v>
      </c>
      <c r="AQ560" s="121">
        <f t="shared" si="77"/>
        <v>0</v>
      </c>
      <c r="AR560" s="15"/>
      <c r="AS560" s="74">
        <v>554</v>
      </c>
      <c r="AT560" s="146">
        <f>ETo!$I559*((1-Constantes!$F$19)*ETo!$K559+ETo!$L559)</f>
        <v>1.1011664807784232</v>
      </c>
      <c r="AU560" s="121">
        <f>MIN(AT560*Constantes!$F$17,0.8*(AX559+Observaciones!$F559-AV560-AW560-Constantes!$D$14))</f>
        <v>5.3954067880113148E-10</v>
      </c>
      <c r="AV560" s="121">
        <f>IF(Observaciones!$F559&gt;0.05*Constantes!$F$18,((Observaciones!$F559-0.05*Constantes!$F$18)^2)/(Observaciones!$F559+0.95*Constantes!$F$18),0)</f>
        <v>0</v>
      </c>
      <c r="AW560" s="121">
        <f>MAX(0,AX559+Observaciones!$F559-AV560-Constantes!$D$13)</f>
        <v>0</v>
      </c>
      <c r="AX560" s="121">
        <f>AX559+Observaciones!$F559-AV560-AU560-AW560-AY559</f>
        <v>25.500000000125603</v>
      </c>
      <c r="AY560" s="121">
        <f>MAX(0,(AX560-Constantes!$D$14)*(1-EXP(-Constantes!$D$22)))</f>
        <v>1.7291597417790858E-12</v>
      </c>
      <c r="AZ560" s="119">
        <f>AZ559+(Entradas!$F$19*AW560-BA559)/(800*Entradas!$D$44)</f>
        <v>0</v>
      </c>
      <c r="BA560" s="119">
        <f>8000*Entradas!$D$45*AZ560/Constantes!$F$32</f>
        <v>0</v>
      </c>
      <c r="BB560" s="119">
        <f>10*Escenarios!$F$11*AV560</f>
        <v>0</v>
      </c>
      <c r="BC560" s="119">
        <f>10*Escenarios!$F$11*BA560</f>
        <v>0</v>
      </c>
      <c r="BD560" s="119">
        <f>0.001*Observaciones!$F559*Escenarios!$F$9</f>
        <v>0</v>
      </c>
      <c r="BE560" s="119">
        <f>Observaciones!$I559</f>
        <v>0</v>
      </c>
      <c r="BF560" s="119">
        <f>MIN(0.0005*ETo!$M559*Escenarios!$F$9*(BJ559/Constantes!$F$27)^(2/3),BJ559+BB560+BE560+BC560+BD560)</f>
        <v>5.4619783166480316</v>
      </c>
      <c r="BG560" s="119">
        <f>MIN(Constantes!$F$26*(BJ559/Constantes!$F$27)^(2/3),BJ559+BB560+BC560+BD560+BE560-BF560)</f>
        <v>32.494788255712088</v>
      </c>
      <c r="BH560" s="119">
        <f>MIN(Entradas!$F$20,BJ559+BB560+BC560+BD560+BE560-BF560-BG560)</f>
        <v>1</v>
      </c>
      <c r="BI560" s="119">
        <f>MAX(0,BJ559+BB560+BC560+BD560+BE560-BF560-BG560-BH560-Constantes!$F$27)</f>
        <v>0</v>
      </c>
      <c r="BJ560" s="119">
        <f t="shared" si="78"/>
        <v>1686.8585835438969</v>
      </c>
      <c r="BK560" s="119">
        <f>(Escenarios!$F$11*AU560+0.1*BF560)/(Escenarios!$F$12)</f>
        <v>1.5605652841989873E-2</v>
      </c>
      <c r="BL560" s="119">
        <f>BI560/10/Escenarios!$F$12</f>
        <v>0</v>
      </c>
      <c r="BM560" s="119">
        <f>(Escenarios!$F$11*AW560+0.1*BG560)/(Escenarios!$F$12)</f>
        <v>9.2842252159177407E-2</v>
      </c>
      <c r="BN560" s="121">
        <f t="shared" si="79"/>
        <v>150.67458878280127</v>
      </c>
      <c r="BO560" s="121">
        <f>MAX(0,(BN560-Constantes!$D$13)*(1-EXP(-Constantes!$D$23)))</f>
        <v>0.76103147473989008</v>
      </c>
      <c r="BP560" s="121">
        <f>BL560+AY560*Escenarios!$F$11/Escenarios!$F$12+BO560</f>
        <v>0.76103147474152044</v>
      </c>
      <c r="BQ560" s="121">
        <f>0.0526*BL560*Observaciones!$F559^1.218</f>
        <v>0</v>
      </c>
      <c r="BR560" s="121">
        <f>BQ560*Constantes!$F$38</f>
        <v>0</v>
      </c>
      <c r="BS560" s="121">
        <f t="shared" si="80"/>
        <v>0</v>
      </c>
      <c r="BT560" s="15"/>
      <c r="BU560" s="74">
        <v>554</v>
      </c>
      <c r="BV560" s="75">
        <f>0.0526*Observaciones!$F559^2.218</f>
        <v>0</v>
      </c>
      <c r="BW560" s="75">
        <f>IF(Observaciones!$F559&gt;0.05*$CA$7,((Observaciones!$F559-0.05*$CA$7)^2)/(Observaciones!$F559+0.95*$CA$7),0)</f>
        <v>0</v>
      </c>
      <c r="BX560" s="75">
        <f>0.0526*BW560*Observaciones!$F559^1.218</f>
        <v>0</v>
      </c>
      <c r="BY560" s="27"/>
      <c r="BZ560" s="27"/>
      <c r="CA560" s="103"/>
      <c r="CB560" s="37"/>
    </row>
    <row r="561" spans="2:80" s="2" customFormat="1" ht="14.5" x14ac:dyDescent="0.35">
      <c r="B561" s="36"/>
      <c r="C561" s="74">
        <v>555</v>
      </c>
      <c r="D561" s="146">
        <f>ETo!$I560*((1-Constantes!$D$19)*ETo!$K560+ETo!$L560)</f>
        <v>1.0942259390723521</v>
      </c>
      <c r="E561" s="75">
        <f>MIN(D561*Constantes!$D$17,0.8*(H560+Observaciones!$F560-F561-G561-Constantes!$D$14))</f>
        <v>1.0681731055228739E-10</v>
      </c>
      <c r="F561" s="75">
        <f>IF(Observaciones!$F560&gt;0.05*Constantes!$D$18,((Observaciones!$F560-0.05*Constantes!$D$18)^2)/(Observaciones!$F560+0.95*Constantes!$D$18),0)</f>
        <v>0</v>
      </c>
      <c r="G561" s="75">
        <f>MAX(0,H560+Observaciones!$F560-F561-Constantes!$D$13)</f>
        <v>0</v>
      </c>
      <c r="H561" s="75">
        <f>H560+Observaciones!$F560-F561-E561-G561-I560</f>
        <v>25.500000000024873</v>
      </c>
      <c r="I561" s="75">
        <f>MAX(0,(H561-Constantes!$D$14)*(1-EXP(-Constantes!$D$22)))</f>
        <v>3.4237881346572006E-13</v>
      </c>
      <c r="J561" s="75">
        <f t="shared" si="72"/>
        <v>136.66338955430598</v>
      </c>
      <c r="K561" s="75">
        <f>MAX(0,(J561-Constantes!$D$13)*(1-EXP(-Constantes!$D$23)))</f>
        <v>0.66424905213646024</v>
      </c>
      <c r="L561" s="75">
        <f t="shared" si="73"/>
        <v>0.66424905213680263</v>
      </c>
      <c r="M561" s="75">
        <f>0.0526*F561*Observaciones!$F560^1.218</f>
        <v>0</v>
      </c>
      <c r="N561" s="75">
        <f>M561*Constantes!$D$38</f>
        <v>0</v>
      </c>
      <c r="O561" s="75">
        <f t="shared" si="74"/>
        <v>0</v>
      </c>
      <c r="P561" s="15"/>
      <c r="Q561" s="120">
        <v>555</v>
      </c>
      <c r="R561" s="146">
        <f>ETo!$I560*((1-Constantes!$E$19)*ETo!$K560+ETo!$L560)</f>
        <v>1.0944015618349274</v>
      </c>
      <c r="S561" s="121">
        <f>MIN(R561*Constantes!$E$17,0.8*(V560+Observaciones!$F560-T561-U561-Constantes!$D$14))</f>
        <v>1.053194864653051E-10</v>
      </c>
      <c r="T561" s="121">
        <f>IF(Observaciones!$F560&gt;0.05*Constantes!$E$18,((Observaciones!$F560-0.05*Constantes!$E$18)^2)/(Observaciones!$F560+0.95*Constantes!$E$18),0)</f>
        <v>0</v>
      </c>
      <c r="U561" s="121">
        <f>MAX(0,V560+Observaciones!$F560-T561-Constantes!$D$13)</f>
        <v>0</v>
      </c>
      <c r="V561" s="121">
        <f>V560+Observaciones!$F560-T561-S561-U561-W560</f>
        <v>25.500000000024521</v>
      </c>
      <c r="W561" s="121">
        <f>MAX(0,(V561-Constantes!$D$14)*(1-EXP(-Constantes!$D$22)))</f>
        <v>3.3753659881813344E-13</v>
      </c>
      <c r="X561" s="119">
        <f>X560+(Entradas!$E$19*U561-Y560)/(800*Entradas!$D$44)</f>
        <v>0</v>
      </c>
      <c r="Y561" s="119">
        <f>8000*Entradas!$D$45*X561/Constantes!$E$32</f>
        <v>0</v>
      </c>
      <c r="Z561" s="119">
        <f>10*Escenarios!$E$11*T561</f>
        <v>0</v>
      </c>
      <c r="AA561" s="119">
        <f>10*Escenarios!$E$11*Y561</f>
        <v>0</v>
      </c>
      <c r="AB561" s="119">
        <f>0.001*Observaciones!$F560*Escenarios!$E$9</f>
        <v>0</v>
      </c>
      <c r="AC561" s="119">
        <f>Observaciones!$I560</f>
        <v>0</v>
      </c>
      <c r="AD561" s="119">
        <f>MIN(0.0005*ETo!$M560*Escenarios!$E$9*(AH560/Constantes!$E$27)^(2/3),AH560+Z561+AA561+AB561+AC561)</f>
        <v>2.9269595102685164</v>
      </c>
      <c r="AE561" s="119">
        <f>MIN(Constantes!$E$26*(AH560/Constantes!$E$27)^(2/3),AH560+Z561+AA561+AB561+AC561-AD561)</f>
        <v>17.519027914800699</v>
      </c>
      <c r="AF561" s="119">
        <f>MIN(Entradas!$E$20,AH560+Z561+AA561+AB561+AC561-AD561-AE561)</f>
        <v>1</v>
      </c>
      <c r="AG561" s="119">
        <f>MAX(0,AH560+Z561+AA561+AB561+AC561-AD561-AE561-AF561-Constantes!$E$27)</f>
        <v>0</v>
      </c>
      <c r="AH561" s="119">
        <f t="shared" si="75"/>
        <v>5444.039612553599</v>
      </c>
      <c r="AI561" s="119">
        <f>(Escenarios!$E$11*S561+0.1*AD561)/(Escenarios!$E$12)</f>
        <v>8.3627415617249685E-3</v>
      </c>
      <c r="AJ561" s="119">
        <f>AG561/10/Escenarios!$E$12</f>
        <v>0</v>
      </c>
      <c r="AK561" s="119">
        <f>(Escenarios!$E$11*U561+0.1*AE561)/(Escenarios!$E$12)</f>
        <v>5.005436547085914E-2</v>
      </c>
      <c r="AL561" s="121">
        <f t="shared" si="76"/>
        <v>142.42570496145018</v>
      </c>
      <c r="AM561" s="121">
        <f>MAX(0,(AL561-Constantes!$D$13)*(1-EXP(-Constantes!$D$23)))</f>
        <v>0.70405227210454702</v>
      </c>
      <c r="AN561" s="121">
        <f>AJ561+W561*Escenarios!$E$11/Escenarios!$E$12+AM561</f>
        <v>0.70405227210487975</v>
      </c>
      <c r="AO561" s="121">
        <f>0.0526*AJ561*Observaciones!$F560^1.218</f>
        <v>0</v>
      </c>
      <c r="AP561" s="121">
        <f>AO561*Constantes!$E$38</f>
        <v>0</v>
      </c>
      <c r="AQ561" s="121">
        <f t="shared" si="77"/>
        <v>0</v>
      </c>
      <c r="AR561" s="15"/>
      <c r="AS561" s="74">
        <v>555</v>
      </c>
      <c r="AT561" s="146">
        <f>ETo!$I560*((1-Constantes!$F$19)*ETo!$K560+ETo!$L560)</f>
        <v>1.0949603615340302</v>
      </c>
      <c r="AU561" s="121">
        <f>MIN(AT561*Constantes!$F$17,0.8*(AX560+Observaciones!$F560-AV561-AW561-Constantes!$D$14))</f>
        <v>1.0047926934930729E-10</v>
      </c>
      <c r="AV561" s="121">
        <f>IF(Observaciones!$F560&gt;0.05*Constantes!$F$18,((Observaciones!$F560-0.05*Constantes!$F$18)^2)/(Observaciones!$F560+0.95*Constantes!$F$18),0)</f>
        <v>0</v>
      </c>
      <c r="AW561" s="121">
        <f>MAX(0,AX560+Observaciones!$F560-AV561-Constantes!$D$13)</f>
        <v>0</v>
      </c>
      <c r="AX561" s="121">
        <f>AX560+Observaciones!$F560-AV561-AU561-AW561-AY560</f>
        <v>25.500000000023395</v>
      </c>
      <c r="AY561" s="121">
        <f>MAX(0,(AX561-Constantes!$D$14)*(1-EXP(-Constantes!$D$22)))</f>
        <v>3.2203172969404296E-13</v>
      </c>
      <c r="AZ561" s="119">
        <f>AZ560+(Entradas!$F$19*AW561-BA560)/(800*Entradas!$D$44)</f>
        <v>0</v>
      </c>
      <c r="BA561" s="119">
        <f>8000*Entradas!$D$45*AZ561/Constantes!$F$32</f>
        <v>0</v>
      </c>
      <c r="BB561" s="119">
        <f>10*Escenarios!$F$11*AV561</f>
        <v>0</v>
      </c>
      <c r="BC561" s="119">
        <f>10*Escenarios!$F$11*BA561</f>
        <v>0</v>
      </c>
      <c r="BD561" s="119">
        <f>0.001*Observaciones!$F560*Escenarios!$F$9</f>
        <v>0</v>
      </c>
      <c r="BE561" s="119">
        <f>Observaciones!$I560</f>
        <v>0</v>
      </c>
      <c r="BF561" s="119">
        <f>MIN(0.0005*ETo!$M560*Escenarios!$F$9*(BJ560/Constantes!$F$27)^(2/3),BJ560+BB561+BE561+BC561+BD561)</f>
        <v>5.3469975696336673</v>
      </c>
      <c r="BG561" s="119">
        <f>MIN(Constantes!$F$26*(BJ560/Constantes!$F$27)^(2/3),BJ560+BB561+BC561+BD561+BE561-BF561)</f>
        <v>32.003927404581738</v>
      </c>
      <c r="BH561" s="119">
        <f>MIN(Entradas!$F$20,BJ560+BB561+BC561+BD561+BE561-BF561-BG561)</f>
        <v>1</v>
      </c>
      <c r="BI561" s="119">
        <f>MAX(0,BJ560+BB561+BC561+BD561+BE561-BF561-BG561-BH561-Constantes!$F$27)</f>
        <v>0</v>
      </c>
      <c r="BJ561" s="119">
        <f t="shared" si="78"/>
        <v>1648.5076585696816</v>
      </c>
      <c r="BK561" s="119">
        <f>(Escenarios!$F$11*AU561+0.1*BF561)/(Escenarios!$F$12)</f>
        <v>1.5277136007976647E-2</v>
      </c>
      <c r="BL561" s="119">
        <f>BI561/10/Escenarios!$F$12</f>
        <v>0</v>
      </c>
      <c r="BM561" s="119">
        <f>(Escenarios!$F$11*AW561+0.1*BG561)/(Escenarios!$F$12)</f>
        <v>9.1439792584519244E-2</v>
      </c>
      <c r="BN561" s="121">
        <f t="shared" si="79"/>
        <v>150.00499710064588</v>
      </c>
      <c r="BO561" s="121">
        <f>MAX(0,(BN561-Constantes!$D$13)*(1-EXP(-Constantes!$D$23)))</f>
        <v>0.75640626714007897</v>
      </c>
      <c r="BP561" s="121">
        <f>BL561+AY561*Escenarios!$F$11/Escenarios!$F$12+BO561</f>
        <v>0.75640626714038262</v>
      </c>
      <c r="BQ561" s="121">
        <f>0.0526*BL561*Observaciones!$F560^1.218</f>
        <v>0</v>
      </c>
      <c r="BR561" s="121">
        <f>BQ561*Constantes!$F$38</f>
        <v>0</v>
      </c>
      <c r="BS561" s="121">
        <f t="shared" si="80"/>
        <v>0</v>
      </c>
      <c r="BT561" s="15"/>
      <c r="BU561" s="74">
        <v>555</v>
      </c>
      <c r="BV561" s="75">
        <f>0.0526*Observaciones!$F560^2.218</f>
        <v>0</v>
      </c>
      <c r="BW561" s="75">
        <f>IF(Observaciones!$F560&gt;0.05*$CA$7,((Observaciones!$F560-0.05*$CA$7)^2)/(Observaciones!$F560+0.95*$CA$7),0)</f>
        <v>0</v>
      </c>
      <c r="BX561" s="75">
        <f>0.0526*BW561*Observaciones!$F560^1.218</f>
        <v>0</v>
      </c>
      <c r="BY561" s="27"/>
      <c r="BZ561" s="27"/>
      <c r="CA561" s="103"/>
      <c r="CB561" s="37"/>
    </row>
    <row r="562" spans="2:80" s="2" customFormat="1" ht="14.5" x14ac:dyDescent="0.35">
      <c r="B562" s="36"/>
      <c r="C562" s="74">
        <v>556</v>
      </c>
      <c r="D562" s="146">
        <f>ETo!$I561*((1-Constantes!$D$19)*ETo!$K561+ETo!$L561)</f>
        <v>1.1167540702030674</v>
      </c>
      <c r="E562" s="75">
        <f>MIN(D562*Constantes!$D$17,0.8*(H561+Observaciones!$F561-F562-G562-Constantes!$D$14))</f>
        <v>1.9895196601282805E-11</v>
      </c>
      <c r="F562" s="75">
        <f>IF(Observaciones!$F561&gt;0.05*Constantes!$D$18,((Observaciones!$F561-0.05*Constantes!$D$18)^2)/(Observaciones!$F561+0.95*Constantes!$D$18),0)</f>
        <v>0</v>
      </c>
      <c r="G562" s="75">
        <f>MAX(0,H561+Observaciones!$F561-F562-Constantes!$D$13)</f>
        <v>0</v>
      </c>
      <c r="H562" s="75">
        <f>H561+Observaciones!$F561-F562-E562-G562-I561</f>
        <v>25.500000000004636</v>
      </c>
      <c r="I562" s="75">
        <f>MAX(0,(H562-Constantes!$D$14)*(1-EXP(-Constantes!$D$22)))</f>
        <v>6.3780281822756984E-14</v>
      </c>
      <c r="J562" s="75">
        <f t="shared" si="72"/>
        <v>135.99914050216952</v>
      </c>
      <c r="K562" s="75">
        <f>MAX(0,(J562-Constantes!$D$13)*(1-EXP(-Constantes!$D$23)))</f>
        <v>0.65966074877788305</v>
      </c>
      <c r="L562" s="75">
        <f t="shared" si="73"/>
        <v>0.65966074877794678</v>
      </c>
      <c r="M562" s="75">
        <f>0.0526*F562*Observaciones!$F561^1.218</f>
        <v>0</v>
      </c>
      <c r="N562" s="75">
        <f>M562*Constantes!$D$38</f>
        <v>0</v>
      </c>
      <c r="O562" s="75">
        <f t="shared" si="74"/>
        <v>0</v>
      </c>
      <c r="P562" s="15"/>
      <c r="Q562" s="120">
        <v>556</v>
      </c>
      <c r="R562" s="146">
        <f>ETo!$I561*((1-Constantes!$E$19)*ETo!$K561+ETo!$L561)</f>
        <v>1.1169334814461833</v>
      </c>
      <c r="S562" s="121">
        <f>MIN(R562*Constantes!$E$17,0.8*(V561+Observaciones!$F561-T562-U562-Constantes!$D$14))</f>
        <v>1.9613821677921806E-11</v>
      </c>
      <c r="T562" s="121">
        <f>IF(Observaciones!$F561&gt;0.05*Constantes!$E$18,((Observaciones!$F561-0.05*Constantes!$E$18)^2)/(Observaciones!$F561+0.95*Constantes!$E$18),0)</f>
        <v>0</v>
      </c>
      <c r="U562" s="121">
        <f>MAX(0,V561+Observaciones!$F561-T562-Constantes!$D$13)</f>
        <v>0</v>
      </c>
      <c r="V562" s="121">
        <f>V561+Observaciones!$F561-T562-S562-U562-W561</f>
        <v>25.500000000004569</v>
      </c>
      <c r="W562" s="121">
        <f>MAX(0,(V562-Constantes!$D$14)*(1-EXP(-Constantes!$D$22)))</f>
        <v>6.2850967900492891E-14</v>
      </c>
      <c r="X562" s="119">
        <f>X561+(Entradas!$E$19*U562-Y561)/(800*Entradas!$D$44)</f>
        <v>0</v>
      </c>
      <c r="Y562" s="119">
        <f>8000*Entradas!$D$45*X562/Constantes!$E$32</f>
        <v>0</v>
      </c>
      <c r="Z562" s="119">
        <f>10*Escenarios!$E$11*T562</f>
        <v>0</v>
      </c>
      <c r="AA562" s="119">
        <f>10*Escenarios!$E$11*Y562</f>
        <v>0</v>
      </c>
      <c r="AB562" s="119">
        <f>0.001*Observaciones!$F561*Escenarios!$E$9</f>
        <v>0</v>
      </c>
      <c r="AC562" s="119">
        <f>Observaciones!$I561</f>
        <v>0</v>
      </c>
      <c r="AD562" s="119">
        <f>MIN(0.0005*ETo!$M561*Escenarios!$E$9*(AH561/Constantes!$E$27)^(2/3),AH561+Z562+AA562+AB562+AC562)</f>
        <v>2.9799214472147395</v>
      </c>
      <c r="AE562" s="119">
        <f>MIN(Constantes!$E$26*(AH561/Constantes!$E$27)^(2/3),AH561+Z562+AA562+AB562+AC562-AD562)</f>
        <v>17.47316934962172</v>
      </c>
      <c r="AF562" s="119">
        <f>MIN(Entradas!$E$20,AH561+Z562+AA562+AB562+AC562-AD562-AE562)</f>
        <v>1</v>
      </c>
      <c r="AG562" s="119">
        <f>MAX(0,AH561+Z562+AA562+AB562+AC562-AD562-AE562-AF562-Constantes!$E$27)</f>
        <v>0</v>
      </c>
      <c r="AH562" s="119">
        <f t="shared" si="75"/>
        <v>5422.5865217567625</v>
      </c>
      <c r="AI562" s="119">
        <f>(Escenarios!$E$11*S562+0.1*AD562)/(Escenarios!$E$12)</f>
        <v>8.5140612970900226E-3</v>
      </c>
      <c r="AJ562" s="119">
        <f>AG562/10/Escenarios!$E$12</f>
        <v>0</v>
      </c>
      <c r="AK562" s="119">
        <f>(Escenarios!$E$11*U562+0.1*AE562)/(Escenarios!$E$12)</f>
        <v>4.9923340998919208E-2</v>
      </c>
      <c r="AL562" s="121">
        <f t="shared" si="76"/>
        <v>141.77157603034456</v>
      </c>
      <c r="AM562" s="121">
        <f>MAX(0,(AL562-Constantes!$D$13)*(1-EXP(-Constantes!$D$23)))</f>
        <v>0.69953387352816809</v>
      </c>
      <c r="AN562" s="121">
        <f>AJ562+W562*Escenarios!$E$11/Escenarios!$E$12+AM562</f>
        <v>0.69953387352823004</v>
      </c>
      <c r="AO562" s="121">
        <f>0.0526*AJ562*Observaciones!$F561^1.218</f>
        <v>0</v>
      </c>
      <c r="AP562" s="121">
        <f>AO562*Constantes!$E$38</f>
        <v>0</v>
      </c>
      <c r="AQ562" s="121">
        <f t="shared" si="77"/>
        <v>0</v>
      </c>
      <c r="AR562" s="15"/>
      <c r="AS562" s="74">
        <v>556</v>
      </c>
      <c r="AT562" s="146">
        <f>ETo!$I561*((1-Constantes!$F$19)*ETo!$K561+ETo!$L561)</f>
        <v>1.1175043354015519</v>
      </c>
      <c r="AU562" s="121">
        <f>MIN(AT562*Constantes!$F$17,0.8*(AX561+Observaciones!$F561-AV562-AW562-Constantes!$D$14))</f>
        <v>1.8712853488978001E-11</v>
      </c>
      <c r="AV562" s="121">
        <f>IF(Observaciones!$F561&gt;0.05*Constantes!$F$18,((Observaciones!$F561-0.05*Constantes!$F$18)^2)/(Observaciones!$F561+0.95*Constantes!$F$18),0)</f>
        <v>0</v>
      </c>
      <c r="AW562" s="121">
        <f>MAX(0,AX561+Observaciones!$F561-AV562-Constantes!$D$13)</f>
        <v>0</v>
      </c>
      <c r="AX562" s="121">
        <f>AX561+Observaciones!$F561-AV562-AU562-AW562-AY561</f>
        <v>25.500000000004359</v>
      </c>
      <c r="AY562" s="121">
        <f>MAX(0,(AX562-Constantes!$D$14)*(1-EXP(-Constantes!$D$22)))</f>
        <v>5.9965203615567534E-14</v>
      </c>
      <c r="AZ562" s="119">
        <f>AZ561+(Entradas!$F$19*AW562-BA561)/(800*Entradas!$D$44)</f>
        <v>0</v>
      </c>
      <c r="BA562" s="119">
        <f>8000*Entradas!$D$45*AZ562/Constantes!$F$32</f>
        <v>0</v>
      </c>
      <c r="BB562" s="119">
        <f>10*Escenarios!$F$11*AV562</f>
        <v>0</v>
      </c>
      <c r="BC562" s="119">
        <f>10*Escenarios!$F$11*BA562</f>
        <v>0</v>
      </c>
      <c r="BD562" s="119">
        <f>0.001*Observaciones!$F561*Escenarios!$F$9</f>
        <v>0</v>
      </c>
      <c r="BE562" s="119">
        <f>Observaciones!$I561</f>
        <v>0</v>
      </c>
      <c r="BF562" s="119">
        <f>MIN(0.0005*ETo!$M561*Escenarios!$F$9*(BJ561/Constantes!$F$27)^(2/3),BJ561+BB562+BE562+BC562+BD562)</f>
        <v>5.3749934034072968</v>
      </c>
      <c r="BG562" s="119">
        <f>MIN(Constantes!$F$26*(BJ561/Constantes!$F$27)^(2/3),BJ561+BB562+BC562+BD562+BE562-BF562)</f>
        <v>31.51699521429277</v>
      </c>
      <c r="BH562" s="119">
        <f>MIN(Entradas!$F$20,BJ561+BB562+BC562+BD562+BE562-BF562-BG562)</f>
        <v>1</v>
      </c>
      <c r="BI562" s="119">
        <f>MAX(0,BJ561+BB562+BC562+BD562+BE562-BF562-BG562-BH562-Constantes!$F$27)</f>
        <v>0</v>
      </c>
      <c r="BJ562" s="119">
        <f t="shared" si="78"/>
        <v>1610.6156699519815</v>
      </c>
      <c r="BK562" s="119">
        <f>(Escenarios!$F$11*AU562+0.1*BF562)/(Escenarios!$F$12)</f>
        <v>1.5357124027378681E-2</v>
      </c>
      <c r="BL562" s="119">
        <f>BI562/10/Escenarios!$F$12</f>
        <v>0</v>
      </c>
      <c r="BM562" s="119">
        <f>(Escenarios!$F$11*AW562+0.1*BG562)/(Escenarios!$F$12)</f>
        <v>9.0048557755122216E-2</v>
      </c>
      <c r="BN562" s="121">
        <f t="shared" si="79"/>
        <v>149.33863939126093</v>
      </c>
      <c r="BO562" s="121">
        <f>MAX(0,(BN562-Constantes!$D$13)*(1-EXP(-Constantes!$D$23)))</f>
        <v>0.75180339822193609</v>
      </c>
      <c r="BP562" s="121">
        <f>BL562+AY562*Escenarios!$F$11/Escenarios!$F$12+BO562</f>
        <v>0.7518033982219926</v>
      </c>
      <c r="BQ562" s="121">
        <f>0.0526*BL562*Observaciones!$F561^1.218</f>
        <v>0</v>
      </c>
      <c r="BR562" s="121">
        <f>BQ562*Constantes!$F$38</f>
        <v>0</v>
      </c>
      <c r="BS562" s="121">
        <f t="shared" si="80"/>
        <v>0</v>
      </c>
      <c r="BT562" s="15"/>
      <c r="BU562" s="74">
        <v>556</v>
      </c>
      <c r="BV562" s="75">
        <f>0.0526*Observaciones!$F561^2.218</f>
        <v>0</v>
      </c>
      <c r="BW562" s="75">
        <f>IF(Observaciones!$F561&gt;0.05*$CA$7,((Observaciones!$F561-0.05*$CA$7)^2)/(Observaciones!$F561+0.95*$CA$7),0)</f>
        <v>0</v>
      </c>
      <c r="BX562" s="75">
        <f>0.0526*BW562*Observaciones!$F561^1.218</f>
        <v>0</v>
      </c>
      <c r="BY562" s="27"/>
      <c r="BZ562" s="27"/>
      <c r="CA562" s="103"/>
      <c r="CB562" s="37"/>
    </row>
    <row r="563" spans="2:80" s="2" customFormat="1" ht="14.5" x14ac:dyDescent="0.35">
      <c r="B563" s="36"/>
      <c r="C563" s="74">
        <v>557</v>
      </c>
      <c r="D563" s="146">
        <f>ETo!$I562*((1-Constantes!$D$19)*ETo!$K562+ETo!$L562)</f>
        <v>1.1204592711985446</v>
      </c>
      <c r="E563" s="75">
        <f>MIN(D563*Constantes!$D$17,0.8*(H562+Observaciones!$F562-F563-G563-Constantes!$D$14))</f>
        <v>0.40000000000370622</v>
      </c>
      <c r="F563" s="75">
        <f>IF(Observaciones!$F562&gt;0.05*Constantes!$D$18,((Observaciones!$F562-0.05*Constantes!$D$18)^2)/(Observaciones!$F562+0.95*Constantes!$D$18),0)</f>
        <v>0</v>
      </c>
      <c r="G563" s="75">
        <f>MAX(0,H562+Observaciones!$F562-F563-Constantes!$D$13)</f>
        <v>0</v>
      </c>
      <c r="H563" s="75">
        <f>H562+Observaciones!$F562-F563-E563-G563-I562</f>
        <v>25.600000000000865</v>
      </c>
      <c r="I563" s="75">
        <f>MAX(0,(H563-Constantes!$D$14)*(1-EXP(-Constantes!$D$22)))</f>
        <v>1.3767295506759358E-3</v>
      </c>
      <c r="J563" s="75">
        <f t="shared" si="72"/>
        <v>135.33947975339163</v>
      </c>
      <c r="K563" s="75">
        <f>MAX(0,(J563-Constantes!$D$13)*(1-EXP(-Constantes!$D$23)))</f>
        <v>0.65510413914569154</v>
      </c>
      <c r="L563" s="75">
        <f t="shared" si="73"/>
        <v>0.65648086869636746</v>
      </c>
      <c r="M563" s="75">
        <f>0.0526*F563*Observaciones!$F562^1.218</f>
        <v>0</v>
      </c>
      <c r="N563" s="75">
        <f>M563*Constantes!$D$38</f>
        <v>0</v>
      </c>
      <c r="O563" s="75">
        <f t="shared" si="74"/>
        <v>0</v>
      </c>
      <c r="P563" s="15"/>
      <c r="Q563" s="120">
        <v>557</v>
      </c>
      <c r="R563" s="146">
        <f>ETo!$I562*((1-Constantes!$E$19)*ETo!$K562+ETo!$L562)</f>
        <v>1.1206390540580282</v>
      </c>
      <c r="S563" s="121">
        <f>MIN(R563*Constantes!$E$17,0.8*(V562+Observaciones!$F562-T563-U563-Constantes!$D$14))</f>
        <v>0.40000000000365221</v>
      </c>
      <c r="T563" s="121">
        <f>IF(Observaciones!$F562&gt;0.05*Constantes!$E$18,((Observaciones!$F562-0.05*Constantes!$E$18)^2)/(Observaciones!$F562+0.95*Constantes!$E$18),0)</f>
        <v>0</v>
      </c>
      <c r="U563" s="121">
        <f>MAX(0,V562+Observaciones!$F562-T563-Constantes!$D$13)</f>
        <v>0</v>
      </c>
      <c r="V563" s="121">
        <f>V562+Observaciones!$F562-T563-S563-U563-W562</f>
        <v>25.600000000000854</v>
      </c>
      <c r="W563" s="121">
        <f>MAX(0,(V563-Constantes!$D$14)*(1-EXP(-Constantes!$D$22)))</f>
        <v>1.3767295506757892E-3</v>
      </c>
      <c r="X563" s="119">
        <f>X562+(Entradas!$E$19*U563-Y562)/(800*Entradas!$D$44)</f>
        <v>0</v>
      </c>
      <c r="Y563" s="119">
        <f>8000*Entradas!$D$45*X563/Constantes!$E$32</f>
        <v>0</v>
      </c>
      <c r="Z563" s="119">
        <f>10*Escenarios!$E$11*T563</f>
        <v>0</v>
      </c>
      <c r="AA563" s="119">
        <f>10*Escenarios!$E$11*Y563</f>
        <v>0</v>
      </c>
      <c r="AB563" s="119">
        <f>0.001*Observaciones!$F562*Escenarios!$E$9</f>
        <v>2.5</v>
      </c>
      <c r="AC563" s="119">
        <f>Observaciones!$I562</f>
        <v>0</v>
      </c>
      <c r="AD563" s="119">
        <f>MIN(0.0005*ETo!$M562*Escenarios!$E$9*(AH562/Constantes!$E$27)^(2/3),AH562+Z563+AA563+AB563+AC563)</f>
        <v>2.9812763103848128</v>
      </c>
      <c r="AE563" s="119">
        <f>MIN(Constantes!$E$26*(AH562/Constantes!$E$27)^(2/3),AH562+Z563+AA563+AB563+AC563-AD563)</f>
        <v>17.427235307714646</v>
      </c>
      <c r="AF563" s="119">
        <f>MIN(Entradas!$E$20,AH562+Z563+AA563+AB563+AC563-AD563-AE563)</f>
        <v>1</v>
      </c>
      <c r="AG563" s="119">
        <f>MAX(0,AH562+Z563+AA563+AB563+AC563-AD563-AE563-AF563-Constantes!$E$27)</f>
        <v>0</v>
      </c>
      <c r="AH563" s="119">
        <f t="shared" si="75"/>
        <v>5403.678010138663</v>
      </c>
      <c r="AI563" s="119">
        <f>(Escenarios!$E$11*S563+0.1*AD563)/(Escenarios!$E$12)</f>
        <v>0.40280364660469947</v>
      </c>
      <c r="AJ563" s="119">
        <f>AG563/10/Escenarios!$E$12</f>
        <v>0</v>
      </c>
      <c r="AK563" s="119">
        <f>(Escenarios!$E$11*U563+0.1*AE563)/(Escenarios!$E$12)</f>
        <v>4.979210087918471E-2</v>
      </c>
      <c r="AL563" s="121">
        <f t="shared" si="76"/>
        <v>141.12183425769558</v>
      </c>
      <c r="AM563" s="121">
        <f>MAX(0,(AL563-Constantes!$D$13)*(1-EXP(-Constantes!$D$23)))</f>
        <v>0.69504577926884692</v>
      </c>
      <c r="AN563" s="121">
        <f>AJ563+W563*Escenarios!$E$11/Escenarios!$E$12+AM563</f>
        <v>0.69640284125451302</v>
      </c>
      <c r="AO563" s="121">
        <f>0.0526*AJ563*Observaciones!$F562^1.218</f>
        <v>0</v>
      </c>
      <c r="AP563" s="121">
        <f>AO563*Constantes!$E$38</f>
        <v>0</v>
      </c>
      <c r="AQ563" s="121">
        <f t="shared" si="77"/>
        <v>0</v>
      </c>
      <c r="AR563" s="15"/>
      <c r="AS563" s="74">
        <v>557</v>
      </c>
      <c r="AT563" s="146">
        <f>ETo!$I562*((1-Constantes!$F$19)*ETo!$K562+ETo!$L562)</f>
        <v>1.1212110904291128</v>
      </c>
      <c r="AU563" s="121">
        <f>MIN(AT563*Constantes!$F$17,0.8*(AX562+Observaciones!$F562-AV563-AW563-Constantes!$D$14))</f>
        <v>0.40000000000348451</v>
      </c>
      <c r="AV563" s="121">
        <f>IF(Observaciones!$F562&gt;0.05*Constantes!$F$18,((Observaciones!$F562-0.05*Constantes!$F$18)^2)/(Observaciones!$F562+0.95*Constantes!$F$18),0)</f>
        <v>0</v>
      </c>
      <c r="AW563" s="121">
        <f>MAX(0,AX562+Observaciones!$F562-AV563-Constantes!$D$13)</f>
        <v>0</v>
      </c>
      <c r="AX563" s="121">
        <f>AX562+Observaciones!$F562-AV563-AU563-AW563-AY562</f>
        <v>25.600000000000815</v>
      </c>
      <c r="AY563" s="121">
        <f>MAX(0,(AX563-Constantes!$D$14)*(1-EXP(-Constantes!$D$22)))</f>
        <v>1.376729550675251E-3</v>
      </c>
      <c r="AZ563" s="119">
        <f>AZ562+(Entradas!$F$19*AW563-BA562)/(800*Entradas!$D$44)</f>
        <v>0</v>
      </c>
      <c r="BA563" s="119">
        <f>8000*Entradas!$D$45*AZ563/Constantes!$F$32</f>
        <v>0</v>
      </c>
      <c r="BB563" s="119">
        <f>10*Escenarios!$F$11*AV563</f>
        <v>0</v>
      </c>
      <c r="BC563" s="119">
        <f>10*Escenarios!$F$11*BA563</f>
        <v>0</v>
      </c>
      <c r="BD563" s="119">
        <f>0.001*Observaciones!$F562*Escenarios!$F$9</f>
        <v>10</v>
      </c>
      <c r="BE563" s="119">
        <f>Observaciones!$I562</f>
        <v>0</v>
      </c>
      <c r="BF563" s="119">
        <f>MIN(0.0005*ETo!$M562*Escenarios!$F$9*(BJ562/Constantes!$F$27)^(2/3),BJ562+BB563+BE563+BC563+BD563)</f>
        <v>5.3086713567766246</v>
      </c>
      <c r="BG563" s="119">
        <f>MIN(Constantes!$F$26*(BJ562/Constantes!$F$27)^(2/3),BJ562+BB563+BC563+BD563+BE563-BF563)</f>
        <v>31.032167190812793</v>
      </c>
      <c r="BH563" s="119">
        <f>MIN(Entradas!$F$20,BJ562+BB563+BC563+BD563+BE563-BF563-BG563)</f>
        <v>1</v>
      </c>
      <c r="BI563" s="119">
        <f>MAX(0,BJ562+BB563+BC563+BD563+BE563-BF563-BG563-BH563-Constantes!$F$27)</f>
        <v>0</v>
      </c>
      <c r="BJ563" s="119">
        <f t="shared" si="78"/>
        <v>1583.2748314043922</v>
      </c>
      <c r="BK563" s="119">
        <f>(Escenarios!$F$11*AU563+0.1*BF563)/(Escenarios!$F$12)</f>
        <v>0.39231048959407572</v>
      </c>
      <c r="BL563" s="119">
        <f>BI563/10/Escenarios!$F$12</f>
        <v>0</v>
      </c>
      <c r="BM563" s="119">
        <f>(Escenarios!$F$11*AW563+0.1*BG563)/(Escenarios!$F$12)</f>
        <v>8.8663334830893697E-2</v>
      </c>
      <c r="BN563" s="121">
        <f t="shared" si="79"/>
        <v>148.67549932786989</v>
      </c>
      <c r="BO563" s="121">
        <f>MAX(0,(BN563-Constantes!$D$13)*(1-EXP(-Constantes!$D$23)))</f>
        <v>0.74722275520817827</v>
      </c>
      <c r="BP563" s="121">
        <f>BL563+AY563*Escenarios!$F$11/Escenarios!$F$12+BO563</f>
        <v>0.74852081449881491</v>
      </c>
      <c r="BQ563" s="121">
        <f>0.0526*BL563*Observaciones!$F562^1.218</f>
        <v>0</v>
      </c>
      <c r="BR563" s="121">
        <f>BQ563*Constantes!$F$38</f>
        <v>0</v>
      </c>
      <c r="BS563" s="121">
        <f t="shared" si="80"/>
        <v>0</v>
      </c>
      <c r="BT563" s="15"/>
      <c r="BU563" s="74">
        <v>557</v>
      </c>
      <c r="BV563" s="75">
        <f>0.0526*Observaciones!$F562^2.218</f>
        <v>1.1305797794095535E-2</v>
      </c>
      <c r="BW563" s="75">
        <f>IF(Observaciones!$F562&gt;0.05*$CA$7,((Observaciones!$F562-0.05*$CA$7)^2)/(Observaciones!$F562+0.95*$CA$7),0)</f>
        <v>0</v>
      </c>
      <c r="BX563" s="75">
        <f>0.0526*BW563*Observaciones!$F562^1.218</f>
        <v>0</v>
      </c>
      <c r="BY563" s="27"/>
      <c r="BZ563" s="27"/>
      <c r="CA563" s="103"/>
      <c r="CB563" s="37"/>
    </row>
    <row r="564" spans="2:80" s="2" customFormat="1" ht="14.5" x14ac:dyDescent="0.35">
      <c r="B564" s="36"/>
      <c r="C564" s="74">
        <v>558</v>
      </c>
      <c r="D564" s="146">
        <f>ETo!$I563*((1-Constantes!$D$19)*ETo!$K563+ETo!$L563)</f>
        <v>1.0955415276542162</v>
      </c>
      <c r="E564" s="75">
        <f>MIN(D564*Constantes!$D$17,0.8*(H563+Observaciones!$F563-F564-G564-Constantes!$D$14))</f>
        <v>8.0000000000688951E-2</v>
      </c>
      <c r="F564" s="75">
        <f>IF(Observaciones!$F563&gt;0.05*Constantes!$D$18,((Observaciones!$F563-0.05*Constantes!$D$18)^2)/(Observaciones!$F563+0.95*Constantes!$D$18),0)</f>
        <v>0</v>
      </c>
      <c r="G564" s="75">
        <f>MAX(0,H563+Observaciones!$F563-F564-Constantes!$D$13)</f>
        <v>0</v>
      </c>
      <c r="H564" s="75">
        <f>H563+Observaciones!$F563-F564-E564-G564-I563</f>
        <v>25.518623270449503</v>
      </c>
      <c r="I564" s="75">
        <f>MAX(0,(H564-Constantes!$D$14)*(1-EXP(-Constantes!$D$22)))</f>
        <v>2.5639206757834497E-4</v>
      </c>
      <c r="J564" s="75">
        <f t="shared" si="72"/>
        <v>134.68437561424594</v>
      </c>
      <c r="K564" s="75">
        <f>MAX(0,(J564-Constantes!$D$13)*(1-EXP(-Constantes!$D$23)))</f>
        <v>0.650579004315326</v>
      </c>
      <c r="L564" s="75">
        <f t="shared" si="73"/>
        <v>0.65083539638290433</v>
      </c>
      <c r="M564" s="75">
        <f>0.0526*F564*Observaciones!$F563^1.218</f>
        <v>0</v>
      </c>
      <c r="N564" s="75">
        <f>M564*Constantes!$D$38</f>
        <v>0</v>
      </c>
      <c r="O564" s="75">
        <f t="shared" si="74"/>
        <v>0</v>
      </c>
      <c r="P564" s="15"/>
      <c r="Q564" s="120">
        <v>558</v>
      </c>
      <c r="R564" s="146">
        <f>ETo!$I563*((1-Constantes!$E$19)*ETo!$K563+ETo!$L563)</f>
        <v>1.0957165099875315</v>
      </c>
      <c r="S564" s="121">
        <f>MIN(R564*Constantes!$E$17,0.8*(V563+Observaciones!$F563-T564-U564-Constantes!$D$14))</f>
        <v>8.0000000000680416E-2</v>
      </c>
      <c r="T564" s="121">
        <f>IF(Observaciones!$F563&gt;0.05*Constantes!$E$18,((Observaciones!$F563-0.05*Constantes!$E$18)^2)/(Observaciones!$F563+0.95*Constantes!$E$18),0)</f>
        <v>0</v>
      </c>
      <c r="U564" s="121">
        <f>MAX(0,V563+Observaciones!$F563-T564-Constantes!$D$13)</f>
        <v>0</v>
      </c>
      <c r="V564" s="121">
        <f>V563+Observaciones!$F563-T564-S564-U564-W563</f>
        <v>25.518623270449499</v>
      </c>
      <c r="W564" s="121">
        <f>MAX(0,(V564-Constantes!$D$14)*(1-EXP(-Constantes!$D$22)))</f>
        <v>2.5639206757829602E-4</v>
      </c>
      <c r="X564" s="119">
        <f>X563+(Entradas!$E$19*U564-Y563)/(800*Entradas!$D$44)</f>
        <v>0</v>
      </c>
      <c r="Y564" s="119">
        <f>8000*Entradas!$D$45*X564/Constantes!$E$32</f>
        <v>0</v>
      </c>
      <c r="Z564" s="119">
        <f>10*Escenarios!$E$11*T564</f>
        <v>0</v>
      </c>
      <c r="AA564" s="119">
        <f>10*Escenarios!$E$11*Y564</f>
        <v>0</v>
      </c>
      <c r="AB564" s="119">
        <f>0.001*Observaciones!$F563*Escenarios!$E$9</f>
        <v>0</v>
      </c>
      <c r="AC564" s="119">
        <f>Observaciones!$I563</f>
        <v>0</v>
      </c>
      <c r="AD564" s="119">
        <f>MIN(0.0005*ETo!$M563*Escenarios!$E$9*(AH563/Constantes!$E$27)^(2/3),AH563+Z564+AA564+AB564+AC564)</f>
        <v>2.9057893907184749</v>
      </c>
      <c r="AE564" s="119">
        <f>MIN(Constantes!$E$26*(AH563/Constantes!$E$27)^(2/3),AH563+Z564+AA564+AB564+AC564-AD564)</f>
        <v>17.386699315685576</v>
      </c>
      <c r="AF564" s="119">
        <f>MIN(Entradas!$E$20,AH563+Z564+AA564+AB564+AC564-AD564-AE564)</f>
        <v>1</v>
      </c>
      <c r="AG564" s="119">
        <f>MAX(0,AH563+Z564+AA564+AB564+AC564-AD564-AE564-AF564-Constantes!$E$27)</f>
        <v>0</v>
      </c>
      <c r="AH564" s="119">
        <f t="shared" si="75"/>
        <v>5382.3855214322593</v>
      </c>
      <c r="AI564" s="119">
        <f>(Escenarios!$E$11*S564+0.1*AD564)/(Escenarios!$E$12)</f>
        <v>8.7159398259866336E-2</v>
      </c>
      <c r="AJ564" s="119">
        <f>AG564/10/Escenarios!$E$12</f>
        <v>0</v>
      </c>
      <c r="AK564" s="119">
        <f>(Escenarios!$E$11*U564+0.1*AE564)/(Escenarios!$E$12)</f>
        <v>4.9676283759101644E-2</v>
      </c>
      <c r="AL564" s="121">
        <f t="shared" si="76"/>
        <v>140.47646476218586</v>
      </c>
      <c r="AM564" s="121">
        <f>MAX(0,(AL564-Constantes!$D$13)*(1-EXP(-Constantes!$D$23)))</f>
        <v>0.69058788653381564</v>
      </c>
      <c r="AN564" s="121">
        <f>AJ564+W564*Escenarios!$E$11/Escenarios!$E$12+AM564</f>
        <v>0.69084061585757139</v>
      </c>
      <c r="AO564" s="121">
        <f>0.0526*AJ564*Observaciones!$F563^1.218</f>
        <v>0</v>
      </c>
      <c r="AP564" s="121">
        <f>AO564*Constantes!$E$38</f>
        <v>0</v>
      </c>
      <c r="AQ564" s="121">
        <f t="shared" si="77"/>
        <v>0</v>
      </c>
      <c r="AR564" s="15"/>
      <c r="AS564" s="74">
        <v>558</v>
      </c>
      <c r="AT564" s="146">
        <f>ETo!$I563*((1-Constantes!$F$19)*ETo!$K563+ETo!$L563)</f>
        <v>1.0962732719571711</v>
      </c>
      <c r="AU564" s="121">
        <f>MIN(AT564*Constantes!$F$17,0.8*(AX563+Observaciones!$F563-AV564-AW564-Constantes!$D$14))</f>
        <v>8.0000000000649163E-2</v>
      </c>
      <c r="AV564" s="121">
        <f>IF(Observaciones!$F563&gt;0.05*Constantes!$F$18,((Observaciones!$F563-0.05*Constantes!$F$18)^2)/(Observaciones!$F563+0.95*Constantes!$F$18),0)</f>
        <v>0</v>
      </c>
      <c r="AW564" s="121">
        <f>MAX(0,AX563+Observaciones!$F563-AV564-Constantes!$D$13)</f>
        <v>0</v>
      </c>
      <c r="AX564" s="121">
        <f>AX563+Observaciones!$F563-AV564-AU564-AW564-AY563</f>
        <v>25.518623270449492</v>
      </c>
      <c r="AY564" s="121">
        <f>MAX(0,(AX564-Constantes!$D$14)*(1-EXP(-Constantes!$D$22)))</f>
        <v>2.5639206757819823E-4</v>
      </c>
      <c r="AZ564" s="119">
        <f>AZ563+(Entradas!$F$19*AW564-BA563)/(800*Entradas!$D$44)</f>
        <v>0</v>
      </c>
      <c r="BA564" s="119">
        <f>8000*Entradas!$D$45*AZ564/Constantes!$F$32</f>
        <v>0</v>
      </c>
      <c r="BB564" s="119">
        <f>10*Escenarios!$F$11*AV564</f>
        <v>0</v>
      </c>
      <c r="BC564" s="119">
        <f>10*Escenarios!$F$11*BA564</f>
        <v>0</v>
      </c>
      <c r="BD564" s="119">
        <f>0.001*Observaciones!$F563*Escenarios!$F$9</f>
        <v>0</v>
      </c>
      <c r="BE564" s="119">
        <f>Observaciones!$I563</f>
        <v>0</v>
      </c>
      <c r="BF564" s="119">
        <f>MIN(0.0005*ETo!$M563*Escenarios!$F$9*(BJ563/Constantes!$F$27)^(2/3),BJ563+BB564+BE564+BC564+BD564)</f>
        <v>5.1274569411522428</v>
      </c>
      <c r="BG564" s="119">
        <f>MIN(Constantes!$F$26*(BJ563/Constantes!$F$27)^(2/3),BJ563+BB564+BC564+BD564+BE564-BF564)</f>
        <v>30.679977143111586</v>
      </c>
      <c r="BH564" s="119">
        <f>MIN(Entradas!$F$20,BJ563+BB564+BC564+BD564+BE564-BF564-BG564)</f>
        <v>1</v>
      </c>
      <c r="BI564" s="119">
        <f>MAX(0,BJ563+BB564+BC564+BD564+BE564-BF564-BG564-BH564-Constantes!$F$27)</f>
        <v>0</v>
      </c>
      <c r="BJ564" s="119">
        <f t="shared" si="78"/>
        <v>1546.4673973201284</v>
      </c>
      <c r="BK564" s="119">
        <f>(Escenarios!$F$11*AU564+0.1*BF564)/(Escenarios!$F$12)</f>
        <v>9.0078448403904193E-2</v>
      </c>
      <c r="BL564" s="119">
        <f>BI564/10/Escenarios!$F$12</f>
        <v>0</v>
      </c>
      <c r="BM564" s="119">
        <f>(Escenarios!$F$11*AW564+0.1*BG564)/(Escenarios!$F$12)</f>
        <v>8.7657077551747398E-2</v>
      </c>
      <c r="BN564" s="121">
        <f t="shared" si="79"/>
        <v>148.01593365021344</v>
      </c>
      <c r="BO564" s="121">
        <f>MAX(0,(BN564-Constantes!$D$13)*(1-EXP(-Constantes!$D$23)))</f>
        <v>0.74266680228019188</v>
      </c>
      <c r="BP564" s="121">
        <f>BL564+AY564*Escenarios!$F$11/Escenarios!$F$12+BO564</f>
        <v>0.74290854337247991</v>
      </c>
      <c r="BQ564" s="121">
        <f>0.0526*BL564*Observaciones!$F563^1.218</f>
        <v>0</v>
      </c>
      <c r="BR564" s="121">
        <f>BQ564*Constantes!$F$38</f>
        <v>0</v>
      </c>
      <c r="BS564" s="121">
        <f t="shared" si="80"/>
        <v>0</v>
      </c>
      <c r="BT564" s="15"/>
      <c r="BU564" s="74">
        <v>558</v>
      </c>
      <c r="BV564" s="75">
        <f>0.0526*Observaciones!$F563^2.218</f>
        <v>0</v>
      </c>
      <c r="BW564" s="75">
        <f>IF(Observaciones!$F563&gt;0.05*$CA$7,((Observaciones!$F563-0.05*$CA$7)^2)/(Observaciones!$F563+0.95*$CA$7),0)</f>
        <v>0</v>
      </c>
      <c r="BX564" s="75">
        <f>0.0526*BW564*Observaciones!$F563^1.218</f>
        <v>0</v>
      </c>
      <c r="BY564" s="27"/>
      <c r="BZ564" s="27"/>
      <c r="CA564" s="103"/>
      <c r="CB564" s="37"/>
    </row>
    <row r="565" spans="2:80" s="2" customFormat="1" ht="14.5" x14ac:dyDescent="0.35">
      <c r="B565" s="36"/>
      <c r="C565" s="74">
        <v>559</v>
      </c>
      <c r="D565" s="146">
        <f>ETo!$I564*((1-Constantes!$D$19)*ETo!$K564+ETo!$L564)</f>
        <v>1.1477984426825627</v>
      </c>
      <c r="E565" s="75">
        <f>MIN(D565*Constantes!$D$17,0.8*(H564+Observaciones!$F564-F565-G565-Constantes!$D$14))</f>
        <v>1.489861635959926E-2</v>
      </c>
      <c r="F565" s="75">
        <f>IF(Observaciones!$F564&gt;0.05*Constantes!$D$18,((Observaciones!$F564-0.05*Constantes!$D$18)^2)/(Observaciones!$F564+0.95*Constantes!$D$18),0)</f>
        <v>0</v>
      </c>
      <c r="G565" s="75">
        <f>MAX(0,H564+Observaciones!$F564-F565-Constantes!$D$13)</f>
        <v>0</v>
      </c>
      <c r="H565" s="75">
        <f>H564+Observaciones!$F564-F565-E565-G565-I564</f>
        <v>25.503468262022327</v>
      </c>
      <c r="I565" s="75">
        <f>MAX(0,(H565-Constantes!$D$14)*(1-EXP(-Constantes!$D$22)))</f>
        <v>4.7748588155789213E-5</v>
      </c>
      <c r="J565" s="75">
        <f t="shared" si="72"/>
        <v>134.03379660993062</v>
      </c>
      <c r="K565" s="75">
        <f>MAX(0,(J565-Constantes!$D$13)*(1-EXP(-Constantes!$D$23)))</f>
        <v>0.6460851268744493</v>
      </c>
      <c r="L565" s="75">
        <f t="shared" si="73"/>
        <v>0.64613287546260512</v>
      </c>
      <c r="M565" s="75">
        <f>0.0526*F565*Observaciones!$F564^1.218</f>
        <v>0</v>
      </c>
      <c r="N565" s="75">
        <f>M565*Constantes!$D$38</f>
        <v>0</v>
      </c>
      <c r="O565" s="75">
        <f t="shared" si="74"/>
        <v>0</v>
      </c>
      <c r="P565" s="15"/>
      <c r="Q565" s="120">
        <v>559</v>
      </c>
      <c r="R565" s="146">
        <f>ETo!$I564*((1-Constantes!$E$19)*ETo!$K564+ETo!$L564)</f>
        <v>1.1479824735560469</v>
      </c>
      <c r="S565" s="121">
        <f>MIN(R565*Constantes!$E$17,0.8*(V564+Observaciones!$F564-T565-U565-Constantes!$D$14))</f>
        <v>1.4898616359596419E-2</v>
      </c>
      <c r="T565" s="121">
        <f>IF(Observaciones!$F564&gt;0.05*Constantes!$E$18,((Observaciones!$F564-0.05*Constantes!$E$18)^2)/(Observaciones!$F564+0.95*Constantes!$E$18),0)</f>
        <v>0</v>
      </c>
      <c r="U565" s="121">
        <f>MAX(0,V564+Observaciones!$F564-T565-Constantes!$D$13)</f>
        <v>0</v>
      </c>
      <c r="V565" s="121">
        <f>V564+Observaciones!$F564-T565-S565-U565-W564</f>
        <v>25.503468262022327</v>
      </c>
      <c r="W565" s="121">
        <f>MAX(0,(V565-Constantes!$D$14)*(1-EXP(-Constantes!$D$22)))</f>
        <v>4.7748588155789213E-5</v>
      </c>
      <c r="X565" s="119">
        <f>X564+(Entradas!$E$19*U565-Y564)/(800*Entradas!$D$44)</f>
        <v>0</v>
      </c>
      <c r="Y565" s="119">
        <f>8000*Entradas!$D$45*X565/Constantes!$E$32</f>
        <v>0</v>
      </c>
      <c r="Z565" s="119">
        <f>10*Escenarios!$E$11*T565</f>
        <v>0</v>
      </c>
      <c r="AA565" s="119">
        <f>10*Escenarios!$E$11*Y565</f>
        <v>0</v>
      </c>
      <c r="AB565" s="119">
        <f>0.001*Observaciones!$F564*Escenarios!$E$9</f>
        <v>0</v>
      </c>
      <c r="AC565" s="119">
        <f>Observaciones!$I564</f>
        <v>0</v>
      </c>
      <c r="AD565" s="119">
        <f>MIN(0.0005*ETo!$M564*Escenarios!$E$9*(AH564/Constantes!$E$27)^(2/3),AH564+Z565+AA565+AB565+AC565)</f>
        <v>3.03849157699084</v>
      </c>
      <c r="AE565" s="119">
        <f>MIN(Constantes!$E$26*(AH564/Constantes!$E$27)^(2/3),AH564+Z565+AA565+AB565+AC565-AD565)</f>
        <v>17.340995920122182</v>
      </c>
      <c r="AF565" s="119">
        <f>MIN(Entradas!$E$20,AH564+Z565+AA565+AB565+AC565-AD565-AE565)</f>
        <v>1</v>
      </c>
      <c r="AG565" s="119">
        <f>MAX(0,AH564+Z565+AA565+AB565+AC565-AD565-AE565-AF565-Constantes!$E$27)</f>
        <v>0</v>
      </c>
      <c r="AH565" s="119">
        <f t="shared" si="75"/>
        <v>5361.0060339351458</v>
      </c>
      <c r="AI565" s="119">
        <f>(Escenarios!$E$11*S565+0.1*AD565)/(Escenarios!$E$12)</f>
        <v>2.3367183488718871E-2</v>
      </c>
      <c r="AJ565" s="119">
        <f>AG565/10/Escenarios!$E$12</f>
        <v>0</v>
      </c>
      <c r="AK565" s="119">
        <f>(Escenarios!$E$11*U565+0.1*AE565)/(Escenarios!$E$12)</f>
        <v>4.9545702628920524E-2</v>
      </c>
      <c r="AL565" s="121">
        <f t="shared" si="76"/>
        <v>139.83542257828097</v>
      </c>
      <c r="AM565" s="121">
        <f>MAX(0,(AL565-Constantes!$D$13)*(1-EXP(-Constantes!$D$23)))</f>
        <v>0.68615988472344025</v>
      </c>
      <c r="AN565" s="121">
        <f>AJ565+W565*Escenarios!$E$11/Escenarios!$E$12+AM565</f>
        <v>0.68620695118890807</v>
      </c>
      <c r="AO565" s="121">
        <f>0.0526*AJ565*Observaciones!$F564^1.218</f>
        <v>0</v>
      </c>
      <c r="AP565" s="121">
        <f>AO565*Constantes!$E$38</f>
        <v>0</v>
      </c>
      <c r="AQ565" s="121">
        <f t="shared" si="77"/>
        <v>0</v>
      </c>
      <c r="AR565" s="15"/>
      <c r="AS565" s="74">
        <v>559</v>
      </c>
      <c r="AT565" s="146">
        <f>ETo!$I564*((1-Constantes!$F$19)*ETo!$K564+ETo!$L564)</f>
        <v>1.1485680263353151</v>
      </c>
      <c r="AU565" s="121">
        <f>MIN(AT565*Constantes!$F$17,0.8*(AX564+Observaciones!$F564-AV565-AW565-Constantes!$D$14))</f>
        <v>1.4898616359590734E-2</v>
      </c>
      <c r="AV565" s="121">
        <f>IF(Observaciones!$F564&gt;0.05*Constantes!$F$18,((Observaciones!$F564-0.05*Constantes!$F$18)^2)/(Observaciones!$F564+0.95*Constantes!$F$18),0)</f>
        <v>0</v>
      </c>
      <c r="AW565" s="121">
        <f>MAX(0,AX564+Observaciones!$F564-AV565-Constantes!$D$13)</f>
        <v>0</v>
      </c>
      <c r="AX565" s="121">
        <f>AX564+Observaciones!$F564-AV565-AU565-AW565-AY564</f>
        <v>25.503468262022324</v>
      </c>
      <c r="AY565" s="121">
        <f>MAX(0,(AX565-Constantes!$D$14)*(1-EXP(-Constantes!$D$22)))</f>
        <v>4.7748588155740302E-5</v>
      </c>
      <c r="AZ565" s="119">
        <f>AZ564+(Entradas!$F$19*AW565-BA564)/(800*Entradas!$D$44)</f>
        <v>0</v>
      </c>
      <c r="BA565" s="119">
        <f>8000*Entradas!$D$45*AZ565/Constantes!$F$32</f>
        <v>0</v>
      </c>
      <c r="BB565" s="119">
        <f>10*Escenarios!$F$11*AV565</f>
        <v>0</v>
      </c>
      <c r="BC565" s="119">
        <f>10*Escenarios!$F$11*BA565</f>
        <v>0</v>
      </c>
      <c r="BD565" s="119">
        <f>0.001*Observaciones!$F564*Escenarios!$F$9</f>
        <v>0</v>
      </c>
      <c r="BE565" s="119">
        <f>Observaciones!$I564</f>
        <v>0</v>
      </c>
      <c r="BF565" s="119">
        <f>MIN(0.0005*ETo!$M564*Escenarios!$F$9*(BJ564/Constantes!$F$27)^(2/3),BJ564+BB565+BE565+BC565+BD565)</f>
        <v>5.2921076862541039</v>
      </c>
      <c r="BG565" s="119">
        <f>MIN(Constantes!$F$26*(BJ564/Constantes!$F$27)^(2/3),BJ564+BB565+BC565+BD565+BE565-BF565)</f>
        <v>30.202623726561121</v>
      </c>
      <c r="BH565" s="119">
        <f>MIN(Entradas!$F$20,BJ564+BB565+BC565+BD565+BE565-BF565-BG565)</f>
        <v>1</v>
      </c>
      <c r="BI565" s="119">
        <f>MAX(0,BJ564+BB565+BC565+BD565+BE565-BF565-BG565-BH565-Constantes!$F$27)</f>
        <v>0</v>
      </c>
      <c r="BJ565" s="119">
        <f t="shared" si="78"/>
        <v>1509.9726659073131</v>
      </c>
      <c r="BK565" s="119">
        <f>(Escenarios!$F$11*AU565+0.1*BF565)/(Escenarios!$F$12)</f>
        <v>2.9167574528340127E-2</v>
      </c>
      <c r="BL565" s="119">
        <f>BI565/10/Escenarios!$F$12</f>
        <v>0</v>
      </c>
      <c r="BM565" s="119">
        <f>(Escenarios!$F$11*AW565+0.1*BG565)/(Escenarios!$F$12)</f>
        <v>8.62932106473175E-2</v>
      </c>
      <c r="BN565" s="121">
        <f t="shared" si="79"/>
        <v>147.35956005858057</v>
      </c>
      <c r="BO565" s="121">
        <f>MAX(0,(BN565-Constantes!$D$13)*(1-EXP(-Constantes!$D$23)))</f>
        <v>0.73813289870097865</v>
      </c>
      <c r="BP565" s="121">
        <f>BL565+AY565*Escenarios!$F$11/Escenarios!$F$12+BO565</f>
        <v>0.73817791879838268</v>
      </c>
      <c r="BQ565" s="121">
        <f>0.0526*BL565*Observaciones!$F564^1.218</f>
        <v>0</v>
      </c>
      <c r="BR565" s="121">
        <f>BQ565*Constantes!$F$38</f>
        <v>0</v>
      </c>
      <c r="BS565" s="121">
        <f t="shared" si="80"/>
        <v>0</v>
      </c>
      <c r="BT565" s="15"/>
      <c r="BU565" s="74">
        <v>559</v>
      </c>
      <c r="BV565" s="75">
        <f>0.0526*Observaciones!$F564^2.218</f>
        <v>0</v>
      </c>
      <c r="BW565" s="75">
        <f>IF(Observaciones!$F564&gt;0.05*$CA$7,((Observaciones!$F564-0.05*$CA$7)^2)/(Observaciones!$F564+0.95*$CA$7),0)</f>
        <v>0</v>
      </c>
      <c r="BX565" s="75">
        <f>0.0526*BW565*Observaciones!$F564^1.218</f>
        <v>0</v>
      </c>
      <c r="BY565" s="27"/>
      <c r="BZ565" s="27"/>
      <c r="CA565" s="103"/>
      <c r="CB565" s="37"/>
    </row>
    <row r="566" spans="2:80" s="2" customFormat="1" ht="14.5" x14ac:dyDescent="0.35">
      <c r="B566" s="36"/>
      <c r="C566" s="74">
        <v>560</v>
      </c>
      <c r="D566" s="146">
        <f>ETo!$I565*((1-Constantes!$D$19)*ETo!$K565+ETo!$L565)</f>
        <v>1.135910783116505</v>
      </c>
      <c r="E566" s="75">
        <f>MIN(D566*Constantes!$D$17,0.8*(H565+Observaciones!$F565-F566-G566-Constantes!$D$14))</f>
        <v>0.56277460961785841</v>
      </c>
      <c r="F566" s="75">
        <f>IF(Observaciones!$F565&gt;0.05*Constantes!$D$18,((Observaciones!$F565-0.05*Constantes!$D$18)^2)/(Observaciones!$F565+0.95*Constantes!$D$18),0)</f>
        <v>0</v>
      </c>
      <c r="G566" s="75">
        <f>MAX(0,H565+Observaciones!$F565-F566-Constantes!$D$13)</f>
        <v>0</v>
      </c>
      <c r="H566" s="75">
        <f>H565+Observaciones!$F565-F566-E566-G566-I565</f>
        <v>25.640645903816313</v>
      </c>
      <c r="I566" s="75">
        <f>MAX(0,(H566-Constantes!$D$14)*(1-EXP(-Constantes!$D$22)))</f>
        <v>1.9363137196377175E-3</v>
      </c>
      <c r="J566" s="75">
        <f t="shared" si="72"/>
        <v>133.38771148305617</v>
      </c>
      <c r="K566" s="75">
        <f>MAX(0,(J566-Constantes!$D$13)*(1-EXP(-Constantes!$D$23)))</f>
        <v>0.64162229091250078</v>
      </c>
      <c r="L566" s="75">
        <f t="shared" si="73"/>
        <v>0.64355860463213854</v>
      </c>
      <c r="M566" s="75">
        <f>0.0526*F566*Observaciones!$F565^1.218</f>
        <v>0</v>
      </c>
      <c r="N566" s="75">
        <f>M566*Constantes!$D$38</f>
        <v>0</v>
      </c>
      <c r="O566" s="75">
        <f t="shared" si="74"/>
        <v>0</v>
      </c>
      <c r="P566" s="15"/>
      <c r="Q566" s="120">
        <v>560</v>
      </c>
      <c r="R566" s="146">
        <f>ETo!$I565*((1-Constantes!$E$19)*ETo!$K565+ETo!$L565)</f>
        <v>1.1360923683611786</v>
      </c>
      <c r="S566" s="121">
        <f>MIN(R566*Constantes!$E$17,0.8*(V565+Observaciones!$F565-T566-U566-Constantes!$D$14))</f>
        <v>0.56277460961785841</v>
      </c>
      <c r="T566" s="121">
        <f>IF(Observaciones!$F565&gt;0.05*Constantes!$E$18,((Observaciones!$F565-0.05*Constantes!$E$18)^2)/(Observaciones!$F565+0.95*Constantes!$E$18),0)</f>
        <v>0</v>
      </c>
      <c r="U566" s="121">
        <f>MAX(0,V565+Observaciones!$F565-T566-Constantes!$D$13)</f>
        <v>0</v>
      </c>
      <c r="V566" s="121">
        <f>V565+Observaciones!$F565-T566-S566-U566-W565</f>
        <v>25.640645903816313</v>
      </c>
      <c r="W566" s="121">
        <f>MAX(0,(V566-Constantes!$D$14)*(1-EXP(-Constantes!$D$22)))</f>
        <v>1.9363137196377175E-3</v>
      </c>
      <c r="X566" s="119">
        <f>X565+(Entradas!$E$19*U566-Y565)/(800*Entradas!$D$44)</f>
        <v>0</v>
      </c>
      <c r="Y566" s="119">
        <f>8000*Entradas!$D$45*X566/Constantes!$E$32</f>
        <v>0</v>
      </c>
      <c r="Z566" s="119">
        <f>10*Escenarios!$E$11*T566</f>
        <v>0</v>
      </c>
      <c r="AA566" s="119">
        <f>10*Escenarios!$E$11*Y566</f>
        <v>0</v>
      </c>
      <c r="AB566" s="119">
        <f>0.001*Observaciones!$F565*Escenarios!$E$9</f>
        <v>3.5</v>
      </c>
      <c r="AC566" s="119">
        <f>Observaciones!$I565</f>
        <v>0</v>
      </c>
      <c r="AD566" s="119">
        <f>MIN(0.0005*ETo!$M565*Escenarios!$E$9*(AH565/Constantes!$E$27)^(2/3),AH565+Z566+AA566+AB566+AC566)</f>
        <v>2.997444091178866</v>
      </c>
      <c r="AE566" s="119">
        <f>MIN(Constantes!$E$26*(AH565/Constantes!$E$27)^(2/3),AH565+Z566+AA566+AB566+AC566-AD566)</f>
        <v>17.295045108074845</v>
      </c>
      <c r="AF566" s="119">
        <f>MIN(Entradas!$E$20,AH565+Z566+AA566+AB566+AC566-AD566-AE566)</f>
        <v>1</v>
      </c>
      <c r="AG566" s="119">
        <f>MAX(0,AH565+Z566+AA566+AB566+AC566-AD566-AE566-AF566-Constantes!$E$27)</f>
        <v>0</v>
      </c>
      <c r="AH566" s="119">
        <f t="shared" si="75"/>
        <v>5343.2135447358914</v>
      </c>
      <c r="AI566" s="119">
        <f>(Escenarios!$E$11*S566+0.1*AD566)/(Escenarios!$E$12)</f>
        <v>0.56329909831239999</v>
      </c>
      <c r="AJ566" s="119">
        <f>AG566/10/Escenarios!$E$12</f>
        <v>0</v>
      </c>
      <c r="AK566" s="119">
        <f>(Escenarios!$E$11*U566+0.1*AE566)/(Escenarios!$E$12)</f>
        <v>4.9414414594499564E-2</v>
      </c>
      <c r="AL566" s="121">
        <f t="shared" si="76"/>
        <v>139.19867710815203</v>
      </c>
      <c r="AM566" s="121">
        <f>MAX(0,(AL566-Constantes!$D$13)*(1-EXP(-Constantes!$D$23)))</f>
        <v>0.68176156248307784</v>
      </c>
      <c r="AN566" s="121">
        <f>AJ566+W566*Escenarios!$E$11/Escenarios!$E$12+AM566</f>
        <v>0.68367021457814936</v>
      </c>
      <c r="AO566" s="121">
        <f>0.0526*AJ566*Observaciones!$F565^1.218</f>
        <v>0</v>
      </c>
      <c r="AP566" s="121">
        <f>AO566*Constantes!$E$38</f>
        <v>0</v>
      </c>
      <c r="AQ566" s="121">
        <f t="shared" si="77"/>
        <v>0</v>
      </c>
      <c r="AR566" s="15"/>
      <c r="AS566" s="74">
        <v>560</v>
      </c>
      <c r="AT566" s="146">
        <f>ETo!$I565*((1-Constantes!$F$19)*ETo!$K565+ETo!$L565)</f>
        <v>1.1366701395942322</v>
      </c>
      <c r="AU566" s="121">
        <f>MIN(AT566*Constantes!$F$17,0.8*(AX565+Observaciones!$F565-AV566-AW566-Constantes!$D$14))</f>
        <v>0.56277460961785553</v>
      </c>
      <c r="AV566" s="121">
        <f>IF(Observaciones!$F565&gt;0.05*Constantes!$F$18,((Observaciones!$F565-0.05*Constantes!$F$18)^2)/(Observaciones!$F565+0.95*Constantes!$F$18),0)</f>
        <v>0</v>
      </c>
      <c r="AW566" s="121">
        <f>MAX(0,AX565+Observaciones!$F565-AV566-Constantes!$D$13)</f>
        <v>0</v>
      </c>
      <c r="AX566" s="121">
        <f>AX565+Observaciones!$F565-AV566-AU566-AW566-AY565</f>
        <v>25.640645903816313</v>
      </c>
      <c r="AY566" s="121">
        <f>MAX(0,(AX566-Constantes!$D$14)*(1-EXP(-Constantes!$D$22)))</f>
        <v>1.9363137196377175E-3</v>
      </c>
      <c r="AZ566" s="119">
        <f>AZ565+(Entradas!$F$19*AW566-BA565)/(800*Entradas!$D$44)</f>
        <v>0</v>
      </c>
      <c r="BA566" s="119">
        <f>8000*Entradas!$D$45*AZ566/Constantes!$F$32</f>
        <v>0</v>
      </c>
      <c r="BB566" s="119">
        <f>10*Escenarios!$F$11*AV566</f>
        <v>0</v>
      </c>
      <c r="BC566" s="119">
        <f>10*Escenarios!$F$11*BA566</f>
        <v>0</v>
      </c>
      <c r="BD566" s="119">
        <f>0.001*Observaciones!$F565*Escenarios!$F$9</f>
        <v>14</v>
      </c>
      <c r="BE566" s="119">
        <f>Observaciones!$I565</f>
        <v>0</v>
      </c>
      <c r="BF566" s="119">
        <f>MIN(0.0005*ETo!$M565*Escenarios!$F$9*(BJ565/Constantes!$F$27)^(2/3),BJ565+BB566+BE566+BC566+BD566)</f>
        <v>5.1518072865724172</v>
      </c>
      <c r="BG566" s="119">
        <f>MIN(Constantes!$F$26*(BJ565/Constantes!$F$27)^(2/3),BJ565+BB566+BC566+BD566+BE566-BF566)</f>
        <v>29.725571753478867</v>
      </c>
      <c r="BH566" s="119">
        <f>MIN(Entradas!$F$20,BJ565+BB566+BC566+BD566+BE566-BF566-BG566)</f>
        <v>1</v>
      </c>
      <c r="BI566" s="119">
        <f>MAX(0,BJ565+BB566+BC566+BD566+BE566-BF566-BG566-BH566-Constantes!$F$27)</f>
        <v>0</v>
      </c>
      <c r="BJ566" s="119">
        <f t="shared" si="78"/>
        <v>1488.0952868672618</v>
      </c>
      <c r="BK566" s="119">
        <f>(Escenarios!$F$11*AU566+0.1*BF566)/(Escenarios!$F$12)</f>
        <v>0.54533550988704205</v>
      </c>
      <c r="BL566" s="119">
        <f>BI566/10/Escenarios!$F$12</f>
        <v>0</v>
      </c>
      <c r="BM566" s="119">
        <f>(Escenarios!$F$11*AW566+0.1*BG566)/(Escenarios!$F$12)</f>
        <v>8.4930205009939627E-2</v>
      </c>
      <c r="BN566" s="121">
        <f t="shared" si="79"/>
        <v>146.70635736488953</v>
      </c>
      <c r="BO566" s="121">
        <f>MAX(0,(BN566-Constantes!$D$13)*(1-EXP(-Constantes!$D$23)))</f>
        <v>0.73362089811376741</v>
      </c>
      <c r="BP566" s="121">
        <f>BL566+AY566*Escenarios!$F$11/Escenarios!$F$12+BO566</f>
        <v>0.73544656533514008</v>
      </c>
      <c r="BQ566" s="121">
        <f>0.0526*BL566*Observaciones!$F565^1.218</f>
        <v>0</v>
      </c>
      <c r="BR566" s="121">
        <f>BQ566*Constantes!$F$38</f>
        <v>0</v>
      </c>
      <c r="BS566" s="121">
        <f t="shared" si="80"/>
        <v>0</v>
      </c>
      <c r="BT566" s="15"/>
      <c r="BU566" s="74">
        <v>560</v>
      </c>
      <c r="BV566" s="75">
        <f>0.0526*Observaciones!$F565^2.218</f>
        <v>2.3845871367955355E-2</v>
      </c>
      <c r="BW566" s="75">
        <f>IF(Observaciones!$F565&gt;0.05*$CA$7,((Observaciones!$F565-0.05*$CA$7)^2)/(Observaciones!$F565+0.95*$CA$7),0)</f>
        <v>0</v>
      </c>
      <c r="BX566" s="75">
        <f>0.0526*BW566*Observaciones!$F565^1.218</f>
        <v>0</v>
      </c>
      <c r="BY566" s="27"/>
      <c r="BZ566" s="27"/>
      <c r="CA566" s="103"/>
      <c r="CB566" s="37"/>
    </row>
    <row r="567" spans="2:80" s="2" customFormat="1" ht="14.5" x14ac:dyDescent="0.35">
      <c r="B567" s="36"/>
      <c r="C567" s="74">
        <v>561</v>
      </c>
      <c r="D567" s="146">
        <f>ETo!$I566*((1-Constantes!$D$19)*ETo!$K566+ETo!$L566)</f>
        <v>1.0917875245071036</v>
      </c>
      <c r="E567" s="75">
        <f>MIN(D567*Constantes!$D$17,0.8*(H566+Observaciones!$F566-F567-G567-Constantes!$D$14))</f>
        <v>0.11251672305304794</v>
      </c>
      <c r="F567" s="75">
        <f>IF(Observaciones!$F566&gt;0.05*Constantes!$D$18,((Observaciones!$F566-0.05*Constantes!$D$18)^2)/(Observaciones!$F566+0.95*Constantes!$D$18),0)</f>
        <v>0</v>
      </c>
      <c r="G567" s="75">
        <f>MAX(0,H566+Observaciones!$F566-F567-Constantes!$D$13)</f>
        <v>0</v>
      </c>
      <c r="H567" s="75">
        <f>H566+Observaciones!$F566-F567-E567-G567-I566</f>
        <v>25.526192867043626</v>
      </c>
      <c r="I567" s="75">
        <f>MAX(0,(H567-Constantes!$D$14)*(1-EXP(-Constantes!$D$22)))</f>
        <v>3.6060494075570624E-4</v>
      </c>
      <c r="J567" s="75">
        <f t="shared" si="72"/>
        <v>132.74608919214367</v>
      </c>
      <c r="K567" s="75">
        <f>MAX(0,(J567-Constantes!$D$13)*(1-EXP(-Constantes!$D$23)))</f>
        <v>0.63719028201032324</v>
      </c>
      <c r="L567" s="75">
        <f t="shared" si="73"/>
        <v>0.63755088695107898</v>
      </c>
      <c r="M567" s="75">
        <f>0.0526*F567*Observaciones!$F566^1.218</f>
        <v>0</v>
      </c>
      <c r="N567" s="75">
        <f>M567*Constantes!$D$38</f>
        <v>0</v>
      </c>
      <c r="O567" s="75">
        <f t="shared" si="74"/>
        <v>0</v>
      </c>
      <c r="P567" s="15"/>
      <c r="Q567" s="120">
        <v>561</v>
      </c>
      <c r="R567" s="146">
        <f>ETo!$I566*((1-Constantes!$E$19)*ETo!$K566+ETo!$L566)</f>
        <v>1.0919608324062164</v>
      </c>
      <c r="S567" s="121">
        <f>MIN(R567*Constantes!$E$17,0.8*(V566+Observaciones!$F566-T567-U567-Constantes!$D$14))</f>
        <v>0.11251672305304794</v>
      </c>
      <c r="T567" s="121">
        <f>IF(Observaciones!$F566&gt;0.05*Constantes!$E$18,((Observaciones!$F566-0.05*Constantes!$E$18)^2)/(Observaciones!$F566+0.95*Constantes!$E$18),0)</f>
        <v>0</v>
      </c>
      <c r="U567" s="121">
        <f>MAX(0,V566+Observaciones!$F566-T567-Constantes!$D$13)</f>
        <v>0</v>
      </c>
      <c r="V567" s="121">
        <f>V566+Observaciones!$F566-T567-S567-U567-W566</f>
        <v>25.526192867043626</v>
      </c>
      <c r="W567" s="121">
        <f>MAX(0,(V567-Constantes!$D$14)*(1-EXP(-Constantes!$D$22)))</f>
        <v>3.6060494075570624E-4</v>
      </c>
      <c r="X567" s="119">
        <f>X566+(Entradas!$E$19*U567-Y566)/(800*Entradas!$D$44)</f>
        <v>0</v>
      </c>
      <c r="Y567" s="119">
        <f>8000*Entradas!$D$45*X567/Constantes!$E$32</f>
        <v>0</v>
      </c>
      <c r="Z567" s="119">
        <f>10*Escenarios!$E$11*T567</f>
        <v>0</v>
      </c>
      <c r="AA567" s="119">
        <f>10*Escenarios!$E$11*Y567</f>
        <v>0</v>
      </c>
      <c r="AB567" s="119">
        <f>0.001*Observaciones!$F566*Escenarios!$E$9</f>
        <v>0</v>
      </c>
      <c r="AC567" s="119">
        <f>Observaciones!$I566</f>
        <v>0</v>
      </c>
      <c r="AD567" s="119">
        <f>MIN(0.0005*ETo!$M566*Escenarios!$E$9*(AH566/Constantes!$E$27)^(2/3),AH566+Z567+AA567+AB567+AC567)</f>
        <v>2.8709903599046678</v>
      </c>
      <c r="AE567" s="119">
        <f>MIN(Constantes!$E$26*(AH566/Constantes!$E$27)^(2/3),AH566+Z567+AA567+AB567+AC567-AD567)</f>
        <v>17.256757223574493</v>
      </c>
      <c r="AF567" s="119">
        <f>MIN(Entradas!$E$20,AH566+Z567+AA567+AB567+AC567-AD567-AE567)</f>
        <v>1</v>
      </c>
      <c r="AG567" s="119">
        <f>MAX(0,AH566+Z567+AA567+AB567+AC567-AD567-AE567-AF567-Constantes!$E$27)</f>
        <v>0</v>
      </c>
      <c r="AH567" s="119">
        <f t="shared" si="75"/>
        <v>5322.0857971524119</v>
      </c>
      <c r="AI567" s="119">
        <f>(Escenarios!$E$11*S567+0.1*AD567)/(Escenarios!$E$12)</f>
        <v>0.11911217089487489</v>
      </c>
      <c r="AJ567" s="119">
        <f>AG567/10/Escenarios!$E$12</f>
        <v>0</v>
      </c>
      <c r="AK567" s="119">
        <f>(Escenarios!$E$11*U567+0.1*AE567)/(Escenarios!$E$12)</f>
        <v>4.9305020638784267E-2</v>
      </c>
      <c r="AL567" s="121">
        <f t="shared" si="76"/>
        <v>138.56622056630775</v>
      </c>
      <c r="AM567" s="121">
        <f>MAX(0,(AL567-Constantes!$D$13)*(1-EXP(-Constantes!$D$23)))</f>
        <v>0.67739286603441196</v>
      </c>
      <c r="AN567" s="121">
        <f>AJ567+W567*Escenarios!$E$11/Escenarios!$E$12+AM567</f>
        <v>0.67774831947601399</v>
      </c>
      <c r="AO567" s="121">
        <f>0.0526*AJ567*Observaciones!$F566^1.218</f>
        <v>0</v>
      </c>
      <c r="AP567" s="121">
        <f>AO567*Constantes!$E$38</f>
        <v>0</v>
      </c>
      <c r="AQ567" s="121">
        <f t="shared" si="77"/>
        <v>0</v>
      </c>
      <c r="AR567" s="15"/>
      <c r="AS567" s="74">
        <v>561</v>
      </c>
      <c r="AT567" s="146">
        <f>ETo!$I566*((1-Constantes!$F$19)*ETo!$K566+ETo!$L566)</f>
        <v>1.092512266630667</v>
      </c>
      <c r="AU567" s="121">
        <f>MIN(AT567*Constantes!$F$17,0.8*(AX566+Observaciones!$F566-AV567-AW567-Constantes!$D$14))</f>
        <v>0.11251672305304794</v>
      </c>
      <c r="AV567" s="121">
        <f>IF(Observaciones!$F566&gt;0.05*Constantes!$F$18,((Observaciones!$F566-0.05*Constantes!$F$18)^2)/(Observaciones!$F566+0.95*Constantes!$F$18),0)</f>
        <v>0</v>
      </c>
      <c r="AW567" s="121">
        <f>MAX(0,AX566+Observaciones!$F566-AV567-Constantes!$D$13)</f>
        <v>0</v>
      </c>
      <c r="AX567" s="121">
        <f>AX566+Observaciones!$F566-AV567-AU567-AW567-AY566</f>
        <v>25.526192867043626</v>
      </c>
      <c r="AY567" s="121">
        <f>MAX(0,(AX567-Constantes!$D$14)*(1-EXP(-Constantes!$D$22)))</f>
        <v>3.6060494075570624E-4</v>
      </c>
      <c r="AZ567" s="119">
        <f>AZ566+(Entradas!$F$19*AW567-BA566)/(800*Entradas!$D$44)</f>
        <v>0</v>
      </c>
      <c r="BA567" s="119">
        <f>8000*Entradas!$D$45*AZ567/Constantes!$F$32</f>
        <v>0</v>
      </c>
      <c r="BB567" s="119">
        <f>10*Escenarios!$F$11*AV567</f>
        <v>0</v>
      </c>
      <c r="BC567" s="119">
        <f>10*Escenarios!$F$11*BA567</f>
        <v>0</v>
      </c>
      <c r="BD567" s="119">
        <f>0.001*Observaciones!$F566*Escenarios!$F$9</f>
        <v>0</v>
      </c>
      <c r="BE567" s="119">
        <f>Observaciones!$I566</f>
        <v>0</v>
      </c>
      <c r="BF567" s="119">
        <f>MIN(0.0005*ETo!$M566*Escenarios!$F$9*(BJ566/Constantes!$F$27)^(2/3),BJ566+BB567+BE567+BC567+BD567)</f>
        <v>4.8975310579600402</v>
      </c>
      <c r="BG567" s="119">
        <f>MIN(Constantes!$F$26*(BJ566/Constantes!$F$27)^(2/3),BJ566+BB567+BC567+BD567+BE567-BF567)</f>
        <v>29.437752784700649</v>
      </c>
      <c r="BH567" s="119">
        <f>MIN(Entradas!$F$20,BJ566+BB567+BC567+BD567+BE567-BF567-BG567)</f>
        <v>1</v>
      </c>
      <c r="BI567" s="119">
        <f>MAX(0,BJ566+BB567+BC567+BD567+BE567-BF567-BG567-BH567-Constantes!$F$27)</f>
        <v>0</v>
      </c>
      <c r="BJ567" s="119">
        <f t="shared" si="78"/>
        <v>1452.760003024601</v>
      </c>
      <c r="BK567" s="119">
        <f>(Escenarios!$F$11*AU567+0.1*BF567)/(Escenarios!$F$12)</f>
        <v>0.12008014190133104</v>
      </c>
      <c r="BL567" s="119">
        <f>BI567/10/Escenarios!$F$12</f>
        <v>0</v>
      </c>
      <c r="BM567" s="119">
        <f>(Escenarios!$F$11*AW567+0.1*BG567)/(Escenarios!$F$12)</f>
        <v>8.4107865099144724E-2</v>
      </c>
      <c r="BN567" s="121">
        <f t="shared" si="79"/>
        <v>146.05684433187491</v>
      </c>
      <c r="BO567" s="121">
        <f>MAX(0,(BN567-Constantes!$D$13)*(1-EXP(-Constantes!$D$23)))</f>
        <v>0.72913438387451435</v>
      </c>
      <c r="BP567" s="121">
        <f>BL567+AY567*Escenarios!$F$11/Escenarios!$F$12+BO567</f>
        <v>0.7294743828186554</v>
      </c>
      <c r="BQ567" s="121">
        <f>0.0526*BL567*Observaciones!$F566^1.218</f>
        <v>0</v>
      </c>
      <c r="BR567" s="121">
        <f>BQ567*Constantes!$F$38</f>
        <v>0</v>
      </c>
      <c r="BS567" s="121">
        <f t="shared" si="80"/>
        <v>0</v>
      </c>
      <c r="BT567" s="15"/>
      <c r="BU567" s="74">
        <v>561</v>
      </c>
      <c r="BV567" s="75">
        <f>0.0526*Observaciones!$F566^2.218</f>
        <v>0</v>
      </c>
      <c r="BW567" s="75">
        <f>IF(Observaciones!$F566&gt;0.05*$CA$7,((Observaciones!$F566-0.05*$CA$7)^2)/(Observaciones!$F566+0.95*$CA$7),0)</f>
        <v>0</v>
      </c>
      <c r="BX567" s="75">
        <f>0.0526*BW567*Observaciones!$F566^1.218</f>
        <v>0</v>
      </c>
      <c r="BY567" s="27"/>
      <c r="BZ567" s="27"/>
      <c r="CA567" s="103"/>
      <c r="CB567" s="37"/>
    </row>
    <row r="568" spans="2:80" s="2" customFormat="1" ht="14.5" x14ac:dyDescent="0.35">
      <c r="B568" s="36"/>
      <c r="C568" s="74">
        <v>562</v>
      </c>
      <c r="D568" s="146">
        <f>ETo!$I567*((1-Constantes!$D$19)*ETo!$K567+ETo!$L567)</f>
        <v>1.1221441293867911</v>
      </c>
      <c r="E568" s="75">
        <f>MIN(D568*Constantes!$D$17,0.8*(H567+Observaciones!$F567-F568-G568-Constantes!$D$14))</f>
        <v>2.0954293634898136E-2</v>
      </c>
      <c r="F568" s="75">
        <f>IF(Observaciones!$F567&gt;0.05*Constantes!$D$18,((Observaciones!$F567-0.05*Constantes!$D$18)^2)/(Observaciones!$F567+0.95*Constantes!$D$18),0)</f>
        <v>0</v>
      </c>
      <c r="G568" s="75">
        <f>MAX(0,H567+Observaciones!$F567-F568-Constantes!$D$13)</f>
        <v>0</v>
      </c>
      <c r="H568" s="75">
        <f>H567+Observaciones!$F567-F568-E568-G568-I567</f>
        <v>25.504877968467973</v>
      </c>
      <c r="I568" s="75">
        <f>MAX(0,(H568-Constantes!$D$14)*(1-EXP(-Constantes!$D$22)))</f>
        <v>6.7156433370610562E-5</v>
      </c>
      <c r="J568" s="75">
        <f t="shared" si="72"/>
        <v>132.10889891013335</v>
      </c>
      <c r="K568" s="75">
        <f>MAX(0,(J568-Constantes!$D$13)*(1-EXP(-Constantes!$D$23)))</f>
        <v>0.6327888872298606</v>
      </c>
      <c r="L568" s="75">
        <f t="shared" si="73"/>
        <v>0.63285604366323123</v>
      </c>
      <c r="M568" s="75">
        <f>0.0526*F568*Observaciones!$F567^1.218</f>
        <v>0</v>
      </c>
      <c r="N568" s="75">
        <f>M568*Constantes!$D$38</f>
        <v>0</v>
      </c>
      <c r="O568" s="75">
        <f t="shared" si="74"/>
        <v>0</v>
      </c>
      <c r="P568" s="15"/>
      <c r="Q568" s="120">
        <v>562</v>
      </c>
      <c r="R568" s="146">
        <f>ETo!$I567*((1-Constantes!$E$19)*ETo!$K567+ETo!$L567)</f>
        <v>1.1223225522286318</v>
      </c>
      <c r="S568" s="121">
        <f>MIN(R568*Constantes!$E$17,0.8*(V567+Observaciones!$F567-T568-U568-Constantes!$D$14))</f>
        <v>2.0954293634898136E-2</v>
      </c>
      <c r="T568" s="121">
        <f>IF(Observaciones!$F567&gt;0.05*Constantes!$E$18,((Observaciones!$F567-0.05*Constantes!$E$18)^2)/(Observaciones!$F567+0.95*Constantes!$E$18),0)</f>
        <v>0</v>
      </c>
      <c r="U568" s="121">
        <f>MAX(0,V567+Observaciones!$F567-T568-Constantes!$D$13)</f>
        <v>0</v>
      </c>
      <c r="V568" s="121">
        <f>V567+Observaciones!$F567-T568-S568-U568-W567</f>
        <v>25.504877968467973</v>
      </c>
      <c r="W568" s="121">
        <f>MAX(0,(V568-Constantes!$D$14)*(1-EXP(-Constantes!$D$22)))</f>
        <v>6.7156433370610562E-5</v>
      </c>
      <c r="X568" s="119">
        <f>X567+(Entradas!$E$19*U568-Y567)/(800*Entradas!$D$44)</f>
        <v>0</v>
      </c>
      <c r="Y568" s="119">
        <f>8000*Entradas!$D$45*X568/Constantes!$E$32</f>
        <v>0</v>
      </c>
      <c r="Z568" s="119">
        <f>10*Escenarios!$E$11*T568</f>
        <v>0</v>
      </c>
      <c r="AA568" s="119">
        <f>10*Escenarios!$E$11*Y568</f>
        <v>0</v>
      </c>
      <c r="AB568" s="119">
        <f>0.001*Observaciones!$F567*Escenarios!$E$9</f>
        <v>0</v>
      </c>
      <c r="AC568" s="119">
        <f>Observaciones!$I567</f>
        <v>0</v>
      </c>
      <c r="AD568" s="119">
        <f>MIN(0.0005*ETo!$M567*Escenarios!$E$9*(AH567/Constantes!$E$27)^(2/3),AH567+Z568+AA568+AB568+AC568)</f>
        <v>2.9439124784380288</v>
      </c>
      <c r="AE568" s="119">
        <f>MIN(Constantes!$E$26*(AH567/Constantes!$E$27)^(2/3),AH567+Z568+AA568+AB568+AC568-AD568)</f>
        <v>17.211236912910877</v>
      </c>
      <c r="AF568" s="119">
        <f>MIN(Entradas!$E$20,AH567+Z568+AA568+AB568+AC568-AD568-AE568)</f>
        <v>1</v>
      </c>
      <c r="AG568" s="119">
        <f>MAX(0,AH567+Z568+AA568+AB568+AC568-AD568-AE568-AF568-Constantes!$E$27)</f>
        <v>0</v>
      </c>
      <c r="AH568" s="119">
        <f t="shared" si="75"/>
        <v>5300.9306477610635</v>
      </c>
      <c r="AI568" s="119">
        <f>(Escenarios!$E$11*S568+0.1*AD568)/(Escenarios!$E$12)</f>
        <v>2.9066125092793955E-2</v>
      </c>
      <c r="AJ568" s="119">
        <f>AG568/10/Escenarios!$E$12</f>
        <v>0</v>
      </c>
      <c r="AK568" s="119">
        <f>(Escenarios!$E$11*U568+0.1*AE568)/(Escenarios!$E$12)</f>
        <v>4.9174962608316795E-2</v>
      </c>
      <c r="AL568" s="121">
        <f t="shared" si="76"/>
        <v>137.93800266288164</v>
      </c>
      <c r="AM568" s="121">
        <f>MAX(0,(AL568-Constantes!$D$13)*(1-EXP(-Constantes!$D$23)))</f>
        <v>0.67305344799996047</v>
      </c>
      <c r="AN568" s="121">
        <f>AJ568+W568*Escenarios!$E$11/Escenarios!$E$12+AM568</f>
        <v>0.67311964505571154</v>
      </c>
      <c r="AO568" s="121">
        <f>0.0526*AJ568*Observaciones!$F567^1.218</f>
        <v>0</v>
      </c>
      <c r="AP568" s="121">
        <f>AO568*Constantes!$E$38</f>
        <v>0</v>
      </c>
      <c r="AQ568" s="121">
        <f t="shared" si="77"/>
        <v>0</v>
      </c>
      <c r="AR568" s="15"/>
      <c r="AS568" s="74">
        <v>562</v>
      </c>
      <c r="AT568" s="146">
        <f>ETo!$I567*((1-Constantes!$F$19)*ETo!$K567+ETo!$L567)</f>
        <v>1.1228902612708513</v>
      </c>
      <c r="AU568" s="121">
        <f>MIN(AT568*Constantes!$F$17,0.8*(AX567+Observaciones!$F567-AV568-AW568-Constantes!$D$14))</f>
        <v>2.0954293634898136E-2</v>
      </c>
      <c r="AV568" s="121">
        <f>IF(Observaciones!$F567&gt;0.05*Constantes!$F$18,((Observaciones!$F567-0.05*Constantes!$F$18)^2)/(Observaciones!$F567+0.95*Constantes!$F$18),0)</f>
        <v>0</v>
      </c>
      <c r="AW568" s="121">
        <f>MAX(0,AX567+Observaciones!$F567-AV568-Constantes!$D$13)</f>
        <v>0</v>
      </c>
      <c r="AX568" s="121">
        <f>AX567+Observaciones!$F567-AV568-AU568-AW568-AY567</f>
        <v>25.504877968467973</v>
      </c>
      <c r="AY568" s="121">
        <f>MAX(0,(AX568-Constantes!$D$14)*(1-EXP(-Constantes!$D$22)))</f>
        <v>6.7156433370610562E-5</v>
      </c>
      <c r="AZ568" s="119">
        <f>AZ567+(Entradas!$F$19*AW568-BA567)/(800*Entradas!$D$44)</f>
        <v>0</v>
      </c>
      <c r="BA568" s="119">
        <f>8000*Entradas!$D$45*AZ568/Constantes!$F$32</f>
        <v>0</v>
      </c>
      <c r="BB568" s="119">
        <f>10*Escenarios!$F$11*AV568</f>
        <v>0</v>
      </c>
      <c r="BC568" s="119">
        <f>10*Escenarios!$F$11*BA568</f>
        <v>0</v>
      </c>
      <c r="BD568" s="119">
        <f>0.001*Observaciones!$F567*Escenarios!$F$9</f>
        <v>0</v>
      </c>
      <c r="BE568" s="119">
        <f>Observaciones!$I567</f>
        <v>0</v>
      </c>
      <c r="BF568" s="119">
        <f>MIN(0.0005*ETo!$M567*Escenarios!$F$9*(BJ567/Constantes!$F$27)^(2/3),BJ567+BB568+BE568+BC568+BD568)</f>
        <v>4.9551813607315101</v>
      </c>
      <c r="BG568" s="119">
        <f>MIN(Constantes!$F$26*(BJ567/Constantes!$F$27)^(2/3),BJ567+BB568+BC568+BD568+BE568-BF568)</f>
        <v>28.969883096266589</v>
      </c>
      <c r="BH568" s="119">
        <f>MIN(Entradas!$F$20,BJ567+BB568+BC568+BD568+BE568-BF568-BG568)</f>
        <v>1</v>
      </c>
      <c r="BI568" s="119">
        <f>MAX(0,BJ567+BB568+BC568+BD568+BE568-BF568-BG568-BH568-Constantes!$F$27)</f>
        <v>0</v>
      </c>
      <c r="BJ568" s="119">
        <f t="shared" si="78"/>
        <v>1417.8349385676029</v>
      </c>
      <c r="BK568" s="119">
        <f>(Escenarios!$F$11*AU568+0.1*BF568)/(Escenarios!$F$12)</f>
        <v>3.3914566457851125E-2</v>
      </c>
      <c r="BL568" s="119">
        <f>BI568/10/Escenarios!$F$12</f>
        <v>0</v>
      </c>
      <c r="BM568" s="119">
        <f>(Escenarios!$F$11*AW568+0.1*BG568)/(Escenarios!$F$12)</f>
        <v>8.2771094560761677E-2</v>
      </c>
      <c r="BN568" s="121">
        <f t="shared" si="79"/>
        <v>145.41048104256117</v>
      </c>
      <c r="BO568" s="121">
        <f>MAX(0,(BN568-Constantes!$D$13)*(1-EXP(-Constantes!$D$23)))</f>
        <v>0.72466962650424716</v>
      </c>
      <c r="BP568" s="121">
        <f>BL568+AY568*Escenarios!$F$11/Escenarios!$F$12+BO568</f>
        <v>0.7247329454271394</v>
      </c>
      <c r="BQ568" s="121">
        <f>0.0526*BL568*Observaciones!$F567^1.218</f>
        <v>0</v>
      </c>
      <c r="BR568" s="121">
        <f>BQ568*Constantes!$F$38</f>
        <v>0</v>
      </c>
      <c r="BS568" s="121">
        <f t="shared" si="80"/>
        <v>0</v>
      </c>
      <c r="BT568" s="15"/>
      <c r="BU568" s="74">
        <v>562</v>
      </c>
      <c r="BV568" s="75">
        <f>0.0526*Observaciones!$F567^2.218</f>
        <v>0</v>
      </c>
      <c r="BW568" s="75">
        <f>IF(Observaciones!$F567&gt;0.05*$CA$7,((Observaciones!$F567-0.05*$CA$7)^2)/(Observaciones!$F567+0.95*$CA$7),0)</f>
        <v>0</v>
      </c>
      <c r="BX568" s="75">
        <f>0.0526*BW568*Observaciones!$F567^1.218</f>
        <v>0</v>
      </c>
      <c r="BY568" s="27"/>
      <c r="BZ568" s="27"/>
      <c r="CA568" s="103"/>
      <c r="CB568" s="37"/>
    </row>
    <row r="569" spans="2:80" s="2" customFormat="1" ht="14.5" x14ac:dyDescent="0.35">
      <c r="B569" s="36"/>
      <c r="C569" s="74">
        <v>563</v>
      </c>
      <c r="D569" s="146">
        <f>ETo!$I568*((1-Constantes!$D$19)*ETo!$K568+ETo!$L568)</f>
        <v>1.149752589105975</v>
      </c>
      <c r="E569" s="75">
        <f>MIN(D569*Constantes!$D$17,0.8*(H568+Observaciones!$F568-F569-G569-Constantes!$D$14))</f>
        <v>3.902374774375517E-3</v>
      </c>
      <c r="F569" s="75">
        <f>IF(Observaciones!$F568&gt;0.05*Constantes!$D$18,((Observaciones!$F568-0.05*Constantes!$D$18)^2)/(Observaciones!$F568+0.95*Constantes!$D$18),0)</f>
        <v>0</v>
      </c>
      <c r="G569" s="75">
        <f>MAX(0,H568+Observaciones!$F568-F569-Constantes!$D$13)</f>
        <v>0</v>
      </c>
      <c r="H569" s="75">
        <f>H568+Observaciones!$F568-F569-E569-G569-I568</f>
        <v>25.500908437260225</v>
      </c>
      <c r="I569" s="75">
        <f>MAX(0,(H569-Constantes!$D$14)*(1-EXP(-Constantes!$D$22)))</f>
        <v>1.2506724210715525E-5</v>
      </c>
      <c r="J569" s="75">
        <f t="shared" si="72"/>
        <v>131.4761100229035</v>
      </c>
      <c r="K569" s="75">
        <f>MAX(0,(J569-Constantes!$D$13)*(1-EXP(-Constantes!$D$23)))</f>
        <v>0.62841789510392743</v>
      </c>
      <c r="L569" s="75">
        <f t="shared" si="73"/>
        <v>0.62843040182813814</v>
      </c>
      <c r="M569" s="75">
        <f>0.0526*F569*Observaciones!$F568^1.218</f>
        <v>0</v>
      </c>
      <c r="N569" s="75">
        <f>M569*Constantes!$D$38</f>
        <v>0</v>
      </c>
      <c r="O569" s="75">
        <f t="shared" si="74"/>
        <v>0</v>
      </c>
      <c r="P569" s="15"/>
      <c r="Q569" s="120">
        <v>563</v>
      </c>
      <c r="R569" s="146">
        <f>ETo!$I568*((1-Constantes!$E$19)*ETo!$K568+ETo!$L568)</f>
        <v>1.1499355626266621</v>
      </c>
      <c r="S569" s="121">
        <f>MIN(R569*Constantes!$E$17,0.8*(V568+Observaciones!$F568-T569-U569-Constantes!$D$14))</f>
        <v>3.902374774375517E-3</v>
      </c>
      <c r="T569" s="121">
        <f>IF(Observaciones!$F568&gt;0.05*Constantes!$E$18,((Observaciones!$F568-0.05*Constantes!$E$18)^2)/(Observaciones!$F568+0.95*Constantes!$E$18),0)</f>
        <v>0</v>
      </c>
      <c r="U569" s="121">
        <f>MAX(0,V568+Observaciones!$F568-T569-Constantes!$D$13)</f>
        <v>0</v>
      </c>
      <c r="V569" s="121">
        <f>V568+Observaciones!$F568-T569-S569-U569-W568</f>
        <v>25.500908437260225</v>
      </c>
      <c r="W569" s="121">
        <f>MAX(0,(V569-Constantes!$D$14)*(1-EXP(-Constantes!$D$22)))</f>
        <v>1.2506724210715525E-5</v>
      </c>
      <c r="X569" s="119">
        <f>X568+(Entradas!$E$19*U569-Y568)/(800*Entradas!$D$44)</f>
        <v>0</v>
      </c>
      <c r="Y569" s="119">
        <f>8000*Entradas!$D$45*X569/Constantes!$E$32</f>
        <v>0</v>
      </c>
      <c r="Z569" s="119">
        <f>10*Escenarios!$E$11*T569</f>
        <v>0</v>
      </c>
      <c r="AA569" s="119">
        <f>10*Escenarios!$E$11*Y569</f>
        <v>0</v>
      </c>
      <c r="AB569" s="119">
        <f>0.001*Observaciones!$F568*Escenarios!$E$9</f>
        <v>0</v>
      </c>
      <c r="AC569" s="119">
        <f>Observaciones!$I568</f>
        <v>0</v>
      </c>
      <c r="AD569" s="119">
        <f>MIN(0.0005*ETo!$M568*Escenarios!$E$9*(AH568/Constantes!$E$27)^(2/3),AH568+Z569+AA569+AB569+AC569)</f>
        <v>3.0088203055626952</v>
      </c>
      <c r="AE569" s="119">
        <f>MIN(Constantes!$E$26*(AH568/Constantes!$E$27)^(2/3),AH568+Z569+AA569+AB569+AC569-AD569)</f>
        <v>17.165597170908566</v>
      </c>
      <c r="AF569" s="119">
        <f>MIN(Entradas!$E$20,AH568+Z569+AA569+AB569+AC569-AD569-AE569)</f>
        <v>1</v>
      </c>
      <c r="AG569" s="119">
        <f>MAX(0,AH568+Z569+AA569+AB569+AC569-AD569-AE569-AF569-Constantes!$E$27)</f>
        <v>0</v>
      </c>
      <c r="AH569" s="119">
        <f t="shared" si="75"/>
        <v>5279.7562302845918</v>
      </c>
      <c r="AI569" s="119">
        <f>(Escenarios!$E$11*S569+0.1*AD569)/(Escenarios!$E$12)</f>
        <v>1.2443256007777855E-2</v>
      </c>
      <c r="AJ569" s="119">
        <f>AG569/10/Escenarios!$E$12</f>
        <v>0</v>
      </c>
      <c r="AK569" s="119">
        <f>(Escenarios!$E$11*U569+0.1*AE569)/(Escenarios!$E$12)</f>
        <v>4.9044563345453047E-2</v>
      </c>
      <c r="AL569" s="121">
        <f t="shared" si="76"/>
        <v>137.31399377822714</v>
      </c>
      <c r="AM569" s="121">
        <f>MAX(0,(AL569-Constantes!$D$13)*(1-EXP(-Constantes!$D$23)))</f>
        <v>0.6687431037818794</v>
      </c>
      <c r="AN569" s="121">
        <f>AJ569+W569*Escenarios!$E$11/Escenarios!$E$12+AM569</f>
        <v>0.66875543183860142</v>
      </c>
      <c r="AO569" s="121">
        <f>0.0526*AJ569*Observaciones!$F568^1.218</f>
        <v>0</v>
      </c>
      <c r="AP569" s="121">
        <f>AO569*Constantes!$E$38</f>
        <v>0</v>
      </c>
      <c r="AQ569" s="121">
        <f t="shared" si="77"/>
        <v>0</v>
      </c>
      <c r="AR569" s="15"/>
      <c r="AS569" s="74">
        <v>563</v>
      </c>
      <c r="AT569" s="146">
        <f>ETo!$I568*((1-Constantes!$F$19)*ETo!$K568+ETo!$L568)</f>
        <v>1.1505177511015754</v>
      </c>
      <c r="AU569" s="121">
        <f>MIN(AT569*Constantes!$F$17,0.8*(AX568+Observaciones!$F568-AV569-AW569-Constantes!$D$14))</f>
        <v>3.902374774375517E-3</v>
      </c>
      <c r="AV569" s="121">
        <f>IF(Observaciones!$F568&gt;0.05*Constantes!$F$18,((Observaciones!$F568-0.05*Constantes!$F$18)^2)/(Observaciones!$F568+0.95*Constantes!$F$18),0)</f>
        <v>0</v>
      </c>
      <c r="AW569" s="121">
        <f>MAX(0,AX568+Observaciones!$F568-AV569-Constantes!$D$13)</f>
        <v>0</v>
      </c>
      <c r="AX569" s="121">
        <f>AX568+Observaciones!$F568-AV569-AU569-AW569-AY568</f>
        <v>25.500908437260225</v>
      </c>
      <c r="AY569" s="121">
        <f>MAX(0,(AX569-Constantes!$D$14)*(1-EXP(-Constantes!$D$22)))</f>
        <v>1.2506724210715525E-5</v>
      </c>
      <c r="AZ569" s="119">
        <f>AZ568+(Entradas!$F$19*AW569-BA568)/(800*Entradas!$D$44)</f>
        <v>0</v>
      </c>
      <c r="BA569" s="119">
        <f>8000*Entradas!$D$45*AZ569/Constantes!$F$32</f>
        <v>0</v>
      </c>
      <c r="BB569" s="119">
        <f>10*Escenarios!$F$11*AV569</f>
        <v>0</v>
      </c>
      <c r="BC569" s="119">
        <f>10*Escenarios!$F$11*BA569</f>
        <v>0</v>
      </c>
      <c r="BD569" s="119">
        <f>0.001*Observaciones!$F568*Escenarios!$F$9</f>
        <v>0</v>
      </c>
      <c r="BE569" s="119">
        <f>Observaciones!$I568</f>
        <v>0</v>
      </c>
      <c r="BF569" s="119">
        <f>MIN(0.0005*ETo!$M568*Escenarios!$F$9*(BJ568/Constantes!$F$27)^(2/3),BJ568+BB569+BE569+BC569+BD569)</f>
        <v>4.9961861426949552</v>
      </c>
      <c r="BG569" s="119">
        <f>MIN(Constantes!$F$26*(BJ568/Constantes!$F$27)^(2/3),BJ568+BB569+BC569+BD569+BE569-BF569)</f>
        <v>28.50370245036558</v>
      </c>
      <c r="BH569" s="119">
        <f>MIN(Entradas!$F$20,BJ568+BB569+BC569+BD569+BE569-BF569-BG569)</f>
        <v>1</v>
      </c>
      <c r="BI569" s="119">
        <f>MAX(0,BJ568+BB569+BC569+BD569+BE569-BF569-BG569-BH569-Constantes!$F$27)</f>
        <v>0</v>
      </c>
      <c r="BJ569" s="119">
        <f t="shared" si="78"/>
        <v>1383.3350499745422</v>
      </c>
      <c r="BK569" s="119">
        <f>(Escenarios!$F$11*AU569+0.1*BF569)/(Escenarios!$F$12)</f>
        <v>1.7954199480682501E-2</v>
      </c>
      <c r="BL569" s="119">
        <f>BI569/10/Escenarios!$F$12</f>
        <v>0</v>
      </c>
      <c r="BM569" s="119">
        <f>(Escenarios!$F$11*AW569+0.1*BG569)/(Escenarios!$F$12)</f>
        <v>8.1439149858187371E-2</v>
      </c>
      <c r="BN569" s="121">
        <f t="shared" si="79"/>
        <v>144.76725056591513</v>
      </c>
      <c r="BO569" s="121">
        <f>MAX(0,(BN569-Constantes!$D$13)*(1-EXP(-Constantes!$D$23)))</f>
        <v>0.7202265090517771</v>
      </c>
      <c r="BP569" s="121">
        <f>BL569+AY569*Escenarios!$F$11/Escenarios!$F$12+BO569</f>
        <v>0.72023830110603293</v>
      </c>
      <c r="BQ569" s="121">
        <f>0.0526*BL569*Observaciones!$F568^1.218</f>
        <v>0</v>
      </c>
      <c r="BR569" s="121">
        <f>BQ569*Constantes!$F$38</f>
        <v>0</v>
      </c>
      <c r="BS569" s="121">
        <f t="shared" si="80"/>
        <v>0</v>
      </c>
      <c r="BT569" s="15"/>
      <c r="BU569" s="74">
        <v>563</v>
      </c>
      <c r="BV569" s="75">
        <f>0.0526*Observaciones!$F568^2.218</f>
        <v>0</v>
      </c>
      <c r="BW569" s="75">
        <f>IF(Observaciones!$F568&gt;0.05*$CA$7,((Observaciones!$F568-0.05*$CA$7)^2)/(Observaciones!$F568+0.95*$CA$7),0)</f>
        <v>0</v>
      </c>
      <c r="BX569" s="75">
        <f>0.0526*BW569*Observaciones!$F568^1.218</f>
        <v>0</v>
      </c>
      <c r="BY569" s="27"/>
      <c r="BZ569" s="27"/>
      <c r="CA569" s="103"/>
      <c r="CB569" s="37"/>
    </row>
    <row r="570" spans="2:80" s="2" customFormat="1" ht="14.5" x14ac:dyDescent="0.35">
      <c r="B570" s="36"/>
      <c r="C570" s="74">
        <v>564</v>
      </c>
      <c r="D570" s="146">
        <f>ETo!$I569*((1-Constantes!$D$19)*ETo!$K569+ETo!$L569)</f>
        <v>1.1877928098923614</v>
      </c>
      <c r="E570" s="75">
        <f>MIN(D570*Constantes!$D$17,0.8*(H569+Observaciones!$F569-F570-G570-Constantes!$D$14))</f>
        <v>7.2674980817737382E-4</v>
      </c>
      <c r="F570" s="75">
        <f>IF(Observaciones!$F569&gt;0.05*Constantes!$D$18,((Observaciones!$F569-0.05*Constantes!$D$18)^2)/(Observaciones!$F569+0.95*Constantes!$D$18),0)</f>
        <v>0</v>
      </c>
      <c r="G570" s="75">
        <f>MAX(0,H569+Observaciones!$F569-F570-Constantes!$D$13)</f>
        <v>0</v>
      </c>
      <c r="H570" s="75">
        <f>H569+Observaciones!$F569-F570-E570-G570-I569</f>
        <v>25.500169180727838</v>
      </c>
      <c r="I570" s="75">
        <f>MAX(0,(H570-Constantes!$D$14)*(1-EXP(-Constantes!$D$22)))</f>
        <v>2.3291610741208628E-6</v>
      </c>
      <c r="J570" s="75">
        <f t="shared" si="72"/>
        <v>130.84769212779958</v>
      </c>
      <c r="K570" s="75">
        <f>MAX(0,(J570-Constantes!$D$13)*(1-EXP(-Constantes!$D$23)))</f>
        <v>0.62407709562604885</v>
      </c>
      <c r="L570" s="75">
        <f t="shared" si="73"/>
        <v>0.62407942478712297</v>
      </c>
      <c r="M570" s="75">
        <f>0.0526*F570*Observaciones!$F569^1.218</f>
        <v>0</v>
      </c>
      <c r="N570" s="75">
        <f>M570*Constantes!$D$38</f>
        <v>0</v>
      </c>
      <c r="O570" s="75">
        <f t="shared" si="74"/>
        <v>0</v>
      </c>
      <c r="P570" s="15"/>
      <c r="Q570" s="120">
        <v>564</v>
      </c>
      <c r="R570" s="146">
        <f>ETo!$I569*((1-Constantes!$E$19)*ETo!$K569+ETo!$L569)</f>
        <v>1.1879820877723792</v>
      </c>
      <c r="S570" s="121">
        <f>MIN(R570*Constantes!$E$17,0.8*(V569+Observaciones!$F569-T570-U570-Constantes!$D$14))</f>
        <v>7.2674980817737382E-4</v>
      </c>
      <c r="T570" s="121">
        <f>IF(Observaciones!$F569&gt;0.05*Constantes!$E$18,((Observaciones!$F569-0.05*Constantes!$E$18)^2)/(Observaciones!$F569+0.95*Constantes!$E$18),0)</f>
        <v>0</v>
      </c>
      <c r="U570" s="121">
        <f>MAX(0,V569+Observaciones!$F569-T570-Constantes!$D$13)</f>
        <v>0</v>
      </c>
      <c r="V570" s="121">
        <f>V569+Observaciones!$F569-T570-S570-U570-W569</f>
        <v>25.500169180727838</v>
      </c>
      <c r="W570" s="121">
        <f>MAX(0,(V570-Constantes!$D$14)*(1-EXP(-Constantes!$D$22)))</f>
        <v>2.3291610741208628E-6</v>
      </c>
      <c r="X570" s="119">
        <f>X569+(Entradas!$E$19*U570-Y569)/(800*Entradas!$D$44)</f>
        <v>0</v>
      </c>
      <c r="Y570" s="119">
        <f>8000*Entradas!$D$45*X570/Constantes!$E$32</f>
        <v>0</v>
      </c>
      <c r="Z570" s="119">
        <f>10*Escenarios!$E$11*T570</f>
        <v>0</v>
      </c>
      <c r="AA570" s="119">
        <f>10*Escenarios!$E$11*Y570</f>
        <v>0</v>
      </c>
      <c r="AB570" s="119">
        <f>0.001*Observaciones!$F569*Escenarios!$E$9</f>
        <v>0</v>
      </c>
      <c r="AC570" s="119">
        <f>Observaciones!$I569</f>
        <v>0</v>
      </c>
      <c r="AD570" s="119">
        <f>MIN(0.0005*ETo!$M569*Escenarios!$E$9*(AH569/Constantes!$E$27)^(2/3),AH569+Z570+AA570+AB570+AC570)</f>
        <v>3.1008257895431335</v>
      </c>
      <c r="AE570" s="119">
        <f>MIN(Constantes!$E$26*(AH569/Constantes!$E$27)^(2/3),AH569+Z570+AA570+AB570+AC570-AD570)</f>
        <v>17.119855022979756</v>
      </c>
      <c r="AF570" s="119">
        <f>MIN(Entradas!$E$20,AH569+Z570+AA570+AB570+AC570-AD570-AE570)</f>
        <v>1</v>
      </c>
      <c r="AG570" s="119">
        <f>MAX(0,AH569+Z570+AA570+AB570+AC570-AD570-AE570-AF570-Constantes!$E$27)</f>
        <v>0</v>
      </c>
      <c r="AH570" s="119">
        <f t="shared" si="75"/>
        <v>5258.5355494720689</v>
      </c>
      <c r="AI570" s="119">
        <f>(Escenarios!$E$11*S570+0.1*AD570)/(Escenarios!$E$12)</f>
        <v>9.5758699238980786E-3</v>
      </c>
      <c r="AJ570" s="119">
        <f>AG570/10/Escenarios!$E$12</f>
        <v>0</v>
      </c>
      <c r="AK570" s="119">
        <f>(Escenarios!$E$11*U570+0.1*AE570)/(Escenarios!$E$12)</f>
        <v>4.8913871494227879E-2</v>
      </c>
      <c r="AL570" s="121">
        <f t="shared" si="76"/>
        <v>136.69416454593949</v>
      </c>
      <c r="AM570" s="121">
        <f>MAX(0,(AL570-Constantes!$D$13)*(1-EXP(-Constantes!$D$23)))</f>
        <v>0.66446163053159391</v>
      </c>
      <c r="AN570" s="121">
        <f>AJ570+W570*Escenarios!$E$11/Escenarios!$E$12+AM570</f>
        <v>0.66446392641893837</v>
      </c>
      <c r="AO570" s="121">
        <f>0.0526*AJ570*Observaciones!$F569^1.218</f>
        <v>0</v>
      </c>
      <c r="AP570" s="121">
        <f>AO570*Constantes!$E$38</f>
        <v>0</v>
      </c>
      <c r="AQ570" s="121">
        <f t="shared" si="77"/>
        <v>0</v>
      </c>
      <c r="AR570" s="15"/>
      <c r="AS570" s="74">
        <v>564</v>
      </c>
      <c r="AT570" s="146">
        <f>ETo!$I569*((1-Constantes!$F$19)*ETo!$K569+ETo!$L569)</f>
        <v>1.1885843355724364</v>
      </c>
      <c r="AU570" s="121">
        <f>MIN(AT570*Constantes!$F$17,0.8*(AX569+Observaciones!$F569-AV570-AW570-Constantes!$D$14))</f>
        <v>7.2674980817737382E-4</v>
      </c>
      <c r="AV570" s="121">
        <f>IF(Observaciones!$F569&gt;0.05*Constantes!$F$18,((Observaciones!$F569-0.05*Constantes!$F$18)^2)/(Observaciones!$F569+0.95*Constantes!$F$18),0)</f>
        <v>0</v>
      </c>
      <c r="AW570" s="121">
        <f>MAX(0,AX569+Observaciones!$F569-AV570-Constantes!$D$13)</f>
        <v>0</v>
      </c>
      <c r="AX570" s="121">
        <f>AX569+Observaciones!$F569-AV570-AU570-AW570-AY569</f>
        <v>25.500169180727838</v>
      </c>
      <c r="AY570" s="121">
        <f>MAX(0,(AX570-Constantes!$D$14)*(1-EXP(-Constantes!$D$22)))</f>
        <v>2.3291610741208628E-6</v>
      </c>
      <c r="AZ570" s="119">
        <f>AZ569+(Entradas!$F$19*AW570-BA569)/(800*Entradas!$D$44)</f>
        <v>0</v>
      </c>
      <c r="BA570" s="119">
        <f>8000*Entradas!$D$45*AZ570/Constantes!$F$32</f>
        <v>0</v>
      </c>
      <c r="BB570" s="119">
        <f>10*Escenarios!$F$11*AV570</f>
        <v>0</v>
      </c>
      <c r="BC570" s="119">
        <f>10*Escenarios!$F$11*BA570</f>
        <v>0</v>
      </c>
      <c r="BD570" s="119">
        <f>0.001*Observaciones!$F569*Escenarios!$F$9</f>
        <v>0</v>
      </c>
      <c r="BE570" s="119">
        <f>Observaciones!$I569</f>
        <v>0</v>
      </c>
      <c r="BF570" s="119">
        <f>MIN(0.0005*ETo!$M569*Escenarios!$F$9*(BJ569/Constantes!$F$27)^(2/3),BJ569+BB570+BE570+BC570+BD570)</f>
        <v>5.0786275602112099</v>
      </c>
      <c r="BG570" s="119">
        <f>MIN(Constantes!$F$26*(BJ569/Constantes!$F$27)^(2/3),BJ569+BB570+BC570+BD570+BE570-BF570)</f>
        <v>28.039423510901461</v>
      </c>
      <c r="BH570" s="119">
        <f>MIN(Entradas!$F$20,BJ569+BB570+BC570+BD570+BE570-BF570-BG570)</f>
        <v>1</v>
      </c>
      <c r="BI570" s="119">
        <f>MAX(0,BJ569+BB570+BC570+BD570+BE570-BF570-BG570-BH570-Constantes!$F$27)</f>
        <v>0</v>
      </c>
      <c r="BJ570" s="119">
        <f t="shared" si="78"/>
        <v>1349.2169989034294</v>
      </c>
      <c r="BK570" s="119">
        <f>(Escenarios!$F$11*AU570+0.1*BF570)/(Escenarios!$F$12)</f>
        <v>1.5195585705456408E-2</v>
      </c>
      <c r="BL570" s="119">
        <f>BI570/10/Escenarios!$F$12</f>
        <v>0</v>
      </c>
      <c r="BM570" s="119">
        <f>(Escenarios!$F$11*AW570+0.1*BG570)/(Escenarios!$F$12)</f>
        <v>8.0112638602575614E-2</v>
      </c>
      <c r="BN570" s="121">
        <f t="shared" si="79"/>
        <v>144.12713669546594</v>
      </c>
      <c r="BO570" s="121">
        <f>MAX(0,(BN570-Constantes!$D$13)*(1-EXP(-Constantes!$D$23)))</f>
        <v>0.7158049195708327</v>
      </c>
      <c r="BP570" s="121">
        <f>BL570+AY570*Escenarios!$F$11/Escenarios!$F$12+BO570</f>
        <v>0.71580711563698829</v>
      </c>
      <c r="BQ570" s="121">
        <f>0.0526*BL570*Observaciones!$F569^1.218</f>
        <v>0</v>
      </c>
      <c r="BR570" s="121">
        <f>BQ570*Constantes!$F$38</f>
        <v>0</v>
      </c>
      <c r="BS570" s="121">
        <f t="shared" si="80"/>
        <v>0</v>
      </c>
      <c r="BT570" s="15"/>
      <c r="BU570" s="74">
        <v>564</v>
      </c>
      <c r="BV570" s="75">
        <f>0.0526*Observaciones!$F569^2.218</f>
        <v>0</v>
      </c>
      <c r="BW570" s="75">
        <f>IF(Observaciones!$F569&gt;0.05*$CA$7,((Observaciones!$F569-0.05*$CA$7)^2)/(Observaciones!$F569+0.95*$CA$7),0)</f>
        <v>0</v>
      </c>
      <c r="BX570" s="75">
        <f>0.0526*BW570*Observaciones!$F569^1.218</f>
        <v>0</v>
      </c>
      <c r="BY570" s="27"/>
      <c r="BZ570" s="27"/>
      <c r="CA570" s="103"/>
      <c r="CB570" s="37"/>
    </row>
    <row r="571" spans="2:80" s="2" customFormat="1" ht="14.5" x14ac:dyDescent="0.35">
      <c r="B571" s="36"/>
      <c r="C571" s="74">
        <v>565</v>
      </c>
      <c r="D571" s="146">
        <f>ETo!$I570*((1-Constantes!$D$19)*ETo!$K570+ETo!$L570)</f>
        <v>1.2198204486717039</v>
      </c>
      <c r="E571" s="75">
        <f>MIN(D571*Constantes!$D$17,0.8*(H570+Observaciones!$F570-F571-G571-Constantes!$D$14))</f>
        <v>0.75872305484096225</v>
      </c>
      <c r="F571" s="75">
        <f>IF(Observaciones!$F570&gt;0.05*Constantes!$D$18,((Observaciones!$F570-0.05*Constantes!$D$18)^2)/(Observaciones!$F570+0.95*Constantes!$D$18),0)</f>
        <v>0.13106740072410403</v>
      </c>
      <c r="G571" s="75">
        <f>MAX(0,H570+Observaciones!$F570-F571-Constantes!$D$13)</f>
        <v>0</v>
      </c>
      <c r="H571" s="75">
        <f>H570+Observaciones!$F570-F571-E571-G571-I570</f>
        <v>31.710376396001696</v>
      </c>
      <c r="I571" s="75">
        <f>MAX(0,(H571-Constantes!$D$14)*(1-EXP(-Constantes!$D$22)))</f>
        <v>8.5500087051222168E-2</v>
      </c>
      <c r="J571" s="75">
        <f t="shared" si="72"/>
        <v>130.22361503217354</v>
      </c>
      <c r="K571" s="75">
        <f>MAX(0,(J571-Constantes!$D$13)*(1-EXP(-Constantes!$D$23)))</f>
        <v>0.61976628024037062</v>
      </c>
      <c r="L571" s="75">
        <f t="shared" si="73"/>
        <v>0.83633376801569681</v>
      </c>
      <c r="M571" s="75">
        <f>0.0526*F571*Observaciones!$F570^1.218</f>
        <v>7.5043503193903155E-2</v>
      </c>
      <c r="N571" s="75">
        <f>M571*Constantes!$D$38</f>
        <v>3.3830315085443152E-4</v>
      </c>
      <c r="O571" s="75">
        <f t="shared" si="74"/>
        <v>40.450734358974493</v>
      </c>
      <c r="P571" s="15"/>
      <c r="Q571" s="120">
        <v>565</v>
      </c>
      <c r="R571" s="146">
        <f>ETo!$I570*((1-Constantes!$E$19)*ETo!$K570+ETo!$L570)</f>
        <v>1.2200148759838529</v>
      </c>
      <c r="S571" s="121">
        <f>MIN(R571*Constantes!$E$17,0.8*(V570+Observaciones!$F570-T571-U571-Constantes!$D$14))</f>
        <v>0.7593940740202606</v>
      </c>
      <c r="T571" s="121">
        <f>IF(Observaciones!$F570&gt;0.05*Constantes!$E$18,((Observaciones!$F570-0.05*Constantes!$E$18)^2)/(Observaciones!$F570+0.95*Constantes!$E$18),0)</f>
        <v>0.12957496233680421</v>
      </c>
      <c r="U571" s="121">
        <f>MAX(0,V570+Observaciones!$F570-T571-Constantes!$D$13)</f>
        <v>0</v>
      </c>
      <c r="V571" s="121">
        <f>V570+Observaciones!$F570-T571-S571-U571-W570</f>
        <v>31.711197815209701</v>
      </c>
      <c r="W571" s="121">
        <f>MAX(0,(V571-Constantes!$D$14)*(1-EXP(-Constantes!$D$22)))</f>
        <v>8.5511395772193605E-2</v>
      </c>
      <c r="X571" s="119">
        <f>X570+(Entradas!$E$19*U571-Y570)/(800*Entradas!$D$44)</f>
        <v>0</v>
      </c>
      <c r="Y571" s="119">
        <f>8000*Entradas!$D$45*X571/Constantes!$E$32</f>
        <v>0</v>
      </c>
      <c r="Z571" s="119">
        <f>10*Escenarios!$E$11*T571</f>
        <v>44.703362006197452</v>
      </c>
      <c r="AA571" s="119">
        <f>10*Escenarios!$E$11*Y571</f>
        <v>0</v>
      </c>
      <c r="AB571" s="119">
        <f>0.001*Observaciones!$F570*Escenarios!$E$9</f>
        <v>35.5</v>
      </c>
      <c r="AC571" s="119">
        <f>Observaciones!$I570</f>
        <v>1.8698277389861999</v>
      </c>
      <c r="AD571" s="119">
        <f>MIN(0.0005*ETo!$M570*Escenarios!$E$9*(AH570/Constantes!$E$27)^(2/3),AH570+Z571+AA571+AB571+AC571)</f>
        <v>3.1760327362908796</v>
      </c>
      <c r="AE571" s="119">
        <f>MIN(Constantes!$E$26*(AH570/Constantes!$E$27)^(2/3),AH570+Z571+AA571+AB571+AC571-AD571)</f>
        <v>17.073951542926004</v>
      </c>
      <c r="AF571" s="119">
        <f>MIN(Entradas!$E$20,AH570+Z571+AA571+AB571+AC571-AD571-AE571)</f>
        <v>1</v>
      </c>
      <c r="AG571" s="119">
        <f>MAX(0,AH570+Z571+AA571+AB571+AC571-AD571-AE571-AF571-Constantes!$E$27)</f>
        <v>0</v>
      </c>
      <c r="AH571" s="119">
        <f t="shared" si="75"/>
        <v>5319.3587549380354</v>
      </c>
      <c r="AI571" s="119">
        <f>(Escenarios!$E$11*S571+0.1*AD571)/(Escenarios!$E$12)</f>
        <v>0.757619966495088</v>
      </c>
      <c r="AJ571" s="119">
        <f>AG571/10/Escenarios!$E$12</f>
        <v>0</v>
      </c>
      <c r="AK571" s="119">
        <f>(Escenarios!$E$11*U571+0.1*AE571)/(Escenarios!$E$12)</f>
        <v>4.8782718694074301E-2</v>
      </c>
      <c r="AL571" s="121">
        <f t="shared" si="76"/>
        <v>136.07848563410195</v>
      </c>
      <c r="AM571" s="121">
        <f>MAX(0,(AL571-Constantes!$D$13)*(1-EXP(-Constantes!$D$23)))</f>
        <v>0.66020882563875538</v>
      </c>
      <c r="AN571" s="121">
        <f>AJ571+W571*Escenarios!$E$11/Escenarios!$E$12+AM571</f>
        <v>0.74449863004277483</v>
      </c>
      <c r="AO571" s="121">
        <f>0.0526*AJ571*Observaciones!$F570^1.218</f>
        <v>0</v>
      </c>
      <c r="AP571" s="121">
        <f>AO571*Constantes!$E$38</f>
        <v>0</v>
      </c>
      <c r="AQ571" s="121">
        <f t="shared" si="77"/>
        <v>0</v>
      </c>
      <c r="AR571" s="15"/>
      <c r="AS571" s="74">
        <v>565</v>
      </c>
      <c r="AT571" s="146">
        <f>ETo!$I570*((1-Constantes!$F$19)*ETo!$K570+ETo!$L570)</f>
        <v>1.2206335083406914</v>
      </c>
      <c r="AU571" s="121">
        <f>MIN(AT571*Constantes!$F$17,0.8*(AX570+Observaciones!$F570-AV571-AW571-Constantes!$D$14))</f>
        <v>0.76153295712479785</v>
      </c>
      <c r="AV571" s="121">
        <f>IF(Observaciones!$F570&gt;0.05*Constantes!$F$18,((Observaciones!$F570-0.05*Constantes!$F$18)^2)/(Observaciones!$F570+0.95*Constantes!$F$18),0)</f>
        <v>0.12490229079068318</v>
      </c>
      <c r="AW571" s="121">
        <f>MAX(0,AX570+Observaciones!$F570-AV571-Constantes!$D$13)</f>
        <v>0</v>
      </c>
      <c r="AX571" s="121">
        <f>AX570+Observaciones!$F570-AV571-AU571-AW571-AY570</f>
        <v>31.713731603651283</v>
      </c>
      <c r="AY571" s="121">
        <f>MAX(0,(AX571-Constantes!$D$14)*(1-EXP(-Constantes!$D$22)))</f>
        <v>8.5546279186420174E-2</v>
      </c>
      <c r="AZ571" s="119">
        <f>AZ570+(Entradas!$F$19*AW571-BA570)/(800*Entradas!$D$44)</f>
        <v>0</v>
      </c>
      <c r="BA571" s="119">
        <f>8000*Entradas!$D$45*AZ571/Constantes!$F$32</f>
        <v>0</v>
      </c>
      <c r="BB571" s="119">
        <f>10*Escenarios!$F$11*AV571</f>
        <v>41.217755960925452</v>
      </c>
      <c r="BC571" s="119">
        <f>10*Escenarios!$F$11*BA571</f>
        <v>0</v>
      </c>
      <c r="BD571" s="119">
        <f>0.001*Observaciones!$F570*Escenarios!$F$9</f>
        <v>142</v>
      </c>
      <c r="BE571" s="119">
        <f>Observaciones!$I570</f>
        <v>1.8698277389861999</v>
      </c>
      <c r="BF571" s="119">
        <f>MIN(0.0005*ETo!$M570*Escenarios!$F$9*(BJ570/Constantes!$F$27)^(2/3),BJ570+BB571+BE571+BC571+BD571)</f>
        <v>5.1296722959195851</v>
      </c>
      <c r="BG571" s="119">
        <f>MIN(Constantes!$F$26*(BJ570/Constantes!$F$27)^(2/3),BJ570+BB571+BC571+BD571+BE571-BF571)</f>
        <v>27.576471492515353</v>
      </c>
      <c r="BH571" s="119">
        <f>MIN(Entradas!$F$20,BJ570+BB571+BC571+BD571+BE571-BF571-BG571)</f>
        <v>1</v>
      </c>
      <c r="BI571" s="119">
        <f>MAX(0,BJ570+BB571+BC571+BD571+BE571-BF571-BG571-BH571-Constantes!$F$27)</f>
        <v>0</v>
      </c>
      <c r="BJ571" s="119">
        <f t="shared" si="78"/>
        <v>1500.5984388149061</v>
      </c>
      <c r="BK571" s="119">
        <f>(Escenarios!$F$11*AU571+0.1*BF571)/(Escenarios!$F$12)</f>
        <v>0.73267299470600811</v>
      </c>
      <c r="BL571" s="119">
        <f>BI571/10/Escenarios!$F$12</f>
        <v>0</v>
      </c>
      <c r="BM571" s="119">
        <f>(Escenarios!$F$11*AW571+0.1*BG571)/(Escenarios!$F$12)</f>
        <v>7.8789918550043872E-2</v>
      </c>
      <c r="BN571" s="121">
        <f t="shared" si="79"/>
        <v>143.49012169444515</v>
      </c>
      <c r="BO571" s="121">
        <f>MAX(0,(BN571-Constantes!$D$13)*(1-EXP(-Constantes!$D$23)))</f>
        <v>0.71140473554460504</v>
      </c>
      <c r="BP571" s="121">
        <f>BL571+AY571*Escenarios!$F$11/Escenarios!$F$12+BO571</f>
        <v>0.79206265592037262</v>
      </c>
      <c r="BQ571" s="121">
        <f>0.0526*BL571*Observaciones!$F570^1.218</f>
        <v>0</v>
      </c>
      <c r="BR571" s="121">
        <f>BQ571*Constantes!$F$38</f>
        <v>0</v>
      </c>
      <c r="BS571" s="121">
        <f t="shared" si="80"/>
        <v>0</v>
      </c>
      <c r="BT571" s="15"/>
      <c r="BU571" s="74">
        <v>565</v>
      </c>
      <c r="BV571" s="75">
        <f>0.0526*Observaciones!$F570^2.218</f>
        <v>4.0651517443171965</v>
      </c>
      <c r="BW571" s="75">
        <f>IF(Observaciones!$F570&gt;0.05*$CA$7,((Observaciones!$F570-0.05*$CA$7)^2)/(Observaciones!$F570+0.95*$CA$7),0)</f>
        <v>0.7203525425829711</v>
      </c>
      <c r="BX571" s="75">
        <f>0.0526*BW571*Observaciones!$F570^1.218</f>
        <v>0.41244259084570312</v>
      </c>
      <c r="BY571" s="27"/>
      <c r="BZ571" s="27"/>
      <c r="CA571" s="103"/>
      <c r="CB571" s="37"/>
    </row>
    <row r="572" spans="2:80" s="2" customFormat="1" ht="14.5" x14ac:dyDescent="0.35">
      <c r="B572" s="36"/>
      <c r="C572" s="74">
        <v>566</v>
      </c>
      <c r="D572" s="146">
        <f>ETo!$I571*((1-Constantes!$D$19)*ETo!$K571+ETo!$L571)</f>
        <v>0</v>
      </c>
      <c r="E572" s="75">
        <f>MIN(D572*Constantes!$D$17,0.8*(H571+Observaciones!$F571-F572-G572-Constantes!$D$14))</f>
        <v>0</v>
      </c>
      <c r="F572" s="75">
        <f>IF(Observaciones!$F571&gt;0.05*Constantes!$D$18,((Observaciones!$F571-0.05*Constantes!$D$18)^2)/(Observaciones!$F571+0.95*Constantes!$D$18),0)</f>
        <v>0</v>
      </c>
      <c r="G572" s="75">
        <f>MAX(0,H571+Observaciones!$F571-F572-Constantes!$D$13)</f>
        <v>0</v>
      </c>
      <c r="H572" s="75">
        <f>H571+Observaciones!$F571-F572-E572-G572-I571</f>
        <v>32.824876308950472</v>
      </c>
      <c r="I572" s="75">
        <f>MAX(0,(H572-Constantes!$D$14)*(1-EXP(-Constantes!$D$22)))</f>
        <v>0.10084373669491342</v>
      </c>
      <c r="J572" s="75">
        <f t="shared" si="72"/>
        <v>129.60384875193316</v>
      </c>
      <c r="K572" s="75">
        <f>MAX(0,(J572-Constantes!$D$13)*(1-EXP(-Constantes!$D$23)))</f>
        <v>0.61548524183163889</v>
      </c>
      <c r="L572" s="75">
        <f t="shared" si="73"/>
        <v>0.71632897852655231</v>
      </c>
      <c r="M572" s="75">
        <f>0.0526*F572*Observaciones!$F571^1.218</f>
        <v>0</v>
      </c>
      <c r="N572" s="75">
        <f>M572*Constantes!$D$38</f>
        <v>0</v>
      </c>
      <c r="O572" s="75">
        <f t="shared" si="74"/>
        <v>0</v>
      </c>
      <c r="P572" s="15"/>
      <c r="Q572" s="120">
        <v>566</v>
      </c>
      <c r="R572" s="146">
        <f>ETo!$I571*((1-Constantes!$E$19)*ETo!$K571+ETo!$L571)</f>
        <v>0</v>
      </c>
      <c r="S572" s="121">
        <f>MIN(R572*Constantes!$E$17,0.8*(V571+Observaciones!$F571-T572-U572-Constantes!$D$14))</f>
        <v>0</v>
      </c>
      <c r="T572" s="121">
        <f>IF(Observaciones!$F571&gt;0.05*Constantes!$E$18,((Observaciones!$F571-0.05*Constantes!$E$18)^2)/(Observaciones!$F571+0.95*Constantes!$E$18),0)</f>
        <v>0</v>
      </c>
      <c r="U572" s="121">
        <f>MAX(0,V571+Observaciones!$F571-T572-Constantes!$D$13)</f>
        <v>0</v>
      </c>
      <c r="V572" s="121">
        <f>V571+Observaciones!$F571-T572-S572-U572-W571</f>
        <v>32.82568641943751</v>
      </c>
      <c r="W572" s="121">
        <f>MAX(0,(V572-Constantes!$D$14)*(1-EXP(-Constantes!$D$22)))</f>
        <v>0.10085488972538149</v>
      </c>
      <c r="X572" s="119">
        <f>X571+(Entradas!$E$19*U572-Y571)/(800*Entradas!$D$44)</f>
        <v>0</v>
      </c>
      <c r="Y572" s="119">
        <f>8000*Entradas!$D$45*X572/Constantes!$E$32</f>
        <v>0</v>
      </c>
      <c r="Z572" s="119">
        <f>10*Escenarios!$E$11*T572</f>
        <v>0</v>
      </c>
      <c r="AA572" s="119">
        <f>10*Escenarios!$E$11*Y572</f>
        <v>0</v>
      </c>
      <c r="AB572" s="119">
        <f>0.001*Observaciones!$F571*Escenarios!$E$9</f>
        <v>5.9999999999999991</v>
      </c>
      <c r="AC572" s="119">
        <f>Observaciones!$I571</f>
        <v>0</v>
      </c>
      <c r="AD572" s="119">
        <f>MIN(0.0005*ETo!$M571*Escenarios!$E$9*(AH571/Constantes!$E$27)^(2/3),AH571+Z572+AA572+AB572+AC572)</f>
        <v>0</v>
      </c>
      <c r="AE572" s="119">
        <f>MIN(Constantes!$E$26*(AH571/Constantes!$E$27)^(2/3),AH571+Z572+AA572+AB572+AC572-AD572)</f>
        <v>17.205357040413759</v>
      </c>
      <c r="AF572" s="119">
        <f>MIN(Entradas!$E$20,AH571+Z572+AA572+AB572+AC572-AD572-AE572)</f>
        <v>1</v>
      </c>
      <c r="AG572" s="119">
        <f>MAX(0,AH571+Z572+AA572+AB572+AC572-AD572-AE572-AF572-Constantes!$E$27)</f>
        <v>0</v>
      </c>
      <c r="AH572" s="119">
        <f t="shared" si="75"/>
        <v>5307.1533978976213</v>
      </c>
      <c r="AI572" s="119">
        <f>(Escenarios!$E$11*S572+0.1*AD572)/(Escenarios!$E$12)</f>
        <v>0</v>
      </c>
      <c r="AJ572" s="119">
        <f>AG572/10/Escenarios!$E$12</f>
        <v>0</v>
      </c>
      <c r="AK572" s="119">
        <f>(Escenarios!$E$11*U572+0.1*AE572)/(Escenarios!$E$12)</f>
        <v>4.915816297261074E-2</v>
      </c>
      <c r="AL572" s="121">
        <f t="shared" si="76"/>
        <v>135.46743497143581</v>
      </c>
      <c r="AM572" s="121">
        <f>MAX(0,(AL572-Constantes!$D$13)*(1-EXP(-Constantes!$D$23)))</f>
        <v>0.65598799039818667</v>
      </c>
      <c r="AN572" s="121">
        <f>AJ572+W572*Escenarios!$E$11/Escenarios!$E$12+AM572</f>
        <v>0.75540209598463415</v>
      </c>
      <c r="AO572" s="121">
        <f>0.0526*AJ572*Observaciones!$F571^1.218</f>
        <v>0</v>
      </c>
      <c r="AP572" s="121">
        <f>AO572*Constantes!$E$38</f>
        <v>0</v>
      </c>
      <c r="AQ572" s="121">
        <f t="shared" si="77"/>
        <v>0</v>
      </c>
      <c r="AR572" s="15"/>
      <c r="AS572" s="74">
        <v>566</v>
      </c>
      <c r="AT572" s="146">
        <f>ETo!$I571*((1-Constantes!$F$19)*ETo!$K571+ETo!$L571)</f>
        <v>0</v>
      </c>
      <c r="AU572" s="121">
        <f>MIN(AT572*Constantes!$F$17,0.8*(AX571+Observaciones!$F571-AV572-AW572-Constantes!$D$14))</f>
        <v>0</v>
      </c>
      <c r="AV572" s="121">
        <f>IF(Observaciones!$F571&gt;0.05*Constantes!$F$18,((Observaciones!$F571-0.05*Constantes!$F$18)^2)/(Observaciones!$F571+0.95*Constantes!$F$18),0)</f>
        <v>0</v>
      </c>
      <c r="AW572" s="121">
        <f>MAX(0,AX571+Observaciones!$F571-AV572-Constantes!$D$13)</f>
        <v>0</v>
      </c>
      <c r="AX572" s="121">
        <f>AX571+Observaciones!$F571-AV572-AU572-AW572-AY571</f>
        <v>32.828185324464869</v>
      </c>
      <c r="AY572" s="121">
        <f>MAX(0,(AX572-Constantes!$D$14)*(1-EXP(-Constantes!$D$22)))</f>
        <v>0.10088929288933618</v>
      </c>
      <c r="AZ572" s="119">
        <f>AZ571+(Entradas!$F$19*AW572-BA571)/(800*Entradas!$D$44)</f>
        <v>0</v>
      </c>
      <c r="BA572" s="119">
        <f>8000*Entradas!$D$45*AZ572/Constantes!$F$32</f>
        <v>0</v>
      </c>
      <c r="BB572" s="119">
        <f>10*Escenarios!$F$11*AV572</f>
        <v>0</v>
      </c>
      <c r="BC572" s="119">
        <f>10*Escenarios!$F$11*BA572</f>
        <v>0</v>
      </c>
      <c r="BD572" s="119">
        <f>0.001*Observaciones!$F571*Escenarios!$F$9</f>
        <v>23.999999999999996</v>
      </c>
      <c r="BE572" s="119">
        <f>Observaciones!$I571</f>
        <v>0</v>
      </c>
      <c r="BF572" s="119">
        <f>MIN(0.0005*ETo!$M571*Escenarios!$F$9*(BJ571/Constantes!$F$27)^(2/3),BJ571+BB572+BE572+BC572+BD572)</f>
        <v>0</v>
      </c>
      <c r="BG572" s="119">
        <f>MIN(Constantes!$F$26*(BJ571/Constantes!$F$27)^(2/3),BJ571+BB572+BC572+BD572+BE572-BF572)</f>
        <v>29.602415712833256</v>
      </c>
      <c r="BH572" s="119">
        <f>MIN(Entradas!$F$20,BJ571+BB572+BC572+BD572+BE572-BF572-BG572)</f>
        <v>1</v>
      </c>
      <c r="BI572" s="119">
        <f>MAX(0,BJ571+BB572+BC572+BD572+BE572-BF572-BG572-BH572-Constantes!$F$27)</f>
        <v>0</v>
      </c>
      <c r="BJ572" s="119">
        <f t="shared" si="78"/>
        <v>1493.9960231020727</v>
      </c>
      <c r="BK572" s="119">
        <f>(Escenarios!$F$11*AU572+0.1*BF572)/(Escenarios!$F$12)</f>
        <v>0</v>
      </c>
      <c r="BL572" s="119">
        <f>BI572/10/Escenarios!$F$12</f>
        <v>0</v>
      </c>
      <c r="BM572" s="119">
        <f>(Escenarios!$F$11*AW572+0.1*BG572)/(Escenarios!$F$12)</f>
        <v>8.4578330608095026E-2</v>
      </c>
      <c r="BN572" s="121">
        <f t="shared" si="79"/>
        <v>142.86329528950861</v>
      </c>
      <c r="BO572" s="121">
        <f>MAX(0,(BN572-Constantes!$D$13)*(1-EXP(-Constantes!$D$23)))</f>
        <v>0.70707492929231952</v>
      </c>
      <c r="BP572" s="121">
        <f>BL572+AY572*Escenarios!$F$11/Escenarios!$F$12+BO572</f>
        <v>0.80219911973083646</v>
      </c>
      <c r="BQ572" s="121">
        <f>0.0526*BL572*Observaciones!$F571^1.218</f>
        <v>0</v>
      </c>
      <c r="BR572" s="121">
        <f>BQ572*Constantes!$F$38</f>
        <v>0</v>
      </c>
      <c r="BS572" s="121">
        <f t="shared" si="80"/>
        <v>0</v>
      </c>
      <c r="BT572" s="15"/>
      <c r="BU572" s="74">
        <v>566</v>
      </c>
      <c r="BV572" s="75">
        <f>0.0526*Observaciones!$F571^2.218</f>
        <v>7.8815157522507923E-2</v>
      </c>
      <c r="BW572" s="75">
        <f>IF(Observaciones!$F571&gt;0.05*$CA$7,((Observaciones!$F571-0.05*$CA$7)^2)/(Observaciones!$F571+0.95*$CA$7),0)</f>
        <v>0</v>
      </c>
      <c r="BX572" s="75">
        <f>0.0526*BW572*Observaciones!$F571^1.218</f>
        <v>0</v>
      </c>
      <c r="BY572" s="27"/>
      <c r="BZ572" s="27"/>
      <c r="CA572" s="103"/>
      <c r="CB572" s="37"/>
    </row>
    <row r="573" spans="2:80" s="2" customFormat="1" ht="14.5" x14ac:dyDescent="0.35">
      <c r="B573" s="36"/>
      <c r="C573" s="74">
        <v>567</v>
      </c>
      <c r="D573" s="146">
        <f>ETo!$I572*((1-Constantes!$D$19)*ETo!$K572+ETo!$L572)</f>
        <v>1.1304804889655442</v>
      </c>
      <c r="E573" s="75">
        <f>MIN(D573*Constantes!$D$17,0.8*(H572+Observaciones!$F572-F573-G573-Constantes!$D$14))</f>
        <v>0.70315398545748198</v>
      </c>
      <c r="F573" s="75">
        <f>IF(Observaciones!$F572&gt;0.05*Constantes!$D$18,((Observaciones!$F572-0.05*Constantes!$D$18)^2)/(Observaciones!$F572+0.95*Constantes!$D$18),0)</f>
        <v>0.52728573855872218</v>
      </c>
      <c r="G573" s="75">
        <f>MAX(0,H572+Observaciones!$F572-F573-Constantes!$D$13)</f>
        <v>2.2975905703917476</v>
      </c>
      <c r="H573" s="75">
        <f>H572+Observaciones!$F572-F573-E573-G573-I572</f>
        <v>39.696002277847604</v>
      </c>
      <c r="I573" s="75">
        <f>MAX(0,(H573-Constantes!$D$14)*(1-EXP(-Constantes!$D$22)))</f>
        <v>0.1954405583720738</v>
      </c>
      <c r="J573" s="75">
        <f t="shared" si="72"/>
        <v>131.28595408049327</v>
      </c>
      <c r="K573" s="75">
        <f>MAX(0,(J573-Constantes!$D$13)*(1-EXP(-Constantes!$D$23)))</f>
        <v>0.62710439206405411</v>
      </c>
      <c r="L573" s="75">
        <f t="shared" si="73"/>
        <v>1.3498306889948499</v>
      </c>
      <c r="M573" s="75">
        <f>0.0526*F573*Observaciones!$F572^1.218</f>
        <v>0.48622841538575012</v>
      </c>
      <c r="N573" s="75">
        <f>M573*Constantes!$D$38</f>
        <v>2.1919633007394129E-3</v>
      </c>
      <c r="O573" s="75">
        <f t="shared" si="74"/>
        <v>162.38801789072198</v>
      </c>
      <c r="P573" s="15"/>
      <c r="Q573" s="120">
        <v>567</v>
      </c>
      <c r="R573" s="146">
        <f>ETo!$I572*((1-Constantes!$E$19)*ETo!$K572+ETo!$L572)</f>
        <v>1.1306584579013337</v>
      </c>
      <c r="S573" s="121">
        <f>MIN(R573*Constantes!$E$17,0.8*(V572+Observaciones!$F572-T573-U573-Constantes!$D$14))</f>
        <v>0.7037744781421198</v>
      </c>
      <c r="T573" s="121">
        <f>IF(Observaciones!$F572&gt;0.05*Constantes!$E$18,((Observaciones!$F572-0.05*Constantes!$E$18)^2)/(Observaciones!$F572+0.95*Constantes!$E$18),0)</f>
        <v>0.52356550428411675</v>
      </c>
      <c r="U573" s="121">
        <f>MAX(0,V572+Observaciones!$F572-T573-Constantes!$D$13)</f>
        <v>2.3021209151533952</v>
      </c>
      <c r="V573" s="121">
        <f>V572+Observaciones!$F572-T573-S573-U573-W572</f>
        <v>39.695370632132494</v>
      </c>
      <c r="W573" s="121">
        <f>MAX(0,(V573-Constantes!$D$14)*(1-EXP(-Constantes!$D$22)))</f>
        <v>0.19543186231885837</v>
      </c>
      <c r="X573" s="119">
        <f>X572+(Entradas!$E$19*U573-Y572)/(800*Entradas!$D$44)</f>
        <v>0</v>
      </c>
      <c r="Y573" s="119">
        <f>8000*Entradas!$D$45*X573/Constantes!$E$32</f>
        <v>0</v>
      </c>
      <c r="Z573" s="119">
        <f>10*Escenarios!$E$11*T573</f>
        <v>180.63009897802027</v>
      </c>
      <c r="AA573" s="119">
        <f>10*Escenarios!$E$11*Y573</f>
        <v>0</v>
      </c>
      <c r="AB573" s="119">
        <f>0.001*Observaciones!$F572*Escenarios!$E$9</f>
        <v>52.5</v>
      </c>
      <c r="AC573" s="119">
        <f>Observaciones!$I572</f>
        <v>45.968421531225083</v>
      </c>
      <c r="AD573" s="119">
        <f>MIN(0.0005*ETo!$M572*Escenarios!$E$9*(AH572/Constantes!$E$27)^(2/3),AH572+Z573+AA573+AB573+AC573)</f>
        <v>2.9549595502325241</v>
      </c>
      <c r="AE573" s="119">
        <f>MIN(Constantes!$E$26*(AH572/Constantes!$E$27)^(2/3),AH572+Z573+AA573+AB573+AC573-AD573)</f>
        <v>17.179028313649827</v>
      </c>
      <c r="AF573" s="119">
        <f>MIN(Entradas!$E$20,AH572+Z573+AA573+AB573+AC573-AD573-AE573)</f>
        <v>1</v>
      </c>
      <c r="AG573" s="119">
        <f>MAX(0,AH572+Z573+AA573+AB573+AC573-AD573-AE573-AF573-Constantes!$E$27)</f>
        <v>0</v>
      </c>
      <c r="AH573" s="119">
        <f t="shared" si="75"/>
        <v>5565.1179305429851</v>
      </c>
      <c r="AI573" s="119">
        <f>(Escenarios!$E$11*S573+0.1*AD573)/(Escenarios!$E$12)</f>
        <v>0.70216329859789672</v>
      </c>
      <c r="AJ573" s="119">
        <f>AG573/10/Escenarios!$E$12</f>
        <v>0</v>
      </c>
      <c r="AK573" s="119">
        <f>(Escenarios!$E$11*U573+0.1*AE573)/(Escenarios!$E$12)</f>
        <v>2.3183164115473462</v>
      </c>
      <c r="AL573" s="121">
        <f t="shared" si="76"/>
        <v>137.12976339258498</v>
      </c>
      <c r="AM573" s="121">
        <f>MAX(0,(AL573-Constantes!$D$13)*(1-EXP(-Constantes!$D$23)))</f>
        <v>0.66747053155241942</v>
      </c>
      <c r="AN573" s="121">
        <f>AJ573+W573*Escenarios!$E$11/Escenarios!$E$12+AM573</f>
        <v>0.86011051012386552</v>
      </c>
      <c r="AO573" s="121">
        <f>0.0526*AJ573*Observaciones!$F572^1.218</f>
        <v>0</v>
      </c>
      <c r="AP573" s="121">
        <f>AO573*Constantes!$E$38</f>
        <v>0</v>
      </c>
      <c r="AQ573" s="121">
        <f t="shared" si="77"/>
        <v>0</v>
      </c>
      <c r="AR573" s="15"/>
      <c r="AS573" s="74">
        <v>567</v>
      </c>
      <c r="AT573" s="146">
        <f>ETo!$I572*((1-Constantes!$F$19)*ETo!$K572+ETo!$L572)</f>
        <v>1.1312247226970278</v>
      </c>
      <c r="AU573" s="121">
        <f>MIN(AT573*Constantes!$F$17,0.8*(AX572+Observaciones!$F572-AV573-AW573-Constantes!$D$14))</f>
        <v>0.70575230186758331</v>
      </c>
      <c r="AV573" s="121">
        <f>IF(Observaciones!$F572&gt;0.05*Constantes!$F$18,((Observaciones!$F572-0.05*Constantes!$F$18)^2)/(Observaciones!$F572+0.95*Constantes!$F$18),0)</f>
        <v>0.51186623147128096</v>
      </c>
      <c r="AW573" s="121">
        <f>MAX(0,AX572+Observaciones!$F572-AV573-Constantes!$D$13)</f>
        <v>2.316319092993588</v>
      </c>
      <c r="AX573" s="121">
        <f>AX572+Observaciones!$F572-AV573-AU573-AW573-AY572</f>
        <v>39.693358405243082</v>
      </c>
      <c r="AY573" s="121">
        <f>MAX(0,(AX573-Constantes!$D$14)*(1-EXP(-Constantes!$D$22)))</f>
        <v>0.19540415939664543</v>
      </c>
      <c r="AZ573" s="119">
        <f>AZ572+(Entradas!$F$19*AW573-BA572)/(800*Entradas!$D$44)</f>
        <v>0</v>
      </c>
      <c r="BA573" s="119">
        <f>8000*Entradas!$D$45*AZ573/Constantes!$F$32</f>
        <v>0</v>
      </c>
      <c r="BB573" s="119">
        <f>10*Escenarios!$F$11*AV573</f>
        <v>168.91585638552272</v>
      </c>
      <c r="BC573" s="119">
        <f>10*Escenarios!$F$11*BA573</f>
        <v>0</v>
      </c>
      <c r="BD573" s="119">
        <f>0.001*Observaciones!$F572*Escenarios!$F$9</f>
        <v>210</v>
      </c>
      <c r="BE573" s="119">
        <f>Observaciones!$I572</f>
        <v>45.968421531225083</v>
      </c>
      <c r="BF573" s="119">
        <f>MIN(0.0005*ETo!$M572*Escenarios!$F$9*(BJ572/Constantes!$F$27)^(2/3),BJ572+BB573+BE573+BC573+BD573)</f>
        <v>5.0769559912125919</v>
      </c>
      <c r="BG573" s="119">
        <f>MIN(Constantes!$F$26*(BJ572/Constantes!$F$27)^(2/3),BJ572+BB573+BC573+BD573+BE573-BF573)</f>
        <v>29.515521020696266</v>
      </c>
      <c r="BH573" s="119">
        <f>MIN(Entradas!$F$20,BJ572+BB573+BC573+BD573+BE573-BF573-BG573)</f>
        <v>1</v>
      </c>
      <c r="BI573" s="119">
        <f>MAX(0,BJ572+BB573+BC573+BD573+BE573-BF573-BG573-BH573-Constantes!$F$27)</f>
        <v>0</v>
      </c>
      <c r="BJ573" s="119">
        <f t="shared" si="78"/>
        <v>1883.2878240069115</v>
      </c>
      <c r="BK573" s="119">
        <f>(Escenarios!$F$11*AU573+0.1*BF573)/(Escenarios!$F$12)</f>
        <v>0.67992918745004316</v>
      </c>
      <c r="BL573" s="119">
        <f>BI573/10/Escenarios!$F$12</f>
        <v>0</v>
      </c>
      <c r="BM573" s="119">
        <f>(Escenarios!$F$11*AW573+0.1*BG573)/(Escenarios!$F$12)</f>
        <v>2.2682880620245149</v>
      </c>
      <c r="BN573" s="121">
        <f t="shared" si="79"/>
        <v>144.42450842224079</v>
      </c>
      <c r="BO573" s="121">
        <f>MAX(0,(BN573-Constantes!$D$13)*(1-EXP(-Constantes!$D$23)))</f>
        <v>0.71785901613042646</v>
      </c>
      <c r="BP573" s="121">
        <f>BL573+AY573*Escenarios!$F$11/Escenarios!$F$12+BO573</f>
        <v>0.90209722356154931</v>
      </c>
      <c r="BQ573" s="121">
        <f>0.0526*BL573*Observaciones!$F572^1.218</f>
        <v>0</v>
      </c>
      <c r="BR573" s="121">
        <f>BQ573*Constantes!$F$38</f>
        <v>0</v>
      </c>
      <c r="BS573" s="121">
        <f t="shared" si="80"/>
        <v>0</v>
      </c>
      <c r="BT573" s="15"/>
      <c r="BU573" s="74">
        <v>567</v>
      </c>
      <c r="BV573" s="75">
        <f>0.0526*Observaciones!$F572^2.218</f>
        <v>9.6824131361971233</v>
      </c>
      <c r="BW573" s="75">
        <f>IF(Observaciones!$F572&gt;0.05*$CA$7,((Observaciones!$F572-0.05*$CA$7)^2)/(Observaciones!$F572+0.95*$CA$7),0)</f>
        <v>1.7712663867706289</v>
      </c>
      <c r="BX573" s="75">
        <f>0.0526*BW573*Observaciones!$F572^1.218</f>
        <v>1.6333459934259391</v>
      </c>
      <c r="BY573" s="27"/>
      <c r="BZ573" s="27"/>
      <c r="CA573" s="103"/>
      <c r="CB573" s="37"/>
    </row>
    <row r="574" spans="2:80" s="2" customFormat="1" ht="14.5" x14ac:dyDescent="0.35">
      <c r="B574" s="36"/>
      <c r="C574" s="74">
        <v>568</v>
      </c>
      <c r="D574" s="146">
        <f>ETo!$I573*((1-Constantes!$D$19)*ETo!$K573+ETo!$L573)</f>
        <v>0</v>
      </c>
      <c r="E574" s="75">
        <f>MIN(D574*Constantes!$D$17,0.8*(H573+Observaciones!$F573-F574-G574-Constantes!$D$14))</f>
        <v>0</v>
      </c>
      <c r="F574" s="75">
        <f>IF(Observaciones!$F573&gt;0.05*Constantes!$D$18,((Observaciones!$F573-0.05*Constantes!$D$18)^2)/(Observaciones!$F573+0.95*Constantes!$D$18),0)</f>
        <v>0</v>
      </c>
      <c r="G574" s="75">
        <f>MAX(0,H573+Observaciones!$F573-F574-Constantes!$D$13)</f>
        <v>0</v>
      </c>
      <c r="H574" s="75">
        <f>H573+Observaciones!$F573-F574-E574-G574-I573</f>
        <v>39.600561719475529</v>
      </c>
      <c r="I574" s="75">
        <f>MAX(0,(H574-Constantes!$D$14)*(1-EXP(-Constantes!$D$22)))</f>
        <v>0.19412660000164664</v>
      </c>
      <c r="J574" s="75">
        <f t="shared" si="72"/>
        <v>130.65884968842923</v>
      </c>
      <c r="K574" s="75">
        <f>MAX(0,(J574-Constantes!$D$13)*(1-EXP(-Constantes!$D$23)))</f>
        <v>0.62277266561441691</v>
      </c>
      <c r="L574" s="75">
        <f t="shared" si="73"/>
        <v>0.81689926561606352</v>
      </c>
      <c r="M574" s="75">
        <f>0.0526*F574*Observaciones!$F573^1.218</f>
        <v>0</v>
      </c>
      <c r="N574" s="75">
        <f>M574*Constantes!$D$38</f>
        <v>0</v>
      </c>
      <c r="O574" s="75">
        <f t="shared" si="74"/>
        <v>0</v>
      </c>
      <c r="P574" s="15"/>
      <c r="Q574" s="120">
        <v>568</v>
      </c>
      <c r="R574" s="146">
        <f>ETo!$I573*((1-Constantes!$E$19)*ETo!$K573+ETo!$L573)</f>
        <v>0</v>
      </c>
      <c r="S574" s="121">
        <f>MIN(R574*Constantes!$E$17,0.8*(V573+Observaciones!$F573-T574-U574-Constantes!$D$14))</f>
        <v>0</v>
      </c>
      <c r="T574" s="121">
        <f>IF(Observaciones!$F573&gt;0.05*Constantes!$E$18,((Observaciones!$F573-0.05*Constantes!$E$18)^2)/(Observaciones!$F573+0.95*Constantes!$E$18),0)</f>
        <v>0</v>
      </c>
      <c r="U574" s="121">
        <f>MAX(0,V573+Observaciones!$F573-T574-Constantes!$D$13)</f>
        <v>0</v>
      </c>
      <c r="V574" s="121">
        <f>V573+Observaciones!$F573-T574-S574-U574-W573</f>
        <v>39.59993876981364</v>
      </c>
      <c r="W574" s="121">
        <f>MAX(0,(V574-Constantes!$D$14)*(1-EXP(-Constantes!$D$22)))</f>
        <v>0.19411802366956565</v>
      </c>
      <c r="X574" s="119">
        <f>X573+(Entradas!$E$19*U574-Y573)/(800*Entradas!$D$44)</f>
        <v>0</v>
      </c>
      <c r="Y574" s="119">
        <f>8000*Entradas!$D$45*X574/Constantes!$E$32</f>
        <v>0</v>
      </c>
      <c r="Z574" s="119">
        <f>10*Escenarios!$E$11*T574</f>
        <v>0</v>
      </c>
      <c r="AA574" s="119">
        <f>10*Escenarios!$E$11*Y574</f>
        <v>0</v>
      </c>
      <c r="AB574" s="119">
        <f>0.001*Observaciones!$F573*Escenarios!$E$9</f>
        <v>0.5</v>
      </c>
      <c r="AC574" s="119">
        <f>Observaciones!$I573</f>
        <v>0</v>
      </c>
      <c r="AD574" s="119">
        <f>MIN(0.0005*ETo!$M573*Escenarios!$E$9*(AH573/Constantes!$E$27)^(2/3),AH573+Z574+AA574+AB574+AC574)</f>
        <v>0</v>
      </c>
      <c r="AE574" s="119">
        <f>MIN(Constantes!$E$26*(AH573/Constantes!$E$27)^(2/3),AH573+Z574+AA574+AB574+AC574-AD574)</f>
        <v>17.73129340683608</v>
      </c>
      <c r="AF574" s="119">
        <f>MIN(Entradas!$E$20,AH573+Z574+AA574+AB574+AC574-AD574-AE574)</f>
        <v>1</v>
      </c>
      <c r="AG574" s="119">
        <f>MAX(0,AH573+Z574+AA574+AB574+AC574-AD574-AE574-AF574-Constantes!$E$27)</f>
        <v>0</v>
      </c>
      <c r="AH574" s="119">
        <f t="shared" si="75"/>
        <v>5546.8866371361491</v>
      </c>
      <c r="AI574" s="119">
        <f>(Escenarios!$E$11*S574+0.1*AD574)/(Escenarios!$E$12)</f>
        <v>0</v>
      </c>
      <c r="AJ574" s="119">
        <f>AG574/10/Escenarios!$E$12</f>
        <v>0</v>
      </c>
      <c r="AK574" s="119">
        <f>(Escenarios!$E$11*U574+0.1*AE574)/(Escenarios!$E$12)</f>
        <v>5.0660838305245946E-2</v>
      </c>
      <c r="AL574" s="121">
        <f t="shared" si="76"/>
        <v>136.5129536993378</v>
      </c>
      <c r="AM574" s="121">
        <f>MAX(0,(AL574-Constantes!$D$13)*(1-EXP(-Constantes!$D$23)))</f>
        <v>0.66320991578183408</v>
      </c>
      <c r="AN574" s="121">
        <f>AJ574+W574*Escenarios!$E$11/Escenarios!$E$12+AM574</f>
        <v>0.85455482482754874</v>
      </c>
      <c r="AO574" s="121">
        <f>0.0526*AJ574*Observaciones!$F573^1.218</f>
        <v>0</v>
      </c>
      <c r="AP574" s="121">
        <f>AO574*Constantes!$E$38</f>
        <v>0</v>
      </c>
      <c r="AQ574" s="121">
        <f t="shared" si="77"/>
        <v>0</v>
      </c>
      <c r="AR574" s="15"/>
      <c r="AS574" s="74">
        <v>568</v>
      </c>
      <c r="AT574" s="146">
        <f>ETo!$I573*((1-Constantes!$F$19)*ETo!$K573+ETo!$L573)</f>
        <v>0</v>
      </c>
      <c r="AU574" s="121">
        <f>MIN(AT574*Constantes!$F$17,0.8*(AX573+Observaciones!$F573-AV574-AW574-Constantes!$D$14))</f>
        <v>0</v>
      </c>
      <c r="AV574" s="121">
        <f>IF(Observaciones!$F573&gt;0.05*Constantes!$F$18,((Observaciones!$F573-0.05*Constantes!$F$18)^2)/(Observaciones!$F573+0.95*Constantes!$F$18),0)</f>
        <v>0</v>
      </c>
      <c r="AW574" s="121">
        <f>MAX(0,AX573+Observaciones!$F573-AV574-Constantes!$D$13)</f>
        <v>0</v>
      </c>
      <c r="AX574" s="121">
        <f>AX573+Observaciones!$F573-AV574-AU574-AW574-AY573</f>
        <v>39.597954245846438</v>
      </c>
      <c r="AY574" s="121">
        <f>MAX(0,(AX574-Constantes!$D$14)*(1-EXP(-Constantes!$D$22)))</f>
        <v>0.19409070214166918</v>
      </c>
      <c r="AZ574" s="119">
        <f>AZ573+(Entradas!$F$19*AW574-BA573)/(800*Entradas!$D$44)</f>
        <v>0</v>
      </c>
      <c r="BA574" s="119">
        <f>8000*Entradas!$D$45*AZ574/Constantes!$F$32</f>
        <v>0</v>
      </c>
      <c r="BB574" s="119">
        <f>10*Escenarios!$F$11*AV574</f>
        <v>0</v>
      </c>
      <c r="BC574" s="119">
        <f>10*Escenarios!$F$11*BA574</f>
        <v>0</v>
      </c>
      <c r="BD574" s="119">
        <f>0.001*Observaciones!$F573*Escenarios!$F$9</f>
        <v>2</v>
      </c>
      <c r="BE574" s="119">
        <f>Observaciones!$I573</f>
        <v>0</v>
      </c>
      <c r="BF574" s="119">
        <f>MIN(0.0005*ETo!$M573*Escenarios!$F$9*(BJ573/Constantes!$F$27)^(2/3),BJ573+BB574+BE574+BC574+BD574)</f>
        <v>0</v>
      </c>
      <c r="BG574" s="119">
        <f>MIN(Constantes!$F$26*(BJ573/Constantes!$F$27)^(2/3),BJ573+BB574+BC574+BD574+BE574-BF574)</f>
        <v>34.442549566792579</v>
      </c>
      <c r="BH574" s="119">
        <f>MIN(Entradas!$F$20,BJ573+BB574+BC574+BD574+BE574-BF574-BG574)</f>
        <v>1</v>
      </c>
      <c r="BI574" s="119">
        <f>MAX(0,BJ573+BB574+BC574+BD574+BE574-BF574-BG574-BH574-Constantes!$F$27)</f>
        <v>0</v>
      </c>
      <c r="BJ574" s="119">
        <f t="shared" si="78"/>
        <v>1849.8452744401188</v>
      </c>
      <c r="BK574" s="119">
        <f>(Escenarios!$F$11*AU574+0.1*BF574)/(Escenarios!$F$12)</f>
        <v>0</v>
      </c>
      <c r="BL574" s="119">
        <f>BI574/10/Escenarios!$F$12</f>
        <v>0</v>
      </c>
      <c r="BM574" s="119">
        <f>(Escenarios!$F$11*AW574+0.1*BG574)/(Escenarios!$F$12)</f>
        <v>9.8407284476550227E-2</v>
      </c>
      <c r="BN574" s="121">
        <f t="shared" si="79"/>
        <v>143.80505669058689</v>
      </c>
      <c r="BO574" s="121">
        <f>MAX(0,(BN574-Constantes!$D$13)*(1-EXP(-Constantes!$D$23)))</f>
        <v>0.71358015046749124</v>
      </c>
      <c r="BP574" s="121">
        <f>BL574+AY574*Escenarios!$F$11/Escenarios!$F$12+BO574</f>
        <v>0.89657995534392221</v>
      </c>
      <c r="BQ574" s="121">
        <f>0.0526*BL574*Observaciones!$F573^1.218</f>
        <v>0</v>
      </c>
      <c r="BR574" s="121">
        <f>BQ574*Constantes!$F$38</f>
        <v>0</v>
      </c>
      <c r="BS574" s="121">
        <f t="shared" si="80"/>
        <v>0</v>
      </c>
      <c r="BT574" s="15"/>
      <c r="BU574" s="74">
        <v>568</v>
      </c>
      <c r="BV574" s="75">
        <f>0.0526*Observaciones!$F573^2.218</f>
        <v>3.1840930012055863E-4</v>
      </c>
      <c r="BW574" s="75">
        <f>IF(Observaciones!$F573&gt;0.05*$CA$7,((Observaciones!$F573-0.05*$CA$7)^2)/(Observaciones!$F573+0.95*$CA$7),0)</f>
        <v>0</v>
      </c>
      <c r="BX574" s="75">
        <f>0.0526*BW574*Observaciones!$F573^1.218</f>
        <v>0</v>
      </c>
      <c r="BY574" s="27"/>
      <c r="BZ574" s="27"/>
      <c r="CA574" s="103"/>
      <c r="CB574" s="37"/>
    </row>
    <row r="575" spans="2:80" s="2" customFormat="1" ht="14.5" x14ac:dyDescent="0.35">
      <c r="B575" s="36"/>
      <c r="C575" s="74">
        <v>569</v>
      </c>
      <c r="D575" s="146">
        <f>ETo!$I574*((1-Constantes!$D$19)*ETo!$K574+ETo!$L574)</f>
        <v>0</v>
      </c>
      <c r="E575" s="75">
        <f>MIN(D575*Constantes!$D$17,0.8*(H574+Observaciones!$F574-F575-G575-Constantes!$D$14))</f>
        <v>0</v>
      </c>
      <c r="F575" s="75">
        <f>IF(Observaciones!$F574&gt;0.05*Constantes!$D$18,((Observaciones!$F574-0.05*Constantes!$D$18)^2)/(Observaciones!$F574+0.95*Constantes!$D$18),0)</f>
        <v>0</v>
      </c>
      <c r="G575" s="75">
        <f>MAX(0,H574+Observaciones!$F574-F575-Constantes!$D$13)</f>
        <v>0</v>
      </c>
      <c r="H575" s="75">
        <f>H574+Observaciones!$F574-F575-E575-G575-I574</f>
        <v>39.406435119473883</v>
      </c>
      <c r="I575" s="75">
        <f>MAX(0,(H575-Constantes!$D$14)*(1-EXP(-Constantes!$D$22)))</f>
        <v>0.19145400173372454</v>
      </c>
      <c r="J575" s="75">
        <f t="shared" si="72"/>
        <v>130.03607702281482</v>
      </c>
      <c r="K575" s="75">
        <f>MAX(0,(J575-Constantes!$D$13)*(1-EXP(-Constantes!$D$23)))</f>
        <v>0.61847086058499612</v>
      </c>
      <c r="L575" s="75">
        <f t="shared" si="73"/>
        <v>0.80992486231872063</v>
      </c>
      <c r="M575" s="75">
        <f>0.0526*F575*Observaciones!$F574^1.218</f>
        <v>0</v>
      </c>
      <c r="N575" s="75">
        <f>M575*Constantes!$D$38</f>
        <v>0</v>
      </c>
      <c r="O575" s="75">
        <f t="shared" si="74"/>
        <v>0</v>
      </c>
      <c r="P575" s="15"/>
      <c r="Q575" s="120">
        <v>569</v>
      </c>
      <c r="R575" s="146">
        <f>ETo!$I574*((1-Constantes!$E$19)*ETo!$K574+ETo!$L574)</f>
        <v>0</v>
      </c>
      <c r="S575" s="121">
        <f>MIN(R575*Constantes!$E$17,0.8*(V574+Observaciones!$F574-T575-U575-Constantes!$D$14))</f>
        <v>0</v>
      </c>
      <c r="T575" s="121">
        <f>IF(Observaciones!$F574&gt;0.05*Constantes!$E$18,((Observaciones!$F574-0.05*Constantes!$E$18)^2)/(Observaciones!$F574+0.95*Constantes!$E$18),0)</f>
        <v>0</v>
      </c>
      <c r="U575" s="121">
        <f>MAX(0,V574+Observaciones!$F574-T575-Constantes!$D$13)</f>
        <v>0</v>
      </c>
      <c r="V575" s="121">
        <f>V574+Observaciones!$F574-T575-S575-U575-W574</f>
        <v>39.405820746144073</v>
      </c>
      <c r="W575" s="121">
        <f>MAX(0,(V575-Constantes!$D$14)*(1-EXP(-Constantes!$D$22)))</f>
        <v>0.19144554347454162</v>
      </c>
      <c r="X575" s="119">
        <f>X574+(Entradas!$E$19*U575-Y574)/(800*Entradas!$D$44)</f>
        <v>0</v>
      </c>
      <c r="Y575" s="119">
        <f>8000*Entradas!$D$45*X575/Constantes!$E$32</f>
        <v>0</v>
      </c>
      <c r="Z575" s="119">
        <f>10*Escenarios!$E$11*T575</f>
        <v>0</v>
      </c>
      <c r="AA575" s="119">
        <f>10*Escenarios!$E$11*Y575</f>
        <v>0</v>
      </c>
      <c r="AB575" s="119">
        <f>0.001*Observaciones!$F574*Escenarios!$E$9</f>
        <v>0</v>
      </c>
      <c r="AC575" s="119">
        <f>Observaciones!$I574</f>
        <v>0</v>
      </c>
      <c r="AD575" s="119">
        <f>MIN(0.0005*ETo!$M574*Escenarios!$E$9*(AH574/Constantes!$E$27)^(2/3),AH574+Z575+AA575+AB575+AC575)</f>
        <v>0</v>
      </c>
      <c r="AE575" s="119">
        <f>MIN(Constantes!$E$26*(AH574/Constantes!$E$27)^(2/3),AH574+Z575+AA575+AB575+AC575-AD575)</f>
        <v>17.692547157292807</v>
      </c>
      <c r="AF575" s="119">
        <f>MIN(Entradas!$E$20,AH574+Z575+AA575+AB575+AC575-AD575-AE575)</f>
        <v>1</v>
      </c>
      <c r="AG575" s="119">
        <f>MAX(0,AH574+Z575+AA575+AB575+AC575-AD575-AE575-AF575-Constantes!$E$27)</f>
        <v>0</v>
      </c>
      <c r="AH575" s="119">
        <f t="shared" si="75"/>
        <v>5528.194089978856</v>
      </c>
      <c r="AI575" s="119">
        <f>(Escenarios!$E$11*S575+0.1*AD575)/(Escenarios!$E$12)</f>
        <v>0</v>
      </c>
      <c r="AJ575" s="119">
        <f>AG575/10/Escenarios!$E$12</f>
        <v>0</v>
      </c>
      <c r="AK575" s="119">
        <f>(Escenarios!$E$11*U575+0.1*AE575)/(Escenarios!$E$12)</f>
        <v>5.0550134735122307E-2</v>
      </c>
      <c r="AL575" s="121">
        <f t="shared" si="76"/>
        <v>135.90029391829108</v>
      </c>
      <c r="AM575" s="121">
        <f>MAX(0,(AL575-Constantes!$D$13)*(1-EXP(-Constantes!$D$23)))</f>
        <v>0.65897796554870935</v>
      </c>
      <c r="AN575" s="121">
        <f>AJ575+W575*Escenarios!$E$11/Escenarios!$E$12+AM575</f>
        <v>0.84768857268790043</v>
      </c>
      <c r="AO575" s="121">
        <f>0.0526*AJ575*Observaciones!$F574^1.218</f>
        <v>0</v>
      </c>
      <c r="AP575" s="121">
        <f>AO575*Constantes!$E$38</f>
        <v>0</v>
      </c>
      <c r="AQ575" s="121">
        <f t="shared" si="77"/>
        <v>0</v>
      </c>
      <c r="AR575" s="15"/>
      <c r="AS575" s="74">
        <v>569</v>
      </c>
      <c r="AT575" s="146">
        <f>ETo!$I574*((1-Constantes!$F$19)*ETo!$K574+ETo!$L574)</f>
        <v>0</v>
      </c>
      <c r="AU575" s="121">
        <f>MIN(AT575*Constantes!$F$17,0.8*(AX574+Observaciones!$F574-AV575-AW575-Constantes!$D$14))</f>
        <v>0</v>
      </c>
      <c r="AV575" s="121">
        <f>IF(Observaciones!$F574&gt;0.05*Constantes!$F$18,((Observaciones!$F574-0.05*Constantes!$F$18)^2)/(Observaciones!$F574+0.95*Constantes!$F$18),0)</f>
        <v>0</v>
      </c>
      <c r="AW575" s="121">
        <f>MAX(0,AX574+Observaciones!$F574-AV575-Constantes!$D$13)</f>
        <v>0</v>
      </c>
      <c r="AX575" s="121">
        <f>AX574+Observaciones!$F574-AV575-AU575-AW575-AY574</f>
        <v>39.403863543704766</v>
      </c>
      <c r="AY575" s="121">
        <f>MAX(0,(AX575-Constantes!$D$14)*(1-EXP(-Constantes!$D$22)))</f>
        <v>0.19141859809019338</v>
      </c>
      <c r="AZ575" s="119">
        <f>AZ574+(Entradas!$F$19*AW575-BA574)/(800*Entradas!$D$44)</f>
        <v>0</v>
      </c>
      <c r="BA575" s="119">
        <f>8000*Entradas!$D$45*AZ575/Constantes!$F$32</f>
        <v>0</v>
      </c>
      <c r="BB575" s="119">
        <f>10*Escenarios!$F$11*AV575</f>
        <v>0</v>
      </c>
      <c r="BC575" s="119">
        <f>10*Escenarios!$F$11*BA575</f>
        <v>0</v>
      </c>
      <c r="BD575" s="119">
        <f>0.001*Observaciones!$F574*Escenarios!$F$9</f>
        <v>0</v>
      </c>
      <c r="BE575" s="119">
        <f>Observaciones!$I574</f>
        <v>0</v>
      </c>
      <c r="BF575" s="119">
        <f>MIN(0.0005*ETo!$M574*Escenarios!$F$9*(BJ574/Constantes!$F$27)^(2/3),BJ574+BB575+BE575+BC575+BD575)</f>
        <v>0</v>
      </c>
      <c r="BG575" s="119">
        <f>MIN(Constantes!$F$26*(BJ574/Constantes!$F$27)^(2/3),BJ574+BB575+BC575+BD575+BE575-BF575)</f>
        <v>34.033590002946596</v>
      </c>
      <c r="BH575" s="119">
        <f>MIN(Entradas!$F$20,BJ574+BB575+BC575+BD575+BE575-BF575-BG575)</f>
        <v>1</v>
      </c>
      <c r="BI575" s="119">
        <f>MAX(0,BJ574+BB575+BC575+BD575+BE575-BF575-BG575-BH575-Constantes!$F$27)</f>
        <v>0</v>
      </c>
      <c r="BJ575" s="119">
        <f t="shared" si="78"/>
        <v>1814.8116844371723</v>
      </c>
      <c r="BK575" s="119">
        <f>(Escenarios!$F$11*AU575+0.1*BF575)/(Escenarios!$F$12)</f>
        <v>0</v>
      </c>
      <c r="BL575" s="119">
        <f>BI575/10/Escenarios!$F$12</f>
        <v>0</v>
      </c>
      <c r="BM575" s="119">
        <f>(Escenarios!$F$11*AW575+0.1*BG575)/(Escenarios!$F$12)</f>
        <v>9.7238828579847419E-2</v>
      </c>
      <c r="BN575" s="121">
        <f t="shared" si="79"/>
        <v>143.18871536869926</v>
      </c>
      <c r="BO575" s="121">
        <f>MAX(0,(BN575-Constantes!$D$13)*(1-EXP(-Constantes!$D$23)))</f>
        <v>0.70932276997420907</v>
      </c>
      <c r="BP575" s="121">
        <f>BL575+AY575*Escenarios!$F$11/Escenarios!$F$12+BO575</f>
        <v>0.88980316245924851</v>
      </c>
      <c r="BQ575" s="121">
        <f>0.0526*BL575*Observaciones!$F574^1.218</f>
        <v>0</v>
      </c>
      <c r="BR575" s="121">
        <f>BQ575*Constantes!$F$38</f>
        <v>0</v>
      </c>
      <c r="BS575" s="121">
        <f t="shared" si="80"/>
        <v>0</v>
      </c>
      <c r="BT575" s="15"/>
      <c r="BU575" s="74">
        <v>569</v>
      </c>
      <c r="BV575" s="75">
        <f>0.0526*Observaciones!$F574^2.218</f>
        <v>0</v>
      </c>
      <c r="BW575" s="75">
        <f>IF(Observaciones!$F574&gt;0.05*$CA$7,((Observaciones!$F574-0.05*$CA$7)^2)/(Observaciones!$F574+0.95*$CA$7),0)</f>
        <v>0</v>
      </c>
      <c r="BX575" s="75">
        <f>0.0526*BW575*Observaciones!$F574^1.218</f>
        <v>0</v>
      </c>
      <c r="BY575" s="27"/>
      <c r="BZ575" s="27"/>
      <c r="CA575" s="103"/>
      <c r="CB575" s="37"/>
    </row>
    <row r="576" spans="2:80" s="2" customFormat="1" ht="14.5" x14ac:dyDescent="0.35">
      <c r="B576" s="36"/>
      <c r="C576" s="74">
        <v>570</v>
      </c>
      <c r="D576" s="146">
        <f>ETo!$I575*((1-Constantes!$D$19)*ETo!$K575+ETo!$L575)</f>
        <v>1.2458564571523756</v>
      </c>
      <c r="E576" s="75">
        <f>MIN(D576*Constantes!$D$17,0.8*(H575+Observaciones!$F575-F576-G576-Constantes!$D$14))</f>
        <v>0.77491733975546029</v>
      </c>
      <c r="F576" s="75">
        <f>IF(Observaciones!$F575&gt;0.05*Constantes!$D$18,((Observaciones!$F575-0.05*Constantes!$D$18)^2)/(Observaciones!$F575+0.95*Constantes!$D$18),0)</f>
        <v>0</v>
      </c>
      <c r="G576" s="75">
        <f>MAX(0,H575+Observaciones!$F575-F576-Constantes!$D$13)</f>
        <v>0</v>
      </c>
      <c r="H576" s="75">
        <f>H575+Observaciones!$F575-F576-E576-G576-I575</f>
        <v>38.440063777984697</v>
      </c>
      <c r="I576" s="75">
        <f>MAX(0,(H576-Constantes!$D$14)*(1-EXP(-Constantes!$D$22)))</f>
        <v>0.17814968190629402</v>
      </c>
      <c r="J576" s="75">
        <f t="shared" si="72"/>
        <v>129.41760616222982</v>
      </c>
      <c r="K576" s="75">
        <f>MAX(0,(J576-Constantes!$D$13)*(1-EXP(-Constantes!$D$23)))</f>
        <v>0.61419877029344483</v>
      </c>
      <c r="L576" s="75">
        <f t="shared" si="73"/>
        <v>0.79234845219973882</v>
      </c>
      <c r="M576" s="75">
        <f>0.0526*F576*Observaciones!$F575^1.218</f>
        <v>0</v>
      </c>
      <c r="N576" s="75">
        <f>M576*Constantes!$D$38</f>
        <v>0</v>
      </c>
      <c r="O576" s="75">
        <f t="shared" si="74"/>
        <v>0</v>
      </c>
      <c r="P576" s="15"/>
      <c r="Q576" s="120">
        <v>570</v>
      </c>
      <c r="R576" s="146">
        <f>ETo!$I575*((1-Constantes!$E$19)*ETo!$K575+ETo!$L575)</f>
        <v>1.246053256460055</v>
      </c>
      <c r="S576" s="121">
        <f>MIN(R576*Constantes!$E$17,0.8*(V575+Observaciones!$F575-T576-U576-Constantes!$D$14))</f>
        <v>0.77560157461714219</v>
      </c>
      <c r="T576" s="121">
        <f>IF(Observaciones!$F575&gt;0.05*Constantes!$E$18,((Observaciones!$F575-0.05*Constantes!$E$18)^2)/(Observaciones!$F575+0.95*Constantes!$E$18),0)</f>
        <v>0</v>
      </c>
      <c r="U576" s="121">
        <f>MAX(0,V575+Observaciones!$F575-T576-Constantes!$D$13)</f>
        <v>0</v>
      </c>
      <c r="V576" s="121">
        <f>V575+Observaciones!$F575-T576-S576-U576-W575</f>
        <v>38.438773628052388</v>
      </c>
      <c r="W576" s="121">
        <f>MAX(0,(V576-Constantes!$D$14)*(1-EXP(-Constantes!$D$22)))</f>
        <v>0.17813192003092804</v>
      </c>
      <c r="X576" s="119">
        <f>X575+(Entradas!$E$19*U576-Y575)/(800*Entradas!$D$44)</f>
        <v>0</v>
      </c>
      <c r="Y576" s="119">
        <f>8000*Entradas!$D$45*X576/Constantes!$E$32</f>
        <v>0</v>
      </c>
      <c r="Z576" s="119">
        <f>10*Escenarios!$E$11*T576</f>
        <v>0</v>
      </c>
      <c r="AA576" s="119">
        <f>10*Escenarios!$E$11*Y576</f>
        <v>0</v>
      </c>
      <c r="AB576" s="119">
        <f>0.001*Observaciones!$F575*Escenarios!$E$9</f>
        <v>0</v>
      </c>
      <c r="AC576" s="119">
        <f>Observaciones!$I575</f>
        <v>0</v>
      </c>
      <c r="AD576" s="119">
        <f>MIN(0.0005*ETo!$M575*Escenarios!$E$9*(AH575/Constantes!$E$27)^(2/3),AH575+Z576+AA576+AB576+AC576)</f>
        <v>3.3483775514439746</v>
      </c>
      <c r="AE576" s="119">
        <f>MIN(Constantes!$E$26*(AH575/Constantes!$E$27)^(2/3),AH575+Z576+AA576+AB576+AC576-AD576)</f>
        <v>17.652776522989193</v>
      </c>
      <c r="AF576" s="119">
        <f>MIN(Entradas!$E$20,AH575+Z576+AA576+AB576+AC576-AD576-AE576)</f>
        <v>1</v>
      </c>
      <c r="AG576" s="119">
        <f>MAX(0,AH575+Z576+AA576+AB576+AC576-AD576-AE576-AF576-Constantes!$E$27)</f>
        <v>0</v>
      </c>
      <c r="AH576" s="119">
        <f t="shared" si="75"/>
        <v>5506.1929359044225</v>
      </c>
      <c r="AI576" s="119">
        <f>(Escenarios!$E$11*S576+0.1*AD576)/(Escenarios!$E$12)</f>
        <v>0.7740883451267373</v>
      </c>
      <c r="AJ576" s="119">
        <f>AG576/10/Escenarios!$E$12</f>
        <v>0</v>
      </c>
      <c r="AK576" s="119">
        <f>(Escenarios!$E$11*U576+0.1*AE576)/(Escenarios!$E$12)</f>
        <v>5.0436504351397696E-2</v>
      </c>
      <c r="AL576" s="121">
        <f t="shared" si="76"/>
        <v>135.29175245709379</v>
      </c>
      <c r="AM576" s="121">
        <f>MAX(0,(AL576-Constantes!$D$13)*(1-EXP(-Constantes!$D$23)))</f>
        <v>0.65477446262873629</v>
      </c>
      <c r="AN576" s="121">
        <f>AJ576+W576*Escenarios!$E$11/Escenarios!$E$12+AM576</f>
        <v>0.83036164094493681</v>
      </c>
      <c r="AO576" s="121">
        <f>0.0526*AJ576*Observaciones!$F575^1.218</f>
        <v>0</v>
      </c>
      <c r="AP576" s="121">
        <f>AO576*Constantes!$E$38</f>
        <v>0</v>
      </c>
      <c r="AQ576" s="121">
        <f t="shared" si="77"/>
        <v>0</v>
      </c>
      <c r="AR576" s="15"/>
      <c r="AS576" s="74">
        <v>570</v>
      </c>
      <c r="AT576" s="146">
        <f>ETo!$I575*((1-Constantes!$F$19)*ETo!$K575+ETo!$L575)</f>
        <v>1.246679436075399</v>
      </c>
      <c r="AU576" s="121">
        <f>MIN(AT576*Constantes!$F$17,0.8*(AX575+Observaciones!$F575-AV576-AW576-Constantes!$D$14))</f>
        <v>0.77778257851675336</v>
      </c>
      <c r="AV576" s="121">
        <f>IF(Observaciones!$F575&gt;0.05*Constantes!$F$18,((Observaciones!$F575-0.05*Constantes!$F$18)^2)/(Observaciones!$F575+0.95*Constantes!$F$18),0)</f>
        <v>0</v>
      </c>
      <c r="AW576" s="121">
        <f>MAX(0,AX575+Observaciones!$F575-AV576-Constantes!$D$13)</f>
        <v>0</v>
      </c>
      <c r="AX576" s="121">
        <f>AX575+Observaciones!$F575-AV576-AU576-AW576-AY575</f>
        <v>38.434662367097815</v>
      </c>
      <c r="AY576" s="121">
        <f>MAX(0,(AX576-Constantes!$D$14)*(1-EXP(-Constantes!$D$22)))</f>
        <v>0.17807531908646151</v>
      </c>
      <c r="AZ576" s="119">
        <f>AZ575+(Entradas!$F$19*AW576-BA575)/(800*Entradas!$D$44)</f>
        <v>0</v>
      </c>
      <c r="BA576" s="119">
        <f>8000*Entradas!$D$45*AZ576/Constantes!$F$32</f>
        <v>0</v>
      </c>
      <c r="BB576" s="119">
        <f>10*Escenarios!$F$11*AV576</f>
        <v>0</v>
      </c>
      <c r="BC576" s="119">
        <f>10*Escenarios!$F$11*BA576</f>
        <v>0</v>
      </c>
      <c r="BD576" s="119">
        <f>0.001*Observaciones!$F575*Escenarios!$F$9</f>
        <v>0</v>
      </c>
      <c r="BE576" s="119">
        <f>Observaciones!$I575</f>
        <v>0</v>
      </c>
      <c r="BF576" s="119">
        <f>MIN(0.0005*ETo!$M575*Escenarios!$F$9*(BJ575/Constantes!$F$27)^(2/3),BJ575+BB576+BE576+BC576+BD576)</f>
        <v>6.373724232620825</v>
      </c>
      <c r="BG576" s="119">
        <f>MIN(Constantes!$F$26*(BJ575/Constantes!$F$27)^(2/3),BJ575+BB576+BC576+BD576+BE576-BF576)</f>
        <v>33.60252174940517</v>
      </c>
      <c r="BH576" s="119">
        <f>MIN(Entradas!$F$20,BJ575+BB576+BC576+BD576+BE576-BF576-BG576)</f>
        <v>1</v>
      </c>
      <c r="BI576" s="119">
        <f>MAX(0,BJ575+BB576+BC576+BD576+BE576-BF576-BG576-BH576-Constantes!$F$27)</f>
        <v>0</v>
      </c>
      <c r="BJ576" s="119">
        <f t="shared" si="78"/>
        <v>1773.8354384551462</v>
      </c>
      <c r="BK576" s="119">
        <f>(Escenarios!$F$11*AU576+0.1*BF576)/(Escenarios!$F$12)</f>
        <v>0.75154850040899834</v>
      </c>
      <c r="BL576" s="119">
        <f>BI576/10/Escenarios!$F$12</f>
        <v>0</v>
      </c>
      <c r="BM576" s="119">
        <f>(Escenarios!$F$11*AW576+0.1*BG576)/(Escenarios!$F$12)</f>
        <v>9.6007204998300497E-2</v>
      </c>
      <c r="BN576" s="121">
        <f t="shared" si="79"/>
        <v>142.57539980372334</v>
      </c>
      <c r="BO576" s="121">
        <f>MAX(0,(BN576-Constantes!$D$13)*(1-EXP(-Constantes!$D$23)))</f>
        <v>0.70508628991060107</v>
      </c>
      <c r="BP576" s="121">
        <f>BL576+AY576*Escenarios!$F$11/Escenarios!$F$12+BO576</f>
        <v>0.87298587647783621</v>
      </c>
      <c r="BQ576" s="121">
        <f>0.0526*BL576*Observaciones!$F575^1.218</f>
        <v>0</v>
      </c>
      <c r="BR576" s="121">
        <f>BQ576*Constantes!$F$38</f>
        <v>0</v>
      </c>
      <c r="BS576" s="121">
        <f t="shared" si="80"/>
        <v>0</v>
      </c>
      <c r="BT576" s="15"/>
      <c r="BU576" s="74">
        <v>570</v>
      </c>
      <c r="BV576" s="75">
        <f>0.0526*Observaciones!$F575^2.218</f>
        <v>0</v>
      </c>
      <c r="BW576" s="75">
        <f>IF(Observaciones!$F575&gt;0.05*$CA$7,((Observaciones!$F575-0.05*$CA$7)^2)/(Observaciones!$F575+0.95*$CA$7),0)</f>
        <v>0</v>
      </c>
      <c r="BX576" s="75">
        <f>0.0526*BW576*Observaciones!$F575^1.218</f>
        <v>0</v>
      </c>
      <c r="BY576" s="27"/>
      <c r="BZ576" s="27"/>
      <c r="CA576" s="103"/>
      <c r="CB576" s="37"/>
    </row>
    <row r="577" spans="2:80" s="2" customFormat="1" ht="14.5" x14ac:dyDescent="0.35">
      <c r="B577" s="36"/>
      <c r="C577" s="74">
        <v>571</v>
      </c>
      <c r="D577" s="146">
        <f>ETo!$I576*((1-Constantes!$D$19)*ETo!$K576+ETo!$L576)</f>
        <v>1.2591097158207882</v>
      </c>
      <c r="E577" s="75">
        <f>MIN(D577*Constantes!$D$17,0.8*(H576+Observaciones!$F576-F577-G577-Constantes!$D$14))</f>
        <v>0.78316080945171385</v>
      </c>
      <c r="F577" s="75">
        <f>IF(Observaciones!$F576&gt;0.05*Constantes!$D$18,((Observaciones!$F576-0.05*Constantes!$D$18)^2)/(Observaciones!$F576+0.95*Constantes!$D$18),0)</f>
        <v>0</v>
      </c>
      <c r="G577" s="75">
        <f>MAX(0,H576+Observaciones!$F576-F577-Constantes!$D$13)</f>
        <v>0</v>
      </c>
      <c r="H577" s="75">
        <f>H576+Observaciones!$F576-F577-E577-G577-I576</f>
        <v>37.478753286626691</v>
      </c>
      <c r="I577" s="75">
        <f>MAX(0,(H577-Constantes!$D$14)*(1-EXP(-Constantes!$D$22)))</f>
        <v>0.16491503629813428</v>
      </c>
      <c r="J577" s="75">
        <f t="shared" si="72"/>
        <v>128.80340739193636</v>
      </c>
      <c r="K577" s="75">
        <f>MAX(0,(J577-Constantes!$D$13)*(1-EXP(-Constantes!$D$23)))</f>
        <v>0.60995618948507591</v>
      </c>
      <c r="L577" s="75">
        <f t="shared" si="73"/>
        <v>0.77487122578321022</v>
      </c>
      <c r="M577" s="75">
        <f>0.0526*F577*Observaciones!$F576^1.218</f>
        <v>0</v>
      </c>
      <c r="N577" s="75">
        <f>M577*Constantes!$D$38</f>
        <v>0</v>
      </c>
      <c r="O577" s="75">
        <f t="shared" si="74"/>
        <v>0</v>
      </c>
      <c r="P577" s="15"/>
      <c r="Q577" s="120">
        <v>571</v>
      </c>
      <c r="R577" s="146">
        <f>ETo!$I576*((1-Constantes!$E$19)*ETo!$K576+ETo!$L576)</f>
        <v>1.2593083221498327</v>
      </c>
      <c r="S577" s="121">
        <f>MIN(R577*Constantes!$E$17,0.8*(V576+Observaciones!$F576-T577-U577-Constantes!$D$14))</f>
        <v>0.7838521447812552</v>
      </c>
      <c r="T577" s="121">
        <f>IF(Observaciones!$F576&gt;0.05*Constantes!$E$18,((Observaciones!$F576-0.05*Constantes!$E$18)^2)/(Observaciones!$F576+0.95*Constantes!$E$18),0)</f>
        <v>0</v>
      </c>
      <c r="U577" s="121">
        <f>MAX(0,V576+Observaciones!$F576-T577-Constantes!$D$13)</f>
        <v>0</v>
      </c>
      <c r="V577" s="121">
        <f>V576+Observaciones!$F576-T577-S577-U577-W576</f>
        <v>37.476789563240203</v>
      </c>
      <c r="W577" s="121">
        <f>MAX(0,(V577-Constantes!$D$14)*(1-EXP(-Constantes!$D$22)))</f>
        <v>0.16488800113797919</v>
      </c>
      <c r="X577" s="119">
        <f>X576+(Entradas!$E$19*U577-Y576)/(800*Entradas!$D$44)</f>
        <v>0</v>
      </c>
      <c r="Y577" s="119">
        <f>8000*Entradas!$D$45*X577/Constantes!$E$32</f>
        <v>0</v>
      </c>
      <c r="Z577" s="119">
        <f>10*Escenarios!$E$11*T577</f>
        <v>0</v>
      </c>
      <c r="AA577" s="119">
        <f>10*Escenarios!$E$11*Y577</f>
        <v>0</v>
      </c>
      <c r="AB577" s="119">
        <f>0.001*Observaciones!$F576*Escenarios!$E$9</f>
        <v>0</v>
      </c>
      <c r="AC577" s="119">
        <f>Observaciones!$I576</f>
        <v>0</v>
      </c>
      <c r="AD577" s="119">
        <f>MIN(0.0005*ETo!$M576*Escenarios!$E$9*(AH576/Constantes!$E$27)^(2/3),AH576+Z577+AA577+AB577+AC577)</f>
        <v>3.3741426308120377</v>
      </c>
      <c r="AE577" s="119">
        <f>MIN(Constantes!$E$26*(AH576/Constantes!$E$27)^(2/3),AH576+Z577+AA577+AB577+AC577-AD577)</f>
        <v>17.605908954002484</v>
      </c>
      <c r="AF577" s="119">
        <f>MIN(Entradas!$E$20,AH576+Z577+AA577+AB577+AC577-AD577-AE577)</f>
        <v>1</v>
      </c>
      <c r="AG577" s="119">
        <f>MAX(0,AH576+Z577+AA577+AB577+AC577-AD577-AE577-AF577-Constantes!$E$27)</f>
        <v>0</v>
      </c>
      <c r="AH577" s="119">
        <f t="shared" si="75"/>
        <v>5484.2128843196078</v>
      </c>
      <c r="AI577" s="119">
        <f>(Escenarios!$E$11*S577+0.1*AD577)/(Escenarios!$E$12)</f>
        <v>0.78229466451527163</v>
      </c>
      <c r="AJ577" s="119">
        <f>AG577/10/Escenarios!$E$12</f>
        <v>0</v>
      </c>
      <c r="AK577" s="119">
        <f>(Escenarios!$E$11*U577+0.1*AE577)/(Escenarios!$E$12)</f>
        <v>5.0302597011435669E-2</v>
      </c>
      <c r="AL577" s="121">
        <f t="shared" si="76"/>
        <v>134.68728059147651</v>
      </c>
      <c r="AM577" s="121">
        <f>MAX(0,(AL577-Constantes!$D$13)*(1-EXP(-Constantes!$D$23)))</f>
        <v>0.6505990704588015</v>
      </c>
      <c r="AN577" s="121">
        <f>AJ577+W577*Escenarios!$E$11/Escenarios!$E$12+AM577</f>
        <v>0.81313152872338101</v>
      </c>
      <c r="AO577" s="121">
        <f>0.0526*AJ577*Observaciones!$F576^1.218</f>
        <v>0</v>
      </c>
      <c r="AP577" s="121">
        <f>AO577*Constantes!$E$38</f>
        <v>0</v>
      </c>
      <c r="AQ577" s="121">
        <f t="shared" si="77"/>
        <v>0</v>
      </c>
      <c r="AR577" s="15"/>
      <c r="AS577" s="74">
        <v>571</v>
      </c>
      <c r="AT577" s="146">
        <f>ETo!$I576*((1-Constantes!$F$19)*ETo!$K576+ETo!$L576)</f>
        <v>1.2599402513786122</v>
      </c>
      <c r="AU577" s="121">
        <f>MIN(AT577*Constantes!$F$17,0.8*(AX576+Observaciones!$F576-AV577-AW577-Constantes!$D$14))</f>
        <v>0.78605578077012217</v>
      </c>
      <c r="AV577" s="121">
        <f>IF(Observaciones!$F576&gt;0.05*Constantes!$F$18,((Observaciones!$F576-0.05*Constantes!$F$18)^2)/(Observaciones!$F576+0.95*Constantes!$F$18),0)</f>
        <v>0</v>
      </c>
      <c r="AW577" s="121">
        <f>MAX(0,AX576+Observaciones!$F576-AV577-Constantes!$D$13)</f>
        <v>0</v>
      </c>
      <c r="AX577" s="121">
        <f>AX576+Observaciones!$F576-AV577-AU577-AW577-AY576</f>
        <v>37.470531267241235</v>
      </c>
      <c r="AY577" s="121">
        <f>MAX(0,(AX577-Constantes!$D$14)*(1-EXP(-Constantes!$D$22)))</f>
        <v>0.16480184132759337</v>
      </c>
      <c r="AZ577" s="119">
        <f>AZ576+(Entradas!$F$19*AW577-BA576)/(800*Entradas!$D$44)</f>
        <v>0</v>
      </c>
      <c r="BA577" s="119">
        <f>8000*Entradas!$D$45*AZ577/Constantes!$F$32</f>
        <v>0</v>
      </c>
      <c r="BB577" s="119">
        <f>10*Escenarios!$F$11*AV577</f>
        <v>0</v>
      </c>
      <c r="BC577" s="119">
        <f>10*Escenarios!$F$11*BA577</f>
        <v>0</v>
      </c>
      <c r="BD577" s="119">
        <f>0.001*Observaciones!$F576*Escenarios!$F$9</f>
        <v>0</v>
      </c>
      <c r="BE577" s="119">
        <f>Observaciones!$I576</f>
        <v>0</v>
      </c>
      <c r="BF577" s="119">
        <f>MIN(0.0005*ETo!$M576*Escenarios!$F$9*(BJ576/Constantes!$F$27)^(2/3),BJ576+BB577+BE577+BC577+BD577)</f>
        <v>6.3425616388607251</v>
      </c>
      <c r="BG577" s="119">
        <f>MIN(Constantes!$F$26*(BJ576/Constantes!$F$27)^(2/3),BJ576+BB577+BC577+BD577+BE577-BF577)</f>
        <v>33.094796209624505</v>
      </c>
      <c r="BH577" s="119">
        <f>MIN(Entradas!$F$20,BJ576+BB577+BC577+BD577+BE577-BF577-BG577)</f>
        <v>1</v>
      </c>
      <c r="BI577" s="119">
        <f>MAX(0,BJ576+BB577+BC577+BD577+BE577-BF577-BG577-BH577-Constantes!$F$27)</f>
        <v>0</v>
      </c>
      <c r="BJ577" s="119">
        <f t="shared" si="78"/>
        <v>1733.3980806066611</v>
      </c>
      <c r="BK577" s="119">
        <f>(Escenarios!$F$11*AU577+0.1*BF577)/(Escenarios!$F$12)</f>
        <v>0.75925991226571732</v>
      </c>
      <c r="BL577" s="119">
        <f>BI577/10/Escenarios!$F$12</f>
        <v>0</v>
      </c>
      <c r="BM577" s="119">
        <f>(Escenarios!$F$11*AW577+0.1*BG577)/(Escenarios!$F$12)</f>
        <v>9.455656059892717E-2</v>
      </c>
      <c r="BN577" s="121">
        <f t="shared" si="79"/>
        <v>141.96487007441166</v>
      </c>
      <c r="BO577" s="121">
        <f>MAX(0,(BN577-Constantes!$D$13)*(1-EXP(-Constantes!$D$23)))</f>
        <v>0.70086905301955538</v>
      </c>
      <c r="BP577" s="121">
        <f>BL577+AY577*Escenarios!$F$11/Escenarios!$F$12+BO577</f>
        <v>0.85625364627128631</v>
      </c>
      <c r="BQ577" s="121">
        <f>0.0526*BL577*Observaciones!$F576^1.218</f>
        <v>0</v>
      </c>
      <c r="BR577" s="121">
        <f>BQ577*Constantes!$F$38</f>
        <v>0</v>
      </c>
      <c r="BS577" s="121">
        <f t="shared" si="80"/>
        <v>0</v>
      </c>
      <c r="BT577" s="15"/>
      <c r="BU577" s="74">
        <v>571</v>
      </c>
      <c r="BV577" s="75">
        <f>0.0526*Observaciones!$F576^2.218</f>
        <v>0</v>
      </c>
      <c r="BW577" s="75">
        <f>IF(Observaciones!$F576&gt;0.05*$CA$7,((Observaciones!$F576-0.05*$CA$7)^2)/(Observaciones!$F576+0.95*$CA$7),0)</f>
        <v>0</v>
      </c>
      <c r="BX577" s="75">
        <f>0.0526*BW577*Observaciones!$F576^1.218</f>
        <v>0</v>
      </c>
      <c r="BY577" s="27"/>
      <c r="BZ577" s="27"/>
      <c r="CA577" s="103"/>
      <c r="CB577" s="37"/>
    </row>
    <row r="578" spans="2:80" s="2" customFormat="1" ht="14.5" x14ac:dyDescent="0.35">
      <c r="B578" s="36"/>
      <c r="C578" s="74">
        <v>572</v>
      </c>
      <c r="D578" s="146">
        <f>ETo!$I577*((1-Constantes!$D$19)*ETo!$K577+ETo!$L577)</f>
        <v>1.2413193622692305</v>
      </c>
      <c r="E578" s="75">
        <f>MIN(D578*Constantes!$D$17,0.8*(H577+Observaciones!$F577-F578-G578-Constantes!$D$14))</f>
        <v>0.77209528631834035</v>
      </c>
      <c r="F578" s="75">
        <f>IF(Observaciones!$F577&gt;0.05*Constantes!$D$18,((Observaciones!$F577-0.05*Constantes!$D$18)^2)/(Observaciones!$F577+0.95*Constantes!$D$18),0)</f>
        <v>0</v>
      </c>
      <c r="G578" s="75">
        <f>MAX(0,H577+Observaciones!$F577-F578-Constantes!$D$13)</f>
        <v>0</v>
      </c>
      <c r="H578" s="75">
        <f>H577+Observaciones!$F577-F578-E578-G578-I577</f>
        <v>36.541742964010218</v>
      </c>
      <c r="I578" s="75">
        <f>MAX(0,(H578-Constantes!$D$14)*(1-EXP(-Constantes!$D$22)))</f>
        <v>0.15201493829390048</v>
      </c>
      <c r="J578" s="75">
        <f t="shared" si="72"/>
        <v>128.19345120245129</v>
      </c>
      <c r="K578" s="75">
        <f>MAX(0,(J578-Constantes!$D$13)*(1-EXP(-Constantes!$D$23)))</f>
        <v>0.60574291432299954</v>
      </c>
      <c r="L578" s="75">
        <f t="shared" si="73"/>
        <v>0.75775785261689999</v>
      </c>
      <c r="M578" s="75">
        <f>0.0526*F578*Observaciones!$F577^1.218</f>
        <v>0</v>
      </c>
      <c r="N578" s="75">
        <f>M578*Constantes!$D$38</f>
        <v>0</v>
      </c>
      <c r="O578" s="75">
        <f t="shared" si="74"/>
        <v>0</v>
      </c>
      <c r="P578" s="15"/>
      <c r="Q578" s="120">
        <v>572</v>
      </c>
      <c r="R578" s="146">
        <f>ETo!$I577*((1-Constantes!$E$19)*ETo!$K577+ETo!$L577)</f>
        <v>1.2415144977029</v>
      </c>
      <c r="S578" s="121">
        <f>MIN(R578*Constantes!$E$17,0.8*(V577+Observaciones!$F577-T578-U578-Constantes!$D$14))</f>
        <v>0.77277643979998545</v>
      </c>
      <c r="T578" s="121">
        <f>IF(Observaciones!$F577&gt;0.05*Constantes!$E$18,((Observaciones!$F577-0.05*Constantes!$E$18)^2)/(Observaciones!$F577+0.95*Constantes!$E$18),0)</f>
        <v>0</v>
      </c>
      <c r="U578" s="121">
        <f>MAX(0,V577+Observaciones!$F577-T578-Constantes!$D$13)</f>
        <v>0</v>
      </c>
      <c r="V578" s="121">
        <f>V577+Observaciones!$F577-T578-S578-U578-W577</f>
        <v>36.539125122302238</v>
      </c>
      <c r="W578" s="121">
        <f>MAX(0,(V578-Constantes!$D$14)*(1-EXP(-Constantes!$D$22)))</f>
        <v>0.15197889769351711</v>
      </c>
      <c r="X578" s="119">
        <f>X577+(Entradas!$E$19*U578-Y577)/(800*Entradas!$D$44)</f>
        <v>0</v>
      </c>
      <c r="Y578" s="119">
        <f>8000*Entradas!$D$45*X578/Constantes!$E$32</f>
        <v>0</v>
      </c>
      <c r="Z578" s="119">
        <f>10*Escenarios!$E$11*T578</f>
        <v>0</v>
      </c>
      <c r="AA578" s="119">
        <f>10*Escenarios!$E$11*Y578</f>
        <v>0</v>
      </c>
      <c r="AB578" s="119">
        <f>0.001*Observaciones!$F577*Escenarios!$E$9</f>
        <v>0</v>
      </c>
      <c r="AC578" s="119">
        <f>Observaciones!$I577</f>
        <v>0</v>
      </c>
      <c r="AD578" s="119">
        <f>MIN(0.0005*ETo!$M577*Escenarios!$E$9*(AH577/Constantes!$E$27)^(2/3),AH577+Z578+AA578+AB578+AC578)</f>
        <v>3.3155964414153334</v>
      </c>
      <c r="AE578" s="119">
        <f>MIN(Constantes!$E$26*(AH577/Constantes!$E$27)^(2/3),AH577+Z578+AA578+AB578+AC578-AD578)</f>
        <v>17.559023963302895</v>
      </c>
      <c r="AF578" s="119">
        <f>MIN(Entradas!$E$20,AH577+Z578+AA578+AB578+AC578-AD578-AE578)</f>
        <v>1</v>
      </c>
      <c r="AG578" s="119">
        <f>MAX(0,AH577+Z578+AA578+AB578+AC578-AD578-AE578-AF578-Constantes!$E$27)</f>
        <v>0</v>
      </c>
      <c r="AH578" s="119">
        <f t="shared" si="75"/>
        <v>5462.3382639148895</v>
      </c>
      <c r="AI578" s="119">
        <f>(Escenarios!$E$11*S578+0.1*AD578)/(Escenarios!$E$12)</f>
        <v>0.77120990906402942</v>
      </c>
      <c r="AJ578" s="119">
        <f>AG578/10/Escenarios!$E$12</f>
        <v>0</v>
      </c>
      <c r="AK578" s="119">
        <f>(Escenarios!$E$11*U578+0.1*AE578)/(Escenarios!$E$12)</f>
        <v>5.0168639895151128E-2</v>
      </c>
      <c r="AL578" s="121">
        <f t="shared" si="76"/>
        <v>134.08685016091286</v>
      </c>
      <c r="AM578" s="121">
        <f>MAX(0,(AL578-Constantes!$D$13)*(1-EXP(-Constantes!$D$23)))</f>
        <v>0.64645159451994061</v>
      </c>
      <c r="AN578" s="121">
        <f>AJ578+W578*Escenarios!$E$11/Escenarios!$E$12+AM578</f>
        <v>0.79625936510355033</v>
      </c>
      <c r="AO578" s="121">
        <f>0.0526*AJ578*Observaciones!$F577^1.218</f>
        <v>0</v>
      </c>
      <c r="AP578" s="121">
        <f>AO578*Constantes!$E$38</f>
        <v>0</v>
      </c>
      <c r="AQ578" s="121">
        <f t="shared" si="77"/>
        <v>0</v>
      </c>
      <c r="AR578" s="15"/>
      <c r="AS578" s="74">
        <v>572</v>
      </c>
      <c r="AT578" s="146">
        <f>ETo!$I577*((1-Constantes!$F$19)*ETo!$K577+ETo!$L577)</f>
        <v>1.2421353831736657</v>
      </c>
      <c r="AU578" s="121">
        <f>MIN(AT578*Constantes!$F$17,0.8*(AX577+Observaciones!$F577-AV578-AW578-Constantes!$D$14))</f>
        <v>0.77494761944022217</v>
      </c>
      <c r="AV578" s="121">
        <f>IF(Observaciones!$F577&gt;0.05*Constantes!$F$18,((Observaciones!$F577-0.05*Constantes!$F$18)^2)/(Observaciones!$F577+0.95*Constantes!$F$18),0)</f>
        <v>0</v>
      </c>
      <c r="AW578" s="121">
        <f>MAX(0,AX577+Observaciones!$F577-AV578-Constantes!$D$13)</f>
        <v>0</v>
      </c>
      <c r="AX578" s="121">
        <f>AX577+Observaciones!$F577-AV578-AU578-AW578-AY577</f>
        <v>36.530781806473421</v>
      </c>
      <c r="AY578" s="121">
        <f>MAX(0,(AX578-Constantes!$D$14)*(1-EXP(-Constantes!$D$22)))</f>
        <v>0.15186403279899655</v>
      </c>
      <c r="AZ578" s="119">
        <f>AZ577+(Entradas!$F$19*AW578-BA577)/(800*Entradas!$D$44)</f>
        <v>0</v>
      </c>
      <c r="BA578" s="119">
        <f>8000*Entradas!$D$45*AZ578/Constantes!$F$32</f>
        <v>0</v>
      </c>
      <c r="BB578" s="119">
        <f>10*Escenarios!$F$11*AV578</f>
        <v>0</v>
      </c>
      <c r="BC578" s="119">
        <f>10*Escenarios!$F$11*BA578</f>
        <v>0</v>
      </c>
      <c r="BD578" s="119">
        <f>0.001*Observaciones!$F577*Escenarios!$F$9</f>
        <v>0</v>
      </c>
      <c r="BE578" s="119">
        <f>Observaciones!$I577</f>
        <v>0</v>
      </c>
      <c r="BF578" s="119">
        <f>MIN(0.0005*ETo!$M577*Escenarios!$F$9*(BJ577/Constantes!$F$27)^(2/3),BJ577+BB578+BE578+BC578+BD578)</f>
        <v>6.1538134578842696</v>
      </c>
      <c r="BG578" s="119">
        <f>MIN(Constantes!$F$26*(BJ577/Constantes!$F$27)^(2/3),BJ577+BB578+BC578+BD578+BE578-BF578)</f>
        <v>32.589900454399142</v>
      </c>
      <c r="BH578" s="119">
        <f>MIN(Entradas!$F$20,BJ577+BB578+BC578+BD578+BE578-BF578-BG578)</f>
        <v>1</v>
      </c>
      <c r="BI578" s="119">
        <f>MAX(0,BJ577+BB578+BC578+BD578+BE578-BF578-BG578-BH578-Constantes!$F$27)</f>
        <v>0</v>
      </c>
      <c r="BJ578" s="119">
        <f t="shared" si="78"/>
        <v>1693.6543666943776</v>
      </c>
      <c r="BK578" s="119">
        <f>(Escenarios!$F$11*AU578+0.1*BF578)/(Escenarios!$F$12)</f>
        <v>0.74824722249473596</v>
      </c>
      <c r="BL578" s="119">
        <f>BI578/10/Escenarios!$F$12</f>
        <v>0</v>
      </c>
      <c r="BM578" s="119">
        <f>(Escenarios!$F$11*AW578+0.1*BG578)/(Escenarios!$F$12)</f>
        <v>9.3114001298283261E-2</v>
      </c>
      <c r="BN578" s="121">
        <f t="shared" si="79"/>
        <v>141.35711502269041</v>
      </c>
      <c r="BO578" s="121">
        <f>MAX(0,(BN578-Constantes!$D$13)*(1-EXP(-Constantes!$D$23)))</f>
        <v>0.69667098222662638</v>
      </c>
      <c r="BP578" s="121">
        <f>BL578+AY578*Escenarios!$F$11/Escenarios!$F$12+BO578</f>
        <v>0.83985707029425172</v>
      </c>
      <c r="BQ578" s="121">
        <f>0.0526*BL578*Observaciones!$F577^1.218</f>
        <v>0</v>
      </c>
      <c r="BR578" s="121">
        <f>BQ578*Constantes!$F$38</f>
        <v>0</v>
      </c>
      <c r="BS578" s="121">
        <f t="shared" si="80"/>
        <v>0</v>
      </c>
      <c r="BT578" s="15"/>
      <c r="BU578" s="74">
        <v>572</v>
      </c>
      <c r="BV578" s="75">
        <f>0.0526*Observaciones!$F577^2.218</f>
        <v>0</v>
      </c>
      <c r="BW578" s="75">
        <f>IF(Observaciones!$F577&gt;0.05*$CA$7,((Observaciones!$F577-0.05*$CA$7)^2)/(Observaciones!$F577+0.95*$CA$7),0)</f>
        <v>0</v>
      </c>
      <c r="BX578" s="75">
        <f>0.0526*BW578*Observaciones!$F577^1.218</f>
        <v>0</v>
      </c>
      <c r="BY578" s="27"/>
      <c r="BZ578" s="27"/>
      <c r="CA578" s="103"/>
      <c r="CB578" s="37"/>
    </row>
    <row r="579" spans="2:80" s="2" customFormat="1" ht="14.5" x14ac:dyDescent="0.35">
      <c r="B579" s="36"/>
      <c r="C579" s="74">
        <v>573</v>
      </c>
      <c r="D579" s="146">
        <f>ETo!$I578*((1-Constantes!$D$19)*ETo!$K578+ETo!$L578)</f>
        <v>1.2200184251316171</v>
      </c>
      <c r="E579" s="75">
        <f>MIN(D579*Constantes!$D$17,0.8*(H578+Observaciones!$F578-F579-G579-Constantes!$D$14))</f>
        <v>0.75884619534464504</v>
      </c>
      <c r="F579" s="75">
        <f>IF(Observaciones!$F578&gt;0.05*Constantes!$D$18,((Observaciones!$F578-0.05*Constantes!$D$18)^2)/(Observaciones!$F578+0.95*Constantes!$D$18),0)</f>
        <v>0</v>
      </c>
      <c r="G579" s="75">
        <f>MAX(0,H578+Observaciones!$F578-F579-Constantes!$D$13)</f>
        <v>0</v>
      </c>
      <c r="H579" s="75">
        <f>H578+Observaciones!$F578-F579-E579-G579-I578</f>
        <v>35.630881830371671</v>
      </c>
      <c r="I579" s="75">
        <f>MAX(0,(H579-Constantes!$D$14)*(1-EXP(-Constantes!$D$22)))</f>
        <v>0.13947484390158474</v>
      </c>
      <c r="J579" s="75">
        <f t="shared" si="72"/>
        <v>127.58770828812828</v>
      </c>
      <c r="K579" s="75">
        <f>MAX(0,(J579-Constantes!$D$13)*(1-EXP(-Constantes!$D$23)))</f>
        <v>0.60155874237833018</v>
      </c>
      <c r="L579" s="75">
        <f t="shared" si="73"/>
        <v>0.74103358627991489</v>
      </c>
      <c r="M579" s="75">
        <f>0.0526*F579*Observaciones!$F578^1.218</f>
        <v>0</v>
      </c>
      <c r="N579" s="75">
        <f>M579*Constantes!$D$38</f>
        <v>0</v>
      </c>
      <c r="O579" s="75">
        <f t="shared" si="74"/>
        <v>0</v>
      </c>
      <c r="P579" s="15"/>
      <c r="Q579" s="120">
        <v>573</v>
      </c>
      <c r="R579" s="146">
        <f>ETo!$I578*((1-Constantes!$E$19)*ETo!$K578+ETo!$L578)</f>
        <v>1.2202094500674086</v>
      </c>
      <c r="S579" s="121">
        <f>MIN(R579*Constantes!$E$17,0.8*(V578+Observaciones!$F578-T579-U579-Constantes!$D$14))</f>
        <v>0.75951518599103951</v>
      </c>
      <c r="T579" s="121">
        <f>IF(Observaciones!$F578&gt;0.05*Constantes!$E$18,((Observaciones!$F578-0.05*Constantes!$E$18)^2)/(Observaciones!$F578+0.95*Constantes!$E$18),0)</f>
        <v>0</v>
      </c>
      <c r="U579" s="121">
        <f>MAX(0,V578+Observaciones!$F578-T579-Constantes!$D$13)</f>
        <v>0</v>
      </c>
      <c r="V579" s="121">
        <f>V578+Observaciones!$F578-T579-S579-U579-W578</f>
        <v>35.627631038617679</v>
      </c>
      <c r="W579" s="121">
        <f>MAX(0,(V579-Constantes!$D$14)*(1-EXP(-Constantes!$D$22)))</f>
        <v>0.139430089290877</v>
      </c>
      <c r="X579" s="119">
        <f>X578+(Entradas!$E$19*U579-Y578)/(800*Entradas!$D$44)</f>
        <v>0</v>
      </c>
      <c r="Y579" s="119">
        <f>8000*Entradas!$D$45*X579/Constantes!$E$32</f>
        <v>0</v>
      </c>
      <c r="Z579" s="119">
        <f>10*Escenarios!$E$11*T579</f>
        <v>0</v>
      </c>
      <c r="AA579" s="119">
        <f>10*Escenarios!$E$11*Y579</f>
        <v>0</v>
      </c>
      <c r="AB579" s="119">
        <f>0.001*Observaciones!$F578*Escenarios!$E$9</f>
        <v>0</v>
      </c>
      <c r="AC579" s="119">
        <f>Observaciones!$I578</f>
        <v>0</v>
      </c>
      <c r="AD579" s="119">
        <f>MIN(0.0005*ETo!$M578*Escenarios!$E$9*(AH578/Constantes!$E$27)^(2/3),AH578+Z579+AA579+AB579+AC579)</f>
        <v>3.2477282189713019</v>
      </c>
      <c r="AE579" s="119">
        <f>MIN(Constantes!$E$26*(AH578/Constantes!$E$27)^(2/3),AH578+Z579+AA579+AB579+AC579-AD579)</f>
        <v>17.5123016370027</v>
      </c>
      <c r="AF579" s="119">
        <f>MIN(Entradas!$E$20,AH578+Z579+AA579+AB579+AC579-AD579-AE579)</f>
        <v>1</v>
      </c>
      <c r="AG579" s="119">
        <f>MAX(0,AH578+Z579+AA579+AB579+AC579-AD579-AE579-AF579-Constantes!$E$27)</f>
        <v>0</v>
      </c>
      <c r="AH579" s="119">
        <f t="shared" si="75"/>
        <v>5440.5782340589158</v>
      </c>
      <c r="AI579" s="119">
        <f>(Escenarios!$E$11*S579+0.1*AD579)/(Escenarios!$E$12)</f>
        <v>0.75794419253108558</v>
      </c>
      <c r="AJ579" s="119">
        <f>AG579/10/Escenarios!$E$12</f>
        <v>0</v>
      </c>
      <c r="AK579" s="119">
        <f>(Escenarios!$E$11*U579+0.1*AE579)/(Escenarios!$E$12)</f>
        <v>5.0035147534293431E-2</v>
      </c>
      <c r="AL579" s="121">
        <f t="shared" si="76"/>
        <v>133.49043371392722</v>
      </c>
      <c r="AM579" s="121">
        <f>MAX(0,(AL579-Constantes!$D$13)*(1-EXP(-Constantes!$D$23)))</f>
        <v>0.64233184519096043</v>
      </c>
      <c r="AN579" s="121">
        <f>AJ579+W579*Escenarios!$E$11/Escenarios!$E$12+AM579</f>
        <v>0.77977007606339632</v>
      </c>
      <c r="AO579" s="121">
        <f>0.0526*AJ579*Observaciones!$F578^1.218</f>
        <v>0</v>
      </c>
      <c r="AP579" s="121">
        <f>AO579*Constantes!$E$38</f>
        <v>0</v>
      </c>
      <c r="AQ579" s="121">
        <f t="shared" si="77"/>
        <v>0</v>
      </c>
      <c r="AR579" s="15"/>
      <c r="AS579" s="74">
        <v>573</v>
      </c>
      <c r="AT579" s="146">
        <f>ETo!$I578*((1-Constantes!$F$19)*ETo!$K578+ETo!$L578)</f>
        <v>1.2208172566812909</v>
      </c>
      <c r="AU579" s="121">
        <f>MIN(AT579*Constantes!$F$17,0.8*(AX578+Observaciones!$F578-AV579-AW579-Constantes!$D$14))</f>
        <v>0.7616475946603295</v>
      </c>
      <c r="AV579" s="121">
        <f>IF(Observaciones!$F578&gt;0.05*Constantes!$F$18,((Observaciones!$F578-0.05*Constantes!$F$18)^2)/(Observaciones!$F578+0.95*Constantes!$F$18),0)</f>
        <v>0</v>
      </c>
      <c r="AW579" s="121">
        <f>MAX(0,AX578+Observaciones!$F578-AV579-Constantes!$D$13)</f>
        <v>0</v>
      </c>
      <c r="AX579" s="121">
        <f>AX578+Observaciones!$F578-AV579-AU579-AW579-AY578</f>
        <v>35.617270179014092</v>
      </c>
      <c r="AY579" s="121">
        <f>MAX(0,(AX579-Constantes!$D$14)*(1-EXP(-Constantes!$D$22)))</f>
        <v>0.1392874482750116</v>
      </c>
      <c r="AZ579" s="119">
        <f>AZ578+(Entradas!$F$19*AW579-BA578)/(800*Entradas!$D$44)</f>
        <v>0</v>
      </c>
      <c r="BA579" s="119">
        <f>8000*Entradas!$D$45*AZ579/Constantes!$F$32</f>
        <v>0</v>
      </c>
      <c r="BB579" s="119">
        <f>10*Escenarios!$F$11*AV579</f>
        <v>0</v>
      </c>
      <c r="BC579" s="119">
        <f>10*Escenarios!$F$11*BA579</f>
        <v>0</v>
      </c>
      <c r="BD579" s="119">
        <f>0.001*Observaciones!$F578*Escenarios!$F$9</f>
        <v>0</v>
      </c>
      <c r="BE579" s="119">
        <f>Observaciones!$I578</f>
        <v>0</v>
      </c>
      <c r="BF579" s="119">
        <f>MIN(0.0005*ETo!$M578*Escenarios!$F$9*(BJ578/Constantes!$F$27)^(2/3),BJ578+BB579+BE579+BC579+BD579)</f>
        <v>5.9511897855042211</v>
      </c>
      <c r="BG579" s="119">
        <f>MIN(Constantes!$F$26*(BJ578/Constantes!$F$27)^(2/3),BJ578+BB579+BC579+BD579+BE579-BF579)</f>
        <v>32.089825131922538</v>
      </c>
      <c r="BH579" s="119">
        <f>MIN(Entradas!$F$20,BJ578+BB579+BC579+BD579+BE579-BF579-BG579)</f>
        <v>1</v>
      </c>
      <c r="BI579" s="119">
        <f>MAX(0,BJ578+BB579+BC579+BD579+BE579-BF579-BG579-BH579-Constantes!$F$27)</f>
        <v>0</v>
      </c>
      <c r="BJ579" s="119">
        <f t="shared" si="78"/>
        <v>1654.6133517769508</v>
      </c>
      <c r="BK579" s="119">
        <f>(Escenarios!$F$11*AU579+0.1*BF579)/(Escenarios!$F$12)</f>
        <v>0.7351282743526083</v>
      </c>
      <c r="BL579" s="119">
        <f>BI579/10/Escenarios!$F$12</f>
        <v>0</v>
      </c>
      <c r="BM579" s="119">
        <f>(Escenarios!$F$11*AW579+0.1*BG579)/(Escenarios!$F$12)</f>
        <v>9.1685214662635822E-2</v>
      </c>
      <c r="BN579" s="121">
        <f t="shared" si="79"/>
        <v>140.75212925512642</v>
      </c>
      <c r="BO579" s="121">
        <f>MAX(0,(BN579-Constantes!$D$13)*(1-EXP(-Constantes!$D$23)))</f>
        <v>0.69249204027664979</v>
      </c>
      <c r="BP579" s="121">
        <f>BL579+AY579*Escenarios!$F$11/Escenarios!$F$12+BO579</f>
        <v>0.82382020579308923</v>
      </c>
      <c r="BQ579" s="121">
        <f>0.0526*BL579*Observaciones!$F578^1.218</f>
        <v>0</v>
      </c>
      <c r="BR579" s="121">
        <f>BQ579*Constantes!$F$38</f>
        <v>0</v>
      </c>
      <c r="BS579" s="121">
        <f t="shared" si="80"/>
        <v>0</v>
      </c>
      <c r="BT579" s="15"/>
      <c r="BU579" s="74">
        <v>573</v>
      </c>
      <c r="BV579" s="75">
        <f>0.0526*Observaciones!$F578^2.218</f>
        <v>0</v>
      </c>
      <c r="BW579" s="75">
        <f>IF(Observaciones!$F578&gt;0.05*$CA$7,((Observaciones!$F578-0.05*$CA$7)^2)/(Observaciones!$F578+0.95*$CA$7),0)</f>
        <v>0</v>
      </c>
      <c r="BX579" s="75">
        <f>0.0526*BW579*Observaciones!$F578^1.218</f>
        <v>0</v>
      </c>
      <c r="BY579" s="27"/>
      <c r="BZ579" s="27"/>
      <c r="CA579" s="103"/>
      <c r="CB579" s="37"/>
    </row>
    <row r="580" spans="2:80" s="2" customFormat="1" ht="14.5" x14ac:dyDescent="0.35">
      <c r="B580" s="36"/>
      <c r="C580" s="74">
        <v>574</v>
      </c>
      <c r="D580" s="146">
        <f>ETo!$I579*((1-Constantes!$D$19)*ETo!$K579+ETo!$L579)</f>
        <v>1.2056011593805016</v>
      </c>
      <c r="E580" s="75">
        <f>MIN(D580*Constantes!$D$17,0.8*(H579+Observaciones!$F579-F580-G580-Constantes!$D$14))</f>
        <v>0.74987871826631614</v>
      </c>
      <c r="F580" s="75">
        <f>IF(Observaciones!$F579&gt;0.05*Constantes!$D$18,((Observaciones!$F579-0.05*Constantes!$D$18)^2)/(Observaciones!$F579+0.95*Constantes!$D$18),0)</f>
        <v>0</v>
      </c>
      <c r="G580" s="75">
        <f>MAX(0,H579+Observaciones!$F579-F580-Constantes!$D$13)</f>
        <v>0</v>
      </c>
      <c r="H580" s="75">
        <f>H579+Observaciones!$F579-F580-E580-G580-I579</f>
        <v>34.741528268203773</v>
      </c>
      <c r="I580" s="75">
        <f>MAX(0,(H580-Constantes!$D$14)*(1-EXP(-Constantes!$D$22)))</f>
        <v>0.12723085060133565</v>
      </c>
      <c r="J580" s="75">
        <f t="shared" si="72"/>
        <v>126.98614954574995</v>
      </c>
      <c r="K580" s="75">
        <f>MAX(0,(J580-Constantes!$D$13)*(1-EXP(-Constantes!$D$23)))</f>
        <v>0.59740347262046101</v>
      </c>
      <c r="L580" s="75">
        <f t="shared" si="73"/>
        <v>0.72463432322179666</v>
      </c>
      <c r="M580" s="75">
        <f>0.0526*F580*Observaciones!$F579^1.218</f>
        <v>0</v>
      </c>
      <c r="N580" s="75">
        <f>M580*Constantes!$D$38</f>
        <v>0</v>
      </c>
      <c r="O580" s="75">
        <f t="shared" si="74"/>
        <v>0</v>
      </c>
      <c r="P580" s="15"/>
      <c r="Q580" s="120">
        <v>574</v>
      </c>
      <c r="R580" s="146">
        <f>ETo!$I579*((1-Constantes!$E$19)*ETo!$K579+ETo!$L579)</f>
        <v>1.2057892283188689</v>
      </c>
      <c r="S580" s="121">
        <f>MIN(R580*Constantes!$E$17,0.8*(V579+Observaciones!$F579-T580-U580-Constantes!$D$14))</f>
        <v>0.75053936843548053</v>
      </c>
      <c r="T580" s="121">
        <f>IF(Observaciones!$F579&gt;0.05*Constantes!$E$18,((Observaciones!$F579-0.05*Constantes!$E$18)^2)/(Observaciones!$F579+0.95*Constantes!$E$18),0)</f>
        <v>0</v>
      </c>
      <c r="U580" s="121">
        <f>MAX(0,V579+Observaciones!$F579-T580-Constantes!$D$13)</f>
        <v>0</v>
      </c>
      <c r="V580" s="121">
        <f>V579+Observaciones!$F579-T580-S580-U580-W579</f>
        <v>34.73766158089132</v>
      </c>
      <c r="W580" s="121">
        <f>MAX(0,(V580-Constantes!$D$14)*(1-EXP(-Constantes!$D$22)))</f>
        <v>0.12717761677447334</v>
      </c>
      <c r="X580" s="119">
        <f>X579+(Entradas!$E$19*U580-Y579)/(800*Entradas!$D$44)</f>
        <v>0</v>
      </c>
      <c r="Y580" s="119">
        <f>8000*Entradas!$D$45*X580/Constantes!$E$32</f>
        <v>0</v>
      </c>
      <c r="Z580" s="119">
        <f>10*Escenarios!$E$11*T580</f>
        <v>0</v>
      </c>
      <c r="AA580" s="119">
        <f>10*Escenarios!$E$11*Y580</f>
        <v>0</v>
      </c>
      <c r="AB580" s="119">
        <f>0.001*Observaciones!$F579*Escenarios!$E$9</f>
        <v>0</v>
      </c>
      <c r="AC580" s="119">
        <f>Observaciones!$I579</f>
        <v>0</v>
      </c>
      <c r="AD580" s="119">
        <f>MIN(0.0005*ETo!$M579*Escenarios!$E$9*(AH579/Constantes!$E$27)^(2/3),AH579+Z580+AA580+AB580+AC580)</f>
        <v>3.1987152535546244</v>
      </c>
      <c r="AE580" s="119">
        <f>MIN(Constantes!$E$26*(AH579/Constantes!$E$27)^(2/3),AH579+Z580+AA580+AB580+AC580-AD580)</f>
        <v>17.465762146167219</v>
      </c>
      <c r="AF580" s="119">
        <f>MIN(Entradas!$E$20,AH579+Z580+AA580+AB580+AC580-AD580-AE580)</f>
        <v>1</v>
      </c>
      <c r="AG580" s="119">
        <f>MAX(0,AH579+Z580+AA580+AB580+AC580-AD580-AE580-AF580-Constantes!$E$27)</f>
        <v>0</v>
      </c>
      <c r="AH580" s="119">
        <f t="shared" si="75"/>
        <v>5418.9137566591935</v>
      </c>
      <c r="AI580" s="119">
        <f>(Escenarios!$E$11*S580+0.1*AD580)/(Escenarios!$E$12)</f>
        <v>0.74895656389655829</v>
      </c>
      <c r="AJ580" s="119">
        <f>AG580/10/Escenarios!$E$12</f>
        <v>0</v>
      </c>
      <c r="AK580" s="119">
        <f>(Escenarios!$E$11*U580+0.1*AE580)/(Escenarios!$E$12)</f>
        <v>4.9902177560477767E-2</v>
      </c>
      <c r="AL580" s="121">
        <f t="shared" si="76"/>
        <v>132.89800404629673</v>
      </c>
      <c r="AM580" s="121">
        <f>MAX(0,(AL580-Constantes!$D$13)*(1-EXP(-Constantes!$D$23)))</f>
        <v>0.63823963455856758</v>
      </c>
      <c r="AN580" s="121">
        <f>AJ580+W580*Escenarios!$E$11/Escenarios!$E$12+AM580</f>
        <v>0.76360042823626273</v>
      </c>
      <c r="AO580" s="121">
        <f>0.0526*AJ580*Observaciones!$F579^1.218</f>
        <v>0</v>
      </c>
      <c r="AP580" s="121">
        <f>AO580*Constantes!$E$38</f>
        <v>0</v>
      </c>
      <c r="AQ580" s="121">
        <f t="shared" si="77"/>
        <v>0</v>
      </c>
      <c r="AR580" s="15"/>
      <c r="AS580" s="74">
        <v>574</v>
      </c>
      <c r="AT580" s="146">
        <f>ETo!$I579*((1-Constantes!$F$19)*ETo!$K579+ETo!$L579)</f>
        <v>1.2063876294864007</v>
      </c>
      <c r="AU580" s="121">
        <f>MIN(AT580*Constantes!$F$17,0.8*(AX579+Observaciones!$F579-AV580-AW580-Constantes!$D$14))</f>
        <v>0.75264519009512054</v>
      </c>
      <c r="AV580" s="121">
        <f>IF(Observaciones!$F579&gt;0.05*Constantes!$F$18,((Observaciones!$F579-0.05*Constantes!$F$18)^2)/(Observaciones!$F579+0.95*Constantes!$F$18),0)</f>
        <v>0</v>
      </c>
      <c r="AW580" s="121">
        <f>MAX(0,AX579+Observaciones!$F579-AV580-Constantes!$D$13)</f>
        <v>0</v>
      </c>
      <c r="AX580" s="121">
        <f>AX579+Observaciones!$F579-AV580-AU580-AW580-AY579</f>
        <v>34.725337540643956</v>
      </c>
      <c r="AY580" s="121">
        <f>MAX(0,(AX580-Constantes!$D$14)*(1-EXP(-Constantes!$D$22)))</f>
        <v>0.12700794807055216</v>
      </c>
      <c r="AZ580" s="119">
        <f>AZ579+(Entradas!$F$19*AW580-BA579)/(800*Entradas!$D$44)</f>
        <v>0</v>
      </c>
      <c r="BA580" s="119">
        <f>8000*Entradas!$D$45*AZ580/Constantes!$F$32</f>
        <v>0</v>
      </c>
      <c r="BB580" s="119">
        <f>10*Escenarios!$F$11*AV580</f>
        <v>0</v>
      </c>
      <c r="BC580" s="119">
        <f>10*Escenarios!$F$11*BA580</f>
        <v>0</v>
      </c>
      <c r="BD580" s="119">
        <f>0.001*Observaciones!$F579*Escenarios!$F$9</f>
        <v>0</v>
      </c>
      <c r="BE580" s="119">
        <f>Observaciones!$I579</f>
        <v>0</v>
      </c>
      <c r="BF580" s="119">
        <f>MIN(0.0005*ETo!$M579*Escenarios!$F$9*(BJ579/Constantes!$F$27)^(2/3),BJ579+BB580+BE580+BC580+BD580)</f>
        <v>5.7863302346625289</v>
      </c>
      <c r="BG580" s="119">
        <f>MIN(Constantes!$F$26*(BJ579/Constantes!$F$27)^(2/3),BJ579+BB580+BC580+BD580+BE580-BF580)</f>
        <v>31.594768388803644</v>
      </c>
      <c r="BH580" s="119">
        <f>MIN(Entradas!$F$20,BJ579+BB580+BC580+BD580+BE580-BF580-BG580)</f>
        <v>1</v>
      </c>
      <c r="BI580" s="119">
        <f>MAX(0,BJ579+BB580+BC580+BD580+BE580-BF580-BG580-BH580-Constantes!$F$27)</f>
        <v>0</v>
      </c>
      <c r="BJ580" s="119">
        <f t="shared" si="78"/>
        <v>1616.2322531534846</v>
      </c>
      <c r="BK580" s="119">
        <f>(Escenarios!$F$11*AU580+0.1*BF580)/(Escenarios!$F$12)</f>
        <v>0.72616926561729223</v>
      </c>
      <c r="BL580" s="119">
        <f>BI580/10/Escenarios!$F$12</f>
        <v>0</v>
      </c>
      <c r="BM580" s="119">
        <f>(Escenarios!$F$11*AW580+0.1*BG580)/(Escenarios!$F$12)</f>
        <v>9.0270766825153267E-2</v>
      </c>
      <c r="BN580" s="121">
        <f t="shared" si="79"/>
        <v>140.14990798167491</v>
      </c>
      <c r="BO580" s="121">
        <f>MAX(0,(BN580-Constantes!$D$13)*(1-EXP(-Constantes!$D$23)))</f>
        <v>0.68833219408236945</v>
      </c>
      <c r="BP580" s="121">
        <f>BL580+AY580*Escenarios!$F$11/Escenarios!$F$12+BO580</f>
        <v>0.80808254512031863</v>
      </c>
      <c r="BQ580" s="121">
        <f>0.0526*BL580*Observaciones!$F579^1.218</f>
        <v>0</v>
      </c>
      <c r="BR580" s="121">
        <f>BQ580*Constantes!$F$38</f>
        <v>0</v>
      </c>
      <c r="BS580" s="121">
        <f t="shared" si="80"/>
        <v>0</v>
      </c>
      <c r="BT580" s="15"/>
      <c r="BU580" s="74">
        <v>574</v>
      </c>
      <c r="BV580" s="75">
        <f>0.0526*Observaciones!$F579^2.218</f>
        <v>0</v>
      </c>
      <c r="BW580" s="75">
        <f>IF(Observaciones!$F579&gt;0.05*$CA$7,((Observaciones!$F579-0.05*$CA$7)^2)/(Observaciones!$F579+0.95*$CA$7),0)</f>
        <v>0</v>
      </c>
      <c r="BX580" s="75">
        <f>0.0526*BW580*Observaciones!$F579^1.218</f>
        <v>0</v>
      </c>
      <c r="BY580" s="27"/>
      <c r="BZ580" s="27"/>
      <c r="CA580" s="103"/>
      <c r="CB580" s="37"/>
    </row>
    <row r="581" spans="2:80" s="2" customFormat="1" ht="14.5" x14ac:dyDescent="0.35">
      <c r="B581" s="36"/>
      <c r="C581" s="74">
        <v>575</v>
      </c>
      <c r="D581" s="146">
        <f>ETo!$I580*((1-Constantes!$D$19)*ETo!$K580+ETo!$L580)</f>
        <v>1.2296104685433666</v>
      </c>
      <c r="E581" s="75">
        <f>MIN(D581*Constantes!$D$17,0.8*(H580+Observaciones!$F580-F581-G581-Constantes!$D$14))</f>
        <v>0.7648124049515217</v>
      </c>
      <c r="F581" s="75">
        <f>IF(Observaciones!$F580&gt;0.05*Constantes!$D$18,((Observaciones!$F580-0.05*Constantes!$D$18)^2)/(Observaciones!$F580+0.95*Constantes!$D$18),0)</f>
        <v>0</v>
      </c>
      <c r="G581" s="75">
        <f>MAX(0,H580+Observaciones!$F580-F581-Constantes!$D$13)</f>
        <v>0</v>
      </c>
      <c r="H581" s="75">
        <f>H580+Observaciones!$F580-F581-E581-G581-I580</f>
        <v>33.849485012650916</v>
      </c>
      <c r="I581" s="75">
        <f>MAX(0,(H581-Constantes!$D$14)*(1-EXP(-Constantes!$D$22)))</f>
        <v>0.1149498274974336</v>
      </c>
      <c r="J581" s="75">
        <f t="shared" si="72"/>
        <v>126.3887460731295</v>
      </c>
      <c r="K581" s="75">
        <f>MAX(0,(J581-Constantes!$D$13)*(1-EXP(-Constantes!$D$23)))</f>
        <v>0.59327690540740463</v>
      </c>
      <c r="L581" s="75">
        <f t="shared" si="73"/>
        <v>0.70822673290483817</v>
      </c>
      <c r="M581" s="75">
        <f>0.0526*F581*Observaciones!$F580^1.218</f>
        <v>0</v>
      </c>
      <c r="N581" s="75">
        <f>M581*Constantes!$D$38</f>
        <v>0</v>
      </c>
      <c r="O581" s="75">
        <f t="shared" si="74"/>
        <v>0</v>
      </c>
      <c r="P581" s="15"/>
      <c r="Q581" s="120">
        <v>575</v>
      </c>
      <c r="R581" s="146">
        <f>ETo!$I580*((1-Constantes!$E$19)*ETo!$K580+ETo!$L580)</f>
        <v>1.2298022055241151</v>
      </c>
      <c r="S581" s="121">
        <f>MIN(R581*Constantes!$E$17,0.8*(V580+Observaciones!$F580-T581-U581-Constantes!$D$14))</f>
        <v>0.76548616371495781</v>
      </c>
      <c r="T581" s="121">
        <f>IF(Observaciones!$F580&gt;0.05*Constantes!$E$18,((Observaciones!$F580-0.05*Constantes!$E$18)^2)/(Observaciones!$F580+0.95*Constantes!$E$18),0)</f>
        <v>0</v>
      </c>
      <c r="U581" s="121">
        <f>MAX(0,V580+Observaciones!$F580-T581-Constantes!$D$13)</f>
        <v>0</v>
      </c>
      <c r="V581" s="121">
        <f>V580+Observaciones!$F580-T581-S581-U581-W580</f>
        <v>33.844997800401885</v>
      </c>
      <c r="W581" s="121">
        <f>MAX(0,(V581-Constantes!$D$14)*(1-EXP(-Constantes!$D$22)))</f>
        <v>0.11488805072040016</v>
      </c>
      <c r="X581" s="119">
        <f>X580+(Entradas!$E$19*U581-Y580)/(800*Entradas!$D$44)</f>
        <v>0</v>
      </c>
      <c r="Y581" s="119">
        <f>8000*Entradas!$D$45*X581/Constantes!$E$32</f>
        <v>0</v>
      </c>
      <c r="Z581" s="119">
        <f>10*Escenarios!$E$11*T581</f>
        <v>0</v>
      </c>
      <c r="AA581" s="119">
        <f>10*Escenarios!$E$11*Y581</f>
        <v>0</v>
      </c>
      <c r="AB581" s="119">
        <f>0.001*Observaciones!$F580*Escenarios!$E$9</f>
        <v>0</v>
      </c>
      <c r="AC581" s="119">
        <f>Observaciones!$I580</f>
        <v>0</v>
      </c>
      <c r="AD581" s="119">
        <f>MIN(0.0005*ETo!$M580*Escenarios!$E$9*(AH580/Constantes!$E$27)^(2/3),AH580+Z581+AA581+AB581+AC581)</f>
        <v>3.2535182963880933</v>
      </c>
      <c r="AE581" s="119">
        <f>MIN(Constantes!$E$26*(AH580/Constantes!$E$27)^(2/3),AH580+Z581+AA581+AB581+AC581-AD581)</f>
        <v>17.419365340270893</v>
      </c>
      <c r="AF581" s="119">
        <f>MIN(Entradas!$E$20,AH580+Z581+AA581+AB581+AC581-AD581-AE581)</f>
        <v>1</v>
      </c>
      <c r="AG581" s="119">
        <f>MAX(0,AH580+Z581+AA581+AB581+AC581-AD581-AE581-AF581-Constantes!$E$27)</f>
        <v>0</v>
      </c>
      <c r="AH581" s="119">
        <f t="shared" si="75"/>
        <v>5397.2408730225343</v>
      </c>
      <c r="AI581" s="119">
        <f>(Escenarios!$E$11*S581+0.1*AD581)/(Escenarios!$E$12)</f>
        <v>0.76384641365156725</v>
      </c>
      <c r="AJ581" s="119">
        <f>AG581/10/Escenarios!$E$12</f>
        <v>0</v>
      </c>
      <c r="AK581" s="119">
        <f>(Escenarios!$E$11*U581+0.1*AE581)/(Escenarios!$E$12)</f>
        <v>4.9769615257916837E-2</v>
      </c>
      <c r="AL581" s="121">
        <f t="shared" si="76"/>
        <v>132.30953402699609</v>
      </c>
      <c r="AM581" s="121">
        <f>MAX(0,(AL581-Constantes!$D$13)*(1-EXP(-Constantes!$D$23)))</f>
        <v>0.63417477521508081</v>
      </c>
      <c r="AN581" s="121">
        <f>AJ581+W581*Escenarios!$E$11/Escenarios!$E$12+AM581</f>
        <v>0.74742156806804672</v>
      </c>
      <c r="AO581" s="121">
        <f>0.0526*AJ581*Observaciones!$F580^1.218</f>
        <v>0</v>
      </c>
      <c r="AP581" s="121">
        <f>AO581*Constantes!$E$38</f>
        <v>0</v>
      </c>
      <c r="AQ581" s="121">
        <f t="shared" si="77"/>
        <v>0</v>
      </c>
      <c r="AR581" s="15"/>
      <c r="AS581" s="74">
        <v>575</v>
      </c>
      <c r="AT581" s="146">
        <f>ETo!$I580*((1-Constantes!$F$19)*ETo!$K580+ETo!$L580)</f>
        <v>1.2304122777355884</v>
      </c>
      <c r="AU581" s="121">
        <f>MIN(AT581*Constantes!$F$17,0.8*(AX580+Observaciones!$F580-AV581-AW581-Constantes!$D$14))</f>
        <v>0.76763376881270606</v>
      </c>
      <c r="AV581" s="121">
        <f>IF(Observaciones!$F580&gt;0.05*Constantes!$F$18,((Observaciones!$F580-0.05*Constantes!$F$18)^2)/(Observaciones!$F580+0.95*Constantes!$F$18),0)</f>
        <v>0</v>
      </c>
      <c r="AW581" s="121">
        <f>MAX(0,AX580+Observaciones!$F580-AV581-Constantes!$D$13)</f>
        <v>0</v>
      </c>
      <c r="AX581" s="121">
        <f>AX580+Observaciones!$F580-AV581-AU581-AW581-AY580</f>
        <v>33.830695823760699</v>
      </c>
      <c r="AY581" s="121">
        <f>MAX(0,(AX581-Constantes!$D$14)*(1-EXP(-Constantes!$D$22)))</f>
        <v>0.11469115118165188</v>
      </c>
      <c r="AZ581" s="119">
        <f>AZ580+(Entradas!$F$19*AW581-BA580)/(800*Entradas!$D$44)</f>
        <v>0</v>
      </c>
      <c r="BA581" s="119">
        <f>8000*Entradas!$D$45*AZ581/Constantes!$F$32</f>
        <v>0</v>
      </c>
      <c r="BB581" s="119">
        <f>10*Escenarios!$F$11*AV581</f>
        <v>0</v>
      </c>
      <c r="BC581" s="119">
        <f>10*Escenarios!$F$11*BA581</f>
        <v>0</v>
      </c>
      <c r="BD581" s="119">
        <f>0.001*Observaciones!$F580*Escenarios!$F$9</f>
        <v>0</v>
      </c>
      <c r="BE581" s="119">
        <f>Observaciones!$I580</f>
        <v>0</v>
      </c>
      <c r="BF581" s="119">
        <f>MIN(0.0005*ETo!$M580*Escenarios!$F$9*(BJ580/Constantes!$F$27)^(2/3),BJ580+BB581+BE581+BC581+BD581)</f>
        <v>5.8095290992549407</v>
      </c>
      <c r="BG581" s="119">
        <f>MIN(Constantes!$F$26*(BJ580/Constantes!$F$27)^(2/3),BJ580+BB581+BC581+BD581+BE581-BF581)</f>
        <v>31.10426947566344</v>
      </c>
      <c r="BH581" s="119">
        <f>MIN(Entradas!$F$20,BJ580+BB581+BC581+BD581+BE581-BF581-BG581)</f>
        <v>1</v>
      </c>
      <c r="BI581" s="119">
        <f>MAX(0,BJ580+BB581+BC581+BD581+BE581-BF581-BG581-BH581-Constantes!$F$27)</f>
        <v>0</v>
      </c>
      <c r="BJ581" s="119">
        <f t="shared" si="78"/>
        <v>1578.3184545785664</v>
      </c>
      <c r="BK581" s="119">
        <f>(Escenarios!$F$11*AU581+0.1*BF581)/(Escenarios!$F$12)</f>
        <v>0.74036763659270843</v>
      </c>
      <c r="BL581" s="119">
        <f>BI581/10/Escenarios!$F$12</f>
        <v>0</v>
      </c>
      <c r="BM581" s="119">
        <f>(Escenarios!$F$11*AW581+0.1*BG581)/(Escenarios!$F$12)</f>
        <v>8.8869341359038401E-2</v>
      </c>
      <c r="BN581" s="121">
        <f t="shared" si="79"/>
        <v>139.55044512895159</v>
      </c>
      <c r="BO581" s="121">
        <f>MAX(0,(BN581-Constantes!$D$13)*(1-EXP(-Constantes!$D$23)))</f>
        <v>0.68419140169185566</v>
      </c>
      <c r="BP581" s="121">
        <f>BL581+AY581*Escenarios!$F$11/Escenarios!$F$12+BO581</f>
        <v>0.79232877280598457</v>
      </c>
      <c r="BQ581" s="121">
        <f>0.0526*BL581*Observaciones!$F580^1.218</f>
        <v>0</v>
      </c>
      <c r="BR581" s="121">
        <f>BQ581*Constantes!$F$38</f>
        <v>0</v>
      </c>
      <c r="BS581" s="121">
        <f t="shared" si="80"/>
        <v>0</v>
      </c>
      <c r="BT581" s="15"/>
      <c r="BU581" s="74">
        <v>575</v>
      </c>
      <c r="BV581" s="75">
        <f>0.0526*Observaciones!$F580^2.218</f>
        <v>0</v>
      </c>
      <c r="BW581" s="75">
        <f>IF(Observaciones!$F580&gt;0.05*$CA$7,((Observaciones!$F580-0.05*$CA$7)^2)/(Observaciones!$F580+0.95*$CA$7),0)</f>
        <v>0</v>
      </c>
      <c r="BX581" s="75">
        <f>0.0526*BW581*Observaciones!$F580^1.218</f>
        <v>0</v>
      </c>
      <c r="BY581" s="27"/>
      <c r="BZ581" s="27"/>
      <c r="CA581" s="103"/>
      <c r="CB581" s="37"/>
    </row>
    <row r="582" spans="2:80" s="2" customFormat="1" ht="14.5" x14ac:dyDescent="0.35">
      <c r="B582" s="36"/>
      <c r="C582" s="74">
        <v>576</v>
      </c>
      <c r="D582" s="146">
        <f>ETo!$I581*((1-Constantes!$D$19)*ETo!$K581+ETo!$L581)</f>
        <v>1.2081417532530723</v>
      </c>
      <c r="E582" s="75">
        <f>MIN(D582*Constantes!$D$17,0.8*(H581+Observaciones!$F581-F582-G582-Constantes!$D$14))</f>
        <v>0.75145895669091878</v>
      </c>
      <c r="F582" s="75">
        <f>IF(Observaciones!$F581&gt;0.05*Constantes!$D$18,((Observaciones!$F581-0.05*Constantes!$D$18)^2)/(Observaciones!$F581+0.95*Constantes!$D$18),0)</f>
        <v>0</v>
      </c>
      <c r="G582" s="75">
        <f>MAX(0,H581+Observaciones!$F581-F582-Constantes!$D$13)</f>
        <v>0</v>
      </c>
      <c r="H582" s="75">
        <f>H581+Observaciones!$F581-F582-E582-G582-I581</f>
        <v>32.983076228462565</v>
      </c>
      <c r="I582" s="75">
        <f>MAX(0,(H582-Constantes!$D$14)*(1-EXP(-Constantes!$D$22)))</f>
        <v>0.10302172173596319</v>
      </c>
      <c r="J582" s="75">
        <f t="shared" si="72"/>
        <v>125.79546916772209</v>
      </c>
      <c r="K582" s="75">
        <f>MAX(0,(J582-Constantes!$D$13)*(1-EXP(-Constantes!$D$23)))</f>
        <v>0.58917884247620178</v>
      </c>
      <c r="L582" s="75">
        <f t="shared" si="73"/>
        <v>0.69220056421216491</v>
      </c>
      <c r="M582" s="75">
        <f>0.0526*F582*Observaciones!$F581^1.218</f>
        <v>0</v>
      </c>
      <c r="N582" s="75">
        <f>M582*Constantes!$D$38</f>
        <v>0</v>
      </c>
      <c r="O582" s="75">
        <f t="shared" si="74"/>
        <v>0</v>
      </c>
      <c r="P582" s="15"/>
      <c r="Q582" s="120">
        <v>576</v>
      </c>
      <c r="R582" s="146">
        <f>ETo!$I581*((1-Constantes!$E$19)*ETo!$K581+ETo!$L581)</f>
        <v>1.2083293133767903</v>
      </c>
      <c r="S582" s="121">
        <f>MIN(R582*Constantes!$E$17,0.8*(V581+Observaciones!$F581-T582-U582-Constantes!$D$14))</f>
        <v>0.75212043566544962</v>
      </c>
      <c r="T582" s="121">
        <f>IF(Observaciones!$F581&gt;0.05*Constantes!$E$18,((Observaciones!$F581-0.05*Constantes!$E$18)^2)/(Observaciones!$F581+0.95*Constantes!$E$18),0)</f>
        <v>0</v>
      </c>
      <c r="U582" s="121">
        <f>MAX(0,V581+Observaciones!$F581-T582-Constantes!$D$13)</f>
        <v>0</v>
      </c>
      <c r="V582" s="121">
        <f>V581+Observaciones!$F581-T582-S582-U582-W581</f>
        <v>32.977989314016035</v>
      </c>
      <c r="W582" s="121">
        <f>MAX(0,(V582-Constantes!$D$14)*(1-EXP(-Constantes!$D$22)))</f>
        <v>0.10295168868156082</v>
      </c>
      <c r="X582" s="119">
        <f>X581+(Entradas!$E$19*U582-Y581)/(800*Entradas!$D$44)</f>
        <v>0</v>
      </c>
      <c r="Y582" s="119">
        <f>8000*Entradas!$D$45*X582/Constantes!$E$32</f>
        <v>0</v>
      </c>
      <c r="Z582" s="119">
        <f>10*Escenarios!$E$11*T582</f>
        <v>0</v>
      </c>
      <c r="AA582" s="119">
        <f>10*Escenarios!$E$11*Y582</f>
        <v>0</v>
      </c>
      <c r="AB582" s="119">
        <f>0.001*Observaciones!$F581*Escenarios!$E$9</f>
        <v>0</v>
      </c>
      <c r="AC582" s="119">
        <f>Observaciones!$I581</f>
        <v>0</v>
      </c>
      <c r="AD582" s="119">
        <f>MIN(0.0005*ETo!$M581*Escenarios!$E$9*(AH581/Constantes!$E$27)^(2/3),AH581+Z582+AA582+AB582+AC582)</f>
        <v>3.1856985616642759</v>
      </c>
      <c r="AE582" s="119">
        <f>MIN(Constantes!$E$26*(AH581/Constantes!$E$27)^(2/3),AH581+Z582+AA582+AB582+AC582-AD582)</f>
        <v>17.372888623539659</v>
      </c>
      <c r="AF582" s="119">
        <f>MIN(Entradas!$E$20,AH581+Z582+AA582+AB582+AC582-AD582-AE582)</f>
        <v>1</v>
      </c>
      <c r="AG582" s="119">
        <f>MAX(0,AH581+Z582+AA582+AB582+AC582-AD582-AE582-AF582-Constantes!$E$27)</f>
        <v>0</v>
      </c>
      <c r="AH582" s="119">
        <f t="shared" si="75"/>
        <v>5375.6822858373307</v>
      </c>
      <c r="AI582" s="119">
        <f>(Escenarios!$E$11*S582+0.1*AD582)/(Escenarios!$E$12)</f>
        <v>0.75047785390355537</v>
      </c>
      <c r="AJ582" s="119">
        <f>AG582/10/Escenarios!$E$12</f>
        <v>0</v>
      </c>
      <c r="AK582" s="119">
        <f>(Escenarios!$E$11*U582+0.1*AE582)/(Escenarios!$E$12)</f>
        <v>4.963682463868474E-2</v>
      </c>
      <c r="AL582" s="121">
        <f t="shared" si="76"/>
        <v>131.7249960764197</v>
      </c>
      <c r="AM582" s="121">
        <f>MAX(0,(AL582-Constantes!$D$13)*(1-EXP(-Constantes!$D$23)))</f>
        <v>0.63013707665424878</v>
      </c>
      <c r="AN582" s="121">
        <f>AJ582+W582*Escenarios!$E$11/Escenarios!$E$12+AM582</f>
        <v>0.73161802692607303</v>
      </c>
      <c r="AO582" s="121">
        <f>0.0526*AJ582*Observaciones!$F581^1.218</f>
        <v>0</v>
      </c>
      <c r="AP582" s="121">
        <f>AO582*Constantes!$E$38</f>
        <v>0</v>
      </c>
      <c r="AQ582" s="121">
        <f t="shared" si="77"/>
        <v>0</v>
      </c>
      <c r="AR582" s="15"/>
      <c r="AS582" s="74">
        <v>576</v>
      </c>
      <c r="AT582" s="146">
        <f>ETo!$I581*((1-Constantes!$F$19)*ETo!$K581+ETo!$L581)</f>
        <v>1.2089260955886192</v>
      </c>
      <c r="AU582" s="121">
        <f>MIN(AT582*Constantes!$F$17,0.8*(AX581+Observaciones!$F581-AV582-AW582-Constantes!$D$14))</f>
        <v>0.75422889690324468</v>
      </c>
      <c r="AV582" s="121">
        <f>IF(Observaciones!$F581&gt;0.05*Constantes!$F$18,((Observaciones!$F581-0.05*Constantes!$F$18)^2)/(Observaciones!$F581+0.95*Constantes!$F$18),0)</f>
        <v>0</v>
      </c>
      <c r="AW582" s="121">
        <f>MAX(0,AX581+Observaciones!$F581-AV582-Constantes!$D$13)</f>
        <v>0</v>
      </c>
      <c r="AX582" s="121">
        <f>AX581+Observaciones!$F581-AV582-AU582-AW582-AY581</f>
        <v>32.961775775675804</v>
      </c>
      <c r="AY582" s="121">
        <f>MAX(0,(AX582-Constantes!$D$14)*(1-EXP(-Constantes!$D$22)))</f>
        <v>0.10272847210802259</v>
      </c>
      <c r="AZ582" s="119">
        <f>AZ581+(Entradas!$F$19*AW582-BA581)/(800*Entradas!$D$44)</f>
        <v>0</v>
      </c>
      <c r="BA582" s="119">
        <f>8000*Entradas!$D$45*AZ582/Constantes!$F$32</f>
        <v>0</v>
      </c>
      <c r="BB582" s="119">
        <f>10*Escenarios!$F$11*AV582</f>
        <v>0</v>
      </c>
      <c r="BC582" s="119">
        <f>10*Escenarios!$F$11*BA582</f>
        <v>0</v>
      </c>
      <c r="BD582" s="119">
        <f>0.001*Observaciones!$F581*Escenarios!$F$9</f>
        <v>0</v>
      </c>
      <c r="BE582" s="119">
        <f>Observaciones!$I581</f>
        <v>0</v>
      </c>
      <c r="BF582" s="119">
        <f>MIN(0.0005*ETo!$M581*Escenarios!$F$9*(BJ581/Constantes!$F$27)^(2/3),BJ581+BB582+BE582+BC582+BD582)</f>
        <v>5.6140967587406818</v>
      </c>
      <c r="BG582" s="119">
        <f>MIN(Constantes!$F$26*(BJ581/Constantes!$F$27)^(2/3),BJ581+BB582+BC582+BD582+BE582-BF582)</f>
        <v>30.615915418068788</v>
      </c>
      <c r="BH582" s="119">
        <f>MIN(Entradas!$F$20,BJ581+BB582+BC582+BD582+BE582-BF582-BG582)</f>
        <v>1</v>
      </c>
      <c r="BI582" s="119">
        <f>MAX(0,BJ581+BB582+BC582+BD582+BE582-BF582-BG582-BH582-Constantes!$F$27)</f>
        <v>0</v>
      </c>
      <c r="BJ582" s="119">
        <f t="shared" si="78"/>
        <v>1541.0884424017568</v>
      </c>
      <c r="BK582" s="119">
        <f>(Escenarios!$F$11*AU582+0.1*BF582)/(Escenarios!$F$12)</f>
        <v>0.72717037924803263</v>
      </c>
      <c r="BL582" s="119">
        <f>BI582/10/Escenarios!$F$12</f>
        <v>0</v>
      </c>
      <c r="BM582" s="119">
        <f>(Escenarios!$F$11*AW582+0.1*BG582)/(Escenarios!$F$12)</f>
        <v>8.7474044051625108E-2</v>
      </c>
      <c r="BN582" s="121">
        <f t="shared" si="79"/>
        <v>138.95372777131135</v>
      </c>
      <c r="BO582" s="121">
        <f>MAX(0,(BN582-Constantes!$D$13)*(1-EXP(-Constantes!$D$23)))</f>
        <v>0.68006957382115585</v>
      </c>
      <c r="BP582" s="121">
        <f>BL582+AY582*Escenarios!$F$11/Escenarios!$F$12+BO582</f>
        <v>0.7769278475230057</v>
      </c>
      <c r="BQ582" s="121">
        <f>0.0526*BL582*Observaciones!$F581^1.218</f>
        <v>0</v>
      </c>
      <c r="BR582" s="121">
        <f>BQ582*Constantes!$F$38</f>
        <v>0</v>
      </c>
      <c r="BS582" s="121">
        <f t="shared" si="80"/>
        <v>0</v>
      </c>
      <c r="BT582" s="15"/>
      <c r="BU582" s="74">
        <v>576</v>
      </c>
      <c r="BV582" s="75">
        <f>0.0526*Observaciones!$F581^2.218</f>
        <v>0</v>
      </c>
      <c r="BW582" s="75">
        <f>IF(Observaciones!$F581&gt;0.05*$CA$7,((Observaciones!$F581-0.05*$CA$7)^2)/(Observaciones!$F581+0.95*$CA$7),0)</f>
        <v>0</v>
      </c>
      <c r="BX582" s="75">
        <f>0.0526*BW582*Observaciones!$F581^1.218</f>
        <v>0</v>
      </c>
      <c r="BY582" s="27"/>
      <c r="BZ582" s="27"/>
      <c r="CA582" s="103"/>
      <c r="CB582" s="37"/>
    </row>
    <row r="583" spans="2:80" s="2" customFormat="1" ht="14.5" x14ac:dyDescent="0.35">
      <c r="B583" s="36"/>
      <c r="C583" s="74">
        <v>577</v>
      </c>
      <c r="D583" s="146">
        <f>ETo!$I582*((1-Constantes!$D$19)*ETo!$K582+ETo!$L582)</f>
        <v>1.2502539708480735</v>
      </c>
      <c r="E583" s="75">
        <f>MIN(D583*Constantes!$D$17,0.8*(H582+Observaciones!$F582-F583-G583-Constantes!$D$14))</f>
        <v>0.77765257429636192</v>
      </c>
      <c r="F583" s="75">
        <f>IF(Observaciones!$F582&gt;0.05*Constantes!$D$18,((Observaciones!$F582-0.05*Constantes!$D$18)^2)/(Observaciones!$F582+0.95*Constantes!$D$18),0)</f>
        <v>0</v>
      </c>
      <c r="G583" s="75">
        <f>MAX(0,H582+Observaciones!$F582-F583-Constantes!$D$13)</f>
        <v>0</v>
      </c>
      <c r="H583" s="75">
        <f>H582+Observaciones!$F582-F583-E583-G583-I582</f>
        <v>32.10240193243024</v>
      </c>
      <c r="I583" s="75">
        <f>MAX(0,(H583-Constantes!$D$14)*(1-EXP(-Constantes!$D$22)))</f>
        <v>9.0897218457383314E-2</v>
      </c>
      <c r="J583" s="75">
        <f t="shared" si="72"/>
        <v>125.20629032524589</v>
      </c>
      <c r="K583" s="75">
        <f>MAX(0,(J583-Constantes!$D$13)*(1-EXP(-Constantes!$D$23)))</f>
        <v>0.58510908693339547</v>
      </c>
      <c r="L583" s="75">
        <f t="shared" si="73"/>
        <v>0.67600630539077877</v>
      </c>
      <c r="M583" s="75">
        <f>0.0526*F583*Observaciones!$F582^1.218</f>
        <v>0</v>
      </c>
      <c r="N583" s="75">
        <f>M583*Constantes!$D$38</f>
        <v>0</v>
      </c>
      <c r="O583" s="75">
        <f t="shared" si="74"/>
        <v>0</v>
      </c>
      <c r="P583" s="15"/>
      <c r="Q583" s="120">
        <v>577</v>
      </c>
      <c r="R583" s="146">
        <f>ETo!$I582*((1-Constantes!$E$19)*ETo!$K582+ETo!$L582)</f>
        <v>1.2504482775881807</v>
      </c>
      <c r="S583" s="121">
        <f>MIN(R583*Constantes!$E$17,0.8*(V582+Observaciones!$F582-T583-U583-Constantes!$D$14))</f>
        <v>0.77833724044023378</v>
      </c>
      <c r="T583" s="121">
        <f>IF(Observaciones!$F582&gt;0.05*Constantes!$E$18,((Observaciones!$F582-0.05*Constantes!$E$18)^2)/(Observaciones!$F582+0.95*Constantes!$E$18),0)</f>
        <v>0</v>
      </c>
      <c r="U583" s="121">
        <f>MAX(0,V582+Observaciones!$F582-T583-Constantes!$D$13)</f>
        <v>0</v>
      </c>
      <c r="V583" s="121">
        <f>V582+Observaciones!$F582-T583-S583-U583-W582</f>
        <v>32.096700384894234</v>
      </c>
      <c r="W583" s="121">
        <f>MAX(0,(V583-Constantes!$D$14)*(1-EXP(-Constantes!$D$22)))</f>
        <v>9.0818723567609963E-2</v>
      </c>
      <c r="X583" s="119">
        <f>X582+(Entradas!$E$19*U583-Y582)/(800*Entradas!$D$44)</f>
        <v>0</v>
      </c>
      <c r="Y583" s="119">
        <f>8000*Entradas!$D$45*X583/Constantes!$E$32</f>
        <v>0</v>
      </c>
      <c r="Z583" s="119">
        <f>10*Escenarios!$E$11*T583</f>
        <v>0</v>
      </c>
      <c r="AA583" s="119">
        <f>10*Escenarios!$E$11*Y583</f>
        <v>0</v>
      </c>
      <c r="AB583" s="119">
        <f>0.001*Observaciones!$F582*Escenarios!$E$9</f>
        <v>0</v>
      </c>
      <c r="AC583" s="119">
        <f>Observaciones!$I582</f>
        <v>0</v>
      </c>
      <c r="AD583" s="119">
        <f>MIN(0.0005*ETo!$M582*Escenarios!$E$9*(AH582/Constantes!$E$27)^(2/3),AH582+Z583+AA583+AB583+AC583)</f>
        <v>3.2885818708658379</v>
      </c>
      <c r="AE583" s="119">
        <f>MIN(Constantes!$E$26*(AH582/Constantes!$E$27)^(2/3),AH582+Z583+AA583+AB583+AC583-AD583)</f>
        <v>17.326595251897768</v>
      </c>
      <c r="AF583" s="119">
        <f>MIN(Entradas!$E$20,AH582+Z583+AA583+AB583+AC583-AD583-AE583)</f>
        <v>1</v>
      </c>
      <c r="AG583" s="119">
        <f>MAX(0,AH582+Z583+AA583+AB583+AC583-AD583-AE583-AF583-Constantes!$E$27)</f>
        <v>0</v>
      </c>
      <c r="AH583" s="119">
        <f t="shared" si="75"/>
        <v>5354.0671087145674</v>
      </c>
      <c r="AI583" s="119">
        <f>(Escenarios!$E$11*S583+0.1*AD583)/(Escenarios!$E$12)</f>
        <v>0.77661408520784714</v>
      </c>
      <c r="AJ583" s="119">
        <f>AG583/10/Escenarios!$E$12</f>
        <v>0</v>
      </c>
      <c r="AK583" s="119">
        <f>(Escenarios!$E$11*U583+0.1*AE583)/(Escenarios!$E$12)</f>
        <v>4.9504557862565059E-2</v>
      </c>
      <c r="AL583" s="121">
        <f t="shared" si="76"/>
        <v>131.14436355762803</v>
      </c>
      <c r="AM583" s="121">
        <f>MAX(0,(AL583-Constantes!$D$13)*(1-EXP(-Constantes!$D$23)))</f>
        <v>0.62612635488128987</v>
      </c>
      <c r="AN583" s="121">
        <f>AJ583+W583*Escenarios!$E$11/Escenarios!$E$12+AM583</f>
        <v>0.71564766811221969</v>
      </c>
      <c r="AO583" s="121">
        <f>0.0526*AJ583*Observaciones!$F582^1.218</f>
        <v>0</v>
      </c>
      <c r="AP583" s="121">
        <f>AO583*Constantes!$E$38</f>
        <v>0</v>
      </c>
      <c r="AQ583" s="121">
        <f t="shared" si="77"/>
        <v>0</v>
      </c>
      <c r="AR583" s="15"/>
      <c r="AS583" s="74">
        <v>577</v>
      </c>
      <c r="AT583" s="146">
        <f>ETo!$I582*((1-Constantes!$F$19)*ETo!$K582+ETo!$L582)</f>
        <v>1.2510665263067038</v>
      </c>
      <c r="AU583" s="121">
        <f>MIN(AT583*Constantes!$F$17,0.8*(AX582+Observaciones!$F582-AV583-AW583-Constantes!$D$14))</f>
        <v>0.78051961119215518</v>
      </c>
      <c r="AV583" s="121">
        <f>IF(Observaciones!$F582&gt;0.05*Constantes!$F$18,((Observaciones!$F582-0.05*Constantes!$F$18)^2)/(Observaciones!$F582+0.95*Constantes!$F$18),0)</f>
        <v>0</v>
      </c>
      <c r="AW583" s="121">
        <f>MAX(0,AX582+Observaciones!$F582-AV583-Constantes!$D$13)</f>
        <v>0</v>
      </c>
      <c r="AX583" s="121">
        <f>AX582+Observaciones!$F582-AV583-AU583-AW583-AY582</f>
        <v>32.07852769237563</v>
      </c>
      <c r="AY583" s="121">
        <f>MAX(0,(AX583-Constantes!$D$14)*(1-EXP(-Constantes!$D$22)))</f>
        <v>9.0568534739555021E-2</v>
      </c>
      <c r="AZ583" s="119">
        <f>AZ582+(Entradas!$F$19*AW583-BA582)/(800*Entradas!$D$44)</f>
        <v>0</v>
      </c>
      <c r="BA583" s="119">
        <f>8000*Entradas!$D$45*AZ583/Constantes!$F$32</f>
        <v>0</v>
      </c>
      <c r="BB583" s="119">
        <f>10*Escenarios!$F$11*AV583</f>
        <v>0</v>
      </c>
      <c r="BC583" s="119">
        <f>10*Escenarios!$F$11*BA583</f>
        <v>0</v>
      </c>
      <c r="BD583" s="119">
        <f>0.001*Observaciones!$F582*Escenarios!$F$9</f>
        <v>0</v>
      </c>
      <c r="BE583" s="119">
        <f>Observaciones!$I582</f>
        <v>0</v>
      </c>
      <c r="BF583" s="119">
        <f>MIN(0.0005*ETo!$M582*Escenarios!$F$9*(BJ582/Constantes!$F$27)^(2/3),BJ582+BB583+BE583+BC583+BD583)</f>
        <v>5.7191474885023474</v>
      </c>
      <c r="BG583" s="119">
        <f>MIN(Constantes!$F$26*(BJ582/Constantes!$F$27)^(2/3),BJ582+BB583+BC583+BD583+BE583-BF583)</f>
        <v>30.132548803809442</v>
      </c>
      <c r="BH583" s="119">
        <f>MIN(Entradas!$F$20,BJ582+BB583+BC583+BD583+BE583-BF583-BG583)</f>
        <v>1</v>
      </c>
      <c r="BI583" s="119">
        <f>MAX(0,BJ582+BB583+BC583+BD583+BE583-BF583-BG583-BH583-Constantes!$F$27)</f>
        <v>0</v>
      </c>
      <c r="BJ583" s="119">
        <f t="shared" si="78"/>
        <v>1504.236746109445</v>
      </c>
      <c r="BK583" s="119">
        <f>(Escenarios!$F$11*AU583+0.1*BF583)/(Escenarios!$F$12)</f>
        <v>0.7522589119483245</v>
      </c>
      <c r="BL583" s="119">
        <f>BI583/10/Escenarios!$F$12</f>
        <v>0</v>
      </c>
      <c r="BM583" s="119">
        <f>(Escenarios!$F$11*AW583+0.1*BG583)/(Escenarios!$F$12)</f>
        <v>8.6092996582312703E-2</v>
      </c>
      <c r="BN583" s="121">
        <f t="shared" si="79"/>
        <v>138.35975119407252</v>
      </c>
      <c r="BO583" s="121">
        <f>MAX(0,(BN583-Constantes!$D$13)*(1-EXP(-Constantes!$D$23)))</f>
        <v>0.67596667790358478</v>
      </c>
      <c r="BP583" s="121">
        <f>BL583+AY583*Escenarios!$F$11/Escenarios!$F$12+BO583</f>
        <v>0.7613598678008795</v>
      </c>
      <c r="BQ583" s="121">
        <f>0.0526*BL583*Observaciones!$F582^1.218</f>
        <v>0</v>
      </c>
      <c r="BR583" s="121">
        <f>BQ583*Constantes!$F$38</f>
        <v>0</v>
      </c>
      <c r="BS583" s="121">
        <f t="shared" si="80"/>
        <v>0</v>
      </c>
      <c r="BT583" s="15"/>
      <c r="BU583" s="74">
        <v>577</v>
      </c>
      <c r="BV583" s="75">
        <f>0.0526*Observaciones!$F582^2.218</f>
        <v>0</v>
      </c>
      <c r="BW583" s="75">
        <f>IF(Observaciones!$F582&gt;0.05*$CA$7,((Observaciones!$F582-0.05*$CA$7)^2)/(Observaciones!$F582+0.95*$CA$7),0)</f>
        <v>0</v>
      </c>
      <c r="BX583" s="75">
        <f>0.0526*BW583*Observaciones!$F582^1.218</f>
        <v>0</v>
      </c>
      <c r="BY583" s="27"/>
      <c r="BZ583" s="27"/>
      <c r="CA583" s="103"/>
      <c r="CB583" s="37"/>
    </row>
    <row r="584" spans="2:80" s="2" customFormat="1" ht="14.5" x14ac:dyDescent="0.35">
      <c r="B584" s="36"/>
      <c r="C584" s="74">
        <v>578</v>
      </c>
      <c r="D584" s="146">
        <f>ETo!$I583*((1-Constantes!$D$19)*ETo!$K583+ETo!$L583)</f>
        <v>1.2608107720956794</v>
      </c>
      <c r="E584" s="75">
        <f>MIN(D584*Constantes!$D$17,0.8*(H583+Observaciones!$F583-F584-G584-Constantes!$D$14))</f>
        <v>0.78421885911365152</v>
      </c>
      <c r="F584" s="75">
        <f>IF(Observaciones!$F583&gt;0.05*Constantes!$D$18,((Observaciones!$F583-0.05*Constantes!$D$18)^2)/(Observaciones!$F583+0.95*Constantes!$D$18),0)</f>
        <v>0</v>
      </c>
      <c r="G584" s="75">
        <f>MAX(0,H583+Observaciones!$F583-F584-Constantes!$D$13)</f>
        <v>0</v>
      </c>
      <c r="H584" s="75">
        <f>H583+Observaciones!$F583-F584-E584-G584-I583</f>
        <v>31.227285854859208</v>
      </c>
      <c r="I584" s="75">
        <f>MAX(0,(H584-Constantes!$D$14)*(1-EXP(-Constantes!$D$22)))</f>
        <v>7.8849236814850523E-2</v>
      </c>
      <c r="J584" s="75">
        <f t="shared" ref="J584:J647" si="81">J583+G584-K583</f>
        <v>124.62118123831249</v>
      </c>
      <c r="K584" s="75">
        <f>MAX(0,(J584-Constantes!$D$13)*(1-EXP(-Constantes!$D$23)))</f>
        <v>0.58106744324557125</v>
      </c>
      <c r="L584" s="75">
        <f t="shared" ref="L584:L647" si="82">F584+I584+K584</f>
        <v>0.65991668006042181</v>
      </c>
      <c r="M584" s="75">
        <f>0.0526*F584*Observaciones!$F583^1.218</f>
        <v>0</v>
      </c>
      <c r="N584" s="75">
        <f>M584*Constantes!$D$38</f>
        <v>0</v>
      </c>
      <c r="O584" s="75">
        <f t="shared" ref="O584:O647" si="83">N584*1000000/(L584/1000*10000)</f>
        <v>0</v>
      </c>
      <c r="P584" s="15"/>
      <c r="Q584" s="120">
        <v>578</v>
      </c>
      <c r="R584" s="146">
        <f>ETo!$I583*((1-Constantes!$E$19)*ETo!$K583+ETo!$L583)</f>
        <v>1.2610063862388339</v>
      </c>
      <c r="S584" s="121">
        <f>MIN(R584*Constantes!$E$17,0.8*(V583+Observaciones!$F583-T584-U584-Constantes!$D$14))</f>
        <v>0.78490909894786254</v>
      </c>
      <c r="T584" s="121">
        <f>IF(Observaciones!$F583&gt;0.05*Constantes!$E$18,((Observaciones!$F583-0.05*Constantes!$E$18)^2)/(Observaciones!$F583+0.95*Constantes!$E$18),0)</f>
        <v>0</v>
      </c>
      <c r="U584" s="121">
        <f>MAX(0,V583+Observaciones!$F583-T584-Constantes!$D$13)</f>
        <v>0</v>
      </c>
      <c r="V584" s="121">
        <f>V583+Observaciones!$F583-T584-S584-U584-W583</f>
        <v>31.220972562378758</v>
      </c>
      <c r="W584" s="121">
        <f>MAX(0,(V584-Constantes!$D$14)*(1-EXP(-Constantes!$D$22)))</f>
        <v>7.8762319851652315E-2</v>
      </c>
      <c r="X584" s="119">
        <f>X583+(Entradas!$E$19*U584-Y583)/(800*Entradas!$D$44)</f>
        <v>0</v>
      </c>
      <c r="Y584" s="119">
        <f>8000*Entradas!$D$45*X584/Constantes!$E$32</f>
        <v>0</v>
      </c>
      <c r="Z584" s="119">
        <f>10*Escenarios!$E$11*T584</f>
        <v>0</v>
      </c>
      <c r="AA584" s="119">
        <f>10*Escenarios!$E$11*Y584</f>
        <v>0</v>
      </c>
      <c r="AB584" s="119">
        <f>0.001*Observaciones!$F583*Escenarios!$E$9</f>
        <v>0</v>
      </c>
      <c r="AC584" s="119">
        <f>Observaciones!$I583</f>
        <v>0</v>
      </c>
      <c r="AD584" s="119">
        <f>MIN(0.0005*ETo!$M583*Escenarios!$E$9*(AH583/Constantes!$E$27)^(2/3),AH583+Z584+AA584+AB584+AC584)</f>
        <v>3.3064605211246429</v>
      </c>
      <c r="AE584" s="119">
        <f>MIN(Constantes!$E$26*(AH583/Constantes!$E$27)^(2/3),AH583+Z584+AA584+AB584+AC584-AD584)</f>
        <v>17.280118192313683</v>
      </c>
      <c r="AF584" s="119">
        <f>MIN(Entradas!$E$20,AH583+Z584+AA584+AB584+AC584-AD584-AE584)</f>
        <v>1</v>
      </c>
      <c r="AG584" s="119">
        <f>MAX(0,AH583+Z584+AA584+AB584+AC584-AD584-AE584-AF584-Constantes!$E$27)</f>
        <v>0</v>
      </c>
      <c r="AH584" s="119">
        <f t="shared" ref="AH584:AH647" si="84">AH583+Z584+AA584+AB584+AC584-AG584-AD584-AE584-AF584</f>
        <v>5332.4805300011294</v>
      </c>
      <c r="AI584" s="119">
        <f>(Escenarios!$E$11*S584+0.1*AD584)/(Escenarios!$E$12)</f>
        <v>0.78314314188039202</v>
      </c>
      <c r="AJ584" s="119">
        <f>AG584/10/Escenarios!$E$12</f>
        <v>0</v>
      </c>
      <c r="AK584" s="119">
        <f>(Escenarios!$E$11*U584+0.1*AE584)/(Escenarios!$E$12)</f>
        <v>4.9371766263753385E-2</v>
      </c>
      <c r="AL584" s="121">
        <f t="shared" ref="AL584:AL647" si="85">AL583+AK584-AM583</f>
        <v>130.56760896901051</v>
      </c>
      <c r="AM584" s="121">
        <f>MAX(0,(AL584-Constantes!$D$13)*(1-EXP(-Constantes!$D$23)))</f>
        <v>0.62214241992870389</v>
      </c>
      <c r="AN584" s="121">
        <f>AJ584+W584*Escenarios!$E$11/Escenarios!$E$12+AM584</f>
        <v>0.69977956378247541</v>
      </c>
      <c r="AO584" s="121">
        <f>0.0526*AJ584*Observaciones!$F583^1.218</f>
        <v>0</v>
      </c>
      <c r="AP584" s="121">
        <f>AO584*Constantes!$E$38</f>
        <v>0</v>
      </c>
      <c r="AQ584" s="121">
        <f t="shared" ref="AQ584:AQ647" si="86">AP584*1000000/(AN584/1000*10000)</f>
        <v>0</v>
      </c>
      <c r="AR584" s="15"/>
      <c r="AS584" s="74">
        <v>578</v>
      </c>
      <c r="AT584" s="146">
        <f>ETo!$I583*((1-Constantes!$F$19)*ETo!$K583+ETo!$L583)</f>
        <v>1.261628794876144</v>
      </c>
      <c r="AU584" s="121">
        <f>MIN(AT584*Constantes!$F$17,0.8*(AX583+Observaciones!$F583-AV584-AW584-Constantes!$D$14))</f>
        <v>0.78710923499214924</v>
      </c>
      <c r="AV584" s="121">
        <f>IF(Observaciones!$F583&gt;0.05*Constantes!$F$18,((Observaciones!$F583-0.05*Constantes!$F$18)^2)/(Observaciones!$F583+0.95*Constantes!$F$18),0)</f>
        <v>0</v>
      </c>
      <c r="AW584" s="121">
        <f>MAX(0,AX583+Observaciones!$F583-AV584-Constantes!$D$13)</f>
        <v>0</v>
      </c>
      <c r="AX584" s="121">
        <f>AX583+Observaciones!$F583-AV584-AU584-AW584-AY583</f>
        <v>31.200849922643929</v>
      </c>
      <c r="AY584" s="121">
        <f>MAX(0,(AX584-Constantes!$D$14)*(1-EXP(-Constantes!$D$22)))</f>
        <v>7.848528552404925E-2</v>
      </c>
      <c r="AZ584" s="119">
        <f>AZ583+(Entradas!$F$19*AW584-BA583)/(800*Entradas!$D$44)</f>
        <v>0</v>
      </c>
      <c r="BA584" s="119">
        <f>8000*Entradas!$D$45*AZ584/Constantes!$F$32</f>
        <v>0</v>
      </c>
      <c r="BB584" s="119">
        <f>10*Escenarios!$F$11*AV584</f>
        <v>0</v>
      </c>
      <c r="BC584" s="119">
        <f>10*Escenarios!$F$11*BA584</f>
        <v>0</v>
      </c>
      <c r="BD584" s="119">
        <f>0.001*Observaciones!$F583*Escenarios!$F$9</f>
        <v>0</v>
      </c>
      <c r="BE584" s="119">
        <f>Observaciones!$I583</f>
        <v>0</v>
      </c>
      <c r="BF584" s="119">
        <f>MIN(0.0005*ETo!$M583*Escenarios!$F$9*(BJ583/Constantes!$F$27)^(2/3),BJ583+BB584+BE584+BC584+BD584)</f>
        <v>5.6734198227229298</v>
      </c>
      <c r="BG584" s="119">
        <f>MIN(Constantes!$F$26*(BJ583/Constantes!$F$27)^(2/3),BJ583+BB584+BC584+BD584+BE584-BF584)</f>
        <v>29.650245168486581</v>
      </c>
      <c r="BH584" s="119">
        <f>MIN(Entradas!$F$20,BJ583+BB584+BC584+BD584+BE584-BF584-BG584)</f>
        <v>1</v>
      </c>
      <c r="BI584" s="119">
        <f>MAX(0,BJ583+BB584+BC584+BD584+BE584-BF584-BG584-BH584-Constantes!$F$27)</f>
        <v>0</v>
      </c>
      <c r="BJ584" s="119">
        <f t="shared" ref="BJ584:BJ647" si="87">BJ583+BB584+BC584+BD584+BE584-BI584-BF584-BG584-BH584</f>
        <v>1467.9130811182354</v>
      </c>
      <c r="BK584" s="119">
        <f>(Escenarios!$F$11*AU584+0.1*BF584)/(Escenarios!$F$12)</f>
        <v>0.75834133534323478</v>
      </c>
      <c r="BL584" s="119">
        <f>BI584/10/Escenarios!$F$12</f>
        <v>0</v>
      </c>
      <c r="BM584" s="119">
        <f>(Escenarios!$F$11*AW584+0.1*BG584)/(Escenarios!$F$12)</f>
        <v>8.4714986195675954E-2</v>
      </c>
      <c r="BN584" s="121">
        <f t="shared" ref="BN584:BN647" si="88">BN583+BM584-BO583</f>
        <v>137.76849950236462</v>
      </c>
      <c r="BO584" s="121">
        <f>MAX(0,(BN584-Constantes!$D$13)*(1-EXP(-Constantes!$D$23)))</f>
        <v>0.67188260414525225</v>
      </c>
      <c r="BP584" s="121">
        <f>BL584+AY584*Escenarios!$F$11/Escenarios!$F$12+BO584</f>
        <v>0.74588301621078434</v>
      </c>
      <c r="BQ584" s="121">
        <f>0.0526*BL584*Observaciones!$F583^1.218</f>
        <v>0</v>
      </c>
      <c r="BR584" s="121">
        <f>BQ584*Constantes!$F$38</f>
        <v>0</v>
      </c>
      <c r="BS584" s="121">
        <f t="shared" ref="BS584:BS647" si="89">BR584*1000000/(BP584/1000*10000)</f>
        <v>0</v>
      </c>
      <c r="BT584" s="15"/>
      <c r="BU584" s="74">
        <v>578</v>
      </c>
      <c r="BV584" s="75">
        <f>0.0526*Observaciones!$F583^2.218</f>
        <v>0</v>
      </c>
      <c r="BW584" s="75">
        <f>IF(Observaciones!$F583&gt;0.05*$CA$7,((Observaciones!$F583-0.05*$CA$7)^2)/(Observaciones!$F583+0.95*$CA$7),0)</f>
        <v>0</v>
      </c>
      <c r="BX584" s="75">
        <f>0.0526*BW584*Observaciones!$F583^1.218</f>
        <v>0</v>
      </c>
      <c r="BY584" s="27"/>
      <c r="BZ584" s="27"/>
      <c r="CA584" s="103"/>
      <c r="CB584" s="37"/>
    </row>
    <row r="585" spans="2:80" s="2" customFormat="1" ht="14.5" x14ac:dyDescent="0.35">
      <c r="B585" s="36"/>
      <c r="C585" s="74">
        <v>579</v>
      </c>
      <c r="D585" s="146">
        <f>ETo!$I584*((1-Constantes!$D$19)*ETo!$K584+ETo!$L584)</f>
        <v>1.3330302805416678</v>
      </c>
      <c r="E585" s="75">
        <f>MIN(D585*Constantes!$D$17,0.8*(H584+Observaciones!$F584-F585-G585-Constantes!$D$14))</f>
        <v>0.82913908169798378</v>
      </c>
      <c r="F585" s="75">
        <f>IF(Observaciones!$F584&gt;0.05*Constantes!$D$18,((Observaciones!$F584-0.05*Constantes!$D$18)^2)/(Observaciones!$F584+0.95*Constantes!$D$18),0)</f>
        <v>0</v>
      </c>
      <c r="G585" s="75">
        <f>MAX(0,H584+Observaciones!$F584-F585-Constantes!$D$13)</f>
        <v>0</v>
      </c>
      <c r="H585" s="75">
        <f>H584+Observaciones!$F584-F585-E585-G585-I584</f>
        <v>30.319297536346372</v>
      </c>
      <c r="I585" s="75">
        <f>MAX(0,(H585-Constantes!$D$14)*(1-EXP(-Constantes!$D$22)))</f>
        <v>6.6348693317306431E-2</v>
      </c>
      <c r="J585" s="75">
        <f t="shared" si="81"/>
        <v>124.04011379506692</v>
      </c>
      <c r="K585" s="75">
        <f>MAX(0,(J585-Constantes!$D$13)*(1-EXP(-Constantes!$D$23)))</f>
        <v>0.57705371722996257</v>
      </c>
      <c r="L585" s="75">
        <f t="shared" si="82"/>
        <v>0.64340241054726899</v>
      </c>
      <c r="M585" s="75">
        <f>0.0526*F585*Observaciones!$F584^1.218</f>
        <v>0</v>
      </c>
      <c r="N585" s="75">
        <f>M585*Constantes!$D$38</f>
        <v>0</v>
      </c>
      <c r="O585" s="75">
        <f t="shared" si="83"/>
        <v>0</v>
      </c>
      <c r="P585" s="15"/>
      <c r="Q585" s="120">
        <v>579</v>
      </c>
      <c r="R585" s="146">
        <f>ETo!$I584*((1-Constantes!$E$19)*ETo!$K584+ETo!$L584)</f>
        <v>1.3332374801151516</v>
      </c>
      <c r="S585" s="121">
        <f>MIN(R585*Constantes!$E$17,0.8*(V584+Observaciones!$F584-T585-U585-Constantes!$D$14))</f>
        <v>0.82986909552613608</v>
      </c>
      <c r="T585" s="121">
        <f>IF(Observaciones!$F584&gt;0.05*Constantes!$E$18,((Observaciones!$F584-0.05*Constantes!$E$18)^2)/(Observaciones!$F584+0.95*Constantes!$E$18),0)</f>
        <v>0</v>
      </c>
      <c r="U585" s="121">
        <f>MAX(0,V584+Observaciones!$F584-T585-Constantes!$D$13)</f>
        <v>0</v>
      </c>
      <c r="V585" s="121">
        <f>V584+Observaciones!$F584-T585-S585-U585-W584</f>
        <v>30.312341147000971</v>
      </c>
      <c r="W585" s="121">
        <f>MAX(0,(V585-Constantes!$D$14)*(1-EXP(-Constantes!$D$22)))</f>
        <v>6.6252922649529047E-2</v>
      </c>
      <c r="X585" s="119">
        <f>X584+(Entradas!$E$19*U585-Y584)/(800*Entradas!$D$44)</f>
        <v>0</v>
      </c>
      <c r="Y585" s="119">
        <f>8000*Entradas!$D$45*X585/Constantes!$E$32</f>
        <v>0</v>
      </c>
      <c r="Z585" s="119">
        <f>10*Escenarios!$E$11*T585</f>
        <v>0</v>
      </c>
      <c r="AA585" s="119">
        <f>10*Escenarios!$E$11*Y585</f>
        <v>0</v>
      </c>
      <c r="AB585" s="119">
        <f>0.001*Observaciones!$F584*Escenarios!$E$9</f>
        <v>0</v>
      </c>
      <c r="AC585" s="119">
        <f>Observaciones!$I584</f>
        <v>0</v>
      </c>
      <c r="AD585" s="119">
        <f>MIN(0.0005*ETo!$M584*Escenarios!$E$9*(AH584/Constantes!$E$27)^(2/3),AH584+Z585+AA585+AB585+AC585)</f>
        <v>3.4875840212515619</v>
      </c>
      <c r="AE585" s="119">
        <f>MIN(Constantes!$E$26*(AH584/Constantes!$E$27)^(2/3),AH584+Z585+AA585+AB585+AC585-AD585)</f>
        <v>17.233640162204434</v>
      </c>
      <c r="AF585" s="119">
        <f>MIN(Entradas!$E$20,AH584+Z585+AA585+AB585+AC585-AD585-AE585)</f>
        <v>1</v>
      </c>
      <c r="AG585" s="119">
        <f>MAX(0,AH584+Z585+AA585+AB585+AC585-AD585-AE585-AF585-Constantes!$E$27)</f>
        <v>0</v>
      </c>
      <c r="AH585" s="119">
        <f t="shared" si="84"/>
        <v>5310.7593058176735</v>
      </c>
      <c r="AI585" s="119">
        <f>(Escenarios!$E$11*S585+0.1*AD585)/(Escenarios!$E$12)</f>
        <v>0.82797834850791008</v>
      </c>
      <c r="AJ585" s="119">
        <f>AG585/10/Escenarios!$E$12</f>
        <v>0</v>
      </c>
      <c r="AK585" s="119">
        <f>(Escenarios!$E$11*U585+0.1*AE585)/(Escenarios!$E$12)</f>
        <v>4.9238971892012671E-2</v>
      </c>
      <c r="AL585" s="121">
        <f t="shared" si="85"/>
        <v>129.99470552097381</v>
      </c>
      <c r="AM585" s="121">
        <f>MAX(0,(AL585-Constantes!$D$13)*(1-EXP(-Constantes!$D$23)))</f>
        <v>0.61818508674725259</v>
      </c>
      <c r="AN585" s="121">
        <f>AJ585+W585*Escenarios!$E$11/Escenarios!$E$12+AM585</f>
        <v>0.68349153907321691</v>
      </c>
      <c r="AO585" s="121">
        <f>0.0526*AJ585*Observaciones!$F584^1.218</f>
        <v>0</v>
      </c>
      <c r="AP585" s="121">
        <f>AO585*Constantes!$E$38</f>
        <v>0</v>
      </c>
      <c r="AQ585" s="121">
        <f t="shared" si="86"/>
        <v>0</v>
      </c>
      <c r="AR585" s="15"/>
      <c r="AS585" s="74">
        <v>579</v>
      </c>
      <c r="AT585" s="146">
        <f>ETo!$I584*((1-Constantes!$F$19)*ETo!$K584+ETo!$L584)</f>
        <v>1.3338967514853279</v>
      </c>
      <c r="AU585" s="121">
        <f>MIN(AT585*Constantes!$F$17,0.8*(AX584+Observaciones!$F584-AV585-AW585-Constantes!$D$14))</f>
        <v>0.83219601192060777</v>
      </c>
      <c r="AV585" s="121">
        <f>IF(Observaciones!$F584&gt;0.05*Constantes!$F$18,((Observaciones!$F584-0.05*Constantes!$F$18)^2)/(Observaciones!$F584+0.95*Constantes!$F$18),0)</f>
        <v>0</v>
      </c>
      <c r="AW585" s="121">
        <f>MAX(0,AX584+Observaciones!$F584-AV585-Constantes!$D$13)</f>
        <v>0</v>
      </c>
      <c r="AX585" s="121">
        <f>AX584+Observaciones!$F584-AV585-AU585-AW585-AY584</f>
        <v>30.290168625199271</v>
      </c>
      <c r="AY585" s="121">
        <f>MAX(0,(AX585-Constantes!$D$14)*(1-EXP(-Constantes!$D$22)))</f>
        <v>6.5947666989757611E-2</v>
      </c>
      <c r="AZ585" s="119">
        <f>AZ584+(Entradas!$F$19*AW585-BA584)/(800*Entradas!$D$44)</f>
        <v>0</v>
      </c>
      <c r="BA585" s="119">
        <f>8000*Entradas!$D$45*AZ585/Constantes!$F$32</f>
        <v>0</v>
      </c>
      <c r="BB585" s="119">
        <f>10*Escenarios!$F$11*AV585</f>
        <v>0</v>
      </c>
      <c r="BC585" s="119">
        <f>10*Escenarios!$F$11*BA585</f>
        <v>0</v>
      </c>
      <c r="BD585" s="119">
        <f>0.001*Observaciones!$F584*Escenarios!$F$9</f>
        <v>0</v>
      </c>
      <c r="BE585" s="119">
        <f>Observaciones!$I584</f>
        <v>0</v>
      </c>
      <c r="BF585" s="119">
        <f>MIN(0.0005*ETo!$M584*Escenarios!$F$9*(BJ584/Constantes!$F$27)^(2/3),BJ584+BB585+BE585+BC585+BD585)</f>
        <v>5.9033524392230516</v>
      </c>
      <c r="BG585" s="119">
        <f>MIN(Constantes!$F$26*(BJ584/Constantes!$F$27)^(2/3),BJ584+BB585+BC585+BD585+BE585-BF585)</f>
        <v>29.170982281233361</v>
      </c>
      <c r="BH585" s="119">
        <f>MIN(Entradas!$F$20,BJ584+BB585+BC585+BD585+BE585-BF585-BG585)</f>
        <v>1</v>
      </c>
      <c r="BI585" s="119">
        <f>MAX(0,BJ584+BB585+BC585+BD585+BE585-BF585-BG585-BH585-Constantes!$F$27)</f>
        <v>0</v>
      </c>
      <c r="BJ585" s="119">
        <f t="shared" si="87"/>
        <v>1431.838746397779</v>
      </c>
      <c r="BK585" s="119">
        <f>(Escenarios!$F$11*AU585+0.1*BF585)/(Escenarios!$F$12)</f>
        <v>0.80150867535149606</v>
      </c>
      <c r="BL585" s="119">
        <f>BI585/10/Escenarios!$F$12</f>
        <v>0</v>
      </c>
      <c r="BM585" s="119">
        <f>(Escenarios!$F$11*AW585+0.1*BG585)/(Escenarios!$F$12)</f>
        <v>8.3345663660666758E-2</v>
      </c>
      <c r="BN585" s="121">
        <f t="shared" si="88"/>
        <v>137.17996256188005</v>
      </c>
      <c r="BO585" s="121">
        <f>MAX(0,(BN585-Constantes!$D$13)*(1-EXP(-Constantes!$D$23)))</f>
        <v>0.66781728254338213</v>
      </c>
      <c r="BP585" s="121">
        <f>BL585+AY585*Escenarios!$F$11/Escenarios!$F$12+BO585</f>
        <v>0.72999651141943933</v>
      </c>
      <c r="BQ585" s="121">
        <f>0.0526*BL585*Observaciones!$F584^1.218</f>
        <v>0</v>
      </c>
      <c r="BR585" s="121">
        <f>BQ585*Constantes!$F$38</f>
        <v>0</v>
      </c>
      <c r="BS585" s="121">
        <f t="shared" si="89"/>
        <v>0</v>
      </c>
      <c r="BT585" s="15"/>
      <c r="BU585" s="74">
        <v>579</v>
      </c>
      <c r="BV585" s="75">
        <f>0.0526*Observaciones!$F584^2.218</f>
        <v>0</v>
      </c>
      <c r="BW585" s="75">
        <f>IF(Observaciones!$F584&gt;0.05*$CA$7,((Observaciones!$F584-0.05*$CA$7)^2)/(Observaciones!$F584+0.95*$CA$7),0)</f>
        <v>0</v>
      </c>
      <c r="BX585" s="75">
        <f>0.0526*BW585*Observaciones!$F584^1.218</f>
        <v>0</v>
      </c>
      <c r="BY585" s="27"/>
      <c r="BZ585" s="27"/>
      <c r="CA585" s="103"/>
      <c r="CB585" s="37"/>
    </row>
    <row r="586" spans="2:80" s="2" customFormat="1" ht="14.5" x14ac:dyDescent="0.35">
      <c r="B586" s="36"/>
      <c r="C586" s="74">
        <v>580</v>
      </c>
      <c r="D586" s="146">
        <f>ETo!$I585*((1-Constantes!$D$19)*ETo!$K585+ETo!$L585)</f>
        <v>1.2823754211504759</v>
      </c>
      <c r="E586" s="75">
        <f>MIN(D586*Constantes!$D$17,0.8*(H585+Observaciones!$F585-F586-G586-Constantes!$D$14))</f>
        <v>0.79763197776176487</v>
      </c>
      <c r="F586" s="75">
        <f>IF(Observaciones!$F585&gt;0.05*Constantes!$D$18,((Observaciones!$F585-0.05*Constantes!$D$18)^2)/(Observaciones!$F585+0.95*Constantes!$D$18),0)</f>
        <v>0</v>
      </c>
      <c r="G586" s="75">
        <f>MAX(0,H585+Observaciones!$F585-F586-Constantes!$D$13)</f>
        <v>0</v>
      </c>
      <c r="H586" s="75">
        <f>H585+Observaciones!$F585-F586-E586-G586-I585</f>
        <v>29.455316865267303</v>
      </c>
      <c r="I586" s="75">
        <f>MAX(0,(H586-Constantes!$D$14)*(1-EXP(-Constantes!$D$22)))</f>
        <v>5.4454016106535059E-2</v>
      </c>
      <c r="J586" s="75">
        <f t="shared" si="81"/>
        <v>123.46306007783696</v>
      </c>
      <c r="K586" s="75">
        <f>MAX(0,(J586-Constantes!$D$13)*(1-EXP(-Constantes!$D$23)))</f>
        <v>0.5730677160451213</v>
      </c>
      <c r="L586" s="75">
        <f t="shared" si="82"/>
        <v>0.62752173215165641</v>
      </c>
      <c r="M586" s="75">
        <f>0.0526*F586*Observaciones!$F585^1.218</f>
        <v>0</v>
      </c>
      <c r="N586" s="75">
        <f>M586*Constantes!$D$38</f>
        <v>0</v>
      </c>
      <c r="O586" s="75">
        <f t="shared" si="83"/>
        <v>0</v>
      </c>
      <c r="P586" s="15"/>
      <c r="Q586" s="120">
        <v>580</v>
      </c>
      <c r="R586" s="146">
        <f>ETo!$I585*((1-Constantes!$E$19)*ETo!$K585+ETo!$L585)</f>
        <v>1.2825736931812233</v>
      </c>
      <c r="S586" s="121">
        <f>MIN(R586*Constantes!$E$17,0.8*(V585+Observaciones!$F585-T586-U586-Constantes!$D$14))</f>
        <v>0.79833359516264746</v>
      </c>
      <c r="T586" s="121">
        <f>IF(Observaciones!$F585&gt;0.05*Constantes!$E$18,((Observaciones!$F585-0.05*Constantes!$E$18)^2)/(Observaciones!$F585+0.95*Constantes!$E$18),0)</f>
        <v>0</v>
      </c>
      <c r="U586" s="121">
        <f>MAX(0,V585+Observaciones!$F585-T586-Constantes!$D$13)</f>
        <v>0</v>
      </c>
      <c r="V586" s="121">
        <f>V585+Observaciones!$F585-T586-S586-U586-W585</f>
        <v>29.447754629188797</v>
      </c>
      <c r="W586" s="121">
        <f>MAX(0,(V586-Constantes!$D$14)*(1-EXP(-Constantes!$D$22)))</f>
        <v>5.4349904567751281E-2</v>
      </c>
      <c r="X586" s="119">
        <f>X585+(Entradas!$E$19*U586-Y585)/(800*Entradas!$D$44)</f>
        <v>0</v>
      </c>
      <c r="Y586" s="119">
        <f>8000*Entradas!$D$45*X586/Constantes!$E$32</f>
        <v>0</v>
      </c>
      <c r="Z586" s="119">
        <f>10*Escenarios!$E$11*T586</f>
        <v>0</v>
      </c>
      <c r="AA586" s="119">
        <f>10*Escenarios!$E$11*Y586</f>
        <v>0</v>
      </c>
      <c r="AB586" s="119">
        <f>0.001*Observaciones!$F585*Escenarios!$E$9</f>
        <v>0</v>
      </c>
      <c r="AC586" s="119">
        <f>Observaciones!$I585</f>
        <v>0</v>
      </c>
      <c r="AD586" s="119">
        <f>MIN(0.0005*ETo!$M585*Escenarios!$E$9*(AH585/Constantes!$E$27)^(2/3),AH585+Z586+AA586+AB586+AC586)</f>
        <v>3.3428146128172935</v>
      </c>
      <c r="AE586" s="119">
        <f>MIN(Constantes!$E$26*(AH585/Constantes!$E$27)^(2/3),AH585+Z586+AA586+AB586+AC586-AD586)</f>
        <v>17.18680887910352</v>
      </c>
      <c r="AF586" s="119">
        <f>MIN(Entradas!$E$20,AH585+Z586+AA586+AB586+AC586-AD586-AE586)</f>
        <v>1</v>
      </c>
      <c r="AG586" s="119">
        <f>MAX(0,AH585+Z586+AA586+AB586+AC586-AD586-AE586-AF586-Constantes!$E$27)</f>
        <v>0</v>
      </c>
      <c r="AH586" s="119">
        <f t="shared" si="84"/>
        <v>5289.2296823257529</v>
      </c>
      <c r="AI586" s="119">
        <f>(Escenarios!$E$11*S586+0.1*AD586)/(Escenarios!$E$12)</f>
        <v>0.79647972841123049</v>
      </c>
      <c r="AJ586" s="119">
        <f>AG586/10/Escenarios!$E$12</f>
        <v>0</v>
      </c>
      <c r="AK586" s="119">
        <f>(Escenarios!$E$11*U586+0.1*AE586)/(Escenarios!$E$12)</f>
        <v>4.9105168226010062E-2</v>
      </c>
      <c r="AL586" s="121">
        <f t="shared" si="85"/>
        <v>129.42562560245258</v>
      </c>
      <c r="AM586" s="121">
        <f>MAX(0,(AL586-Constantes!$D$13)*(1-EXP(-Constantes!$D$23)))</f>
        <v>0.61425416461337601</v>
      </c>
      <c r="AN586" s="121">
        <f>AJ586+W586*Escenarios!$E$11/Escenarios!$E$12+AM586</f>
        <v>0.66782764197301658</v>
      </c>
      <c r="AO586" s="121">
        <f>0.0526*AJ586*Observaciones!$F585^1.218</f>
        <v>0</v>
      </c>
      <c r="AP586" s="121">
        <f>AO586*Constantes!$E$38</f>
        <v>0</v>
      </c>
      <c r="AQ586" s="121">
        <f t="shared" si="86"/>
        <v>0</v>
      </c>
      <c r="AR586" s="15"/>
      <c r="AS586" s="74">
        <v>580</v>
      </c>
      <c r="AT586" s="146">
        <f>ETo!$I585*((1-Constantes!$F$19)*ETo!$K585+ETo!$L585)</f>
        <v>1.2832045587336012</v>
      </c>
      <c r="AU586" s="121">
        <f>MIN(AT586*Constantes!$F$17,0.8*(AX585+Observaciones!$F585-AV586-AW586-Constantes!$D$14))</f>
        <v>0.80056999544180407</v>
      </c>
      <c r="AV586" s="121">
        <f>IF(Observaciones!$F585&gt;0.05*Constantes!$F$18,((Observaciones!$F585-0.05*Constantes!$F$18)^2)/(Observaciones!$F585+0.95*Constantes!$F$18),0)</f>
        <v>0</v>
      </c>
      <c r="AW586" s="121">
        <f>MAX(0,AX585+Observaciones!$F585-AV586-Constantes!$D$13)</f>
        <v>0</v>
      </c>
      <c r="AX586" s="121">
        <f>AX585+Observaciones!$F585-AV586-AU586-AW586-AY585</f>
        <v>29.423650962767709</v>
      </c>
      <c r="AY586" s="121">
        <f>MAX(0,(AX586-Constantes!$D$14)*(1-EXP(-Constantes!$D$22)))</f>
        <v>5.4018062269338675E-2</v>
      </c>
      <c r="AZ586" s="119">
        <f>AZ585+(Entradas!$F$19*AW586-BA585)/(800*Entradas!$D$44)</f>
        <v>0</v>
      </c>
      <c r="BA586" s="119">
        <f>8000*Entradas!$D$45*AZ586/Constantes!$F$32</f>
        <v>0</v>
      </c>
      <c r="BB586" s="119">
        <f>10*Escenarios!$F$11*AV586</f>
        <v>0</v>
      </c>
      <c r="BC586" s="119">
        <f>10*Escenarios!$F$11*BA586</f>
        <v>0</v>
      </c>
      <c r="BD586" s="119">
        <f>0.001*Observaciones!$F585*Escenarios!$F$9</f>
        <v>0</v>
      </c>
      <c r="BE586" s="119">
        <f>Observaciones!$I585</f>
        <v>0</v>
      </c>
      <c r="BF586" s="119">
        <f>MIN(0.0005*ETo!$M585*Escenarios!$F$9*(BJ585/Constantes!$F$27)^(2/3),BJ585+BB586+BE586+BC586+BD586)</f>
        <v>5.5803821962003788</v>
      </c>
      <c r="BG586" s="119">
        <f>MIN(Constantes!$F$26*(BJ585/Constantes!$F$27)^(2/3),BJ585+BB586+BC586+BD586+BE586-BF586)</f>
        <v>28.691080238403252</v>
      </c>
      <c r="BH586" s="119">
        <f>MIN(Entradas!$F$20,BJ585+BB586+BC586+BD586+BE586-BF586-BG586)</f>
        <v>1</v>
      </c>
      <c r="BI586" s="119">
        <f>MAX(0,BJ585+BB586+BC586+BD586+BE586-BF586-BG586-BH586-Constantes!$F$27)</f>
        <v>0</v>
      </c>
      <c r="BJ586" s="119">
        <f t="shared" si="87"/>
        <v>1396.5672839631754</v>
      </c>
      <c r="BK586" s="119">
        <f>(Escenarios!$F$11*AU586+0.1*BF586)/(Escenarios!$F$12)</f>
        <v>0.77076708769141633</v>
      </c>
      <c r="BL586" s="119">
        <f>BI586/10/Escenarios!$F$12</f>
        <v>0</v>
      </c>
      <c r="BM586" s="119">
        <f>(Escenarios!$F$11*AW586+0.1*BG586)/(Escenarios!$F$12)</f>
        <v>8.1974514966866446E-2</v>
      </c>
      <c r="BN586" s="121">
        <f t="shared" si="88"/>
        <v>136.59411979430354</v>
      </c>
      <c r="BO586" s="121">
        <f>MAX(0,(BN586-Constantes!$D$13)*(1-EXP(-Constantes!$D$23)))</f>
        <v>0.66377057095316794</v>
      </c>
      <c r="BP586" s="121">
        <f>BL586+AY586*Escenarios!$F$11/Escenarios!$F$12+BO586</f>
        <v>0.71470188680711588</v>
      </c>
      <c r="BQ586" s="121">
        <f>0.0526*BL586*Observaciones!$F585^1.218</f>
        <v>0</v>
      </c>
      <c r="BR586" s="121">
        <f>BQ586*Constantes!$F$38</f>
        <v>0</v>
      </c>
      <c r="BS586" s="121">
        <f t="shared" si="89"/>
        <v>0</v>
      </c>
      <c r="BT586" s="15"/>
      <c r="BU586" s="74">
        <v>580</v>
      </c>
      <c r="BV586" s="75">
        <f>0.0526*Observaciones!$F585^2.218</f>
        <v>0</v>
      </c>
      <c r="BW586" s="75">
        <f>IF(Observaciones!$F585&gt;0.05*$CA$7,((Observaciones!$F585-0.05*$CA$7)^2)/(Observaciones!$F585+0.95*$CA$7),0)</f>
        <v>0</v>
      </c>
      <c r="BX586" s="75">
        <f>0.0526*BW586*Observaciones!$F585^1.218</f>
        <v>0</v>
      </c>
      <c r="BY586" s="27"/>
      <c r="BZ586" s="27"/>
      <c r="CA586" s="103"/>
      <c r="CB586" s="37"/>
    </row>
    <row r="587" spans="2:80" s="2" customFormat="1" ht="14.5" x14ac:dyDescent="0.35">
      <c r="B587" s="36"/>
      <c r="C587" s="74">
        <v>581</v>
      </c>
      <c r="D587" s="146">
        <f>ETo!$I586*((1-Constantes!$D$19)*ETo!$K586+ETo!$L586)</f>
        <v>1.297027337798611</v>
      </c>
      <c r="E587" s="75">
        <f>MIN(D587*Constantes!$D$17,0.8*(H586+Observaciones!$F586-F587-G587-Constantes!$D$14))</f>
        <v>0.80674540668538519</v>
      </c>
      <c r="F587" s="75">
        <f>IF(Observaciones!$F586&gt;0.05*Constantes!$D$18,((Observaciones!$F586-0.05*Constantes!$D$18)^2)/(Observaciones!$F586+0.95*Constantes!$D$18),0)</f>
        <v>0</v>
      </c>
      <c r="G587" s="75">
        <f>MAX(0,H586+Observaciones!$F586-F587-Constantes!$D$13)</f>
        <v>0</v>
      </c>
      <c r="H587" s="75">
        <f>H586+Observaciones!$F586-F587-E587-G587-I586</f>
        <v>28.594117442475383</v>
      </c>
      <c r="I587" s="75">
        <f>MAX(0,(H587-Constantes!$D$14)*(1-EXP(-Constantes!$D$22)))</f>
        <v>4.2597629162810208E-2</v>
      </c>
      <c r="J587" s="75">
        <f t="shared" si="81"/>
        <v>122.88999236179184</v>
      </c>
      <c r="K587" s="75">
        <f>MAX(0,(J587-Constantes!$D$13)*(1-EXP(-Constantes!$D$23)))</f>
        <v>0.56910924818165221</v>
      </c>
      <c r="L587" s="75">
        <f t="shared" si="82"/>
        <v>0.61170687734446239</v>
      </c>
      <c r="M587" s="75">
        <f>0.0526*F587*Observaciones!$F586^1.218</f>
        <v>0</v>
      </c>
      <c r="N587" s="75">
        <f>M587*Constantes!$D$38</f>
        <v>0</v>
      </c>
      <c r="O587" s="75">
        <f t="shared" si="83"/>
        <v>0</v>
      </c>
      <c r="P587" s="15"/>
      <c r="Q587" s="120">
        <v>581</v>
      </c>
      <c r="R587" s="146">
        <f>ETo!$I586*((1-Constantes!$E$19)*ETo!$K586+ETo!$L586)</f>
        <v>1.2972275714509476</v>
      </c>
      <c r="S587" s="121">
        <f>MIN(R587*Constantes!$E$17,0.8*(V586+Observaciones!$F586-T587-U587-Constantes!$D$14))</f>
        <v>0.80745485141820661</v>
      </c>
      <c r="T587" s="121">
        <f>IF(Observaciones!$F586&gt;0.05*Constantes!$E$18,((Observaciones!$F586-0.05*Constantes!$E$18)^2)/(Observaciones!$F586+0.95*Constantes!$E$18),0)</f>
        <v>0</v>
      </c>
      <c r="U587" s="121">
        <f>MAX(0,V586+Observaciones!$F586-T587-Constantes!$D$13)</f>
        <v>0</v>
      </c>
      <c r="V587" s="121">
        <f>V586+Observaciones!$F586-T587-S587-U587-W586</f>
        <v>28.585949873202839</v>
      </c>
      <c r="W587" s="121">
        <f>MAX(0,(V587-Constantes!$D$14)*(1-EXP(-Constantes!$D$22)))</f>
        <v>4.248518382306414E-2</v>
      </c>
      <c r="X587" s="119">
        <f>X586+(Entradas!$E$19*U587-Y586)/(800*Entradas!$D$44)</f>
        <v>0</v>
      </c>
      <c r="Y587" s="119">
        <f>8000*Entradas!$D$45*X587/Constantes!$E$32</f>
        <v>0</v>
      </c>
      <c r="Z587" s="119">
        <f>10*Escenarios!$E$11*T587</f>
        <v>0</v>
      </c>
      <c r="AA587" s="119">
        <f>10*Escenarios!$E$11*Y587</f>
        <v>0</v>
      </c>
      <c r="AB587" s="119">
        <f>0.001*Observaciones!$F586*Escenarios!$E$9</f>
        <v>0</v>
      </c>
      <c r="AC587" s="119">
        <f>Observaciones!$I586</f>
        <v>0</v>
      </c>
      <c r="AD587" s="119">
        <f>MIN(0.0005*ETo!$M586*Escenarios!$E$9*(AH586/Constantes!$E$27)^(2/3),AH586+Z587+AA587+AB587+AC587)</f>
        <v>3.3709663365060214</v>
      </c>
      <c r="AE587" s="119">
        <f>MIN(Constantes!$E$26*(AH586/Constantes!$E$27)^(2/3),AH586+Z587+AA587+AB587+AC587-AD587)</f>
        <v>17.140327642798976</v>
      </c>
      <c r="AF587" s="119">
        <f>MIN(Entradas!$E$20,AH586+Z587+AA587+AB587+AC587-AD587-AE587)</f>
        <v>1</v>
      </c>
      <c r="AG587" s="119">
        <f>MAX(0,AH586+Z587+AA587+AB587+AC587-AD587-AE587-AF587-Constantes!$E$27)</f>
        <v>0</v>
      </c>
      <c r="AH587" s="119">
        <f t="shared" si="84"/>
        <v>5267.7183883464477</v>
      </c>
      <c r="AI587" s="119">
        <f>(Escenarios!$E$11*S587+0.1*AD587)/(Escenarios!$E$12)</f>
        <v>0.80555111450224948</v>
      </c>
      <c r="AJ587" s="119">
        <f>AG587/10/Escenarios!$E$12</f>
        <v>0</v>
      </c>
      <c r="AK587" s="119">
        <f>(Escenarios!$E$11*U587+0.1*AE587)/(Escenarios!$E$12)</f>
        <v>4.8972364693711357E-2</v>
      </c>
      <c r="AL587" s="121">
        <f t="shared" si="85"/>
        <v>128.86034380253292</v>
      </c>
      <c r="AM587" s="121">
        <f>MAX(0,(AL587-Constantes!$D$13)*(1-EXP(-Constantes!$D$23)))</f>
        <v>0.61034947800107042</v>
      </c>
      <c r="AN587" s="121">
        <f>AJ587+W587*Escenarios!$E$11/Escenarios!$E$12+AM587</f>
        <v>0.65222773062666217</v>
      </c>
      <c r="AO587" s="121">
        <f>0.0526*AJ587*Observaciones!$F586^1.218</f>
        <v>0</v>
      </c>
      <c r="AP587" s="121">
        <f>AO587*Constantes!$E$38</f>
        <v>0</v>
      </c>
      <c r="AQ587" s="121">
        <f t="shared" si="86"/>
        <v>0</v>
      </c>
      <c r="AR587" s="15"/>
      <c r="AS587" s="74">
        <v>581</v>
      </c>
      <c r="AT587" s="146">
        <f>ETo!$I586*((1-Constantes!$F$19)*ETo!$K586+ETo!$L586)</f>
        <v>1.2978646785265651</v>
      </c>
      <c r="AU587" s="121">
        <f>MIN(AT587*Constantes!$F$17,0.8*(AX586+Observaciones!$F586-AV587-AW587-Constantes!$D$14))</f>
        <v>0.80971620050782422</v>
      </c>
      <c r="AV587" s="121">
        <f>IF(Observaciones!$F586&gt;0.05*Constantes!$F$18,((Observaciones!$F586-0.05*Constantes!$F$18)^2)/(Observaciones!$F586+0.95*Constantes!$F$18),0)</f>
        <v>0</v>
      </c>
      <c r="AW587" s="121">
        <f>MAX(0,AX586+Observaciones!$F586-AV587-Constantes!$D$13)</f>
        <v>0</v>
      </c>
      <c r="AX587" s="121">
        <f>AX586+Observaciones!$F586-AV587-AU587-AW587-AY586</f>
        <v>28.559916699990545</v>
      </c>
      <c r="AY587" s="121">
        <f>MAX(0,(AX587-Constantes!$D$14)*(1-EXP(-Constantes!$D$22)))</f>
        <v>4.2126777434474919E-2</v>
      </c>
      <c r="AZ587" s="119">
        <f>AZ586+(Entradas!$F$19*AW587-BA586)/(800*Entradas!$D$44)</f>
        <v>0</v>
      </c>
      <c r="BA587" s="119">
        <f>8000*Entradas!$D$45*AZ587/Constantes!$F$32</f>
        <v>0</v>
      </c>
      <c r="BB587" s="119">
        <f>10*Escenarios!$F$11*AV587</f>
        <v>0</v>
      </c>
      <c r="BC587" s="119">
        <f>10*Escenarios!$F$11*BA587</f>
        <v>0</v>
      </c>
      <c r="BD587" s="119">
        <f>0.001*Observaciones!$F586*Escenarios!$F$9</f>
        <v>0</v>
      </c>
      <c r="BE587" s="119">
        <f>Observaciones!$I586</f>
        <v>0</v>
      </c>
      <c r="BF587" s="119">
        <f>MIN(0.0005*ETo!$M586*Escenarios!$F$9*(BJ586/Constantes!$F$27)^(2/3),BJ586+BB587+BE587+BC587+BD587)</f>
        <v>5.5495874399798923</v>
      </c>
      <c r="BG587" s="119">
        <f>MIN(Constantes!$F$26*(BJ586/Constantes!$F$27)^(2/3),BJ586+BB587+BC587+BD587+BE587-BF587)</f>
        <v>28.21794628249247</v>
      </c>
      <c r="BH587" s="119">
        <f>MIN(Entradas!$F$20,BJ586+BB587+BC587+BD587+BE587-BF587-BG587)</f>
        <v>1</v>
      </c>
      <c r="BI587" s="119">
        <f>MAX(0,BJ586+BB587+BC587+BD587+BE587-BF587-BG587-BH587-Constantes!$F$27)</f>
        <v>0</v>
      </c>
      <c r="BJ587" s="119">
        <f t="shared" si="87"/>
        <v>1361.7997502407031</v>
      </c>
      <c r="BK587" s="119">
        <f>(Escenarios!$F$11*AU587+0.1*BF587)/(Escenarios!$F$12)</f>
        <v>0.77930266745017684</v>
      </c>
      <c r="BL587" s="119">
        <f>BI587/10/Escenarios!$F$12</f>
        <v>0</v>
      </c>
      <c r="BM587" s="119">
        <f>(Escenarios!$F$11*AW587+0.1*BG587)/(Escenarios!$F$12)</f>
        <v>8.0622703664264203E-2</v>
      </c>
      <c r="BN587" s="121">
        <f t="shared" si="88"/>
        <v>136.01097192701462</v>
      </c>
      <c r="BO587" s="121">
        <f>MAX(0,(BN587-Constantes!$D$13)*(1-EXP(-Constantes!$D$23)))</f>
        <v>0.65974247439898703</v>
      </c>
      <c r="BP587" s="121">
        <f>BL587+AY587*Escenarios!$F$11/Escenarios!$F$12+BO587</f>
        <v>0.69946200740863484</v>
      </c>
      <c r="BQ587" s="121">
        <f>0.0526*BL587*Observaciones!$F586^1.218</f>
        <v>0</v>
      </c>
      <c r="BR587" s="121">
        <f>BQ587*Constantes!$F$38</f>
        <v>0</v>
      </c>
      <c r="BS587" s="121">
        <f t="shared" si="89"/>
        <v>0</v>
      </c>
      <c r="BT587" s="15"/>
      <c r="BU587" s="74">
        <v>581</v>
      </c>
      <c r="BV587" s="75">
        <f>0.0526*Observaciones!$F586^2.218</f>
        <v>0</v>
      </c>
      <c r="BW587" s="75">
        <f>IF(Observaciones!$F586&gt;0.05*$CA$7,((Observaciones!$F586-0.05*$CA$7)^2)/(Observaciones!$F586+0.95*$CA$7),0)</f>
        <v>0</v>
      </c>
      <c r="BX587" s="75">
        <f>0.0526*BW587*Observaciones!$F586^1.218</f>
        <v>0</v>
      </c>
      <c r="BY587" s="27"/>
      <c r="BZ587" s="27"/>
      <c r="CA587" s="103"/>
      <c r="CB587" s="37"/>
    </row>
    <row r="588" spans="2:80" s="2" customFormat="1" ht="14.5" x14ac:dyDescent="0.35">
      <c r="B588" s="36"/>
      <c r="C588" s="74">
        <v>582</v>
      </c>
      <c r="D588" s="146">
        <f>ETo!$I587*((1-Constantes!$D$19)*ETo!$K587+ETo!$L587)</f>
        <v>0</v>
      </c>
      <c r="E588" s="75">
        <f>MIN(D588*Constantes!$D$17,0.8*(H587+Observaciones!$F587-F588-G588-Constantes!$D$14))</f>
        <v>0</v>
      </c>
      <c r="F588" s="75">
        <f>IF(Observaciones!$F587&gt;0.05*Constantes!$D$18,((Observaciones!$F587-0.05*Constantes!$D$18)^2)/(Observaciones!$F587+0.95*Constantes!$D$18),0)</f>
        <v>0</v>
      </c>
      <c r="G588" s="75">
        <f>MAX(0,H587+Observaciones!$F587-F588-Constantes!$D$13)</f>
        <v>0</v>
      </c>
      <c r="H588" s="75">
        <f>H587+Observaciones!$F587-F588-E588-G588-I587</f>
        <v>28.551519813312574</v>
      </c>
      <c r="I588" s="75">
        <f>MAX(0,(H588-Constantes!$D$14)*(1-EXP(-Constantes!$D$22)))</f>
        <v>4.2011175014243514E-2</v>
      </c>
      <c r="J588" s="75">
        <f t="shared" si="81"/>
        <v>122.32088311361019</v>
      </c>
      <c r="K588" s="75">
        <f>MAX(0,(J588-Constantes!$D$13)*(1-EXP(-Constantes!$D$23)))</f>
        <v>0.56517812345301244</v>
      </c>
      <c r="L588" s="75">
        <f t="shared" si="82"/>
        <v>0.607189298467256</v>
      </c>
      <c r="M588" s="75">
        <f>0.0526*F588*Observaciones!$F587^1.218</f>
        <v>0</v>
      </c>
      <c r="N588" s="75">
        <f>M588*Constantes!$D$38</f>
        <v>0</v>
      </c>
      <c r="O588" s="75">
        <f t="shared" si="83"/>
        <v>0</v>
      </c>
      <c r="P588" s="15"/>
      <c r="Q588" s="120">
        <v>582</v>
      </c>
      <c r="R588" s="146">
        <f>ETo!$I587*((1-Constantes!$E$19)*ETo!$K587+ETo!$L587)</f>
        <v>0</v>
      </c>
      <c r="S588" s="121">
        <f>MIN(R588*Constantes!$E$17,0.8*(V587+Observaciones!$F587-T588-U588-Constantes!$D$14))</f>
        <v>0</v>
      </c>
      <c r="T588" s="121">
        <f>IF(Observaciones!$F587&gt;0.05*Constantes!$E$18,((Observaciones!$F587-0.05*Constantes!$E$18)^2)/(Observaciones!$F587+0.95*Constantes!$E$18),0)</f>
        <v>0</v>
      </c>
      <c r="U588" s="121">
        <f>MAX(0,V587+Observaciones!$F587-T588-Constantes!$D$13)</f>
        <v>0</v>
      </c>
      <c r="V588" s="121">
        <f>V587+Observaciones!$F587-T588-S588-U588-W587</f>
        <v>28.543464689379775</v>
      </c>
      <c r="W588" s="121">
        <f>MAX(0,(V588-Constantes!$D$14)*(1-EXP(-Constantes!$D$22)))</f>
        <v>4.1900277742718053E-2</v>
      </c>
      <c r="X588" s="119">
        <f>X587+(Entradas!$E$19*U588-Y587)/(800*Entradas!$D$44)</f>
        <v>0</v>
      </c>
      <c r="Y588" s="119">
        <f>8000*Entradas!$D$45*X588/Constantes!$E$32</f>
        <v>0</v>
      </c>
      <c r="Z588" s="119">
        <f>10*Escenarios!$E$11*T588</f>
        <v>0</v>
      </c>
      <c r="AA588" s="119">
        <f>10*Escenarios!$E$11*Y588</f>
        <v>0</v>
      </c>
      <c r="AB588" s="119">
        <f>0.001*Observaciones!$F587*Escenarios!$E$9</f>
        <v>0</v>
      </c>
      <c r="AC588" s="119">
        <f>Observaciones!$I587</f>
        <v>0</v>
      </c>
      <c r="AD588" s="119">
        <f>MIN(0.0005*ETo!$M587*Escenarios!$E$9*(AH587/Constantes!$E$27)^(2/3),AH587+Z588+AA588+AB588+AC588)</f>
        <v>0</v>
      </c>
      <c r="AE588" s="119">
        <f>MIN(Constantes!$E$26*(AH587/Constantes!$E$27)^(2/3),AH587+Z588+AA588+AB588+AC588-AD588)</f>
        <v>17.09382294978704</v>
      </c>
      <c r="AF588" s="119">
        <f>MIN(Entradas!$E$20,AH587+Z588+AA588+AB588+AC588-AD588-AE588)</f>
        <v>1</v>
      </c>
      <c r="AG588" s="119">
        <f>MAX(0,AH587+Z588+AA588+AB588+AC588-AD588-AE588-AF588-Constantes!$E$27)</f>
        <v>0</v>
      </c>
      <c r="AH588" s="119">
        <f t="shared" si="84"/>
        <v>5249.6245653966607</v>
      </c>
      <c r="AI588" s="119">
        <f>(Escenarios!$E$11*S588+0.1*AD588)/(Escenarios!$E$12)</f>
        <v>0</v>
      </c>
      <c r="AJ588" s="119">
        <f>AG588/10/Escenarios!$E$12</f>
        <v>0</v>
      </c>
      <c r="AK588" s="119">
        <f>(Escenarios!$E$11*U588+0.1*AE588)/(Escenarios!$E$12)</f>
        <v>4.8839494142248689E-2</v>
      </c>
      <c r="AL588" s="121">
        <f t="shared" si="85"/>
        <v>128.2988338186741</v>
      </c>
      <c r="AM588" s="121">
        <f>MAX(0,(AL588-Constantes!$D$13)*(1-EXP(-Constantes!$D$23)))</f>
        <v>0.60647084522541572</v>
      </c>
      <c r="AN588" s="121">
        <f>AJ588+W588*Escenarios!$E$11/Escenarios!$E$12+AM588</f>
        <v>0.64777254757180924</v>
      </c>
      <c r="AO588" s="121">
        <f>0.0526*AJ588*Observaciones!$F587^1.218</f>
        <v>0</v>
      </c>
      <c r="AP588" s="121">
        <f>AO588*Constantes!$E$38</f>
        <v>0</v>
      </c>
      <c r="AQ588" s="121">
        <f t="shared" si="86"/>
        <v>0</v>
      </c>
      <c r="AR588" s="15"/>
      <c r="AS588" s="74">
        <v>582</v>
      </c>
      <c r="AT588" s="146">
        <f>ETo!$I587*((1-Constantes!$F$19)*ETo!$K587+ETo!$L587)</f>
        <v>0</v>
      </c>
      <c r="AU588" s="121">
        <f>MIN(AT588*Constantes!$F$17,0.8*(AX587+Observaciones!$F587-AV588-AW588-Constantes!$D$14))</f>
        <v>0</v>
      </c>
      <c r="AV588" s="121">
        <f>IF(Observaciones!$F587&gt;0.05*Constantes!$F$18,((Observaciones!$F587-0.05*Constantes!$F$18)^2)/(Observaciones!$F587+0.95*Constantes!$F$18),0)</f>
        <v>0</v>
      </c>
      <c r="AW588" s="121">
        <f>MAX(0,AX587+Observaciones!$F587-AV588-Constantes!$D$13)</f>
        <v>0</v>
      </c>
      <c r="AX588" s="121">
        <f>AX587+Observaciones!$F587-AV588-AU588-AW588-AY587</f>
        <v>28.517789922556069</v>
      </c>
      <c r="AY588" s="121">
        <f>MAX(0,(AX588-Constantes!$D$14)*(1-EXP(-Constantes!$D$22)))</f>
        <v>4.1546805640792009E-2</v>
      </c>
      <c r="AZ588" s="119">
        <f>AZ587+(Entradas!$F$19*AW588-BA587)/(800*Entradas!$D$44)</f>
        <v>0</v>
      </c>
      <c r="BA588" s="119">
        <f>8000*Entradas!$D$45*AZ588/Constantes!$F$32</f>
        <v>0</v>
      </c>
      <c r="BB588" s="119">
        <f>10*Escenarios!$F$11*AV588</f>
        <v>0</v>
      </c>
      <c r="BC588" s="119">
        <f>10*Escenarios!$F$11*BA588</f>
        <v>0</v>
      </c>
      <c r="BD588" s="119">
        <f>0.001*Observaciones!$F587*Escenarios!$F$9</f>
        <v>0</v>
      </c>
      <c r="BE588" s="119">
        <f>Observaciones!$I587</f>
        <v>0</v>
      </c>
      <c r="BF588" s="119">
        <f>MIN(0.0005*ETo!$M587*Escenarios!$F$9*(BJ587/Constantes!$F$27)^(2/3),BJ587+BB588+BE588+BC588+BD588)</f>
        <v>0</v>
      </c>
      <c r="BG588" s="119">
        <f>MIN(Constantes!$F$26*(BJ587/Constantes!$F$27)^(2/3),BJ587+BB588+BC588+BD588+BE588-BF588)</f>
        <v>27.747657582603932</v>
      </c>
      <c r="BH588" s="119">
        <f>MIN(Entradas!$F$20,BJ587+BB588+BC588+BD588+BE588-BF588-BG588)</f>
        <v>1</v>
      </c>
      <c r="BI588" s="119">
        <f>MAX(0,BJ587+BB588+BC588+BD588+BE588-BF588-BG588-BH588-Constantes!$F$27)</f>
        <v>0</v>
      </c>
      <c r="BJ588" s="119">
        <f t="shared" si="87"/>
        <v>1333.0520926580991</v>
      </c>
      <c r="BK588" s="119">
        <f>(Escenarios!$F$11*AU588+0.1*BF588)/(Escenarios!$F$12)</f>
        <v>0</v>
      </c>
      <c r="BL588" s="119">
        <f>BI588/10/Escenarios!$F$12</f>
        <v>0</v>
      </c>
      <c r="BM588" s="119">
        <f>(Escenarios!$F$11*AW588+0.1*BG588)/(Escenarios!$F$12)</f>
        <v>7.9279021664582672E-2</v>
      </c>
      <c r="BN588" s="121">
        <f t="shared" si="88"/>
        <v>135.4305084742802</v>
      </c>
      <c r="BO588" s="121">
        <f>MAX(0,(BN588-Constantes!$D$13)*(1-EXP(-Constantes!$D$23)))</f>
        <v>0.65573292045059006</v>
      </c>
      <c r="BP588" s="121">
        <f>BL588+AY588*Escenarios!$F$11/Escenarios!$F$12+BO588</f>
        <v>0.69490562291190827</v>
      </c>
      <c r="BQ588" s="121">
        <f>0.0526*BL588*Observaciones!$F587^1.218</f>
        <v>0</v>
      </c>
      <c r="BR588" s="121">
        <f>BQ588*Constantes!$F$38</f>
        <v>0</v>
      </c>
      <c r="BS588" s="121">
        <f t="shared" si="89"/>
        <v>0</v>
      </c>
      <c r="BT588" s="15"/>
      <c r="BU588" s="74">
        <v>582</v>
      </c>
      <c r="BV588" s="75">
        <f>0.0526*Observaciones!$F587^2.218</f>
        <v>0</v>
      </c>
      <c r="BW588" s="75">
        <f>IF(Observaciones!$F587&gt;0.05*$CA$7,((Observaciones!$F587-0.05*$CA$7)^2)/(Observaciones!$F587+0.95*$CA$7),0)</f>
        <v>0</v>
      </c>
      <c r="BX588" s="75">
        <f>0.0526*BW588*Observaciones!$F587^1.218</f>
        <v>0</v>
      </c>
      <c r="BY588" s="27"/>
      <c r="BZ588" s="27"/>
      <c r="CA588" s="103"/>
      <c r="CB588" s="37"/>
    </row>
    <row r="589" spans="2:80" s="2" customFormat="1" ht="14.5" x14ac:dyDescent="0.35">
      <c r="B589" s="36"/>
      <c r="C589" s="74">
        <v>583</v>
      </c>
      <c r="D589" s="146">
        <f>ETo!$I588*((1-Constantes!$D$19)*ETo!$K588+ETo!$L588)</f>
        <v>0</v>
      </c>
      <c r="E589" s="75">
        <f>MIN(D589*Constantes!$D$17,0.8*(H588+Observaciones!$F588-F589-G589-Constantes!$D$14))</f>
        <v>0</v>
      </c>
      <c r="F589" s="75">
        <f>IF(Observaciones!$F588&gt;0.05*Constantes!$D$18,((Observaciones!$F588-0.05*Constantes!$D$18)^2)/(Observaciones!$F588+0.95*Constantes!$D$18),0)</f>
        <v>0</v>
      </c>
      <c r="G589" s="75">
        <f>MAX(0,H588+Observaciones!$F588-F589-Constantes!$D$13)</f>
        <v>0</v>
      </c>
      <c r="H589" s="75">
        <f>H588+Observaciones!$F588-F589-E589-G589-I588</f>
        <v>28.509508638298332</v>
      </c>
      <c r="I589" s="75">
        <f>MAX(0,(H589-Constantes!$D$14)*(1-EXP(-Constantes!$D$22)))</f>
        <v>4.1432794753241242E-2</v>
      </c>
      <c r="J589" s="75">
        <f t="shared" si="81"/>
        <v>121.75570499015718</v>
      </c>
      <c r="K589" s="75">
        <f>MAX(0,(J589-Constantes!$D$13)*(1-EXP(-Constantes!$D$23)))</f>
        <v>0.5612741529863734</v>
      </c>
      <c r="L589" s="75">
        <f t="shared" si="82"/>
        <v>0.60270694773961464</v>
      </c>
      <c r="M589" s="75">
        <f>0.0526*F589*Observaciones!$F588^1.218</f>
        <v>0</v>
      </c>
      <c r="N589" s="75">
        <f>M589*Constantes!$D$38</f>
        <v>0</v>
      </c>
      <c r="O589" s="75">
        <f t="shared" si="83"/>
        <v>0</v>
      </c>
      <c r="P589" s="15"/>
      <c r="Q589" s="120">
        <v>583</v>
      </c>
      <c r="R589" s="146">
        <f>ETo!$I588*((1-Constantes!$E$19)*ETo!$K588+ETo!$L588)</f>
        <v>0</v>
      </c>
      <c r="S589" s="121">
        <f>MIN(R589*Constantes!$E$17,0.8*(V588+Observaciones!$F588-T589-U589-Constantes!$D$14))</f>
        <v>0</v>
      </c>
      <c r="T589" s="121">
        <f>IF(Observaciones!$F588&gt;0.05*Constantes!$E$18,((Observaciones!$F588-0.05*Constantes!$E$18)^2)/(Observaciones!$F588+0.95*Constantes!$E$18),0)</f>
        <v>0</v>
      </c>
      <c r="U589" s="121">
        <f>MAX(0,V588+Observaciones!$F588-T589-Constantes!$D$13)</f>
        <v>0</v>
      </c>
      <c r="V589" s="121">
        <f>V588+Observaciones!$F588-T589-S589-U589-W588</f>
        <v>28.501564411637055</v>
      </c>
      <c r="W589" s="121">
        <f>MAX(0,(V589-Constantes!$D$14)*(1-EXP(-Constantes!$D$22)))</f>
        <v>4.132342423722371E-2</v>
      </c>
      <c r="X589" s="119">
        <f>X588+(Entradas!$E$19*U589-Y588)/(800*Entradas!$D$44)</f>
        <v>0</v>
      </c>
      <c r="Y589" s="119">
        <f>8000*Entradas!$D$45*X589/Constantes!$E$32</f>
        <v>0</v>
      </c>
      <c r="Z589" s="119">
        <f>10*Escenarios!$E$11*T589</f>
        <v>0</v>
      </c>
      <c r="AA589" s="119">
        <f>10*Escenarios!$E$11*Y589</f>
        <v>0</v>
      </c>
      <c r="AB589" s="119">
        <f>0.001*Observaciones!$F588*Escenarios!$E$9</f>
        <v>0</v>
      </c>
      <c r="AC589" s="119">
        <f>Observaciones!$I588</f>
        <v>0</v>
      </c>
      <c r="AD589" s="119">
        <f>MIN(0.0005*ETo!$M588*Escenarios!$E$9*(AH588/Constantes!$E$27)^(2/3),AH588+Z589+AA589+AB589+AC589)</f>
        <v>0</v>
      </c>
      <c r="AE589" s="119">
        <f>MIN(Constantes!$E$26*(AH588/Constantes!$E$27)^(2/3),AH588+Z589+AA589+AB589+AC589-AD589)</f>
        <v>17.054657360904109</v>
      </c>
      <c r="AF589" s="119">
        <f>MIN(Entradas!$E$20,AH588+Z589+AA589+AB589+AC589-AD589-AE589)</f>
        <v>1</v>
      </c>
      <c r="AG589" s="119">
        <f>MAX(0,AH588+Z589+AA589+AB589+AC589-AD589-AE589-AF589-Constantes!$E$27)</f>
        <v>0</v>
      </c>
      <c r="AH589" s="119">
        <f t="shared" si="84"/>
        <v>5231.5699080357563</v>
      </c>
      <c r="AI589" s="119">
        <f>(Escenarios!$E$11*S589+0.1*AD589)/(Escenarios!$E$12)</f>
        <v>0</v>
      </c>
      <c r="AJ589" s="119">
        <f>AG589/10/Escenarios!$E$12</f>
        <v>0</v>
      </c>
      <c r="AK589" s="119">
        <f>(Escenarios!$E$11*U589+0.1*AE589)/(Escenarios!$E$12)</f>
        <v>4.8727592459726028E-2</v>
      </c>
      <c r="AL589" s="121">
        <f t="shared" si="85"/>
        <v>127.74109056590841</v>
      </c>
      <c r="AM589" s="121">
        <f>MAX(0,(AL589-Constantes!$D$13)*(1-EXP(-Constantes!$D$23)))</f>
        <v>0.60261823116197422</v>
      </c>
      <c r="AN589" s="121">
        <f>AJ589+W589*Escenarios!$E$11/Escenarios!$E$12+AM589</f>
        <v>0.64335132076723756</v>
      </c>
      <c r="AO589" s="121">
        <f>0.0526*AJ589*Observaciones!$F588^1.218</f>
        <v>0</v>
      </c>
      <c r="AP589" s="121">
        <f>AO589*Constantes!$E$38</f>
        <v>0</v>
      </c>
      <c r="AQ589" s="121">
        <f t="shared" si="86"/>
        <v>0</v>
      </c>
      <c r="AR589" s="15"/>
      <c r="AS589" s="74">
        <v>583</v>
      </c>
      <c r="AT589" s="146">
        <f>ETo!$I588*((1-Constantes!$F$19)*ETo!$K588+ETo!$L588)</f>
        <v>0</v>
      </c>
      <c r="AU589" s="121">
        <f>MIN(AT589*Constantes!$F$17,0.8*(AX588+Observaciones!$F588-AV589-AW589-Constantes!$D$14))</f>
        <v>0</v>
      </c>
      <c r="AV589" s="121">
        <f>IF(Observaciones!$F588&gt;0.05*Constantes!$F$18,((Observaciones!$F588-0.05*Constantes!$F$18)^2)/(Observaciones!$F588+0.95*Constantes!$F$18),0)</f>
        <v>0</v>
      </c>
      <c r="AW589" s="121">
        <f>MAX(0,AX588+Observaciones!$F588-AV589-Constantes!$D$13)</f>
        <v>0</v>
      </c>
      <c r="AX589" s="121">
        <f>AX588+Observaciones!$F588-AV589-AU589-AW589-AY588</f>
        <v>28.476243116915278</v>
      </c>
      <c r="AY589" s="121">
        <f>MAX(0,(AX589-Constantes!$D$14)*(1-EXP(-Constantes!$D$22)))</f>
        <v>4.0974818490178255E-2</v>
      </c>
      <c r="AZ589" s="119">
        <f>AZ588+(Entradas!$F$19*AW589-BA588)/(800*Entradas!$D$44)</f>
        <v>0</v>
      </c>
      <c r="BA589" s="119">
        <f>8000*Entradas!$D$45*AZ589/Constantes!$F$32</f>
        <v>0</v>
      </c>
      <c r="BB589" s="119">
        <f>10*Escenarios!$F$11*AV589</f>
        <v>0</v>
      </c>
      <c r="BC589" s="119">
        <f>10*Escenarios!$F$11*BA589</f>
        <v>0</v>
      </c>
      <c r="BD589" s="119">
        <f>0.001*Observaciones!$F588*Escenarios!$F$9</f>
        <v>0</v>
      </c>
      <c r="BE589" s="119">
        <f>Observaciones!$I588</f>
        <v>0</v>
      </c>
      <c r="BF589" s="119">
        <f>MIN(0.0005*ETo!$M588*Escenarios!$F$9*(BJ588/Constantes!$F$27)^(2/3),BJ588+BB589+BE589+BC589+BD589)</f>
        <v>0</v>
      </c>
      <c r="BG589" s="119">
        <f>MIN(Constantes!$F$26*(BJ588/Constantes!$F$27)^(2/3),BJ588+BB589+BC589+BD589+BE589-BF589)</f>
        <v>27.355767693242647</v>
      </c>
      <c r="BH589" s="119">
        <f>MIN(Entradas!$F$20,BJ588+BB589+BC589+BD589+BE589-BF589-BG589)</f>
        <v>1</v>
      </c>
      <c r="BI589" s="119">
        <f>MAX(0,BJ588+BB589+BC589+BD589+BE589-BF589-BG589-BH589-Constantes!$F$27)</f>
        <v>0</v>
      </c>
      <c r="BJ589" s="119">
        <f t="shared" si="87"/>
        <v>1304.6963249648566</v>
      </c>
      <c r="BK589" s="119">
        <f>(Escenarios!$F$11*AU589+0.1*BF589)/(Escenarios!$F$12)</f>
        <v>0</v>
      </c>
      <c r="BL589" s="119">
        <f>BI589/10/Escenarios!$F$12</f>
        <v>0</v>
      </c>
      <c r="BM589" s="119">
        <f>(Escenarios!$F$11*AW589+0.1*BG589)/(Escenarios!$F$12)</f>
        <v>7.8159336266407559E-2</v>
      </c>
      <c r="BN589" s="121">
        <f t="shared" si="88"/>
        <v>134.85293489009601</v>
      </c>
      <c r="BO589" s="121">
        <f>MAX(0,(BN589-Constantes!$D$13)*(1-EXP(-Constantes!$D$23)))</f>
        <v>0.65174332828239023</v>
      </c>
      <c r="BP589" s="121">
        <f>BL589+AY589*Escenarios!$F$11/Escenarios!$F$12+BO589</f>
        <v>0.69037672857312971</v>
      </c>
      <c r="BQ589" s="121">
        <f>0.0526*BL589*Observaciones!$F588^1.218</f>
        <v>0</v>
      </c>
      <c r="BR589" s="121">
        <f>BQ589*Constantes!$F$38</f>
        <v>0</v>
      </c>
      <c r="BS589" s="121">
        <f t="shared" si="89"/>
        <v>0</v>
      </c>
      <c r="BT589" s="15"/>
      <c r="BU589" s="74">
        <v>583</v>
      </c>
      <c r="BV589" s="75">
        <f>0.0526*Observaciones!$F588^2.218</f>
        <v>0</v>
      </c>
      <c r="BW589" s="75">
        <f>IF(Observaciones!$F588&gt;0.05*$CA$7,((Observaciones!$F588-0.05*$CA$7)^2)/(Observaciones!$F588+0.95*$CA$7),0)</f>
        <v>0</v>
      </c>
      <c r="BX589" s="75">
        <f>0.0526*BW589*Observaciones!$F588^1.218</f>
        <v>0</v>
      </c>
      <c r="BY589" s="27"/>
      <c r="BZ589" s="27"/>
      <c r="CA589" s="103"/>
      <c r="CB589" s="37"/>
    </row>
    <row r="590" spans="2:80" s="2" customFormat="1" ht="14.5" x14ac:dyDescent="0.35">
      <c r="B590" s="36"/>
      <c r="C590" s="74">
        <v>584</v>
      </c>
      <c r="D590" s="146">
        <f>ETo!$I589*((1-Constantes!$D$19)*ETo!$K589+ETo!$L589)</f>
        <v>1.319747175838607</v>
      </c>
      <c r="E590" s="75">
        <f>MIN(D590*Constantes!$D$17,0.8*(H589+Observaciones!$F589-F590-G590-Constantes!$D$14))</f>
        <v>0.82087704789698213</v>
      </c>
      <c r="F590" s="75">
        <f>IF(Observaciones!$F589&gt;0.05*Constantes!$D$18,((Observaciones!$F589-0.05*Constantes!$D$18)^2)/(Observaciones!$F589+0.95*Constantes!$D$18),0)</f>
        <v>0</v>
      </c>
      <c r="G590" s="75">
        <f>MAX(0,H589+Observaciones!$F589-F590-Constantes!$D$13)</f>
        <v>0</v>
      </c>
      <c r="H590" s="75">
        <f>H589+Observaciones!$F589-F590-E590-G590-I589</f>
        <v>27.647198795648109</v>
      </c>
      <c r="I590" s="75">
        <f>MAX(0,(H590-Constantes!$D$14)*(1-EXP(-Constantes!$D$22)))</f>
        <v>2.9561120331190689E-2</v>
      </c>
      <c r="J590" s="75">
        <f t="shared" si="81"/>
        <v>121.19443083717081</v>
      </c>
      <c r="K590" s="75">
        <f>MAX(0,(J590-Constantes!$D$13)*(1-EXP(-Constantes!$D$23)))</f>
        <v>0.55739714921354622</v>
      </c>
      <c r="L590" s="75">
        <f t="shared" si="82"/>
        <v>0.58695826954473695</v>
      </c>
      <c r="M590" s="75">
        <f>0.0526*F590*Observaciones!$F589^1.218</f>
        <v>0</v>
      </c>
      <c r="N590" s="75">
        <f>M590*Constantes!$D$38</f>
        <v>0</v>
      </c>
      <c r="O590" s="75">
        <f t="shared" si="83"/>
        <v>0</v>
      </c>
      <c r="P590" s="15"/>
      <c r="Q590" s="120">
        <v>584</v>
      </c>
      <c r="R590" s="146">
        <f>ETo!$I589*((1-Constantes!$E$19)*ETo!$K589+ETo!$L589)</f>
        <v>1.3199496881969306</v>
      </c>
      <c r="S590" s="121">
        <f>MIN(R590*Constantes!$E$17,0.8*(V589+Observaciones!$F589-T590-U590-Constantes!$D$14))</f>
        <v>0.82159815503340317</v>
      </c>
      <c r="T590" s="121">
        <f>IF(Observaciones!$F589&gt;0.05*Constantes!$E$18,((Observaciones!$F589-0.05*Constantes!$E$18)^2)/(Observaciones!$F589+0.95*Constantes!$E$18),0)</f>
        <v>0</v>
      </c>
      <c r="U590" s="121">
        <f>MAX(0,V589+Observaciones!$F589-T590-Constantes!$D$13)</f>
        <v>0</v>
      </c>
      <c r="V590" s="121">
        <f>V589+Observaciones!$F589-T590-S590-U590-W589</f>
        <v>27.638642832366429</v>
      </c>
      <c r="W590" s="121">
        <f>MAX(0,(V590-Constantes!$D$14)*(1-EXP(-Constantes!$D$22)))</f>
        <v>2.9443327856347838E-2</v>
      </c>
      <c r="X590" s="119">
        <f>X589+(Entradas!$E$19*U590-Y589)/(800*Entradas!$D$44)</f>
        <v>0</v>
      </c>
      <c r="Y590" s="119">
        <f>8000*Entradas!$D$45*X590/Constantes!$E$32</f>
        <v>0</v>
      </c>
      <c r="Z590" s="119">
        <f>10*Escenarios!$E$11*T590</f>
        <v>0</v>
      </c>
      <c r="AA590" s="119">
        <f>10*Escenarios!$E$11*Y590</f>
        <v>0</v>
      </c>
      <c r="AB590" s="119">
        <f>0.001*Observaciones!$F589*Escenarios!$E$9</f>
        <v>0</v>
      </c>
      <c r="AC590" s="119">
        <f>Observaciones!$I589</f>
        <v>0</v>
      </c>
      <c r="AD590" s="119">
        <f>MIN(0.0005*ETo!$M589*Escenarios!$E$9*(AH589/Constantes!$E$27)^(2/3),AH589+Z590+AA590+AB590+AC590)</f>
        <v>3.4014350483551934</v>
      </c>
      <c r="AE590" s="119">
        <f>MIN(Constantes!$E$26*(AH589/Constantes!$E$27)^(2/3),AH589+Z590+AA590+AB590+AC590-AD590)</f>
        <v>17.015531672269869</v>
      </c>
      <c r="AF590" s="119">
        <f>MIN(Entradas!$E$20,AH589+Z590+AA590+AB590+AC590-AD590-AE590)</f>
        <v>1</v>
      </c>
      <c r="AG590" s="119">
        <f>MAX(0,AH589+Z590+AA590+AB590+AC590-AD590-AE590-AF590-Constantes!$E$27)</f>
        <v>0</v>
      </c>
      <c r="AH590" s="119">
        <f t="shared" si="84"/>
        <v>5210.1529413151311</v>
      </c>
      <c r="AI590" s="119">
        <f>(Escenarios!$E$11*S590+0.1*AD590)/(Escenarios!$E$12)</f>
        <v>0.81957942438536946</v>
      </c>
      <c r="AJ590" s="119">
        <f>AG590/10/Escenarios!$E$12</f>
        <v>0</v>
      </c>
      <c r="AK590" s="119">
        <f>(Escenarios!$E$11*U590+0.1*AE590)/(Escenarios!$E$12)</f>
        <v>4.8615804777913912E-2</v>
      </c>
      <c r="AL590" s="121">
        <f t="shared" si="85"/>
        <v>127.18708813952435</v>
      </c>
      <c r="AM590" s="121">
        <f>MAX(0,(AL590-Constantes!$D$13)*(1-EXP(-Constantes!$D$23)))</f>
        <v>0.59879145687383317</v>
      </c>
      <c r="AN590" s="121">
        <f>AJ590+W590*Escenarios!$E$11/Escenarios!$E$12+AM590</f>
        <v>0.62781416576080462</v>
      </c>
      <c r="AO590" s="121">
        <f>0.0526*AJ590*Observaciones!$F589^1.218</f>
        <v>0</v>
      </c>
      <c r="AP590" s="121">
        <f>AO590*Constantes!$E$38</f>
        <v>0</v>
      </c>
      <c r="AQ590" s="121">
        <f t="shared" si="86"/>
        <v>0</v>
      </c>
      <c r="AR590" s="15"/>
      <c r="AS590" s="74">
        <v>584</v>
      </c>
      <c r="AT590" s="146">
        <f>ETo!$I589*((1-Constantes!$F$19)*ETo!$K589+ETo!$L589)</f>
        <v>1.3205940457006873</v>
      </c>
      <c r="AU590" s="121">
        <f>MIN(AT590*Constantes!$F$17,0.8*(AX589+Observaciones!$F589-AV590-AW590-Constantes!$D$14))</f>
        <v>0.8238966748921579</v>
      </c>
      <c r="AV590" s="121">
        <f>IF(Observaciones!$F589&gt;0.05*Constantes!$F$18,((Observaciones!$F589-0.05*Constantes!$F$18)^2)/(Observaciones!$F589+0.95*Constantes!$F$18),0)</f>
        <v>0</v>
      </c>
      <c r="AW590" s="121">
        <f>MAX(0,AX589+Observaciones!$F589-AV590-Constantes!$D$13)</f>
        <v>0</v>
      </c>
      <c r="AX590" s="121">
        <f>AX589+Observaciones!$F589-AV590-AU590-AW590-AY589</f>
        <v>27.611371623532943</v>
      </c>
      <c r="AY590" s="121">
        <f>MAX(0,(AX590-Constantes!$D$14)*(1-EXP(-Constantes!$D$22)))</f>
        <v>2.906787706551392E-2</v>
      </c>
      <c r="AZ590" s="119">
        <f>AZ589+(Entradas!$F$19*AW590-BA589)/(800*Entradas!$D$44)</f>
        <v>0</v>
      </c>
      <c r="BA590" s="119">
        <f>8000*Entradas!$D$45*AZ590/Constantes!$F$32</f>
        <v>0</v>
      </c>
      <c r="BB590" s="119">
        <f>10*Escenarios!$F$11*AV590</f>
        <v>0</v>
      </c>
      <c r="BC590" s="119">
        <f>10*Escenarios!$F$11*BA590</f>
        <v>0</v>
      </c>
      <c r="BD590" s="119">
        <f>0.001*Observaciones!$F589*Escenarios!$F$9</f>
        <v>0</v>
      </c>
      <c r="BE590" s="119">
        <f>Observaciones!$I589</f>
        <v>0</v>
      </c>
      <c r="BF590" s="119">
        <f>MIN(0.0005*ETo!$M589*Escenarios!$F$9*(BJ589/Constantes!$F$27)^(2/3),BJ589+BB590+BE590+BC590+BD590)</f>
        <v>5.3906414251412409</v>
      </c>
      <c r="BG590" s="119">
        <f>MIN(Constantes!$F$26*(BJ589/Constantes!$F$27)^(2/3),BJ589+BB590+BC590+BD590+BE590-BF590)</f>
        <v>26.966450512613896</v>
      </c>
      <c r="BH590" s="119">
        <f>MIN(Entradas!$F$20,BJ589+BB590+BC590+BD590+BE590-BF590-BG590)</f>
        <v>1</v>
      </c>
      <c r="BI590" s="119">
        <f>MAX(0,BJ589+BB590+BC590+BD590+BE590-BF590-BG590-BH590-Constantes!$F$27)</f>
        <v>0</v>
      </c>
      <c r="BJ590" s="119">
        <f t="shared" si="87"/>
        <v>1271.3392330271015</v>
      </c>
      <c r="BK590" s="119">
        <f>(Escenarios!$F$11*AU590+0.1*BF590)/(Escenarios!$F$12)</f>
        <v>0.79221869754158103</v>
      </c>
      <c r="BL590" s="119">
        <f>BI590/10/Escenarios!$F$12</f>
        <v>0</v>
      </c>
      <c r="BM590" s="119">
        <f>(Escenarios!$F$11*AW590+0.1*BG590)/(Escenarios!$F$12)</f>
        <v>7.7047001464611145E-2</v>
      </c>
      <c r="BN590" s="121">
        <f t="shared" si="88"/>
        <v>134.27823856327825</v>
      </c>
      <c r="BO590" s="121">
        <f>MAX(0,(BN590-Constantes!$D$13)*(1-EXP(-Constantes!$D$23)))</f>
        <v>0.64777361078257789</v>
      </c>
      <c r="BP590" s="121">
        <f>BL590+AY590*Escenarios!$F$11/Escenarios!$F$12+BO590</f>
        <v>0.67518046630149098</v>
      </c>
      <c r="BQ590" s="121">
        <f>0.0526*BL590*Observaciones!$F589^1.218</f>
        <v>0</v>
      </c>
      <c r="BR590" s="121">
        <f>BQ590*Constantes!$F$38</f>
        <v>0</v>
      </c>
      <c r="BS590" s="121">
        <f t="shared" si="89"/>
        <v>0</v>
      </c>
      <c r="BT590" s="15"/>
      <c r="BU590" s="74">
        <v>584</v>
      </c>
      <c r="BV590" s="75">
        <f>0.0526*Observaciones!$F589^2.218</f>
        <v>0</v>
      </c>
      <c r="BW590" s="75">
        <f>IF(Observaciones!$F589&gt;0.05*$CA$7,((Observaciones!$F589-0.05*$CA$7)^2)/(Observaciones!$F589+0.95*$CA$7),0)</f>
        <v>0</v>
      </c>
      <c r="BX590" s="75">
        <f>0.0526*BW590*Observaciones!$F589^1.218</f>
        <v>0</v>
      </c>
      <c r="BY590" s="27"/>
      <c r="BZ590" s="27"/>
      <c r="CA590" s="103"/>
      <c r="CB590" s="37"/>
    </row>
    <row r="591" spans="2:80" s="2" customFormat="1" ht="14.5" x14ac:dyDescent="0.35">
      <c r="B591" s="36"/>
      <c r="C591" s="74">
        <v>585</v>
      </c>
      <c r="D591" s="146">
        <f>ETo!$I590*((1-Constantes!$D$19)*ETo!$K590+ETo!$L590)</f>
        <v>1.3162518521964328</v>
      </c>
      <c r="E591" s="75">
        <f>MIN(D591*Constantes!$D$17,0.8*(H590+Observaciones!$F590-F591-G591-Constantes!$D$14))</f>
        <v>0.81870297167589889</v>
      </c>
      <c r="F591" s="75">
        <f>IF(Observaciones!$F590&gt;0.05*Constantes!$D$18,((Observaciones!$F590-0.05*Constantes!$D$18)^2)/(Observaciones!$F590+0.95*Constantes!$D$18),0)</f>
        <v>0</v>
      </c>
      <c r="G591" s="75">
        <f>MAX(0,H590+Observaciones!$F590-F591-Constantes!$D$13)</f>
        <v>0</v>
      </c>
      <c r="H591" s="75">
        <f>H590+Observaciones!$F590-F591-E591-G591-I590</f>
        <v>26.79893470364102</v>
      </c>
      <c r="I591" s="75">
        <f>MAX(0,(H591-Constantes!$D$14)*(1-EXP(-Constantes!$D$22)))</f>
        <v>1.7882817908856763E-2</v>
      </c>
      <c r="J591" s="75">
        <f t="shared" si="81"/>
        <v>120.63703368795727</v>
      </c>
      <c r="K591" s="75">
        <f>MAX(0,(J591-Constantes!$D$13)*(1-EXP(-Constantes!$D$23)))</f>
        <v>0.55354692586197052</v>
      </c>
      <c r="L591" s="75">
        <f t="shared" si="82"/>
        <v>0.57142974377082734</v>
      </c>
      <c r="M591" s="75">
        <f>0.0526*F591*Observaciones!$F590^1.218</f>
        <v>0</v>
      </c>
      <c r="N591" s="75">
        <f>M591*Constantes!$D$38</f>
        <v>0</v>
      </c>
      <c r="O591" s="75">
        <f t="shared" si="83"/>
        <v>0</v>
      </c>
      <c r="P591" s="15"/>
      <c r="Q591" s="120">
        <v>585</v>
      </c>
      <c r="R591" s="146">
        <f>ETo!$I590*((1-Constantes!$E$19)*ETo!$K590+ETo!$L590)</f>
        <v>1.3164532747352951</v>
      </c>
      <c r="S591" s="121">
        <f>MIN(R591*Constantes!$E$17,0.8*(V590+Observaciones!$F590-T591-U591-Constantes!$D$14))</f>
        <v>0.81942182446944223</v>
      </c>
      <c r="T591" s="121">
        <f>IF(Observaciones!$F590&gt;0.05*Constantes!$E$18,((Observaciones!$F590-0.05*Constantes!$E$18)^2)/(Observaciones!$F590+0.95*Constantes!$E$18),0)</f>
        <v>0</v>
      </c>
      <c r="U591" s="121">
        <f>MAX(0,V590+Observaciones!$F590-T591-Constantes!$D$13)</f>
        <v>0</v>
      </c>
      <c r="V591" s="121">
        <f>V590+Observaciones!$F590-T591-S591-U591-W590</f>
        <v>26.789777680040636</v>
      </c>
      <c r="W591" s="121">
        <f>MAX(0,(V591-Constantes!$D$14)*(1-EXP(-Constantes!$D$22)))</f>
        <v>1.7756750458988994E-2</v>
      </c>
      <c r="X591" s="119">
        <f>X590+(Entradas!$E$19*U591-Y590)/(800*Entradas!$D$44)</f>
        <v>0</v>
      </c>
      <c r="Y591" s="119">
        <f>8000*Entradas!$D$45*X591/Constantes!$E$32</f>
        <v>0</v>
      </c>
      <c r="Z591" s="119">
        <f>10*Escenarios!$E$11*T591</f>
        <v>0</v>
      </c>
      <c r="AA591" s="119">
        <f>10*Escenarios!$E$11*Y591</f>
        <v>0</v>
      </c>
      <c r="AB591" s="119">
        <f>0.001*Observaciones!$F590*Escenarios!$E$9</f>
        <v>0</v>
      </c>
      <c r="AC591" s="119">
        <f>Observaciones!$I590</f>
        <v>0</v>
      </c>
      <c r="AD591" s="119">
        <f>MIN(0.0005*ETo!$M590*Escenarios!$E$9*(AH590/Constantes!$E$27)^(2/3),AH590+Z591+AA591+AB591+AC591)</f>
        <v>3.3815413968000128</v>
      </c>
      <c r="AE591" s="119">
        <f>MIN(Constantes!$E$26*(AH590/Constantes!$E$27)^(2/3),AH590+Z591+AA591+AB591+AC591-AD591)</f>
        <v>16.969061214446235</v>
      </c>
      <c r="AF591" s="119">
        <f>MIN(Entradas!$E$20,AH590+Z591+AA591+AB591+AC591-AD591-AE591)</f>
        <v>1</v>
      </c>
      <c r="AG591" s="119">
        <f>MAX(0,AH590+Z591+AA591+AB591+AC591-AD591-AE591-AF591-Constantes!$E$27)</f>
        <v>0</v>
      </c>
      <c r="AH591" s="119">
        <f t="shared" si="84"/>
        <v>5188.8023387038847</v>
      </c>
      <c r="AI591" s="119">
        <f>(Escenarios!$E$11*S591+0.1*AD591)/(Escenarios!$E$12)</f>
        <v>0.81737734525359307</v>
      </c>
      <c r="AJ591" s="119">
        <f>AG591/10/Escenarios!$E$12</f>
        <v>0</v>
      </c>
      <c r="AK591" s="119">
        <f>(Escenarios!$E$11*U591+0.1*AE591)/(Escenarios!$E$12)</f>
        <v>4.8483032041274958E-2</v>
      </c>
      <c r="AL591" s="121">
        <f t="shared" si="85"/>
        <v>126.6367797146918</v>
      </c>
      <c r="AM591" s="121">
        <f>MAX(0,(AL591-Constantes!$D$13)*(1-EXP(-Constantes!$D$23)))</f>
        <v>0.59499019891826477</v>
      </c>
      <c r="AN591" s="121">
        <f>AJ591+W591*Escenarios!$E$11/Escenarios!$E$12+AM591</f>
        <v>0.61249328151355398</v>
      </c>
      <c r="AO591" s="121">
        <f>0.0526*AJ591*Observaciones!$F590^1.218</f>
        <v>0</v>
      </c>
      <c r="AP591" s="121">
        <f>AO591*Constantes!$E$38</f>
        <v>0</v>
      </c>
      <c r="AQ591" s="121">
        <f t="shared" si="86"/>
        <v>0</v>
      </c>
      <c r="AR591" s="15"/>
      <c r="AS591" s="74">
        <v>585</v>
      </c>
      <c r="AT591" s="146">
        <f>ETo!$I590*((1-Constantes!$F$19)*ETo!$K590+ETo!$L590)</f>
        <v>1.3170941646316747</v>
      </c>
      <c r="AU591" s="121">
        <f>MIN(AT591*Constantes!$F$17,0.8*(AX590+Observaciones!$F590-AV591-AW591-Constantes!$D$14))</f>
        <v>0.82171315726638561</v>
      </c>
      <c r="AV591" s="121">
        <f>IF(Observaciones!$F590&gt;0.05*Constantes!$F$18,((Observaciones!$F590-0.05*Constantes!$F$18)^2)/(Observaciones!$F590+0.95*Constantes!$F$18),0)</f>
        <v>0</v>
      </c>
      <c r="AW591" s="121">
        <f>MAX(0,AX590+Observaciones!$F590-AV591-Constantes!$D$13)</f>
        <v>0</v>
      </c>
      <c r="AX591" s="121">
        <f>AX590+Observaciones!$F590-AV591-AU591-AW591-AY590</f>
        <v>26.760590589201044</v>
      </c>
      <c r="AY591" s="121">
        <f>MAX(0,(AX591-Constantes!$D$14)*(1-EXP(-Constantes!$D$22)))</f>
        <v>1.7354923154421161E-2</v>
      </c>
      <c r="AZ591" s="119">
        <f>AZ590+(Entradas!$F$19*AW591-BA590)/(800*Entradas!$D$44)</f>
        <v>0</v>
      </c>
      <c r="BA591" s="119">
        <f>8000*Entradas!$D$45*AZ591/Constantes!$F$32</f>
        <v>0</v>
      </c>
      <c r="BB591" s="119">
        <f>10*Escenarios!$F$11*AV591</f>
        <v>0</v>
      </c>
      <c r="BC591" s="119">
        <f>10*Escenarios!$F$11*BA591</f>
        <v>0</v>
      </c>
      <c r="BD591" s="119">
        <f>0.001*Observaciones!$F590*Escenarios!$F$9</f>
        <v>0</v>
      </c>
      <c r="BE591" s="119">
        <f>Observaciones!$I590</f>
        <v>0</v>
      </c>
      <c r="BF591" s="119">
        <f>MIN(0.0005*ETo!$M590*Escenarios!$F$9*(BJ590/Constantes!$F$27)^(2/3),BJ590+BB591+BE591+BC591+BD591)</f>
        <v>5.2818007998106316</v>
      </c>
      <c r="BG591" s="119">
        <f>MIN(Constantes!$F$26*(BJ590/Constantes!$F$27)^(2/3),BJ590+BB591+BC591+BD591+BE591-BF591)</f>
        <v>26.50483627948865</v>
      </c>
      <c r="BH591" s="119">
        <f>MIN(Entradas!$F$20,BJ590+BB591+BC591+BD591+BE591-BF591-BG591)</f>
        <v>1</v>
      </c>
      <c r="BI591" s="119">
        <f>MAX(0,BJ590+BB591+BC591+BD591+BE591-BF591-BG591-BH591-Constantes!$F$27)</f>
        <v>0</v>
      </c>
      <c r="BJ591" s="119">
        <f t="shared" si="87"/>
        <v>1238.5525959478023</v>
      </c>
      <c r="BK591" s="119">
        <f>(Escenarios!$F$11*AU591+0.1*BF591)/(Escenarios!$F$12)</f>
        <v>0.78984897913633689</v>
      </c>
      <c r="BL591" s="119">
        <f>BI591/10/Escenarios!$F$12</f>
        <v>0</v>
      </c>
      <c r="BM591" s="119">
        <f>(Escenarios!$F$11*AW591+0.1*BG591)/(Escenarios!$F$12)</f>
        <v>7.5728103655681861E-2</v>
      </c>
      <c r="BN591" s="121">
        <f t="shared" si="88"/>
        <v>133.70619305615136</v>
      </c>
      <c r="BO591" s="121">
        <f>MAX(0,(BN591-Constantes!$D$13)*(1-EXP(-Constantes!$D$23)))</f>
        <v>0.64382220383187583</v>
      </c>
      <c r="BP591" s="121">
        <f>BL591+AY591*Escenarios!$F$11/Escenarios!$F$12+BO591</f>
        <v>0.6601854170917586</v>
      </c>
      <c r="BQ591" s="121">
        <f>0.0526*BL591*Observaciones!$F590^1.218</f>
        <v>0</v>
      </c>
      <c r="BR591" s="121">
        <f>BQ591*Constantes!$F$38</f>
        <v>0</v>
      </c>
      <c r="BS591" s="121">
        <f t="shared" si="89"/>
        <v>0</v>
      </c>
      <c r="BT591" s="15"/>
      <c r="BU591" s="74">
        <v>585</v>
      </c>
      <c r="BV591" s="75">
        <f>0.0526*Observaciones!$F590^2.218</f>
        <v>0</v>
      </c>
      <c r="BW591" s="75">
        <f>IF(Observaciones!$F590&gt;0.05*$CA$7,((Observaciones!$F590-0.05*$CA$7)^2)/(Observaciones!$F590+0.95*$CA$7),0)</f>
        <v>0</v>
      </c>
      <c r="BX591" s="75">
        <f>0.0526*BW591*Observaciones!$F590^1.218</f>
        <v>0</v>
      </c>
      <c r="BY591" s="27"/>
      <c r="BZ591" s="27"/>
      <c r="CA591" s="103"/>
      <c r="CB591" s="37"/>
    </row>
    <row r="592" spans="2:80" s="2" customFormat="1" ht="14.5" x14ac:dyDescent="0.35">
      <c r="B592" s="36"/>
      <c r="C592" s="74">
        <v>586</v>
      </c>
      <c r="D592" s="146">
        <f>ETo!$I591*((1-Constantes!$D$19)*ETo!$K591+ETo!$L591)</f>
        <v>1.3089417895700828</v>
      </c>
      <c r="E592" s="75">
        <f>MIN(D592*Constantes!$D$17,0.8*(H591+Observaciones!$F591-F592-G592-Constantes!$D$14))</f>
        <v>0.81415614426946992</v>
      </c>
      <c r="F592" s="75">
        <f>IF(Observaciones!$F591&gt;0.05*Constantes!$D$18,((Observaciones!$F591-0.05*Constantes!$D$18)^2)/(Observaciones!$F591+0.95*Constantes!$D$18),0)</f>
        <v>0</v>
      </c>
      <c r="G592" s="75">
        <f>MAX(0,H591+Observaciones!$F591-F592-Constantes!$D$13)</f>
        <v>0</v>
      </c>
      <c r="H592" s="75">
        <f>H591+Observaciones!$F591-F592-E592-G592-I591</f>
        <v>25.966895741462693</v>
      </c>
      <c r="I592" s="75">
        <f>MAX(0,(H592-Constantes!$D$14)*(1-EXP(-Constantes!$D$22)))</f>
        <v>6.4278916435090089E-3</v>
      </c>
      <c r="J592" s="75">
        <f t="shared" si="81"/>
        <v>120.0834867620953</v>
      </c>
      <c r="K592" s="75">
        <f>MAX(0,(J592-Constantes!$D$13)*(1-EXP(-Constantes!$D$23)))</f>
        <v>0.54972329794576424</v>
      </c>
      <c r="L592" s="75">
        <f t="shared" si="82"/>
        <v>0.55615118958927323</v>
      </c>
      <c r="M592" s="75">
        <f>0.0526*F592*Observaciones!$F591^1.218</f>
        <v>0</v>
      </c>
      <c r="N592" s="75">
        <f>M592*Constantes!$D$38</f>
        <v>0</v>
      </c>
      <c r="O592" s="75">
        <f t="shared" si="83"/>
        <v>0</v>
      </c>
      <c r="P592" s="15"/>
      <c r="Q592" s="120">
        <v>586</v>
      </c>
      <c r="R592" s="146">
        <f>ETo!$I591*((1-Constantes!$E$19)*ETo!$K591+ETo!$L591)</f>
        <v>1.309141483154916</v>
      </c>
      <c r="S592" s="121">
        <f>MIN(R592*Constantes!$E$17,0.8*(V591+Observaciones!$F591-T592-U592-Constantes!$D$14))</f>
        <v>0.81487062488498352</v>
      </c>
      <c r="T592" s="121">
        <f>IF(Observaciones!$F591&gt;0.05*Constantes!$E$18,((Observaciones!$F591-0.05*Constantes!$E$18)^2)/(Observaciones!$F591+0.95*Constantes!$E$18),0)</f>
        <v>0</v>
      </c>
      <c r="U592" s="121">
        <f>MAX(0,V591+Observaciones!$F591-T592-Constantes!$D$13)</f>
        <v>0</v>
      </c>
      <c r="V592" s="121">
        <f>V591+Observaciones!$F591-T592-S592-U592-W591</f>
        <v>25.957150304696665</v>
      </c>
      <c r="W592" s="121">
        <f>MAX(0,(V592-Constantes!$D$14)*(1-EXP(-Constantes!$D$22)))</f>
        <v>6.2937233357098152E-3</v>
      </c>
      <c r="X592" s="119">
        <f>X591+(Entradas!$E$19*U592-Y591)/(800*Entradas!$D$44)</f>
        <v>0</v>
      </c>
      <c r="Y592" s="119">
        <f>8000*Entradas!$D$45*X592/Constantes!$E$32</f>
        <v>0</v>
      </c>
      <c r="Z592" s="119">
        <f>10*Escenarios!$E$11*T592</f>
        <v>0</v>
      </c>
      <c r="AA592" s="119">
        <f>10*Escenarios!$E$11*Y592</f>
        <v>0</v>
      </c>
      <c r="AB592" s="119">
        <f>0.001*Observaciones!$F591*Escenarios!$E$9</f>
        <v>0</v>
      </c>
      <c r="AC592" s="119">
        <f>Observaciones!$I591</f>
        <v>0</v>
      </c>
      <c r="AD592" s="119">
        <f>MIN(0.0005*ETo!$M591*Escenarios!$E$9*(AH591/Constantes!$E$27)^(2/3),AH591+Z592+AA592+AB592+AC592)</f>
        <v>3.3517866479004312</v>
      </c>
      <c r="AE592" s="119">
        <f>MIN(Constantes!$E$26*(AH591/Constantes!$E$27)^(2/3),AH591+Z592+AA592+AB592+AC592-AD592)</f>
        <v>16.922671331438249</v>
      </c>
      <c r="AF592" s="119">
        <f>MIN(Entradas!$E$20,AH591+Z592+AA592+AB592+AC592-AD592-AE592)</f>
        <v>1</v>
      </c>
      <c r="AG592" s="119">
        <f>MAX(0,AH591+Z592+AA592+AB592+AC592-AD592-AE592-AF592-Constantes!$E$27)</f>
        <v>0</v>
      </c>
      <c r="AH592" s="119">
        <f t="shared" si="84"/>
        <v>5167.5278807245459</v>
      </c>
      <c r="AI592" s="119">
        <f>(Escenarios!$E$11*S592+0.1*AD592)/(Escenarios!$E$12)</f>
        <v>0.81280614923777073</v>
      </c>
      <c r="AJ592" s="119">
        <f>AG592/10/Escenarios!$E$12</f>
        <v>0</v>
      </c>
      <c r="AK592" s="119">
        <f>(Escenarios!$E$11*U592+0.1*AE592)/(Escenarios!$E$12)</f>
        <v>4.8350489518395004E-2</v>
      </c>
      <c r="AL592" s="121">
        <f t="shared" si="85"/>
        <v>126.09014000529193</v>
      </c>
      <c r="AM592" s="121">
        <f>MAX(0,(AL592-Constantes!$D$13)*(1-EXP(-Constantes!$D$23)))</f>
        <v>0.59121428263128784</v>
      </c>
      <c r="AN592" s="121">
        <f>AJ592+W592*Escenarios!$E$11/Escenarios!$E$12+AM592</f>
        <v>0.59741809563363035</v>
      </c>
      <c r="AO592" s="121">
        <f>0.0526*AJ592*Observaciones!$F591^1.218</f>
        <v>0</v>
      </c>
      <c r="AP592" s="121">
        <f>AO592*Constantes!$E$38</f>
        <v>0</v>
      </c>
      <c r="AQ592" s="121">
        <f t="shared" si="86"/>
        <v>0</v>
      </c>
      <c r="AR592" s="15"/>
      <c r="AS592" s="74">
        <v>586</v>
      </c>
      <c r="AT592" s="146">
        <f>ETo!$I591*((1-Constantes!$F$19)*ETo!$K591+ETo!$L591)</f>
        <v>1.3097768718339318</v>
      </c>
      <c r="AU592" s="121">
        <f>MIN(AT592*Constantes!$F$17,0.8*(AX591+Observaciones!$F591-AV592-AW592-Constantes!$D$14))</f>
        <v>0.81714801991407071</v>
      </c>
      <c r="AV592" s="121">
        <f>IF(Observaciones!$F591&gt;0.05*Constantes!$F$18,((Observaciones!$F591-0.05*Constantes!$F$18)^2)/(Observaciones!$F591+0.95*Constantes!$F$18),0)</f>
        <v>0</v>
      </c>
      <c r="AW592" s="121">
        <f>MAX(0,AX591+Observaciones!$F591-AV592-Constantes!$D$13)</f>
        <v>0</v>
      </c>
      <c r="AX592" s="121">
        <f>AX591+Observaciones!$F591-AV592-AU592-AW592-AY591</f>
        <v>25.926087646132551</v>
      </c>
      <c r="AY592" s="121">
        <f>MAX(0,(AX592-Constantes!$D$14)*(1-EXP(-Constantes!$D$22)))</f>
        <v>5.8660745360357737E-3</v>
      </c>
      <c r="AZ592" s="119">
        <f>AZ591+(Entradas!$F$19*AW592-BA591)/(800*Entradas!$D$44)</f>
        <v>0</v>
      </c>
      <c r="BA592" s="119">
        <f>8000*Entradas!$D$45*AZ592/Constantes!$F$32</f>
        <v>0</v>
      </c>
      <c r="BB592" s="119">
        <f>10*Escenarios!$F$11*AV592</f>
        <v>0</v>
      </c>
      <c r="BC592" s="119">
        <f>10*Escenarios!$F$11*BA592</f>
        <v>0</v>
      </c>
      <c r="BD592" s="119">
        <f>0.001*Observaciones!$F591*Escenarios!$F$9</f>
        <v>0</v>
      </c>
      <c r="BE592" s="119">
        <f>Observaciones!$I591</f>
        <v>0</v>
      </c>
      <c r="BF592" s="119">
        <f>MIN(0.0005*ETo!$M591*Escenarios!$F$9*(BJ591/Constantes!$F$27)^(2/3),BJ591+BB592+BE592+BC592+BD592)</f>
        <v>5.1590282872108526</v>
      </c>
      <c r="BG592" s="119">
        <f>MIN(Constantes!$F$26*(BJ591/Constantes!$F$27)^(2/3),BJ591+BB592+BC592+BD592+BE592-BF592)</f>
        <v>26.047165069038591</v>
      </c>
      <c r="BH592" s="119">
        <f>MIN(Entradas!$F$20,BJ591+BB592+BC592+BD592+BE592-BF592-BG592)</f>
        <v>1</v>
      </c>
      <c r="BI592" s="119">
        <f>MAX(0,BJ591+BB592+BC592+BD592+BE592-BF592-BG592-BH592-Constantes!$F$27)</f>
        <v>0</v>
      </c>
      <c r="BJ592" s="119">
        <f t="shared" si="87"/>
        <v>1206.3464025915528</v>
      </c>
      <c r="BK592" s="119">
        <f>(Escenarios!$F$11*AU592+0.1*BF592)/(Escenarios!$F$12)</f>
        <v>0.78519392816815481</v>
      </c>
      <c r="BL592" s="119">
        <f>BI592/10/Escenarios!$F$12</f>
        <v>0</v>
      </c>
      <c r="BM592" s="119">
        <f>(Escenarios!$F$11*AW592+0.1*BG592)/(Escenarios!$F$12)</f>
        <v>7.4420471625824547E-2</v>
      </c>
      <c r="BN592" s="121">
        <f t="shared" si="88"/>
        <v>133.13679132394529</v>
      </c>
      <c r="BO592" s="121">
        <f>MAX(0,(BN592-Constantes!$D$13)*(1-EXP(-Constantes!$D$23)))</f>
        <v>0.63988905876850277</v>
      </c>
      <c r="BP592" s="121">
        <f>BL592+AY592*Escenarios!$F$11/Escenarios!$F$12+BO592</f>
        <v>0.64541992904533652</v>
      </c>
      <c r="BQ592" s="121">
        <f>0.0526*BL592*Observaciones!$F591^1.218</f>
        <v>0</v>
      </c>
      <c r="BR592" s="121">
        <f>BQ592*Constantes!$F$38</f>
        <v>0</v>
      </c>
      <c r="BS592" s="121">
        <f t="shared" si="89"/>
        <v>0</v>
      </c>
      <c r="BT592" s="15"/>
      <c r="BU592" s="74">
        <v>586</v>
      </c>
      <c r="BV592" s="75">
        <f>0.0526*Observaciones!$F591^2.218</f>
        <v>0</v>
      </c>
      <c r="BW592" s="75">
        <f>IF(Observaciones!$F591&gt;0.05*$CA$7,((Observaciones!$F591-0.05*$CA$7)^2)/(Observaciones!$F591+0.95*$CA$7),0)</f>
        <v>0</v>
      </c>
      <c r="BX592" s="75">
        <f>0.0526*BW592*Observaciones!$F591^1.218</f>
        <v>0</v>
      </c>
      <c r="BY592" s="27"/>
      <c r="BZ592" s="27"/>
      <c r="CA592" s="103"/>
      <c r="CB592" s="37"/>
    </row>
    <row r="593" spans="2:80" s="2" customFormat="1" ht="14.5" x14ac:dyDescent="0.35">
      <c r="B593" s="36"/>
      <c r="C593" s="74">
        <v>587</v>
      </c>
      <c r="D593" s="146">
        <f>ETo!$I592*((1-Constantes!$D$19)*ETo!$K592+ETo!$L592)</f>
        <v>1.2864425673105786</v>
      </c>
      <c r="E593" s="75">
        <f>MIN(D593*Constantes!$D$17,0.8*(H592+Observaciones!$F592-F593-G593-Constantes!$D$14))</f>
        <v>0.37351659317015162</v>
      </c>
      <c r="F593" s="75">
        <f>IF(Observaciones!$F592&gt;0.05*Constantes!$D$18,((Observaciones!$F592-0.05*Constantes!$D$18)^2)/(Observaciones!$F592+0.95*Constantes!$D$18),0)</f>
        <v>0</v>
      </c>
      <c r="G593" s="75">
        <f>MAX(0,H592+Observaciones!$F592-F593-Constantes!$D$13)</f>
        <v>0</v>
      </c>
      <c r="H593" s="75">
        <f>H592+Observaciones!$F592-F593-E593-G593-I592</f>
        <v>25.586951256649034</v>
      </c>
      <c r="I593" s="75">
        <f>MAX(0,(H593-Constantes!$D$14)*(1-EXP(-Constantes!$D$22)))</f>
        <v>1.1970836449609619E-3</v>
      </c>
      <c r="J593" s="75">
        <f t="shared" si="81"/>
        <v>119.53376346414954</v>
      </c>
      <c r="K593" s="75">
        <f>MAX(0,(J593-Constantes!$D$13)*(1-EXP(-Constantes!$D$23)))</f>
        <v>0.54592608175683621</v>
      </c>
      <c r="L593" s="75">
        <f t="shared" si="82"/>
        <v>0.54712316540179717</v>
      </c>
      <c r="M593" s="75">
        <f>0.0526*F593*Observaciones!$F592^1.218</f>
        <v>0</v>
      </c>
      <c r="N593" s="75">
        <f>M593*Constantes!$D$38</f>
        <v>0</v>
      </c>
      <c r="O593" s="75">
        <f t="shared" si="83"/>
        <v>0</v>
      </c>
      <c r="P593" s="15"/>
      <c r="Q593" s="120">
        <v>587</v>
      </c>
      <c r="R593" s="146">
        <f>ETo!$I592*((1-Constantes!$E$19)*ETo!$K592+ETo!$L592)</f>
        <v>1.2866379806827852</v>
      </c>
      <c r="S593" s="121">
        <f>MIN(R593*Constantes!$E$17,0.8*(V592+Observaciones!$F592-T593-U593-Constantes!$D$14))</f>
        <v>0.36572024375732898</v>
      </c>
      <c r="T593" s="121">
        <f>IF(Observaciones!$F592&gt;0.05*Constantes!$E$18,((Observaciones!$F592-0.05*Constantes!$E$18)^2)/(Observaciones!$F592+0.95*Constantes!$E$18),0)</f>
        <v>0</v>
      </c>
      <c r="U593" s="121">
        <f>MAX(0,V592+Observaciones!$F592-T593-Constantes!$D$13)</f>
        <v>0</v>
      </c>
      <c r="V593" s="121">
        <f>V592+Observaciones!$F592-T593-S593-U593-W592</f>
        <v>25.585136337603625</v>
      </c>
      <c r="W593" s="121">
        <f>MAX(0,(V593-Constantes!$D$14)*(1-EXP(-Constantes!$D$22)))</f>
        <v>1.1720971181421967E-3</v>
      </c>
      <c r="X593" s="119">
        <f>X592+(Entradas!$E$19*U593-Y592)/(800*Entradas!$D$44)</f>
        <v>0</v>
      </c>
      <c r="Y593" s="119">
        <f>8000*Entradas!$D$45*X593/Constantes!$E$32</f>
        <v>0</v>
      </c>
      <c r="Z593" s="119">
        <f>10*Escenarios!$E$11*T593</f>
        <v>0</v>
      </c>
      <c r="AA593" s="119">
        <f>10*Escenarios!$E$11*Y593</f>
        <v>0</v>
      </c>
      <c r="AB593" s="119">
        <f>0.001*Observaciones!$F592*Escenarios!$E$9</f>
        <v>0</v>
      </c>
      <c r="AC593" s="119">
        <f>Observaciones!$I592</f>
        <v>0</v>
      </c>
      <c r="AD593" s="119">
        <f>MIN(0.0005*ETo!$M592*Escenarios!$E$9*(AH592/Constantes!$E$27)^(2/3),AH592+Z593+AA593+AB593+AC593)</f>
        <v>3.2826950259729428</v>
      </c>
      <c r="AE593" s="119">
        <f>MIN(Constantes!$E$26*(AH592/Constantes!$E$27)^(2/3),AH592+Z593+AA593+AB593+AC593-AD593)</f>
        <v>16.876383562201983</v>
      </c>
      <c r="AF593" s="119">
        <f>MIN(Entradas!$E$20,AH592+Z593+AA593+AB593+AC593-AD593-AE593)</f>
        <v>1</v>
      </c>
      <c r="AG593" s="119">
        <f>MAX(0,AH592+Z593+AA593+AB593+AC593-AD593-AE593-AF593-Constantes!$E$27)</f>
        <v>0</v>
      </c>
      <c r="AH593" s="119">
        <f t="shared" si="84"/>
        <v>5146.3688021363705</v>
      </c>
      <c r="AI593" s="119">
        <f>(Escenarios!$E$11*S593+0.1*AD593)/(Escenarios!$E$12)</f>
        <v>0.36987479749214697</v>
      </c>
      <c r="AJ593" s="119">
        <f>AG593/10/Escenarios!$E$12</f>
        <v>0</v>
      </c>
      <c r="AK593" s="119">
        <f>(Escenarios!$E$11*U593+0.1*AE593)/(Escenarios!$E$12)</f>
        <v>4.8218238749148525E-2</v>
      </c>
      <c r="AL593" s="121">
        <f t="shared" si="85"/>
        <v>125.54714396140979</v>
      </c>
      <c r="AM593" s="121">
        <f>MAX(0,(AL593-Constantes!$D$13)*(1-EXP(-Constantes!$D$23)))</f>
        <v>0.58746353498050052</v>
      </c>
      <c r="AN593" s="121">
        <f>AJ593+W593*Escenarios!$E$11/Escenarios!$E$12+AM593</f>
        <v>0.58861888785409788</v>
      </c>
      <c r="AO593" s="121">
        <f>0.0526*AJ593*Observaciones!$F592^1.218</f>
        <v>0</v>
      </c>
      <c r="AP593" s="121">
        <f>AO593*Constantes!$E$38</f>
        <v>0</v>
      </c>
      <c r="AQ593" s="121">
        <f t="shared" si="86"/>
        <v>0</v>
      </c>
      <c r="AR593" s="15"/>
      <c r="AS593" s="74">
        <v>587</v>
      </c>
      <c r="AT593" s="146">
        <f>ETo!$I592*((1-Constantes!$F$19)*ETo!$K592+ETo!$L592)</f>
        <v>1.2872597505034422</v>
      </c>
      <c r="AU593" s="121">
        <f>MIN(AT593*Constantes!$F$17,0.8*(AX592+Observaciones!$F592-AV593-AW593-Constantes!$D$14))</f>
        <v>0.34087011690603791</v>
      </c>
      <c r="AV593" s="121">
        <f>IF(Observaciones!$F592&gt;0.05*Constantes!$F$18,((Observaciones!$F592-0.05*Constantes!$F$18)^2)/(Observaciones!$F592+0.95*Constantes!$F$18),0)</f>
        <v>0</v>
      </c>
      <c r="AW593" s="121">
        <f>MAX(0,AX592+Observaciones!$F592-AV593-Constantes!$D$13)</f>
        <v>0</v>
      </c>
      <c r="AX593" s="121">
        <f>AX592+Observaciones!$F592-AV593-AU593-AW593-AY592</f>
        <v>25.579351454690475</v>
      </c>
      <c r="AY593" s="121">
        <f>MAX(0,(AX593-Constantes!$D$14)*(1-EXP(-Constantes!$D$22)))</f>
        <v>1.0924549256055322E-3</v>
      </c>
      <c r="AZ593" s="119">
        <f>AZ592+(Entradas!$F$19*AW593-BA592)/(800*Entradas!$D$44)</f>
        <v>0</v>
      </c>
      <c r="BA593" s="119">
        <f>8000*Entradas!$D$45*AZ593/Constantes!$F$32</f>
        <v>0</v>
      </c>
      <c r="BB593" s="119">
        <f>10*Escenarios!$F$11*AV593</f>
        <v>0</v>
      </c>
      <c r="BC593" s="119">
        <f>10*Escenarios!$F$11*BA593</f>
        <v>0</v>
      </c>
      <c r="BD593" s="119">
        <f>0.001*Observaciones!$F592*Escenarios!$F$9</f>
        <v>0</v>
      </c>
      <c r="BE593" s="119">
        <f>Observaciones!$I592</f>
        <v>0</v>
      </c>
      <c r="BF593" s="119">
        <f>MIN(0.0005*ETo!$M592*Escenarios!$F$9*(BJ592/Constantes!$F$27)^(2/3),BJ592+BB593+BE593+BC593+BD593)</f>
        <v>4.9783259915274725</v>
      </c>
      <c r="BG593" s="119">
        <f>MIN(Constantes!$F$26*(BJ592/Constantes!$F$27)^(2/3),BJ592+BB593+BC593+BD593+BE593-BF593)</f>
        <v>25.593647373866531</v>
      </c>
      <c r="BH593" s="119">
        <f>MIN(Entradas!$F$20,BJ592+BB593+BC593+BD593+BE593-BF593-BG593)</f>
        <v>1</v>
      </c>
      <c r="BI593" s="119">
        <f>MAX(0,BJ592+BB593+BC593+BD593+BE593-BF593-BG593-BH593-Constantes!$F$27)</f>
        <v>0</v>
      </c>
      <c r="BJ593" s="119">
        <f t="shared" si="87"/>
        <v>1174.7744292261586</v>
      </c>
      <c r="BK593" s="119">
        <f>(Escenarios!$F$11*AU593+0.1*BF593)/(Escenarios!$F$12)</f>
        <v>0.33561561305862853</v>
      </c>
      <c r="BL593" s="119">
        <f>BI593/10/Escenarios!$F$12</f>
        <v>0</v>
      </c>
      <c r="BM593" s="119">
        <f>(Escenarios!$F$11*AW593+0.1*BG593)/(Escenarios!$F$12)</f>
        <v>7.3124706782475818E-2</v>
      </c>
      <c r="BN593" s="121">
        <f t="shared" si="88"/>
        <v>132.57002697195927</v>
      </c>
      <c r="BO593" s="121">
        <f>MAX(0,(BN593-Constantes!$D$13)*(1-EXP(-Constantes!$D$23)))</f>
        <v>0.63597413142103387</v>
      </c>
      <c r="BP593" s="121">
        <f>BL593+AY593*Escenarios!$F$11/Escenarios!$F$12+BO593</f>
        <v>0.63700416035089047</v>
      </c>
      <c r="BQ593" s="121">
        <f>0.0526*BL593*Observaciones!$F592^1.218</f>
        <v>0</v>
      </c>
      <c r="BR593" s="121">
        <f>BQ593*Constantes!$F$38</f>
        <v>0</v>
      </c>
      <c r="BS593" s="121">
        <f t="shared" si="89"/>
        <v>0</v>
      </c>
      <c r="BT593" s="15"/>
      <c r="BU593" s="74">
        <v>587</v>
      </c>
      <c r="BV593" s="75">
        <f>0.0526*Observaciones!$F592^2.218</f>
        <v>0</v>
      </c>
      <c r="BW593" s="75">
        <f>IF(Observaciones!$F592&gt;0.05*$CA$7,((Observaciones!$F592-0.05*$CA$7)^2)/(Observaciones!$F592+0.95*$CA$7),0)</f>
        <v>0</v>
      </c>
      <c r="BX593" s="75">
        <f>0.0526*BW593*Observaciones!$F592^1.218</f>
        <v>0</v>
      </c>
      <c r="BY593" s="27"/>
      <c r="BZ593" s="27"/>
      <c r="CA593" s="103"/>
      <c r="CB593" s="37"/>
    </row>
    <row r="594" spans="2:80" s="2" customFormat="1" ht="14.5" x14ac:dyDescent="0.35">
      <c r="B594" s="36"/>
      <c r="C594" s="74">
        <v>588</v>
      </c>
      <c r="D594" s="146">
        <f>ETo!$I593*((1-Constantes!$D$19)*ETo!$K593+ETo!$L593)</f>
        <v>1.2826402726433597</v>
      </c>
      <c r="E594" s="75">
        <f>MIN(D594*Constantes!$D$17,0.8*(H593+Observaciones!$F593-F594-G594-Constantes!$D$14))</f>
        <v>6.9561005319224031E-2</v>
      </c>
      <c r="F594" s="75">
        <f>IF(Observaciones!$F593&gt;0.05*Constantes!$D$18,((Observaciones!$F593-0.05*Constantes!$D$18)^2)/(Observaciones!$F593+0.95*Constantes!$D$18),0)</f>
        <v>0</v>
      </c>
      <c r="G594" s="75">
        <f>MAX(0,H593+Observaciones!$F593-F594-Constantes!$D$13)</f>
        <v>0</v>
      </c>
      <c r="H594" s="75">
        <f>H593+Observaciones!$F593-F594-E594-G594-I593</f>
        <v>25.51619316768485</v>
      </c>
      <c r="I594" s="75">
        <f>MAX(0,(H594-Constantes!$D$14)*(1-EXP(-Constantes!$D$22)))</f>
        <v>2.2293612470587231E-4</v>
      </c>
      <c r="J594" s="75">
        <f t="shared" si="81"/>
        <v>118.98783738239271</v>
      </c>
      <c r="K594" s="75">
        <f>MAX(0,(J594-Constantes!$D$13)*(1-EXP(-Constantes!$D$23)))</f>
        <v>0.54215509485605984</v>
      </c>
      <c r="L594" s="75">
        <f t="shared" si="82"/>
        <v>0.54237803098076576</v>
      </c>
      <c r="M594" s="75">
        <f>0.0526*F594*Observaciones!$F593^1.218</f>
        <v>0</v>
      </c>
      <c r="N594" s="75">
        <f>M594*Constantes!$D$38</f>
        <v>0</v>
      </c>
      <c r="O594" s="75">
        <f t="shared" si="83"/>
        <v>0</v>
      </c>
      <c r="P594" s="15"/>
      <c r="Q594" s="120">
        <v>588</v>
      </c>
      <c r="R594" s="146">
        <f>ETo!$I593*((1-Constantes!$E$19)*ETo!$K593+ETo!$L593)</f>
        <v>1.2828345356843303</v>
      </c>
      <c r="S594" s="121">
        <f>MIN(R594*Constantes!$E$17,0.8*(V593+Observaciones!$F593-T594-U594-Constantes!$D$14))</f>
        <v>6.810907008289746E-2</v>
      </c>
      <c r="T594" s="121">
        <f>IF(Observaciones!$F593&gt;0.05*Constantes!$E$18,((Observaciones!$F593-0.05*Constantes!$E$18)^2)/(Observaciones!$F593+0.95*Constantes!$E$18),0)</f>
        <v>0</v>
      </c>
      <c r="U594" s="121">
        <f>MAX(0,V593+Observaciones!$F593-T594-Constantes!$D$13)</f>
        <v>0</v>
      </c>
      <c r="V594" s="121">
        <f>V593+Observaciones!$F593-T594-S594-U594-W593</f>
        <v>25.515855170402585</v>
      </c>
      <c r="W594" s="121">
        <f>MAX(0,(V594-Constantes!$D$14)*(1-EXP(-Constantes!$D$22)))</f>
        <v>2.1828281624047908E-4</v>
      </c>
      <c r="X594" s="119">
        <f>X593+(Entradas!$E$19*U594-Y593)/(800*Entradas!$D$44)</f>
        <v>0</v>
      </c>
      <c r="Y594" s="119">
        <f>8000*Entradas!$D$45*X594/Constantes!$E$32</f>
        <v>0</v>
      </c>
      <c r="Z594" s="119">
        <f>10*Escenarios!$E$11*T594</f>
        <v>0</v>
      </c>
      <c r="AA594" s="119">
        <f>10*Escenarios!$E$11*Y594</f>
        <v>0</v>
      </c>
      <c r="AB594" s="119">
        <f>0.001*Observaciones!$F593*Escenarios!$E$9</f>
        <v>0</v>
      </c>
      <c r="AC594" s="119">
        <f>Observaciones!$I593</f>
        <v>0</v>
      </c>
      <c r="AD594" s="119">
        <f>MIN(0.0005*ETo!$M593*Escenarios!$E$9*(AH593/Constantes!$E$27)^(2/3),AH593+Z594+AA594+AB594+AC594)</f>
        <v>3.2623890856630164</v>
      </c>
      <c r="AE594" s="119">
        <f>MIN(Constantes!$E$26*(AH593/Constantes!$E$27)^(2/3),AH593+Z594+AA594+AB594+AC594-AD594)</f>
        <v>16.830283780451758</v>
      </c>
      <c r="AF594" s="119">
        <f>MIN(Entradas!$E$20,AH593+Z594+AA594+AB594+AC594-AD594-AE594)</f>
        <v>1</v>
      </c>
      <c r="AG594" s="119">
        <f>MAX(0,AH593+Z594+AA594+AB594+AC594-AD594-AE594-AF594-Constantes!$E$27)</f>
        <v>0</v>
      </c>
      <c r="AH594" s="119">
        <f t="shared" si="84"/>
        <v>5125.2761292702553</v>
      </c>
      <c r="AI594" s="119">
        <f>(Escenarios!$E$11*S594+0.1*AD594)/(Escenarios!$E$12)</f>
        <v>7.6457195040750409E-2</v>
      </c>
      <c r="AJ594" s="119">
        <f>AG594/10/Escenarios!$E$12</f>
        <v>0</v>
      </c>
      <c r="AK594" s="119">
        <f>(Escenarios!$E$11*U594+0.1*AE594)/(Escenarios!$E$12)</f>
        <v>4.8086525087005026E-2</v>
      </c>
      <c r="AL594" s="121">
        <f t="shared" si="85"/>
        <v>125.00776695151629</v>
      </c>
      <c r="AM594" s="121">
        <f>MAX(0,(AL594-Constantes!$D$13)*(1-EXP(-Constantes!$D$23)))</f>
        <v>0.58373778582350322</v>
      </c>
      <c r="AN594" s="121">
        <f>AJ594+W594*Escenarios!$E$11/Escenarios!$E$12+AM594</f>
        <v>0.58395295031379746</v>
      </c>
      <c r="AO594" s="121">
        <f>0.0526*AJ594*Observaciones!$F593^1.218</f>
        <v>0</v>
      </c>
      <c r="AP594" s="121">
        <f>AO594*Constantes!$E$38</f>
        <v>0</v>
      </c>
      <c r="AQ594" s="121">
        <f t="shared" si="86"/>
        <v>0</v>
      </c>
      <c r="AR594" s="15"/>
      <c r="AS594" s="74">
        <v>588</v>
      </c>
      <c r="AT594" s="146">
        <f>ETo!$I593*((1-Constantes!$F$19)*ETo!$K593+ETo!$L593)</f>
        <v>1.2834526453601469</v>
      </c>
      <c r="AU594" s="121">
        <f>MIN(AT594*Constantes!$F$17,0.8*(AX593+Observaciones!$F593-AV594-AW594-Constantes!$D$14))</f>
        <v>6.3481163752376807E-2</v>
      </c>
      <c r="AV594" s="121">
        <f>IF(Observaciones!$F593&gt;0.05*Constantes!$F$18,((Observaciones!$F593-0.05*Constantes!$F$18)^2)/(Observaciones!$F593+0.95*Constantes!$F$18),0)</f>
        <v>0</v>
      </c>
      <c r="AW594" s="121">
        <f>MAX(0,AX593+Observaciones!$F593-AV594-Constantes!$D$13)</f>
        <v>0</v>
      </c>
      <c r="AX594" s="121">
        <f>AX593+Observaciones!$F593-AV594-AU594-AW594-AY593</f>
        <v>25.514777836012492</v>
      </c>
      <c r="AY594" s="121">
        <f>MAX(0,(AX594-Constantes!$D$14)*(1-EXP(-Constantes!$D$22)))</f>
        <v>2.0345083533260288E-4</v>
      </c>
      <c r="AZ594" s="119">
        <f>AZ593+(Entradas!$F$19*AW594-BA593)/(800*Entradas!$D$44)</f>
        <v>0</v>
      </c>
      <c r="BA594" s="119">
        <f>8000*Entradas!$D$45*AZ594/Constantes!$F$32</f>
        <v>0</v>
      </c>
      <c r="BB594" s="119">
        <f>10*Escenarios!$F$11*AV594</f>
        <v>0</v>
      </c>
      <c r="BC594" s="119">
        <f>10*Escenarios!$F$11*BA594</f>
        <v>0</v>
      </c>
      <c r="BD594" s="119">
        <f>0.001*Observaciones!$F593*Escenarios!$F$9</f>
        <v>0</v>
      </c>
      <c r="BE594" s="119">
        <f>Observaciones!$I593</f>
        <v>0</v>
      </c>
      <c r="BF594" s="119">
        <f>MIN(0.0005*ETo!$M593*Escenarios!$F$9*(BJ593/Constantes!$F$27)^(2/3),BJ593+BB594+BE594+BC594+BD594)</f>
        <v>4.8741415004573323</v>
      </c>
      <c r="BG594" s="119">
        <f>MIN(Constantes!$F$26*(BJ593/Constantes!$F$27)^(2/3),BJ593+BB594+BC594+BD594+BE594-BF594)</f>
        <v>25.145126005748082</v>
      </c>
      <c r="BH594" s="119">
        <f>MIN(Entradas!$F$20,BJ593+BB594+BC594+BD594+BE594-BF594-BG594)</f>
        <v>1</v>
      </c>
      <c r="BI594" s="119">
        <f>MAX(0,BJ593+BB594+BC594+BD594+BE594-BF594-BG594-BH594-Constantes!$F$27)</f>
        <v>0</v>
      </c>
      <c r="BJ594" s="119">
        <f t="shared" si="87"/>
        <v>1143.7551617199531</v>
      </c>
      <c r="BK594" s="119">
        <f>(Escenarios!$F$11*AU594+0.1*BF594)/(Escenarios!$F$12)</f>
        <v>7.3779787253547655E-2</v>
      </c>
      <c r="BL594" s="119">
        <f>BI594/10/Escenarios!$F$12</f>
        <v>0</v>
      </c>
      <c r="BM594" s="119">
        <f>(Escenarios!$F$11*AW594+0.1*BG594)/(Escenarios!$F$12)</f>
        <v>7.1843217159280243E-2</v>
      </c>
      <c r="BN594" s="121">
        <f t="shared" si="88"/>
        <v>132.00589605769753</v>
      </c>
      <c r="BO594" s="121">
        <f>MAX(0,(BN594-Constantes!$D$13)*(1-EXP(-Constantes!$D$23)))</f>
        <v>0.6320773945566619</v>
      </c>
      <c r="BP594" s="121">
        <f>BL594+AY594*Escenarios!$F$11/Escenarios!$F$12+BO594</f>
        <v>0.63226921962997551</v>
      </c>
      <c r="BQ594" s="121">
        <f>0.0526*BL594*Observaciones!$F593^1.218</f>
        <v>0</v>
      </c>
      <c r="BR594" s="121">
        <f>BQ594*Constantes!$F$38</f>
        <v>0</v>
      </c>
      <c r="BS594" s="121">
        <f t="shared" si="89"/>
        <v>0</v>
      </c>
      <c r="BT594" s="15"/>
      <c r="BU594" s="74">
        <v>588</v>
      </c>
      <c r="BV594" s="75">
        <f>0.0526*Observaciones!$F593^2.218</f>
        <v>0</v>
      </c>
      <c r="BW594" s="75">
        <f>IF(Observaciones!$F593&gt;0.05*$CA$7,((Observaciones!$F593-0.05*$CA$7)^2)/(Observaciones!$F593+0.95*$CA$7),0)</f>
        <v>0</v>
      </c>
      <c r="BX594" s="75">
        <f>0.0526*BW594*Observaciones!$F593^1.218</f>
        <v>0</v>
      </c>
      <c r="BY594" s="27"/>
      <c r="BZ594" s="27"/>
      <c r="CA594" s="103"/>
      <c r="CB594" s="37"/>
    </row>
    <row r="595" spans="2:80" s="2" customFormat="1" ht="14.5" x14ac:dyDescent="0.35">
      <c r="B595" s="36"/>
      <c r="C595" s="74">
        <v>589</v>
      </c>
      <c r="D595" s="146">
        <f>ETo!$I594*((1-Constantes!$D$19)*ETo!$K594+ETo!$L594)</f>
        <v>1.3437365034326005</v>
      </c>
      <c r="E595" s="75">
        <f>MIN(D595*Constantes!$D$17,0.8*(H594+Observaciones!$F594-F595-G595-Constantes!$D$14))</f>
        <v>1.295453414787744E-2</v>
      </c>
      <c r="F595" s="75">
        <f>IF(Observaciones!$F594&gt;0.05*Constantes!$D$18,((Observaciones!$F594-0.05*Constantes!$D$18)^2)/(Observaciones!$F594+0.95*Constantes!$D$18),0)</f>
        <v>0</v>
      </c>
      <c r="G595" s="75">
        <f>MAX(0,H594+Observaciones!$F594-F595-Constantes!$D$13)</f>
        <v>0</v>
      </c>
      <c r="H595" s="75">
        <f>H594+Observaciones!$F594-F595-E595-G595-I594</f>
        <v>25.503015697412266</v>
      </c>
      <c r="I595" s="75">
        <f>MAX(0,(H595-Constantes!$D$14)*(1-EXP(-Constantes!$D$22)))</f>
        <v>4.1517997433231131E-5</v>
      </c>
      <c r="J595" s="75">
        <f t="shared" si="81"/>
        <v>118.44568228753666</v>
      </c>
      <c r="K595" s="75">
        <f>MAX(0,(J595-Constantes!$D$13)*(1-EXP(-Constantes!$D$23)))</f>
        <v>0.53841015606450737</v>
      </c>
      <c r="L595" s="75">
        <f t="shared" si="82"/>
        <v>0.53845167406194061</v>
      </c>
      <c r="M595" s="75">
        <f>0.0526*F595*Observaciones!$F594^1.218</f>
        <v>0</v>
      </c>
      <c r="N595" s="75">
        <f>M595*Constantes!$D$38</f>
        <v>0</v>
      </c>
      <c r="O595" s="75">
        <f t="shared" si="83"/>
        <v>0</v>
      </c>
      <c r="P595" s="15"/>
      <c r="Q595" s="120">
        <v>589</v>
      </c>
      <c r="R595" s="146">
        <f>ETo!$I594*((1-Constantes!$E$19)*ETo!$K594+ETo!$L594)</f>
        <v>1.3439404346843591</v>
      </c>
      <c r="S595" s="121">
        <f>MIN(R595*Constantes!$E$17,0.8*(V594+Observaciones!$F594-T595-U595-Constantes!$D$14))</f>
        <v>1.2684136322064887E-2</v>
      </c>
      <c r="T595" s="121">
        <f>IF(Observaciones!$F594&gt;0.05*Constantes!$E$18,((Observaciones!$F594-0.05*Constantes!$E$18)^2)/(Observaciones!$F594+0.95*Constantes!$E$18),0)</f>
        <v>0</v>
      </c>
      <c r="U595" s="121">
        <f>MAX(0,V594+Observaciones!$F594-T595-Constantes!$D$13)</f>
        <v>0</v>
      </c>
      <c r="V595" s="121">
        <f>V594+Observaciones!$F594-T595-S595-U595-W594</f>
        <v>25.502952751264278</v>
      </c>
      <c r="W595" s="121">
        <f>MAX(0,(V595-Constantes!$D$14)*(1-EXP(-Constantes!$D$22)))</f>
        <v>4.065139921287304E-5</v>
      </c>
      <c r="X595" s="119">
        <f>X594+(Entradas!$E$19*U595-Y594)/(800*Entradas!$D$44)</f>
        <v>0</v>
      </c>
      <c r="Y595" s="119">
        <f>8000*Entradas!$D$45*X595/Constantes!$E$32</f>
        <v>0</v>
      </c>
      <c r="Z595" s="119">
        <f>10*Escenarios!$E$11*T595</f>
        <v>0</v>
      </c>
      <c r="AA595" s="119">
        <f>10*Escenarios!$E$11*Y595</f>
        <v>0</v>
      </c>
      <c r="AB595" s="119">
        <f>0.001*Observaciones!$F594*Escenarios!$E$9</f>
        <v>0</v>
      </c>
      <c r="AC595" s="119">
        <f>Observaciones!$I594</f>
        <v>0</v>
      </c>
      <c r="AD595" s="119">
        <f>MIN(0.0005*ETo!$M594*Escenarios!$E$9*(AH594/Constantes!$E$27)^(2/3),AH594+Z595+AA595+AB595+AC595)</f>
        <v>3.4096430880842945</v>
      </c>
      <c r="AE595" s="119">
        <f>MIN(Constantes!$E$26*(AH594/Constantes!$E$27)^(2/3),AH594+Z595+AA595+AB595+AC595-AD595)</f>
        <v>16.784265753461721</v>
      </c>
      <c r="AF595" s="119">
        <f>MIN(Entradas!$E$20,AH594+Z595+AA595+AB595+AC595-AD595-AE595)</f>
        <v>1</v>
      </c>
      <c r="AG595" s="119">
        <f>MAX(0,AH594+Z595+AA595+AB595+AC595-AD595-AE595-AF595-Constantes!$E$27)</f>
        <v>0</v>
      </c>
      <c r="AH595" s="119">
        <f t="shared" si="84"/>
        <v>5104.0822204287088</v>
      </c>
      <c r="AI595" s="119">
        <f>(Escenarios!$E$11*S595+0.1*AD595)/(Escenarios!$E$12)</f>
        <v>2.2244771769133375E-2</v>
      </c>
      <c r="AJ595" s="119">
        <f>AG595/10/Escenarios!$E$12</f>
        <v>0</v>
      </c>
      <c r="AK595" s="119">
        <f>(Escenarios!$E$11*U595+0.1*AE595)/(Escenarios!$E$12)</f>
        <v>4.7955045009890639E-2</v>
      </c>
      <c r="AL595" s="121">
        <f t="shared" si="85"/>
        <v>124.47198421070267</v>
      </c>
      <c r="AM595" s="121">
        <f>MAX(0,(AL595-Constantes!$D$13)*(1-EXP(-Constantes!$D$23)))</f>
        <v>0.58003686409657584</v>
      </c>
      <c r="AN595" s="121">
        <f>AJ595+W595*Escenarios!$E$11/Escenarios!$E$12+AM595</f>
        <v>0.58007693476151423</v>
      </c>
      <c r="AO595" s="121">
        <f>0.0526*AJ595*Observaciones!$F594^1.218</f>
        <v>0</v>
      </c>
      <c r="AP595" s="121">
        <f>AO595*Constantes!$E$38</f>
        <v>0</v>
      </c>
      <c r="AQ595" s="121">
        <f t="shared" si="86"/>
        <v>0</v>
      </c>
      <c r="AR595" s="15"/>
      <c r="AS595" s="74">
        <v>589</v>
      </c>
      <c r="AT595" s="146">
        <f>ETo!$I594*((1-Constantes!$F$19)*ETo!$K594+ETo!$L594)</f>
        <v>1.3445893068490455</v>
      </c>
      <c r="AU595" s="121">
        <f>MIN(AT595*Constantes!$F$17,0.8*(AX594+Observaciones!$F594-AV595-AW595-Constantes!$D$14))</f>
        <v>1.1822268809990533E-2</v>
      </c>
      <c r="AV595" s="121">
        <f>IF(Observaciones!$F594&gt;0.05*Constantes!$F$18,((Observaciones!$F594-0.05*Constantes!$F$18)^2)/(Observaciones!$F594+0.95*Constantes!$F$18),0)</f>
        <v>0</v>
      </c>
      <c r="AW595" s="121">
        <f>MAX(0,AX594+Observaciones!$F594-AV595-Constantes!$D$13)</f>
        <v>0</v>
      </c>
      <c r="AX595" s="121">
        <f>AX594+Observaciones!$F594-AV595-AU595-AW595-AY594</f>
        <v>25.502752116367169</v>
      </c>
      <c r="AY595" s="121">
        <f>MAX(0,(AX595-Constantes!$D$14)*(1-EXP(-Constantes!$D$22)))</f>
        <v>3.7889199295433884E-5</v>
      </c>
      <c r="AZ595" s="119">
        <f>AZ594+(Entradas!$F$19*AW595-BA594)/(800*Entradas!$D$44)</f>
        <v>0</v>
      </c>
      <c r="BA595" s="119">
        <f>8000*Entradas!$D$45*AZ595/Constantes!$F$32</f>
        <v>0</v>
      </c>
      <c r="BB595" s="119">
        <f>10*Escenarios!$F$11*AV595</f>
        <v>0</v>
      </c>
      <c r="BC595" s="119">
        <f>10*Escenarios!$F$11*BA595</f>
        <v>0</v>
      </c>
      <c r="BD595" s="119">
        <f>0.001*Observaciones!$F594*Escenarios!$F$9</f>
        <v>0</v>
      </c>
      <c r="BE595" s="119">
        <f>Observaciones!$I594</f>
        <v>0</v>
      </c>
      <c r="BF595" s="119">
        <f>MIN(0.0005*ETo!$M594*Escenarios!$F$9*(BJ594/Constantes!$F$27)^(2/3),BJ594+BB595+BE595+BC595+BD595)</f>
        <v>5.0177934206688741</v>
      </c>
      <c r="BG595" s="119">
        <f>MIN(Constantes!$F$26*(BJ594/Constantes!$F$27)^(2/3),BJ594+BB595+BC595+BD595+BE595-BF595)</f>
        <v>24.700526152664576</v>
      </c>
      <c r="BH595" s="119">
        <f>MIN(Entradas!$F$20,BJ594+BB595+BC595+BD595+BE595-BF595-BG595)</f>
        <v>1</v>
      </c>
      <c r="BI595" s="119">
        <f>MAX(0,BJ594+BB595+BC595+BD595+BE595-BF595-BG595-BH595-Constantes!$F$27)</f>
        <v>0</v>
      </c>
      <c r="BJ595" s="119">
        <f t="shared" si="87"/>
        <v>1113.0368421466196</v>
      </c>
      <c r="BK595" s="119">
        <f>(Escenarios!$F$11*AU595+0.1*BF595)/(Escenarios!$F$12)</f>
        <v>2.5483263222759289E-2</v>
      </c>
      <c r="BL595" s="119">
        <f>BI595/10/Escenarios!$F$12</f>
        <v>0</v>
      </c>
      <c r="BM595" s="119">
        <f>(Escenarios!$F$11*AW595+0.1*BG595)/(Escenarios!$F$12)</f>
        <v>7.0572931864755939E-2</v>
      </c>
      <c r="BN595" s="121">
        <f t="shared" si="88"/>
        <v>131.44439159500561</v>
      </c>
      <c r="BO595" s="121">
        <f>MAX(0,(BN595-Constantes!$D$13)*(1-EXP(-Constantes!$D$23)))</f>
        <v>0.6281987999184927</v>
      </c>
      <c r="BP595" s="121">
        <f>BL595+AY595*Escenarios!$F$11/Escenarios!$F$12+BO595</f>
        <v>0.62823452402068558</v>
      </c>
      <c r="BQ595" s="121">
        <f>0.0526*BL595*Observaciones!$F594^1.218</f>
        <v>0</v>
      </c>
      <c r="BR595" s="121">
        <f>BQ595*Constantes!$F$38</f>
        <v>0</v>
      </c>
      <c r="BS595" s="121">
        <f t="shared" si="89"/>
        <v>0</v>
      </c>
      <c r="BT595" s="15"/>
      <c r="BU595" s="74">
        <v>589</v>
      </c>
      <c r="BV595" s="75">
        <f>0.0526*Observaciones!$F594^2.218</f>
        <v>0</v>
      </c>
      <c r="BW595" s="75">
        <f>IF(Observaciones!$F594&gt;0.05*$CA$7,((Observaciones!$F594-0.05*$CA$7)^2)/(Observaciones!$F594+0.95*$CA$7),0)</f>
        <v>0</v>
      </c>
      <c r="BX595" s="75">
        <f>0.0526*BW595*Observaciones!$F594^1.218</f>
        <v>0</v>
      </c>
      <c r="BY595" s="27"/>
      <c r="BZ595" s="27"/>
      <c r="CA595" s="103"/>
      <c r="CB595" s="37"/>
    </row>
    <row r="596" spans="2:80" s="2" customFormat="1" ht="14.5" x14ac:dyDescent="0.35">
      <c r="B596" s="36"/>
      <c r="C596" s="74">
        <v>590</v>
      </c>
      <c r="D596" s="146">
        <f>ETo!$I595*((1-Constantes!$D$19)*ETo!$K595+ETo!$L595)</f>
        <v>1.3362531558232855</v>
      </c>
      <c r="E596" s="75">
        <f>MIN(D596*Constantes!$D$17,0.8*(H595+Observaciones!$F595-F596-G596-Constantes!$D$14))</f>
        <v>2.4125579298100775E-3</v>
      </c>
      <c r="F596" s="75">
        <f>IF(Observaciones!$F595&gt;0.05*Constantes!$D$18,((Observaciones!$F595-0.05*Constantes!$D$18)^2)/(Observaciones!$F595+0.95*Constantes!$D$18),0)</f>
        <v>0</v>
      </c>
      <c r="G596" s="75">
        <f>MAX(0,H595+Observaciones!$F595-F596-Constantes!$D$13)</f>
        <v>0</v>
      </c>
      <c r="H596" s="75">
        <f>H595+Observaciones!$F595-F596-E596-G596-I595</f>
        <v>25.500561621485023</v>
      </c>
      <c r="I596" s="75">
        <f>MAX(0,(H596-Constantes!$D$14)*(1-EXP(-Constantes!$D$22)))</f>
        <v>7.7320089471385773E-6</v>
      </c>
      <c r="J596" s="75">
        <f t="shared" si="81"/>
        <v>117.90727213147215</v>
      </c>
      <c r="K596" s="75">
        <f>MAX(0,(J596-Constantes!$D$13)*(1-EXP(-Constantes!$D$23)))</f>
        <v>0.53469108545474564</v>
      </c>
      <c r="L596" s="75">
        <f t="shared" si="82"/>
        <v>0.53469881746369274</v>
      </c>
      <c r="M596" s="75">
        <f>0.0526*F596*Observaciones!$F595^1.218</f>
        <v>0</v>
      </c>
      <c r="N596" s="75">
        <f>M596*Constantes!$D$38</f>
        <v>0</v>
      </c>
      <c r="O596" s="75">
        <f t="shared" si="83"/>
        <v>0</v>
      </c>
      <c r="P596" s="15"/>
      <c r="Q596" s="120">
        <v>590</v>
      </c>
      <c r="R596" s="146">
        <f>ETo!$I595*((1-Constantes!$E$19)*ETo!$K595+ETo!$L595)</f>
        <v>1.3364553379453856</v>
      </c>
      <c r="S596" s="121">
        <f>MIN(R596*Constantes!$E$17,0.8*(V595+Observaciones!$F595-T596-U596-Constantes!$D$14))</f>
        <v>2.3622010114195294E-3</v>
      </c>
      <c r="T596" s="121">
        <f>IF(Observaciones!$F595&gt;0.05*Constantes!$E$18,((Observaciones!$F595-0.05*Constantes!$E$18)^2)/(Observaciones!$F595+0.95*Constantes!$E$18),0)</f>
        <v>0</v>
      </c>
      <c r="U596" s="121">
        <f>MAX(0,V595+Observaciones!$F595-T596-Constantes!$D$13)</f>
        <v>0</v>
      </c>
      <c r="V596" s="121">
        <f>V595+Observaciones!$F595-T596-S596-U596-W595</f>
        <v>25.500549898853645</v>
      </c>
      <c r="W596" s="121">
        <f>MAX(0,(V596-Constantes!$D$14)*(1-EXP(-Constantes!$D$22)))</f>
        <v>7.5706200168476205E-6</v>
      </c>
      <c r="X596" s="119">
        <f>X595+(Entradas!$E$19*U596-Y595)/(800*Entradas!$D$44)</f>
        <v>0</v>
      </c>
      <c r="Y596" s="119">
        <f>8000*Entradas!$D$45*X596/Constantes!$E$32</f>
        <v>0</v>
      </c>
      <c r="Z596" s="119">
        <f>10*Escenarios!$E$11*T596</f>
        <v>0</v>
      </c>
      <c r="AA596" s="119">
        <f>10*Escenarios!$E$11*Y596</f>
        <v>0</v>
      </c>
      <c r="AB596" s="119">
        <f>0.001*Observaciones!$F595*Escenarios!$E$9</f>
        <v>0</v>
      </c>
      <c r="AC596" s="119">
        <f>Observaciones!$I595</f>
        <v>0</v>
      </c>
      <c r="AD596" s="119">
        <f>MIN(0.0005*ETo!$M595*Escenarios!$E$9*(AH595/Constantes!$E$27)^(2/3),AH595+Z596+AA596+AB596+AC596)</f>
        <v>3.3795296935232666</v>
      </c>
      <c r="AE596" s="119">
        <f>MIN(Constantes!$E$26*(AH595/Constantes!$E$27)^(2/3),AH595+Z596+AA596+AB596+AC596-AD596)</f>
        <v>16.737963231787209</v>
      </c>
      <c r="AF596" s="119">
        <f>MIN(Entradas!$E$20,AH595+Z596+AA596+AB596+AC596-AD596-AE596)</f>
        <v>1</v>
      </c>
      <c r="AG596" s="119">
        <f>MAX(0,AH595+Z596+AA596+AB596+AC596-AD596-AE596-AF596-Constantes!$E$27)</f>
        <v>0</v>
      </c>
      <c r="AH596" s="119">
        <f t="shared" si="84"/>
        <v>5082.9647275033985</v>
      </c>
      <c r="AI596" s="119">
        <f>(Escenarios!$E$11*S596+0.1*AD596)/(Escenarios!$E$12)</f>
        <v>1.1984254407037155E-2</v>
      </c>
      <c r="AJ596" s="119">
        <f>AG596/10/Escenarios!$E$12</f>
        <v>0</v>
      </c>
      <c r="AK596" s="119">
        <f>(Escenarios!$E$11*U596+0.1*AE596)/(Escenarios!$E$12)</f>
        <v>4.7822752090820597E-2</v>
      </c>
      <c r="AL596" s="121">
        <f t="shared" si="85"/>
        <v>123.93977009869693</v>
      </c>
      <c r="AM596" s="121">
        <f>MAX(0,(AL596-Constantes!$D$13)*(1-EXP(-Constantes!$D$23)))</f>
        <v>0.57636059268942219</v>
      </c>
      <c r="AN596" s="121">
        <f>AJ596+W596*Escenarios!$E$11/Escenarios!$E$12+AM596</f>
        <v>0.57636805515772449</v>
      </c>
      <c r="AO596" s="121">
        <f>0.0526*AJ596*Observaciones!$F595^1.218</f>
        <v>0</v>
      </c>
      <c r="AP596" s="121">
        <f>AO596*Constantes!$E$38</f>
        <v>0</v>
      </c>
      <c r="AQ596" s="121">
        <f t="shared" si="86"/>
        <v>0</v>
      </c>
      <c r="AR596" s="15"/>
      <c r="AS596" s="74">
        <v>590</v>
      </c>
      <c r="AT596" s="146">
        <f>ETo!$I595*((1-Constantes!$F$19)*ETo!$K595+ETo!$L595)</f>
        <v>1.3370986446975228</v>
      </c>
      <c r="AU596" s="121">
        <f>MIN(AT596*Constantes!$F$17,0.8*(AX595+Observaciones!$F595-AV596-AW596-Constantes!$D$14))</f>
        <v>2.2016930937326152E-3</v>
      </c>
      <c r="AV596" s="121">
        <f>IF(Observaciones!$F595&gt;0.05*Constantes!$F$18,((Observaciones!$F595-0.05*Constantes!$F$18)^2)/(Observaciones!$F595+0.95*Constantes!$F$18),0)</f>
        <v>0</v>
      </c>
      <c r="AW596" s="121">
        <f>MAX(0,AX595+Observaciones!$F595-AV596-Constantes!$D$13)</f>
        <v>0</v>
      </c>
      <c r="AX596" s="121">
        <f>AX595+Observaciones!$F595-AV596-AU596-AW596-AY595</f>
        <v>25.500512534074144</v>
      </c>
      <c r="AY596" s="121">
        <f>MAX(0,(AX596-Constantes!$D$14)*(1-EXP(-Constantes!$D$22)))</f>
        <v>7.0562080559091886E-6</v>
      </c>
      <c r="AZ596" s="119">
        <f>AZ595+(Entradas!$F$19*AW596-BA595)/(800*Entradas!$D$44)</f>
        <v>0</v>
      </c>
      <c r="BA596" s="119">
        <f>8000*Entradas!$D$45*AZ596/Constantes!$F$32</f>
        <v>0</v>
      </c>
      <c r="BB596" s="119">
        <f>10*Escenarios!$F$11*AV596</f>
        <v>0</v>
      </c>
      <c r="BC596" s="119">
        <f>10*Escenarios!$F$11*BA596</f>
        <v>0</v>
      </c>
      <c r="BD596" s="119">
        <f>0.001*Observaciones!$F595*Escenarios!$F$9</f>
        <v>0</v>
      </c>
      <c r="BE596" s="119">
        <f>Observaciones!$I595</f>
        <v>0</v>
      </c>
      <c r="BF596" s="119">
        <f>MIN(0.0005*ETo!$M595*Escenarios!$F$9*(BJ595/Constantes!$F$27)^(2/3),BJ595+BB596+BE596+BC596+BD596)</f>
        <v>4.8975345690507197</v>
      </c>
      <c r="BG596" s="119">
        <f>MIN(Constantes!$F$26*(BJ595/Constantes!$F$27)^(2/3),BJ595+BB596+BC596+BD596+BE596-BF596)</f>
        <v>24.256260775065567</v>
      </c>
      <c r="BH596" s="119">
        <f>MIN(Entradas!$F$20,BJ595+BB596+BC596+BD596+BE596-BF596-BG596)</f>
        <v>1</v>
      </c>
      <c r="BI596" s="119">
        <f>MAX(0,BJ595+BB596+BC596+BD596+BE596-BF596-BG596-BH596-Constantes!$F$27)</f>
        <v>0</v>
      </c>
      <c r="BJ596" s="119">
        <f t="shared" si="87"/>
        <v>1082.8830468025033</v>
      </c>
      <c r="BK596" s="119">
        <f>(Escenarios!$F$11*AU596+0.1*BF596)/(Escenarios!$F$12)</f>
        <v>1.6068837971378522E-2</v>
      </c>
      <c r="BL596" s="119">
        <f>BI596/10/Escenarios!$F$12</f>
        <v>0</v>
      </c>
      <c r="BM596" s="119">
        <f>(Escenarios!$F$11*AW596+0.1*BG596)/(Escenarios!$F$12)</f>
        <v>6.9303602214473056E-2</v>
      </c>
      <c r="BN596" s="121">
        <f t="shared" si="88"/>
        <v>130.88549639730158</v>
      </c>
      <c r="BO596" s="121">
        <f>MAX(0,(BN596-Constantes!$D$13)*(1-EXP(-Constantes!$D$23)))</f>
        <v>0.62433822879013345</v>
      </c>
      <c r="BP596" s="121">
        <f>BL596+AY596*Escenarios!$F$11/Escenarios!$F$12+BO596</f>
        <v>0.62434488178630043</v>
      </c>
      <c r="BQ596" s="121">
        <f>0.0526*BL596*Observaciones!$F595^1.218</f>
        <v>0</v>
      </c>
      <c r="BR596" s="121">
        <f>BQ596*Constantes!$F$38</f>
        <v>0</v>
      </c>
      <c r="BS596" s="121">
        <f t="shared" si="89"/>
        <v>0</v>
      </c>
      <c r="BT596" s="15"/>
      <c r="BU596" s="74">
        <v>590</v>
      </c>
      <c r="BV596" s="75">
        <f>0.0526*Observaciones!$F595^2.218</f>
        <v>0</v>
      </c>
      <c r="BW596" s="75">
        <f>IF(Observaciones!$F595&gt;0.05*$CA$7,((Observaciones!$F595-0.05*$CA$7)^2)/(Observaciones!$F595+0.95*$CA$7),0)</f>
        <v>0</v>
      </c>
      <c r="BX596" s="75">
        <f>0.0526*BW596*Observaciones!$F595^1.218</f>
        <v>0</v>
      </c>
      <c r="BY596" s="27"/>
      <c r="BZ596" s="27"/>
      <c r="CA596" s="103"/>
      <c r="CB596" s="37"/>
    </row>
    <row r="597" spans="2:80" s="2" customFormat="1" ht="14.5" x14ac:dyDescent="0.35">
      <c r="B597" s="36"/>
      <c r="C597" s="74">
        <v>591</v>
      </c>
      <c r="D597" s="146">
        <f>ETo!$I596*((1-Constantes!$D$19)*ETo!$K596+ETo!$L596)</f>
        <v>0</v>
      </c>
      <c r="E597" s="75">
        <f>MIN(D597*Constantes!$D$17,0.8*(H596+Observaciones!$F596-F597-G597-Constantes!$D$14))</f>
        <v>0</v>
      </c>
      <c r="F597" s="75">
        <f>IF(Observaciones!$F596&gt;0.05*Constantes!$D$18,((Observaciones!$F596-0.05*Constantes!$D$18)^2)/(Observaciones!$F596+0.95*Constantes!$D$18),0)</f>
        <v>0</v>
      </c>
      <c r="G597" s="75">
        <f>MAX(0,H596+Observaciones!$F596-F597-Constantes!$D$13)</f>
        <v>0</v>
      </c>
      <c r="H597" s="75">
        <f>H596+Observaciones!$F596-F597-E597-G597-I596</f>
        <v>25.500553889476077</v>
      </c>
      <c r="I597" s="75">
        <f>MAX(0,(H597-Constantes!$D$14)*(1-EXP(-Constantes!$D$22)))</f>
        <v>7.6255600951191005E-6</v>
      </c>
      <c r="J597" s="75">
        <f t="shared" si="81"/>
        <v>117.37258104601742</v>
      </c>
      <c r="K597" s="75">
        <f>MAX(0,(J597-Constantes!$D$13)*(1-EXP(-Constantes!$D$23)))</f>
        <v>0.53099770434219085</v>
      </c>
      <c r="L597" s="75">
        <f t="shared" si="82"/>
        <v>0.53100532990228599</v>
      </c>
      <c r="M597" s="75">
        <f>0.0526*F597*Observaciones!$F596^1.218</f>
        <v>0</v>
      </c>
      <c r="N597" s="75">
        <f>M597*Constantes!$D$38</f>
        <v>0</v>
      </c>
      <c r="O597" s="75">
        <f t="shared" si="83"/>
        <v>0</v>
      </c>
      <c r="P597" s="15"/>
      <c r="Q597" s="120">
        <v>591</v>
      </c>
      <c r="R597" s="146">
        <f>ETo!$I596*((1-Constantes!$E$19)*ETo!$K596+ETo!$L596)</f>
        <v>0</v>
      </c>
      <c r="S597" s="121">
        <f>MIN(R597*Constantes!$E$17,0.8*(V596+Observaciones!$F596-T597-U597-Constantes!$D$14))</f>
        <v>0</v>
      </c>
      <c r="T597" s="121">
        <f>IF(Observaciones!$F596&gt;0.05*Constantes!$E$18,((Observaciones!$F596-0.05*Constantes!$E$18)^2)/(Observaciones!$F596+0.95*Constantes!$E$18),0)</f>
        <v>0</v>
      </c>
      <c r="U597" s="121">
        <f>MAX(0,V596+Observaciones!$F596-T597-Constantes!$D$13)</f>
        <v>0</v>
      </c>
      <c r="V597" s="121">
        <f>V596+Observaciones!$F596-T597-S597-U597-W596</f>
        <v>25.500542328233628</v>
      </c>
      <c r="W597" s="121">
        <f>MAX(0,(V597-Constantes!$D$14)*(1-EXP(-Constantes!$D$22)))</f>
        <v>7.4663930539036388E-6</v>
      </c>
      <c r="X597" s="119">
        <f>X596+(Entradas!$E$19*U597-Y596)/(800*Entradas!$D$44)</f>
        <v>0</v>
      </c>
      <c r="Y597" s="119">
        <f>8000*Entradas!$D$45*X597/Constantes!$E$32</f>
        <v>0</v>
      </c>
      <c r="Z597" s="119">
        <f>10*Escenarios!$E$11*T597</f>
        <v>0</v>
      </c>
      <c r="AA597" s="119">
        <f>10*Escenarios!$E$11*Y597</f>
        <v>0</v>
      </c>
      <c r="AB597" s="119">
        <f>0.001*Observaciones!$F596*Escenarios!$E$9</f>
        <v>0</v>
      </c>
      <c r="AC597" s="119">
        <f>Observaciones!$I596</f>
        <v>0</v>
      </c>
      <c r="AD597" s="119">
        <f>MIN(0.0005*ETo!$M596*Escenarios!$E$9*(AH596/Constantes!$E$27)^(2/3),AH596+Z597+AA597+AB597+AC597)</f>
        <v>0</v>
      </c>
      <c r="AE597" s="119">
        <f>MIN(Constantes!$E$26*(AH596/Constantes!$E$27)^(2/3),AH596+Z597+AA597+AB597+AC597-AD597)</f>
        <v>16.691763870907348</v>
      </c>
      <c r="AF597" s="119">
        <f>MIN(Entradas!$E$20,AH596+Z597+AA597+AB597+AC597-AD597-AE597)</f>
        <v>1</v>
      </c>
      <c r="AG597" s="119">
        <f>MAX(0,AH596+Z597+AA597+AB597+AC597-AD597-AE597-AF597-Constantes!$E$27)</f>
        <v>0</v>
      </c>
      <c r="AH597" s="119">
        <f t="shared" si="84"/>
        <v>5065.2729636324912</v>
      </c>
      <c r="AI597" s="119">
        <f>(Escenarios!$E$11*S597+0.1*AD597)/(Escenarios!$E$12)</f>
        <v>0</v>
      </c>
      <c r="AJ597" s="119">
        <f>AG597/10/Escenarios!$E$12</f>
        <v>0</v>
      </c>
      <c r="AK597" s="119">
        <f>(Escenarios!$E$11*U597+0.1*AE597)/(Escenarios!$E$12)</f>
        <v>4.7690753916878138E-2</v>
      </c>
      <c r="AL597" s="121">
        <f t="shared" si="85"/>
        <v>123.41110025992438</v>
      </c>
      <c r="AM597" s="121">
        <f>MAX(0,(AL597-Constantes!$D$13)*(1-EXP(-Constantes!$D$23)))</f>
        <v>0.57270880336579943</v>
      </c>
      <c r="AN597" s="121">
        <f>AJ597+W597*Escenarios!$E$11/Escenarios!$E$12+AM597</f>
        <v>0.57271616309609541</v>
      </c>
      <c r="AO597" s="121">
        <f>0.0526*AJ597*Observaciones!$F596^1.218</f>
        <v>0</v>
      </c>
      <c r="AP597" s="121">
        <f>AO597*Constantes!$E$38</f>
        <v>0</v>
      </c>
      <c r="AQ597" s="121">
        <f t="shared" si="86"/>
        <v>0</v>
      </c>
      <c r="AR597" s="15"/>
      <c r="AS597" s="74">
        <v>591</v>
      </c>
      <c r="AT597" s="146">
        <f>ETo!$I596*((1-Constantes!$F$19)*ETo!$K596+ETo!$L596)</f>
        <v>0</v>
      </c>
      <c r="AU597" s="121">
        <f>MIN(AT597*Constantes!$F$17,0.8*(AX596+Observaciones!$F596-AV597-AW597-Constantes!$D$14))</f>
        <v>0</v>
      </c>
      <c r="AV597" s="121">
        <f>IF(Observaciones!$F596&gt;0.05*Constantes!$F$18,((Observaciones!$F596-0.05*Constantes!$F$18)^2)/(Observaciones!$F596+0.95*Constantes!$F$18),0)</f>
        <v>0</v>
      </c>
      <c r="AW597" s="121">
        <f>MAX(0,AX596+Observaciones!$F596-AV597-Constantes!$D$13)</f>
        <v>0</v>
      </c>
      <c r="AX597" s="121">
        <f>AX596+Observaciones!$F596-AV597-AU597-AW597-AY596</f>
        <v>25.500505477866088</v>
      </c>
      <c r="AY597" s="121">
        <f>MAX(0,(AX597-Constantes!$D$14)*(1-EXP(-Constantes!$D$22)))</f>
        <v>6.9590631544570555E-6</v>
      </c>
      <c r="AZ597" s="119">
        <f>AZ596+(Entradas!$F$19*AW597-BA596)/(800*Entradas!$D$44)</f>
        <v>0</v>
      </c>
      <c r="BA597" s="119">
        <f>8000*Entradas!$D$45*AZ597/Constantes!$F$32</f>
        <v>0</v>
      </c>
      <c r="BB597" s="119">
        <f>10*Escenarios!$F$11*AV597</f>
        <v>0</v>
      </c>
      <c r="BC597" s="119">
        <f>10*Escenarios!$F$11*BA597</f>
        <v>0</v>
      </c>
      <c r="BD597" s="119">
        <f>0.001*Observaciones!$F596*Escenarios!$F$9</f>
        <v>0</v>
      </c>
      <c r="BE597" s="119">
        <f>Observaciones!$I596</f>
        <v>0</v>
      </c>
      <c r="BF597" s="119">
        <f>MIN(0.0005*ETo!$M596*Escenarios!$F$9*(BJ596/Constantes!$F$27)^(2/3),BJ596+BB597+BE597+BC597+BD597)</f>
        <v>0</v>
      </c>
      <c r="BG597" s="119">
        <f>MIN(Constantes!$F$26*(BJ596/Constantes!$F$27)^(2/3),BJ596+BB597+BC597+BD597+BE597-BF597)</f>
        <v>23.816166771597569</v>
      </c>
      <c r="BH597" s="119">
        <f>MIN(Entradas!$F$20,BJ596+BB597+BC597+BD597+BE597-BF597-BG597)</f>
        <v>1</v>
      </c>
      <c r="BI597" s="119">
        <f>MAX(0,BJ596+BB597+BC597+BD597+BE597-BF597-BG597-BH597-Constantes!$F$27)</f>
        <v>0</v>
      </c>
      <c r="BJ597" s="119">
        <f t="shared" si="87"/>
        <v>1058.0668800309056</v>
      </c>
      <c r="BK597" s="119">
        <f>(Escenarios!$F$11*AU597+0.1*BF597)/(Escenarios!$F$12)</f>
        <v>0</v>
      </c>
      <c r="BL597" s="119">
        <f>BI597/10/Escenarios!$F$12</f>
        <v>0</v>
      </c>
      <c r="BM597" s="119">
        <f>(Escenarios!$F$11*AW597+0.1*BG597)/(Escenarios!$F$12)</f>
        <v>6.8046190775993054E-2</v>
      </c>
      <c r="BN597" s="121">
        <f t="shared" si="88"/>
        <v>130.32920435928744</v>
      </c>
      <c r="BO597" s="121">
        <f>MAX(0,(BN597-Constantes!$D$13)*(1-EXP(-Constantes!$D$23)))</f>
        <v>0.62049563899921023</v>
      </c>
      <c r="BP597" s="121">
        <f>BL597+AY597*Escenarios!$F$11/Escenarios!$F$12+BO597</f>
        <v>0.62050220040161297</v>
      </c>
      <c r="BQ597" s="121">
        <f>0.0526*BL597*Observaciones!$F596^1.218</f>
        <v>0</v>
      </c>
      <c r="BR597" s="121">
        <f>BQ597*Constantes!$F$38</f>
        <v>0</v>
      </c>
      <c r="BS597" s="121">
        <f t="shared" si="89"/>
        <v>0</v>
      </c>
      <c r="BT597" s="15"/>
      <c r="BU597" s="74">
        <v>591</v>
      </c>
      <c r="BV597" s="75">
        <f>0.0526*Observaciones!$F596^2.218</f>
        <v>0</v>
      </c>
      <c r="BW597" s="75">
        <f>IF(Observaciones!$F596&gt;0.05*$CA$7,((Observaciones!$F596-0.05*$CA$7)^2)/(Observaciones!$F596+0.95*$CA$7),0)</f>
        <v>0</v>
      </c>
      <c r="BX597" s="75">
        <f>0.0526*BW597*Observaciones!$F596^1.218</f>
        <v>0</v>
      </c>
      <c r="BY597" s="27"/>
      <c r="BZ597" s="27"/>
      <c r="CA597" s="103"/>
      <c r="CB597" s="37"/>
    </row>
    <row r="598" spans="2:80" s="2" customFormat="1" ht="14.5" x14ac:dyDescent="0.35">
      <c r="B598" s="36"/>
      <c r="C598" s="74">
        <v>592</v>
      </c>
      <c r="D598" s="146">
        <f>ETo!$I597*((1-Constantes!$D$19)*ETo!$K597+ETo!$L597)</f>
        <v>0</v>
      </c>
      <c r="E598" s="75">
        <f>MIN(D598*Constantes!$D$17,0.8*(H597+Observaciones!$F597-F598-G598-Constantes!$D$14))</f>
        <v>0</v>
      </c>
      <c r="F598" s="75">
        <f>IF(Observaciones!$F597&gt;0.05*Constantes!$D$18,((Observaciones!$F597-0.05*Constantes!$D$18)^2)/(Observaciones!$F597+0.95*Constantes!$D$18),0)</f>
        <v>0</v>
      </c>
      <c r="G598" s="75">
        <f>MAX(0,H597+Observaciones!$F597-F598-Constantes!$D$13)</f>
        <v>0</v>
      </c>
      <c r="H598" s="75">
        <f>H597+Observaciones!$F597-F598-E598-G598-I597</f>
        <v>25.500546263915982</v>
      </c>
      <c r="I598" s="75">
        <f>MAX(0,(H598-Constantes!$D$14)*(1-EXP(-Constantes!$D$22)))</f>
        <v>7.5205767558947202E-6</v>
      </c>
      <c r="J598" s="75">
        <f t="shared" si="81"/>
        <v>116.84158334167523</v>
      </c>
      <c r="K598" s="75">
        <f>MAX(0,(J598-Constantes!$D$13)*(1-EXP(-Constantes!$D$23)))</f>
        <v>0.52732983527652377</v>
      </c>
      <c r="L598" s="75">
        <f t="shared" si="82"/>
        <v>0.52733735585327968</v>
      </c>
      <c r="M598" s="75">
        <f>0.0526*F598*Observaciones!$F597^1.218</f>
        <v>0</v>
      </c>
      <c r="N598" s="75">
        <f>M598*Constantes!$D$38</f>
        <v>0</v>
      </c>
      <c r="O598" s="75">
        <f t="shared" si="83"/>
        <v>0</v>
      </c>
      <c r="P598" s="15"/>
      <c r="Q598" s="120">
        <v>592</v>
      </c>
      <c r="R598" s="146">
        <f>ETo!$I597*((1-Constantes!$E$19)*ETo!$K597+ETo!$L597)</f>
        <v>0</v>
      </c>
      <c r="S598" s="121">
        <f>MIN(R598*Constantes!$E$17,0.8*(V597+Observaciones!$F597-T598-U598-Constantes!$D$14))</f>
        <v>0</v>
      </c>
      <c r="T598" s="121">
        <f>IF(Observaciones!$F597&gt;0.05*Constantes!$E$18,((Observaciones!$F597-0.05*Constantes!$E$18)^2)/(Observaciones!$F597+0.95*Constantes!$E$18),0)</f>
        <v>0</v>
      </c>
      <c r="U598" s="121">
        <f>MAX(0,V597+Observaciones!$F597-T598-Constantes!$D$13)</f>
        <v>0</v>
      </c>
      <c r="V598" s="121">
        <f>V597+Observaciones!$F597-T598-S598-U598-W597</f>
        <v>25.500534861840574</v>
      </c>
      <c r="W598" s="121">
        <f>MAX(0,(V598-Constantes!$D$14)*(1-EXP(-Constantes!$D$22)))</f>
        <v>7.3636010143598668E-6</v>
      </c>
      <c r="X598" s="119">
        <f>X597+(Entradas!$E$19*U598-Y597)/(800*Entradas!$D$44)</f>
        <v>0</v>
      </c>
      <c r="Y598" s="119">
        <f>8000*Entradas!$D$45*X598/Constantes!$E$32</f>
        <v>0</v>
      </c>
      <c r="Z598" s="119">
        <f>10*Escenarios!$E$11*T598</f>
        <v>0</v>
      </c>
      <c r="AA598" s="119">
        <f>10*Escenarios!$E$11*Y598</f>
        <v>0</v>
      </c>
      <c r="AB598" s="119">
        <f>0.001*Observaciones!$F597*Escenarios!$E$9</f>
        <v>0</v>
      </c>
      <c r="AC598" s="119">
        <f>Observaciones!$I597</f>
        <v>0</v>
      </c>
      <c r="AD598" s="119">
        <f>MIN(0.0005*ETo!$M597*Escenarios!$E$9*(AH597/Constantes!$E$27)^(2/3),AH597+Z598+AA598+AB598+AC598)</f>
        <v>0</v>
      </c>
      <c r="AE598" s="119">
        <f>MIN(Constantes!$E$26*(AH597/Constantes!$E$27)^(2/3),AH597+Z598+AA598+AB598+AC598-AD598)</f>
        <v>16.65300980593593</v>
      </c>
      <c r="AF598" s="119">
        <f>MIN(Entradas!$E$20,AH597+Z598+AA598+AB598+AC598-AD598-AE598)</f>
        <v>1</v>
      </c>
      <c r="AG598" s="119">
        <f>MAX(0,AH597+Z598+AA598+AB598+AC598-AD598-AE598-AF598-Constantes!$E$27)</f>
        <v>0</v>
      </c>
      <c r="AH598" s="119">
        <f t="shared" si="84"/>
        <v>5047.6199538265555</v>
      </c>
      <c r="AI598" s="119">
        <f>(Escenarios!$E$11*S598+0.1*AD598)/(Escenarios!$E$12)</f>
        <v>0</v>
      </c>
      <c r="AJ598" s="119">
        <f>AG598/10/Escenarios!$E$12</f>
        <v>0</v>
      </c>
      <c r="AK598" s="119">
        <f>(Escenarios!$E$11*U598+0.1*AE598)/(Escenarios!$E$12)</f>
        <v>4.7580028016959805E-2</v>
      </c>
      <c r="AL598" s="121">
        <f t="shared" si="85"/>
        <v>122.88597148457555</v>
      </c>
      <c r="AM598" s="121">
        <f>MAX(0,(AL598-Constantes!$D$13)*(1-EXP(-Constantes!$D$23)))</f>
        <v>0.5690814739539336</v>
      </c>
      <c r="AN598" s="121">
        <f>AJ598+W598*Escenarios!$E$11/Escenarios!$E$12+AM598</f>
        <v>0.56908873236064772</v>
      </c>
      <c r="AO598" s="121">
        <f>0.0526*AJ598*Observaciones!$F597^1.218</f>
        <v>0</v>
      </c>
      <c r="AP598" s="121">
        <f>AO598*Constantes!$E$38</f>
        <v>0</v>
      </c>
      <c r="AQ598" s="121">
        <f t="shared" si="86"/>
        <v>0</v>
      </c>
      <c r="AR598" s="15"/>
      <c r="AS598" s="74">
        <v>592</v>
      </c>
      <c r="AT598" s="146">
        <f>ETo!$I597*((1-Constantes!$F$19)*ETo!$K597+ETo!$L597)</f>
        <v>0</v>
      </c>
      <c r="AU598" s="121">
        <f>MIN(AT598*Constantes!$F$17,0.8*(AX597+Observaciones!$F597-AV598-AW598-Constantes!$D$14))</f>
        <v>0</v>
      </c>
      <c r="AV598" s="121">
        <f>IF(Observaciones!$F597&gt;0.05*Constantes!$F$18,((Observaciones!$F597-0.05*Constantes!$F$18)^2)/(Observaciones!$F597+0.95*Constantes!$F$18),0)</f>
        <v>0</v>
      </c>
      <c r="AW598" s="121">
        <f>MAX(0,AX597+Observaciones!$F597-AV598-Constantes!$D$13)</f>
        <v>0</v>
      </c>
      <c r="AX598" s="121">
        <f>AX597+Observaciones!$F597-AV598-AU598-AW598-AY597</f>
        <v>25.500498518802935</v>
      </c>
      <c r="AY598" s="121">
        <f>MAX(0,(AX598-Constantes!$D$14)*(1-EXP(-Constantes!$D$22)))</f>
        <v>6.8632556755763511E-6</v>
      </c>
      <c r="AZ598" s="119">
        <f>AZ597+(Entradas!$F$19*AW598-BA597)/(800*Entradas!$D$44)</f>
        <v>0</v>
      </c>
      <c r="BA598" s="119">
        <f>8000*Entradas!$D$45*AZ598/Constantes!$F$32</f>
        <v>0</v>
      </c>
      <c r="BB598" s="119">
        <f>10*Escenarios!$F$11*AV598</f>
        <v>0</v>
      </c>
      <c r="BC598" s="119">
        <f>10*Escenarios!$F$11*BA598</f>
        <v>0</v>
      </c>
      <c r="BD598" s="119">
        <f>0.001*Observaciones!$F597*Escenarios!$F$9</f>
        <v>0</v>
      </c>
      <c r="BE598" s="119">
        <f>Observaciones!$I597</f>
        <v>0</v>
      </c>
      <c r="BF598" s="119">
        <f>MIN(0.0005*ETo!$M597*Escenarios!$F$9*(BJ597/Constantes!$F$27)^(2/3),BJ597+BB598+BE598+BC598+BD598)</f>
        <v>0</v>
      </c>
      <c r="BG598" s="119">
        <f>MIN(Constantes!$F$26*(BJ597/Constantes!$F$27)^(2/3),BJ597+BB598+BC598+BD598+BE598-BF598)</f>
        <v>23.45090315294016</v>
      </c>
      <c r="BH598" s="119">
        <f>MIN(Entradas!$F$20,BJ597+BB598+BC598+BD598+BE598-BF598-BG598)</f>
        <v>1</v>
      </c>
      <c r="BI598" s="119">
        <f>MAX(0,BJ597+BB598+BC598+BD598+BE598-BF598-BG598-BH598-Constantes!$F$27)</f>
        <v>0</v>
      </c>
      <c r="BJ598" s="119">
        <f t="shared" si="87"/>
        <v>1033.6159768779655</v>
      </c>
      <c r="BK598" s="119">
        <f>(Escenarios!$F$11*AU598+0.1*BF598)/(Escenarios!$F$12)</f>
        <v>0</v>
      </c>
      <c r="BL598" s="119">
        <f>BI598/10/Escenarios!$F$12</f>
        <v>0</v>
      </c>
      <c r="BM598" s="119">
        <f>(Escenarios!$F$11*AW598+0.1*BG598)/(Escenarios!$F$12)</f>
        <v>6.7002580436971895E-2</v>
      </c>
      <c r="BN598" s="121">
        <f t="shared" si="88"/>
        <v>129.77571130072519</v>
      </c>
      <c r="BO598" s="121">
        <f>MAX(0,(BN598-Constantes!$D$13)*(1-EXP(-Constantes!$D$23)))</f>
        <v>0.61667238317162254</v>
      </c>
      <c r="BP598" s="121">
        <f>BL598+AY598*Escenarios!$F$11/Escenarios!$F$12+BO598</f>
        <v>0.61667885424125957</v>
      </c>
      <c r="BQ598" s="121">
        <f>0.0526*BL598*Observaciones!$F597^1.218</f>
        <v>0</v>
      </c>
      <c r="BR598" s="121">
        <f>BQ598*Constantes!$F$38</f>
        <v>0</v>
      </c>
      <c r="BS598" s="121">
        <f t="shared" si="89"/>
        <v>0</v>
      </c>
      <c r="BT598" s="15"/>
      <c r="BU598" s="74">
        <v>592</v>
      </c>
      <c r="BV598" s="75">
        <f>0.0526*Observaciones!$F597^2.218</f>
        <v>0</v>
      </c>
      <c r="BW598" s="75">
        <f>IF(Observaciones!$F597&gt;0.05*$CA$7,((Observaciones!$F597-0.05*$CA$7)^2)/(Observaciones!$F597+0.95*$CA$7),0)</f>
        <v>0</v>
      </c>
      <c r="BX598" s="75">
        <f>0.0526*BW598*Observaciones!$F597^1.218</f>
        <v>0</v>
      </c>
      <c r="BY598" s="27"/>
      <c r="BZ598" s="27"/>
      <c r="CA598" s="103"/>
      <c r="CB598" s="37"/>
    </row>
    <row r="599" spans="2:80" s="2" customFormat="1" ht="14.5" x14ac:dyDescent="0.35">
      <c r="B599" s="36"/>
      <c r="C599" s="74">
        <v>593</v>
      </c>
      <c r="D599" s="146">
        <f>ETo!$I598*((1-Constantes!$D$19)*ETo!$K598+ETo!$L598)</f>
        <v>0</v>
      </c>
      <c r="E599" s="75">
        <f>MIN(D599*Constantes!$D$17,0.8*(H598+Observaciones!$F598-F599-G599-Constantes!$D$14))</f>
        <v>0</v>
      </c>
      <c r="F599" s="75">
        <f>IF(Observaciones!$F598&gt;0.05*Constantes!$D$18,((Observaciones!$F598-0.05*Constantes!$D$18)^2)/(Observaciones!$F598+0.95*Constantes!$D$18),0)</f>
        <v>0</v>
      </c>
      <c r="G599" s="75">
        <f>MAX(0,H598+Observaciones!$F598-F599-Constantes!$D$13)</f>
        <v>0</v>
      </c>
      <c r="H599" s="75">
        <f>H598+Observaciones!$F598-F599-E599-G599-I598</f>
        <v>25.500538743339227</v>
      </c>
      <c r="I599" s="75">
        <f>MAX(0,(H599-Constantes!$D$14)*(1-EXP(-Constantes!$D$22)))</f>
        <v>7.4170387533265165E-6</v>
      </c>
      <c r="J599" s="75">
        <f t="shared" si="81"/>
        <v>116.31425350639871</v>
      </c>
      <c r="K599" s="75">
        <f>MAX(0,(J599-Constantes!$D$13)*(1-EXP(-Constantes!$D$23)))</f>
        <v>0.52368730203316405</v>
      </c>
      <c r="L599" s="75">
        <f t="shared" si="82"/>
        <v>0.52369471907191734</v>
      </c>
      <c r="M599" s="75">
        <f>0.0526*F599*Observaciones!$F598^1.218</f>
        <v>0</v>
      </c>
      <c r="N599" s="75">
        <f>M599*Constantes!$D$38</f>
        <v>0</v>
      </c>
      <c r="O599" s="75">
        <f t="shared" si="83"/>
        <v>0</v>
      </c>
      <c r="P599" s="15"/>
      <c r="Q599" s="120">
        <v>593</v>
      </c>
      <c r="R599" s="146">
        <f>ETo!$I598*((1-Constantes!$E$19)*ETo!$K598+ETo!$L598)</f>
        <v>0</v>
      </c>
      <c r="S599" s="121">
        <f>MIN(R599*Constantes!$E$17,0.8*(V598+Observaciones!$F598-T599-U599-Constantes!$D$14))</f>
        <v>0</v>
      </c>
      <c r="T599" s="121">
        <f>IF(Observaciones!$F598&gt;0.05*Constantes!$E$18,((Observaciones!$F598-0.05*Constantes!$E$18)^2)/(Observaciones!$F598+0.95*Constantes!$E$18),0)</f>
        <v>0</v>
      </c>
      <c r="U599" s="121">
        <f>MAX(0,V598+Observaciones!$F598-T599-Constantes!$D$13)</f>
        <v>0</v>
      </c>
      <c r="V599" s="121">
        <f>V598+Observaciones!$F598-T599-S599-U599-W598</f>
        <v>25.50052749823956</v>
      </c>
      <c r="W599" s="121">
        <f>MAX(0,(V599-Constantes!$D$14)*(1-EXP(-Constantes!$D$22)))</f>
        <v>7.262224143203324E-6</v>
      </c>
      <c r="X599" s="119">
        <f>X598+(Entradas!$E$19*U599-Y598)/(800*Entradas!$D$44)</f>
        <v>0</v>
      </c>
      <c r="Y599" s="119">
        <f>8000*Entradas!$D$45*X599/Constantes!$E$32</f>
        <v>0</v>
      </c>
      <c r="Z599" s="119">
        <f>10*Escenarios!$E$11*T599</f>
        <v>0</v>
      </c>
      <c r="AA599" s="119">
        <f>10*Escenarios!$E$11*Y599</f>
        <v>0</v>
      </c>
      <c r="AB599" s="119">
        <f>0.001*Observaciones!$F598*Escenarios!$E$9</f>
        <v>0</v>
      </c>
      <c r="AC599" s="119">
        <f>Observaciones!$I598</f>
        <v>0</v>
      </c>
      <c r="AD599" s="119">
        <f>MIN(0.0005*ETo!$M598*Escenarios!$E$9*(AH598/Constantes!$E$27)^(2/3),AH598+Z599+AA599+AB599+AC599)</f>
        <v>0</v>
      </c>
      <c r="AE599" s="119">
        <f>MIN(Constantes!$E$26*(AH598/Constantes!$E$27)^(2/3),AH598+Z599+AA599+AB599+AC599-AD599)</f>
        <v>16.614295634805508</v>
      </c>
      <c r="AF599" s="119">
        <f>MIN(Entradas!$E$20,AH598+Z599+AA599+AB599+AC599-AD599-AE599)</f>
        <v>1</v>
      </c>
      <c r="AG599" s="119">
        <f>MAX(0,AH598+Z599+AA599+AB599+AC599-AD599-AE599-AF599-Constantes!$E$27)</f>
        <v>0</v>
      </c>
      <c r="AH599" s="119">
        <f t="shared" si="84"/>
        <v>5030.0056581917497</v>
      </c>
      <c r="AI599" s="119">
        <f>(Escenarios!$E$11*S599+0.1*AD599)/(Escenarios!$E$12)</f>
        <v>0</v>
      </c>
      <c r="AJ599" s="119">
        <f>AG599/10/Escenarios!$E$12</f>
        <v>0</v>
      </c>
      <c r="AK599" s="119">
        <f>(Escenarios!$E$11*U599+0.1*AE599)/(Escenarios!$E$12)</f>
        <v>4.7469416099444314E-2</v>
      </c>
      <c r="AL599" s="121">
        <f t="shared" si="85"/>
        <v>122.36435942672107</v>
      </c>
      <c r="AM599" s="121">
        <f>MAX(0,(AL599-Constantes!$D$13)*(1-EXP(-Constantes!$D$23)))</f>
        <v>0.56547843628420669</v>
      </c>
      <c r="AN599" s="121">
        <f>AJ599+W599*Escenarios!$E$11/Escenarios!$E$12+AM599</f>
        <v>0.56548559476229066</v>
      </c>
      <c r="AO599" s="121">
        <f>0.0526*AJ599*Observaciones!$F598^1.218</f>
        <v>0</v>
      </c>
      <c r="AP599" s="121">
        <f>AO599*Constantes!$E$38</f>
        <v>0</v>
      </c>
      <c r="AQ599" s="121">
        <f t="shared" si="86"/>
        <v>0</v>
      </c>
      <c r="AR599" s="15"/>
      <c r="AS599" s="74">
        <v>593</v>
      </c>
      <c r="AT599" s="146">
        <f>ETo!$I598*((1-Constantes!$F$19)*ETo!$K598+ETo!$L598)</f>
        <v>0</v>
      </c>
      <c r="AU599" s="121">
        <f>MIN(AT599*Constantes!$F$17,0.8*(AX598+Observaciones!$F598-AV599-AW599-Constantes!$D$14))</f>
        <v>0</v>
      </c>
      <c r="AV599" s="121">
        <f>IF(Observaciones!$F598&gt;0.05*Constantes!$F$18,((Observaciones!$F598-0.05*Constantes!$F$18)^2)/(Observaciones!$F598+0.95*Constantes!$F$18),0)</f>
        <v>0</v>
      </c>
      <c r="AW599" s="121">
        <f>MAX(0,AX598+Observaciones!$F598-AV599-Constantes!$D$13)</f>
        <v>0</v>
      </c>
      <c r="AX599" s="121">
        <f>AX598+Observaciones!$F598-AV599-AU599-AW599-AY598</f>
        <v>25.500491655547261</v>
      </c>
      <c r="AY599" s="121">
        <f>MAX(0,(AX599-Constantes!$D$14)*(1-EXP(-Constantes!$D$22)))</f>
        <v>6.7687672065746866E-6</v>
      </c>
      <c r="AZ599" s="119">
        <f>AZ598+(Entradas!$F$19*AW599-BA598)/(800*Entradas!$D$44)</f>
        <v>0</v>
      </c>
      <c r="BA599" s="119">
        <f>8000*Entradas!$D$45*AZ599/Constantes!$F$32</f>
        <v>0</v>
      </c>
      <c r="BB599" s="119">
        <f>10*Escenarios!$F$11*AV599</f>
        <v>0</v>
      </c>
      <c r="BC599" s="119">
        <f>10*Escenarios!$F$11*BA599</f>
        <v>0</v>
      </c>
      <c r="BD599" s="119">
        <f>0.001*Observaciones!$F598*Escenarios!$F$9</f>
        <v>0</v>
      </c>
      <c r="BE599" s="119">
        <f>Observaciones!$I598</f>
        <v>0</v>
      </c>
      <c r="BF599" s="119">
        <f>MIN(0.0005*ETo!$M598*Escenarios!$F$9*(BJ598/Constantes!$F$27)^(2/3),BJ598+BB599+BE599+BC599+BD599)</f>
        <v>0</v>
      </c>
      <c r="BG599" s="119">
        <f>MIN(Constantes!$F$26*(BJ598/Constantes!$F$27)^(2/3),BJ598+BB599+BC599+BD599+BE599-BF599)</f>
        <v>23.088212033626228</v>
      </c>
      <c r="BH599" s="119">
        <f>MIN(Entradas!$F$20,BJ598+BB599+BC599+BD599+BE599-BF599-BG599)</f>
        <v>1</v>
      </c>
      <c r="BI599" s="119">
        <f>MAX(0,BJ598+BB599+BC599+BD599+BE599-BF599-BG599-BH599-Constantes!$F$27)</f>
        <v>0</v>
      </c>
      <c r="BJ599" s="119">
        <f t="shared" si="87"/>
        <v>1009.5277648443393</v>
      </c>
      <c r="BK599" s="119">
        <f>(Escenarios!$F$11*AU599+0.1*BF599)/(Escenarios!$F$12)</f>
        <v>0</v>
      </c>
      <c r="BL599" s="119">
        <f>BI599/10/Escenarios!$F$12</f>
        <v>0</v>
      </c>
      <c r="BM599" s="119">
        <f>(Escenarios!$F$11*AW599+0.1*BG599)/(Escenarios!$F$12)</f>
        <v>6.5966320096074935E-2</v>
      </c>
      <c r="BN599" s="121">
        <f t="shared" si="88"/>
        <v>129.22500523764964</v>
      </c>
      <c r="BO599" s="121">
        <f>MAX(0,(BN599-Constantes!$D$13)*(1-EXP(-Constantes!$D$23)))</f>
        <v>0.61286837852807619</v>
      </c>
      <c r="BP599" s="121">
        <f>BL599+AY599*Escenarios!$F$11/Escenarios!$F$12+BO599</f>
        <v>0.61287476050858525</v>
      </c>
      <c r="BQ599" s="121">
        <f>0.0526*BL599*Observaciones!$F598^1.218</f>
        <v>0</v>
      </c>
      <c r="BR599" s="121">
        <f>BQ599*Constantes!$F$38</f>
        <v>0</v>
      </c>
      <c r="BS599" s="121">
        <f t="shared" si="89"/>
        <v>0</v>
      </c>
      <c r="BT599" s="15"/>
      <c r="BU599" s="74">
        <v>593</v>
      </c>
      <c r="BV599" s="75">
        <f>0.0526*Observaciones!$F598^2.218</f>
        <v>0</v>
      </c>
      <c r="BW599" s="75">
        <f>IF(Observaciones!$F598&gt;0.05*$CA$7,((Observaciones!$F598-0.05*$CA$7)^2)/(Observaciones!$F598+0.95*$CA$7),0)</f>
        <v>0</v>
      </c>
      <c r="BX599" s="75">
        <f>0.0526*BW599*Observaciones!$F598^1.218</f>
        <v>0</v>
      </c>
      <c r="BY599" s="27"/>
      <c r="BZ599" s="27"/>
      <c r="CA599" s="103"/>
      <c r="CB599" s="37"/>
    </row>
    <row r="600" spans="2:80" s="2" customFormat="1" ht="14.5" x14ac:dyDescent="0.35">
      <c r="B600" s="36"/>
      <c r="C600" s="74">
        <v>594</v>
      </c>
      <c r="D600" s="146">
        <f>ETo!$I599*((1-Constantes!$D$19)*ETo!$K599+ETo!$L599)</f>
        <v>1.3128378720681093</v>
      </c>
      <c r="E600" s="75">
        <f>MIN(D600*Constantes!$D$17,0.8*(H599+Observaciones!$F599-F600-G600-Constantes!$D$14))</f>
        <v>4.309946713789259E-4</v>
      </c>
      <c r="F600" s="75">
        <f>IF(Observaciones!$F599&gt;0.05*Constantes!$D$18,((Observaciones!$F599-0.05*Constantes!$D$18)^2)/(Observaciones!$F599+0.95*Constantes!$D$18),0)</f>
        <v>0</v>
      </c>
      <c r="G600" s="75">
        <f>MAX(0,H599+Observaciones!$F599-F600-Constantes!$D$13)</f>
        <v>0</v>
      </c>
      <c r="H600" s="75">
        <f>H599+Observaciones!$F599-F600-E600-G600-I599</f>
        <v>25.500100331629096</v>
      </c>
      <c r="I600" s="75">
        <f>MAX(0,(H600-Constantes!$D$14)*(1-EXP(-Constantes!$D$22)))</f>
        <v>1.381295186371613E-6</v>
      </c>
      <c r="J600" s="75">
        <f t="shared" si="81"/>
        <v>115.79056620436555</v>
      </c>
      <c r="K600" s="75">
        <f>MAX(0,(J600-Constantes!$D$13)*(1-EXP(-Constantes!$D$23)))</f>
        <v>0.52006992960480369</v>
      </c>
      <c r="L600" s="75">
        <f t="shared" si="82"/>
        <v>0.52007131089999004</v>
      </c>
      <c r="M600" s="75">
        <f>0.0526*F600*Observaciones!$F599^1.218</f>
        <v>0</v>
      </c>
      <c r="N600" s="75">
        <f>M600*Constantes!$D$38</f>
        <v>0</v>
      </c>
      <c r="O600" s="75">
        <f t="shared" si="83"/>
        <v>0</v>
      </c>
      <c r="P600" s="15"/>
      <c r="Q600" s="120">
        <v>594</v>
      </c>
      <c r="R600" s="146">
        <f>ETo!$I599*((1-Constantes!$E$19)*ETo!$K599+ETo!$L599)</f>
        <v>1.313034130696803</v>
      </c>
      <c r="S600" s="121">
        <f>MIN(R600*Constantes!$E$17,0.8*(V599+Observaciones!$F599-T600-U600-Constantes!$D$14))</f>
        <v>4.219985916449787E-4</v>
      </c>
      <c r="T600" s="121">
        <f>IF(Observaciones!$F599&gt;0.05*Constantes!$E$18,((Observaciones!$F599-0.05*Constantes!$E$18)^2)/(Observaciones!$F599+0.95*Constantes!$E$18),0)</f>
        <v>0</v>
      </c>
      <c r="U600" s="121">
        <f>MAX(0,V599+Observaciones!$F599-T600-Constantes!$D$13)</f>
        <v>0</v>
      </c>
      <c r="V600" s="121">
        <f>V599+Observaciones!$F599-T600-S600-U600-W599</f>
        <v>25.500098237423771</v>
      </c>
      <c r="W600" s="121">
        <f>MAX(0,(V600-Constantes!$D$14)*(1-EXP(-Constantes!$D$22)))</f>
        <v>1.3524636428147536E-6</v>
      </c>
      <c r="X600" s="119">
        <f>X599+(Entradas!$E$19*U600-Y599)/(800*Entradas!$D$44)</f>
        <v>0</v>
      </c>
      <c r="Y600" s="119">
        <f>8000*Entradas!$D$45*X600/Constantes!$E$32</f>
        <v>0</v>
      </c>
      <c r="Z600" s="119">
        <f>10*Escenarios!$E$11*T600</f>
        <v>0</v>
      </c>
      <c r="AA600" s="119">
        <f>10*Escenarios!$E$11*Y600</f>
        <v>0</v>
      </c>
      <c r="AB600" s="119">
        <f>0.001*Observaciones!$F599*Escenarios!$E$9</f>
        <v>0</v>
      </c>
      <c r="AC600" s="119">
        <f>Observaciones!$I599</f>
        <v>0</v>
      </c>
      <c r="AD600" s="119">
        <f>MIN(0.0005*ETo!$M599*Escenarios!$E$9*(AH599/Constantes!$E$27)^(2/3),AH599+Z600+AA600+AB600+AC600)</f>
        <v>3.2812991875208315</v>
      </c>
      <c r="AE600" s="119">
        <f>MIN(Constantes!$E$26*(AH599/Constantes!$E$27)^(2/3),AH599+Z600+AA600+AB600+AC600-AD600)</f>
        <v>16.575621356872873</v>
      </c>
      <c r="AF600" s="119">
        <f>MIN(Entradas!$E$20,AH599+Z600+AA600+AB600+AC600-AD600-AE600)</f>
        <v>1</v>
      </c>
      <c r="AG600" s="119">
        <f>MAX(0,AH599+Z600+AA600+AB600+AC600-AD600-AE600-AF600-Constantes!$E$27)</f>
        <v>0</v>
      </c>
      <c r="AH600" s="119">
        <f t="shared" si="84"/>
        <v>5009.148737647356</v>
      </c>
      <c r="AI600" s="119">
        <f>(Escenarios!$E$11*S600+0.1*AD600)/(Escenarios!$E$12)</f>
        <v>9.7911105761095702E-3</v>
      </c>
      <c r="AJ600" s="119">
        <f>AG600/10/Escenarios!$E$12</f>
        <v>0</v>
      </c>
      <c r="AK600" s="119">
        <f>(Escenarios!$E$11*U600+0.1*AE600)/(Escenarios!$E$12)</f>
        <v>4.7358918162493928E-2</v>
      </c>
      <c r="AL600" s="121">
        <f t="shared" si="85"/>
        <v>121.84623990859934</v>
      </c>
      <c r="AM600" s="121">
        <f>MAX(0,(AL600-Constantes!$D$13)*(1-EXP(-Constantes!$D$23)))</f>
        <v>0.56189952334862014</v>
      </c>
      <c r="AN600" s="121">
        <f>AJ600+W600*Escenarios!$E$11/Escenarios!$E$12+AM600</f>
        <v>0.5619008564913538</v>
      </c>
      <c r="AO600" s="121">
        <f>0.0526*AJ600*Observaciones!$F599^1.218</f>
        <v>0</v>
      </c>
      <c r="AP600" s="121">
        <f>AO600*Constantes!$E$38</f>
        <v>0</v>
      </c>
      <c r="AQ600" s="121">
        <f t="shared" si="86"/>
        <v>0</v>
      </c>
      <c r="AR600" s="15"/>
      <c r="AS600" s="74">
        <v>594</v>
      </c>
      <c r="AT600" s="146">
        <f>ETo!$I599*((1-Constantes!$F$19)*ETo!$K599+ETo!$L599)</f>
        <v>1.31365858996992</v>
      </c>
      <c r="AU600" s="121">
        <f>MIN(AT600*Constantes!$F$17,0.8*(AX599+Observaciones!$F599-AV600-AW600-Constantes!$D$14))</f>
        <v>3.9332443780608632E-4</v>
      </c>
      <c r="AV600" s="121">
        <f>IF(Observaciones!$F599&gt;0.05*Constantes!$F$18,((Observaciones!$F599-0.05*Constantes!$F$18)^2)/(Observaciones!$F599+0.95*Constantes!$F$18),0)</f>
        <v>0</v>
      </c>
      <c r="AW600" s="121">
        <f>MAX(0,AX599+Observaciones!$F599-AV600-Constantes!$D$13)</f>
        <v>0</v>
      </c>
      <c r="AX600" s="121">
        <f>AX599+Observaciones!$F599-AV600-AU600-AW600-AY599</f>
        <v>25.500091562342249</v>
      </c>
      <c r="AY600" s="121">
        <f>MAX(0,(AX600-Constantes!$D$14)*(1-EXP(-Constantes!$D$22)))</f>
        <v>1.2605658229678541E-6</v>
      </c>
      <c r="AZ600" s="119">
        <f>AZ599+(Entradas!$F$19*AW600-BA599)/(800*Entradas!$D$44)</f>
        <v>0</v>
      </c>
      <c r="BA600" s="119">
        <f>8000*Entradas!$D$45*AZ600/Constantes!$F$32</f>
        <v>0</v>
      </c>
      <c r="BB600" s="119">
        <f>10*Escenarios!$F$11*AV600</f>
        <v>0</v>
      </c>
      <c r="BC600" s="119">
        <f>10*Escenarios!$F$11*BA600</f>
        <v>0</v>
      </c>
      <c r="BD600" s="119">
        <f>0.001*Observaciones!$F599*Escenarios!$F$9</f>
        <v>0</v>
      </c>
      <c r="BE600" s="119">
        <f>Observaciones!$I599</f>
        <v>0</v>
      </c>
      <c r="BF600" s="119">
        <f>MIN(0.0005*ETo!$M599*Escenarios!$F$9*(BJ599/Constantes!$F$27)^(2/3),BJ599+BB600+BE600+BC600+BD600)</f>
        <v>4.4992385326143625</v>
      </c>
      <c r="BG600" s="119">
        <f>MIN(Constantes!$F$26*(BJ599/Constantes!$F$27)^(2/3),BJ599+BB600+BC600+BD600+BE600-BF600)</f>
        <v>22.728093370606285</v>
      </c>
      <c r="BH600" s="119">
        <f>MIN(Entradas!$F$20,BJ599+BB600+BC600+BD600+BE600-BF600-BG600)</f>
        <v>1</v>
      </c>
      <c r="BI600" s="119">
        <f>MAX(0,BJ599+BB600+BC600+BD600+BE600-BF600-BG600-BH600-Constantes!$F$27)</f>
        <v>0</v>
      </c>
      <c r="BJ600" s="119">
        <f t="shared" si="87"/>
        <v>981.30043294111863</v>
      </c>
      <c r="BK600" s="119">
        <f>(Escenarios!$F$11*AU600+0.1*BF600)/(Escenarios!$F$12)</f>
        <v>1.3225815991686773E-2</v>
      </c>
      <c r="BL600" s="119">
        <f>BI600/10/Escenarios!$F$12</f>
        <v>0</v>
      </c>
      <c r="BM600" s="119">
        <f>(Escenarios!$F$11*AW600+0.1*BG600)/(Escenarios!$F$12)</f>
        <v>6.4937409630303672E-2</v>
      </c>
      <c r="BN600" s="121">
        <f t="shared" si="88"/>
        <v>128.67707426875188</v>
      </c>
      <c r="BO600" s="121">
        <f>MAX(0,(BN600-Constantes!$D$13)*(1-EXP(-Constantes!$D$23)))</f>
        <v>0.60908354286022559</v>
      </c>
      <c r="BP600" s="121">
        <f>BL600+AY600*Escenarios!$F$11/Escenarios!$F$12+BO600</f>
        <v>0.60908473139371577</v>
      </c>
      <c r="BQ600" s="121">
        <f>0.0526*BL600*Observaciones!$F599^1.218</f>
        <v>0</v>
      </c>
      <c r="BR600" s="121">
        <f>BQ600*Constantes!$F$38</f>
        <v>0</v>
      </c>
      <c r="BS600" s="121">
        <f t="shared" si="89"/>
        <v>0</v>
      </c>
      <c r="BT600" s="15"/>
      <c r="BU600" s="74">
        <v>594</v>
      </c>
      <c r="BV600" s="75">
        <f>0.0526*Observaciones!$F599^2.218</f>
        <v>0</v>
      </c>
      <c r="BW600" s="75">
        <f>IF(Observaciones!$F599&gt;0.05*$CA$7,((Observaciones!$F599-0.05*$CA$7)^2)/(Observaciones!$F599+0.95*$CA$7),0)</f>
        <v>0</v>
      </c>
      <c r="BX600" s="75">
        <f>0.0526*BW600*Observaciones!$F599^1.218</f>
        <v>0</v>
      </c>
      <c r="BY600" s="27"/>
      <c r="BZ600" s="27"/>
      <c r="CA600" s="103"/>
      <c r="CB600" s="37"/>
    </row>
    <row r="601" spans="2:80" s="2" customFormat="1" ht="14.5" x14ac:dyDescent="0.35">
      <c r="B601" s="36"/>
      <c r="C601" s="74">
        <v>595</v>
      </c>
      <c r="D601" s="146">
        <f>ETo!$I600*((1-Constantes!$D$19)*ETo!$K600+ETo!$L600)</f>
        <v>1.3125944014818525</v>
      </c>
      <c r="E601" s="75">
        <f>MIN(D601*Constantes!$D$17,0.8*(H600+Observaciones!$F600-F601-G601-Constantes!$D$14))</f>
        <v>8.0265303273563412E-5</v>
      </c>
      <c r="F601" s="75">
        <f>IF(Observaciones!$F600&gt;0.05*Constantes!$D$18,((Observaciones!$F600-0.05*Constantes!$D$18)^2)/(Observaciones!$F600+0.95*Constantes!$D$18),0)</f>
        <v>0</v>
      </c>
      <c r="G601" s="75">
        <f>MAX(0,H600+Observaciones!$F600-F601-Constantes!$D$13)</f>
        <v>0</v>
      </c>
      <c r="H601" s="75">
        <f>H600+Observaciones!$F600-F601-E601-G601-I600</f>
        <v>25.500018685030636</v>
      </c>
      <c r="I601" s="75">
        <f>MAX(0,(H601-Constantes!$D$14)*(1-EXP(-Constantes!$D$22)))</f>
        <v>2.5724233826235289E-7</v>
      </c>
      <c r="J601" s="75">
        <f t="shared" si="81"/>
        <v>115.27049627476075</v>
      </c>
      <c r="K601" s="75">
        <f>MAX(0,(J601-Constantes!$D$13)*(1-EXP(-Constantes!$D$23)))</f>
        <v>0.51647754419299807</v>
      </c>
      <c r="L601" s="75">
        <f t="shared" si="82"/>
        <v>0.51647780143533628</v>
      </c>
      <c r="M601" s="75">
        <f>0.0526*F601*Observaciones!$F600^1.218</f>
        <v>0</v>
      </c>
      <c r="N601" s="75">
        <f>M601*Constantes!$D$38</f>
        <v>0</v>
      </c>
      <c r="O601" s="75">
        <f t="shared" si="83"/>
        <v>0</v>
      </c>
      <c r="P601" s="15"/>
      <c r="Q601" s="120">
        <v>595</v>
      </c>
      <c r="R601" s="146">
        <f>ETo!$I600*((1-Constantes!$E$19)*ETo!$K600+ETo!$L600)</f>
        <v>1.3127901159944992</v>
      </c>
      <c r="S601" s="121">
        <f>MIN(R601*Constantes!$E$17,0.8*(V600+Observaciones!$F600-T601-U601-Constantes!$D$14))</f>
        <v>7.8589939013795637E-5</v>
      </c>
      <c r="T601" s="121">
        <f>IF(Observaciones!$F600&gt;0.05*Constantes!$E$18,((Observaciones!$F600-0.05*Constantes!$E$18)^2)/(Observaciones!$F600+0.95*Constantes!$E$18),0)</f>
        <v>0</v>
      </c>
      <c r="U601" s="121">
        <f>MAX(0,V600+Observaciones!$F600-T601-Constantes!$D$13)</f>
        <v>0</v>
      </c>
      <c r="V601" s="121">
        <f>V600+Observaciones!$F600-T601-S601-U601-W600</f>
        <v>25.500018295021114</v>
      </c>
      <c r="W601" s="121">
        <f>MAX(0,(V601-Constantes!$D$14)*(1-EXP(-Constantes!$D$22)))</f>
        <v>2.5187296192853667E-7</v>
      </c>
      <c r="X601" s="119">
        <f>X600+(Entradas!$E$19*U601-Y600)/(800*Entradas!$D$44)</f>
        <v>0</v>
      </c>
      <c r="Y601" s="119">
        <f>8000*Entradas!$D$45*X601/Constantes!$E$32</f>
        <v>0</v>
      </c>
      <c r="Z601" s="119">
        <f>10*Escenarios!$E$11*T601</f>
        <v>0</v>
      </c>
      <c r="AA601" s="119">
        <f>10*Escenarios!$E$11*Y601</f>
        <v>0</v>
      </c>
      <c r="AB601" s="119">
        <f>0.001*Observaciones!$F600*Escenarios!$E$9</f>
        <v>0</v>
      </c>
      <c r="AC601" s="119">
        <f>Observaciones!$I600</f>
        <v>0</v>
      </c>
      <c r="AD601" s="119">
        <f>MIN(0.0005*ETo!$M600*Escenarios!$E$9*(AH600/Constantes!$E$27)^(2/3),AH600+Z601+AA601+AB601+AC601)</f>
        <v>3.2701677532726823</v>
      </c>
      <c r="AE601" s="119">
        <f>MIN(Constantes!$E$26*(AH600/Constantes!$E$27)^(2/3),AH600+Z601+AA601+AB601+AC601-AD601)</f>
        <v>16.529769085342071</v>
      </c>
      <c r="AF601" s="119">
        <f>MIN(Entradas!$E$20,AH600+Z601+AA601+AB601+AC601-AD601-AE601)</f>
        <v>1</v>
      </c>
      <c r="AG601" s="119">
        <f>MAX(0,AH600+Z601+AA601+AB601+AC601-AD601-AE601-AF601-Constantes!$E$27)</f>
        <v>0</v>
      </c>
      <c r="AH601" s="119">
        <f t="shared" si="84"/>
        <v>4988.3488008087415</v>
      </c>
      <c r="AI601" s="119">
        <f>(Escenarios!$E$11*S601+0.1*AD601)/(Escenarios!$E$12)</f>
        <v>9.4208036635212624E-3</v>
      </c>
      <c r="AJ601" s="119">
        <f>AG601/10/Escenarios!$E$12</f>
        <v>0</v>
      </c>
      <c r="AK601" s="119">
        <f>(Escenarios!$E$11*U601+0.1*AE601)/(Escenarios!$E$12)</f>
        <v>4.722791167240592E-2</v>
      </c>
      <c r="AL601" s="121">
        <f t="shared" si="85"/>
        <v>121.33156829692314</v>
      </c>
      <c r="AM601" s="121">
        <f>MAX(0,(AL601-Constantes!$D$13)*(1-EXP(-Constantes!$D$23)))</f>
        <v>0.55834442684253871</v>
      </c>
      <c r="AN601" s="121">
        <f>AJ601+W601*Escenarios!$E$11/Escenarios!$E$12+AM601</f>
        <v>0.55834467511731545</v>
      </c>
      <c r="AO601" s="121">
        <f>0.0526*AJ601*Observaciones!$F600^1.218</f>
        <v>0</v>
      </c>
      <c r="AP601" s="121">
        <f>AO601*Constantes!$E$38</f>
        <v>0</v>
      </c>
      <c r="AQ601" s="121">
        <f t="shared" si="86"/>
        <v>0</v>
      </c>
      <c r="AR601" s="15"/>
      <c r="AS601" s="74">
        <v>595</v>
      </c>
      <c r="AT601" s="146">
        <f>ETo!$I600*((1-Constantes!$F$19)*ETo!$K600+ETo!$L600)</f>
        <v>1.3134128439892852</v>
      </c>
      <c r="AU601" s="121">
        <f>MIN(AT601*Constantes!$F$17,0.8*(AX600+Observaciones!$F600-AV601-AW601-Constantes!$D$14))</f>
        <v>7.3249873796044096E-5</v>
      </c>
      <c r="AV601" s="121">
        <f>IF(Observaciones!$F600&gt;0.05*Constantes!$F$18,((Observaciones!$F600-0.05*Constantes!$F$18)^2)/(Observaciones!$F600+0.95*Constantes!$F$18),0)</f>
        <v>0</v>
      </c>
      <c r="AW601" s="121">
        <f>MAX(0,AX600+Observaciones!$F600-AV601-Constantes!$D$13)</f>
        <v>0</v>
      </c>
      <c r="AX601" s="121">
        <f>AX600+Observaciones!$F600-AV601-AU601-AW601-AY600</f>
        <v>25.500017051902628</v>
      </c>
      <c r="AY601" s="121">
        <f>MAX(0,(AX601-Constantes!$D$14)*(1-EXP(-Constantes!$D$22)))</f>
        <v>2.347585823768924E-7</v>
      </c>
      <c r="AZ601" s="119">
        <f>AZ600+(Entradas!$F$19*AW601-BA600)/(800*Entradas!$D$44)</f>
        <v>0</v>
      </c>
      <c r="BA601" s="119">
        <f>8000*Entradas!$D$45*AZ601/Constantes!$F$32</f>
        <v>0</v>
      </c>
      <c r="BB601" s="119">
        <f>10*Escenarios!$F$11*AV601</f>
        <v>0</v>
      </c>
      <c r="BC601" s="119">
        <f>10*Escenarios!$F$11*BA601</f>
        <v>0</v>
      </c>
      <c r="BD601" s="119">
        <f>0.001*Observaciones!$F600*Escenarios!$F$9</f>
        <v>0</v>
      </c>
      <c r="BE601" s="119">
        <f>Observaciones!$I600</f>
        <v>0</v>
      </c>
      <c r="BF601" s="119">
        <f>MIN(0.0005*ETo!$M600*Escenarios!$F$9*(BJ600/Constantes!$F$27)^(2/3),BJ600+BB601+BE601+BC601+BD601)</f>
        <v>4.4122021137382088</v>
      </c>
      <c r="BG601" s="119">
        <f>MIN(Constantes!$F$26*(BJ600/Constantes!$F$27)^(2/3),BJ600+BB601+BC601+BD601+BE601-BF601)</f>
        <v>22.302428376942448</v>
      </c>
      <c r="BH601" s="119">
        <f>MIN(Entradas!$F$20,BJ600+BB601+BC601+BD601+BE601-BF601-BG601)</f>
        <v>1</v>
      </c>
      <c r="BI601" s="119">
        <f>MAX(0,BJ600+BB601+BC601+BD601+BE601-BF601-BG601-BH601-Constantes!$F$27)</f>
        <v>0</v>
      </c>
      <c r="BJ601" s="119">
        <f t="shared" si="87"/>
        <v>953.585802450438</v>
      </c>
      <c r="BK601" s="119">
        <f>(Escenarios!$F$11*AU601+0.1*BF601)/(Escenarios!$F$12)</f>
        <v>1.2675355920259725E-2</v>
      </c>
      <c r="BL601" s="119">
        <f>BI601/10/Escenarios!$F$12</f>
        <v>0</v>
      </c>
      <c r="BM601" s="119">
        <f>(Escenarios!$F$11*AW601+0.1*BG601)/(Escenarios!$F$12)</f>
        <v>6.3721223934121274E-2</v>
      </c>
      <c r="BN601" s="121">
        <f t="shared" si="88"/>
        <v>128.13171194982579</v>
      </c>
      <c r="BO601" s="121">
        <f>MAX(0,(BN601-Constantes!$D$13)*(1-EXP(-Constantes!$D$23)))</f>
        <v>0.60531645015377489</v>
      </c>
      <c r="BP601" s="121">
        <f>BL601+AY601*Escenarios!$F$11/Escenarios!$F$12+BO601</f>
        <v>0.60531667149758117</v>
      </c>
      <c r="BQ601" s="121">
        <f>0.0526*BL601*Observaciones!$F600^1.218</f>
        <v>0</v>
      </c>
      <c r="BR601" s="121">
        <f>BQ601*Constantes!$F$38</f>
        <v>0</v>
      </c>
      <c r="BS601" s="121">
        <f t="shared" si="89"/>
        <v>0</v>
      </c>
      <c r="BT601" s="15"/>
      <c r="BU601" s="74">
        <v>595</v>
      </c>
      <c r="BV601" s="75">
        <f>0.0526*Observaciones!$F600^2.218</f>
        <v>0</v>
      </c>
      <c r="BW601" s="75">
        <f>IF(Observaciones!$F600&gt;0.05*$CA$7,((Observaciones!$F600-0.05*$CA$7)^2)/(Observaciones!$F600+0.95*$CA$7),0)</f>
        <v>0</v>
      </c>
      <c r="BX601" s="75">
        <f>0.0526*BW601*Observaciones!$F600^1.218</f>
        <v>0</v>
      </c>
      <c r="BY601" s="27"/>
      <c r="BZ601" s="27"/>
      <c r="CA601" s="103"/>
      <c r="CB601" s="37"/>
    </row>
    <row r="602" spans="2:80" s="2" customFormat="1" ht="14.5" x14ac:dyDescent="0.35">
      <c r="B602" s="36"/>
      <c r="C602" s="74">
        <v>596</v>
      </c>
      <c r="D602" s="146">
        <f>ETo!$I601*((1-Constantes!$D$19)*ETo!$K601+ETo!$L601)</f>
        <v>1.3321817078967397</v>
      </c>
      <c r="E602" s="75">
        <f>MIN(D602*Constantes!$D$17,0.8*(H601+Observaciones!$F601-F602-G602-Constantes!$D$14))</f>
        <v>1.4948024505656578E-5</v>
      </c>
      <c r="F602" s="75">
        <f>IF(Observaciones!$F601&gt;0.05*Constantes!$D$18,((Observaciones!$F601-0.05*Constantes!$D$18)^2)/(Observaciones!$F601+0.95*Constantes!$D$18),0)</f>
        <v>0</v>
      </c>
      <c r="G602" s="75">
        <f>MAX(0,H601+Observaciones!$F601-F602-Constantes!$D$13)</f>
        <v>0</v>
      </c>
      <c r="H602" s="75">
        <f>H601+Observaciones!$F601-F602-E602-G602-I601</f>
        <v>25.500003479763791</v>
      </c>
      <c r="I602" s="75">
        <f>MAX(0,(H602-Constantes!$D$14)*(1-EXP(-Constantes!$D$22)))</f>
        <v>4.7906936353611936E-8</v>
      </c>
      <c r="J602" s="75">
        <f t="shared" si="81"/>
        <v>114.75401873056775</v>
      </c>
      <c r="K602" s="75">
        <f>MAX(0,(J602-Constantes!$D$13)*(1-EXP(-Constantes!$D$23)))</f>
        <v>0.51290997319981646</v>
      </c>
      <c r="L602" s="75">
        <f t="shared" si="82"/>
        <v>0.51291002110675277</v>
      </c>
      <c r="M602" s="75">
        <f>0.0526*F602*Observaciones!$F601^1.218</f>
        <v>0</v>
      </c>
      <c r="N602" s="75">
        <f>M602*Constantes!$D$38</f>
        <v>0</v>
      </c>
      <c r="O602" s="75">
        <f t="shared" si="83"/>
        <v>0</v>
      </c>
      <c r="P602" s="15"/>
      <c r="Q602" s="120">
        <v>596</v>
      </c>
      <c r="R602" s="146">
        <f>ETo!$I601*((1-Constantes!$E$19)*ETo!$K601+ETo!$L601)</f>
        <v>1.3323801657117371</v>
      </c>
      <c r="S602" s="121">
        <f>MIN(R602*Constantes!$E$17,0.8*(V601+Observaciones!$F601-T602-U602-Constantes!$D$14))</f>
        <v>1.4636016888402992E-5</v>
      </c>
      <c r="T602" s="121">
        <f>IF(Observaciones!$F601&gt;0.05*Constantes!$E$18,((Observaciones!$F601-0.05*Constantes!$E$18)^2)/(Observaciones!$F601+0.95*Constantes!$E$18),0)</f>
        <v>0</v>
      </c>
      <c r="U602" s="121">
        <f>MAX(0,V601+Observaciones!$F601-T602-Constantes!$D$13)</f>
        <v>0</v>
      </c>
      <c r="V602" s="121">
        <f>V601+Observaciones!$F601-T602-S602-U602-W601</f>
        <v>25.500003407131263</v>
      </c>
      <c r="W602" s="121">
        <f>MAX(0,(V602-Constantes!$D$14)*(1-EXP(-Constantes!$D$22)))</f>
        <v>4.6906982883464852E-8</v>
      </c>
      <c r="X602" s="119">
        <f>X601+(Entradas!$E$19*U602-Y601)/(800*Entradas!$D$44)</f>
        <v>0</v>
      </c>
      <c r="Y602" s="119">
        <f>8000*Entradas!$D$45*X602/Constantes!$E$32</f>
        <v>0</v>
      </c>
      <c r="Z602" s="119">
        <f>10*Escenarios!$E$11*T602</f>
        <v>0</v>
      </c>
      <c r="AA602" s="119">
        <f>10*Escenarios!$E$11*Y602</f>
        <v>0</v>
      </c>
      <c r="AB602" s="119">
        <f>0.001*Observaciones!$F601*Escenarios!$E$9</f>
        <v>0</v>
      </c>
      <c r="AC602" s="119">
        <f>Observaciones!$I601</f>
        <v>0</v>
      </c>
      <c r="AD602" s="119">
        <f>MIN(0.0005*ETo!$M601*Escenarios!$E$9*(AH601/Constantes!$E$27)^(2/3),AH601+Z602+AA602+AB602+AC602)</f>
        <v>3.3092689383926865</v>
      </c>
      <c r="AE602" s="119">
        <f>MIN(Constantes!$E$26*(AH601/Constantes!$E$27)^(2/3),AH601+Z602+AA602+AB602+AC602-AD602)</f>
        <v>16.483978665235394</v>
      </c>
      <c r="AF602" s="119">
        <f>MIN(Entradas!$E$20,AH601+Z602+AA602+AB602+AC602-AD602-AE602)</f>
        <v>1</v>
      </c>
      <c r="AG602" s="119">
        <f>MAX(0,AH601+Z602+AA602+AB602+AC602-AD602-AE602-AF602-Constantes!$E$27)</f>
        <v>0</v>
      </c>
      <c r="AH602" s="119">
        <f t="shared" si="84"/>
        <v>4967.555553205113</v>
      </c>
      <c r="AI602" s="119">
        <f>(Escenarios!$E$11*S602+0.1*AD602)/(Escenarios!$E$12)</f>
        <v>9.4694810406262438E-3</v>
      </c>
      <c r="AJ602" s="119">
        <f>AG602/10/Escenarios!$E$12</f>
        <v>0</v>
      </c>
      <c r="AK602" s="119">
        <f>(Escenarios!$E$11*U602+0.1*AE602)/(Escenarios!$E$12)</f>
        <v>4.7097081900672556E-2</v>
      </c>
      <c r="AL602" s="121">
        <f t="shared" si="85"/>
        <v>120.82032095198127</v>
      </c>
      <c r="AM602" s="121">
        <f>MAX(0,(AL602-Constantes!$D$13)*(1-EXP(-Constantes!$D$23)))</f>
        <v>0.55481298347454944</v>
      </c>
      <c r="AN602" s="121">
        <f>AJ602+W602*Escenarios!$E$11/Escenarios!$E$12+AM602</f>
        <v>0.55481302971143254</v>
      </c>
      <c r="AO602" s="121">
        <f>0.0526*AJ602*Observaciones!$F601^1.218</f>
        <v>0</v>
      </c>
      <c r="AP602" s="121">
        <f>AO602*Constantes!$E$38</f>
        <v>0</v>
      </c>
      <c r="AQ602" s="121">
        <f t="shared" si="86"/>
        <v>0</v>
      </c>
      <c r="AR602" s="15"/>
      <c r="AS602" s="74">
        <v>596</v>
      </c>
      <c r="AT602" s="146">
        <f>ETo!$I601*((1-Constantes!$F$19)*ETo!$K601+ETo!$L601)</f>
        <v>1.3330116223958213</v>
      </c>
      <c r="AU602" s="121">
        <f>MIN(AT602*Constantes!$F$17,0.8*(AX601+Observaciones!$F601-AV602-AW602-Constantes!$D$14))</f>
        <v>1.3641522099305804E-5</v>
      </c>
      <c r="AV602" s="121">
        <f>IF(Observaciones!$F601&gt;0.05*Constantes!$F$18,((Observaciones!$F601-0.05*Constantes!$F$18)^2)/(Observaciones!$F601+0.95*Constantes!$F$18),0)</f>
        <v>0</v>
      </c>
      <c r="AW602" s="121">
        <f>MAX(0,AX601+Observaciones!$F601-AV602-Constantes!$D$13)</f>
        <v>0</v>
      </c>
      <c r="AX602" s="121">
        <f>AX601+Observaciones!$F601-AV602-AU602-AW602-AY601</f>
        <v>25.500003175621945</v>
      </c>
      <c r="AY602" s="121">
        <f>MAX(0,(AX602-Constantes!$D$14)*(1-EXP(-Constantes!$D$22)))</f>
        <v>4.371972568475267E-8</v>
      </c>
      <c r="AZ602" s="119">
        <f>AZ601+(Entradas!$F$19*AW602-BA601)/(800*Entradas!$D$44)</f>
        <v>0</v>
      </c>
      <c r="BA602" s="119">
        <f>8000*Entradas!$D$45*AZ602/Constantes!$F$32</f>
        <v>0</v>
      </c>
      <c r="BB602" s="119">
        <f>10*Escenarios!$F$11*AV602</f>
        <v>0</v>
      </c>
      <c r="BC602" s="119">
        <f>10*Escenarios!$F$11*BA602</f>
        <v>0</v>
      </c>
      <c r="BD602" s="119">
        <f>0.001*Observaciones!$F601*Escenarios!$F$9</f>
        <v>0</v>
      </c>
      <c r="BE602" s="119">
        <f>Observaciones!$I601</f>
        <v>0</v>
      </c>
      <c r="BF602" s="119">
        <f>MIN(0.0005*ETo!$M601*Escenarios!$F$9*(BJ601/Constantes!$F$27)^(2/3),BJ601+BB602+BE602+BC602+BD602)</f>
        <v>4.3926577118505348</v>
      </c>
      <c r="BG602" s="119">
        <f>MIN(Constantes!$F$26*(BJ601/Constantes!$F$27)^(2/3),BJ601+BB602+BC602+BD602+BE602-BF602)</f>
        <v>21.880505136882217</v>
      </c>
      <c r="BH602" s="119">
        <f>MIN(Entradas!$F$20,BJ601+BB602+BC602+BD602+BE602-BF602-BG602)</f>
        <v>1</v>
      </c>
      <c r="BI602" s="119">
        <f>MAX(0,BJ601+BB602+BC602+BD602+BE602-BF602-BG602-BH602-Constantes!$F$27)</f>
        <v>0</v>
      </c>
      <c r="BJ602" s="119">
        <f t="shared" si="87"/>
        <v>926.3126396017052</v>
      </c>
      <c r="BK602" s="119">
        <f>(Escenarios!$F$11*AU602+0.1*BF602)/(Escenarios!$F$12)</f>
        <v>1.2563312611838016E-2</v>
      </c>
      <c r="BL602" s="119">
        <f>BI602/10/Escenarios!$F$12</f>
        <v>0</v>
      </c>
      <c r="BM602" s="119">
        <f>(Escenarios!$F$11*AW602+0.1*BG602)/(Escenarios!$F$12)</f>
        <v>6.2515728962520625E-2</v>
      </c>
      <c r="BN602" s="121">
        <f t="shared" si="88"/>
        <v>127.58891122863453</v>
      </c>
      <c r="BO602" s="121">
        <f>MAX(0,(BN602-Constantes!$D$13)*(1-EXP(-Constantes!$D$23)))</f>
        <v>0.60156705169536606</v>
      </c>
      <c r="BP602" s="121">
        <f>BL602+AY602*Escenarios!$F$11/Escenarios!$F$12+BO602</f>
        <v>0.60156709291682176</v>
      </c>
      <c r="BQ602" s="121">
        <f>0.0526*BL602*Observaciones!$F601^1.218</f>
        <v>0</v>
      </c>
      <c r="BR602" s="121">
        <f>BQ602*Constantes!$F$38</f>
        <v>0</v>
      </c>
      <c r="BS602" s="121">
        <f t="shared" si="89"/>
        <v>0</v>
      </c>
      <c r="BT602" s="15"/>
      <c r="BU602" s="74">
        <v>596</v>
      </c>
      <c r="BV602" s="75">
        <f>0.0526*Observaciones!$F601^2.218</f>
        <v>0</v>
      </c>
      <c r="BW602" s="75">
        <f>IF(Observaciones!$F601&gt;0.05*$CA$7,((Observaciones!$F601-0.05*$CA$7)^2)/(Observaciones!$F601+0.95*$CA$7),0)</f>
        <v>0</v>
      </c>
      <c r="BX602" s="75">
        <f>0.0526*BW602*Observaciones!$F601^1.218</f>
        <v>0</v>
      </c>
      <c r="BY602" s="27"/>
      <c r="BZ602" s="27"/>
      <c r="CA602" s="103"/>
      <c r="CB602" s="37"/>
    </row>
    <row r="603" spans="2:80" s="2" customFormat="1" ht="14.5" x14ac:dyDescent="0.35">
      <c r="B603" s="36"/>
      <c r="C603" s="74">
        <v>597</v>
      </c>
      <c r="D603" s="146">
        <f>ETo!$I602*((1-Constantes!$D$19)*ETo!$K602+ETo!$L602)</f>
        <v>1.3962167508296213</v>
      </c>
      <c r="E603" s="75">
        <f>MIN(D603*Constantes!$D$17,0.8*(H602+Observaciones!$F602-F603-G603-Constantes!$D$14))</f>
        <v>2.7838110298716859E-6</v>
      </c>
      <c r="F603" s="75">
        <f>IF(Observaciones!$F602&gt;0.05*Constantes!$D$18,((Observaciones!$F602-0.05*Constantes!$D$18)^2)/(Observaciones!$F602+0.95*Constantes!$D$18),0)</f>
        <v>0</v>
      </c>
      <c r="G603" s="75">
        <f>MAX(0,H602+Observaciones!$F602-F603-Constantes!$D$13)</f>
        <v>0</v>
      </c>
      <c r="H603" s="75">
        <f>H602+Observaciones!$F602-F603-E603-G603-I602</f>
        <v>25.500000648045823</v>
      </c>
      <c r="I603" s="75">
        <f>MAX(0,(H603-Constantes!$D$14)*(1-EXP(-Constantes!$D$22)))</f>
        <v>8.9218383012865489E-9</v>
      </c>
      <c r="J603" s="75">
        <f t="shared" si="81"/>
        <v>114.24110875736794</v>
      </c>
      <c r="K603" s="75">
        <f>MAX(0,(J603-Constantes!$D$13)*(1-EXP(-Constantes!$D$23)))</f>
        <v>0.50936704521954901</v>
      </c>
      <c r="L603" s="75">
        <f t="shared" si="82"/>
        <v>0.50936705414138728</v>
      </c>
      <c r="M603" s="75">
        <f>0.0526*F603*Observaciones!$F602^1.218</f>
        <v>0</v>
      </c>
      <c r="N603" s="75">
        <f>M603*Constantes!$D$38</f>
        <v>0</v>
      </c>
      <c r="O603" s="75">
        <f t="shared" si="83"/>
        <v>0</v>
      </c>
      <c r="P603" s="15"/>
      <c r="Q603" s="120">
        <v>597</v>
      </c>
      <c r="R603" s="146">
        <f>ETo!$I602*((1-Constantes!$E$19)*ETo!$K602+ETo!$L602)</f>
        <v>1.3964251977328699</v>
      </c>
      <c r="S603" s="121">
        <f>MIN(R603*Constantes!$E$17,0.8*(V602+Observaciones!$F602-T603-U603-Constantes!$D$14))</f>
        <v>2.7257050078333124E-6</v>
      </c>
      <c r="T603" s="121">
        <f>IF(Observaciones!$F602&gt;0.05*Constantes!$E$18,((Observaciones!$F602-0.05*Constantes!$E$18)^2)/(Observaciones!$F602+0.95*Constantes!$E$18),0)</f>
        <v>0</v>
      </c>
      <c r="U603" s="121">
        <f>MAX(0,V602+Observaciones!$F602-T603-Constantes!$D$13)</f>
        <v>0</v>
      </c>
      <c r="V603" s="121">
        <f>V602+Observaciones!$F602-T603-S603-U603-W602</f>
        <v>25.500000634519271</v>
      </c>
      <c r="W603" s="121">
        <f>MAX(0,(V603-Constantes!$D$14)*(1-EXP(-Constantes!$D$22)))</f>
        <v>8.7356142582742644E-9</v>
      </c>
      <c r="X603" s="119">
        <f>X602+(Entradas!$E$19*U603-Y602)/(800*Entradas!$D$44)</f>
        <v>0</v>
      </c>
      <c r="Y603" s="119">
        <f>8000*Entradas!$D$45*X603/Constantes!$E$32</f>
        <v>0</v>
      </c>
      <c r="Z603" s="119">
        <f>10*Escenarios!$E$11*T603</f>
        <v>0</v>
      </c>
      <c r="AA603" s="119">
        <f>10*Escenarios!$E$11*Y603</f>
        <v>0</v>
      </c>
      <c r="AB603" s="119">
        <f>0.001*Observaciones!$F602*Escenarios!$E$9</f>
        <v>0</v>
      </c>
      <c r="AC603" s="119">
        <f>Observaciones!$I602</f>
        <v>0</v>
      </c>
      <c r="AD603" s="119">
        <f>MIN(0.0005*ETo!$M602*Escenarios!$E$9*(AH602/Constantes!$E$27)^(2/3),AH602+Z603+AA603+AB603+AC603)</f>
        <v>3.4599683507768098</v>
      </c>
      <c r="AE603" s="119">
        <f>MIN(Constantes!$E$26*(AH602/Constantes!$E$27)^(2/3),AH602+Z603+AA603+AB603+AC603-AD603)</f>
        <v>16.43813931340339</v>
      </c>
      <c r="AF603" s="119">
        <f>MIN(Entradas!$E$20,AH602+Z603+AA603+AB603+AC603-AD603-AE603)</f>
        <v>1</v>
      </c>
      <c r="AG603" s="119">
        <f>MAX(0,AH602+Z603+AA603+AB603+AC603-AD603-AE603-AF603-Constantes!$E$27)</f>
        <v>0</v>
      </c>
      <c r="AH603" s="119">
        <f t="shared" si="84"/>
        <v>4946.6574455409327</v>
      </c>
      <c r="AI603" s="119">
        <f>(Escenarios!$E$11*S603+0.1*AD603)/(Escenarios!$E$12)</f>
        <v>9.8883106257271775E-3</v>
      </c>
      <c r="AJ603" s="119">
        <f>AG603/10/Escenarios!$E$12</f>
        <v>0</v>
      </c>
      <c r="AK603" s="119">
        <f>(Escenarios!$E$11*U603+0.1*AE603)/(Escenarios!$E$12)</f>
        <v>4.6966112324009684E-2</v>
      </c>
      <c r="AL603" s="121">
        <f t="shared" si="85"/>
        <v>120.31247408083074</v>
      </c>
      <c r="AM603" s="121">
        <f>MAX(0,(AL603-Constantes!$D$13)*(1-EXP(-Constantes!$D$23)))</f>
        <v>0.55130502889479016</v>
      </c>
      <c r="AN603" s="121">
        <f>AJ603+W603*Escenarios!$E$11/Escenarios!$E$12+AM603</f>
        <v>0.55130503750560989</v>
      </c>
      <c r="AO603" s="121">
        <f>0.0526*AJ603*Observaciones!$F602^1.218</f>
        <v>0</v>
      </c>
      <c r="AP603" s="121">
        <f>AO603*Constantes!$E$38</f>
        <v>0</v>
      </c>
      <c r="AQ603" s="121">
        <f t="shared" si="86"/>
        <v>0</v>
      </c>
      <c r="AR603" s="15"/>
      <c r="AS603" s="74">
        <v>597</v>
      </c>
      <c r="AT603" s="146">
        <f>ETo!$I602*((1-Constantes!$F$19)*ETo!$K602+ETo!$L602)</f>
        <v>1.3970884378795705</v>
      </c>
      <c r="AU603" s="121">
        <f>MIN(AT603*Constantes!$F$17,0.8*(AX602+Observaciones!$F602-AV603-AW603-Constantes!$D$14))</f>
        <v>2.5404975531273522E-6</v>
      </c>
      <c r="AV603" s="121">
        <f>IF(Observaciones!$F602&gt;0.05*Constantes!$F$18,((Observaciones!$F602-0.05*Constantes!$F$18)^2)/(Observaciones!$F602+0.95*Constantes!$F$18),0)</f>
        <v>0</v>
      </c>
      <c r="AW603" s="121">
        <f>MAX(0,AX602+Observaciones!$F602-AV603-Constantes!$D$13)</f>
        <v>0</v>
      </c>
      <c r="AX603" s="121">
        <f>AX602+Observaciones!$F602-AV603-AU603-AW603-AY602</f>
        <v>25.500000591404664</v>
      </c>
      <c r="AY603" s="121">
        <f>MAX(0,(AX603-Constantes!$D$14)*(1-EXP(-Constantes!$D$22)))</f>
        <v>8.1420427231119637E-9</v>
      </c>
      <c r="AZ603" s="119">
        <f>AZ602+(Entradas!$F$19*AW603-BA602)/(800*Entradas!$D$44)</f>
        <v>0</v>
      </c>
      <c r="BA603" s="119">
        <f>8000*Entradas!$D$45*AZ603/Constantes!$F$32</f>
        <v>0</v>
      </c>
      <c r="BB603" s="119">
        <f>10*Escenarios!$F$11*AV603</f>
        <v>0</v>
      </c>
      <c r="BC603" s="119">
        <f>10*Escenarios!$F$11*BA603</f>
        <v>0</v>
      </c>
      <c r="BD603" s="119">
        <f>0.001*Observaciones!$F602*Escenarios!$F$9</f>
        <v>0</v>
      </c>
      <c r="BE603" s="119">
        <f>Observaciones!$I602</f>
        <v>0</v>
      </c>
      <c r="BF603" s="119">
        <f>MIN(0.0005*ETo!$M602*Escenarios!$F$9*(BJ602/Constantes!$F$27)^(2/3),BJ602+BB603+BE603+BC603+BD603)</f>
        <v>4.5172627861642338</v>
      </c>
      <c r="BG603" s="119">
        <f>MIN(Constantes!$F$26*(BJ602/Constantes!$F$27)^(2/3),BJ602+BB603+BC603+BD603+BE603-BF603)</f>
        <v>21.461293129328503</v>
      </c>
      <c r="BH603" s="119">
        <f>MIN(Entradas!$F$20,BJ602+BB603+BC603+BD603+BE603-BF603-BG603)</f>
        <v>1</v>
      </c>
      <c r="BI603" s="119">
        <f>MAX(0,BJ602+BB603+BC603+BD603+BE603-BF603-BG603-BH603-Constantes!$F$27)</f>
        <v>0</v>
      </c>
      <c r="BJ603" s="119">
        <f t="shared" si="87"/>
        <v>899.33408368621247</v>
      </c>
      <c r="BK603" s="119">
        <f>(Escenarios!$F$11*AU603+0.1*BF603)/(Escenarios!$F$12)</f>
        <v>1.290886042959076E-2</v>
      </c>
      <c r="BL603" s="119">
        <f>BI603/10/Escenarios!$F$12</f>
        <v>0</v>
      </c>
      <c r="BM603" s="119">
        <f>(Escenarios!$F$11*AW603+0.1*BG603)/(Escenarios!$F$12)</f>
        <v>6.1317980369510014E-2</v>
      </c>
      <c r="BN603" s="121">
        <f t="shared" si="88"/>
        <v>127.04866215730867</v>
      </c>
      <c r="BO603" s="121">
        <f>MAX(0,(BN603-Constantes!$D$13)*(1-EXP(-Constantes!$D$23)))</f>
        <v>0.59783527877004561</v>
      </c>
      <c r="BP603" s="121">
        <f>BL603+AY603*Escenarios!$F$11/Escenarios!$F$12+BO603</f>
        <v>0.59783528644682871</v>
      </c>
      <c r="BQ603" s="121">
        <f>0.0526*BL603*Observaciones!$F602^1.218</f>
        <v>0</v>
      </c>
      <c r="BR603" s="121">
        <f>BQ603*Constantes!$F$38</f>
        <v>0</v>
      </c>
      <c r="BS603" s="121">
        <f t="shared" si="89"/>
        <v>0</v>
      </c>
      <c r="BT603" s="15"/>
      <c r="BU603" s="74">
        <v>597</v>
      </c>
      <c r="BV603" s="75">
        <f>0.0526*Observaciones!$F602^2.218</f>
        <v>0</v>
      </c>
      <c r="BW603" s="75">
        <f>IF(Observaciones!$F602&gt;0.05*$CA$7,((Observaciones!$F602-0.05*$CA$7)^2)/(Observaciones!$F602+0.95*$CA$7),0)</f>
        <v>0</v>
      </c>
      <c r="BX603" s="75">
        <f>0.0526*BW603*Observaciones!$F602^1.218</f>
        <v>0</v>
      </c>
      <c r="BY603" s="27"/>
      <c r="BZ603" s="27"/>
      <c r="CA603" s="103"/>
      <c r="CB603" s="37"/>
    </row>
    <row r="604" spans="2:80" s="2" customFormat="1" ht="14.5" x14ac:dyDescent="0.35">
      <c r="B604" s="36"/>
      <c r="C604" s="74">
        <v>598</v>
      </c>
      <c r="D604" s="146">
        <f>ETo!$I603*((1-Constantes!$D$19)*ETo!$K603+ETo!$L603)</f>
        <v>1.3799957386025383</v>
      </c>
      <c r="E604" s="75">
        <f>MIN(D604*Constantes!$D$17,0.8*(H603+Observaciones!$F603-F604-G604-Constantes!$D$14))</f>
        <v>5.1843665573869655E-7</v>
      </c>
      <c r="F604" s="75">
        <f>IF(Observaciones!$F603&gt;0.05*Constantes!$D$18,((Observaciones!$F603-0.05*Constantes!$D$18)^2)/(Observaciones!$F603+0.95*Constantes!$D$18),0)</f>
        <v>0</v>
      </c>
      <c r="G604" s="75">
        <f>MAX(0,H603+Observaciones!$F603-F604-Constantes!$D$13)</f>
        <v>0</v>
      </c>
      <c r="H604" s="75">
        <f>H603+Observaciones!$F603-F604-E604-G604-I603</f>
        <v>25.500000120687329</v>
      </c>
      <c r="I604" s="75">
        <f>MAX(0,(H604-Constantes!$D$14)*(1-EXP(-Constantes!$D$22)))</f>
        <v>1.6615380674917617E-9</v>
      </c>
      <c r="J604" s="75">
        <f t="shared" si="81"/>
        <v>113.73174171214839</v>
      </c>
      <c r="K604" s="75">
        <f>MAX(0,(J604-Constantes!$D$13)*(1-EXP(-Constantes!$D$23)))</f>
        <v>0.50584859003047145</v>
      </c>
      <c r="L604" s="75">
        <f t="shared" si="82"/>
        <v>0.50584859169200946</v>
      </c>
      <c r="M604" s="75">
        <f>0.0526*F604*Observaciones!$F603^1.218</f>
        <v>0</v>
      </c>
      <c r="N604" s="75">
        <f>M604*Constantes!$D$38</f>
        <v>0</v>
      </c>
      <c r="O604" s="75">
        <f t="shared" si="83"/>
        <v>0</v>
      </c>
      <c r="P604" s="15"/>
      <c r="Q604" s="120">
        <v>598</v>
      </c>
      <c r="R604" s="146">
        <f>ETo!$I603*((1-Constantes!$E$19)*ETo!$K603+ETo!$L603)</f>
        <v>1.3802010446685706</v>
      </c>
      <c r="S604" s="121">
        <f>MIN(R604*Constantes!$E$17,0.8*(V603+Observaciones!$F603-T604-U604-Constantes!$D$14))</f>
        <v>5.076154138805578E-7</v>
      </c>
      <c r="T604" s="121">
        <f>IF(Observaciones!$F603&gt;0.05*Constantes!$E$18,((Observaciones!$F603-0.05*Constantes!$E$18)^2)/(Observaciones!$F603+0.95*Constantes!$E$18),0)</f>
        <v>0</v>
      </c>
      <c r="U604" s="121">
        <f>MAX(0,V603+Observaciones!$F603-T604-Constantes!$D$13)</f>
        <v>0</v>
      </c>
      <c r="V604" s="121">
        <f>V603+Observaciones!$F603-T604-S604-U604-W603</f>
        <v>25.500000118168241</v>
      </c>
      <c r="W604" s="121">
        <f>MAX(0,(V604-Constantes!$D$14)*(1-EXP(-Constantes!$D$22)))</f>
        <v>1.6268570501380467E-9</v>
      </c>
      <c r="X604" s="119">
        <f>X603+(Entradas!$E$19*U604-Y603)/(800*Entradas!$D$44)</f>
        <v>0</v>
      </c>
      <c r="Y604" s="119">
        <f>8000*Entradas!$D$45*X604/Constantes!$E$32</f>
        <v>0</v>
      </c>
      <c r="Z604" s="119">
        <f>10*Escenarios!$E$11*T604</f>
        <v>0</v>
      </c>
      <c r="AA604" s="119">
        <f>10*Escenarios!$E$11*Y604</f>
        <v>0</v>
      </c>
      <c r="AB604" s="119">
        <f>0.001*Observaciones!$F603*Escenarios!$E$9</f>
        <v>0</v>
      </c>
      <c r="AC604" s="119">
        <f>Observaciones!$I603</f>
        <v>0</v>
      </c>
      <c r="AD604" s="119">
        <f>MIN(0.0005*ETo!$M603*Escenarios!$E$9*(AH603/Constantes!$E$27)^(2/3),AH603+Z604+AA604+AB604+AC604)</f>
        <v>3.4081397020375364</v>
      </c>
      <c r="AE604" s="119">
        <f>MIN(Constantes!$E$26*(AH603/Constantes!$E$27)^(2/3),AH603+Z604+AA604+AB604+AC604-AD604)</f>
        <v>16.392004305639325</v>
      </c>
      <c r="AF604" s="119">
        <f>MIN(Entradas!$E$20,AH603+Z604+AA604+AB604+AC604-AD604-AE604)</f>
        <v>1</v>
      </c>
      <c r="AG604" s="119">
        <f>MAX(0,AH603+Z604+AA604+AB604+AC604-AD604-AE604-AF604-Constantes!$E$27)</f>
        <v>0</v>
      </c>
      <c r="AH604" s="119">
        <f t="shared" si="84"/>
        <v>4925.8573015332558</v>
      </c>
      <c r="AI604" s="119">
        <f>(Escenarios!$E$11*S604+0.1*AD604)/(Escenarios!$E$12)</f>
        <v>9.7380423695866431E-3</v>
      </c>
      <c r="AJ604" s="119">
        <f>AG604/10/Escenarios!$E$12</f>
        <v>0</v>
      </c>
      <c r="AK604" s="119">
        <f>(Escenarios!$E$11*U604+0.1*AE604)/(Escenarios!$E$12)</f>
        <v>4.6834298016112365E-2</v>
      </c>
      <c r="AL604" s="121">
        <f t="shared" si="85"/>
        <v>119.80800334995206</v>
      </c>
      <c r="AM604" s="121">
        <f>MAX(0,(AL604-Constantes!$D$13)*(1-EXP(-Constantes!$D$23)))</f>
        <v>0.54782039501936386</v>
      </c>
      <c r="AN604" s="121">
        <f>AJ604+W604*Escenarios!$E$11/Escenarios!$E$12+AM604</f>
        <v>0.5478203966229801</v>
      </c>
      <c r="AO604" s="121">
        <f>0.0526*AJ604*Observaciones!$F603^1.218</f>
        <v>0</v>
      </c>
      <c r="AP604" s="121">
        <f>AO604*Constantes!$E$38</f>
        <v>0</v>
      </c>
      <c r="AQ604" s="121">
        <f t="shared" si="86"/>
        <v>0</v>
      </c>
      <c r="AR604" s="15"/>
      <c r="AS604" s="74">
        <v>598</v>
      </c>
      <c r="AT604" s="146">
        <f>ETo!$I603*((1-Constantes!$F$19)*ETo!$K603+ETo!$L603)</f>
        <v>1.3808542912423105</v>
      </c>
      <c r="AU604" s="121">
        <f>MIN(AT604*Constantes!$F$17,0.8*(AX603+Observaciones!$F603-AV604-AW604-Constantes!$D$14))</f>
        <v>4.7312372828400841E-7</v>
      </c>
      <c r="AV604" s="121">
        <f>IF(Observaciones!$F603&gt;0.05*Constantes!$F$18,((Observaciones!$F603-0.05*Constantes!$F$18)^2)/(Observaciones!$F603+0.95*Constantes!$F$18),0)</f>
        <v>0</v>
      </c>
      <c r="AW604" s="121">
        <f>MAX(0,AX603+Observaciones!$F603-AV604-Constantes!$D$13)</f>
        <v>0</v>
      </c>
      <c r="AX604" s="121">
        <f>AX603+Observaciones!$F603-AV604-AU604-AW604-AY603</f>
        <v>25.500000110138895</v>
      </c>
      <c r="AY604" s="121">
        <f>MAX(0,(AX604-Constantes!$D$14)*(1-EXP(-Constantes!$D$22)))</f>
        <v>1.5163146699721418E-9</v>
      </c>
      <c r="AZ604" s="119">
        <f>AZ603+(Entradas!$F$19*AW604-BA603)/(800*Entradas!$D$44)</f>
        <v>0</v>
      </c>
      <c r="BA604" s="119">
        <f>8000*Entradas!$D$45*AZ604/Constantes!$F$32</f>
        <v>0</v>
      </c>
      <c r="BB604" s="119">
        <f>10*Escenarios!$F$11*AV604</f>
        <v>0</v>
      </c>
      <c r="BC604" s="119">
        <f>10*Escenarios!$F$11*BA604</f>
        <v>0</v>
      </c>
      <c r="BD604" s="119">
        <f>0.001*Observaciones!$F603*Escenarios!$F$9</f>
        <v>0</v>
      </c>
      <c r="BE604" s="119">
        <f>Observaciones!$I603</f>
        <v>0</v>
      </c>
      <c r="BF604" s="119">
        <f>MIN(0.0005*ETo!$M603*Escenarios!$F$9*(BJ603/Constantes!$F$27)^(2/3),BJ603+BB604+BE604+BC604+BD604)</f>
        <v>4.375055070597365</v>
      </c>
      <c r="BG604" s="119">
        <f>MIN(Constantes!$F$26*(BJ603/Constantes!$F$27)^(2/3),BJ603+BB604+BC604+BD604+BE604-BF604)</f>
        <v>21.042541628139901</v>
      </c>
      <c r="BH604" s="119">
        <f>MIN(Entradas!$F$20,BJ603+BB604+BC604+BD604+BE604-BF604-BG604)</f>
        <v>1</v>
      </c>
      <c r="BI604" s="119">
        <f>MAX(0,BJ603+BB604+BC604+BD604+BE604-BF604-BG604-BH604-Constantes!$F$27)</f>
        <v>0</v>
      </c>
      <c r="BJ604" s="119">
        <f t="shared" si="87"/>
        <v>872.9164869874752</v>
      </c>
      <c r="BK604" s="119">
        <f>(Escenarios!$F$11*AU604+0.1*BF604)/(Escenarios!$F$12)</f>
        <v>1.2500603432650569E-2</v>
      </c>
      <c r="BL604" s="119">
        <f>BI604/10/Escenarios!$F$12</f>
        <v>0</v>
      </c>
      <c r="BM604" s="119">
        <f>(Escenarios!$F$11*AW604+0.1*BG604)/(Escenarios!$F$12)</f>
        <v>6.0121547508971154E-2</v>
      </c>
      <c r="BN604" s="121">
        <f t="shared" si="88"/>
        <v>126.51094842604759</v>
      </c>
      <c r="BO604" s="121">
        <f>MAX(0,(BN604-Constantes!$D$13)*(1-EXP(-Constantes!$D$23)))</f>
        <v>0.59412101871779133</v>
      </c>
      <c r="BP604" s="121">
        <f>BL604+AY604*Escenarios!$F$11/Escenarios!$F$12+BO604</f>
        <v>0.59412102014745949</v>
      </c>
      <c r="BQ604" s="121">
        <f>0.0526*BL604*Observaciones!$F603^1.218</f>
        <v>0</v>
      </c>
      <c r="BR604" s="121">
        <f>BQ604*Constantes!$F$38</f>
        <v>0</v>
      </c>
      <c r="BS604" s="121">
        <f t="shared" si="89"/>
        <v>0</v>
      </c>
      <c r="BT604" s="15"/>
      <c r="BU604" s="74">
        <v>598</v>
      </c>
      <c r="BV604" s="75">
        <f>0.0526*Observaciones!$F603^2.218</f>
        <v>0</v>
      </c>
      <c r="BW604" s="75">
        <f>IF(Observaciones!$F603&gt;0.05*$CA$7,((Observaciones!$F603-0.05*$CA$7)^2)/(Observaciones!$F603+0.95*$CA$7),0)</f>
        <v>0</v>
      </c>
      <c r="BX604" s="75">
        <f>0.0526*BW604*Observaciones!$F603^1.218</f>
        <v>0</v>
      </c>
      <c r="BY604" s="27"/>
      <c r="BZ604" s="27"/>
      <c r="CA604" s="103"/>
      <c r="CB604" s="37"/>
    </row>
    <row r="605" spans="2:80" s="2" customFormat="1" ht="14.5" x14ac:dyDescent="0.35">
      <c r="B605" s="36"/>
      <c r="C605" s="74">
        <v>599</v>
      </c>
      <c r="D605" s="146">
        <f>ETo!$I604*((1-Constantes!$D$19)*ETo!$K604+ETo!$L604)</f>
        <v>1.3553992146023721</v>
      </c>
      <c r="E605" s="75">
        <f>MIN(D605*Constantes!$D$17,0.8*(H604+Observaciones!$F604-F605-G605-Constantes!$D$14))</f>
        <v>9.6549860018058103E-8</v>
      </c>
      <c r="F605" s="75">
        <f>IF(Observaciones!$F604&gt;0.05*Constantes!$D$18,((Observaciones!$F604-0.05*Constantes!$D$18)^2)/(Observaciones!$F604+0.95*Constantes!$D$18),0)</f>
        <v>0</v>
      </c>
      <c r="G605" s="75">
        <f>MAX(0,H604+Observaciones!$F604-F605-Constantes!$D$13)</f>
        <v>0</v>
      </c>
      <c r="H605" s="75">
        <f>H604+Observaciones!$F604-F605-E605-G605-I604</f>
        <v>25.50000002247593</v>
      </c>
      <c r="I605" s="75">
        <f>MAX(0,(H605-Constantes!$D$14)*(1-EXP(-Constantes!$D$22)))</f>
        <v>3.0943272738235422E-10</v>
      </c>
      <c r="J605" s="75">
        <f t="shared" si="81"/>
        <v>113.22589312211792</v>
      </c>
      <c r="K605" s="75">
        <f>MAX(0,(J605-Constantes!$D$13)*(1-EXP(-Constantes!$D$23)))</f>
        <v>0.50235443858666706</v>
      </c>
      <c r="L605" s="75">
        <f t="shared" si="82"/>
        <v>0.50235443889609976</v>
      </c>
      <c r="M605" s="75">
        <f>0.0526*F605*Observaciones!$F604^1.218</f>
        <v>0</v>
      </c>
      <c r="N605" s="75">
        <f>M605*Constantes!$D$38</f>
        <v>0</v>
      </c>
      <c r="O605" s="75">
        <f t="shared" si="83"/>
        <v>0</v>
      </c>
      <c r="P605" s="15"/>
      <c r="Q605" s="120">
        <v>599</v>
      </c>
      <c r="R605" s="146">
        <f>ETo!$I604*((1-Constantes!$E$19)*ETo!$K604+ETo!$L604)</f>
        <v>1.3556000010374691</v>
      </c>
      <c r="S605" s="121">
        <f>MIN(R605*Constantes!$E$17,0.8*(V604+Observaciones!$F604-T605-U605-Constantes!$D$14))</f>
        <v>9.4534590289185877E-8</v>
      </c>
      <c r="T605" s="121">
        <f>IF(Observaciones!$F604&gt;0.05*Constantes!$E$18,((Observaciones!$F604-0.05*Constantes!$E$18)^2)/(Observaciones!$F604+0.95*Constantes!$E$18),0)</f>
        <v>0</v>
      </c>
      <c r="U605" s="121">
        <f>MAX(0,V604+Observaciones!$F604-T605-Constantes!$D$13)</f>
        <v>0</v>
      </c>
      <c r="V605" s="121">
        <f>V604+Observaciones!$F604-T605-S605-U605-W604</f>
        <v>25.500000022006791</v>
      </c>
      <c r="W605" s="121">
        <f>MAX(0,(V605-Constantes!$D$14)*(1-EXP(-Constantes!$D$22)))</f>
        <v>3.0297394671135964E-10</v>
      </c>
      <c r="X605" s="119">
        <f>X604+(Entradas!$E$19*U605-Y604)/(800*Entradas!$D$44)</f>
        <v>0</v>
      </c>
      <c r="Y605" s="119">
        <f>8000*Entradas!$D$45*X605/Constantes!$E$32</f>
        <v>0</v>
      </c>
      <c r="Z605" s="119">
        <f>10*Escenarios!$E$11*T605</f>
        <v>0</v>
      </c>
      <c r="AA605" s="119">
        <f>10*Escenarios!$E$11*Y605</f>
        <v>0</v>
      </c>
      <c r="AB605" s="119">
        <f>0.001*Observaciones!$F604*Escenarios!$E$9</f>
        <v>0</v>
      </c>
      <c r="AC605" s="119">
        <f>Observaciones!$I604</f>
        <v>0</v>
      </c>
      <c r="AD605" s="119">
        <f>MIN(0.0005*ETo!$M604*Escenarios!$E$9*(AH604/Constantes!$E$27)^(2/3),AH604+Z605+AA605+AB605+AC605)</f>
        <v>3.3355782310488142</v>
      </c>
      <c r="AE605" s="119">
        <f>MIN(Constantes!$E$26*(AH604/Constantes!$E$27)^(2/3),AH604+Z605+AA605+AB605+AC605-AD605)</f>
        <v>16.346021006333256</v>
      </c>
      <c r="AF605" s="119">
        <f>MIN(Entradas!$E$20,AH604+Z605+AA605+AB605+AC605-AD605-AE605)</f>
        <v>1</v>
      </c>
      <c r="AG605" s="119">
        <f>MAX(0,AH604+Z605+AA605+AB605+AC605-AD605-AE605-AF605-Constantes!$E$27)</f>
        <v>0</v>
      </c>
      <c r="AH605" s="119">
        <f t="shared" si="84"/>
        <v>4905.1757022958736</v>
      </c>
      <c r="AI605" s="119">
        <f>(Escenarios!$E$11*S605+0.1*AD605)/(Escenarios!$E$12)</f>
        <v>9.5303167013784697E-3</v>
      </c>
      <c r="AJ605" s="119">
        <f>AG605/10/Escenarios!$E$12</f>
        <v>0</v>
      </c>
      <c r="AK605" s="119">
        <f>(Escenarios!$E$11*U605+0.1*AE605)/(Escenarios!$E$12)</f>
        <v>4.6702917160952165E-2</v>
      </c>
      <c r="AL605" s="121">
        <f t="shared" si="85"/>
        <v>119.30688587209366</v>
      </c>
      <c r="AM605" s="121">
        <f>MAX(0,(AL605-Constantes!$D$13)*(1-EXP(-Constantes!$D$23)))</f>
        <v>0.54435892375447592</v>
      </c>
      <c r="AN605" s="121">
        <f>AJ605+W605*Escenarios!$E$11/Escenarios!$E$12+AM605</f>
        <v>0.5443589240531217</v>
      </c>
      <c r="AO605" s="121">
        <f>0.0526*AJ605*Observaciones!$F604^1.218</f>
        <v>0</v>
      </c>
      <c r="AP605" s="121">
        <f>AO605*Constantes!$E$38</f>
        <v>0</v>
      </c>
      <c r="AQ605" s="121">
        <f t="shared" si="86"/>
        <v>0</v>
      </c>
      <c r="AR605" s="15"/>
      <c r="AS605" s="74">
        <v>599</v>
      </c>
      <c r="AT605" s="146">
        <f>ETo!$I604*((1-Constantes!$F$19)*ETo!$K604+ETo!$L604)</f>
        <v>1.3562388669673255</v>
      </c>
      <c r="AU605" s="121">
        <f>MIN(AT605*Constantes!$F$17,0.8*(AX604+Observaciones!$F604-AV605-AW605-Constantes!$D$14))</f>
        <v>8.8111113427657989E-8</v>
      </c>
      <c r="AV605" s="121">
        <f>IF(Observaciones!$F604&gt;0.05*Constantes!$F$18,((Observaciones!$F604-0.05*Constantes!$F$18)^2)/(Observaciones!$F604+0.95*Constantes!$F$18),0)</f>
        <v>0</v>
      </c>
      <c r="AW605" s="121">
        <f>MAX(0,AX604+Observaciones!$F604-AV605-Constantes!$D$13)</f>
        <v>0</v>
      </c>
      <c r="AX605" s="121">
        <f>AX604+Observaciones!$F604-AV605-AU605-AW605-AY604</f>
        <v>25.500000020511465</v>
      </c>
      <c r="AY605" s="121">
        <f>MAX(0,(AX605-Constantes!$D$14)*(1-EXP(-Constantes!$D$22)))</f>
        <v>2.8238734450403378E-10</v>
      </c>
      <c r="AZ605" s="119">
        <f>AZ604+(Entradas!$F$19*AW605-BA604)/(800*Entradas!$D$44)</f>
        <v>0</v>
      </c>
      <c r="BA605" s="119">
        <f>8000*Entradas!$D$45*AZ605/Constantes!$F$32</f>
        <v>0</v>
      </c>
      <c r="BB605" s="119">
        <f>10*Escenarios!$F$11*AV605</f>
        <v>0</v>
      </c>
      <c r="BC605" s="119">
        <f>10*Escenarios!$F$11*BA605</f>
        <v>0</v>
      </c>
      <c r="BD605" s="119">
        <f>0.001*Observaciones!$F604*Escenarios!$F$9</f>
        <v>0</v>
      </c>
      <c r="BE605" s="119">
        <f>Observaciones!$I604</f>
        <v>0</v>
      </c>
      <c r="BF605" s="119">
        <f>MIN(0.0005*ETo!$M604*Escenarios!$F$9*(BJ604/Constantes!$F$27)^(2/3),BJ604+BB605+BE605+BC605+BD605)</f>
        <v>4.2094468982193955</v>
      </c>
      <c r="BG605" s="119">
        <f>MIN(Constantes!$F$26*(BJ604/Constantes!$F$27)^(2/3),BJ604+BB605+BC605+BD605+BE605-BF605)</f>
        <v>20.62841961937832</v>
      </c>
      <c r="BH605" s="119">
        <f>MIN(Entradas!$F$20,BJ604+BB605+BC605+BD605+BE605-BF605-BG605)</f>
        <v>1</v>
      </c>
      <c r="BI605" s="119">
        <f>MAX(0,BJ604+BB605+BC605+BD605+BE605-BF605-BG605-BH605-Constantes!$F$27)</f>
        <v>0</v>
      </c>
      <c r="BJ605" s="119">
        <f t="shared" si="87"/>
        <v>847.07862046987748</v>
      </c>
      <c r="BK605" s="119">
        <f>(Escenarios!$F$11*AU605+0.1*BF605)/(Escenarios!$F$12)</f>
        <v>1.2027074213962362E-2</v>
      </c>
      <c r="BL605" s="119">
        <f>BI605/10/Escenarios!$F$12</f>
        <v>0</v>
      </c>
      <c r="BM605" s="119">
        <f>(Escenarios!$F$11*AW605+0.1*BG605)/(Escenarios!$F$12)</f>
        <v>5.8938341769652347E-2</v>
      </c>
      <c r="BN605" s="121">
        <f t="shared" si="88"/>
        <v>125.97576574909945</v>
      </c>
      <c r="BO605" s="121">
        <f>MAX(0,(BN605-Constantes!$D$13)*(1-EXP(-Constantes!$D$23)))</f>
        <v>0.59042424193475274</v>
      </c>
      <c r="BP605" s="121">
        <f>BL605+AY605*Escenarios!$F$11/Escenarios!$F$12+BO605</f>
        <v>0.59042424220100365</v>
      </c>
      <c r="BQ605" s="121">
        <f>0.0526*BL605*Observaciones!$F604^1.218</f>
        <v>0</v>
      </c>
      <c r="BR605" s="121">
        <f>BQ605*Constantes!$F$38</f>
        <v>0</v>
      </c>
      <c r="BS605" s="121">
        <f t="shared" si="89"/>
        <v>0</v>
      </c>
      <c r="BT605" s="15"/>
      <c r="BU605" s="74">
        <v>599</v>
      </c>
      <c r="BV605" s="75">
        <f>0.0526*Observaciones!$F604^2.218</f>
        <v>0</v>
      </c>
      <c r="BW605" s="75">
        <f>IF(Observaciones!$F604&gt;0.05*$CA$7,((Observaciones!$F604-0.05*$CA$7)^2)/(Observaciones!$F604+0.95*$CA$7),0)</f>
        <v>0</v>
      </c>
      <c r="BX605" s="75">
        <f>0.0526*BW605*Observaciones!$F604^1.218</f>
        <v>0</v>
      </c>
      <c r="BY605" s="27"/>
      <c r="BZ605" s="27"/>
      <c r="CA605" s="103"/>
      <c r="CB605" s="37"/>
    </row>
    <row r="606" spans="2:80" s="2" customFormat="1" ht="14.5" x14ac:dyDescent="0.35">
      <c r="B606" s="36"/>
      <c r="C606" s="74">
        <v>600</v>
      </c>
      <c r="D606" s="146">
        <f>ETo!$I605*((1-Constantes!$D$19)*ETo!$K605+ETo!$L605)</f>
        <v>0</v>
      </c>
      <c r="E606" s="75">
        <f>MIN(D606*Constantes!$D$17,0.8*(H605+Observaciones!$F605-F606-G606-Constantes!$D$14))</f>
        <v>0</v>
      </c>
      <c r="F606" s="75">
        <f>IF(Observaciones!$F605&gt;0.05*Constantes!$D$18,((Observaciones!$F605-0.05*Constantes!$D$18)^2)/(Observaciones!$F605+0.95*Constantes!$D$18),0)</f>
        <v>0</v>
      </c>
      <c r="G606" s="75">
        <f>MAX(0,H605+Observaciones!$F605-F606-Constantes!$D$13)</f>
        <v>0</v>
      </c>
      <c r="H606" s="75">
        <f>H605+Observaciones!$F605-F606-E606-G606-I605</f>
        <v>25.500000022166496</v>
      </c>
      <c r="I606" s="75">
        <f>MAX(0,(H606-Constantes!$D$14)*(1-EXP(-Constantes!$D$22)))</f>
        <v>3.0517265454017746E-10</v>
      </c>
      <c r="J606" s="75">
        <f t="shared" si="81"/>
        <v>112.72353868353126</v>
      </c>
      <c r="K606" s="75">
        <f>MAX(0,(J606-Constantes!$D$13)*(1-EXP(-Constantes!$D$23)))</f>
        <v>0.49888442300990443</v>
      </c>
      <c r="L606" s="75">
        <f t="shared" si="82"/>
        <v>0.4988844233150771</v>
      </c>
      <c r="M606" s="75">
        <f>0.0526*F606*Observaciones!$F605^1.218</f>
        <v>0</v>
      </c>
      <c r="N606" s="75">
        <f>M606*Constantes!$D$38</f>
        <v>0</v>
      </c>
      <c r="O606" s="75">
        <f t="shared" si="83"/>
        <v>0</v>
      </c>
      <c r="P606" s="15"/>
      <c r="Q606" s="120">
        <v>600</v>
      </c>
      <c r="R606" s="146">
        <f>ETo!$I605*((1-Constantes!$E$19)*ETo!$K605+ETo!$L605)</f>
        <v>0</v>
      </c>
      <c r="S606" s="121">
        <f>MIN(R606*Constantes!$E$17,0.8*(V605+Observaciones!$F605-T606-U606-Constantes!$D$14))</f>
        <v>0</v>
      </c>
      <c r="T606" s="121">
        <f>IF(Observaciones!$F605&gt;0.05*Constantes!$E$18,((Observaciones!$F605-0.05*Constantes!$E$18)^2)/(Observaciones!$F605+0.95*Constantes!$E$18),0)</f>
        <v>0</v>
      </c>
      <c r="U606" s="121">
        <f>MAX(0,V605+Observaciones!$F605-T606-Constantes!$D$13)</f>
        <v>0</v>
      </c>
      <c r="V606" s="121">
        <f>V605+Observaciones!$F605-T606-S606-U606-W605</f>
        <v>25.500000021703816</v>
      </c>
      <c r="W606" s="121">
        <f>MAX(0,(V606-Constantes!$D$14)*(1-EXP(-Constantes!$D$22)))</f>
        <v>2.9880279453816587E-10</v>
      </c>
      <c r="X606" s="119">
        <f>X605+(Entradas!$E$19*U606-Y605)/(800*Entradas!$D$44)</f>
        <v>0</v>
      </c>
      <c r="Y606" s="119">
        <f>8000*Entradas!$D$45*X606/Constantes!$E$32</f>
        <v>0</v>
      </c>
      <c r="Z606" s="119">
        <f>10*Escenarios!$E$11*T606</f>
        <v>0</v>
      </c>
      <c r="AA606" s="119">
        <f>10*Escenarios!$E$11*Y606</f>
        <v>0</v>
      </c>
      <c r="AB606" s="119">
        <f>0.001*Observaciones!$F605*Escenarios!$E$9</f>
        <v>0</v>
      </c>
      <c r="AC606" s="119">
        <f>Observaciones!$I605</f>
        <v>0</v>
      </c>
      <c r="AD606" s="119">
        <f>MIN(0.0005*ETo!$M605*Escenarios!$E$9*(AH605/Constantes!$E$27)^(2/3),AH605+Z606+AA606+AB606+AC606)</f>
        <v>0</v>
      </c>
      <c r="AE606" s="119">
        <f>MIN(Constantes!$E$26*(AH605/Constantes!$E$27)^(2/3),AH605+Z606+AA606+AB606+AC606-AD606)</f>
        <v>16.300235560186035</v>
      </c>
      <c r="AF606" s="119">
        <f>MIN(Entradas!$E$20,AH605+Z606+AA606+AB606+AC606-AD606-AE606)</f>
        <v>1</v>
      </c>
      <c r="AG606" s="119">
        <f>MAX(0,AH605+Z606+AA606+AB606+AC606-AD606-AE606-AF606-Constantes!$E$27)</f>
        <v>0</v>
      </c>
      <c r="AH606" s="119">
        <f t="shared" si="84"/>
        <v>4887.875466735688</v>
      </c>
      <c r="AI606" s="119">
        <f>(Escenarios!$E$11*S606+0.1*AD606)/(Escenarios!$E$12)</f>
        <v>0</v>
      </c>
      <c r="AJ606" s="119">
        <f>AG606/10/Escenarios!$E$12</f>
        <v>0</v>
      </c>
      <c r="AK606" s="119">
        <f>(Escenarios!$E$11*U606+0.1*AE606)/(Escenarios!$E$12)</f>
        <v>4.6572101600531532E-2</v>
      </c>
      <c r="AL606" s="121">
        <f t="shared" si="85"/>
        <v>118.80909904993972</v>
      </c>
      <c r="AM606" s="121">
        <f>MAX(0,(AL606-Constantes!$D$13)*(1-EXP(-Constantes!$D$23)))</f>
        <v>0.54092045900906416</v>
      </c>
      <c r="AN606" s="121">
        <f>AJ606+W606*Escenarios!$E$11/Escenarios!$E$12+AM606</f>
        <v>0.54092045930359833</v>
      </c>
      <c r="AO606" s="121">
        <f>0.0526*AJ606*Observaciones!$F605^1.218</f>
        <v>0</v>
      </c>
      <c r="AP606" s="121">
        <f>AO606*Constantes!$E$38</f>
        <v>0</v>
      </c>
      <c r="AQ606" s="121">
        <f t="shared" si="86"/>
        <v>0</v>
      </c>
      <c r="AR606" s="15"/>
      <c r="AS606" s="74">
        <v>600</v>
      </c>
      <c r="AT606" s="146">
        <f>ETo!$I605*((1-Constantes!$F$19)*ETo!$K605+ETo!$L605)</f>
        <v>0</v>
      </c>
      <c r="AU606" s="121">
        <f>MIN(AT606*Constantes!$F$17,0.8*(AX605+Observaciones!$F605-AV606-AW606-Constantes!$D$14))</f>
        <v>0</v>
      </c>
      <c r="AV606" s="121">
        <f>IF(Observaciones!$F605&gt;0.05*Constantes!$F$18,((Observaciones!$F605-0.05*Constantes!$F$18)^2)/(Observaciones!$F605+0.95*Constantes!$F$18),0)</f>
        <v>0</v>
      </c>
      <c r="AW606" s="121">
        <f>MAX(0,AX605+Observaciones!$F605-AV606-Constantes!$D$13)</f>
        <v>0</v>
      </c>
      <c r="AX606" s="121">
        <f>AX605+Observaciones!$F605-AV606-AU606-AW606-AY605</f>
        <v>25.500000020229077</v>
      </c>
      <c r="AY606" s="121">
        <f>MAX(0,(AX606-Constantes!$D$14)*(1-EXP(-Constantes!$D$22)))</f>
        <v>2.7849963307713052E-10</v>
      </c>
      <c r="AZ606" s="119">
        <f>AZ605+(Entradas!$F$19*AW606-BA605)/(800*Entradas!$D$44)</f>
        <v>0</v>
      </c>
      <c r="BA606" s="119">
        <f>8000*Entradas!$D$45*AZ606/Constantes!$F$32</f>
        <v>0</v>
      </c>
      <c r="BB606" s="119">
        <f>10*Escenarios!$F$11*AV606</f>
        <v>0</v>
      </c>
      <c r="BC606" s="119">
        <f>10*Escenarios!$F$11*BA606</f>
        <v>0</v>
      </c>
      <c r="BD606" s="119">
        <f>0.001*Observaciones!$F605*Escenarios!$F$9</f>
        <v>0</v>
      </c>
      <c r="BE606" s="119">
        <f>Observaciones!$I605</f>
        <v>0</v>
      </c>
      <c r="BF606" s="119">
        <f>MIN(0.0005*ETo!$M605*Escenarios!$F$9*(BJ605/Constantes!$F$27)^(2/3),BJ605+BB606+BE606+BC606+BD606)</f>
        <v>0</v>
      </c>
      <c r="BG606" s="119">
        <f>MIN(Constantes!$F$26*(BJ605/Constantes!$F$27)^(2/3),BJ605+BB606+BC606+BD606+BE606-BF606)</f>
        <v>20.219324398770802</v>
      </c>
      <c r="BH606" s="119">
        <f>MIN(Entradas!$F$20,BJ605+BB606+BC606+BD606+BE606-BF606-BG606)</f>
        <v>1</v>
      </c>
      <c r="BI606" s="119">
        <f>MAX(0,BJ605+BB606+BC606+BD606+BE606-BF606-BG606-BH606-Constantes!$F$27)</f>
        <v>0</v>
      </c>
      <c r="BJ606" s="119">
        <f t="shared" si="87"/>
        <v>825.85929607110666</v>
      </c>
      <c r="BK606" s="119">
        <f>(Escenarios!$F$11*AU606+0.1*BF606)/(Escenarios!$F$12)</f>
        <v>0</v>
      </c>
      <c r="BL606" s="119">
        <f>BI606/10/Escenarios!$F$12</f>
        <v>0</v>
      </c>
      <c r="BM606" s="119">
        <f>(Escenarios!$F$11*AW606+0.1*BG606)/(Escenarios!$F$12)</f>
        <v>5.7769498282202292E-2</v>
      </c>
      <c r="BN606" s="121">
        <f t="shared" si="88"/>
        <v>125.44311100544689</v>
      </c>
      <c r="BO606" s="121">
        <f>MAX(0,(BN606-Constantes!$D$13)*(1-EXP(-Constantes!$D$23)))</f>
        <v>0.58674492686248814</v>
      </c>
      <c r="BP606" s="121">
        <f>BL606+AY606*Escenarios!$F$11/Escenarios!$F$12+BO606</f>
        <v>0.58674492712507353</v>
      </c>
      <c r="BQ606" s="121">
        <f>0.0526*BL606*Observaciones!$F605^1.218</f>
        <v>0</v>
      </c>
      <c r="BR606" s="121">
        <f>BQ606*Constantes!$F$38</f>
        <v>0</v>
      </c>
      <c r="BS606" s="121">
        <f t="shared" si="89"/>
        <v>0</v>
      </c>
      <c r="BT606" s="15"/>
      <c r="BU606" s="74">
        <v>600</v>
      </c>
      <c r="BV606" s="75">
        <f>0.0526*Observaciones!$F605^2.218</f>
        <v>0</v>
      </c>
      <c r="BW606" s="75">
        <f>IF(Observaciones!$F605&gt;0.05*$CA$7,((Observaciones!$F605-0.05*$CA$7)^2)/(Observaciones!$F605+0.95*$CA$7),0)</f>
        <v>0</v>
      </c>
      <c r="BX606" s="75">
        <f>0.0526*BW606*Observaciones!$F605^1.218</f>
        <v>0</v>
      </c>
      <c r="BY606" s="27"/>
      <c r="BZ606" s="27"/>
      <c r="CA606" s="103"/>
      <c r="CB606" s="37"/>
    </row>
    <row r="607" spans="2:80" s="2" customFormat="1" ht="14.5" x14ac:dyDescent="0.35">
      <c r="B607" s="36"/>
      <c r="C607" s="74">
        <v>601</v>
      </c>
      <c r="D607" s="146">
        <f>ETo!$I606*((1-Constantes!$D$19)*ETo!$K606+ETo!$L606)</f>
        <v>0</v>
      </c>
      <c r="E607" s="75">
        <f>MIN(D607*Constantes!$D$17,0.8*(H606+Observaciones!$F606-F607-G607-Constantes!$D$14))</f>
        <v>0</v>
      </c>
      <c r="F607" s="75">
        <f>IF(Observaciones!$F606&gt;0.05*Constantes!$D$18,((Observaciones!$F606-0.05*Constantes!$D$18)^2)/(Observaciones!$F606+0.95*Constantes!$D$18),0)</f>
        <v>0</v>
      </c>
      <c r="G607" s="75">
        <f>MAX(0,H606+Observaciones!$F606-F607-Constantes!$D$13)</f>
        <v>0</v>
      </c>
      <c r="H607" s="75">
        <f>H606+Observaciones!$F606-F607-E607-G607-I606</f>
        <v>25.500000021861325</v>
      </c>
      <c r="I607" s="75">
        <f>MAX(0,(H607-Constantes!$D$14)*(1-EXP(-Constantes!$D$22)))</f>
        <v>3.0097127520888052E-10</v>
      </c>
      <c r="J607" s="75">
        <f t="shared" si="81"/>
        <v>112.22465426052136</v>
      </c>
      <c r="K607" s="75">
        <f>MAX(0,(J607-Constantes!$D$13)*(1-EXP(-Constantes!$D$23)))</f>
        <v>0.49543837658157186</v>
      </c>
      <c r="L607" s="75">
        <f t="shared" si="82"/>
        <v>0.49543837688254311</v>
      </c>
      <c r="M607" s="75">
        <f>0.0526*F607*Observaciones!$F606^1.218</f>
        <v>0</v>
      </c>
      <c r="N607" s="75">
        <f>M607*Constantes!$D$38</f>
        <v>0</v>
      </c>
      <c r="O607" s="75">
        <f t="shared" si="83"/>
        <v>0</v>
      </c>
      <c r="P607" s="15"/>
      <c r="Q607" s="120">
        <v>601</v>
      </c>
      <c r="R607" s="146">
        <f>ETo!$I606*((1-Constantes!$E$19)*ETo!$K606+ETo!$L606)</f>
        <v>0</v>
      </c>
      <c r="S607" s="121">
        <f>MIN(R607*Constantes!$E$17,0.8*(V606+Observaciones!$F606-T607-U607-Constantes!$D$14))</f>
        <v>0</v>
      </c>
      <c r="T607" s="121">
        <f>IF(Observaciones!$F606&gt;0.05*Constantes!$E$18,((Observaciones!$F606-0.05*Constantes!$E$18)^2)/(Observaciones!$F606+0.95*Constantes!$E$18),0)</f>
        <v>0</v>
      </c>
      <c r="U607" s="121">
        <f>MAX(0,V606+Observaciones!$F606-T607-Constantes!$D$13)</f>
        <v>0</v>
      </c>
      <c r="V607" s="121">
        <f>V606+Observaciones!$F606-T607-S607-U607-W606</f>
        <v>25.500000021405011</v>
      </c>
      <c r="W607" s="121">
        <f>MAX(0,(V607-Constantes!$D$14)*(1-EXP(-Constantes!$D$22)))</f>
        <v>2.9468906418311615E-10</v>
      </c>
      <c r="X607" s="119">
        <f>X606+(Entradas!$E$19*U607-Y606)/(800*Entradas!$D$44)</f>
        <v>0</v>
      </c>
      <c r="Y607" s="119">
        <f>8000*Entradas!$D$45*X607/Constantes!$E$32</f>
        <v>0</v>
      </c>
      <c r="Z607" s="119">
        <f>10*Escenarios!$E$11*T607</f>
        <v>0</v>
      </c>
      <c r="AA607" s="119">
        <f>10*Escenarios!$E$11*Y607</f>
        <v>0</v>
      </c>
      <c r="AB607" s="119">
        <f>0.001*Observaciones!$F606*Escenarios!$E$9</f>
        <v>0</v>
      </c>
      <c r="AC607" s="119">
        <f>Observaciones!$I606</f>
        <v>0</v>
      </c>
      <c r="AD607" s="119">
        <f>MIN(0.0005*ETo!$M606*Escenarios!$E$9*(AH606/Constantes!$E$27)^(2/3),AH606+Z607+AA607+AB607+AC607)</f>
        <v>0</v>
      </c>
      <c r="AE607" s="119">
        <f>MIN(Constantes!$E$26*(AH606/Constantes!$E$27)^(2/3),AH606+Z607+AA607+AB607+AC607-AD607)</f>
        <v>16.261886415378505</v>
      </c>
      <c r="AF607" s="119">
        <f>MIN(Entradas!$E$20,AH606+Z607+AA607+AB607+AC607-AD607-AE607)</f>
        <v>1</v>
      </c>
      <c r="AG607" s="119">
        <f>MAX(0,AH606+Z607+AA607+AB607+AC607-AD607-AE607-AF607-Constantes!$E$27)</f>
        <v>0</v>
      </c>
      <c r="AH607" s="119">
        <f t="shared" si="84"/>
        <v>4870.6135803203097</v>
      </c>
      <c r="AI607" s="119">
        <f>(Escenarios!$E$11*S607+0.1*AD607)/(Escenarios!$E$12)</f>
        <v>0</v>
      </c>
      <c r="AJ607" s="119">
        <f>AG607/10/Escenarios!$E$12</f>
        <v>0</v>
      </c>
      <c r="AK607" s="119">
        <f>(Escenarios!$E$11*U607+0.1*AE607)/(Escenarios!$E$12)</f>
        <v>4.6462532615367161E-2</v>
      </c>
      <c r="AL607" s="121">
        <f t="shared" si="85"/>
        <v>118.31464112354602</v>
      </c>
      <c r="AM607" s="121">
        <f>MAX(0,(AL607-Constantes!$D$13)*(1-EXP(-Constantes!$D$23)))</f>
        <v>0.53750498862630591</v>
      </c>
      <c r="AN607" s="121">
        <f>AJ607+W607*Escenarios!$E$11/Escenarios!$E$12+AM607</f>
        <v>0.53750498891678511</v>
      </c>
      <c r="AO607" s="121">
        <f>0.0526*AJ607*Observaciones!$F606^1.218</f>
        <v>0</v>
      </c>
      <c r="AP607" s="121">
        <f>AO607*Constantes!$E$38</f>
        <v>0</v>
      </c>
      <c r="AQ607" s="121">
        <f t="shared" si="86"/>
        <v>0</v>
      </c>
      <c r="AR607" s="15"/>
      <c r="AS607" s="74">
        <v>601</v>
      </c>
      <c r="AT607" s="146">
        <f>ETo!$I606*((1-Constantes!$F$19)*ETo!$K606+ETo!$L606)</f>
        <v>0</v>
      </c>
      <c r="AU607" s="121">
        <f>MIN(AT607*Constantes!$F$17,0.8*(AX606+Observaciones!$F606-AV607-AW607-Constantes!$D$14))</f>
        <v>0</v>
      </c>
      <c r="AV607" s="121">
        <f>IF(Observaciones!$F606&gt;0.05*Constantes!$F$18,((Observaciones!$F606-0.05*Constantes!$F$18)^2)/(Observaciones!$F606+0.95*Constantes!$F$18),0)</f>
        <v>0</v>
      </c>
      <c r="AW607" s="121">
        <f>MAX(0,AX606+Observaciones!$F606-AV607-Constantes!$D$13)</f>
        <v>0</v>
      </c>
      <c r="AX607" s="121">
        <f>AX606+Observaciones!$F606-AV607-AU607-AW607-AY606</f>
        <v>25.500000019950576</v>
      </c>
      <c r="AY607" s="121">
        <f>MAX(0,(AX607-Constantes!$D$14)*(1-EXP(-Constantes!$D$22)))</f>
        <v>2.7466543056764608E-10</v>
      </c>
      <c r="AZ607" s="119">
        <f>AZ606+(Entradas!$F$19*AW607-BA606)/(800*Entradas!$D$44)</f>
        <v>0</v>
      </c>
      <c r="BA607" s="119">
        <f>8000*Entradas!$D$45*AZ607/Constantes!$F$32</f>
        <v>0</v>
      </c>
      <c r="BB607" s="119">
        <f>10*Escenarios!$F$11*AV607</f>
        <v>0</v>
      </c>
      <c r="BC607" s="119">
        <f>10*Escenarios!$F$11*BA607</f>
        <v>0</v>
      </c>
      <c r="BD607" s="119">
        <f>0.001*Observaciones!$F606*Escenarios!$F$9</f>
        <v>0</v>
      </c>
      <c r="BE607" s="119">
        <f>Observaciones!$I606</f>
        <v>0</v>
      </c>
      <c r="BF607" s="119">
        <f>MIN(0.0005*ETo!$M606*Escenarios!$F$9*(BJ606/Constantes!$F$27)^(2/3),BJ606+BB607+BE607+BC607+BD607)</f>
        <v>0</v>
      </c>
      <c r="BG607" s="119">
        <f>MIN(Constantes!$F$26*(BJ606/Constantes!$F$27)^(2/3),BJ606+BB607+BC607+BD607+BE607-BF607)</f>
        <v>19.880235931559827</v>
      </c>
      <c r="BH607" s="119">
        <f>MIN(Entradas!$F$20,BJ606+BB607+BC607+BD607+BE607-BF607-BG607)</f>
        <v>1</v>
      </c>
      <c r="BI607" s="119">
        <f>MAX(0,BJ606+BB607+BC607+BD607+BE607-BF607-BG607-BH607-Constantes!$F$27)</f>
        <v>0</v>
      </c>
      <c r="BJ607" s="119">
        <f t="shared" si="87"/>
        <v>804.97906013954685</v>
      </c>
      <c r="BK607" s="119">
        <f>(Escenarios!$F$11*AU607+0.1*BF607)/(Escenarios!$F$12)</f>
        <v>0</v>
      </c>
      <c r="BL607" s="119">
        <f>BI607/10/Escenarios!$F$12</f>
        <v>0</v>
      </c>
      <c r="BM607" s="119">
        <f>(Escenarios!$F$11*AW607+0.1*BG607)/(Escenarios!$F$12)</f>
        <v>5.6800674090170943E-2</v>
      </c>
      <c r="BN607" s="121">
        <f t="shared" si="88"/>
        <v>124.91316675267457</v>
      </c>
      <c r="BO607" s="121">
        <f>MAX(0,(BN607-Constantes!$D$13)*(1-EXP(-Constantes!$D$23)))</f>
        <v>0.58308433451834674</v>
      </c>
      <c r="BP607" s="121">
        <f>BL607+AY607*Escenarios!$F$11/Escenarios!$F$12+BO607</f>
        <v>0.58308433477731703</v>
      </c>
      <c r="BQ607" s="121">
        <f>0.0526*BL607*Observaciones!$F606^1.218</f>
        <v>0</v>
      </c>
      <c r="BR607" s="121">
        <f>BQ607*Constantes!$F$38</f>
        <v>0</v>
      </c>
      <c r="BS607" s="121">
        <f t="shared" si="89"/>
        <v>0</v>
      </c>
      <c r="BT607" s="15"/>
      <c r="BU607" s="74">
        <v>601</v>
      </c>
      <c r="BV607" s="75">
        <f>0.0526*Observaciones!$F606^2.218</f>
        <v>0</v>
      </c>
      <c r="BW607" s="75">
        <f>IF(Observaciones!$F606&gt;0.05*$CA$7,((Observaciones!$F606-0.05*$CA$7)^2)/(Observaciones!$F606+0.95*$CA$7),0)</f>
        <v>0</v>
      </c>
      <c r="BX607" s="75">
        <f>0.0526*BW607*Observaciones!$F606^1.218</f>
        <v>0</v>
      </c>
      <c r="BY607" s="27"/>
      <c r="BZ607" s="27"/>
      <c r="CA607" s="103"/>
      <c r="CB607" s="37"/>
    </row>
    <row r="608" spans="2:80" s="2" customFormat="1" ht="14.5" x14ac:dyDescent="0.35">
      <c r="B608" s="36"/>
      <c r="C608" s="74">
        <v>602</v>
      </c>
      <c r="D608" s="146">
        <f>ETo!$I607*((1-Constantes!$D$19)*ETo!$K607+ETo!$L607)</f>
        <v>1.4242513713989844</v>
      </c>
      <c r="E608" s="75">
        <f>MIN(D608*Constantes!$D$17,0.8*(H607+Observaciones!$F607-F608-G608-Constantes!$D$14))</f>
        <v>1.7489057313468948E-8</v>
      </c>
      <c r="F608" s="75">
        <f>IF(Observaciones!$F607&gt;0.05*Constantes!$D$18,((Observaciones!$F607-0.05*Constantes!$D$18)^2)/(Observaciones!$F607+0.95*Constantes!$D$18),0)</f>
        <v>0</v>
      </c>
      <c r="G608" s="75">
        <f>MAX(0,H607+Observaciones!$F607-F608-Constantes!$D$13)</f>
        <v>0</v>
      </c>
      <c r="H608" s="75">
        <f>H607+Observaciones!$F607-F608-E608-G608-I607</f>
        <v>25.500000004071296</v>
      </c>
      <c r="I608" s="75">
        <f>MAX(0,(H608-Constantes!$D$14)*(1-EXP(-Constantes!$D$22)))</f>
        <v>5.6050688818695826E-11</v>
      </c>
      <c r="J608" s="75">
        <f t="shared" si="81"/>
        <v>111.72921588393979</v>
      </c>
      <c r="K608" s="75">
        <f>MAX(0,(J608-Constantes!$D$13)*(1-EXP(-Constantes!$D$23)))</f>
        <v>0.49201613373466713</v>
      </c>
      <c r="L608" s="75">
        <f t="shared" si="82"/>
        <v>0.49201613379071779</v>
      </c>
      <c r="M608" s="75">
        <f>0.0526*F608*Observaciones!$F607^1.218</f>
        <v>0</v>
      </c>
      <c r="N608" s="75">
        <f>M608*Constantes!$D$38</f>
        <v>0</v>
      </c>
      <c r="O608" s="75">
        <f t="shared" si="83"/>
        <v>0</v>
      </c>
      <c r="P608" s="15"/>
      <c r="Q608" s="120">
        <v>602</v>
      </c>
      <c r="R608" s="146">
        <f>ETo!$I607*((1-Constantes!$E$19)*ETo!$K607+ETo!$L607)</f>
        <v>1.4244618760146306</v>
      </c>
      <c r="S608" s="121">
        <f>MIN(R608*Constantes!$E$17,0.8*(V607+Observaciones!$F607-T608-U608-Constantes!$D$14))</f>
        <v>1.7124006035373896E-8</v>
      </c>
      <c r="T608" s="121">
        <f>IF(Observaciones!$F607&gt;0.05*Constantes!$E$18,((Observaciones!$F607-0.05*Constantes!$E$18)^2)/(Observaciones!$F607+0.95*Constantes!$E$18),0)</f>
        <v>0</v>
      </c>
      <c r="U608" s="121">
        <f>MAX(0,V607+Observaciones!$F607-T608-Constantes!$D$13)</f>
        <v>0</v>
      </c>
      <c r="V608" s="121">
        <f>V607+Observaciones!$F607-T608-S608-U608-W607</f>
        <v>25.500000003986315</v>
      </c>
      <c r="W608" s="121">
        <f>MAX(0,(V608-Constantes!$D$14)*(1-EXP(-Constantes!$D$22)))</f>
        <v>5.4880731501824393E-11</v>
      </c>
      <c r="X608" s="119">
        <f>X607+(Entradas!$E$19*U608-Y607)/(800*Entradas!$D$44)</f>
        <v>0</v>
      </c>
      <c r="Y608" s="119">
        <f>8000*Entradas!$D$45*X608/Constantes!$E$32</f>
        <v>0</v>
      </c>
      <c r="Z608" s="119">
        <f>10*Escenarios!$E$11*T608</f>
        <v>0</v>
      </c>
      <c r="AA608" s="119">
        <f>10*Escenarios!$E$11*Y608</f>
        <v>0</v>
      </c>
      <c r="AB608" s="119">
        <f>0.001*Observaciones!$F607*Escenarios!$E$9</f>
        <v>0</v>
      </c>
      <c r="AC608" s="119">
        <f>Observaciones!$I607</f>
        <v>0</v>
      </c>
      <c r="AD608" s="119">
        <f>MIN(0.0005*ETo!$M607*Escenarios!$E$9*(AH607/Constantes!$E$27)^(2/3),AH607+Z608+AA608+AB608+AC608)</f>
        <v>3.4774177852438228</v>
      </c>
      <c r="AE608" s="119">
        <f>MIN(Constantes!$E$26*(AH607/Constantes!$E$27)^(2/3),AH607+Z608+AA608+AB608+AC608-AD608)</f>
        <v>16.223577157693253</v>
      </c>
      <c r="AF608" s="119">
        <f>MIN(Entradas!$E$20,AH607+Z608+AA608+AB608+AC608-AD608-AE608)</f>
        <v>1</v>
      </c>
      <c r="AG608" s="119">
        <f>MAX(0,AH607+Z608+AA608+AB608+AC608-AD608-AE608-AF608-Constantes!$E$27)</f>
        <v>0</v>
      </c>
      <c r="AH608" s="119">
        <f t="shared" si="84"/>
        <v>4849.9125853773721</v>
      </c>
      <c r="AI608" s="119">
        <f>(Escenarios!$E$11*S608+0.1*AD608)/(Escenarios!$E$12)</f>
        <v>9.9354962657883013E-3</v>
      </c>
      <c r="AJ608" s="119">
        <f>AG608/10/Escenarios!$E$12</f>
        <v>0</v>
      </c>
      <c r="AK608" s="119">
        <f>(Escenarios!$E$11*U608+0.1*AE608)/(Escenarios!$E$12)</f>
        <v>4.63530775934093E-2</v>
      </c>
      <c r="AL608" s="121">
        <f t="shared" si="85"/>
        <v>117.82348921251312</v>
      </c>
      <c r="AM608" s="121">
        <f>MAX(0,(AL608-Constantes!$D$13)*(1-EXP(-Constantes!$D$23)))</f>
        <v>0.53411235455973771</v>
      </c>
      <c r="AN608" s="121">
        <f>AJ608+W608*Escenarios!$E$11/Escenarios!$E$12+AM608</f>
        <v>0.53411235461383444</v>
      </c>
      <c r="AO608" s="121">
        <f>0.0526*AJ608*Observaciones!$F607^1.218</f>
        <v>0</v>
      </c>
      <c r="AP608" s="121">
        <f>AO608*Constantes!$E$38</f>
        <v>0</v>
      </c>
      <c r="AQ608" s="121">
        <f t="shared" si="86"/>
        <v>0</v>
      </c>
      <c r="AR608" s="15"/>
      <c r="AS608" s="74">
        <v>602</v>
      </c>
      <c r="AT608" s="146">
        <f>ETo!$I607*((1-Constantes!$F$19)*ETo!$K607+ETo!$L607)</f>
        <v>1.4251316634280515</v>
      </c>
      <c r="AU608" s="121">
        <f>MIN(AT608*Constantes!$F$17,0.8*(AX607+Observaciones!$F607-AV608-AW608-Constantes!$D$14))</f>
        <v>1.5960458199515417E-8</v>
      </c>
      <c r="AV608" s="121">
        <f>IF(Observaciones!$F607&gt;0.05*Constantes!$F$18,((Observaciones!$F607-0.05*Constantes!$F$18)^2)/(Observaciones!$F607+0.95*Constantes!$F$18),0)</f>
        <v>0</v>
      </c>
      <c r="AW608" s="121">
        <f>MAX(0,AX607+Observaciones!$F607-AV608-Constantes!$D$13)</f>
        <v>0</v>
      </c>
      <c r="AX608" s="121">
        <f>AX607+Observaciones!$F607-AV608-AU608-AW608-AY607</f>
        <v>25.500000003715453</v>
      </c>
      <c r="AY608" s="121">
        <f>MAX(0,(AX608-Constantes!$D$14)*(1-EXP(-Constantes!$D$22)))</f>
        <v>5.1151688199332974E-11</v>
      </c>
      <c r="AZ608" s="119">
        <f>AZ607+(Entradas!$F$19*AW608-BA607)/(800*Entradas!$D$44)</f>
        <v>0</v>
      </c>
      <c r="BA608" s="119">
        <f>8000*Entradas!$D$45*AZ608/Constantes!$F$32</f>
        <v>0</v>
      </c>
      <c r="BB608" s="119">
        <f>10*Escenarios!$F$11*AV608</f>
        <v>0</v>
      </c>
      <c r="BC608" s="119">
        <f>10*Escenarios!$F$11*BA608</f>
        <v>0</v>
      </c>
      <c r="BD608" s="119">
        <f>0.001*Observaciones!$F607*Escenarios!$F$9</f>
        <v>0</v>
      </c>
      <c r="BE608" s="119">
        <f>Observaciones!$I607</f>
        <v>0</v>
      </c>
      <c r="BF608" s="119">
        <f>MIN(0.0005*ETo!$M607*Escenarios!$F$9*(BJ607/Constantes!$F$27)^(2/3),BJ607+BB608+BE608+BC608+BD608)</f>
        <v>4.1890685535572336</v>
      </c>
      <c r="BG608" s="119">
        <f>MIN(Constantes!$F$26*(BJ607/Constantes!$F$27)^(2/3),BJ607+BB608+BC608+BD608+BE608-BF608)</f>
        <v>19.543719246474449</v>
      </c>
      <c r="BH608" s="119">
        <f>MIN(Entradas!$F$20,BJ607+BB608+BC608+BD608+BE608-BF608-BG608)</f>
        <v>1</v>
      </c>
      <c r="BI608" s="119">
        <f>MAX(0,BJ607+BB608+BC608+BD608+BE608-BF608-BG608-BH608-Constantes!$F$27)</f>
        <v>0</v>
      </c>
      <c r="BJ608" s="119">
        <f t="shared" si="87"/>
        <v>780.24627233951514</v>
      </c>
      <c r="BK608" s="119">
        <f>(Escenarios!$F$11*AU608+0.1*BF608)/(Escenarios!$F$12)</f>
        <v>1.1968782344309826E-2</v>
      </c>
      <c r="BL608" s="119">
        <f>BI608/10/Escenarios!$F$12</f>
        <v>0</v>
      </c>
      <c r="BM608" s="119">
        <f>(Escenarios!$F$11*AW608+0.1*BG608)/(Escenarios!$F$12)</f>
        <v>5.5839197847069852E-2</v>
      </c>
      <c r="BN608" s="121">
        <f t="shared" si="88"/>
        <v>124.38592161600329</v>
      </c>
      <c r="BO608" s="121">
        <f>MAX(0,(BN608-Constantes!$D$13)*(1-EXP(-Constantes!$D$23)))</f>
        <v>0.57944238633098932</v>
      </c>
      <c r="BP608" s="121">
        <f>BL608+AY608*Escenarios!$F$11/Escenarios!$F$12+BO608</f>
        <v>0.57944238637921808</v>
      </c>
      <c r="BQ608" s="121">
        <f>0.0526*BL608*Observaciones!$F607^1.218</f>
        <v>0</v>
      </c>
      <c r="BR608" s="121">
        <f>BQ608*Constantes!$F$38</f>
        <v>0</v>
      </c>
      <c r="BS608" s="121">
        <f t="shared" si="89"/>
        <v>0</v>
      </c>
      <c r="BT608" s="15"/>
      <c r="BU608" s="74">
        <v>602</v>
      </c>
      <c r="BV608" s="75">
        <f>0.0526*Observaciones!$F607^2.218</f>
        <v>0</v>
      </c>
      <c r="BW608" s="75">
        <f>IF(Observaciones!$F607&gt;0.05*$CA$7,((Observaciones!$F607-0.05*$CA$7)^2)/(Observaciones!$F607+0.95*$CA$7),0)</f>
        <v>0</v>
      </c>
      <c r="BX608" s="75">
        <f>0.0526*BW608*Observaciones!$F607^1.218</f>
        <v>0</v>
      </c>
      <c r="BY608" s="27"/>
      <c r="BZ608" s="27"/>
      <c r="CA608" s="103"/>
      <c r="CB608" s="37"/>
    </row>
    <row r="609" spans="2:80" s="2" customFormat="1" ht="14.5" x14ac:dyDescent="0.35">
      <c r="B609" s="36"/>
      <c r="C609" s="74">
        <v>603</v>
      </c>
      <c r="D609" s="146">
        <f>ETo!$I608*((1-Constantes!$D$19)*ETo!$K608+ETo!$L608)</f>
        <v>1.4867185777880214</v>
      </c>
      <c r="E609" s="75">
        <f>MIN(D609*Constantes!$D$17,0.8*(H608+Observaciones!$F608-F609-G609-Constantes!$D$14))</f>
        <v>3.2570341090831792E-9</v>
      </c>
      <c r="F609" s="75">
        <f>IF(Observaciones!$F608&gt;0.05*Constantes!$D$18,((Observaciones!$F608-0.05*Constantes!$D$18)^2)/(Observaciones!$F608+0.95*Constantes!$D$18),0)</f>
        <v>0</v>
      </c>
      <c r="G609" s="75">
        <f>MAX(0,H608+Observaciones!$F608-F609-Constantes!$D$13)</f>
        <v>0</v>
      </c>
      <c r="H609" s="75">
        <f>H608+Observaciones!$F608-F609-E609-G609-I608</f>
        <v>25.500000000758209</v>
      </c>
      <c r="I609" s="75">
        <f>MAX(0,(H609-Constantes!$D$14)*(1-EXP(-Constantes!$D$22)))</f>
        <v>1.0438445264942873E-11</v>
      </c>
      <c r="J609" s="75">
        <f t="shared" si="81"/>
        <v>111.23719975020512</v>
      </c>
      <c r="K609" s="75">
        <f>MAX(0,(J609-Constantes!$D$13)*(1-EXP(-Constantes!$D$23)))</f>
        <v>0.48861753004584296</v>
      </c>
      <c r="L609" s="75">
        <f t="shared" si="82"/>
        <v>0.48861753005628139</v>
      </c>
      <c r="M609" s="75">
        <f>0.0526*F609*Observaciones!$F608^1.218</f>
        <v>0</v>
      </c>
      <c r="N609" s="75">
        <f>M609*Constantes!$D$38</f>
        <v>0</v>
      </c>
      <c r="O609" s="75">
        <f t="shared" si="83"/>
        <v>0</v>
      </c>
      <c r="P609" s="15"/>
      <c r="Q609" s="120">
        <v>603</v>
      </c>
      <c r="R609" s="146">
        <f>ETo!$I608*((1-Constantes!$E$19)*ETo!$K608+ETo!$L608)</f>
        <v>1.4869385691165951</v>
      </c>
      <c r="S609" s="121">
        <f>MIN(R609*Constantes!$E$17,0.8*(V608+Observaciones!$F608-T609-U609-Constantes!$D$14))</f>
        <v>3.1890493801256529E-9</v>
      </c>
      <c r="T609" s="121">
        <f>IF(Observaciones!$F608&gt;0.05*Constantes!$E$18,((Observaciones!$F608-0.05*Constantes!$E$18)^2)/(Observaciones!$F608+0.95*Constantes!$E$18),0)</f>
        <v>0</v>
      </c>
      <c r="U609" s="121">
        <f>MAX(0,V608+Observaciones!$F608-T609-Constantes!$D$13)</f>
        <v>0</v>
      </c>
      <c r="V609" s="121">
        <f>V608+Observaciones!$F608-T609-S609-U609-W608</f>
        <v>25.500000000742382</v>
      </c>
      <c r="W609" s="121">
        <f>MAX(0,(V609-Constantes!$D$14)*(1-EXP(-Constantes!$D$22)))</f>
        <v>1.0220545605801474E-11</v>
      </c>
      <c r="X609" s="119">
        <f>X608+(Entradas!$E$19*U609-Y608)/(800*Entradas!$D$44)</f>
        <v>0</v>
      </c>
      <c r="Y609" s="119">
        <f>8000*Entradas!$D$45*X609/Constantes!$E$32</f>
        <v>0</v>
      </c>
      <c r="Z609" s="119">
        <f>10*Escenarios!$E$11*T609</f>
        <v>0</v>
      </c>
      <c r="AA609" s="119">
        <f>10*Escenarios!$E$11*Y609</f>
        <v>0</v>
      </c>
      <c r="AB609" s="119">
        <f>0.001*Observaciones!$F608*Escenarios!$E$9</f>
        <v>0</v>
      </c>
      <c r="AC609" s="119">
        <f>Observaciones!$I608</f>
        <v>0</v>
      </c>
      <c r="AD609" s="119">
        <f>MIN(0.0005*ETo!$M608*Escenarios!$E$9*(AH608/Constantes!$E$27)^(2/3),AH608+Z609+AA609+AB609+AC609)</f>
        <v>3.6203526048687698</v>
      </c>
      <c r="AE609" s="119">
        <f>MIN(Constantes!$E$26*(AH608/Constantes!$E$27)^(2/3),AH608+Z609+AA609+AB609+AC609-AD609)</f>
        <v>16.177575761293085</v>
      </c>
      <c r="AF609" s="119">
        <f>MIN(Entradas!$E$20,AH608+Z609+AA609+AB609+AC609-AD609-AE609)</f>
        <v>1</v>
      </c>
      <c r="AG609" s="119">
        <f>MAX(0,AH608+Z609+AA609+AB609+AC609-AD609-AE609-AF609-Constantes!$E$27)</f>
        <v>0</v>
      </c>
      <c r="AH609" s="119">
        <f t="shared" si="84"/>
        <v>4829.1146570112105</v>
      </c>
      <c r="AI609" s="119">
        <f>(Escenarios!$E$11*S609+0.1*AD609)/(Escenarios!$E$12)</f>
        <v>1.0343867728830876E-2</v>
      </c>
      <c r="AJ609" s="119">
        <f>AG609/10/Escenarios!$E$12</f>
        <v>0</v>
      </c>
      <c r="AK609" s="119">
        <f>(Escenarios!$E$11*U609+0.1*AE609)/(Escenarios!$E$12)</f>
        <v>4.6221645032265959E-2</v>
      </c>
      <c r="AL609" s="121">
        <f t="shared" si="85"/>
        <v>117.33559850298565</v>
      </c>
      <c r="AM609" s="121">
        <f>MAX(0,(AL609-Constantes!$D$13)*(1-EXP(-Constantes!$D$23)))</f>
        <v>0.5307422472574489</v>
      </c>
      <c r="AN609" s="121">
        <f>AJ609+W609*Escenarios!$E$11/Escenarios!$E$12+AM609</f>
        <v>0.53074224726752339</v>
      </c>
      <c r="AO609" s="121">
        <f>0.0526*AJ609*Observaciones!$F608^1.218</f>
        <v>0</v>
      </c>
      <c r="AP609" s="121">
        <f>AO609*Constantes!$E$38</f>
        <v>0</v>
      </c>
      <c r="AQ609" s="121">
        <f t="shared" si="86"/>
        <v>0</v>
      </c>
      <c r="AR609" s="15"/>
      <c r="AS609" s="74">
        <v>603</v>
      </c>
      <c r="AT609" s="146">
        <f>ETo!$I608*((1-Constantes!$F$19)*ETo!$K608+ETo!$L608)</f>
        <v>1.487638541525693</v>
      </c>
      <c r="AU609" s="121">
        <f>MIN(AT609*Constantes!$F$17,0.8*(AX608+Observaciones!$F608-AV609-AW609-Constantes!$D$14))</f>
        <v>2.9723594252573095E-9</v>
      </c>
      <c r="AV609" s="121">
        <f>IF(Observaciones!$F608&gt;0.05*Constantes!$F$18,((Observaciones!$F608-0.05*Constantes!$F$18)^2)/(Observaciones!$F608+0.95*Constantes!$F$18),0)</f>
        <v>0</v>
      </c>
      <c r="AW609" s="121">
        <f>MAX(0,AX608+Observaciones!$F608-AV609-Constantes!$D$13)</f>
        <v>0</v>
      </c>
      <c r="AX609" s="121">
        <f>AX608+Observaciones!$F608-AV609-AU609-AW609-AY608</f>
        <v>25.500000000691941</v>
      </c>
      <c r="AY609" s="121">
        <f>MAX(0,(AX609-Constantes!$D$14)*(1-EXP(-Constantes!$D$22)))</f>
        <v>9.5261035495748611E-12</v>
      </c>
      <c r="AZ609" s="119">
        <f>AZ608+(Entradas!$F$19*AW609-BA608)/(800*Entradas!$D$44)</f>
        <v>0</v>
      </c>
      <c r="BA609" s="119">
        <f>8000*Entradas!$D$45*AZ609/Constantes!$F$32</f>
        <v>0</v>
      </c>
      <c r="BB609" s="119">
        <f>10*Escenarios!$F$11*AV609</f>
        <v>0</v>
      </c>
      <c r="BC609" s="119">
        <f>10*Escenarios!$F$11*BA609</f>
        <v>0</v>
      </c>
      <c r="BD609" s="119">
        <f>0.001*Observaciones!$F608*Escenarios!$F$9</f>
        <v>0</v>
      </c>
      <c r="BE609" s="119">
        <f>Observaciones!$I608</f>
        <v>0</v>
      </c>
      <c r="BF609" s="119">
        <f>MIN(0.0005*ETo!$M608*Escenarios!$F$9*(BJ608/Constantes!$F$27)^(2/3),BJ608+BB609+BE609+BC609+BD609)</f>
        <v>4.2836047333157161</v>
      </c>
      <c r="BG609" s="119">
        <f>MIN(Constantes!$F$26*(BJ608/Constantes!$F$27)^(2/3),BJ608+BB609+BC609+BD609+BE609-BF609)</f>
        <v>19.141323420114926</v>
      </c>
      <c r="BH609" s="119">
        <f>MIN(Entradas!$F$20,BJ608+BB609+BC609+BD609+BE609-BF609-BG609)</f>
        <v>1</v>
      </c>
      <c r="BI609" s="119">
        <f>MAX(0,BJ608+BB609+BC609+BD609+BE609-BF609-BG609-BH609-Constantes!$F$27)</f>
        <v>0</v>
      </c>
      <c r="BJ609" s="119">
        <f t="shared" si="87"/>
        <v>755.8213441860845</v>
      </c>
      <c r="BK609" s="119">
        <f>(Escenarios!$F$11*AU609+0.1*BF609)/(Escenarios!$F$12)</f>
        <v>1.2238873469126648E-2</v>
      </c>
      <c r="BL609" s="119">
        <f>BI609/10/Escenarios!$F$12</f>
        <v>0</v>
      </c>
      <c r="BM609" s="119">
        <f>(Escenarios!$F$11*AW609+0.1*BG609)/(Escenarios!$F$12)</f>
        <v>5.4689495486042648E-2</v>
      </c>
      <c r="BN609" s="121">
        <f t="shared" si="88"/>
        <v>123.86116872515834</v>
      </c>
      <c r="BO609" s="121">
        <f>MAX(0,(BN609-Constantes!$D$13)*(1-EXP(-Constantes!$D$23)))</f>
        <v>0.57581765334304913</v>
      </c>
      <c r="BP609" s="121">
        <f>BL609+AY609*Escenarios!$F$11/Escenarios!$F$12+BO609</f>
        <v>0.57581765335203083</v>
      </c>
      <c r="BQ609" s="121">
        <f>0.0526*BL609*Observaciones!$F608^1.218</f>
        <v>0</v>
      </c>
      <c r="BR609" s="121">
        <f>BQ609*Constantes!$F$38</f>
        <v>0</v>
      </c>
      <c r="BS609" s="121">
        <f t="shared" si="89"/>
        <v>0</v>
      </c>
      <c r="BT609" s="15"/>
      <c r="BU609" s="74">
        <v>603</v>
      </c>
      <c r="BV609" s="75">
        <f>0.0526*Observaciones!$F608^2.218</f>
        <v>0</v>
      </c>
      <c r="BW609" s="75">
        <f>IF(Observaciones!$F608&gt;0.05*$CA$7,((Observaciones!$F608-0.05*$CA$7)^2)/(Observaciones!$F608+0.95*$CA$7),0)</f>
        <v>0</v>
      </c>
      <c r="BX609" s="75">
        <f>0.0526*BW609*Observaciones!$F608^1.218</f>
        <v>0</v>
      </c>
      <c r="BY609" s="27"/>
      <c r="BZ609" s="27"/>
      <c r="CA609" s="103"/>
      <c r="CB609" s="37"/>
    </row>
    <row r="610" spans="2:80" s="2" customFormat="1" ht="14.5" x14ac:dyDescent="0.35">
      <c r="B610" s="36"/>
      <c r="C610" s="74">
        <v>604</v>
      </c>
      <c r="D610" s="146">
        <f>ETo!$I609*((1-Constantes!$D$19)*ETo!$K609+ETo!$L609)</f>
        <v>1.4570803236223375</v>
      </c>
      <c r="E610" s="75">
        <f>MIN(D610*Constantes!$D$17,0.8*(H609+Observaciones!$F609-F610-G610-Constantes!$D$14))</f>
        <v>6.0656475397991023E-10</v>
      </c>
      <c r="F610" s="75">
        <f>IF(Observaciones!$F609&gt;0.05*Constantes!$D$18,((Observaciones!$F609-0.05*Constantes!$D$18)^2)/(Observaciones!$F609+0.95*Constantes!$D$18),0)</f>
        <v>0</v>
      </c>
      <c r="G610" s="75">
        <f>MAX(0,H609+Observaciones!$F609-F610-Constantes!$D$13)</f>
        <v>0</v>
      </c>
      <c r="H610" s="75">
        <f>H609+Observaciones!$F609-F610-E610-G610-I609</f>
        <v>25.500000000141206</v>
      </c>
      <c r="I610" s="75">
        <f>MAX(0,(H610-Constantes!$D$14)*(1-EXP(-Constantes!$D$22)))</f>
        <v>1.9439779915992919E-12</v>
      </c>
      <c r="J610" s="75">
        <f t="shared" si="81"/>
        <v>110.74858222015928</v>
      </c>
      <c r="K610" s="75">
        <f>MAX(0,(J610-Constantes!$D$13)*(1-EXP(-Constantes!$D$23)))</f>
        <v>0.48524240222750709</v>
      </c>
      <c r="L610" s="75">
        <f t="shared" si="82"/>
        <v>0.48524240222945109</v>
      </c>
      <c r="M610" s="75">
        <f>0.0526*F610*Observaciones!$F609^1.218</f>
        <v>0</v>
      </c>
      <c r="N610" s="75">
        <f>M610*Constantes!$D$38</f>
        <v>0</v>
      </c>
      <c r="O610" s="75">
        <f t="shared" si="83"/>
        <v>0</v>
      </c>
      <c r="P610" s="15"/>
      <c r="Q610" s="120">
        <v>604</v>
      </c>
      <c r="R610" s="146">
        <f>ETo!$I609*((1-Constantes!$E$19)*ETo!$K609+ETo!$L609)</f>
        <v>1.4572951248881516</v>
      </c>
      <c r="S610" s="121">
        <f>MIN(R610*Constantes!$E$17,0.8*(V609+Observaciones!$F609-T610-U610-Constantes!$D$14))</f>
        <v>5.9390288242866524E-10</v>
      </c>
      <c r="T610" s="121">
        <f>IF(Observaciones!$F609&gt;0.05*Constantes!$E$18,((Observaciones!$F609-0.05*Constantes!$E$18)^2)/(Observaciones!$F609+0.95*Constantes!$E$18),0)</f>
        <v>0</v>
      </c>
      <c r="U610" s="121">
        <f>MAX(0,V609+Observaciones!$F609-T610-Constantes!$D$13)</f>
        <v>0</v>
      </c>
      <c r="V610" s="121">
        <f>V609+Observaciones!$F609-T610-S610-U610-W609</f>
        <v>25.500000000138257</v>
      </c>
      <c r="W610" s="121">
        <f>MAX(0,(V610-Constantes!$D$14)*(1-EXP(-Constantes!$D$22)))</f>
        <v>1.9033816465740708E-12</v>
      </c>
      <c r="X610" s="119">
        <f>X609+(Entradas!$E$19*U610-Y609)/(800*Entradas!$D$44)</f>
        <v>0</v>
      </c>
      <c r="Y610" s="119">
        <f>8000*Entradas!$D$45*X610/Constantes!$E$32</f>
        <v>0</v>
      </c>
      <c r="Z610" s="119">
        <f>10*Escenarios!$E$11*T610</f>
        <v>0</v>
      </c>
      <c r="AA610" s="119">
        <f>10*Escenarios!$E$11*Y610</f>
        <v>0</v>
      </c>
      <c r="AB610" s="119">
        <f>0.001*Observaciones!$F609*Escenarios!$E$9</f>
        <v>0</v>
      </c>
      <c r="AC610" s="119">
        <f>Observaciones!$I609</f>
        <v>0</v>
      </c>
      <c r="AD610" s="119">
        <f>MIN(0.0005*ETo!$M609*Escenarios!$E$9*(AH609/Constantes!$E$27)^(2/3),AH609+Z610+AA610+AB610+AC610)</f>
        <v>3.5357900256861474</v>
      </c>
      <c r="AE610" s="119">
        <f>MIN(Constantes!$E$26*(AH609/Constantes!$E$27)^(2/3),AH609+Z610+AA610+AB610+AC610-AD610)</f>
        <v>16.131293003334189</v>
      </c>
      <c r="AF610" s="119">
        <f>MIN(Entradas!$E$20,AH609+Z610+AA610+AB610+AC610-AD610-AE610)</f>
        <v>1</v>
      </c>
      <c r="AG610" s="119">
        <f>MAX(0,AH609+Z610+AA610+AB610+AC610-AD610-AE610-AF610-Constantes!$E$27)</f>
        <v>0</v>
      </c>
      <c r="AH610" s="119">
        <f t="shared" si="84"/>
        <v>4808.4475739821901</v>
      </c>
      <c r="AI610" s="119">
        <f>(Escenarios!$E$11*S610+0.1*AD610)/(Escenarios!$E$12)</f>
        <v>1.0102257801664691E-2</v>
      </c>
      <c r="AJ610" s="119">
        <f>AG610/10/Escenarios!$E$12</f>
        <v>0</v>
      </c>
      <c r="AK610" s="119">
        <f>(Escenarios!$E$11*U610+0.1*AE610)/(Escenarios!$E$12)</f>
        <v>4.6089408580954831E-2</v>
      </c>
      <c r="AL610" s="121">
        <f t="shared" si="85"/>
        <v>116.85094566430915</v>
      </c>
      <c r="AM610" s="121">
        <f>MAX(0,(AL610-Constantes!$D$13)*(1-EXP(-Constantes!$D$23)))</f>
        <v>0.52739450556283751</v>
      </c>
      <c r="AN610" s="121">
        <f>AJ610+W610*Escenarios!$E$11/Escenarios!$E$12+AM610</f>
        <v>0.52739450556471368</v>
      </c>
      <c r="AO610" s="121">
        <f>0.0526*AJ610*Observaciones!$F609^1.218</f>
        <v>0</v>
      </c>
      <c r="AP610" s="121">
        <f>AO610*Constantes!$E$38</f>
        <v>0</v>
      </c>
      <c r="AQ610" s="121">
        <f t="shared" si="86"/>
        <v>0</v>
      </c>
      <c r="AR610" s="15"/>
      <c r="AS610" s="74">
        <v>604</v>
      </c>
      <c r="AT610" s="146">
        <f>ETo!$I609*((1-Constantes!$F$19)*ETo!$K609+ETo!$L609)</f>
        <v>1.4579785834611969</v>
      </c>
      <c r="AU610" s="121">
        <f>MIN(AT610*Constantes!$F$17,0.8*(AX609+Observaciones!$F609-AV610-AW610-Constantes!$D$14))</f>
        <v>5.5354973937937755E-10</v>
      </c>
      <c r="AV610" s="121">
        <f>IF(Observaciones!$F609&gt;0.05*Constantes!$F$18,((Observaciones!$F609-0.05*Constantes!$F$18)^2)/(Observaciones!$F609+0.95*Constantes!$F$18),0)</f>
        <v>0</v>
      </c>
      <c r="AW610" s="121">
        <f>MAX(0,AX609+Observaciones!$F609-AV610-Constantes!$D$13)</f>
        <v>0</v>
      </c>
      <c r="AX610" s="121">
        <f>AX609+Observaciones!$F609-AV610-AU610-AW610-AY609</f>
        <v>25.500000000128868</v>
      </c>
      <c r="AY610" s="121">
        <f>MAX(0,(AX610-Constantes!$D$14)*(1-EXP(-Constantes!$D$22)))</f>
        <v>1.7741091888612282E-12</v>
      </c>
      <c r="AZ610" s="119">
        <f>AZ609+(Entradas!$F$19*AW610-BA609)/(800*Entradas!$D$44)</f>
        <v>0</v>
      </c>
      <c r="BA610" s="119">
        <f>8000*Entradas!$D$45*AZ610/Constantes!$F$32</f>
        <v>0</v>
      </c>
      <c r="BB610" s="119">
        <f>10*Escenarios!$F$11*AV610</f>
        <v>0</v>
      </c>
      <c r="BC610" s="119">
        <f>10*Escenarios!$F$11*BA610</f>
        <v>0</v>
      </c>
      <c r="BD610" s="119">
        <f>0.001*Observaciones!$F609*Escenarios!$F$9</f>
        <v>0</v>
      </c>
      <c r="BE610" s="119">
        <f>Observaciones!$I609</f>
        <v>0</v>
      </c>
      <c r="BF610" s="119">
        <f>MIN(0.0005*ETo!$M609*Escenarios!$F$9*(BJ609/Constantes!$F$27)^(2/3),BJ609+BB610+BE610+BC610+BD610)</f>
        <v>4.1075312965556003</v>
      </c>
      <c r="BG610" s="119">
        <f>MIN(Constantes!$F$26*(BJ609/Constantes!$F$27)^(2/3),BJ609+BB610+BC610+BD610+BE610-BF610)</f>
        <v>18.739741439325247</v>
      </c>
      <c r="BH610" s="119">
        <f>MIN(Entradas!$F$20,BJ609+BB610+BC610+BD610+BE610-BF610-BG610)</f>
        <v>1</v>
      </c>
      <c r="BI610" s="119">
        <f>MAX(0,BJ609+BB610+BC610+BD610+BE610-BF610-BG610-BH610-Constantes!$F$27)</f>
        <v>0</v>
      </c>
      <c r="BJ610" s="119">
        <f t="shared" si="87"/>
        <v>731.97407145020361</v>
      </c>
      <c r="BK610" s="119">
        <f>(Escenarios!$F$11*AU610+0.1*BF610)/(Escenarios!$F$12)</f>
        <v>1.1735804226362898E-2</v>
      </c>
      <c r="BL610" s="119">
        <f>BI610/10/Escenarios!$F$12</f>
        <v>0</v>
      </c>
      <c r="BM610" s="119">
        <f>(Escenarios!$F$11*AW610+0.1*BG610)/(Escenarios!$F$12)</f>
        <v>5.3542118398072137E-2</v>
      </c>
      <c r="BN610" s="121">
        <f t="shared" si="88"/>
        <v>123.33889319021335</v>
      </c>
      <c r="BO610" s="121">
        <f>MAX(0,(BN610-Constantes!$D$13)*(1-EXP(-Constantes!$D$23)))</f>
        <v>0.5722100327022922</v>
      </c>
      <c r="BP610" s="121">
        <f>BL610+AY610*Escenarios!$F$11/Escenarios!$F$12+BO610</f>
        <v>0.57221003270396498</v>
      </c>
      <c r="BQ610" s="121">
        <f>0.0526*BL610*Observaciones!$F609^1.218</f>
        <v>0</v>
      </c>
      <c r="BR610" s="121">
        <f>BQ610*Constantes!$F$38</f>
        <v>0</v>
      </c>
      <c r="BS610" s="121">
        <f t="shared" si="89"/>
        <v>0</v>
      </c>
      <c r="BT610" s="15"/>
      <c r="BU610" s="74">
        <v>604</v>
      </c>
      <c r="BV610" s="75">
        <f>0.0526*Observaciones!$F609^2.218</f>
        <v>0</v>
      </c>
      <c r="BW610" s="75">
        <f>IF(Observaciones!$F609&gt;0.05*$CA$7,((Observaciones!$F609-0.05*$CA$7)^2)/(Observaciones!$F609+0.95*$CA$7),0)</f>
        <v>0</v>
      </c>
      <c r="BX610" s="75">
        <f>0.0526*BW610*Observaciones!$F609^1.218</f>
        <v>0</v>
      </c>
      <c r="BY610" s="27"/>
      <c r="BZ610" s="27"/>
      <c r="CA610" s="103"/>
      <c r="CB610" s="37"/>
    </row>
    <row r="611" spans="2:80" s="2" customFormat="1" ht="14.5" x14ac:dyDescent="0.35">
      <c r="B611" s="36"/>
      <c r="C611" s="74">
        <v>605</v>
      </c>
      <c r="D611" s="146">
        <f>ETo!$I610*((1-Constantes!$D$19)*ETo!$K610+ETo!$L610)</f>
        <v>1.533093812684684</v>
      </c>
      <c r="E611" s="75">
        <f>MIN(D611*Constantes!$D$17,0.8*(H610+Observaciones!$F610-F611-G611-Constantes!$D$14))</f>
        <v>1.1296208413114073E-10</v>
      </c>
      <c r="F611" s="75">
        <f>IF(Observaciones!$F610&gt;0.05*Constantes!$D$18,((Observaciones!$F610-0.05*Constantes!$D$18)^2)/(Observaciones!$F610+0.95*Constantes!$D$18),0)</f>
        <v>0</v>
      </c>
      <c r="G611" s="75">
        <f>MAX(0,H610+Observaciones!$F610-F611-Constantes!$D$13)</f>
        <v>0</v>
      </c>
      <c r="H611" s="75">
        <f>H610+Observaciones!$F610-F611-E611-G611-I610</f>
        <v>25.500000000026301</v>
      </c>
      <c r="I611" s="75">
        <f>MAX(0,(H611-Constantes!$D$14)*(1-EXP(-Constantes!$D$22)))</f>
        <v>3.620411396104657E-13</v>
      </c>
      <c r="J611" s="75">
        <f t="shared" si="81"/>
        <v>110.26333981793177</v>
      </c>
      <c r="K611" s="75">
        <f>MAX(0,(J611-Constantes!$D$13)*(1-EXP(-Constantes!$D$23)))</f>
        <v>0.48189058811997687</v>
      </c>
      <c r="L611" s="75">
        <f t="shared" si="82"/>
        <v>0.48189058812033891</v>
      </c>
      <c r="M611" s="75">
        <f>0.0526*F611*Observaciones!$F610^1.218</f>
        <v>0</v>
      </c>
      <c r="N611" s="75">
        <f>M611*Constantes!$D$38</f>
        <v>0</v>
      </c>
      <c r="O611" s="75">
        <f t="shared" si="83"/>
        <v>0</v>
      </c>
      <c r="P611" s="15"/>
      <c r="Q611" s="120">
        <v>605</v>
      </c>
      <c r="R611" s="146">
        <f>ETo!$I610*((1-Constantes!$E$19)*ETo!$K610+ETo!$L610)</f>
        <v>1.5333201360998652</v>
      </c>
      <c r="S611" s="121">
        <f>MIN(R611*Constantes!$E$17,0.8*(V610+Observaciones!$F610-T611-U611-Constantes!$D$14))</f>
        <v>1.1060308224841719E-10</v>
      </c>
      <c r="T611" s="121">
        <f>IF(Observaciones!$F610&gt;0.05*Constantes!$E$18,((Observaciones!$F610-0.05*Constantes!$E$18)^2)/(Observaciones!$F610+0.95*Constantes!$E$18),0)</f>
        <v>0</v>
      </c>
      <c r="U611" s="121">
        <f>MAX(0,V610+Observaciones!$F610-T611-Constantes!$D$13)</f>
        <v>0</v>
      </c>
      <c r="V611" s="121">
        <f>V610+Observaciones!$F610-T611-S611-U611-W610</f>
        <v>25.50000000002575</v>
      </c>
      <c r="W611" s="121">
        <f>MAX(0,(V611-Constantes!$D$14)*(1-EXP(-Constantes!$D$22)))</f>
        <v>3.5445989445515332E-13</v>
      </c>
      <c r="X611" s="119">
        <f>X610+(Entradas!$E$19*U611-Y610)/(800*Entradas!$D$44)</f>
        <v>0</v>
      </c>
      <c r="Y611" s="119">
        <f>8000*Entradas!$D$45*X611/Constantes!$E$32</f>
        <v>0</v>
      </c>
      <c r="Z611" s="119">
        <f>10*Escenarios!$E$11*T611</f>
        <v>0</v>
      </c>
      <c r="AA611" s="119">
        <f>10*Escenarios!$E$11*Y611</f>
        <v>0</v>
      </c>
      <c r="AB611" s="119">
        <f>0.001*Observaciones!$F610*Escenarios!$E$9</f>
        <v>0</v>
      </c>
      <c r="AC611" s="119">
        <f>Observaciones!$I610</f>
        <v>0</v>
      </c>
      <c r="AD611" s="119">
        <f>MIN(0.0005*ETo!$M610*Escenarios!$E$9*(AH610/Constantes!$E$27)^(2/3),AH610+Z611+AA611+AB611+AC611)</f>
        <v>3.7105021781294076</v>
      </c>
      <c r="AE611" s="119">
        <f>MIN(Constantes!$E$26*(AH610/Constantes!$E$27)^(2/3),AH610+Z611+AA611+AB611+AC611-AD611)</f>
        <v>16.085235558395222</v>
      </c>
      <c r="AF611" s="119">
        <f>MIN(Entradas!$E$20,AH610+Z611+AA611+AB611+AC611-AD611-AE611)</f>
        <v>1</v>
      </c>
      <c r="AG611" s="119">
        <f>MAX(0,AH610+Z611+AA611+AB611+AC611-AD611-AE611-AF611-Constantes!$E$27)</f>
        <v>0</v>
      </c>
      <c r="AH611" s="119">
        <f t="shared" si="84"/>
        <v>4787.6518362456654</v>
      </c>
      <c r="AI611" s="119">
        <f>(Escenarios!$E$11*S611+0.1*AD611)/(Escenarios!$E$12)</f>
        <v>1.060143490367849E-2</v>
      </c>
      <c r="AJ611" s="119">
        <f>AG611/10/Escenarios!$E$12</f>
        <v>0</v>
      </c>
      <c r="AK611" s="119">
        <f>(Escenarios!$E$11*U611+0.1*AE611)/(Escenarios!$E$12)</f>
        <v>4.595781588112921E-2</v>
      </c>
      <c r="AL611" s="121">
        <f t="shared" si="85"/>
        <v>116.36950897462744</v>
      </c>
      <c r="AM611" s="121">
        <f>MAX(0,(AL611-Constantes!$D$13)*(1-EXP(-Constantes!$D$23)))</f>
        <v>0.52406897943208275</v>
      </c>
      <c r="AN611" s="121">
        <f>AJ611+W611*Escenarios!$E$11/Escenarios!$E$12+AM611</f>
        <v>0.52406897943243214</v>
      </c>
      <c r="AO611" s="121">
        <f>0.0526*AJ611*Observaciones!$F610^1.218</f>
        <v>0</v>
      </c>
      <c r="AP611" s="121">
        <f>AO611*Constantes!$E$38</f>
        <v>0</v>
      </c>
      <c r="AQ611" s="121">
        <f t="shared" si="86"/>
        <v>0</v>
      </c>
      <c r="AR611" s="15"/>
      <c r="AS611" s="74">
        <v>605</v>
      </c>
      <c r="AT611" s="146">
        <f>ETo!$I610*((1-Constantes!$F$19)*ETo!$K610+ETo!$L610)</f>
        <v>1.5340402560572597</v>
      </c>
      <c r="AU611" s="121">
        <f>MIN(AT611*Constantes!$F$17,0.8*(AX610+Observaciones!$F610-AV611-AW611-Constantes!$D$14))</f>
        <v>1.0309122444596142E-10</v>
      </c>
      <c r="AV611" s="121">
        <f>IF(Observaciones!$F610&gt;0.05*Constantes!$F$18,((Observaciones!$F610-0.05*Constantes!$F$18)^2)/(Observaciones!$F610+0.95*Constantes!$F$18),0)</f>
        <v>0</v>
      </c>
      <c r="AW611" s="121">
        <f>MAX(0,AX610+Observaciones!$F610-AV611-Constantes!$D$13)</f>
        <v>0</v>
      </c>
      <c r="AX611" s="121">
        <f>AX610+Observaciones!$F610-AV611-AU611-AW611-AY610</f>
        <v>25.500000000024002</v>
      </c>
      <c r="AY611" s="121">
        <f>MAX(0,(AX611-Constantes!$D$14)*(1-EXP(-Constantes!$D$22)))</f>
        <v>3.3039555499441985E-13</v>
      </c>
      <c r="AZ611" s="119">
        <f>AZ610+(Entradas!$F$19*AW611-BA610)/(800*Entradas!$D$44)</f>
        <v>0</v>
      </c>
      <c r="BA611" s="119">
        <f>8000*Entradas!$D$45*AZ611/Constantes!$F$32</f>
        <v>0</v>
      </c>
      <c r="BB611" s="119">
        <f>10*Escenarios!$F$11*AV611</f>
        <v>0</v>
      </c>
      <c r="BC611" s="119">
        <f>10*Escenarios!$F$11*BA611</f>
        <v>0</v>
      </c>
      <c r="BD611" s="119">
        <f>0.001*Observaciones!$F610*Escenarios!$F$9</f>
        <v>0</v>
      </c>
      <c r="BE611" s="119">
        <f>Observaciones!$I610</f>
        <v>0</v>
      </c>
      <c r="BF611" s="119">
        <f>MIN(0.0005*ETo!$M610*Escenarios!$F$9*(BJ610/Constantes!$F$27)^(2/3),BJ610+BB611+BE611+BC611+BD611)</f>
        <v>4.231424116234713</v>
      </c>
      <c r="BG611" s="119">
        <f>MIN(Constantes!$F$26*(BJ610/Constantes!$F$27)^(2/3),BJ610+BB611+BC611+BD611+BE611-BF611)</f>
        <v>18.343461447965733</v>
      </c>
      <c r="BH611" s="119">
        <f>MIN(Entradas!$F$20,BJ610+BB611+BC611+BD611+BE611-BF611-BG611)</f>
        <v>1</v>
      </c>
      <c r="BI611" s="119">
        <f>MAX(0,BJ610+BB611+BC611+BD611+BE611-BF611-BG611-BH611-Constantes!$F$27)</f>
        <v>0</v>
      </c>
      <c r="BJ611" s="119">
        <f t="shared" si="87"/>
        <v>708.39918588600312</v>
      </c>
      <c r="BK611" s="119">
        <f>(Escenarios!$F$11*AU611+0.1*BF611)/(Escenarios!$F$12)</f>
        <v>1.2089783286442335E-2</v>
      </c>
      <c r="BL611" s="119">
        <f>BI611/10/Escenarios!$F$12</f>
        <v>0</v>
      </c>
      <c r="BM611" s="119">
        <f>(Escenarios!$F$11*AW611+0.1*BG611)/(Escenarios!$F$12)</f>
        <v>5.2409889851330667E-2</v>
      </c>
      <c r="BN611" s="121">
        <f t="shared" si="88"/>
        <v>122.8190930473624</v>
      </c>
      <c r="BO611" s="121">
        <f>MAX(0,(BN611-Constantes!$D$13)*(1-EXP(-Constantes!$D$23)))</f>
        <v>0.56861951084371987</v>
      </c>
      <c r="BP611" s="121">
        <f>BL611+AY611*Escenarios!$F$11/Escenarios!$F$12+BO611</f>
        <v>0.5686195108440314</v>
      </c>
      <c r="BQ611" s="121">
        <f>0.0526*BL611*Observaciones!$F610^1.218</f>
        <v>0</v>
      </c>
      <c r="BR611" s="121">
        <f>BQ611*Constantes!$F$38</f>
        <v>0</v>
      </c>
      <c r="BS611" s="121">
        <f t="shared" si="89"/>
        <v>0</v>
      </c>
      <c r="BT611" s="15"/>
      <c r="BU611" s="74">
        <v>605</v>
      </c>
      <c r="BV611" s="75">
        <f>0.0526*Observaciones!$F610^2.218</f>
        <v>0</v>
      </c>
      <c r="BW611" s="75">
        <f>IF(Observaciones!$F610&gt;0.05*$CA$7,((Observaciones!$F610-0.05*$CA$7)^2)/(Observaciones!$F610+0.95*$CA$7),0)</f>
        <v>0</v>
      </c>
      <c r="BX611" s="75">
        <f>0.0526*BW611*Observaciones!$F610^1.218</f>
        <v>0</v>
      </c>
      <c r="BY611" s="27"/>
      <c r="BZ611" s="27"/>
      <c r="CA611" s="103"/>
      <c r="CB611" s="37"/>
    </row>
    <row r="612" spans="2:80" s="2" customFormat="1" ht="14.5" x14ac:dyDescent="0.35">
      <c r="B612" s="36"/>
      <c r="C612" s="74">
        <v>606</v>
      </c>
      <c r="D612" s="146">
        <f>ETo!$I611*((1-Constantes!$D$19)*ETo!$K611+ETo!$L611)</f>
        <v>1.5329746671386861</v>
      </c>
      <c r="E612" s="75">
        <f>MIN(D612*Constantes!$D$17,0.8*(H611+Observaciones!$F611-F612-G612-Constantes!$D$14))</f>
        <v>2.1037749320385048E-11</v>
      </c>
      <c r="F612" s="75">
        <f>IF(Observaciones!$F611&gt;0.05*Constantes!$D$18,((Observaciones!$F611-0.05*Constantes!$D$18)^2)/(Observaciones!$F611+0.95*Constantes!$D$18),0)</f>
        <v>0</v>
      </c>
      <c r="G612" s="75">
        <f>MAX(0,H611+Observaciones!$F611-F612-Constantes!$D$13)</f>
        <v>0</v>
      </c>
      <c r="H612" s="75">
        <f>H611+Observaciones!$F611-F612-E612-G612-I611</f>
        <v>25.500000000004899</v>
      </c>
      <c r="I612" s="75">
        <f>MAX(0,(H612-Constantes!$D$14)*(1-EXP(-Constantes!$D$22)))</f>
        <v>6.7399714993680318E-14</v>
      </c>
      <c r="J612" s="75">
        <f t="shared" si="81"/>
        <v>109.78144922981178</v>
      </c>
      <c r="K612" s="75">
        <f>MAX(0,(J612-Constantes!$D$13)*(1-EXP(-Constantes!$D$23)))</f>
        <v>0.47856192668368869</v>
      </c>
      <c r="L612" s="75">
        <f t="shared" si="82"/>
        <v>0.47856192668375608</v>
      </c>
      <c r="M612" s="75">
        <f>0.0526*F612*Observaciones!$F611^1.218</f>
        <v>0</v>
      </c>
      <c r="N612" s="75">
        <f>M612*Constantes!$D$38</f>
        <v>0</v>
      </c>
      <c r="O612" s="75">
        <f t="shared" si="83"/>
        <v>0</v>
      </c>
      <c r="P612" s="15"/>
      <c r="Q612" s="120">
        <v>606</v>
      </c>
      <c r="R612" s="146">
        <f>ETo!$I611*((1-Constantes!$E$19)*ETo!$K611+ETo!$L611)</f>
        <v>1.5332005025265052</v>
      </c>
      <c r="S612" s="121">
        <f>MIN(R612*Constantes!$E$17,0.8*(V611+Observaciones!$F611-T612-U612-Constantes!$D$14))</f>
        <v>2.0597212824213785E-11</v>
      </c>
      <c r="T612" s="121">
        <f>IF(Observaciones!$F611&gt;0.05*Constantes!$E$18,((Observaciones!$F611-0.05*Constantes!$E$18)^2)/(Observaciones!$F611+0.95*Constantes!$E$18),0)</f>
        <v>0</v>
      </c>
      <c r="U612" s="121">
        <f>MAX(0,V611+Observaciones!$F611-T612-Constantes!$D$13)</f>
        <v>0</v>
      </c>
      <c r="V612" s="121">
        <f>V611+Observaciones!$F611-T612-S612-U612-W611</f>
        <v>25.500000000004796</v>
      </c>
      <c r="W612" s="121">
        <f>MAX(0,(V612-Constantes!$D$14)*(1-EXP(-Constantes!$D$22)))</f>
        <v>6.5981288480750903E-14</v>
      </c>
      <c r="X612" s="119">
        <f>X611+(Entradas!$E$19*U612-Y611)/(800*Entradas!$D$44)</f>
        <v>0</v>
      </c>
      <c r="Y612" s="119">
        <f>8000*Entradas!$D$45*X612/Constantes!$E$32</f>
        <v>0</v>
      </c>
      <c r="Z612" s="119">
        <f>10*Escenarios!$E$11*T612</f>
        <v>0</v>
      </c>
      <c r="AA612" s="119">
        <f>10*Escenarios!$E$11*Y612</f>
        <v>0</v>
      </c>
      <c r="AB612" s="119">
        <f>0.001*Observaciones!$F611*Escenarios!$E$9</f>
        <v>0</v>
      </c>
      <c r="AC612" s="119">
        <f>Observaciones!$I611</f>
        <v>0</v>
      </c>
      <c r="AD612" s="119">
        <f>MIN(0.0005*ETo!$M611*Escenarios!$E$9*(AH611/Constantes!$E$27)^(2/3),AH611+Z612+AA612+AB612+AC612)</f>
        <v>3.6982071545795536</v>
      </c>
      <c r="AE612" s="119">
        <f>MIN(Constantes!$E$26*(AH611/Constantes!$E$27)^(2/3),AH611+Z612+AA612+AB612+AC612-AD612)</f>
        <v>16.038824748779426</v>
      </c>
      <c r="AF612" s="119">
        <f>MIN(Entradas!$E$20,AH611+Z612+AA612+AB612+AC612-AD612-AE612)</f>
        <v>1</v>
      </c>
      <c r="AG612" s="119">
        <f>MAX(0,AH611+Z612+AA612+AB612+AC612-AD612-AE612-AF612-Constantes!$E$27)</f>
        <v>0</v>
      </c>
      <c r="AH612" s="119">
        <f t="shared" si="84"/>
        <v>4766.9148043423065</v>
      </c>
      <c r="AI612" s="119">
        <f>(Escenarios!$E$11*S612+0.1*AD612)/(Escenarios!$E$12)</f>
        <v>1.0566306176244549E-2</v>
      </c>
      <c r="AJ612" s="119">
        <f>AG612/10/Escenarios!$E$12</f>
        <v>0</v>
      </c>
      <c r="AK612" s="119">
        <f>(Escenarios!$E$11*U612+0.1*AE612)/(Escenarios!$E$12)</f>
        <v>4.5825213567941225E-2</v>
      </c>
      <c r="AL612" s="121">
        <f t="shared" si="85"/>
        <v>115.89126520876329</v>
      </c>
      <c r="AM612" s="121">
        <f>MAX(0,(AL612-Constantes!$D$13)*(1-EXP(-Constantes!$D$23)))</f>
        <v>0.52076550843716696</v>
      </c>
      <c r="AN612" s="121">
        <f>AJ612+W612*Escenarios!$E$11/Escenarios!$E$12+AM612</f>
        <v>0.52076550843723202</v>
      </c>
      <c r="AO612" s="121">
        <f>0.0526*AJ612*Observaciones!$F611^1.218</f>
        <v>0</v>
      </c>
      <c r="AP612" s="121">
        <f>AO612*Constantes!$E$38</f>
        <v>0</v>
      </c>
      <c r="AQ612" s="121">
        <f t="shared" si="86"/>
        <v>0</v>
      </c>
      <c r="AR612" s="15"/>
      <c r="AS612" s="74">
        <v>606</v>
      </c>
      <c r="AT612" s="146">
        <f>ETo!$I611*((1-Constantes!$F$19)*ETo!$K611+ETo!$L611)</f>
        <v>1.5339190696695664</v>
      </c>
      <c r="AU612" s="121">
        <f>MIN(AT612*Constantes!$F$17,0.8*(AX611+Observaciones!$F611-AV612-AW612-Constantes!$D$14))</f>
        <v>1.9198864720237907E-11</v>
      </c>
      <c r="AV612" s="121">
        <f>IF(Observaciones!$F611&gt;0.05*Constantes!$F$18,((Observaciones!$F611-0.05*Constantes!$F$18)^2)/(Observaciones!$F611+0.95*Constantes!$F$18),0)</f>
        <v>0</v>
      </c>
      <c r="AW612" s="121">
        <f>MAX(0,AX611+Observaciones!$F611-AV612-Constantes!$D$13)</f>
        <v>0</v>
      </c>
      <c r="AX612" s="121">
        <f>AX611+Observaciones!$F611-AV612-AU612-AW612-AY611</f>
        <v>25.500000000004473</v>
      </c>
      <c r="AY612" s="121">
        <f>MAX(0,(AX612-Constantes!$D$14)*(1-EXP(-Constantes!$D$22)))</f>
        <v>6.153036390569654E-14</v>
      </c>
      <c r="AZ612" s="119">
        <f>AZ611+(Entradas!$F$19*AW612-BA611)/(800*Entradas!$D$44)</f>
        <v>0</v>
      </c>
      <c r="BA612" s="119">
        <f>8000*Entradas!$D$45*AZ612/Constantes!$F$32</f>
        <v>0</v>
      </c>
      <c r="BB612" s="119">
        <f>10*Escenarios!$F$11*AV612</f>
        <v>0</v>
      </c>
      <c r="BC612" s="119">
        <f>10*Escenarios!$F$11*BA612</f>
        <v>0</v>
      </c>
      <c r="BD612" s="119">
        <f>0.001*Observaciones!$F611*Escenarios!$F$9</f>
        <v>0</v>
      </c>
      <c r="BE612" s="119">
        <f>Observaciones!$I611</f>
        <v>0</v>
      </c>
      <c r="BF612" s="119">
        <f>MIN(0.0005*ETo!$M611*Escenarios!$F$9*(BJ611/Constantes!$F$27)^(2/3),BJ611+BB612+BE612+BC612+BD612)</f>
        <v>4.1382960302673251</v>
      </c>
      <c r="BG612" s="119">
        <f>MIN(Constantes!$F$26*(BJ611/Constantes!$F$27)^(2/3),BJ611+BB612+BC612+BD612+BE612-BF612)</f>
        <v>17.947454540461827</v>
      </c>
      <c r="BH612" s="119">
        <f>MIN(Entradas!$F$20,BJ611+BB612+BC612+BD612+BE612-BF612-BG612)</f>
        <v>1</v>
      </c>
      <c r="BI612" s="119">
        <f>MAX(0,BJ611+BB612+BC612+BD612+BE612-BF612-BG612-BH612-Constantes!$F$27)</f>
        <v>0</v>
      </c>
      <c r="BJ612" s="119">
        <f t="shared" si="87"/>
        <v>685.31343531527398</v>
      </c>
      <c r="BK612" s="119">
        <f>(Escenarios!$F$11*AU612+0.1*BF612)/(Escenarios!$F$12)</f>
        <v>1.1823702961722717E-2</v>
      </c>
      <c r="BL612" s="119">
        <f>BI612/10/Escenarios!$F$12</f>
        <v>0</v>
      </c>
      <c r="BM612" s="119">
        <f>(Escenarios!$F$11*AW612+0.1*BG612)/(Escenarios!$F$12)</f>
        <v>5.1278441544176649E-2</v>
      </c>
      <c r="BN612" s="121">
        <f t="shared" si="88"/>
        <v>122.30175197806285</v>
      </c>
      <c r="BO612" s="121">
        <f>MAX(0,(BN612-Constantes!$D$13)*(1-EXP(-Constantes!$D$23)))</f>
        <v>0.56504597504692455</v>
      </c>
      <c r="BP612" s="121">
        <f>BL612+AY612*Escenarios!$F$11/Escenarios!$F$12+BO612</f>
        <v>0.56504597504698262</v>
      </c>
      <c r="BQ612" s="121">
        <f>0.0526*BL612*Observaciones!$F611^1.218</f>
        <v>0</v>
      </c>
      <c r="BR612" s="121">
        <f>BQ612*Constantes!$F$38</f>
        <v>0</v>
      </c>
      <c r="BS612" s="121">
        <f t="shared" si="89"/>
        <v>0</v>
      </c>
      <c r="BT612" s="15"/>
      <c r="BU612" s="74">
        <v>606</v>
      </c>
      <c r="BV612" s="75">
        <f>0.0526*Observaciones!$F611^2.218</f>
        <v>0</v>
      </c>
      <c r="BW612" s="75">
        <f>IF(Observaciones!$F611&gt;0.05*$CA$7,((Observaciones!$F611-0.05*$CA$7)^2)/(Observaciones!$F611+0.95*$CA$7),0)</f>
        <v>0</v>
      </c>
      <c r="BX612" s="75">
        <f>0.0526*BW612*Observaciones!$F611^1.218</f>
        <v>0</v>
      </c>
      <c r="BY612" s="27"/>
      <c r="BZ612" s="27"/>
      <c r="CA612" s="103"/>
      <c r="CB612" s="37"/>
    </row>
    <row r="613" spans="2:80" s="2" customFormat="1" ht="14.5" x14ac:dyDescent="0.35">
      <c r="B613" s="36"/>
      <c r="C613" s="74">
        <v>607</v>
      </c>
      <c r="D613" s="146">
        <f>ETo!$I612*((1-Constantes!$D$19)*ETo!$K612+ETo!$L612)</f>
        <v>1.5198305649900241</v>
      </c>
      <c r="E613" s="75">
        <f>MIN(D613*Constantes!$D$17,0.8*(H612+Observaciones!$F612-F613-G613-Constantes!$D$14))</f>
        <v>3.9165115595096725E-12</v>
      </c>
      <c r="F613" s="75">
        <f>IF(Observaciones!$F612&gt;0.05*Constantes!$D$18,((Observaciones!$F612-0.05*Constantes!$D$18)^2)/(Observaciones!$F612+0.95*Constantes!$D$18),0)</f>
        <v>0</v>
      </c>
      <c r="G613" s="75">
        <f>MAX(0,H612+Observaciones!$F612-F613-Constantes!$D$13)</f>
        <v>0</v>
      </c>
      <c r="H613" s="75">
        <f>H612+Observaciones!$F612-F613-E613-G613-I612</f>
        <v>25.500000000000917</v>
      </c>
      <c r="I613" s="75">
        <f>MAX(0,(H613-Constantes!$D$14)*(1-EXP(-Constantes!$D$22)))</f>
        <v>1.2570193580098579E-14</v>
      </c>
      <c r="J613" s="75">
        <f t="shared" si="81"/>
        <v>109.3028873031281</v>
      </c>
      <c r="K613" s="75">
        <f>MAX(0,(J613-Constantes!$D$13)*(1-EXP(-Constantes!$D$23)))</f>
        <v>0.47525625799146026</v>
      </c>
      <c r="L613" s="75">
        <f t="shared" si="82"/>
        <v>0.47525625799147281</v>
      </c>
      <c r="M613" s="75">
        <f>0.0526*F613*Observaciones!$F612^1.218</f>
        <v>0</v>
      </c>
      <c r="N613" s="75">
        <f>M613*Constantes!$D$38</f>
        <v>0</v>
      </c>
      <c r="O613" s="75">
        <f t="shared" si="83"/>
        <v>0</v>
      </c>
      <c r="P613" s="15"/>
      <c r="Q613" s="120">
        <v>607</v>
      </c>
      <c r="R613" s="146">
        <f>ETo!$I612*((1-Constantes!$E$19)*ETo!$K612+ETo!$L612)</f>
        <v>1.5200538773142551</v>
      </c>
      <c r="S613" s="121">
        <f>MIN(R613*Constantes!$E$17,0.8*(V612+Observaciones!$F612-T613-U613-Constantes!$D$14))</f>
        <v>3.8340886021615008E-12</v>
      </c>
      <c r="T613" s="121">
        <f>IF(Observaciones!$F612&gt;0.05*Constantes!$E$18,((Observaciones!$F612-0.05*Constantes!$E$18)^2)/(Observaciones!$F612+0.95*Constantes!$E$18),0)</f>
        <v>0</v>
      </c>
      <c r="U613" s="121">
        <f>MAX(0,V612+Observaciones!$F612-T613-Constantes!$D$13)</f>
        <v>0</v>
      </c>
      <c r="V613" s="121">
        <f>V612+Observaciones!$F612-T613-S613-U613-W612</f>
        <v>25.500000000000895</v>
      </c>
      <c r="W613" s="121">
        <f>MAX(0,(V613-Constantes!$D$14)*(1-EXP(-Constantes!$D$22)))</f>
        <v>1.2276726025699389E-14</v>
      </c>
      <c r="X613" s="119">
        <f>X612+(Entradas!$E$19*U613-Y612)/(800*Entradas!$D$44)</f>
        <v>0</v>
      </c>
      <c r="Y613" s="119">
        <f>8000*Entradas!$D$45*X613/Constantes!$E$32</f>
        <v>0</v>
      </c>
      <c r="Z613" s="119">
        <f>10*Escenarios!$E$11*T613</f>
        <v>0</v>
      </c>
      <c r="AA613" s="119">
        <f>10*Escenarios!$E$11*Y613</f>
        <v>0</v>
      </c>
      <c r="AB613" s="119">
        <f>0.001*Observaciones!$F612*Escenarios!$E$9</f>
        <v>0</v>
      </c>
      <c r="AC613" s="119">
        <f>Observaciones!$I612</f>
        <v>0</v>
      </c>
      <c r="AD613" s="119">
        <f>MIN(0.0005*ETo!$M612*Escenarios!$E$9*(AH612/Constantes!$E$27)^(2/3),AH612+Z613+AA613+AB613+AC613)</f>
        <v>3.6542843651573071</v>
      </c>
      <c r="AE613" s="119">
        <f>MIN(Constantes!$E$26*(AH612/Constantes!$E$27)^(2/3),AH612+Z613+AA613+AB613+AC613-AD613)</f>
        <v>15.992477994652237</v>
      </c>
      <c r="AF613" s="119">
        <f>MIN(Entradas!$E$20,AH612+Z613+AA613+AB613+AC613-AD613-AE613)</f>
        <v>1</v>
      </c>
      <c r="AG613" s="119">
        <f>MAX(0,AH612+Z613+AA613+AB613+AC613-AD613-AE613-AF613-Constantes!$E$27)</f>
        <v>0</v>
      </c>
      <c r="AH613" s="119">
        <f t="shared" si="84"/>
        <v>4746.2680419824974</v>
      </c>
      <c r="AI613" s="119">
        <f>(Escenarios!$E$11*S613+0.1*AD613)/(Escenarios!$E$12)</f>
        <v>1.0440812475657339E-2</v>
      </c>
      <c r="AJ613" s="119">
        <f>AG613/10/Escenarios!$E$12</f>
        <v>0</v>
      </c>
      <c r="AK613" s="119">
        <f>(Escenarios!$E$11*U613+0.1*AE613)/(Escenarios!$E$12)</f>
        <v>4.5692794270434968E-2</v>
      </c>
      <c r="AL613" s="121">
        <f t="shared" si="85"/>
        <v>115.41619249459656</v>
      </c>
      <c r="AM613" s="121">
        <f>MAX(0,(AL613-Constantes!$D$13)*(1-EXP(-Constantes!$D$23)))</f>
        <v>0.5174839414963206</v>
      </c>
      <c r="AN613" s="121">
        <f>AJ613+W613*Escenarios!$E$11/Escenarios!$E$12+AM613</f>
        <v>0.5174839414963327</v>
      </c>
      <c r="AO613" s="121">
        <f>0.0526*AJ613*Observaciones!$F612^1.218</f>
        <v>0</v>
      </c>
      <c r="AP613" s="121">
        <f>AO613*Constantes!$E$38</f>
        <v>0</v>
      </c>
      <c r="AQ613" s="121">
        <f t="shared" si="86"/>
        <v>0</v>
      </c>
      <c r="AR613" s="15"/>
      <c r="AS613" s="74">
        <v>607</v>
      </c>
      <c r="AT613" s="146">
        <f>ETo!$I612*((1-Constantes!$F$19)*ETo!$K612+ETo!$L612)</f>
        <v>1.5207644165277179</v>
      </c>
      <c r="AU613" s="121">
        <f>MIN(AT613*Constantes!$F$17,0.8*(AX612+Observaciones!$F612-AV613-AW613-Constantes!$D$14))</f>
        <v>3.5754510463448245E-12</v>
      </c>
      <c r="AV613" s="121">
        <f>IF(Observaciones!$F612&gt;0.05*Constantes!$F$18,((Observaciones!$F612-0.05*Constantes!$F$18)^2)/(Observaciones!$F612+0.95*Constantes!$F$18),0)</f>
        <v>0</v>
      </c>
      <c r="AW613" s="121">
        <f>MAX(0,AX612+Observaciones!$F612-AV613-Constantes!$D$13)</f>
        <v>0</v>
      </c>
      <c r="AX613" s="121">
        <f>AX612+Observaciones!$F612-AV613-AU613-AW613-AY612</f>
        <v>25.500000000000838</v>
      </c>
      <c r="AY613" s="121">
        <f>MAX(0,(AX613-Constantes!$D$14)*(1-EXP(-Constantes!$D$22)))</f>
        <v>1.1494145880634886E-14</v>
      </c>
      <c r="AZ613" s="119">
        <f>AZ612+(Entradas!$F$19*AW613-BA612)/(800*Entradas!$D$44)</f>
        <v>0</v>
      </c>
      <c r="BA613" s="119">
        <f>8000*Entradas!$D$45*AZ613/Constantes!$F$32</f>
        <v>0</v>
      </c>
      <c r="BB613" s="119">
        <f>10*Escenarios!$F$11*AV613</f>
        <v>0</v>
      </c>
      <c r="BC613" s="119">
        <f>10*Escenarios!$F$11*BA613</f>
        <v>0</v>
      </c>
      <c r="BD613" s="119">
        <f>0.001*Observaciones!$F612*Escenarios!$F$9</f>
        <v>0</v>
      </c>
      <c r="BE613" s="119">
        <f>Observaciones!$I612</f>
        <v>0</v>
      </c>
      <c r="BF613" s="119">
        <f>MIN(0.0005*ETo!$M612*Escenarios!$F$9*(BJ612/Constantes!$F$27)^(2/3),BJ612+BB613+BE613+BC613+BD613)</f>
        <v>4.011408604500736</v>
      </c>
      <c r="BG613" s="119">
        <f>MIN(Constantes!$F$26*(BJ612/Constantes!$F$27)^(2/3),BJ612+BB613+BC613+BD613+BE613-BF613)</f>
        <v>17.555383605806242</v>
      </c>
      <c r="BH613" s="119">
        <f>MIN(Entradas!$F$20,BJ612+BB613+BC613+BD613+BE613-BF613-BG613)</f>
        <v>1</v>
      </c>
      <c r="BI613" s="119">
        <f>MAX(0,BJ612+BB613+BC613+BD613+BE613-BF613-BG613-BH613-Constantes!$F$27)</f>
        <v>0</v>
      </c>
      <c r="BJ613" s="119">
        <f t="shared" si="87"/>
        <v>662.74664310496701</v>
      </c>
      <c r="BK613" s="119">
        <f>(Escenarios!$F$11*AU613+0.1*BF613)/(Escenarios!$F$12)</f>
        <v>1.1461167444801815E-2</v>
      </c>
      <c r="BL613" s="119">
        <f>BI613/10/Escenarios!$F$12</f>
        <v>0</v>
      </c>
      <c r="BM613" s="119">
        <f>(Escenarios!$F$11*AW613+0.1*BG613)/(Escenarios!$F$12)</f>
        <v>5.0158238873732122E-2</v>
      </c>
      <c r="BN613" s="121">
        <f t="shared" si="88"/>
        <v>121.78686424188966</v>
      </c>
      <c r="BO613" s="121">
        <f>MAX(0,(BN613-Constantes!$D$13)*(1-EXP(-Constantes!$D$23)))</f>
        <v>0.56148938565989392</v>
      </c>
      <c r="BP613" s="121">
        <f>BL613+AY613*Escenarios!$F$11/Escenarios!$F$12+BO613</f>
        <v>0.5614893856599048</v>
      </c>
      <c r="BQ613" s="121">
        <f>0.0526*BL613*Observaciones!$F612^1.218</f>
        <v>0</v>
      </c>
      <c r="BR613" s="121">
        <f>BQ613*Constantes!$F$38</f>
        <v>0</v>
      </c>
      <c r="BS613" s="121">
        <f t="shared" si="89"/>
        <v>0</v>
      </c>
      <c r="BT613" s="15"/>
      <c r="BU613" s="74">
        <v>607</v>
      </c>
      <c r="BV613" s="75">
        <f>0.0526*Observaciones!$F612^2.218</f>
        <v>0</v>
      </c>
      <c r="BW613" s="75">
        <f>IF(Observaciones!$F612&gt;0.05*$CA$7,((Observaciones!$F612-0.05*$CA$7)^2)/(Observaciones!$F612+0.95*$CA$7),0)</f>
        <v>0</v>
      </c>
      <c r="BX613" s="75">
        <f>0.0526*BW613*Observaciones!$F612^1.218</f>
        <v>0</v>
      </c>
      <c r="BY613" s="27"/>
      <c r="BZ613" s="27"/>
      <c r="CA613" s="103"/>
      <c r="CB613" s="37"/>
    </row>
    <row r="614" spans="2:80" s="2" customFormat="1" ht="14.5" x14ac:dyDescent="0.35">
      <c r="B614" s="36"/>
      <c r="C614" s="74">
        <v>608</v>
      </c>
      <c r="D614" s="146">
        <f>ETo!$I613*((1-Constantes!$D$19)*ETo!$K613+ETo!$L613)</f>
        <v>1.484863205044014</v>
      </c>
      <c r="E614" s="75">
        <f>MIN(D614*Constantes!$D$17,0.8*(H613+Observaciones!$F613-F614-G614-Constantes!$D$14))</f>
        <v>7.3043793236138307E-13</v>
      </c>
      <c r="F614" s="75">
        <f>IF(Observaciones!$F613&gt;0.05*Constantes!$D$18,((Observaciones!$F613-0.05*Constantes!$D$18)^2)/(Observaciones!$F613+0.95*Constantes!$D$18),0)</f>
        <v>0</v>
      </c>
      <c r="G614" s="75">
        <f>MAX(0,H613+Observaciones!$F613-F614-Constantes!$D$13)</f>
        <v>0</v>
      </c>
      <c r="H614" s="75">
        <f>H613+Observaciones!$F613-F614-E614-G614-I613</f>
        <v>25.500000000000171</v>
      </c>
      <c r="I614" s="75">
        <f>MAX(0,(H614-Constantes!$D$14)*(1-EXP(-Constantes!$D$22)))</f>
        <v>2.2988291761269774E-15</v>
      </c>
      <c r="J614" s="75">
        <f t="shared" si="81"/>
        <v>108.82763104513664</v>
      </c>
      <c r="K614" s="75">
        <f>MAX(0,(J614-Constantes!$D$13)*(1-EXP(-Constantes!$D$23)))</f>
        <v>0.47197342322080699</v>
      </c>
      <c r="L614" s="75">
        <f t="shared" si="82"/>
        <v>0.47197342322080926</v>
      </c>
      <c r="M614" s="75">
        <f>0.0526*F614*Observaciones!$F613^1.218</f>
        <v>0</v>
      </c>
      <c r="N614" s="75">
        <f>M614*Constantes!$D$38</f>
        <v>0</v>
      </c>
      <c r="O614" s="75">
        <f t="shared" si="83"/>
        <v>0</v>
      </c>
      <c r="P614" s="15"/>
      <c r="Q614" s="120">
        <v>608</v>
      </c>
      <c r="R614" s="146">
        <f>ETo!$I613*((1-Constantes!$E$19)*ETo!$K613+ETo!$L613)</f>
        <v>1.485080542820761</v>
      </c>
      <c r="S614" s="121">
        <f>MIN(R614*Constantes!$E$17,0.8*(V613+Observaciones!$F613-T614-U614-Constantes!$D$14))</f>
        <v>7.1338490670314063E-13</v>
      </c>
      <c r="T614" s="121">
        <f>IF(Observaciones!$F613&gt;0.05*Constantes!$E$18,((Observaciones!$F613-0.05*Constantes!$E$18)^2)/(Observaciones!$F613+0.95*Constantes!$E$18),0)</f>
        <v>0</v>
      </c>
      <c r="U614" s="121">
        <f>MAX(0,V613+Observaciones!$F613-T614-Constantes!$D$13)</f>
        <v>0</v>
      </c>
      <c r="V614" s="121">
        <f>V613+Observaciones!$F613-T614-S614-U614-W613</f>
        <v>25.500000000000171</v>
      </c>
      <c r="W614" s="121">
        <f>MAX(0,(V614-Constantes!$D$14)*(1-EXP(-Constantes!$D$22)))</f>
        <v>2.2988291761269774E-15</v>
      </c>
      <c r="X614" s="119">
        <f>X613+(Entradas!$E$19*U614-Y613)/(800*Entradas!$D$44)</f>
        <v>0</v>
      </c>
      <c r="Y614" s="119">
        <f>8000*Entradas!$D$45*X614/Constantes!$E$32</f>
        <v>0</v>
      </c>
      <c r="Z614" s="119">
        <f>10*Escenarios!$E$11*T614</f>
        <v>0</v>
      </c>
      <c r="AA614" s="119">
        <f>10*Escenarios!$E$11*Y614</f>
        <v>0</v>
      </c>
      <c r="AB614" s="119">
        <f>0.001*Observaciones!$F613*Escenarios!$E$9</f>
        <v>0</v>
      </c>
      <c r="AC614" s="119">
        <f>Observaciones!$I613</f>
        <v>0</v>
      </c>
      <c r="AD614" s="119">
        <f>MIN(0.0005*ETo!$M613*Escenarios!$E$9*(AH613/Constantes!$E$27)^(2/3),AH613+Z614+AA614+AB614+AC614)</f>
        <v>3.5575907291553328</v>
      </c>
      <c r="AE614" s="119">
        <f>MIN(Constantes!$E$26*(AH613/Constantes!$E$27)^(2/3),AH613+Z614+AA614+AB614+AC614-AD614)</f>
        <v>15.946266174920545</v>
      </c>
      <c r="AF614" s="119">
        <f>MIN(Entradas!$E$20,AH613+Z614+AA614+AB614+AC614-AD614-AE614)</f>
        <v>1</v>
      </c>
      <c r="AG614" s="119">
        <f>MAX(0,AH613+Z614+AA614+AB614+AC614-AD614-AE614-AF614-Constantes!$E$27)</f>
        <v>0</v>
      </c>
      <c r="AH614" s="119">
        <f t="shared" si="84"/>
        <v>4725.7641850784221</v>
      </c>
      <c r="AI614" s="119">
        <f>(Escenarios!$E$11*S614+0.1*AD614)/(Escenarios!$E$12)</f>
        <v>1.0164544941147002E-2</v>
      </c>
      <c r="AJ614" s="119">
        <f>AG614/10/Escenarios!$E$12</f>
        <v>0</v>
      </c>
      <c r="AK614" s="119">
        <f>(Escenarios!$E$11*U614+0.1*AE614)/(Escenarios!$E$12)</f>
        <v>4.5560760499772993E-2</v>
      </c>
      <c r="AL614" s="121">
        <f t="shared" si="85"/>
        <v>114.9442693136</v>
      </c>
      <c r="AM614" s="121">
        <f>MAX(0,(AL614-Constantes!$D$13)*(1-EXP(-Constantes!$D$23)))</f>
        <v>0.51422412997021838</v>
      </c>
      <c r="AN614" s="121">
        <f>AJ614+W614*Escenarios!$E$11/Escenarios!$E$12+AM614</f>
        <v>0.5142241299702206</v>
      </c>
      <c r="AO614" s="121">
        <f>0.0526*AJ614*Observaciones!$F613^1.218</f>
        <v>0</v>
      </c>
      <c r="AP614" s="121">
        <f>AO614*Constantes!$E$38</f>
        <v>0</v>
      </c>
      <c r="AQ614" s="121">
        <f t="shared" si="86"/>
        <v>0</v>
      </c>
      <c r="AR614" s="15"/>
      <c r="AS614" s="74">
        <v>608</v>
      </c>
      <c r="AT614" s="146">
        <f>ETo!$I613*((1-Constantes!$F$19)*ETo!$K613+ETo!$L613)</f>
        <v>1.4857720721104104</v>
      </c>
      <c r="AU614" s="121">
        <f>MIN(AT614*Constantes!$F$17,0.8*(AX613+Observaciones!$F613-AV614-AW614-Constantes!$D$14))</f>
        <v>6.6791017161449417E-13</v>
      </c>
      <c r="AV614" s="121">
        <f>IF(Observaciones!$F613&gt;0.05*Constantes!$F$18,((Observaciones!$F613-0.05*Constantes!$F$18)^2)/(Observaciones!$F613+0.95*Constantes!$F$18),0)</f>
        <v>0</v>
      </c>
      <c r="AW614" s="121">
        <f>MAX(0,AX613+Observaciones!$F613-AV614-Constantes!$D$13)</f>
        <v>0</v>
      </c>
      <c r="AX614" s="121">
        <f>AX613+Observaciones!$F613-AV614-AU614-AW614-AY613</f>
        <v>25.50000000000016</v>
      </c>
      <c r="AY614" s="121">
        <f>MAX(0,(AX614-Constantes!$D$14)*(1-EXP(-Constantes!$D$22)))</f>
        <v>2.1520953989273831E-15</v>
      </c>
      <c r="AZ614" s="119">
        <f>AZ613+(Entradas!$F$19*AW614-BA613)/(800*Entradas!$D$44)</f>
        <v>0</v>
      </c>
      <c r="BA614" s="119">
        <f>8000*Entradas!$D$45*AZ614/Constantes!$F$32</f>
        <v>0</v>
      </c>
      <c r="BB614" s="119">
        <f>10*Escenarios!$F$11*AV614</f>
        <v>0</v>
      </c>
      <c r="BC614" s="119">
        <f>10*Escenarios!$F$11*BA614</f>
        <v>0</v>
      </c>
      <c r="BD614" s="119">
        <f>0.001*Observaciones!$F613*Escenarios!$F$9</f>
        <v>0</v>
      </c>
      <c r="BE614" s="119">
        <f>Observaciones!$I613</f>
        <v>0</v>
      </c>
      <c r="BF614" s="119">
        <f>MIN(0.0005*ETo!$M613*Escenarios!$F$9*(BJ613/Constantes!$F$27)^(2/3),BJ613+BB614+BE614+BC614+BD614)</f>
        <v>3.830123929370695</v>
      </c>
      <c r="BG614" s="119">
        <f>MIN(Constantes!$F$26*(BJ613/Constantes!$F$27)^(2/3),BJ613+BB614+BC614+BD614+BE614-BF614)</f>
        <v>17.167847656039626</v>
      </c>
      <c r="BH614" s="119">
        <f>MIN(Entradas!$F$20,BJ613+BB614+BC614+BD614+BE614-BF614-BG614)</f>
        <v>1</v>
      </c>
      <c r="BI614" s="119">
        <f>MAX(0,BJ613+BB614+BC614+BD614+BE614-BF614-BG614-BH614-Constantes!$F$27)</f>
        <v>0</v>
      </c>
      <c r="BJ614" s="119">
        <f t="shared" si="87"/>
        <v>640.74867151955675</v>
      </c>
      <c r="BK614" s="119">
        <f>(Escenarios!$F$11*AU614+0.1*BF614)/(Escenarios!$F$12)</f>
        <v>1.0943211227403158E-2</v>
      </c>
      <c r="BL614" s="119">
        <f>BI614/10/Escenarios!$F$12</f>
        <v>0</v>
      </c>
      <c r="BM614" s="119">
        <f>(Escenarios!$F$11*AW614+0.1*BG614)/(Escenarios!$F$12)</f>
        <v>4.9050993302970365E-2</v>
      </c>
      <c r="BN614" s="121">
        <f t="shared" si="88"/>
        <v>121.27442584953273</v>
      </c>
      <c r="BO614" s="121">
        <f>MAX(0,(BN614-Constantes!$D$13)*(1-EXP(-Constantes!$D$23)))</f>
        <v>0.55794971512645053</v>
      </c>
      <c r="BP614" s="121">
        <f>BL614+AY614*Escenarios!$F$11/Escenarios!$F$12+BO614</f>
        <v>0.55794971512645253</v>
      </c>
      <c r="BQ614" s="121">
        <f>0.0526*BL614*Observaciones!$F613^1.218</f>
        <v>0</v>
      </c>
      <c r="BR614" s="121">
        <f>BQ614*Constantes!$F$38</f>
        <v>0</v>
      </c>
      <c r="BS614" s="121">
        <f t="shared" si="89"/>
        <v>0</v>
      </c>
      <c r="BT614" s="15"/>
      <c r="BU614" s="74">
        <v>608</v>
      </c>
      <c r="BV614" s="75">
        <f>0.0526*Observaciones!$F613^2.218</f>
        <v>0</v>
      </c>
      <c r="BW614" s="75">
        <f>IF(Observaciones!$F613&gt;0.05*$CA$7,((Observaciones!$F613-0.05*$CA$7)^2)/(Observaciones!$F613+0.95*$CA$7),0)</f>
        <v>0</v>
      </c>
      <c r="BX614" s="75">
        <f>0.0526*BW614*Observaciones!$F613^1.218</f>
        <v>0</v>
      </c>
      <c r="BY614" s="27"/>
      <c r="BZ614" s="27"/>
      <c r="CA614" s="103"/>
      <c r="CB614" s="37"/>
    </row>
    <row r="615" spans="2:80" s="2" customFormat="1" ht="14.5" x14ac:dyDescent="0.35">
      <c r="B615" s="36"/>
      <c r="C615" s="74">
        <v>609</v>
      </c>
      <c r="D615" s="146">
        <f>ETo!$I614*((1-Constantes!$D$19)*ETo!$K614+ETo!$L614)</f>
        <v>1.4841054329984604</v>
      </c>
      <c r="E615" s="75">
        <f>MIN(D615*Constantes!$D$17,0.8*(H614+Observaciones!$F614-F615-G615-Constantes!$D$14))</f>
        <v>1.3358203432289884E-13</v>
      </c>
      <c r="F615" s="75">
        <f>IF(Observaciones!$F614&gt;0.05*Constantes!$D$18,((Observaciones!$F614-0.05*Constantes!$D$18)^2)/(Observaciones!$F614+0.95*Constantes!$D$18),0)</f>
        <v>0</v>
      </c>
      <c r="G615" s="75">
        <f>MAX(0,H614+Observaciones!$F614-F615-Constantes!$D$13)</f>
        <v>0</v>
      </c>
      <c r="H615" s="75">
        <f>H614+Observaciones!$F614-F615-E615-G615-I614</f>
        <v>25.500000000000032</v>
      </c>
      <c r="I615" s="75">
        <f>MAX(0,(H615-Constantes!$D$14)*(1-EXP(-Constantes!$D$22)))</f>
        <v>3.9129007253225147E-16</v>
      </c>
      <c r="J615" s="75">
        <f t="shared" si="81"/>
        <v>108.35565762191584</v>
      </c>
      <c r="K615" s="75">
        <f>MAX(0,(J615-Constantes!$D$13)*(1-EXP(-Constantes!$D$23)))</f>
        <v>0.46871326464631152</v>
      </c>
      <c r="L615" s="75">
        <f t="shared" si="82"/>
        <v>0.46871326464631191</v>
      </c>
      <c r="M615" s="75">
        <f>0.0526*F615*Observaciones!$F614^1.218</f>
        <v>0</v>
      </c>
      <c r="N615" s="75">
        <f>M615*Constantes!$D$38</f>
        <v>0</v>
      </c>
      <c r="O615" s="75">
        <f t="shared" si="83"/>
        <v>0</v>
      </c>
      <c r="P615" s="15"/>
      <c r="Q615" s="120">
        <v>609</v>
      </c>
      <c r="R615" s="146">
        <f>ETo!$I614*((1-Constantes!$E$19)*ETo!$K614+ETo!$L614)</f>
        <v>1.484322192741985</v>
      </c>
      <c r="S615" s="121">
        <f>MIN(R615*Constantes!$E$17,0.8*(V614+Observaciones!$F614-T615-U615-Constantes!$D$14))</f>
        <v>1.3358203432289884E-13</v>
      </c>
      <c r="T615" s="121">
        <f>IF(Observaciones!$F614&gt;0.05*Constantes!$E$18,((Observaciones!$F614-0.05*Constantes!$E$18)^2)/(Observaciones!$F614+0.95*Constantes!$E$18),0)</f>
        <v>0</v>
      </c>
      <c r="U615" s="121">
        <f>MAX(0,V614+Observaciones!$F614-T615-Constantes!$D$13)</f>
        <v>0</v>
      </c>
      <c r="V615" s="121">
        <f>V614+Observaciones!$F614-T615-S615-U615-W614</f>
        <v>25.500000000000032</v>
      </c>
      <c r="W615" s="121">
        <f>MAX(0,(V615-Constantes!$D$14)*(1-EXP(-Constantes!$D$22)))</f>
        <v>3.9129007253225147E-16</v>
      </c>
      <c r="X615" s="119">
        <f>X614+(Entradas!$E$19*U615-Y614)/(800*Entradas!$D$44)</f>
        <v>0</v>
      </c>
      <c r="Y615" s="119">
        <f>8000*Entradas!$D$45*X615/Constantes!$E$32</f>
        <v>0</v>
      </c>
      <c r="Z615" s="119">
        <f>10*Escenarios!$E$11*T615</f>
        <v>0</v>
      </c>
      <c r="AA615" s="119">
        <f>10*Escenarios!$E$11*Y615</f>
        <v>0</v>
      </c>
      <c r="AB615" s="119">
        <f>0.001*Observaciones!$F614*Escenarios!$E$9</f>
        <v>0</v>
      </c>
      <c r="AC615" s="119">
        <f>Observaciones!$I614</f>
        <v>0</v>
      </c>
      <c r="AD615" s="119">
        <f>MIN(0.0005*ETo!$M614*Escenarios!$E$9*(AH614/Constantes!$E$27)^(2/3),AH614+Z615+AA615+AB615+AC615)</f>
        <v>3.5442459547462573</v>
      </c>
      <c r="AE615" s="119">
        <f>MIN(Constantes!$E$26*(AH614/Constantes!$E$27)^(2/3),AH614+Z615+AA615+AB615+AC615-AD615)</f>
        <v>15.900307845699771</v>
      </c>
      <c r="AF615" s="119">
        <f>MIN(Entradas!$E$20,AH614+Z615+AA615+AB615+AC615-AD615-AE615)</f>
        <v>1</v>
      </c>
      <c r="AG615" s="119">
        <f>MAX(0,AH614+Z615+AA615+AB615+AC615-AD615-AE615-AF615-Constantes!$E$27)</f>
        <v>0</v>
      </c>
      <c r="AH615" s="119">
        <f t="shared" si="84"/>
        <v>4705.3196312779755</v>
      </c>
      <c r="AI615" s="119">
        <f>(Escenarios!$E$11*S615+0.1*AD615)/(Escenarios!$E$12)</f>
        <v>1.0126417013692409E-2</v>
      </c>
      <c r="AJ615" s="119">
        <f>AG615/10/Escenarios!$E$12</f>
        <v>0</v>
      </c>
      <c r="AK615" s="119">
        <f>(Escenarios!$E$11*U615+0.1*AE615)/(Escenarios!$E$12)</f>
        <v>4.5429450987713636E-2</v>
      </c>
      <c r="AL615" s="121">
        <f t="shared" si="85"/>
        <v>114.4754746346175</v>
      </c>
      <c r="AM615" s="121">
        <f>MAX(0,(AL615-Constantes!$D$13)*(1-EXP(-Constantes!$D$23)))</f>
        <v>0.51098592858605341</v>
      </c>
      <c r="AN615" s="121">
        <f>AJ615+W615*Escenarios!$E$11/Escenarios!$E$12+AM615</f>
        <v>0.51098592858605374</v>
      </c>
      <c r="AO615" s="121">
        <f>0.0526*AJ615*Observaciones!$F614^1.218</f>
        <v>0</v>
      </c>
      <c r="AP615" s="121">
        <f>AO615*Constantes!$E$38</f>
        <v>0</v>
      </c>
      <c r="AQ615" s="121">
        <f t="shared" si="86"/>
        <v>0</v>
      </c>
      <c r="AR615" s="15"/>
      <c r="AS615" s="74">
        <v>609</v>
      </c>
      <c r="AT615" s="146">
        <f>ETo!$I614*((1-Constantes!$F$19)*ETo!$K614+ETo!$L614)</f>
        <v>1.4850118828350174</v>
      </c>
      <c r="AU615" s="121">
        <f>MIN(AT615*Constantes!$F$17,0.8*(AX614+Observaciones!$F614-AV615-AW615-Constantes!$D$14))</f>
        <v>1.2505552149377764E-13</v>
      </c>
      <c r="AV615" s="121">
        <f>IF(Observaciones!$F614&gt;0.05*Constantes!$F$18,((Observaciones!$F614-0.05*Constantes!$F$18)^2)/(Observaciones!$F614+0.95*Constantes!$F$18),0)</f>
        <v>0</v>
      </c>
      <c r="AW615" s="121">
        <f>MAX(0,AX614+Observaciones!$F614-AV615-Constantes!$D$13)</f>
        <v>0</v>
      </c>
      <c r="AX615" s="121">
        <f>AX614+Observaciones!$F614-AV615-AU615-AW615-AY614</f>
        <v>25.500000000000032</v>
      </c>
      <c r="AY615" s="121">
        <f>MAX(0,(AX615-Constantes!$D$14)*(1-EXP(-Constantes!$D$22)))</f>
        <v>3.9129007253225147E-16</v>
      </c>
      <c r="AZ615" s="119">
        <f>AZ614+(Entradas!$F$19*AW615-BA614)/(800*Entradas!$D$44)</f>
        <v>0</v>
      </c>
      <c r="BA615" s="119">
        <f>8000*Entradas!$D$45*AZ615/Constantes!$F$32</f>
        <v>0</v>
      </c>
      <c r="BB615" s="119">
        <f>10*Escenarios!$F$11*AV615</f>
        <v>0</v>
      </c>
      <c r="BC615" s="119">
        <f>10*Escenarios!$F$11*BA615</f>
        <v>0</v>
      </c>
      <c r="BD615" s="119">
        <f>0.001*Observaciones!$F614*Escenarios!$F$9</f>
        <v>0</v>
      </c>
      <c r="BE615" s="119">
        <f>Observaciones!$I614</f>
        <v>0</v>
      </c>
      <c r="BF615" s="119">
        <f>MIN(0.0005*ETo!$M614*Escenarios!$F$9*(BJ614/Constantes!$F$27)^(2/3),BJ614+BB615+BE615+BC615+BD615)</f>
        <v>3.7416310037780938</v>
      </c>
      <c r="BG615" s="119">
        <f>MIN(Constantes!$F$26*(BJ614/Constantes!$F$27)^(2/3),BJ614+BB615+BC615+BD615+BE615-BF615)</f>
        <v>16.785822870282605</v>
      </c>
      <c r="BH615" s="119">
        <f>MIN(Entradas!$F$20,BJ614+BB615+BC615+BD615+BE615-BF615-BG615)</f>
        <v>1</v>
      </c>
      <c r="BI615" s="119">
        <f>MAX(0,BJ614+BB615+BC615+BD615+BE615-BF615-BG615-BH615-Constantes!$F$27)</f>
        <v>0</v>
      </c>
      <c r="BJ615" s="119">
        <f t="shared" si="87"/>
        <v>619.22121764549604</v>
      </c>
      <c r="BK615" s="119">
        <f>(Escenarios!$F$11*AU615+0.1*BF615)/(Escenarios!$F$12)</f>
        <v>1.069037429662675E-2</v>
      </c>
      <c r="BL615" s="119">
        <f>BI615/10/Escenarios!$F$12</f>
        <v>0</v>
      </c>
      <c r="BM615" s="119">
        <f>(Escenarios!$F$11*AW615+0.1*BG615)/(Escenarios!$F$12)</f>
        <v>4.795949391509316E-2</v>
      </c>
      <c r="BN615" s="121">
        <f t="shared" si="88"/>
        <v>120.76443562832137</v>
      </c>
      <c r="BO615" s="121">
        <f>MAX(0,(BN615-Constantes!$D$13)*(1-EXP(-Constantes!$D$23)))</f>
        <v>0.55442695534636599</v>
      </c>
      <c r="BP615" s="121">
        <f>BL615+AY615*Escenarios!$F$11/Escenarios!$F$12+BO615</f>
        <v>0.55442695534636632</v>
      </c>
      <c r="BQ615" s="121">
        <f>0.0526*BL615*Observaciones!$F614^1.218</f>
        <v>0</v>
      </c>
      <c r="BR615" s="121">
        <f>BQ615*Constantes!$F$38</f>
        <v>0</v>
      </c>
      <c r="BS615" s="121">
        <f t="shared" si="89"/>
        <v>0</v>
      </c>
      <c r="BT615" s="15"/>
      <c r="BU615" s="74">
        <v>609</v>
      </c>
      <c r="BV615" s="75">
        <f>0.0526*Observaciones!$F614^2.218</f>
        <v>0</v>
      </c>
      <c r="BW615" s="75">
        <f>IF(Observaciones!$F614&gt;0.05*$CA$7,((Observaciones!$F614-0.05*$CA$7)^2)/(Observaciones!$F614+0.95*$CA$7),0)</f>
        <v>0</v>
      </c>
      <c r="BX615" s="75">
        <f>0.0526*BW615*Observaciones!$F614^1.218</f>
        <v>0</v>
      </c>
      <c r="BY615" s="27"/>
      <c r="BZ615" s="27"/>
      <c r="CA615" s="103"/>
      <c r="CB615" s="37"/>
    </row>
    <row r="616" spans="2:80" s="2" customFormat="1" ht="14.5" x14ac:dyDescent="0.35">
      <c r="B616" s="36"/>
      <c r="C616" s="74">
        <v>610</v>
      </c>
      <c r="D616" s="146">
        <f>ETo!$I615*((1-Constantes!$D$19)*ETo!$K615+ETo!$L615)</f>
        <v>0</v>
      </c>
      <c r="E616" s="75">
        <f>MIN(D616*Constantes!$D$17,0.8*(H615+Observaciones!$F615-F616-G616-Constantes!$D$14))</f>
        <v>0</v>
      </c>
      <c r="F616" s="75">
        <f>IF(Observaciones!$F615&gt;0.05*Constantes!$D$18,((Observaciones!$F615-0.05*Constantes!$D$18)^2)/(Observaciones!$F615+0.95*Constantes!$D$18),0)</f>
        <v>0</v>
      </c>
      <c r="G616" s="75">
        <f>MAX(0,H615+Observaciones!$F615-F616-Constantes!$D$13)</f>
        <v>0</v>
      </c>
      <c r="H616" s="75">
        <f>H615+Observaciones!$F615-F616-E616-G616-I615</f>
        <v>25.500000000000032</v>
      </c>
      <c r="I616" s="75">
        <f>MAX(0,(H616-Constantes!$D$14)*(1-EXP(-Constantes!$D$22)))</f>
        <v>3.9129007253225147E-16</v>
      </c>
      <c r="J616" s="75">
        <f t="shared" si="81"/>
        <v>107.88694435726953</v>
      </c>
      <c r="K616" s="75">
        <f>MAX(0,(J616-Constantes!$D$13)*(1-EXP(-Constantes!$D$23)))</f>
        <v>0.46547562563204536</v>
      </c>
      <c r="L616" s="75">
        <f t="shared" si="82"/>
        <v>0.46547562563204575</v>
      </c>
      <c r="M616" s="75">
        <f>0.0526*F616*Observaciones!$F615^1.218</f>
        <v>0</v>
      </c>
      <c r="N616" s="75">
        <f>M616*Constantes!$D$38</f>
        <v>0</v>
      </c>
      <c r="O616" s="75">
        <f t="shared" si="83"/>
        <v>0</v>
      </c>
      <c r="P616" s="15"/>
      <c r="Q616" s="120">
        <v>610</v>
      </c>
      <c r="R616" s="146">
        <f>ETo!$I615*((1-Constantes!$E$19)*ETo!$K615+ETo!$L615)</f>
        <v>0</v>
      </c>
      <c r="S616" s="121">
        <f>MIN(R616*Constantes!$E$17,0.8*(V615+Observaciones!$F615-T616-U616-Constantes!$D$14))</f>
        <v>0</v>
      </c>
      <c r="T616" s="121">
        <f>IF(Observaciones!$F615&gt;0.05*Constantes!$E$18,((Observaciones!$F615-0.05*Constantes!$E$18)^2)/(Observaciones!$F615+0.95*Constantes!$E$18),0)</f>
        <v>0</v>
      </c>
      <c r="U616" s="121">
        <f>MAX(0,V615+Observaciones!$F615-T616-Constantes!$D$13)</f>
        <v>0</v>
      </c>
      <c r="V616" s="121">
        <f>V615+Observaciones!$F615-T616-S616-U616-W615</f>
        <v>25.500000000000032</v>
      </c>
      <c r="W616" s="121">
        <f>MAX(0,(V616-Constantes!$D$14)*(1-EXP(-Constantes!$D$22)))</f>
        <v>3.9129007253225147E-16</v>
      </c>
      <c r="X616" s="119">
        <f>X615+(Entradas!$E$19*U616-Y615)/(800*Entradas!$D$44)</f>
        <v>0</v>
      </c>
      <c r="Y616" s="119">
        <f>8000*Entradas!$D$45*X616/Constantes!$E$32</f>
        <v>0</v>
      </c>
      <c r="Z616" s="119">
        <f>10*Escenarios!$E$11*T616</f>
        <v>0</v>
      </c>
      <c r="AA616" s="119">
        <f>10*Escenarios!$E$11*Y616</f>
        <v>0</v>
      </c>
      <c r="AB616" s="119">
        <f>0.001*Observaciones!$F615*Escenarios!$E$9</f>
        <v>0</v>
      </c>
      <c r="AC616" s="119">
        <f>Observaciones!$I615</f>
        <v>0</v>
      </c>
      <c r="AD616" s="119">
        <f>MIN(0.0005*ETo!$M615*Escenarios!$E$9*(AH615/Constantes!$E$27)^(2/3),AH615+Z616+AA616+AB616+AC616)</f>
        <v>0</v>
      </c>
      <c r="AE616" s="119">
        <f>MIN(Constantes!$E$26*(AH615/Constantes!$E$27)^(2/3),AH615+Z616+AA616+AB616+AC616-AD616)</f>
        <v>15.854416214573039</v>
      </c>
      <c r="AF616" s="119">
        <f>MIN(Entradas!$E$20,AH615+Z616+AA616+AB616+AC616-AD616-AE616)</f>
        <v>1</v>
      </c>
      <c r="AG616" s="119">
        <f>MAX(0,AH615+Z616+AA616+AB616+AC616-AD616-AE616-AF616-Constantes!$E$27)</f>
        <v>0</v>
      </c>
      <c r="AH616" s="119">
        <f t="shared" si="84"/>
        <v>4688.4652150634029</v>
      </c>
      <c r="AI616" s="119">
        <f>(Escenarios!$E$11*S616+0.1*AD616)/(Escenarios!$E$12)</f>
        <v>0</v>
      </c>
      <c r="AJ616" s="119">
        <f>AG616/10/Escenarios!$E$12</f>
        <v>0</v>
      </c>
      <c r="AK616" s="119">
        <f>(Escenarios!$E$11*U616+0.1*AE616)/(Escenarios!$E$12)</f>
        <v>4.5298332041637253E-2</v>
      </c>
      <c r="AL616" s="121">
        <f t="shared" si="85"/>
        <v>114.00978703807309</v>
      </c>
      <c r="AM616" s="121">
        <f>MAX(0,(AL616-Constantes!$D$13)*(1-EXP(-Constantes!$D$23)))</f>
        <v>0.50776918938800708</v>
      </c>
      <c r="AN616" s="121">
        <f>AJ616+W616*Escenarios!$E$11/Escenarios!$E$12+AM616</f>
        <v>0.50776918938800741</v>
      </c>
      <c r="AO616" s="121">
        <f>0.0526*AJ616*Observaciones!$F615^1.218</f>
        <v>0</v>
      </c>
      <c r="AP616" s="121">
        <f>AO616*Constantes!$E$38</f>
        <v>0</v>
      </c>
      <c r="AQ616" s="121">
        <f t="shared" si="86"/>
        <v>0</v>
      </c>
      <c r="AR616" s="15"/>
      <c r="AS616" s="74">
        <v>610</v>
      </c>
      <c r="AT616" s="146">
        <f>ETo!$I615*((1-Constantes!$F$19)*ETo!$K615+ETo!$L615)</f>
        <v>0</v>
      </c>
      <c r="AU616" s="121">
        <f>MIN(AT616*Constantes!$F$17,0.8*(AX615+Observaciones!$F615-AV616-AW616-Constantes!$D$14))</f>
        <v>0</v>
      </c>
      <c r="AV616" s="121">
        <f>IF(Observaciones!$F615&gt;0.05*Constantes!$F$18,((Observaciones!$F615-0.05*Constantes!$F$18)^2)/(Observaciones!$F615+0.95*Constantes!$F$18),0)</f>
        <v>0</v>
      </c>
      <c r="AW616" s="121">
        <f>MAX(0,AX615+Observaciones!$F615-AV616-Constantes!$D$13)</f>
        <v>0</v>
      </c>
      <c r="AX616" s="121">
        <f>AX615+Observaciones!$F615-AV616-AU616-AW616-AY615</f>
        <v>25.500000000000032</v>
      </c>
      <c r="AY616" s="121">
        <f>MAX(0,(AX616-Constantes!$D$14)*(1-EXP(-Constantes!$D$22)))</f>
        <v>3.9129007253225147E-16</v>
      </c>
      <c r="AZ616" s="119">
        <f>AZ615+(Entradas!$F$19*AW616-BA615)/(800*Entradas!$D$44)</f>
        <v>0</v>
      </c>
      <c r="BA616" s="119">
        <f>8000*Entradas!$D$45*AZ616/Constantes!$F$32</f>
        <v>0</v>
      </c>
      <c r="BB616" s="119">
        <f>10*Escenarios!$F$11*AV616</f>
        <v>0</v>
      </c>
      <c r="BC616" s="119">
        <f>10*Escenarios!$F$11*BA616</f>
        <v>0</v>
      </c>
      <c r="BD616" s="119">
        <f>0.001*Observaciones!$F615*Escenarios!$F$9</f>
        <v>0</v>
      </c>
      <c r="BE616" s="119">
        <f>Observaciones!$I615</f>
        <v>0</v>
      </c>
      <c r="BF616" s="119">
        <f>MIN(0.0005*ETo!$M615*Escenarios!$F$9*(BJ615/Constantes!$F$27)^(2/3),BJ615+BB616+BE616+BC616+BD616)</f>
        <v>0</v>
      </c>
      <c r="BG616" s="119">
        <f>MIN(Constantes!$F$26*(BJ615/Constantes!$F$27)^(2/3),BJ615+BB616+BC616+BD616+BE616-BF616)</f>
        <v>16.407712806720497</v>
      </c>
      <c r="BH616" s="119">
        <f>MIN(Entradas!$F$20,BJ615+BB616+BC616+BD616+BE616-BF616-BG616)</f>
        <v>1</v>
      </c>
      <c r="BI616" s="119">
        <f>MAX(0,BJ615+BB616+BC616+BD616+BE616-BF616-BG616-BH616-Constantes!$F$27)</f>
        <v>0</v>
      </c>
      <c r="BJ616" s="119">
        <f t="shared" si="87"/>
        <v>601.81350483877554</v>
      </c>
      <c r="BK616" s="119">
        <f>(Escenarios!$F$11*AU616+0.1*BF616)/(Escenarios!$F$12)</f>
        <v>0</v>
      </c>
      <c r="BL616" s="119">
        <f>BI616/10/Escenarios!$F$12</f>
        <v>0</v>
      </c>
      <c r="BM616" s="119">
        <f>(Escenarios!$F$11*AW616+0.1*BG616)/(Escenarios!$F$12)</f>
        <v>4.6879179447772854E-2</v>
      </c>
      <c r="BN616" s="121">
        <f t="shared" si="88"/>
        <v>120.25688785242276</v>
      </c>
      <c r="BO616" s="121">
        <f>MAX(0,(BN616-Constantes!$D$13)*(1-EXP(-Constantes!$D$23)))</f>
        <v>0.55092106676842412</v>
      </c>
      <c r="BP616" s="121">
        <f>BL616+AY616*Escenarios!$F$11/Escenarios!$F$12+BO616</f>
        <v>0.55092106676842445</v>
      </c>
      <c r="BQ616" s="121">
        <f>0.0526*BL616*Observaciones!$F615^1.218</f>
        <v>0</v>
      </c>
      <c r="BR616" s="121">
        <f>BQ616*Constantes!$F$38</f>
        <v>0</v>
      </c>
      <c r="BS616" s="121">
        <f t="shared" si="89"/>
        <v>0</v>
      </c>
      <c r="BT616" s="15"/>
      <c r="BU616" s="74">
        <v>610</v>
      </c>
      <c r="BV616" s="75">
        <f>0.0526*Observaciones!$F615^2.218</f>
        <v>0</v>
      </c>
      <c r="BW616" s="75">
        <f>IF(Observaciones!$F615&gt;0.05*$CA$7,((Observaciones!$F615-0.05*$CA$7)^2)/(Observaciones!$F615+0.95*$CA$7),0)</f>
        <v>0</v>
      </c>
      <c r="BX616" s="75">
        <f>0.0526*BW616*Observaciones!$F615^1.218</f>
        <v>0</v>
      </c>
      <c r="BY616" s="27"/>
      <c r="BZ616" s="27"/>
      <c r="CA616" s="103"/>
      <c r="CB616" s="37"/>
    </row>
    <row r="617" spans="2:80" s="2" customFormat="1" ht="14.5" x14ac:dyDescent="0.35">
      <c r="B617" s="36"/>
      <c r="C617" s="74">
        <v>611</v>
      </c>
      <c r="D617" s="146">
        <f>ETo!$I616*((1-Constantes!$D$19)*ETo!$K616+ETo!$L616)</f>
        <v>1.4428283344557777</v>
      </c>
      <c r="E617" s="75">
        <f>MIN(D617*Constantes!$D$17,0.8*(H616+Observaciones!$F616-F617-G617-Constantes!$D$14))</f>
        <v>2.2737367544323207E-14</v>
      </c>
      <c r="F617" s="75">
        <f>IF(Observaciones!$F616&gt;0.05*Constantes!$D$18,((Observaciones!$F616-0.05*Constantes!$D$18)^2)/(Observaciones!$F616+0.95*Constantes!$D$18),0)</f>
        <v>0</v>
      </c>
      <c r="G617" s="75">
        <f>MAX(0,H616+Observaciones!$F616-F617-Constantes!$D$13)</f>
        <v>0</v>
      </c>
      <c r="H617" s="75">
        <f>H616+Observaciones!$F616-F617-E617-G617-I616</f>
        <v>25.500000000000011</v>
      </c>
      <c r="I617" s="75">
        <f>MAX(0,(H617-Constantes!$D$14)*(1-EXP(-Constantes!$D$22)))</f>
        <v>9.7822518133062869E-17</v>
      </c>
      <c r="J617" s="75">
        <f t="shared" si="81"/>
        <v>107.42146873163748</v>
      </c>
      <c r="K617" s="75">
        <f>MAX(0,(J617-Constantes!$D$13)*(1-EXP(-Constantes!$D$23)))</f>
        <v>0.46226035062404341</v>
      </c>
      <c r="L617" s="75">
        <f t="shared" si="82"/>
        <v>0.46226035062404353</v>
      </c>
      <c r="M617" s="75">
        <f>0.0526*F617*Observaciones!$F616^1.218</f>
        <v>0</v>
      </c>
      <c r="N617" s="75">
        <f>M617*Constantes!$D$38</f>
        <v>0</v>
      </c>
      <c r="O617" s="75">
        <f t="shared" si="83"/>
        <v>0</v>
      </c>
      <c r="P617" s="15"/>
      <c r="Q617" s="120">
        <v>611</v>
      </c>
      <c r="R617" s="146">
        <f>ETo!$I616*((1-Constantes!$E$19)*ETo!$K616+ETo!$L616)</f>
        <v>1.4430376305913557</v>
      </c>
      <c r="S617" s="121">
        <f>MIN(R617*Constantes!$E$17,0.8*(V616+Observaciones!$F616-T617-U617-Constantes!$D$14))</f>
        <v>2.2737367544323207E-14</v>
      </c>
      <c r="T617" s="121">
        <f>IF(Observaciones!$F616&gt;0.05*Constantes!$E$18,((Observaciones!$F616-0.05*Constantes!$E$18)^2)/(Observaciones!$F616+0.95*Constantes!$E$18),0)</f>
        <v>0</v>
      </c>
      <c r="U617" s="121">
        <f>MAX(0,V616+Observaciones!$F616-T617-Constantes!$D$13)</f>
        <v>0</v>
      </c>
      <c r="V617" s="121">
        <f>V616+Observaciones!$F616-T617-S617-U617-W616</f>
        <v>25.500000000000011</v>
      </c>
      <c r="W617" s="121">
        <f>MAX(0,(V617-Constantes!$D$14)*(1-EXP(-Constantes!$D$22)))</f>
        <v>9.7822518133062869E-17</v>
      </c>
      <c r="X617" s="119">
        <f>X616+(Entradas!$E$19*U617-Y616)/(800*Entradas!$D$44)</f>
        <v>0</v>
      </c>
      <c r="Y617" s="119">
        <f>8000*Entradas!$D$45*X617/Constantes!$E$32</f>
        <v>0</v>
      </c>
      <c r="Z617" s="119">
        <f>10*Escenarios!$E$11*T617</f>
        <v>0</v>
      </c>
      <c r="AA617" s="119">
        <f>10*Escenarios!$E$11*Y617</f>
        <v>0</v>
      </c>
      <c r="AB617" s="119">
        <f>0.001*Observaciones!$F616*Escenarios!$E$9</f>
        <v>0</v>
      </c>
      <c r="AC617" s="119">
        <f>Observaciones!$I616</f>
        <v>0</v>
      </c>
      <c r="AD617" s="119">
        <f>MIN(0.0005*ETo!$M616*Escenarios!$E$9*(AH616/Constantes!$E$27)^(2/3),AH616+Z617+AA617+AB617+AC617)</f>
        <v>3.4236013323386278</v>
      </c>
      <c r="AE617" s="119">
        <f>MIN(Constantes!$E$26*(AH616/Constantes!$E$27)^(2/3),AH616+Z617+AA617+AB617+AC617-AD617)</f>
        <v>15.816533317014144</v>
      </c>
      <c r="AF617" s="119">
        <f>MIN(Entradas!$E$20,AH616+Z617+AA617+AB617+AC617-AD617-AE617)</f>
        <v>1</v>
      </c>
      <c r="AG617" s="119">
        <f>MAX(0,AH616+Z617+AA617+AB617+AC617-AD617-AE617-AF617-Constantes!$E$27)</f>
        <v>0</v>
      </c>
      <c r="AH617" s="119">
        <f t="shared" si="84"/>
        <v>4668.2250804140494</v>
      </c>
      <c r="AI617" s="119">
        <f>(Escenarios!$E$11*S617+0.1*AD617)/(Escenarios!$E$12)</f>
        <v>9.781718092418493E-3</v>
      </c>
      <c r="AJ617" s="119">
        <f>AG617/10/Escenarios!$E$12</f>
        <v>0</v>
      </c>
      <c r="AK617" s="119">
        <f>(Escenarios!$E$11*U617+0.1*AE617)/(Escenarios!$E$12)</f>
        <v>4.5190095191468986E-2</v>
      </c>
      <c r="AL617" s="121">
        <f t="shared" si="85"/>
        <v>113.54720794387656</v>
      </c>
      <c r="AM617" s="121">
        <f>MAX(0,(AL617-Constantes!$D$13)*(1-EXP(-Constantes!$D$23)))</f>
        <v>0.50457392218411279</v>
      </c>
      <c r="AN617" s="121">
        <f>AJ617+W617*Escenarios!$E$11/Escenarios!$E$12+AM617</f>
        <v>0.5045739221841129</v>
      </c>
      <c r="AO617" s="121">
        <f>0.0526*AJ617*Observaciones!$F616^1.218</f>
        <v>0</v>
      </c>
      <c r="AP617" s="121">
        <f>AO617*Constantes!$E$38</f>
        <v>0</v>
      </c>
      <c r="AQ617" s="121">
        <f t="shared" si="86"/>
        <v>0</v>
      </c>
      <c r="AR617" s="15"/>
      <c r="AS617" s="74">
        <v>611</v>
      </c>
      <c r="AT617" s="146">
        <f>ETo!$I616*((1-Constantes!$F$19)*ETo!$K616+ETo!$L616)</f>
        <v>1.4437035728409218</v>
      </c>
      <c r="AU617" s="121">
        <f>MIN(AT617*Constantes!$F$17,0.8*(AX616+Observaciones!$F616-AV617-AW617-Constantes!$D$14))</f>
        <v>2.2737367544323207E-14</v>
      </c>
      <c r="AV617" s="121">
        <f>IF(Observaciones!$F616&gt;0.05*Constantes!$F$18,((Observaciones!$F616-0.05*Constantes!$F$18)^2)/(Observaciones!$F616+0.95*Constantes!$F$18),0)</f>
        <v>0</v>
      </c>
      <c r="AW617" s="121">
        <f>MAX(0,AX616+Observaciones!$F616-AV617-Constantes!$D$13)</f>
        <v>0</v>
      </c>
      <c r="AX617" s="121">
        <f>AX616+Observaciones!$F616-AV617-AU617-AW617-AY616</f>
        <v>25.500000000000011</v>
      </c>
      <c r="AY617" s="121">
        <f>MAX(0,(AX617-Constantes!$D$14)*(1-EXP(-Constantes!$D$22)))</f>
        <v>9.7822518133062869E-17</v>
      </c>
      <c r="AZ617" s="119">
        <f>AZ616+(Entradas!$F$19*AW617-BA616)/(800*Entradas!$D$44)</f>
        <v>0</v>
      </c>
      <c r="BA617" s="119">
        <f>8000*Entradas!$D$45*AZ617/Constantes!$F$32</f>
        <v>0</v>
      </c>
      <c r="BB617" s="119">
        <f>10*Escenarios!$F$11*AV617</f>
        <v>0</v>
      </c>
      <c r="BC617" s="119">
        <f>10*Escenarios!$F$11*BA617</f>
        <v>0</v>
      </c>
      <c r="BD617" s="119">
        <f>0.001*Observaciones!$F616*Escenarios!$F$9</f>
        <v>0</v>
      </c>
      <c r="BE617" s="119">
        <f>Observaciones!$I616</f>
        <v>0</v>
      </c>
      <c r="BF617" s="119">
        <f>MIN(0.0005*ETo!$M616*Escenarios!$F$9*(BJ616/Constantes!$F$27)^(2/3),BJ616+BB617+BE617+BC617+BD617)</f>
        <v>3.4846887934095374</v>
      </c>
      <c r="BG617" s="119">
        <f>MIN(Constantes!$F$26*(BJ616/Constantes!$F$27)^(2/3),BJ616+BB617+BC617+BD617+BE617-BF617)</f>
        <v>16.098748379309338</v>
      </c>
      <c r="BH617" s="119">
        <f>MIN(Entradas!$F$20,BJ616+BB617+BC617+BD617+BE617-BF617-BG617)</f>
        <v>1</v>
      </c>
      <c r="BI617" s="119">
        <f>MAX(0,BJ616+BB617+BC617+BD617+BE617-BF617-BG617-BH617-Constantes!$F$27)</f>
        <v>0</v>
      </c>
      <c r="BJ617" s="119">
        <f t="shared" si="87"/>
        <v>581.2300676660567</v>
      </c>
      <c r="BK617" s="119">
        <f>(Escenarios!$F$11*AU617+0.1*BF617)/(Escenarios!$F$12)</f>
        <v>9.9562536954772608E-3</v>
      </c>
      <c r="BL617" s="119">
        <f>BI617/10/Escenarios!$F$12</f>
        <v>0</v>
      </c>
      <c r="BM617" s="119">
        <f>(Escenarios!$F$11*AW617+0.1*BG617)/(Escenarios!$F$12)</f>
        <v>4.5996423940883831E-2</v>
      </c>
      <c r="BN617" s="121">
        <f t="shared" si="88"/>
        <v>119.75196320959522</v>
      </c>
      <c r="BO617" s="121">
        <f>MAX(0,(BN617-Constantes!$D$13)*(1-EXP(-Constantes!$D$23)))</f>
        <v>0.54743329749413983</v>
      </c>
      <c r="BP617" s="121">
        <f>BL617+AY617*Escenarios!$F$11/Escenarios!$F$12+BO617</f>
        <v>0.54743329749413994</v>
      </c>
      <c r="BQ617" s="121">
        <f>0.0526*BL617*Observaciones!$F616^1.218</f>
        <v>0</v>
      </c>
      <c r="BR617" s="121">
        <f>BQ617*Constantes!$F$38</f>
        <v>0</v>
      </c>
      <c r="BS617" s="121">
        <f t="shared" si="89"/>
        <v>0</v>
      </c>
      <c r="BT617" s="15"/>
      <c r="BU617" s="74">
        <v>611</v>
      </c>
      <c r="BV617" s="75">
        <f>0.0526*Observaciones!$F616^2.218</f>
        <v>0</v>
      </c>
      <c r="BW617" s="75">
        <f>IF(Observaciones!$F616&gt;0.05*$CA$7,((Observaciones!$F616-0.05*$CA$7)^2)/(Observaciones!$F616+0.95*$CA$7),0)</f>
        <v>0</v>
      </c>
      <c r="BX617" s="75">
        <f>0.0526*BW617*Observaciones!$F616^1.218</f>
        <v>0</v>
      </c>
      <c r="BY617" s="27"/>
      <c r="BZ617" s="27"/>
      <c r="CA617" s="103"/>
      <c r="CB617" s="37"/>
    </row>
    <row r="618" spans="2:80" s="2" customFormat="1" ht="14.5" x14ac:dyDescent="0.35">
      <c r="B618" s="36"/>
      <c r="C618" s="74">
        <v>612</v>
      </c>
      <c r="D618" s="146">
        <f>ETo!$I617*((1-Constantes!$D$19)*ETo!$K617+ETo!$L617)</f>
        <v>1.5294616541639676</v>
      </c>
      <c r="E618" s="75">
        <f>MIN(D618*Constantes!$D$17,0.8*(H617+Observaciones!$F617-F618-G618-Constantes!$D$14))</f>
        <v>5.6843418860808018E-15</v>
      </c>
      <c r="F618" s="75">
        <f>IF(Observaciones!$F617&gt;0.05*Constantes!$D$18,((Observaciones!$F617-0.05*Constantes!$D$18)^2)/(Observaciones!$F617+0.95*Constantes!$D$18),0)</f>
        <v>0</v>
      </c>
      <c r="G618" s="75">
        <f>MAX(0,H617+Observaciones!$F617-F618-Constantes!$D$13)</f>
        <v>0</v>
      </c>
      <c r="H618" s="75">
        <f>H617+Observaciones!$F617-F618-E618-G618-I617</f>
        <v>25.500000000000004</v>
      </c>
      <c r="I618" s="75">
        <f>MAX(0,(H618-Constantes!$D$14)*(1-EXP(-Constantes!$D$22)))</f>
        <v>0</v>
      </c>
      <c r="J618" s="75">
        <f t="shared" si="81"/>
        <v>106.95920838101343</v>
      </c>
      <c r="K618" s="75">
        <f>MAX(0,(J618-Constantes!$D$13)*(1-EXP(-Constantes!$D$23)))</f>
        <v>0.45906728514283041</v>
      </c>
      <c r="L618" s="75">
        <f t="shared" si="82"/>
        <v>0.45906728514283041</v>
      </c>
      <c r="M618" s="75">
        <f>0.0526*F618*Observaciones!$F617^1.218</f>
        <v>0</v>
      </c>
      <c r="N618" s="75">
        <f>M618*Constantes!$D$38</f>
        <v>0</v>
      </c>
      <c r="O618" s="75">
        <f t="shared" si="83"/>
        <v>0</v>
      </c>
      <c r="P618" s="15"/>
      <c r="Q618" s="120">
        <v>612</v>
      </c>
      <c r="R618" s="146">
        <f>ETo!$I617*((1-Constantes!$E$19)*ETo!$K617+ETo!$L617)</f>
        <v>1.5296842128818244</v>
      </c>
      <c r="S618" s="121">
        <f>MIN(R618*Constantes!$E$17,0.8*(V617+Observaciones!$F617-T618-U618-Constantes!$D$14))</f>
        <v>5.6843418860808018E-15</v>
      </c>
      <c r="T618" s="121">
        <f>IF(Observaciones!$F617&gt;0.05*Constantes!$E$18,((Observaciones!$F617-0.05*Constantes!$E$18)^2)/(Observaciones!$F617+0.95*Constantes!$E$18),0)</f>
        <v>0</v>
      </c>
      <c r="U618" s="121">
        <f>MAX(0,V617+Observaciones!$F617-T618-Constantes!$D$13)</f>
        <v>0</v>
      </c>
      <c r="V618" s="121">
        <f>V617+Observaciones!$F617-T618-S618-U618-W617</f>
        <v>25.500000000000004</v>
      </c>
      <c r="W618" s="121">
        <f>MAX(0,(V618-Constantes!$D$14)*(1-EXP(-Constantes!$D$22)))</f>
        <v>0</v>
      </c>
      <c r="X618" s="119">
        <f>X617+(Entradas!$E$19*U618-Y617)/(800*Entradas!$D$44)</f>
        <v>0</v>
      </c>
      <c r="Y618" s="119">
        <f>8000*Entradas!$D$45*X618/Constantes!$E$32</f>
        <v>0</v>
      </c>
      <c r="Z618" s="119">
        <f>10*Escenarios!$E$11*T618</f>
        <v>0</v>
      </c>
      <c r="AA618" s="119">
        <f>10*Escenarios!$E$11*Y618</f>
        <v>0</v>
      </c>
      <c r="AB618" s="119">
        <f>0.001*Observaciones!$F617*Escenarios!$E$9</f>
        <v>0</v>
      </c>
      <c r="AC618" s="119">
        <f>Observaciones!$I617</f>
        <v>0</v>
      </c>
      <c r="AD618" s="119">
        <f>MIN(0.0005*ETo!$M617*Escenarios!$E$9*(AH617/Constantes!$E$27)^(2/3),AH617+Z618+AA618+AB618+AC618)</f>
        <v>3.6206084161173</v>
      </c>
      <c r="AE618" s="119">
        <f>MIN(Constantes!$E$26*(AH617/Constantes!$E$27)^(2/3),AH617+Z618+AA618+AB618+AC618-AD618)</f>
        <v>15.770980451223039</v>
      </c>
      <c r="AF618" s="119">
        <f>MIN(Entradas!$E$20,AH617+Z618+AA618+AB618+AC618-AD618-AE618)</f>
        <v>1</v>
      </c>
      <c r="AG618" s="119">
        <f>MAX(0,AH617+Z618+AA618+AB618+AC618-AD618-AE618-AF618-Constantes!$E$27)</f>
        <v>0</v>
      </c>
      <c r="AH618" s="119">
        <f t="shared" si="84"/>
        <v>4647.8334915467085</v>
      </c>
      <c r="AI618" s="119">
        <f>(Escenarios!$E$11*S618+0.1*AD618)/(Escenarios!$E$12)</f>
        <v>1.0344595474626461E-2</v>
      </c>
      <c r="AJ618" s="119">
        <f>AG618/10/Escenarios!$E$12</f>
        <v>0</v>
      </c>
      <c r="AK618" s="119">
        <f>(Escenarios!$E$11*U618+0.1*AE618)/(Escenarios!$E$12)</f>
        <v>4.505994414635154E-2</v>
      </c>
      <c r="AL618" s="121">
        <f t="shared" si="85"/>
        <v>113.0876939658388</v>
      </c>
      <c r="AM618" s="121">
        <f>MAX(0,(AL618-Constantes!$D$13)*(1-EXP(-Constantes!$D$23)))</f>
        <v>0.50139982728407118</v>
      </c>
      <c r="AN618" s="121">
        <f>AJ618+W618*Escenarios!$E$11/Escenarios!$E$12+AM618</f>
        <v>0.50139982728407118</v>
      </c>
      <c r="AO618" s="121">
        <f>0.0526*AJ618*Observaciones!$F617^1.218</f>
        <v>0</v>
      </c>
      <c r="AP618" s="121">
        <f>AO618*Constantes!$E$38</f>
        <v>0</v>
      </c>
      <c r="AQ618" s="121">
        <f t="shared" si="86"/>
        <v>0</v>
      </c>
      <c r="AR618" s="15"/>
      <c r="AS618" s="74">
        <v>612</v>
      </c>
      <c r="AT618" s="146">
        <f>ETo!$I617*((1-Constantes!$F$19)*ETo!$K617+ETo!$L617)</f>
        <v>1.5303923542568232</v>
      </c>
      <c r="AU618" s="121">
        <f>MIN(AT618*Constantes!$F$17,0.8*(AX617+Observaciones!$F617-AV618-AW618-Constantes!$D$14))</f>
        <v>5.6843418860808018E-15</v>
      </c>
      <c r="AV618" s="121">
        <f>IF(Observaciones!$F617&gt;0.05*Constantes!$F$18,((Observaciones!$F617-0.05*Constantes!$F$18)^2)/(Observaciones!$F617+0.95*Constantes!$F$18),0)</f>
        <v>0</v>
      </c>
      <c r="AW618" s="121">
        <f>MAX(0,AX617+Observaciones!$F617-AV618-Constantes!$D$13)</f>
        <v>0</v>
      </c>
      <c r="AX618" s="121">
        <f>AX617+Observaciones!$F617-AV618-AU618-AW618-AY617</f>
        <v>25.500000000000004</v>
      </c>
      <c r="AY618" s="121">
        <f>MAX(0,(AX618-Constantes!$D$14)*(1-EXP(-Constantes!$D$22)))</f>
        <v>0</v>
      </c>
      <c r="AZ618" s="119">
        <f>AZ617+(Entradas!$F$19*AW618-BA617)/(800*Entradas!$D$44)</f>
        <v>0</v>
      </c>
      <c r="BA618" s="119">
        <f>8000*Entradas!$D$45*AZ618/Constantes!$F$32</f>
        <v>0</v>
      </c>
      <c r="BB618" s="119">
        <f>10*Escenarios!$F$11*AV618</f>
        <v>0</v>
      </c>
      <c r="BC618" s="119">
        <f>10*Escenarios!$F$11*BA618</f>
        <v>0</v>
      </c>
      <c r="BD618" s="119">
        <f>0.001*Observaciones!$F617*Escenarios!$F$9</f>
        <v>0</v>
      </c>
      <c r="BE618" s="119">
        <f>Observaciones!$I617</f>
        <v>0</v>
      </c>
      <c r="BF618" s="119">
        <f>MIN(0.0005*ETo!$M617*Escenarios!$F$9*(BJ617/Constantes!$F$27)^(2/3),BJ617+BB618+BE618+BC618+BD618)</f>
        <v>3.6110963092475084</v>
      </c>
      <c r="BG618" s="119">
        <f>MIN(Constantes!$F$26*(BJ617/Constantes!$F$27)^(2/3),BJ617+BB618+BC618+BD618+BE618-BF618)</f>
        <v>15.729546737810224</v>
      </c>
      <c r="BH618" s="119">
        <f>MIN(Entradas!$F$20,BJ617+BB618+BC618+BD618+BE618-BF618-BG618)</f>
        <v>1</v>
      </c>
      <c r="BI618" s="119">
        <f>MAX(0,BJ617+BB618+BC618+BD618+BE618-BF618-BG618-BH618-Constantes!$F$27)</f>
        <v>0</v>
      </c>
      <c r="BJ618" s="119">
        <f t="shared" si="87"/>
        <v>560.88942461899899</v>
      </c>
      <c r="BK618" s="119">
        <f>(Escenarios!$F$11*AU618+0.1*BF618)/(Escenarios!$F$12)</f>
        <v>1.0317418026426812E-2</v>
      </c>
      <c r="BL618" s="119">
        <f>BI618/10/Escenarios!$F$12</f>
        <v>0</v>
      </c>
      <c r="BM618" s="119">
        <f>(Escenarios!$F$11*AW618+0.1*BG618)/(Escenarios!$F$12)</f>
        <v>4.4941562108029215E-2</v>
      </c>
      <c r="BN618" s="121">
        <f t="shared" si="88"/>
        <v>119.24947147420912</v>
      </c>
      <c r="BO618" s="121">
        <f>MAX(0,(BN618-Constantes!$D$13)*(1-EXP(-Constantes!$D$23)))</f>
        <v>0.54396233353910861</v>
      </c>
      <c r="BP618" s="121">
        <f>BL618+AY618*Escenarios!$F$11/Escenarios!$F$12+BO618</f>
        <v>0.54396233353910861</v>
      </c>
      <c r="BQ618" s="121">
        <f>0.0526*BL618*Observaciones!$F617^1.218</f>
        <v>0</v>
      </c>
      <c r="BR618" s="121">
        <f>BQ618*Constantes!$F$38</f>
        <v>0</v>
      </c>
      <c r="BS618" s="121">
        <f t="shared" si="89"/>
        <v>0</v>
      </c>
      <c r="BT618" s="15"/>
      <c r="BU618" s="74">
        <v>612</v>
      </c>
      <c r="BV618" s="75">
        <f>0.0526*Observaciones!$F617^2.218</f>
        <v>0</v>
      </c>
      <c r="BW618" s="75">
        <f>IF(Observaciones!$F617&gt;0.05*$CA$7,((Observaciones!$F617-0.05*$CA$7)^2)/(Observaciones!$F617+0.95*$CA$7),0)</f>
        <v>0</v>
      </c>
      <c r="BX618" s="75">
        <f>0.0526*BW618*Observaciones!$F617^1.218</f>
        <v>0</v>
      </c>
      <c r="BY618" s="27"/>
      <c r="BZ618" s="27"/>
      <c r="CA618" s="103"/>
      <c r="CB618" s="37"/>
    </row>
    <row r="619" spans="2:80" s="2" customFormat="1" ht="14.5" x14ac:dyDescent="0.35">
      <c r="B619" s="36"/>
      <c r="C619" s="74">
        <v>613</v>
      </c>
      <c r="D619" s="146">
        <f>ETo!$I618*((1-Constantes!$D$19)*ETo!$K618+ETo!$L618)</f>
        <v>1.484088576694875</v>
      </c>
      <c r="E619" s="75">
        <f>MIN(D619*Constantes!$D$17,0.8*(H618+Observaciones!$F618-F619-G619-Constantes!$D$14))</f>
        <v>0</v>
      </c>
      <c r="F619" s="75">
        <f>IF(Observaciones!$F618&gt;0.05*Constantes!$D$18,((Observaciones!$F618-0.05*Constantes!$D$18)^2)/(Observaciones!$F618+0.95*Constantes!$D$18),0)</f>
        <v>0</v>
      </c>
      <c r="G619" s="75">
        <f>MAX(0,H618+Observaciones!$F618-F619-Constantes!$D$13)</f>
        <v>0</v>
      </c>
      <c r="H619" s="75">
        <f>H618+Observaciones!$F618-F619-E619-G619-I618</f>
        <v>25.500000000000004</v>
      </c>
      <c r="I619" s="75">
        <f>MAX(0,(H619-Constantes!$D$14)*(1-EXP(-Constantes!$D$22)))</f>
        <v>0</v>
      </c>
      <c r="J619" s="75">
        <f t="shared" si="81"/>
        <v>106.50014109587059</v>
      </c>
      <c r="K619" s="75">
        <f>MAX(0,(J619-Constantes!$D$13)*(1-EXP(-Constantes!$D$23)))</f>
        <v>0.45589627577599873</v>
      </c>
      <c r="L619" s="75">
        <f t="shared" si="82"/>
        <v>0.45589627577599873</v>
      </c>
      <c r="M619" s="75">
        <f>0.0526*F619*Observaciones!$F618^1.218</f>
        <v>0</v>
      </c>
      <c r="N619" s="75">
        <f>M619*Constantes!$D$38</f>
        <v>0</v>
      </c>
      <c r="O619" s="75">
        <f t="shared" si="83"/>
        <v>0</v>
      </c>
      <c r="P619" s="15"/>
      <c r="Q619" s="120">
        <v>613</v>
      </c>
      <c r="R619" s="146">
        <f>ETo!$I618*((1-Constantes!$E$19)*ETo!$K618+ETo!$L618)</f>
        <v>1.4843035574002716</v>
      </c>
      <c r="S619" s="121">
        <f>MIN(R619*Constantes!$E$17,0.8*(V618+Observaciones!$F618-T619-U619-Constantes!$D$14))</f>
        <v>0</v>
      </c>
      <c r="T619" s="121">
        <f>IF(Observaciones!$F618&gt;0.05*Constantes!$E$18,((Observaciones!$F618-0.05*Constantes!$E$18)^2)/(Observaciones!$F618+0.95*Constantes!$E$18),0)</f>
        <v>0</v>
      </c>
      <c r="U619" s="121">
        <f>MAX(0,V618+Observaciones!$F618-T619-Constantes!$D$13)</f>
        <v>0</v>
      </c>
      <c r="V619" s="121">
        <f>V618+Observaciones!$F618-T619-S619-U619-W618</f>
        <v>25.500000000000004</v>
      </c>
      <c r="W619" s="121">
        <f>MAX(0,(V619-Constantes!$D$14)*(1-EXP(-Constantes!$D$22)))</f>
        <v>0</v>
      </c>
      <c r="X619" s="119">
        <f>X618+(Entradas!$E$19*U619-Y618)/(800*Entradas!$D$44)</f>
        <v>0</v>
      </c>
      <c r="Y619" s="119">
        <f>8000*Entradas!$D$45*X619/Constantes!$E$32</f>
        <v>0</v>
      </c>
      <c r="Z619" s="119">
        <f>10*Escenarios!$E$11*T619</f>
        <v>0</v>
      </c>
      <c r="AA619" s="119">
        <f>10*Escenarios!$E$11*Y619</f>
        <v>0</v>
      </c>
      <c r="AB619" s="119">
        <f>0.001*Observaciones!$F618*Escenarios!$E$9</f>
        <v>0</v>
      </c>
      <c r="AC619" s="119">
        <f>Observaciones!$I618</f>
        <v>0</v>
      </c>
      <c r="AD619" s="119">
        <f>MIN(0.0005*ETo!$M618*Escenarios!$E$9*(AH618/Constantes!$E$27)^(2/3),AH618+Z619+AA619+AB619+AC619)</f>
        <v>3.5003146811711958</v>
      </c>
      <c r="AE619" s="119">
        <f>MIN(Constantes!$E$26*(AH618/Constantes!$E$27)^(2/3),AH618+Z619+AA619+AB619+AC619-AD619)</f>
        <v>15.725020094421275</v>
      </c>
      <c r="AF619" s="119">
        <f>MIN(Entradas!$E$20,AH618+Z619+AA619+AB619+AC619-AD619-AE619)</f>
        <v>1</v>
      </c>
      <c r="AG619" s="119">
        <f>MAX(0,AH618+Z619+AA619+AB619+AC619-AD619-AE619-AF619-Constantes!$E$27)</f>
        <v>0</v>
      </c>
      <c r="AH619" s="119">
        <f t="shared" si="84"/>
        <v>4627.6081567711162</v>
      </c>
      <c r="AI619" s="119">
        <f>(Escenarios!$E$11*S619+0.1*AD619)/(Escenarios!$E$12)</f>
        <v>1.000089908906056E-2</v>
      </c>
      <c r="AJ619" s="119">
        <f>AG619/10/Escenarios!$E$12</f>
        <v>0</v>
      </c>
      <c r="AK619" s="119">
        <f>(Escenarios!$E$11*U619+0.1*AE619)/(Escenarios!$E$12)</f>
        <v>4.4928628841203647E-2</v>
      </c>
      <c r="AL619" s="121">
        <f t="shared" si="85"/>
        <v>112.63122276739593</v>
      </c>
      <c r="AM619" s="121">
        <f>MAX(0,(AL619-Constantes!$D$13)*(1-EXP(-Constantes!$D$23)))</f>
        <v>0.4982467503979654</v>
      </c>
      <c r="AN619" s="121">
        <f>AJ619+W619*Escenarios!$E$11/Escenarios!$E$12+AM619</f>
        <v>0.4982467503979654</v>
      </c>
      <c r="AO619" s="121">
        <f>0.0526*AJ619*Observaciones!$F618^1.218</f>
        <v>0</v>
      </c>
      <c r="AP619" s="121">
        <f>AO619*Constantes!$E$38</f>
        <v>0</v>
      </c>
      <c r="AQ619" s="121">
        <f t="shared" si="86"/>
        <v>0</v>
      </c>
      <c r="AR619" s="15"/>
      <c r="AS619" s="74">
        <v>613</v>
      </c>
      <c r="AT619" s="146">
        <f>ETo!$I618*((1-Constantes!$F$19)*ETo!$K618+ETo!$L618)</f>
        <v>1.4849875869174431</v>
      </c>
      <c r="AU619" s="121">
        <f>MIN(AT619*Constantes!$F$17,0.8*(AX618+Observaciones!$F618-AV619-AW619-Constantes!$D$14))</f>
        <v>0</v>
      </c>
      <c r="AV619" s="121">
        <f>IF(Observaciones!$F618&gt;0.05*Constantes!$F$18,((Observaciones!$F618-0.05*Constantes!$F$18)^2)/(Observaciones!$F618+0.95*Constantes!$F$18),0)</f>
        <v>0</v>
      </c>
      <c r="AW619" s="121">
        <f>MAX(0,AX618+Observaciones!$F618-AV619-Constantes!$D$13)</f>
        <v>0</v>
      </c>
      <c r="AX619" s="121">
        <f>AX618+Observaciones!$F618-AV619-AU619-AW619-AY618</f>
        <v>25.500000000000004</v>
      </c>
      <c r="AY619" s="121">
        <f>MAX(0,(AX619-Constantes!$D$14)*(1-EXP(-Constantes!$D$22)))</f>
        <v>0</v>
      </c>
      <c r="AZ619" s="119">
        <f>AZ618+(Entradas!$F$19*AW619-BA618)/(800*Entradas!$D$44)</f>
        <v>0</v>
      </c>
      <c r="BA619" s="119">
        <f>8000*Entradas!$D$45*AZ619/Constantes!$F$32</f>
        <v>0</v>
      </c>
      <c r="BB619" s="119">
        <f>10*Escenarios!$F$11*AV619</f>
        <v>0</v>
      </c>
      <c r="BC619" s="119">
        <f>10*Escenarios!$F$11*BA619</f>
        <v>0</v>
      </c>
      <c r="BD619" s="119">
        <f>0.001*Observaciones!$F618*Escenarios!$F$9</f>
        <v>0</v>
      </c>
      <c r="BE619" s="119">
        <f>Observaciones!$I618</f>
        <v>0</v>
      </c>
      <c r="BF619" s="119">
        <f>MIN(0.0005*ETo!$M618*Escenarios!$F$9*(BJ618/Constantes!$F$27)^(2/3),BJ618+BB619+BE619+BC619+BD619)</f>
        <v>3.4191504246085627</v>
      </c>
      <c r="BG619" s="119">
        <f>MIN(Constantes!$F$26*(BJ618/Constantes!$F$27)^(2/3),BJ618+BB619+BC619+BD619+BE619-BF619)</f>
        <v>15.360393001816812</v>
      </c>
      <c r="BH619" s="119">
        <f>MIN(Entradas!$F$20,BJ618+BB619+BC619+BD619+BE619-BF619-BG619)</f>
        <v>1</v>
      </c>
      <c r="BI619" s="119">
        <f>MAX(0,BJ618+BB619+BC619+BD619+BE619-BF619-BG619-BH619-Constantes!$F$27)</f>
        <v>0</v>
      </c>
      <c r="BJ619" s="119">
        <f t="shared" si="87"/>
        <v>541.10988119257365</v>
      </c>
      <c r="BK619" s="119">
        <f>(Escenarios!$F$11*AU619+0.1*BF619)/(Escenarios!$F$12)</f>
        <v>9.7690012131673234E-3</v>
      </c>
      <c r="BL619" s="119">
        <f>BI619/10/Escenarios!$F$12</f>
        <v>0</v>
      </c>
      <c r="BM619" s="119">
        <f>(Escenarios!$F$11*AW619+0.1*BG619)/(Escenarios!$F$12)</f>
        <v>4.3886837148048037E-2</v>
      </c>
      <c r="BN619" s="121">
        <f t="shared" si="88"/>
        <v>118.74939597781805</v>
      </c>
      <c r="BO619" s="121">
        <f>MAX(0,(BN619-Constantes!$D$13)*(1-EXP(-Constantes!$D$23)))</f>
        <v>0.54050805976596084</v>
      </c>
      <c r="BP619" s="121">
        <f>BL619+AY619*Escenarios!$F$11/Escenarios!$F$12+BO619</f>
        <v>0.54050805976596084</v>
      </c>
      <c r="BQ619" s="121">
        <f>0.0526*BL619*Observaciones!$F618^1.218</f>
        <v>0</v>
      </c>
      <c r="BR619" s="121">
        <f>BQ619*Constantes!$F$38</f>
        <v>0</v>
      </c>
      <c r="BS619" s="121">
        <f t="shared" si="89"/>
        <v>0</v>
      </c>
      <c r="BT619" s="15"/>
      <c r="BU619" s="74">
        <v>613</v>
      </c>
      <c r="BV619" s="75">
        <f>0.0526*Observaciones!$F618^2.218</f>
        <v>0</v>
      </c>
      <c r="BW619" s="75">
        <f>IF(Observaciones!$F618&gt;0.05*$CA$7,((Observaciones!$F618-0.05*$CA$7)^2)/(Observaciones!$F618+0.95*$CA$7),0)</f>
        <v>0</v>
      </c>
      <c r="BX619" s="75">
        <f>0.0526*BW619*Observaciones!$F618^1.218</f>
        <v>0</v>
      </c>
      <c r="BY619" s="27"/>
      <c r="BZ619" s="27"/>
      <c r="CA619" s="103"/>
      <c r="CB619" s="37"/>
    </row>
    <row r="620" spans="2:80" s="2" customFormat="1" ht="14.5" x14ac:dyDescent="0.35">
      <c r="B620" s="36"/>
      <c r="C620" s="74">
        <v>614</v>
      </c>
      <c r="D620" s="146">
        <f>ETo!$I619*((1-Constantes!$D$19)*ETo!$K619+ETo!$L619)</f>
        <v>1.5941022760999968</v>
      </c>
      <c r="E620" s="75">
        <f>MIN(D620*Constantes!$D$17,0.8*(H619+Observaciones!$F619-F620-G620-Constantes!$D$14))</f>
        <v>0</v>
      </c>
      <c r="F620" s="75">
        <f>IF(Observaciones!$F619&gt;0.05*Constantes!$D$18,((Observaciones!$F619-0.05*Constantes!$D$18)^2)/(Observaciones!$F619+0.95*Constantes!$D$18),0)</f>
        <v>0</v>
      </c>
      <c r="G620" s="75">
        <f>MAX(0,H619+Observaciones!$F619-F620-Constantes!$D$13)</f>
        <v>0</v>
      </c>
      <c r="H620" s="75">
        <f>H619+Observaciones!$F619-F620-E620-G620-I619</f>
        <v>25.500000000000004</v>
      </c>
      <c r="I620" s="75">
        <f>MAX(0,(H620-Constantes!$D$14)*(1-EXP(-Constantes!$D$22)))</f>
        <v>0</v>
      </c>
      <c r="J620" s="75">
        <f t="shared" si="81"/>
        <v>106.04424482009459</v>
      </c>
      <c r="K620" s="75">
        <f>MAX(0,(J620-Constantes!$D$13)*(1-EXP(-Constantes!$D$23)))</f>
        <v>0.45274717017083771</v>
      </c>
      <c r="L620" s="75">
        <f t="shared" si="82"/>
        <v>0.45274717017083771</v>
      </c>
      <c r="M620" s="75">
        <f>0.0526*F620*Observaciones!$F619^1.218</f>
        <v>0</v>
      </c>
      <c r="N620" s="75">
        <f>M620*Constantes!$D$38</f>
        <v>0</v>
      </c>
      <c r="O620" s="75">
        <f t="shared" si="83"/>
        <v>0</v>
      </c>
      <c r="P620" s="15"/>
      <c r="Q620" s="120">
        <v>614</v>
      </c>
      <c r="R620" s="146">
        <f>ETo!$I619*((1-Constantes!$E$19)*ETo!$K619+ETo!$L619)</f>
        <v>1.5943340030260449</v>
      </c>
      <c r="S620" s="121">
        <f>MIN(R620*Constantes!$E$17,0.8*(V619+Observaciones!$F619-T620-U620-Constantes!$D$14))</f>
        <v>0</v>
      </c>
      <c r="T620" s="121">
        <f>IF(Observaciones!$F619&gt;0.05*Constantes!$E$18,((Observaciones!$F619-0.05*Constantes!$E$18)^2)/(Observaciones!$F619+0.95*Constantes!$E$18),0)</f>
        <v>0</v>
      </c>
      <c r="U620" s="121">
        <f>MAX(0,V619+Observaciones!$F619-T620-Constantes!$D$13)</f>
        <v>0</v>
      </c>
      <c r="V620" s="121">
        <f>V619+Observaciones!$F619-T620-S620-U620-W619</f>
        <v>25.500000000000004</v>
      </c>
      <c r="W620" s="121">
        <f>MAX(0,(V620-Constantes!$D$14)*(1-EXP(-Constantes!$D$22)))</f>
        <v>0</v>
      </c>
      <c r="X620" s="119">
        <f>X619+(Entradas!$E$19*U620-Y619)/(800*Entradas!$D$44)</f>
        <v>0</v>
      </c>
      <c r="Y620" s="119">
        <f>8000*Entradas!$D$45*X620/Constantes!$E$32</f>
        <v>0</v>
      </c>
      <c r="Z620" s="119">
        <f>10*Escenarios!$E$11*T620</f>
        <v>0</v>
      </c>
      <c r="AA620" s="119">
        <f>10*Escenarios!$E$11*Y620</f>
        <v>0</v>
      </c>
      <c r="AB620" s="119">
        <f>0.001*Observaciones!$F619*Escenarios!$E$9</f>
        <v>0</v>
      </c>
      <c r="AC620" s="119">
        <f>Observaciones!$I619</f>
        <v>0</v>
      </c>
      <c r="AD620" s="119">
        <f>MIN(0.0005*ETo!$M619*Escenarios!$E$9*(AH619/Constantes!$E$27)^(2/3),AH619+Z620+AA620+AB620+AC620)</f>
        <v>3.7510642569591179</v>
      </c>
      <c r="AE620" s="119">
        <f>MIN(Constantes!$E$26*(AH619/Constantes!$E$27)^(2/3),AH619+Z620+AA620+AB620+AC620-AD620)</f>
        <v>15.679368013277291</v>
      </c>
      <c r="AF620" s="119">
        <f>MIN(Entradas!$E$20,AH619+Z620+AA620+AB620+AC620-AD620-AE620)</f>
        <v>1</v>
      </c>
      <c r="AG620" s="119">
        <f>MAX(0,AH619+Z620+AA620+AB620+AC620-AD620-AE620-AF620-Constantes!$E$27)</f>
        <v>0</v>
      </c>
      <c r="AH620" s="119">
        <f t="shared" si="84"/>
        <v>4607.1777245008807</v>
      </c>
      <c r="AI620" s="119">
        <f>(Escenarios!$E$11*S620+0.1*AD620)/(Escenarios!$E$12)</f>
        <v>1.0717326448454623E-2</v>
      </c>
      <c r="AJ620" s="119">
        <f>AG620/10/Escenarios!$E$12</f>
        <v>0</v>
      </c>
      <c r="AK620" s="119">
        <f>(Escenarios!$E$11*U620+0.1*AE620)/(Escenarios!$E$12)</f>
        <v>4.4798194323649398E-2</v>
      </c>
      <c r="AL620" s="121">
        <f t="shared" si="85"/>
        <v>112.1777742113216</v>
      </c>
      <c r="AM620" s="121">
        <f>MAX(0,(AL620-Constantes!$D$13)*(1-EXP(-Constantes!$D$23)))</f>
        <v>0.49511455242781255</v>
      </c>
      <c r="AN620" s="121">
        <f>AJ620+W620*Escenarios!$E$11/Escenarios!$E$12+AM620</f>
        <v>0.49511455242781255</v>
      </c>
      <c r="AO620" s="121">
        <f>0.0526*AJ620*Observaciones!$F619^1.218</f>
        <v>0</v>
      </c>
      <c r="AP620" s="121">
        <f>AO620*Constantes!$E$38</f>
        <v>0</v>
      </c>
      <c r="AQ620" s="121">
        <f t="shared" si="86"/>
        <v>0</v>
      </c>
      <c r="AR620" s="15"/>
      <c r="AS620" s="74">
        <v>614</v>
      </c>
      <c r="AT620" s="146">
        <f>ETo!$I619*((1-Constantes!$F$19)*ETo!$K619+ETo!$L619)</f>
        <v>1.5950713159725631</v>
      </c>
      <c r="AU620" s="121">
        <f>MIN(AT620*Constantes!$F$17,0.8*(AX619+Observaciones!$F619-AV620-AW620-Constantes!$D$14))</f>
        <v>0</v>
      </c>
      <c r="AV620" s="121">
        <f>IF(Observaciones!$F619&gt;0.05*Constantes!$F$18,((Observaciones!$F619-0.05*Constantes!$F$18)^2)/(Observaciones!$F619+0.95*Constantes!$F$18),0)</f>
        <v>0</v>
      </c>
      <c r="AW620" s="121">
        <f>MAX(0,AX619+Observaciones!$F619-AV620-Constantes!$D$13)</f>
        <v>0</v>
      </c>
      <c r="AX620" s="121">
        <f>AX619+Observaciones!$F619-AV620-AU620-AW620-AY619</f>
        <v>25.500000000000004</v>
      </c>
      <c r="AY620" s="121">
        <f>MAX(0,(AX620-Constantes!$D$14)*(1-EXP(-Constantes!$D$22)))</f>
        <v>0</v>
      </c>
      <c r="AZ620" s="119">
        <f>AZ619+(Entradas!$F$19*AW620-BA619)/(800*Entradas!$D$44)</f>
        <v>0</v>
      </c>
      <c r="BA620" s="119">
        <f>8000*Entradas!$D$45*AZ620/Constantes!$F$32</f>
        <v>0</v>
      </c>
      <c r="BB620" s="119">
        <f>10*Escenarios!$F$11*AV620</f>
        <v>0</v>
      </c>
      <c r="BC620" s="119">
        <f>10*Escenarios!$F$11*BA620</f>
        <v>0</v>
      </c>
      <c r="BD620" s="119">
        <f>0.001*Observaciones!$F619*Escenarios!$F$9</f>
        <v>0</v>
      </c>
      <c r="BE620" s="119">
        <f>Observaciones!$I619</f>
        <v>0</v>
      </c>
      <c r="BF620" s="119">
        <f>MIN(0.0005*ETo!$M619*Escenarios!$F$9*(BJ619/Constantes!$F$27)^(2/3),BJ619+BB620+BE620+BC620+BD620)</f>
        <v>3.5878456636940346</v>
      </c>
      <c r="BG620" s="119">
        <f>MIN(Constantes!$F$26*(BJ619/Constantes!$F$27)^(2/3),BJ619+BB620+BC620+BD620+BE620-BF620)</f>
        <v>14.997117799710619</v>
      </c>
      <c r="BH620" s="119">
        <f>MIN(Entradas!$F$20,BJ619+BB620+BC620+BD620+BE620-BF620-BG620)</f>
        <v>1</v>
      </c>
      <c r="BI620" s="119">
        <f>MAX(0,BJ619+BB620+BC620+BD620+BE620-BF620-BG620-BH620-Constantes!$F$27)</f>
        <v>0</v>
      </c>
      <c r="BJ620" s="119">
        <f t="shared" si="87"/>
        <v>521.52491772916903</v>
      </c>
      <c r="BK620" s="119">
        <f>(Escenarios!$F$11*AU620+0.1*BF620)/(Escenarios!$F$12)</f>
        <v>1.0250987610554384E-2</v>
      </c>
      <c r="BL620" s="119">
        <f>BI620/10/Escenarios!$F$12</f>
        <v>0</v>
      </c>
      <c r="BM620" s="119">
        <f>(Escenarios!$F$11*AW620+0.1*BG620)/(Escenarios!$F$12)</f>
        <v>4.2848907999173201E-2</v>
      </c>
      <c r="BN620" s="121">
        <f t="shared" si="88"/>
        <v>118.25173682605127</v>
      </c>
      <c r="BO620" s="121">
        <f>MAX(0,(BN620-Constantes!$D$13)*(1-EXP(-Constantes!$D$23)))</f>
        <v>0.53707047690433085</v>
      </c>
      <c r="BP620" s="121">
        <f>BL620+AY620*Escenarios!$F$11/Escenarios!$F$12+BO620</f>
        <v>0.53707047690433085</v>
      </c>
      <c r="BQ620" s="121">
        <f>0.0526*BL620*Observaciones!$F619^1.218</f>
        <v>0</v>
      </c>
      <c r="BR620" s="121">
        <f>BQ620*Constantes!$F$38</f>
        <v>0</v>
      </c>
      <c r="BS620" s="121">
        <f t="shared" si="89"/>
        <v>0</v>
      </c>
      <c r="BT620" s="15"/>
      <c r="BU620" s="74">
        <v>614</v>
      </c>
      <c r="BV620" s="75">
        <f>0.0526*Observaciones!$F619^2.218</f>
        <v>0</v>
      </c>
      <c r="BW620" s="75">
        <f>IF(Observaciones!$F619&gt;0.05*$CA$7,((Observaciones!$F619-0.05*$CA$7)^2)/(Observaciones!$F619+0.95*$CA$7),0)</f>
        <v>0</v>
      </c>
      <c r="BX620" s="75">
        <f>0.0526*BW620*Observaciones!$F619^1.218</f>
        <v>0</v>
      </c>
      <c r="BY620" s="27"/>
      <c r="BZ620" s="27"/>
      <c r="CA620" s="103"/>
      <c r="CB620" s="37"/>
    </row>
    <row r="621" spans="2:80" s="2" customFormat="1" ht="14.5" x14ac:dyDescent="0.35">
      <c r="B621" s="36"/>
      <c r="C621" s="74">
        <v>615</v>
      </c>
      <c r="D621" s="146">
        <f>ETo!$I620*((1-Constantes!$D$19)*ETo!$K620+ETo!$L620)</f>
        <v>1.5975295615731893</v>
      </c>
      <c r="E621" s="75">
        <f>MIN(D621*Constantes!$D$17,0.8*(H620+Observaciones!$F620-F621-G621-Constantes!$D$14))</f>
        <v>0</v>
      </c>
      <c r="F621" s="75">
        <f>IF(Observaciones!$F620&gt;0.05*Constantes!$D$18,((Observaciones!$F620-0.05*Constantes!$D$18)^2)/(Observaciones!$F620+0.95*Constantes!$D$18),0)</f>
        <v>0</v>
      </c>
      <c r="G621" s="75">
        <f>MAX(0,H620+Observaciones!$F620-F621-Constantes!$D$13)</f>
        <v>0</v>
      </c>
      <c r="H621" s="75">
        <f>H620+Observaciones!$F620-F621-E621-G621-I620</f>
        <v>25.500000000000004</v>
      </c>
      <c r="I621" s="75">
        <f>MAX(0,(H621-Constantes!$D$14)*(1-EXP(-Constantes!$D$22)))</f>
        <v>0</v>
      </c>
      <c r="J621" s="75">
        <f t="shared" si="81"/>
        <v>105.59149764992375</v>
      </c>
      <c r="K621" s="75">
        <f>MAX(0,(J621-Constantes!$D$13)*(1-EXP(-Constantes!$D$23)))</f>
        <v>0.44961981702701354</v>
      </c>
      <c r="L621" s="75">
        <f t="shared" si="82"/>
        <v>0.44961981702701354</v>
      </c>
      <c r="M621" s="75">
        <f>0.0526*F621*Observaciones!$F620^1.218</f>
        <v>0</v>
      </c>
      <c r="N621" s="75">
        <f>M621*Constantes!$D$38</f>
        <v>0</v>
      </c>
      <c r="O621" s="75">
        <f t="shared" si="83"/>
        <v>0</v>
      </c>
      <c r="P621" s="15"/>
      <c r="Q621" s="120">
        <v>615</v>
      </c>
      <c r="R621" s="146">
        <f>ETo!$I620*((1-Constantes!$E$19)*ETo!$K620+ETo!$L620)</f>
        <v>1.5977613921005258</v>
      </c>
      <c r="S621" s="121">
        <f>MIN(R621*Constantes!$E$17,0.8*(V620+Observaciones!$F620-T621-U621-Constantes!$D$14))</f>
        <v>0</v>
      </c>
      <c r="T621" s="121">
        <f>IF(Observaciones!$F620&gt;0.05*Constantes!$E$18,((Observaciones!$F620-0.05*Constantes!$E$18)^2)/(Observaciones!$F620+0.95*Constantes!$E$18),0)</f>
        <v>0</v>
      </c>
      <c r="U621" s="121">
        <f>MAX(0,V620+Observaciones!$F620-T621-Constantes!$D$13)</f>
        <v>0</v>
      </c>
      <c r="V621" s="121">
        <f>V620+Observaciones!$F620-T621-S621-U621-W620</f>
        <v>25.500000000000004</v>
      </c>
      <c r="W621" s="121">
        <f>MAX(0,(V621-Constantes!$D$14)*(1-EXP(-Constantes!$D$22)))</f>
        <v>0</v>
      </c>
      <c r="X621" s="119">
        <f>X620+(Entradas!$E$19*U621-Y620)/(800*Entradas!$D$44)</f>
        <v>0</v>
      </c>
      <c r="Y621" s="119">
        <f>8000*Entradas!$D$45*X621/Constantes!$E$32</f>
        <v>0</v>
      </c>
      <c r="Z621" s="119">
        <f>10*Escenarios!$E$11*T621</f>
        <v>0</v>
      </c>
      <c r="AA621" s="119">
        <f>10*Escenarios!$E$11*Y621</f>
        <v>0</v>
      </c>
      <c r="AB621" s="119">
        <f>0.001*Observaciones!$F620*Escenarios!$E$9</f>
        <v>0</v>
      </c>
      <c r="AC621" s="119">
        <f>Observaciones!$I620</f>
        <v>0</v>
      </c>
      <c r="AD621" s="119">
        <f>MIN(0.0005*ETo!$M620*Escenarios!$E$9*(AH620/Constantes!$E$27)^(2/3),AH620+Z621+AA621+AB621+AC621)</f>
        <v>3.7469925399637893</v>
      </c>
      <c r="AE621" s="119">
        <f>MIN(Constantes!$E$26*(AH620/Constantes!$E$27)^(2/3),AH620+Z621+AA621+AB621+AC621-AD621)</f>
        <v>15.633185417013863</v>
      </c>
      <c r="AF621" s="119">
        <f>MIN(Entradas!$E$20,AH620+Z621+AA621+AB621+AC621-AD621-AE621)</f>
        <v>1</v>
      </c>
      <c r="AG621" s="119">
        <f>MAX(0,AH620+Z621+AA621+AB621+AC621-AD621-AE621-AF621-Constantes!$E$27)</f>
        <v>0</v>
      </c>
      <c r="AH621" s="119">
        <f t="shared" si="84"/>
        <v>4586.7975465439031</v>
      </c>
      <c r="AI621" s="119">
        <f>(Escenarios!$E$11*S621+0.1*AD621)/(Escenarios!$E$12)</f>
        <v>1.0705692971325112E-2</v>
      </c>
      <c r="AJ621" s="119">
        <f>AG621/10/Escenarios!$E$12</f>
        <v>0</v>
      </c>
      <c r="AK621" s="119">
        <f>(Escenarios!$E$11*U621+0.1*AE621)/(Escenarios!$E$12)</f>
        <v>4.466624404861104E-2</v>
      </c>
      <c r="AL621" s="121">
        <f t="shared" si="85"/>
        <v>111.72732590294241</v>
      </c>
      <c r="AM621" s="121">
        <f>MAX(0,(AL621-Constantes!$D$13)*(1-EXP(-Constantes!$D$23)))</f>
        <v>0.49200307868230381</v>
      </c>
      <c r="AN621" s="121">
        <f>AJ621+W621*Escenarios!$E$11/Escenarios!$E$12+AM621</f>
        <v>0.49200307868230381</v>
      </c>
      <c r="AO621" s="121">
        <f>0.0526*AJ621*Observaciones!$F620^1.218</f>
        <v>0</v>
      </c>
      <c r="AP621" s="121">
        <f>AO621*Constantes!$E$38</f>
        <v>0</v>
      </c>
      <c r="AQ621" s="121">
        <f t="shared" si="86"/>
        <v>0</v>
      </c>
      <c r="AR621" s="15"/>
      <c r="AS621" s="74">
        <v>615</v>
      </c>
      <c r="AT621" s="146">
        <f>ETo!$I620*((1-Constantes!$F$19)*ETo!$K620+ETo!$L620)</f>
        <v>1.5984990346875076</v>
      </c>
      <c r="AU621" s="121">
        <f>MIN(AT621*Constantes!$F$17,0.8*(AX620+Observaciones!$F620-AV621-AW621-Constantes!$D$14))</f>
        <v>0</v>
      </c>
      <c r="AV621" s="121">
        <f>IF(Observaciones!$F620&gt;0.05*Constantes!$F$18,((Observaciones!$F620-0.05*Constantes!$F$18)^2)/(Observaciones!$F620+0.95*Constantes!$F$18),0)</f>
        <v>0</v>
      </c>
      <c r="AW621" s="121">
        <f>MAX(0,AX620+Observaciones!$F620-AV621-Constantes!$D$13)</f>
        <v>0</v>
      </c>
      <c r="AX621" s="121">
        <f>AX620+Observaciones!$F620-AV621-AU621-AW621-AY620</f>
        <v>25.500000000000004</v>
      </c>
      <c r="AY621" s="121">
        <f>MAX(0,(AX621-Constantes!$D$14)*(1-EXP(-Constantes!$D$22)))</f>
        <v>0</v>
      </c>
      <c r="AZ621" s="119">
        <f>AZ620+(Entradas!$F$19*AW621-BA620)/(800*Entradas!$D$44)</f>
        <v>0</v>
      </c>
      <c r="BA621" s="119">
        <f>8000*Entradas!$D$45*AZ621/Constantes!$F$32</f>
        <v>0</v>
      </c>
      <c r="BB621" s="119">
        <f>10*Escenarios!$F$11*AV621</f>
        <v>0</v>
      </c>
      <c r="BC621" s="119">
        <f>10*Escenarios!$F$11*BA621</f>
        <v>0</v>
      </c>
      <c r="BD621" s="119">
        <f>0.001*Observaciones!$F620*Escenarios!$F$9</f>
        <v>0</v>
      </c>
      <c r="BE621" s="119">
        <f>Observaciones!$I620</f>
        <v>0</v>
      </c>
      <c r="BF621" s="119">
        <f>MIN(0.0005*ETo!$M620*Escenarios!$F$9*(BJ620/Constantes!$F$27)^(2/3),BJ620+BB621+BE621+BC621+BD621)</f>
        <v>3.5072728346020829</v>
      </c>
      <c r="BG621" s="119">
        <f>MIN(Constantes!$F$26*(BJ620/Constantes!$F$27)^(2/3),BJ620+BB621+BC621+BD621+BE621-BF621)</f>
        <v>14.633027940834925</v>
      </c>
      <c r="BH621" s="119">
        <f>MIN(Entradas!$F$20,BJ620+BB621+BC621+BD621+BE621-BF621-BG621)</f>
        <v>1</v>
      </c>
      <c r="BI621" s="119">
        <f>MAX(0,BJ620+BB621+BC621+BD621+BE621-BF621-BG621-BH621-Constantes!$F$27)</f>
        <v>0</v>
      </c>
      <c r="BJ621" s="119">
        <f t="shared" si="87"/>
        <v>502.38461695373201</v>
      </c>
      <c r="BK621" s="119">
        <f>(Escenarios!$F$11*AU621+0.1*BF621)/(Escenarios!$F$12)</f>
        <v>1.0020779527434524E-2</v>
      </c>
      <c r="BL621" s="119">
        <f>BI621/10/Escenarios!$F$12</f>
        <v>0</v>
      </c>
      <c r="BM621" s="119">
        <f>(Escenarios!$F$11*AW621+0.1*BG621)/(Escenarios!$F$12)</f>
        <v>4.1808651259528359E-2</v>
      </c>
      <c r="BN621" s="121">
        <f t="shared" si="88"/>
        <v>117.75647500040647</v>
      </c>
      <c r="BO621" s="121">
        <f>MAX(0,(BN621-Constantes!$D$13)*(1-EXP(-Constantes!$D$23)))</f>
        <v>0.53364945358382754</v>
      </c>
      <c r="BP621" s="121">
        <f>BL621+AY621*Escenarios!$F$11/Escenarios!$F$12+BO621</f>
        <v>0.53364945358382754</v>
      </c>
      <c r="BQ621" s="121">
        <f>0.0526*BL621*Observaciones!$F620^1.218</f>
        <v>0</v>
      </c>
      <c r="BR621" s="121">
        <f>BQ621*Constantes!$F$38</f>
        <v>0</v>
      </c>
      <c r="BS621" s="121">
        <f t="shared" si="89"/>
        <v>0</v>
      </c>
      <c r="BT621" s="15"/>
      <c r="BU621" s="74">
        <v>615</v>
      </c>
      <c r="BV621" s="75">
        <f>0.0526*Observaciones!$F620^2.218</f>
        <v>0</v>
      </c>
      <c r="BW621" s="75">
        <f>IF(Observaciones!$F620&gt;0.05*$CA$7,((Observaciones!$F620-0.05*$CA$7)^2)/(Observaciones!$F620+0.95*$CA$7),0)</f>
        <v>0</v>
      </c>
      <c r="BX621" s="75">
        <f>0.0526*BW621*Observaciones!$F620^1.218</f>
        <v>0</v>
      </c>
      <c r="BY621" s="27"/>
      <c r="BZ621" s="27"/>
      <c r="CA621" s="103"/>
      <c r="CB621" s="37"/>
    </row>
    <row r="622" spans="2:80" s="2" customFormat="1" ht="14.5" x14ac:dyDescent="0.35">
      <c r="B622" s="36"/>
      <c r="C622" s="74">
        <v>616</v>
      </c>
      <c r="D622" s="146">
        <f>ETo!$I621*((1-Constantes!$D$19)*ETo!$K621+ETo!$L621)</f>
        <v>1.6098771609963676</v>
      </c>
      <c r="E622" s="75">
        <f>MIN(D622*Constantes!$D$17,0.8*(H621+Observaciones!$F621-F622-G622-Constantes!$D$14))</f>
        <v>0</v>
      </c>
      <c r="F622" s="75">
        <f>IF(Observaciones!$F621&gt;0.05*Constantes!$D$18,((Observaciones!$F621-0.05*Constantes!$D$18)^2)/(Observaciones!$F621+0.95*Constantes!$D$18),0)</f>
        <v>0</v>
      </c>
      <c r="G622" s="75">
        <f>MAX(0,H621+Observaciones!$F621-F622-Constantes!$D$13)</f>
        <v>0</v>
      </c>
      <c r="H622" s="75">
        <f>H621+Observaciones!$F621-F622-E622-G622-I621</f>
        <v>25.500000000000004</v>
      </c>
      <c r="I622" s="75">
        <f>MAX(0,(H622-Constantes!$D$14)*(1-EXP(-Constantes!$D$22)))</f>
        <v>0</v>
      </c>
      <c r="J622" s="75">
        <f t="shared" si="81"/>
        <v>105.14187783289674</v>
      </c>
      <c r="K622" s="75">
        <f>MAX(0,(J622-Constantes!$D$13)*(1-EXP(-Constantes!$D$23)))</f>
        <v>0.44651406608930039</v>
      </c>
      <c r="L622" s="75">
        <f t="shared" si="82"/>
        <v>0.44651406608930039</v>
      </c>
      <c r="M622" s="75">
        <f>0.0526*F622*Observaciones!$F621^1.218</f>
        <v>0</v>
      </c>
      <c r="N622" s="75">
        <f>M622*Constantes!$D$38</f>
        <v>0</v>
      </c>
      <c r="O622" s="75">
        <f t="shared" si="83"/>
        <v>0</v>
      </c>
      <c r="P622" s="15"/>
      <c r="Q622" s="120">
        <v>616</v>
      </c>
      <c r="R622" s="146">
        <f>ETo!$I621*((1-Constantes!$E$19)*ETo!$K621+ETo!$L621)</f>
        <v>1.6101104700782656</v>
      </c>
      <c r="S622" s="121">
        <f>MIN(R622*Constantes!$E$17,0.8*(V621+Observaciones!$F621-T622-U622-Constantes!$D$14))</f>
        <v>0</v>
      </c>
      <c r="T622" s="121">
        <f>IF(Observaciones!$F621&gt;0.05*Constantes!$E$18,((Observaciones!$F621-0.05*Constantes!$E$18)^2)/(Observaciones!$F621+0.95*Constantes!$E$18),0)</f>
        <v>0</v>
      </c>
      <c r="U622" s="121">
        <f>MAX(0,V621+Observaciones!$F621-T622-Constantes!$D$13)</f>
        <v>0</v>
      </c>
      <c r="V622" s="121">
        <f>V621+Observaciones!$F621-T622-S622-U622-W621</f>
        <v>25.500000000000004</v>
      </c>
      <c r="W622" s="121">
        <f>MAX(0,(V622-Constantes!$D$14)*(1-EXP(-Constantes!$D$22)))</f>
        <v>0</v>
      </c>
      <c r="X622" s="119">
        <f>X621+(Entradas!$E$19*U622-Y621)/(800*Entradas!$D$44)</f>
        <v>0</v>
      </c>
      <c r="Y622" s="119">
        <f>8000*Entradas!$D$45*X622/Constantes!$E$32</f>
        <v>0</v>
      </c>
      <c r="Z622" s="119">
        <f>10*Escenarios!$E$11*T622</f>
        <v>0</v>
      </c>
      <c r="AA622" s="119">
        <f>10*Escenarios!$E$11*Y622</f>
        <v>0</v>
      </c>
      <c r="AB622" s="119">
        <f>0.001*Observaciones!$F621*Escenarios!$E$9</f>
        <v>0</v>
      </c>
      <c r="AC622" s="119">
        <f>Observaciones!$I621</f>
        <v>0</v>
      </c>
      <c r="AD622" s="119">
        <f>MIN(0.0005*ETo!$M621*Escenarios!$E$9*(AH621/Constantes!$E$27)^(2/3),AH621+Z622+AA622+AB622+AC622)</f>
        <v>3.7639676343204473</v>
      </c>
      <c r="AE622" s="119">
        <f>MIN(Constantes!$E$26*(AH621/Constantes!$E$27)^(2/3),AH621+Z622+AA622+AB622+AC622-AD622)</f>
        <v>15.58704835585025</v>
      </c>
      <c r="AF622" s="119">
        <f>MIN(Entradas!$E$20,AH621+Z622+AA622+AB622+AC622-AD622-AE622)</f>
        <v>1</v>
      </c>
      <c r="AG622" s="119">
        <f>MAX(0,AH621+Z622+AA622+AB622+AC622-AD622-AE622-AF622-Constantes!$E$27)</f>
        <v>0</v>
      </c>
      <c r="AH622" s="119">
        <f t="shared" si="84"/>
        <v>4566.4465305537324</v>
      </c>
      <c r="AI622" s="119">
        <f>(Escenarios!$E$11*S622+0.1*AD622)/(Escenarios!$E$12)</f>
        <v>1.0754193240915564E-2</v>
      </c>
      <c r="AJ622" s="119">
        <f>AG622/10/Escenarios!$E$12</f>
        <v>0</v>
      </c>
      <c r="AK622" s="119">
        <f>(Escenarios!$E$11*U622+0.1*AE622)/(Escenarios!$E$12)</f>
        <v>4.4534423873857858E-2</v>
      </c>
      <c r="AL622" s="121">
        <f t="shared" si="85"/>
        <v>111.27985724813396</v>
      </c>
      <c r="AM622" s="121">
        <f>MAX(0,(AL622-Constantes!$D$13)*(1-EXP(-Constantes!$D$23)))</f>
        <v>0.4889121869074311</v>
      </c>
      <c r="AN622" s="121">
        <f>AJ622+W622*Escenarios!$E$11/Escenarios!$E$12+AM622</f>
        <v>0.4889121869074311</v>
      </c>
      <c r="AO622" s="121">
        <f>0.0526*AJ622*Observaciones!$F621^1.218</f>
        <v>0</v>
      </c>
      <c r="AP622" s="121">
        <f>AO622*Constantes!$E$38</f>
        <v>0</v>
      </c>
      <c r="AQ622" s="121">
        <f t="shared" si="86"/>
        <v>0</v>
      </c>
      <c r="AR622" s="15"/>
      <c r="AS622" s="74">
        <v>616</v>
      </c>
      <c r="AT622" s="146">
        <f>ETo!$I621*((1-Constantes!$F$19)*ETo!$K621+ETo!$L621)</f>
        <v>1.6108528171570315</v>
      </c>
      <c r="AU622" s="121">
        <f>MIN(AT622*Constantes!$F$17,0.8*(AX621+Observaciones!$F621-AV622-AW622-Constantes!$D$14))</f>
        <v>0</v>
      </c>
      <c r="AV622" s="121">
        <f>IF(Observaciones!$F621&gt;0.05*Constantes!$F$18,((Observaciones!$F621-0.05*Constantes!$F$18)^2)/(Observaciones!$F621+0.95*Constantes!$F$18),0)</f>
        <v>0</v>
      </c>
      <c r="AW622" s="121">
        <f>MAX(0,AX621+Observaciones!$F621-AV622-Constantes!$D$13)</f>
        <v>0</v>
      </c>
      <c r="AX622" s="121">
        <f>AX621+Observaciones!$F621-AV622-AU622-AW622-AY621</f>
        <v>25.500000000000004</v>
      </c>
      <c r="AY622" s="121">
        <f>MAX(0,(AX622-Constantes!$D$14)*(1-EXP(-Constantes!$D$22)))</f>
        <v>0</v>
      </c>
      <c r="AZ622" s="119">
        <f>AZ621+(Entradas!$F$19*AW622-BA621)/(800*Entradas!$D$44)</f>
        <v>0</v>
      </c>
      <c r="BA622" s="119">
        <f>8000*Entradas!$D$45*AZ622/Constantes!$F$32</f>
        <v>0</v>
      </c>
      <c r="BB622" s="119">
        <f>10*Escenarios!$F$11*AV622</f>
        <v>0</v>
      </c>
      <c r="BC622" s="119">
        <f>10*Escenarios!$F$11*BA622</f>
        <v>0</v>
      </c>
      <c r="BD622" s="119">
        <f>0.001*Observaciones!$F621*Escenarios!$F$9</f>
        <v>0</v>
      </c>
      <c r="BE622" s="119">
        <f>Observaciones!$I621</f>
        <v>0</v>
      </c>
      <c r="BF622" s="119">
        <f>MIN(0.0005*ETo!$M621*Escenarios!$F$9*(BJ621/Constantes!$F$27)^(2/3),BJ621+BB622+BE622+BC622+BD622)</f>
        <v>3.4465959964033113</v>
      </c>
      <c r="BG622" s="119">
        <f>MIN(Constantes!$F$26*(BJ621/Constantes!$F$27)^(2/3),BJ621+BB622+BC622+BD622+BE622-BF622)</f>
        <v>14.272773753198702</v>
      </c>
      <c r="BH622" s="119">
        <f>MIN(Entradas!$F$20,BJ621+BB622+BC622+BD622+BE622-BF622-BG622)</f>
        <v>1</v>
      </c>
      <c r="BI622" s="119">
        <f>MAX(0,BJ621+BB622+BC622+BD622+BE622-BF622-BG622-BH622-Constantes!$F$27)</f>
        <v>0</v>
      </c>
      <c r="BJ622" s="119">
        <f t="shared" si="87"/>
        <v>483.66524720413003</v>
      </c>
      <c r="BK622" s="119">
        <f>(Escenarios!$F$11*AU622+0.1*BF622)/(Escenarios!$F$12)</f>
        <v>9.8474171325808896E-3</v>
      </c>
      <c r="BL622" s="119">
        <f>BI622/10/Escenarios!$F$12</f>
        <v>0</v>
      </c>
      <c r="BM622" s="119">
        <f>(Escenarios!$F$11*AW622+0.1*BG622)/(Escenarios!$F$12)</f>
        <v>4.0779353580567723E-2</v>
      </c>
      <c r="BN622" s="121">
        <f t="shared" si="88"/>
        <v>117.26360490040319</v>
      </c>
      <c r="BO622" s="121">
        <f>MAX(0,(BN622-Constantes!$D$13)*(1-EXP(-Constantes!$D$23)))</f>
        <v>0.5302449511191063</v>
      </c>
      <c r="BP622" s="121">
        <f>BL622+AY622*Escenarios!$F$11/Escenarios!$F$12+BO622</f>
        <v>0.5302449511191063</v>
      </c>
      <c r="BQ622" s="121">
        <f>0.0526*BL622*Observaciones!$F621^1.218</f>
        <v>0</v>
      </c>
      <c r="BR622" s="121">
        <f>BQ622*Constantes!$F$38</f>
        <v>0</v>
      </c>
      <c r="BS622" s="121">
        <f t="shared" si="89"/>
        <v>0</v>
      </c>
      <c r="BT622" s="15"/>
      <c r="BU622" s="74">
        <v>616</v>
      </c>
      <c r="BV622" s="75">
        <f>0.0526*Observaciones!$F621^2.218</f>
        <v>0</v>
      </c>
      <c r="BW622" s="75">
        <f>IF(Observaciones!$F621&gt;0.05*$CA$7,((Observaciones!$F621-0.05*$CA$7)^2)/(Observaciones!$F621+0.95*$CA$7),0)</f>
        <v>0</v>
      </c>
      <c r="BX622" s="75">
        <f>0.0526*BW622*Observaciones!$F621^1.218</f>
        <v>0</v>
      </c>
      <c r="BY622" s="27"/>
      <c r="BZ622" s="27"/>
      <c r="CA622" s="103"/>
      <c r="CB622" s="37"/>
    </row>
    <row r="623" spans="2:80" s="2" customFormat="1" ht="14.5" x14ac:dyDescent="0.35">
      <c r="B623" s="36"/>
      <c r="C623" s="74">
        <v>617</v>
      </c>
      <c r="D623" s="146">
        <f>ETo!$I622*((1-Constantes!$D$19)*ETo!$K622+ETo!$L622)</f>
        <v>1.617656750425424</v>
      </c>
      <c r="E623" s="75">
        <f>MIN(D623*Constantes!$D$17,0.8*(H622+Observaciones!$F622-F623-G623-Constantes!$D$14))</f>
        <v>0</v>
      </c>
      <c r="F623" s="75">
        <f>IF(Observaciones!$F622&gt;0.05*Constantes!$D$18,((Observaciones!$F622-0.05*Constantes!$D$18)^2)/(Observaciones!$F622+0.95*Constantes!$D$18),0)</f>
        <v>0</v>
      </c>
      <c r="G623" s="75">
        <f>MAX(0,H622+Observaciones!$F622-F623-Constantes!$D$13)</f>
        <v>0</v>
      </c>
      <c r="H623" s="75">
        <f>H622+Observaciones!$F622-F623-E623-G623-I622</f>
        <v>25.500000000000004</v>
      </c>
      <c r="I623" s="75">
        <f>MAX(0,(H623-Constantes!$D$14)*(1-EXP(-Constantes!$D$22)))</f>
        <v>0</v>
      </c>
      <c r="J623" s="75">
        <f t="shared" si="81"/>
        <v>104.69536376680743</v>
      </c>
      <c r="K623" s="75">
        <f>MAX(0,(J623-Constantes!$D$13)*(1-EXP(-Constantes!$D$23)))</f>
        <v>0.44342976814036084</v>
      </c>
      <c r="L623" s="75">
        <f t="shared" si="82"/>
        <v>0.44342976814036084</v>
      </c>
      <c r="M623" s="75">
        <f>0.0526*F623*Observaciones!$F622^1.218</f>
        <v>0</v>
      </c>
      <c r="N623" s="75">
        <f>M623*Constantes!$D$38</f>
        <v>0</v>
      </c>
      <c r="O623" s="75">
        <f t="shared" si="83"/>
        <v>0</v>
      </c>
      <c r="P623" s="15"/>
      <c r="Q623" s="120">
        <v>617</v>
      </c>
      <c r="R623" s="146">
        <f>ETo!$I622*((1-Constantes!$E$19)*ETo!$K622+ETo!$L622)</f>
        <v>1.6178908397680338</v>
      </c>
      <c r="S623" s="121">
        <f>MIN(R623*Constantes!$E$17,0.8*(V622+Observaciones!$F622-T623-U623-Constantes!$D$14))</f>
        <v>0</v>
      </c>
      <c r="T623" s="121">
        <f>IF(Observaciones!$F622&gt;0.05*Constantes!$E$18,((Observaciones!$F622-0.05*Constantes!$E$18)^2)/(Observaciones!$F622+0.95*Constantes!$E$18),0)</f>
        <v>0</v>
      </c>
      <c r="U623" s="121">
        <f>MAX(0,V622+Observaciones!$F622-T623-Constantes!$D$13)</f>
        <v>0</v>
      </c>
      <c r="V623" s="121">
        <f>V622+Observaciones!$F622-T623-S623-U623-W622</f>
        <v>25.500000000000004</v>
      </c>
      <c r="W623" s="121">
        <f>MAX(0,(V623-Constantes!$D$14)*(1-EXP(-Constantes!$D$22)))</f>
        <v>0</v>
      </c>
      <c r="X623" s="119">
        <f>X622+(Entradas!$E$19*U623-Y622)/(800*Entradas!$D$44)</f>
        <v>0</v>
      </c>
      <c r="Y623" s="119">
        <f>8000*Entradas!$D$45*X623/Constantes!$E$32</f>
        <v>0</v>
      </c>
      <c r="Z623" s="119">
        <f>10*Escenarios!$E$11*T623</f>
        <v>0</v>
      </c>
      <c r="AA623" s="119">
        <f>10*Escenarios!$E$11*Y623</f>
        <v>0</v>
      </c>
      <c r="AB623" s="119">
        <f>0.001*Observaciones!$F622*Escenarios!$E$9</f>
        <v>0</v>
      </c>
      <c r="AC623" s="119">
        <f>Observaciones!$I622</f>
        <v>0</v>
      </c>
      <c r="AD623" s="119">
        <f>MIN(0.0005*ETo!$M622*Escenarios!$E$9*(AH622/Constantes!$E$27)^(2/3),AH622+Z623+AA623+AB623+AC623)</f>
        <v>3.770030364371173</v>
      </c>
      <c r="AE623" s="119">
        <f>MIN(Constantes!$E$26*(AH622/Constantes!$E$27)^(2/3),AH622+Z623+AA623+AB623+AC623-AD623)</f>
        <v>15.540909075684528</v>
      </c>
      <c r="AF623" s="119">
        <f>MIN(Entradas!$E$20,AH622+Z623+AA623+AB623+AC623-AD623-AE623)</f>
        <v>1</v>
      </c>
      <c r="AG623" s="119">
        <f>MAX(0,AH622+Z623+AA623+AB623+AC623-AD623-AE623-AF623-Constantes!$E$27)</f>
        <v>0</v>
      </c>
      <c r="AH623" s="119">
        <f t="shared" si="84"/>
        <v>4546.1355911136761</v>
      </c>
      <c r="AI623" s="119">
        <f>(Escenarios!$E$11*S623+0.1*AD623)/(Escenarios!$E$12)</f>
        <v>1.077151532677478E-2</v>
      </c>
      <c r="AJ623" s="119">
        <f>AG623/10/Escenarios!$E$12</f>
        <v>0</v>
      </c>
      <c r="AK623" s="119">
        <f>(Escenarios!$E$11*U623+0.1*AE623)/(Escenarios!$E$12)</f>
        <v>4.4402597359098649E-2</v>
      </c>
      <c r="AL623" s="121">
        <f t="shared" si="85"/>
        <v>110.83534765858563</v>
      </c>
      <c r="AM623" s="121">
        <f>MAX(0,(AL623-Constantes!$D$13)*(1-EXP(-Constantes!$D$23)))</f>
        <v>0.48584173488934468</v>
      </c>
      <c r="AN623" s="121">
        <f>AJ623+W623*Escenarios!$E$11/Escenarios!$E$12+AM623</f>
        <v>0.48584173488934468</v>
      </c>
      <c r="AO623" s="121">
        <f>0.0526*AJ623*Observaciones!$F622^1.218</f>
        <v>0</v>
      </c>
      <c r="AP623" s="121">
        <f>AO623*Constantes!$E$38</f>
        <v>0</v>
      </c>
      <c r="AQ623" s="121">
        <f t="shared" si="86"/>
        <v>0</v>
      </c>
      <c r="AR623" s="15"/>
      <c r="AS623" s="74">
        <v>617</v>
      </c>
      <c r="AT623" s="146">
        <f>ETo!$I622*((1-Constantes!$F$19)*ETo!$K622+ETo!$L622)</f>
        <v>1.6186356694945196</v>
      </c>
      <c r="AU623" s="121">
        <f>MIN(AT623*Constantes!$F$17,0.8*(AX622+Observaciones!$F622-AV623-AW623-Constantes!$D$14))</f>
        <v>0</v>
      </c>
      <c r="AV623" s="121">
        <f>IF(Observaciones!$F622&gt;0.05*Constantes!$F$18,((Observaciones!$F622-0.05*Constantes!$F$18)^2)/(Observaciones!$F622+0.95*Constantes!$F$18),0)</f>
        <v>0</v>
      </c>
      <c r="AW623" s="121">
        <f>MAX(0,AX622+Observaciones!$F622-AV623-Constantes!$D$13)</f>
        <v>0</v>
      </c>
      <c r="AX623" s="121">
        <f>AX622+Observaciones!$F622-AV623-AU623-AW623-AY622</f>
        <v>25.500000000000004</v>
      </c>
      <c r="AY623" s="121">
        <f>MAX(0,(AX623-Constantes!$D$14)*(1-EXP(-Constantes!$D$22)))</f>
        <v>0</v>
      </c>
      <c r="AZ623" s="119">
        <f>AZ622+(Entradas!$F$19*AW623-BA622)/(800*Entradas!$D$44)</f>
        <v>0</v>
      </c>
      <c r="BA623" s="119">
        <f>8000*Entradas!$D$45*AZ623/Constantes!$F$32</f>
        <v>0</v>
      </c>
      <c r="BB623" s="119">
        <f>10*Escenarios!$F$11*AV623</f>
        <v>0</v>
      </c>
      <c r="BC623" s="119">
        <f>10*Escenarios!$F$11*BA623</f>
        <v>0</v>
      </c>
      <c r="BD623" s="119">
        <f>0.001*Observaciones!$F622*Escenarios!$F$9</f>
        <v>0</v>
      </c>
      <c r="BE623" s="119">
        <f>Observaciones!$I622</f>
        <v>0</v>
      </c>
      <c r="BF623" s="119">
        <f>MIN(0.0005*ETo!$M622*Escenarios!$F$9*(BJ622/Constantes!$F$27)^(2/3),BJ622+BB623+BE623+BC623+BD623)</f>
        <v>3.3758450956904782</v>
      </c>
      <c r="BG623" s="119">
        <f>MIN(Constantes!$F$26*(BJ622/Constantes!$F$27)^(2/3),BJ622+BB623+BC623+BD623+BE623-BF623)</f>
        <v>13.915989160599773</v>
      </c>
      <c r="BH623" s="119">
        <f>MIN(Entradas!$F$20,BJ622+BB623+BC623+BD623+BE623-BF623-BG623)</f>
        <v>1</v>
      </c>
      <c r="BI623" s="119">
        <f>MAX(0,BJ622+BB623+BC623+BD623+BE623-BF623-BG623-BH623-Constantes!$F$27)</f>
        <v>0</v>
      </c>
      <c r="BJ623" s="119">
        <f t="shared" si="87"/>
        <v>465.37341294783977</v>
      </c>
      <c r="BK623" s="119">
        <f>(Escenarios!$F$11*AU623+0.1*BF623)/(Escenarios!$F$12)</f>
        <v>9.6452717019727963E-3</v>
      </c>
      <c r="BL623" s="119">
        <f>BI623/10/Escenarios!$F$12</f>
        <v>0</v>
      </c>
      <c r="BM623" s="119">
        <f>(Escenarios!$F$11*AW623+0.1*BG623)/(Escenarios!$F$12)</f>
        <v>3.9759969030285065E-2</v>
      </c>
      <c r="BN623" s="121">
        <f t="shared" si="88"/>
        <v>116.77311991831438</v>
      </c>
      <c r="BO623" s="121">
        <f>MAX(0,(BN623-Constantes!$D$13)*(1-EXP(-Constantes!$D$23)))</f>
        <v>0.52685692386726246</v>
      </c>
      <c r="BP623" s="121">
        <f>BL623+AY623*Escenarios!$F$11/Escenarios!$F$12+BO623</f>
        <v>0.52685692386726246</v>
      </c>
      <c r="BQ623" s="121">
        <f>0.0526*BL623*Observaciones!$F622^1.218</f>
        <v>0</v>
      </c>
      <c r="BR623" s="121">
        <f>BQ623*Constantes!$F$38</f>
        <v>0</v>
      </c>
      <c r="BS623" s="121">
        <f t="shared" si="89"/>
        <v>0</v>
      </c>
      <c r="BT623" s="15"/>
      <c r="BU623" s="74">
        <v>617</v>
      </c>
      <c r="BV623" s="75">
        <f>0.0526*Observaciones!$F622^2.218</f>
        <v>0</v>
      </c>
      <c r="BW623" s="75">
        <f>IF(Observaciones!$F622&gt;0.05*$CA$7,((Observaciones!$F622-0.05*$CA$7)^2)/(Observaciones!$F622+0.95*$CA$7),0)</f>
        <v>0</v>
      </c>
      <c r="BX623" s="75">
        <f>0.0526*BW623*Observaciones!$F622^1.218</f>
        <v>0</v>
      </c>
      <c r="BY623" s="27"/>
      <c r="BZ623" s="27"/>
      <c r="CA623" s="103"/>
      <c r="CB623" s="37"/>
    </row>
    <row r="624" spans="2:80" s="2" customFormat="1" ht="14.5" x14ac:dyDescent="0.35">
      <c r="B624" s="36"/>
      <c r="C624" s="74">
        <v>618</v>
      </c>
      <c r="D624" s="146">
        <f>ETo!$I623*((1-Constantes!$D$19)*ETo!$K623+ETo!$L623)</f>
        <v>1.5934287825540274</v>
      </c>
      <c r="E624" s="75">
        <f>MIN(D624*Constantes!$D$17,0.8*(H623+Observaciones!$F623-F624-G624-Constantes!$D$14))</f>
        <v>0</v>
      </c>
      <c r="F624" s="75">
        <f>IF(Observaciones!$F623&gt;0.05*Constantes!$D$18,((Observaciones!$F623-0.05*Constantes!$D$18)^2)/(Observaciones!$F623+0.95*Constantes!$D$18),0)</f>
        <v>0</v>
      </c>
      <c r="G624" s="75">
        <f>MAX(0,H623+Observaciones!$F623-F624-Constantes!$D$13)</f>
        <v>0</v>
      </c>
      <c r="H624" s="75">
        <f>H623+Observaciones!$F623-F624-E624-G624-I623</f>
        <v>25.500000000000004</v>
      </c>
      <c r="I624" s="75">
        <f>MAX(0,(H624-Constantes!$D$14)*(1-EXP(-Constantes!$D$22)))</f>
        <v>0</v>
      </c>
      <c r="J624" s="75">
        <f t="shared" si="81"/>
        <v>104.25193399866707</v>
      </c>
      <c r="K624" s="75">
        <f>MAX(0,(J624-Constantes!$D$13)*(1-EXP(-Constantes!$D$23)))</f>
        <v>0.44036677499357718</v>
      </c>
      <c r="L624" s="75">
        <f t="shared" si="82"/>
        <v>0.44036677499357718</v>
      </c>
      <c r="M624" s="75">
        <f>0.0526*F624*Observaciones!$F623^1.218</f>
        <v>0</v>
      </c>
      <c r="N624" s="75">
        <f>M624*Constantes!$D$38</f>
        <v>0</v>
      </c>
      <c r="O624" s="75">
        <f t="shared" si="83"/>
        <v>0</v>
      </c>
      <c r="P624" s="15"/>
      <c r="Q624" s="120">
        <v>618</v>
      </c>
      <c r="R624" s="146">
        <f>ETo!$I623*((1-Constantes!$E$19)*ETo!$K623+ETo!$L623)</f>
        <v>1.5936587440479724</v>
      </c>
      <c r="S624" s="121">
        <f>MIN(R624*Constantes!$E$17,0.8*(V623+Observaciones!$F623-T624-U624-Constantes!$D$14))</f>
        <v>0</v>
      </c>
      <c r="T624" s="121">
        <f>IF(Observaciones!$F623&gt;0.05*Constantes!$E$18,((Observaciones!$F623-0.05*Constantes!$E$18)^2)/(Observaciones!$F623+0.95*Constantes!$E$18),0)</f>
        <v>0</v>
      </c>
      <c r="U624" s="121">
        <f>MAX(0,V623+Observaciones!$F623-T624-Constantes!$D$13)</f>
        <v>0</v>
      </c>
      <c r="V624" s="121">
        <f>V623+Observaciones!$F623-T624-S624-U624-W623</f>
        <v>25.500000000000004</v>
      </c>
      <c r="W624" s="121">
        <f>MAX(0,(V624-Constantes!$D$14)*(1-EXP(-Constantes!$D$22)))</f>
        <v>0</v>
      </c>
      <c r="X624" s="119">
        <f>X623+(Entradas!$E$19*U624-Y623)/(800*Entradas!$D$44)</f>
        <v>0</v>
      </c>
      <c r="Y624" s="119">
        <f>8000*Entradas!$D$45*X624/Constantes!$E$32</f>
        <v>0</v>
      </c>
      <c r="Z624" s="119">
        <f>10*Escenarios!$E$11*T624</f>
        <v>0</v>
      </c>
      <c r="AA624" s="119">
        <f>10*Escenarios!$E$11*Y624</f>
        <v>0</v>
      </c>
      <c r="AB624" s="119">
        <f>0.001*Observaciones!$F623*Escenarios!$E$9</f>
        <v>0</v>
      </c>
      <c r="AC624" s="119">
        <f>Observaciones!$I623</f>
        <v>0</v>
      </c>
      <c r="AD624" s="119">
        <f>MIN(0.0005*ETo!$M623*Escenarios!$E$9*(AH623/Constantes!$E$27)^(2/3),AH623+Z624+AA624+AB624+AC624)</f>
        <v>3.700883959097609</v>
      </c>
      <c r="AE624" s="119">
        <f>MIN(Constantes!$E$26*(AH623/Constantes!$E$27)^(2/3),AH623+Z624+AA624+AB624+AC624-AD624)</f>
        <v>15.494792265473919</v>
      </c>
      <c r="AF624" s="119">
        <f>MIN(Entradas!$E$20,AH623+Z624+AA624+AB624+AC624-AD624-AE624)</f>
        <v>1</v>
      </c>
      <c r="AG624" s="119">
        <f>MAX(0,AH623+Z624+AA624+AB624+AC624-AD624-AE624-AF624-Constantes!$E$27)</f>
        <v>0</v>
      </c>
      <c r="AH624" s="119">
        <f t="shared" si="84"/>
        <v>4525.9399148891052</v>
      </c>
      <c r="AI624" s="119">
        <f>(Escenarios!$E$11*S624+0.1*AD624)/(Escenarios!$E$12)</f>
        <v>1.0573954168850312E-2</v>
      </c>
      <c r="AJ624" s="119">
        <f>AG624/10/Escenarios!$E$12</f>
        <v>0</v>
      </c>
      <c r="AK624" s="119">
        <f>(Escenarios!$E$11*U624+0.1*AE624)/(Escenarios!$E$12)</f>
        <v>4.4270835044211199E-2</v>
      </c>
      <c r="AL624" s="121">
        <f t="shared" si="85"/>
        <v>110.3937767587405</v>
      </c>
      <c r="AM624" s="121">
        <f>MAX(0,(AL624-Constantes!$D$13)*(1-EXP(-Constantes!$D$23)))</f>
        <v>0.48279158188379229</v>
      </c>
      <c r="AN624" s="121">
        <f>AJ624+W624*Escenarios!$E$11/Escenarios!$E$12+AM624</f>
        <v>0.48279158188379229</v>
      </c>
      <c r="AO624" s="121">
        <f>0.0526*AJ624*Observaciones!$F623^1.218</f>
        <v>0</v>
      </c>
      <c r="AP624" s="121">
        <f>AO624*Constantes!$E$38</f>
        <v>0</v>
      </c>
      <c r="AQ624" s="121">
        <f t="shared" si="86"/>
        <v>0</v>
      </c>
      <c r="AR624" s="15"/>
      <c r="AS624" s="74">
        <v>618</v>
      </c>
      <c r="AT624" s="146">
        <f>ETo!$I623*((1-Constantes!$F$19)*ETo!$K623+ETo!$L623)</f>
        <v>1.5943904397105253</v>
      </c>
      <c r="AU624" s="121">
        <f>MIN(AT624*Constantes!$F$17,0.8*(AX623+Observaciones!$F623-AV624-AW624-Constantes!$D$14))</f>
        <v>0</v>
      </c>
      <c r="AV624" s="121">
        <f>IF(Observaciones!$F623&gt;0.05*Constantes!$F$18,((Observaciones!$F623-0.05*Constantes!$F$18)^2)/(Observaciones!$F623+0.95*Constantes!$F$18),0)</f>
        <v>0</v>
      </c>
      <c r="AW624" s="121">
        <f>MAX(0,AX623+Observaciones!$F623-AV624-Constantes!$D$13)</f>
        <v>0</v>
      </c>
      <c r="AX624" s="121">
        <f>AX623+Observaciones!$F623-AV624-AU624-AW624-AY623</f>
        <v>25.500000000000004</v>
      </c>
      <c r="AY624" s="121">
        <f>MAX(0,(AX624-Constantes!$D$14)*(1-EXP(-Constantes!$D$22)))</f>
        <v>0</v>
      </c>
      <c r="AZ624" s="119">
        <f>AZ623+(Entradas!$F$19*AW624-BA623)/(800*Entradas!$D$44)</f>
        <v>0</v>
      </c>
      <c r="BA624" s="119">
        <f>8000*Entradas!$D$45*AZ624/Constantes!$F$32</f>
        <v>0</v>
      </c>
      <c r="BB624" s="119">
        <f>10*Escenarios!$F$11*AV624</f>
        <v>0</v>
      </c>
      <c r="BC624" s="119">
        <f>10*Escenarios!$F$11*BA624</f>
        <v>0</v>
      </c>
      <c r="BD624" s="119">
        <f>0.001*Observaciones!$F623*Escenarios!$F$9</f>
        <v>0</v>
      </c>
      <c r="BE624" s="119">
        <f>Observaciones!$I623</f>
        <v>0</v>
      </c>
      <c r="BF624" s="119">
        <f>MIN(0.0005*ETo!$M623*Escenarios!$F$9*(BJ623/Constantes!$F$27)^(2/3),BJ623+BB624+BE624+BC624+BD624)</f>
        <v>3.2394522420817506</v>
      </c>
      <c r="BG624" s="119">
        <f>MIN(Constantes!$F$26*(BJ623/Constantes!$F$27)^(2/3),BJ623+BB624+BC624+BD624+BE624-BF624)</f>
        <v>13.562878517601364</v>
      </c>
      <c r="BH624" s="119">
        <f>MIN(Entradas!$F$20,BJ623+BB624+BC624+BD624+BE624-BF624-BG624)</f>
        <v>1</v>
      </c>
      <c r="BI624" s="119">
        <f>MAX(0,BJ623+BB624+BC624+BD624+BE624-BF624-BG624-BH624-Constantes!$F$27)</f>
        <v>0</v>
      </c>
      <c r="BJ624" s="119">
        <f t="shared" si="87"/>
        <v>447.57108218815665</v>
      </c>
      <c r="BK624" s="119">
        <f>(Escenarios!$F$11*AU624+0.1*BF624)/(Escenarios!$F$12)</f>
        <v>9.2555778345192879E-3</v>
      </c>
      <c r="BL624" s="119">
        <f>BI624/10/Escenarios!$F$12</f>
        <v>0</v>
      </c>
      <c r="BM624" s="119">
        <f>(Escenarios!$F$11*AW624+0.1*BG624)/(Escenarios!$F$12)</f>
        <v>3.8751081478861041E-2</v>
      </c>
      <c r="BN624" s="121">
        <f t="shared" si="88"/>
        <v>116.28501407592599</v>
      </c>
      <c r="BO624" s="121">
        <f>MAX(0,(BN624-Constantes!$D$13)*(1-EXP(-Constantes!$D$23)))</f>
        <v>0.52348533053375523</v>
      </c>
      <c r="BP624" s="121">
        <f>BL624+AY624*Escenarios!$F$11/Escenarios!$F$12+BO624</f>
        <v>0.52348533053375523</v>
      </c>
      <c r="BQ624" s="121">
        <f>0.0526*BL624*Observaciones!$F623^1.218</f>
        <v>0</v>
      </c>
      <c r="BR624" s="121">
        <f>BQ624*Constantes!$F$38</f>
        <v>0</v>
      </c>
      <c r="BS624" s="121">
        <f t="shared" si="89"/>
        <v>0</v>
      </c>
      <c r="BT624" s="15"/>
      <c r="BU624" s="74">
        <v>618</v>
      </c>
      <c r="BV624" s="75">
        <f>0.0526*Observaciones!$F623^2.218</f>
        <v>0</v>
      </c>
      <c r="BW624" s="75">
        <f>IF(Observaciones!$F623&gt;0.05*$CA$7,((Observaciones!$F623-0.05*$CA$7)^2)/(Observaciones!$F623+0.95*$CA$7),0)</f>
        <v>0</v>
      </c>
      <c r="BX624" s="75">
        <f>0.0526*BW624*Observaciones!$F623^1.218</f>
        <v>0</v>
      </c>
      <c r="BY624" s="27"/>
      <c r="BZ624" s="27"/>
      <c r="CA624" s="103"/>
      <c r="CB624" s="37"/>
    </row>
    <row r="625" spans="2:80" s="2" customFormat="1" ht="14.5" x14ac:dyDescent="0.35">
      <c r="B625" s="36"/>
      <c r="C625" s="74">
        <v>619</v>
      </c>
      <c r="D625" s="146">
        <f>ETo!$I624*((1-Constantes!$D$19)*ETo!$K624+ETo!$L624)</f>
        <v>1.6559294316791244</v>
      </c>
      <c r="E625" s="75">
        <f>MIN(D625*Constantes!$D$17,0.8*(H624+Observaciones!$F624-F625-G625-Constantes!$D$14))</f>
        <v>0</v>
      </c>
      <c r="F625" s="75">
        <f>IF(Observaciones!$F624&gt;0.05*Constantes!$D$18,((Observaciones!$F624-0.05*Constantes!$D$18)^2)/(Observaciones!$F624+0.95*Constantes!$D$18),0)</f>
        <v>0</v>
      </c>
      <c r="G625" s="75">
        <f>MAX(0,H624+Observaciones!$F624-F625-Constantes!$D$13)</f>
        <v>0</v>
      </c>
      <c r="H625" s="75">
        <f>H624+Observaciones!$F624-F625-E625-G625-I624</f>
        <v>25.500000000000004</v>
      </c>
      <c r="I625" s="75">
        <f>MAX(0,(H625-Constantes!$D$14)*(1-EXP(-Constantes!$D$22)))</f>
        <v>0</v>
      </c>
      <c r="J625" s="75">
        <f t="shared" si="81"/>
        <v>103.81156722367349</v>
      </c>
      <c r="K625" s="75">
        <f>MAX(0,(J625-Constantes!$D$13)*(1-EXP(-Constantes!$D$23)))</f>
        <v>0.43732493948593132</v>
      </c>
      <c r="L625" s="75">
        <f t="shared" si="82"/>
        <v>0.43732493948593132</v>
      </c>
      <c r="M625" s="75">
        <f>0.0526*F625*Observaciones!$F624^1.218</f>
        <v>0</v>
      </c>
      <c r="N625" s="75">
        <f>M625*Constantes!$D$38</f>
        <v>0</v>
      </c>
      <c r="O625" s="75">
        <f t="shared" si="83"/>
        <v>0</v>
      </c>
      <c r="P625" s="15"/>
      <c r="Q625" s="120">
        <v>619</v>
      </c>
      <c r="R625" s="146">
        <f>ETo!$I624*((1-Constantes!$E$19)*ETo!$K624+ETo!$L624)</f>
        <v>1.6561685476216783</v>
      </c>
      <c r="S625" s="121">
        <f>MIN(R625*Constantes!$E$17,0.8*(V624+Observaciones!$F624-T625-U625-Constantes!$D$14))</f>
        <v>0</v>
      </c>
      <c r="T625" s="121">
        <f>IF(Observaciones!$F624&gt;0.05*Constantes!$E$18,((Observaciones!$F624-0.05*Constantes!$E$18)^2)/(Observaciones!$F624+0.95*Constantes!$E$18),0)</f>
        <v>0</v>
      </c>
      <c r="U625" s="121">
        <f>MAX(0,V624+Observaciones!$F624-T625-Constantes!$D$13)</f>
        <v>0</v>
      </c>
      <c r="V625" s="121">
        <f>V624+Observaciones!$F624-T625-S625-U625-W624</f>
        <v>25.500000000000004</v>
      </c>
      <c r="W625" s="121">
        <f>MAX(0,(V625-Constantes!$D$14)*(1-EXP(-Constantes!$D$22)))</f>
        <v>0</v>
      </c>
      <c r="X625" s="119">
        <f>X624+(Entradas!$E$19*U625-Y624)/(800*Entradas!$D$44)</f>
        <v>0</v>
      </c>
      <c r="Y625" s="119">
        <f>8000*Entradas!$D$45*X625/Constantes!$E$32</f>
        <v>0</v>
      </c>
      <c r="Z625" s="119">
        <f>10*Escenarios!$E$11*T625</f>
        <v>0</v>
      </c>
      <c r="AA625" s="119">
        <f>10*Escenarios!$E$11*Y625</f>
        <v>0</v>
      </c>
      <c r="AB625" s="119">
        <f>0.001*Observaciones!$F624*Escenarios!$E$9</f>
        <v>0</v>
      </c>
      <c r="AC625" s="119">
        <f>Observaciones!$I624</f>
        <v>0</v>
      </c>
      <c r="AD625" s="119">
        <f>MIN(0.0005*ETo!$M624*Escenarios!$E$9*(AH624/Constantes!$E$27)^(2/3),AH624+Z625+AA625+AB625+AC625)</f>
        <v>3.8350068381225642</v>
      </c>
      <c r="AE625" s="119">
        <f>MIN(Constantes!$E$26*(AH624/Constantes!$E$27)^(2/3),AH624+Z625+AA625+AB625+AC625-AD625)</f>
        <v>15.448869019089855</v>
      </c>
      <c r="AF625" s="119">
        <f>MIN(Entradas!$E$20,AH624+Z625+AA625+AB625+AC625-AD625-AE625)</f>
        <v>1</v>
      </c>
      <c r="AG625" s="119">
        <f>MAX(0,AH624+Z625+AA625+AB625+AC625-AD625-AE625-AF625-Constantes!$E$27)</f>
        <v>0</v>
      </c>
      <c r="AH625" s="119">
        <f t="shared" si="84"/>
        <v>4505.6560390318928</v>
      </c>
      <c r="AI625" s="119">
        <f>(Escenarios!$E$11*S625+0.1*AD625)/(Escenarios!$E$12)</f>
        <v>1.0957162394635898E-2</v>
      </c>
      <c r="AJ625" s="119">
        <f>AG625/10/Escenarios!$E$12</f>
        <v>0</v>
      </c>
      <c r="AK625" s="119">
        <f>(Escenarios!$E$11*U625+0.1*AE625)/(Escenarios!$E$12)</f>
        <v>4.4139625768828163E-2</v>
      </c>
      <c r="AL625" s="121">
        <f t="shared" si="85"/>
        <v>109.95512480262553</v>
      </c>
      <c r="AM625" s="121">
        <f>MAX(0,(AL625-Constantes!$D$13)*(1-EXP(-Constantes!$D$23)))</f>
        <v>0.47976159149537506</v>
      </c>
      <c r="AN625" s="121">
        <f>AJ625+W625*Escenarios!$E$11/Escenarios!$E$12+AM625</f>
        <v>0.47976159149537506</v>
      </c>
      <c r="AO625" s="121">
        <f>0.0526*AJ625*Observaciones!$F624^1.218</f>
        <v>0</v>
      </c>
      <c r="AP625" s="121">
        <f>AO625*Constantes!$E$38</f>
        <v>0</v>
      </c>
      <c r="AQ625" s="121">
        <f t="shared" si="86"/>
        <v>0</v>
      </c>
      <c r="AR625" s="15"/>
      <c r="AS625" s="74">
        <v>619</v>
      </c>
      <c r="AT625" s="146">
        <f>ETo!$I624*((1-Constantes!$F$19)*ETo!$K624+ETo!$L624)</f>
        <v>1.6569293710752597</v>
      </c>
      <c r="AU625" s="121">
        <f>MIN(AT625*Constantes!$F$17,0.8*(AX624+Observaciones!$F624-AV625-AW625-Constantes!$D$14))</f>
        <v>0</v>
      </c>
      <c r="AV625" s="121">
        <f>IF(Observaciones!$F624&gt;0.05*Constantes!$F$18,((Observaciones!$F624-0.05*Constantes!$F$18)^2)/(Observaciones!$F624+0.95*Constantes!$F$18),0)</f>
        <v>0</v>
      </c>
      <c r="AW625" s="121">
        <f>MAX(0,AX624+Observaciones!$F624-AV625-Constantes!$D$13)</f>
        <v>0</v>
      </c>
      <c r="AX625" s="121">
        <f>AX624+Observaciones!$F624-AV625-AU625-AW625-AY624</f>
        <v>25.500000000000004</v>
      </c>
      <c r="AY625" s="121">
        <f>MAX(0,(AX625-Constantes!$D$14)*(1-EXP(-Constantes!$D$22)))</f>
        <v>0</v>
      </c>
      <c r="AZ625" s="119">
        <f>AZ624+(Entradas!$F$19*AW625-BA624)/(800*Entradas!$D$44)</f>
        <v>0</v>
      </c>
      <c r="BA625" s="119">
        <f>8000*Entradas!$D$45*AZ625/Constantes!$F$32</f>
        <v>0</v>
      </c>
      <c r="BB625" s="119">
        <f>10*Escenarios!$F$11*AV625</f>
        <v>0</v>
      </c>
      <c r="BC625" s="119">
        <f>10*Escenarios!$F$11*BA625</f>
        <v>0</v>
      </c>
      <c r="BD625" s="119">
        <f>0.001*Observaciones!$F624*Escenarios!$F$9</f>
        <v>0</v>
      </c>
      <c r="BE625" s="119">
        <f>Observaciones!$I624</f>
        <v>0</v>
      </c>
      <c r="BF625" s="119">
        <f>MIN(0.0005*ETo!$M624*Escenarios!$F$9*(BJ624/Constantes!$F$27)^(2/3),BJ624+BB625+BE625+BC625+BD625)</f>
        <v>3.280411233591471</v>
      </c>
      <c r="BG625" s="119">
        <f>MIN(Constantes!$F$26*(BJ624/Constantes!$F$27)^(2/3),BJ624+BB625+BC625+BD625+BE625-BF625)</f>
        <v>13.214746574302186</v>
      </c>
      <c r="BH625" s="119">
        <f>MIN(Entradas!$F$20,BJ624+BB625+BC625+BD625+BE625-BF625-BG625)</f>
        <v>1</v>
      </c>
      <c r="BI625" s="119">
        <f>MAX(0,BJ624+BB625+BC625+BD625+BE625-BF625-BG625-BH625-Constantes!$F$27)</f>
        <v>0</v>
      </c>
      <c r="BJ625" s="119">
        <f t="shared" si="87"/>
        <v>430.07592438026302</v>
      </c>
      <c r="BK625" s="119">
        <f>(Escenarios!$F$11*AU625+0.1*BF625)/(Escenarios!$F$12)</f>
        <v>9.3726035245470605E-3</v>
      </c>
      <c r="BL625" s="119">
        <f>BI625/10/Escenarios!$F$12</f>
        <v>0</v>
      </c>
      <c r="BM625" s="119">
        <f>(Escenarios!$F$11*AW625+0.1*BG625)/(Escenarios!$F$12)</f>
        <v>3.7756418783720533E-2</v>
      </c>
      <c r="BN625" s="121">
        <f t="shared" si="88"/>
        <v>115.79928516417594</v>
      </c>
      <c r="BO625" s="121">
        <f>MAX(0,(BN625-Constantes!$D$13)*(1-EXP(-Constantes!$D$23)))</f>
        <v>0.52013015585947819</v>
      </c>
      <c r="BP625" s="121">
        <f>BL625+AY625*Escenarios!$F$11/Escenarios!$F$12+BO625</f>
        <v>0.52013015585947819</v>
      </c>
      <c r="BQ625" s="121">
        <f>0.0526*BL625*Observaciones!$F624^1.218</f>
        <v>0</v>
      </c>
      <c r="BR625" s="121">
        <f>BQ625*Constantes!$F$38</f>
        <v>0</v>
      </c>
      <c r="BS625" s="121">
        <f t="shared" si="89"/>
        <v>0</v>
      </c>
      <c r="BT625" s="15"/>
      <c r="BU625" s="74">
        <v>619</v>
      </c>
      <c r="BV625" s="75">
        <f>0.0526*Observaciones!$F624^2.218</f>
        <v>0</v>
      </c>
      <c r="BW625" s="75">
        <f>IF(Observaciones!$F624&gt;0.05*$CA$7,((Observaciones!$F624-0.05*$CA$7)^2)/(Observaciones!$F624+0.95*$CA$7),0)</f>
        <v>0</v>
      </c>
      <c r="BX625" s="75">
        <f>0.0526*BW625*Observaciones!$F624^1.218</f>
        <v>0</v>
      </c>
      <c r="BY625" s="27"/>
      <c r="BZ625" s="27"/>
      <c r="CA625" s="103"/>
      <c r="CB625" s="37"/>
    </row>
    <row r="626" spans="2:80" s="2" customFormat="1" ht="14.5" x14ac:dyDescent="0.35">
      <c r="B626" s="36"/>
      <c r="C626" s="74">
        <v>620</v>
      </c>
      <c r="D626" s="146">
        <f>ETo!$I625*((1-Constantes!$D$19)*ETo!$K625+ETo!$L625)</f>
        <v>1.5852675417107578</v>
      </c>
      <c r="E626" s="75">
        <f>MIN(D626*Constantes!$D$17,0.8*(H625+Observaciones!$F625-F626-G626-Constantes!$D$14))</f>
        <v>0</v>
      </c>
      <c r="F626" s="75">
        <f>IF(Observaciones!$F625&gt;0.05*Constantes!$D$18,((Observaciones!$F625-0.05*Constantes!$D$18)^2)/(Observaciones!$F625+0.95*Constantes!$D$18),0)</f>
        <v>0</v>
      </c>
      <c r="G626" s="75">
        <f>MAX(0,H625+Observaciones!$F625-F626-Constantes!$D$13)</f>
        <v>0</v>
      </c>
      <c r="H626" s="75">
        <f>H625+Observaciones!$F625-F626-E626-G626-I625</f>
        <v>25.500000000000004</v>
      </c>
      <c r="I626" s="75">
        <f>MAX(0,(H626-Constantes!$D$14)*(1-EXP(-Constantes!$D$22)))</f>
        <v>0</v>
      </c>
      <c r="J626" s="75">
        <f t="shared" si="81"/>
        <v>103.37424228418756</v>
      </c>
      <c r="K626" s="75">
        <f>MAX(0,(J626-Constantes!$D$13)*(1-EXP(-Constantes!$D$23)))</f>
        <v>0.43430411547093423</v>
      </c>
      <c r="L626" s="75">
        <f t="shared" si="82"/>
        <v>0.43430411547093423</v>
      </c>
      <c r="M626" s="75">
        <f>0.0526*F626*Observaciones!$F625^1.218</f>
        <v>0</v>
      </c>
      <c r="N626" s="75">
        <f>M626*Constantes!$D$38</f>
        <v>0</v>
      </c>
      <c r="O626" s="75">
        <f t="shared" si="83"/>
        <v>0</v>
      </c>
      <c r="P626" s="15"/>
      <c r="Q626" s="120">
        <v>620</v>
      </c>
      <c r="R626" s="146">
        <f>ETo!$I625*((1-Constantes!$E$19)*ETo!$K625+ETo!$L625)</f>
        <v>1.5854954489293629</v>
      </c>
      <c r="S626" s="121">
        <f>MIN(R626*Constantes!$E$17,0.8*(V625+Observaciones!$F625-T626-U626-Constantes!$D$14))</f>
        <v>0</v>
      </c>
      <c r="T626" s="121">
        <f>IF(Observaciones!$F625&gt;0.05*Constantes!$E$18,((Observaciones!$F625-0.05*Constantes!$E$18)^2)/(Observaciones!$F625+0.95*Constantes!$E$18),0)</f>
        <v>0</v>
      </c>
      <c r="U626" s="121">
        <f>MAX(0,V625+Observaciones!$F625-T626-Constantes!$D$13)</f>
        <v>0</v>
      </c>
      <c r="V626" s="121">
        <f>V625+Observaciones!$F625-T626-S626-U626-W625</f>
        <v>25.500000000000004</v>
      </c>
      <c r="W626" s="121">
        <f>MAX(0,(V626-Constantes!$D$14)*(1-EXP(-Constantes!$D$22)))</f>
        <v>0</v>
      </c>
      <c r="X626" s="119">
        <f>X625+(Entradas!$E$19*U626-Y625)/(800*Entradas!$D$44)</f>
        <v>0</v>
      </c>
      <c r="Y626" s="119">
        <f>8000*Entradas!$D$45*X626/Constantes!$E$32</f>
        <v>0</v>
      </c>
      <c r="Z626" s="119">
        <f>10*Escenarios!$E$11*T626</f>
        <v>0</v>
      </c>
      <c r="AA626" s="119">
        <f>10*Escenarios!$E$11*Y626</f>
        <v>0</v>
      </c>
      <c r="AB626" s="119">
        <f>0.001*Observaciones!$F625*Escenarios!$E$9</f>
        <v>0</v>
      </c>
      <c r="AC626" s="119">
        <f>Observaciones!$I625</f>
        <v>0</v>
      </c>
      <c r="AD626" s="119">
        <f>MIN(0.0005*ETo!$M625*Escenarios!$E$9*(AH625/Constantes!$E$27)^(2/3),AH625+Z626+AA626+AB626+AC626)</f>
        <v>3.6577111171003773</v>
      </c>
      <c r="AE626" s="119">
        <f>MIN(Constantes!$E$26*(AH625/Constantes!$E$27)^(2/3),AH625+Z626+AA626+AB626+AC626-AD626)</f>
        <v>15.402676407790128</v>
      </c>
      <c r="AF626" s="119">
        <f>MIN(Entradas!$E$20,AH625+Z626+AA626+AB626+AC626-AD626-AE626)</f>
        <v>1</v>
      </c>
      <c r="AG626" s="119">
        <f>MAX(0,AH625+Z626+AA626+AB626+AC626-AD626-AE626-AF626-Constantes!$E$27)</f>
        <v>0</v>
      </c>
      <c r="AH626" s="119">
        <f t="shared" si="84"/>
        <v>4485.5956515070029</v>
      </c>
      <c r="AI626" s="119">
        <f>(Escenarios!$E$11*S626+0.1*AD626)/(Escenarios!$E$12)</f>
        <v>1.0450603191715363E-2</v>
      </c>
      <c r="AJ626" s="119">
        <f>AG626/10/Escenarios!$E$12</f>
        <v>0</v>
      </c>
      <c r="AK626" s="119">
        <f>(Escenarios!$E$11*U626+0.1*AE626)/(Escenarios!$E$12)</f>
        <v>4.4007646879400369E-2</v>
      </c>
      <c r="AL626" s="121">
        <f t="shared" si="85"/>
        <v>109.51937085800955</v>
      </c>
      <c r="AM626" s="121">
        <f>MAX(0,(AL626-Constantes!$D$13)*(1-EXP(-Constantes!$D$23)))</f>
        <v>0.47675161913461056</v>
      </c>
      <c r="AN626" s="121">
        <f>AJ626+W626*Escenarios!$E$11/Escenarios!$E$12+AM626</f>
        <v>0.47675161913461056</v>
      </c>
      <c r="AO626" s="121">
        <f>0.0526*AJ626*Observaciones!$F625^1.218</f>
        <v>0</v>
      </c>
      <c r="AP626" s="121">
        <f>AO626*Constantes!$E$38</f>
        <v>0</v>
      </c>
      <c r="AQ626" s="121">
        <f t="shared" si="86"/>
        <v>0</v>
      </c>
      <c r="AR626" s="15"/>
      <c r="AS626" s="74">
        <v>620</v>
      </c>
      <c r="AT626" s="146">
        <f>ETo!$I625*((1-Constantes!$F$19)*ETo!$K625+ETo!$L625)</f>
        <v>1.5862206082612882</v>
      </c>
      <c r="AU626" s="121">
        <f>MIN(AT626*Constantes!$F$17,0.8*(AX625+Observaciones!$F625-AV626-AW626-Constantes!$D$14))</f>
        <v>0</v>
      </c>
      <c r="AV626" s="121">
        <f>IF(Observaciones!$F625&gt;0.05*Constantes!$F$18,((Observaciones!$F625-0.05*Constantes!$F$18)^2)/(Observaciones!$F625+0.95*Constantes!$F$18),0)</f>
        <v>0</v>
      </c>
      <c r="AW626" s="121">
        <f>MAX(0,AX625+Observaciones!$F625-AV626-Constantes!$D$13)</f>
        <v>0</v>
      </c>
      <c r="AX626" s="121">
        <f>AX625+Observaciones!$F625-AV626-AU626-AW626-AY625</f>
        <v>25.500000000000004</v>
      </c>
      <c r="AY626" s="121">
        <f>MAX(0,(AX626-Constantes!$D$14)*(1-EXP(-Constantes!$D$22)))</f>
        <v>0</v>
      </c>
      <c r="AZ626" s="119">
        <f>AZ625+(Entradas!$F$19*AW626-BA625)/(800*Entradas!$D$44)</f>
        <v>0</v>
      </c>
      <c r="BA626" s="119">
        <f>8000*Entradas!$D$45*AZ626/Constantes!$F$32</f>
        <v>0</v>
      </c>
      <c r="BB626" s="119">
        <f>10*Escenarios!$F$11*AV626</f>
        <v>0</v>
      </c>
      <c r="BC626" s="119">
        <f>10*Escenarios!$F$11*BA626</f>
        <v>0</v>
      </c>
      <c r="BD626" s="119">
        <f>0.001*Observaciones!$F625*Escenarios!$F$9</f>
        <v>0</v>
      </c>
      <c r="BE626" s="119">
        <f>Observaciones!$I625</f>
        <v>0</v>
      </c>
      <c r="BF626" s="119">
        <f>MIN(0.0005*ETo!$M625*Escenarios!$F$9*(BJ625/Constantes!$F$27)^(2/3),BJ625+BB626+BE626+BC626+BD626)</f>
        <v>3.0558178127752922</v>
      </c>
      <c r="BG626" s="119">
        <f>MIN(Constantes!$F$26*(BJ625/Constantes!$F$27)^(2/3),BJ625+BB626+BC626+BD626+BE626-BF626)</f>
        <v>12.868094670267849</v>
      </c>
      <c r="BH626" s="119">
        <f>MIN(Entradas!$F$20,BJ625+BB626+BC626+BD626+BE626-BF626-BG626)</f>
        <v>1</v>
      </c>
      <c r="BI626" s="119">
        <f>MAX(0,BJ625+BB626+BC626+BD626+BE626-BF626-BG626-BH626-Constantes!$F$27)</f>
        <v>0</v>
      </c>
      <c r="BJ626" s="119">
        <f t="shared" si="87"/>
        <v>413.15201189721989</v>
      </c>
      <c r="BK626" s="119">
        <f>(Escenarios!$F$11*AU626+0.1*BF626)/(Escenarios!$F$12)</f>
        <v>8.7309080365008344E-3</v>
      </c>
      <c r="BL626" s="119">
        <f>BI626/10/Escenarios!$F$12</f>
        <v>0</v>
      </c>
      <c r="BM626" s="119">
        <f>(Escenarios!$F$11*AW626+0.1*BG626)/(Escenarios!$F$12)</f>
        <v>3.6765984772193859E-2</v>
      </c>
      <c r="BN626" s="121">
        <f t="shared" si="88"/>
        <v>115.31592099308865</v>
      </c>
      <c r="BO626" s="121">
        <f>MAX(0,(BN626-Constantes!$D$13)*(1-EXP(-Constantes!$D$23)))</f>
        <v>0.51679131564211944</v>
      </c>
      <c r="BP626" s="121">
        <f>BL626+AY626*Escenarios!$F$11/Escenarios!$F$12+BO626</f>
        <v>0.51679131564211944</v>
      </c>
      <c r="BQ626" s="121">
        <f>0.0526*BL626*Observaciones!$F625^1.218</f>
        <v>0</v>
      </c>
      <c r="BR626" s="121">
        <f>BQ626*Constantes!$F$38</f>
        <v>0</v>
      </c>
      <c r="BS626" s="121">
        <f t="shared" si="89"/>
        <v>0</v>
      </c>
      <c r="BT626" s="15"/>
      <c r="BU626" s="74">
        <v>620</v>
      </c>
      <c r="BV626" s="75">
        <f>0.0526*Observaciones!$F625^2.218</f>
        <v>0</v>
      </c>
      <c r="BW626" s="75">
        <f>IF(Observaciones!$F625&gt;0.05*$CA$7,((Observaciones!$F625-0.05*$CA$7)^2)/(Observaciones!$F625+0.95*$CA$7),0)</f>
        <v>0</v>
      </c>
      <c r="BX626" s="75">
        <f>0.0526*BW626*Observaciones!$F625^1.218</f>
        <v>0</v>
      </c>
      <c r="BY626" s="27"/>
      <c r="BZ626" s="27"/>
      <c r="CA626" s="103"/>
      <c r="CB626" s="37"/>
    </row>
    <row r="627" spans="2:80" s="2" customFormat="1" ht="14.5" x14ac:dyDescent="0.35">
      <c r="B627" s="36"/>
      <c r="C627" s="74">
        <v>621</v>
      </c>
      <c r="D627" s="146">
        <f>ETo!$I626*((1-Constantes!$D$19)*ETo!$K626+ETo!$L626)</f>
        <v>1.5278524719098805</v>
      </c>
      <c r="E627" s="75">
        <f>MIN(D627*Constantes!$D$17,0.8*(H626+Observaciones!$F626-F627-G627-Constantes!$D$14))</f>
        <v>0</v>
      </c>
      <c r="F627" s="75">
        <f>IF(Observaciones!$F626&gt;0.05*Constantes!$D$18,((Observaciones!$F626-0.05*Constantes!$D$18)^2)/(Observaciones!$F626+0.95*Constantes!$D$18),0)</f>
        <v>0</v>
      </c>
      <c r="G627" s="75">
        <f>MAX(0,H626+Observaciones!$F626-F627-Constantes!$D$13)</f>
        <v>0</v>
      </c>
      <c r="H627" s="75">
        <f>H626+Observaciones!$F626-F627-E627-G627-I626</f>
        <v>25.500000000000004</v>
      </c>
      <c r="I627" s="75">
        <f>MAX(0,(H627-Constantes!$D$14)*(1-EXP(-Constantes!$D$22)))</f>
        <v>0</v>
      </c>
      <c r="J627" s="75">
        <f t="shared" si="81"/>
        <v>102.93993816871662</v>
      </c>
      <c r="K627" s="75">
        <f>MAX(0,(J627-Constantes!$D$13)*(1-EXP(-Constantes!$D$23)))</f>
        <v>0.43130415781160464</v>
      </c>
      <c r="L627" s="75">
        <f t="shared" si="82"/>
        <v>0.43130415781160464</v>
      </c>
      <c r="M627" s="75">
        <f>0.0526*F627*Observaciones!$F626^1.218</f>
        <v>0</v>
      </c>
      <c r="N627" s="75">
        <f>M627*Constantes!$D$38</f>
        <v>0</v>
      </c>
      <c r="O627" s="75">
        <f t="shared" si="83"/>
        <v>0</v>
      </c>
      <c r="P627" s="15"/>
      <c r="Q627" s="120">
        <v>621</v>
      </c>
      <c r="R627" s="146">
        <f>ETo!$I626*((1-Constantes!$E$19)*ETo!$K626+ETo!$L626)</f>
        <v>1.5280710712595618</v>
      </c>
      <c r="S627" s="121">
        <f>MIN(R627*Constantes!$E$17,0.8*(V626+Observaciones!$F626-T627-U627-Constantes!$D$14))</f>
        <v>0</v>
      </c>
      <c r="T627" s="121">
        <f>IF(Observaciones!$F626&gt;0.05*Constantes!$E$18,((Observaciones!$F626-0.05*Constantes!$E$18)^2)/(Observaciones!$F626+0.95*Constantes!$E$18),0)</f>
        <v>0</v>
      </c>
      <c r="U627" s="121">
        <f>MAX(0,V626+Observaciones!$F626-T627-Constantes!$D$13)</f>
        <v>0</v>
      </c>
      <c r="V627" s="121">
        <f>V626+Observaciones!$F626-T627-S627-U627-W626</f>
        <v>25.500000000000004</v>
      </c>
      <c r="W627" s="121">
        <f>MAX(0,(V627-Constantes!$D$14)*(1-EXP(-Constantes!$D$22)))</f>
        <v>0</v>
      </c>
      <c r="X627" s="119">
        <f>X626+(Entradas!$E$19*U627-Y626)/(800*Entradas!$D$44)</f>
        <v>0</v>
      </c>
      <c r="Y627" s="119">
        <f>8000*Entradas!$D$45*X627/Constantes!$E$32</f>
        <v>0</v>
      </c>
      <c r="Z627" s="119">
        <f>10*Escenarios!$E$11*T627</f>
        <v>0</v>
      </c>
      <c r="AA627" s="119">
        <f>10*Escenarios!$E$11*Y627</f>
        <v>0</v>
      </c>
      <c r="AB627" s="119">
        <f>0.001*Observaciones!$F626*Escenarios!$E$9</f>
        <v>0</v>
      </c>
      <c r="AC627" s="119">
        <f>Observaciones!$I626</f>
        <v>0</v>
      </c>
      <c r="AD627" s="119">
        <f>MIN(0.0005*ETo!$M626*Escenarios!$E$9*(AH626/Constantes!$E$27)^(2/3),AH626+Z627+AA627+AB627+AC627)</f>
        <v>3.5119742520342201</v>
      </c>
      <c r="AE627" s="119">
        <f>MIN(Constantes!$E$26*(AH626/Constantes!$E$27)^(2/3),AH626+Z627+AA627+AB627+AC627-AD627)</f>
        <v>15.35692452178629</v>
      </c>
      <c r="AF627" s="119">
        <f>MIN(Entradas!$E$20,AH626+Z627+AA627+AB627+AC627-AD627-AE627)</f>
        <v>1</v>
      </c>
      <c r="AG627" s="119">
        <f>MAX(0,AH626+Z627+AA627+AB627+AC627-AD627-AE627-AF627-Constantes!$E$27)</f>
        <v>0</v>
      </c>
      <c r="AH627" s="119">
        <f t="shared" si="84"/>
        <v>4465.7267527331824</v>
      </c>
      <c r="AI627" s="119">
        <f>(Escenarios!$E$11*S627+0.1*AD627)/(Escenarios!$E$12)</f>
        <v>1.0034212148669201E-2</v>
      </c>
      <c r="AJ627" s="119">
        <f>AG627/10/Escenarios!$E$12</f>
        <v>0</v>
      </c>
      <c r="AK627" s="119">
        <f>(Escenarios!$E$11*U627+0.1*AE627)/(Escenarios!$E$12)</f>
        <v>4.3876927205103687E-2</v>
      </c>
      <c r="AL627" s="121">
        <f t="shared" si="85"/>
        <v>109.08649616608004</v>
      </c>
      <c r="AM627" s="121">
        <f>MAX(0,(AL627-Constantes!$D$13)*(1-EXP(-Constantes!$D$23)))</f>
        <v>0.47376153522491576</v>
      </c>
      <c r="AN627" s="121">
        <f>AJ627+W627*Escenarios!$E$11/Escenarios!$E$12+AM627</f>
        <v>0.47376153522491576</v>
      </c>
      <c r="AO627" s="121">
        <f>0.0526*AJ627*Observaciones!$F626^1.218</f>
        <v>0</v>
      </c>
      <c r="AP627" s="121">
        <f>AO627*Constantes!$E$38</f>
        <v>0</v>
      </c>
      <c r="AQ627" s="121">
        <f t="shared" si="86"/>
        <v>0</v>
      </c>
      <c r="AR627" s="15"/>
      <c r="AS627" s="74">
        <v>621</v>
      </c>
      <c r="AT627" s="146">
        <f>ETo!$I626*((1-Constantes!$F$19)*ETo!$K626+ETo!$L626)</f>
        <v>1.5287666146449124</v>
      </c>
      <c r="AU627" s="121">
        <f>MIN(AT627*Constantes!$F$17,0.8*(AX626+Observaciones!$F626-AV627-AW627-Constantes!$D$14))</f>
        <v>0</v>
      </c>
      <c r="AV627" s="121">
        <f>IF(Observaciones!$F626&gt;0.05*Constantes!$F$18,((Observaciones!$F626-0.05*Constantes!$F$18)^2)/(Observaciones!$F626+0.95*Constantes!$F$18),0)</f>
        <v>0</v>
      </c>
      <c r="AW627" s="121">
        <f>MAX(0,AX626+Observaciones!$F626-AV627-Constantes!$D$13)</f>
        <v>0</v>
      </c>
      <c r="AX627" s="121">
        <f>AX626+Observaciones!$F626-AV627-AU627-AW627-AY626</f>
        <v>25.500000000000004</v>
      </c>
      <c r="AY627" s="121">
        <f>MAX(0,(AX627-Constantes!$D$14)*(1-EXP(-Constantes!$D$22)))</f>
        <v>0</v>
      </c>
      <c r="AZ627" s="119">
        <f>AZ626+(Entradas!$F$19*AW627-BA626)/(800*Entradas!$D$44)</f>
        <v>0</v>
      </c>
      <c r="BA627" s="119">
        <f>8000*Entradas!$D$45*AZ627/Constantes!$F$32</f>
        <v>0</v>
      </c>
      <c r="BB627" s="119">
        <f>10*Escenarios!$F$11*AV627</f>
        <v>0</v>
      </c>
      <c r="BC627" s="119">
        <f>10*Escenarios!$F$11*BA627</f>
        <v>0</v>
      </c>
      <c r="BD627" s="119">
        <f>0.001*Observaciones!$F626*Escenarios!$F$9</f>
        <v>0</v>
      </c>
      <c r="BE627" s="119">
        <f>Observaciones!$I626</f>
        <v>0</v>
      </c>
      <c r="BF627" s="119">
        <f>MIN(0.0005*ETo!$M626*Escenarios!$F$9*(BJ626/Constantes!$F$27)^(2/3),BJ626+BB627+BE627+BC627+BD627)</f>
        <v>2.8650870024403665</v>
      </c>
      <c r="BG627" s="119">
        <f>MIN(Constantes!$F$26*(BJ626/Constantes!$F$27)^(2/3),BJ626+BB627+BC627+BD627+BE627-BF627)</f>
        <v>12.528259516521913</v>
      </c>
      <c r="BH627" s="119">
        <f>MIN(Entradas!$F$20,BJ626+BB627+BC627+BD627+BE627-BF627-BG627)</f>
        <v>1</v>
      </c>
      <c r="BI627" s="119">
        <f>MAX(0,BJ626+BB627+BC627+BD627+BE627-BF627-BG627-BH627-Constantes!$F$27)</f>
        <v>0</v>
      </c>
      <c r="BJ627" s="119">
        <f t="shared" si="87"/>
        <v>396.7586653782576</v>
      </c>
      <c r="BK627" s="119">
        <f>(Escenarios!$F$11*AU627+0.1*BF627)/(Escenarios!$F$12)</f>
        <v>8.1859628641153346E-3</v>
      </c>
      <c r="BL627" s="119">
        <f>BI627/10/Escenarios!$F$12</f>
        <v>0</v>
      </c>
      <c r="BM627" s="119">
        <f>(Escenarios!$F$11*AW627+0.1*BG627)/(Escenarios!$F$12)</f>
        <v>3.5795027190062612E-2</v>
      </c>
      <c r="BN627" s="121">
        <f t="shared" si="88"/>
        <v>114.83492470463659</v>
      </c>
      <c r="BO627" s="121">
        <f>MAX(0,(BN627-Constantes!$D$13)*(1-EXP(-Constantes!$D$23)))</f>
        <v>0.513468831584868</v>
      </c>
      <c r="BP627" s="121">
        <f>BL627+AY627*Escenarios!$F$11/Escenarios!$F$12+BO627</f>
        <v>0.513468831584868</v>
      </c>
      <c r="BQ627" s="121">
        <f>0.0526*BL627*Observaciones!$F626^1.218</f>
        <v>0</v>
      </c>
      <c r="BR627" s="121">
        <f>BQ627*Constantes!$F$38</f>
        <v>0</v>
      </c>
      <c r="BS627" s="121">
        <f t="shared" si="89"/>
        <v>0</v>
      </c>
      <c r="BT627" s="15"/>
      <c r="BU627" s="74">
        <v>621</v>
      </c>
      <c r="BV627" s="75">
        <f>0.0526*Observaciones!$F626^2.218</f>
        <v>0</v>
      </c>
      <c r="BW627" s="75">
        <f>IF(Observaciones!$F626&gt;0.05*$CA$7,((Observaciones!$F626-0.05*$CA$7)^2)/(Observaciones!$F626+0.95*$CA$7),0)</f>
        <v>0</v>
      </c>
      <c r="BX627" s="75">
        <f>0.0526*BW627*Observaciones!$F626^1.218</f>
        <v>0</v>
      </c>
      <c r="BY627" s="27"/>
      <c r="BZ627" s="27"/>
      <c r="CA627" s="103"/>
      <c r="CB627" s="37"/>
    </row>
    <row r="628" spans="2:80" s="2" customFormat="1" ht="14.5" x14ac:dyDescent="0.35">
      <c r="B628" s="36"/>
      <c r="C628" s="74">
        <v>622</v>
      </c>
      <c r="D628" s="146">
        <f>ETo!$I627*((1-Constantes!$D$19)*ETo!$K627+ETo!$L627)</f>
        <v>1.5439004147295032</v>
      </c>
      <c r="E628" s="75">
        <f>MIN(D628*Constantes!$D$17,0.8*(H627+Observaciones!$F627-F628-G628-Constantes!$D$14))</f>
        <v>0</v>
      </c>
      <c r="F628" s="75">
        <f>IF(Observaciones!$F627&gt;0.05*Constantes!$D$18,((Observaciones!$F627-0.05*Constantes!$D$18)^2)/(Observaciones!$F627+0.95*Constantes!$D$18),0)</f>
        <v>0</v>
      </c>
      <c r="G628" s="75">
        <f>MAX(0,H627+Observaciones!$F627-F628-Constantes!$D$13)</f>
        <v>0</v>
      </c>
      <c r="H628" s="75">
        <f>H627+Observaciones!$F627-F628-E628-G628-I627</f>
        <v>25.500000000000004</v>
      </c>
      <c r="I628" s="75">
        <f>MAX(0,(H628-Constantes!$D$14)*(1-EXP(-Constantes!$D$22)))</f>
        <v>0</v>
      </c>
      <c r="J628" s="75">
        <f t="shared" si="81"/>
        <v>102.50863401090501</v>
      </c>
      <c r="K628" s="75">
        <f>MAX(0,(J628-Constantes!$D$13)*(1-EXP(-Constantes!$D$23)))</f>
        <v>0.42832492237349556</v>
      </c>
      <c r="L628" s="75">
        <f t="shared" si="82"/>
        <v>0.42832492237349556</v>
      </c>
      <c r="M628" s="75">
        <f>0.0526*F628*Observaciones!$F627^1.218</f>
        <v>0</v>
      </c>
      <c r="N628" s="75">
        <f>M628*Constantes!$D$38</f>
        <v>0</v>
      </c>
      <c r="O628" s="75">
        <f t="shared" si="83"/>
        <v>0</v>
      </c>
      <c r="P628" s="15"/>
      <c r="Q628" s="120">
        <v>622</v>
      </c>
      <c r="R628" s="146">
        <f>ETo!$I627*((1-Constantes!$E$19)*ETo!$K627+ETo!$L627)</f>
        <v>1.5441211379861013</v>
      </c>
      <c r="S628" s="121">
        <f>MIN(R628*Constantes!$E$17,0.8*(V627+Observaciones!$F627-T628-U628-Constantes!$D$14))</f>
        <v>0</v>
      </c>
      <c r="T628" s="121">
        <f>IF(Observaciones!$F627&gt;0.05*Constantes!$E$18,((Observaciones!$F627-0.05*Constantes!$E$18)^2)/(Observaciones!$F627+0.95*Constantes!$E$18),0)</f>
        <v>0</v>
      </c>
      <c r="U628" s="121">
        <f>MAX(0,V627+Observaciones!$F627-T628-Constantes!$D$13)</f>
        <v>0</v>
      </c>
      <c r="V628" s="121">
        <f>V627+Observaciones!$F627-T628-S628-U628-W627</f>
        <v>25.500000000000004</v>
      </c>
      <c r="W628" s="121">
        <f>MAX(0,(V628-Constantes!$D$14)*(1-EXP(-Constantes!$D$22)))</f>
        <v>0</v>
      </c>
      <c r="X628" s="119">
        <f>X627+(Entradas!$E$19*U628-Y627)/(800*Entradas!$D$44)</f>
        <v>0</v>
      </c>
      <c r="Y628" s="119">
        <f>8000*Entradas!$D$45*X628/Constantes!$E$32</f>
        <v>0</v>
      </c>
      <c r="Z628" s="119">
        <f>10*Escenarios!$E$11*T628</f>
        <v>0</v>
      </c>
      <c r="AA628" s="119">
        <f>10*Escenarios!$E$11*Y628</f>
        <v>0</v>
      </c>
      <c r="AB628" s="119">
        <f>0.001*Observaciones!$F627*Escenarios!$E$9</f>
        <v>0</v>
      </c>
      <c r="AC628" s="119">
        <f>Observaciones!$I627</f>
        <v>0</v>
      </c>
      <c r="AD628" s="119">
        <f>MIN(0.0005*ETo!$M627*Escenarios!$E$9*(AH627/Constantes!$E$27)^(2/3),AH627+Z628+AA628+AB628+AC628)</f>
        <v>3.5379203393586445</v>
      </c>
      <c r="AE628" s="119">
        <f>MIN(Constantes!$E$26*(AH627/Constantes!$E$27)^(2/3),AH627+Z628+AA628+AB628+AC628-AD628)</f>
        <v>15.311542086504017</v>
      </c>
      <c r="AF628" s="119">
        <f>MIN(Entradas!$E$20,AH627+Z628+AA628+AB628+AC628-AD628-AE628)</f>
        <v>1</v>
      </c>
      <c r="AG628" s="119">
        <f>MAX(0,AH627+Z628+AA628+AB628+AC628-AD628-AE628-AF628-Constantes!$E$27)</f>
        <v>0</v>
      </c>
      <c r="AH628" s="119">
        <f t="shared" si="84"/>
        <v>4445.8772903073195</v>
      </c>
      <c r="AI628" s="119">
        <f>(Escenarios!$E$11*S628+0.1*AD628)/(Escenarios!$E$12)</f>
        <v>1.0108343826738983E-2</v>
      </c>
      <c r="AJ628" s="119">
        <f>AG628/10/Escenarios!$E$12</f>
        <v>0</v>
      </c>
      <c r="AK628" s="119">
        <f>(Escenarios!$E$11*U628+0.1*AE628)/(Escenarios!$E$12)</f>
        <v>4.374726310429719E-2</v>
      </c>
      <c r="AL628" s="121">
        <f t="shared" si="85"/>
        <v>108.65648189395942</v>
      </c>
      <c r="AM628" s="121">
        <f>MAX(0,(AL628-Constantes!$D$13)*(1-EXP(-Constantes!$D$23)))</f>
        <v>0.47079120967810295</v>
      </c>
      <c r="AN628" s="121">
        <f>AJ628+W628*Escenarios!$E$11/Escenarios!$E$12+AM628</f>
        <v>0.47079120967810295</v>
      </c>
      <c r="AO628" s="121">
        <f>0.0526*AJ628*Observaciones!$F627^1.218</f>
        <v>0</v>
      </c>
      <c r="AP628" s="121">
        <f>AO628*Constantes!$E$38</f>
        <v>0</v>
      </c>
      <c r="AQ628" s="121">
        <f t="shared" si="86"/>
        <v>0</v>
      </c>
      <c r="AR628" s="15"/>
      <c r="AS628" s="74">
        <v>622</v>
      </c>
      <c r="AT628" s="146">
        <f>ETo!$I627*((1-Constantes!$F$19)*ETo!$K627+ETo!$L627)</f>
        <v>1.5448234392570959</v>
      </c>
      <c r="AU628" s="121">
        <f>MIN(AT628*Constantes!$F$17,0.8*(AX627+Observaciones!$F627-AV628-AW628-Constantes!$D$14))</f>
        <v>0</v>
      </c>
      <c r="AV628" s="121">
        <f>IF(Observaciones!$F627&gt;0.05*Constantes!$F$18,((Observaciones!$F627-0.05*Constantes!$F$18)^2)/(Observaciones!$F627+0.95*Constantes!$F$18),0)</f>
        <v>0</v>
      </c>
      <c r="AW628" s="121">
        <f>MAX(0,AX627+Observaciones!$F627-AV628-Constantes!$D$13)</f>
        <v>0</v>
      </c>
      <c r="AX628" s="121">
        <f>AX627+Observaciones!$F627-AV628-AU628-AW628-AY627</f>
        <v>25.500000000000004</v>
      </c>
      <c r="AY628" s="121">
        <f>MAX(0,(AX628-Constantes!$D$14)*(1-EXP(-Constantes!$D$22)))</f>
        <v>0</v>
      </c>
      <c r="AZ628" s="119">
        <f>AZ627+(Entradas!$F$19*AW628-BA627)/(800*Entradas!$D$44)</f>
        <v>0</v>
      </c>
      <c r="BA628" s="119">
        <f>8000*Entradas!$D$45*AZ628/Constantes!$F$32</f>
        <v>0</v>
      </c>
      <c r="BB628" s="119">
        <f>10*Escenarios!$F$11*AV628</f>
        <v>0</v>
      </c>
      <c r="BC628" s="119">
        <f>10*Escenarios!$F$11*BA628</f>
        <v>0</v>
      </c>
      <c r="BD628" s="119">
        <f>0.001*Observaciones!$F627*Escenarios!$F$9</f>
        <v>0</v>
      </c>
      <c r="BE628" s="119">
        <f>Observaciones!$I627</f>
        <v>0</v>
      </c>
      <c r="BF628" s="119">
        <f>MIN(0.0005*ETo!$M627*Escenarios!$F$9*(BJ627/Constantes!$F$27)^(2/3),BJ627+BB628+BE628+BC628+BD628)</f>
        <v>2.8177182038272988</v>
      </c>
      <c r="BG628" s="119">
        <f>MIN(Constantes!$F$26*(BJ627/Constantes!$F$27)^(2/3),BJ627+BB628+BC628+BD628+BE628-BF628)</f>
        <v>12.194624730762389</v>
      </c>
      <c r="BH628" s="119">
        <f>MIN(Entradas!$F$20,BJ627+BB628+BC628+BD628+BE628-BF628-BG628)</f>
        <v>1</v>
      </c>
      <c r="BI628" s="119">
        <f>MAX(0,BJ627+BB628+BC628+BD628+BE628-BF628-BG628-BH628-Constantes!$F$27)</f>
        <v>0</v>
      </c>
      <c r="BJ628" s="119">
        <f t="shared" si="87"/>
        <v>380.74632244366791</v>
      </c>
      <c r="BK628" s="119">
        <f>(Escenarios!$F$11*AU628+0.1*BF628)/(Escenarios!$F$12)</f>
        <v>8.0506234395065681E-3</v>
      </c>
      <c r="BL628" s="119">
        <f>BI628/10/Escenarios!$F$12</f>
        <v>0</v>
      </c>
      <c r="BM628" s="119">
        <f>(Escenarios!$F$11*AW628+0.1*BG628)/(Escenarios!$F$12)</f>
        <v>3.4841784945035398E-2</v>
      </c>
      <c r="BN628" s="121">
        <f t="shared" si="88"/>
        <v>114.35629765799675</v>
      </c>
      <c r="BO628" s="121">
        <f>MAX(0,(BN628-Constantes!$D$13)*(1-EXP(-Constantes!$D$23)))</f>
        <v>0.51016271307624528</v>
      </c>
      <c r="BP628" s="121">
        <f>BL628+AY628*Escenarios!$F$11/Escenarios!$F$12+BO628</f>
        <v>0.51016271307624528</v>
      </c>
      <c r="BQ628" s="121">
        <f>0.0526*BL628*Observaciones!$F627^1.218</f>
        <v>0</v>
      </c>
      <c r="BR628" s="121">
        <f>BQ628*Constantes!$F$38</f>
        <v>0</v>
      </c>
      <c r="BS628" s="121">
        <f t="shared" si="89"/>
        <v>0</v>
      </c>
      <c r="BT628" s="15"/>
      <c r="BU628" s="74">
        <v>622</v>
      </c>
      <c r="BV628" s="75">
        <f>0.0526*Observaciones!$F627^2.218</f>
        <v>0</v>
      </c>
      <c r="BW628" s="75">
        <f>IF(Observaciones!$F627&gt;0.05*$CA$7,((Observaciones!$F627-0.05*$CA$7)^2)/(Observaciones!$F627+0.95*$CA$7),0)</f>
        <v>0</v>
      </c>
      <c r="BX628" s="75">
        <f>0.0526*BW628*Observaciones!$F627^1.218</f>
        <v>0</v>
      </c>
      <c r="BY628" s="27"/>
      <c r="BZ628" s="27"/>
      <c r="CA628" s="103"/>
      <c r="CB628" s="37"/>
    </row>
    <row r="629" spans="2:80" s="2" customFormat="1" ht="14.5" x14ac:dyDescent="0.35">
      <c r="B629" s="36"/>
      <c r="C629" s="74">
        <v>623</v>
      </c>
      <c r="D629" s="146">
        <f>ETo!$I628*((1-Constantes!$D$19)*ETo!$K628+ETo!$L628)</f>
        <v>1.6252308547803485</v>
      </c>
      <c r="E629" s="75">
        <f>MIN(D629*Constantes!$D$17,0.8*(H628+Observaciones!$F628-F629-G629-Constantes!$D$14))</f>
        <v>0</v>
      </c>
      <c r="F629" s="75">
        <f>IF(Observaciones!$F628&gt;0.05*Constantes!$D$18,((Observaciones!$F628-0.05*Constantes!$D$18)^2)/(Observaciones!$F628+0.95*Constantes!$D$18),0)</f>
        <v>0</v>
      </c>
      <c r="G629" s="75">
        <f>MAX(0,H628+Observaciones!$F628-F629-Constantes!$D$13)</f>
        <v>0</v>
      </c>
      <c r="H629" s="75">
        <f>H628+Observaciones!$F628-F629-E629-G629-I628</f>
        <v>25.500000000000004</v>
      </c>
      <c r="I629" s="75">
        <f>MAX(0,(H629-Constantes!$D$14)*(1-EXP(-Constantes!$D$22)))</f>
        <v>0</v>
      </c>
      <c r="J629" s="75">
        <f t="shared" si="81"/>
        <v>102.08030908853152</v>
      </c>
      <c r="K629" s="75">
        <f>MAX(0,(J629-Constantes!$D$13)*(1-EXP(-Constantes!$D$23)))</f>
        <v>0.42536626601776945</v>
      </c>
      <c r="L629" s="75">
        <f t="shared" si="82"/>
        <v>0.42536626601776945</v>
      </c>
      <c r="M629" s="75">
        <f>0.0526*F629*Observaciones!$F628^1.218</f>
        <v>0</v>
      </c>
      <c r="N629" s="75">
        <f>M629*Constantes!$D$38</f>
        <v>0</v>
      </c>
      <c r="O629" s="75">
        <f t="shared" si="83"/>
        <v>0</v>
      </c>
      <c r="P629" s="15"/>
      <c r="Q629" s="120">
        <v>623</v>
      </c>
      <c r="R629" s="146">
        <f>ETo!$I628*((1-Constantes!$E$19)*ETo!$K628+ETo!$L628)</f>
        <v>1.6254637602172939</v>
      </c>
      <c r="S629" s="121">
        <f>MIN(R629*Constantes!$E$17,0.8*(V628+Observaciones!$F628-T629-U629-Constantes!$D$14))</f>
        <v>0</v>
      </c>
      <c r="T629" s="121">
        <f>IF(Observaciones!$F628&gt;0.05*Constantes!$E$18,((Observaciones!$F628-0.05*Constantes!$E$18)^2)/(Observaciones!$F628+0.95*Constantes!$E$18),0)</f>
        <v>0</v>
      </c>
      <c r="U629" s="121">
        <f>MAX(0,V628+Observaciones!$F628-T629-Constantes!$D$13)</f>
        <v>0</v>
      </c>
      <c r="V629" s="121">
        <f>V628+Observaciones!$F628-T629-S629-U629-W628</f>
        <v>25.500000000000004</v>
      </c>
      <c r="W629" s="121">
        <f>MAX(0,(V629-Constantes!$D$14)*(1-EXP(-Constantes!$D$22)))</f>
        <v>0</v>
      </c>
      <c r="X629" s="119">
        <f>X628+(Entradas!$E$19*U629-Y628)/(800*Entradas!$D$44)</f>
        <v>0</v>
      </c>
      <c r="Y629" s="119">
        <f>8000*Entradas!$D$45*X629/Constantes!$E$32</f>
        <v>0</v>
      </c>
      <c r="Z629" s="119">
        <f>10*Escenarios!$E$11*T629</f>
        <v>0</v>
      </c>
      <c r="AA629" s="119">
        <f>10*Escenarios!$E$11*Y629</f>
        <v>0</v>
      </c>
      <c r="AB629" s="119">
        <f>0.001*Observaciones!$F628*Escenarios!$E$9</f>
        <v>0</v>
      </c>
      <c r="AC629" s="119">
        <f>Observaciones!$I628</f>
        <v>0</v>
      </c>
      <c r="AD629" s="119">
        <f>MIN(0.0005*ETo!$M628*Escenarios!$E$9*(AH628/Constantes!$E$27)^(2/3),AH628+Z629+AA629+AB629+AC629)</f>
        <v>3.7147097476460549</v>
      </c>
      <c r="AE629" s="119">
        <f>MIN(Constantes!$E$26*(AH628/Constantes!$E$27)^(2/3),AH628+Z629+AA629+AB629+AC629-AD629)</f>
        <v>15.266136789274809</v>
      </c>
      <c r="AF629" s="119">
        <f>MIN(Entradas!$E$20,AH628+Z629+AA629+AB629+AC629-AD629-AE629)</f>
        <v>1</v>
      </c>
      <c r="AG629" s="119">
        <f>MAX(0,AH628+Z629+AA629+AB629+AC629-AD629-AE629-AF629-Constantes!$E$27)</f>
        <v>0</v>
      </c>
      <c r="AH629" s="119">
        <f t="shared" si="84"/>
        <v>4425.896443770398</v>
      </c>
      <c r="AI629" s="119">
        <f>(Escenarios!$E$11*S629+0.1*AD629)/(Escenarios!$E$12)</f>
        <v>1.0613456421845871E-2</v>
      </c>
      <c r="AJ629" s="119">
        <f>AG629/10/Escenarios!$E$12</f>
        <v>0</v>
      </c>
      <c r="AK629" s="119">
        <f>(Escenarios!$E$11*U629+0.1*AE629)/(Escenarios!$E$12)</f>
        <v>4.3617533683642309E-2</v>
      </c>
      <c r="AL629" s="121">
        <f t="shared" si="85"/>
        <v>108.22930821796497</v>
      </c>
      <c r="AM629" s="121">
        <f>MAX(0,(AL629-Constantes!$D$13)*(1-EXP(-Constantes!$D$23)))</f>
        <v>0.46784050556199314</v>
      </c>
      <c r="AN629" s="121">
        <f>AJ629+W629*Escenarios!$E$11/Escenarios!$E$12+AM629</f>
        <v>0.46784050556199314</v>
      </c>
      <c r="AO629" s="121">
        <f>0.0526*AJ629*Observaciones!$F628^1.218</f>
        <v>0</v>
      </c>
      <c r="AP629" s="121">
        <f>AO629*Constantes!$E$38</f>
        <v>0</v>
      </c>
      <c r="AQ629" s="121">
        <f t="shared" si="86"/>
        <v>0</v>
      </c>
      <c r="AR629" s="15"/>
      <c r="AS629" s="74">
        <v>623</v>
      </c>
      <c r="AT629" s="146">
        <f>ETo!$I628*((1-Constantes!$F$19)*ETo!$K628+ETo!$L628)</f>
        <v>1.6262048229712118</v>
      </c>
      <c r="AU629" s="121">
        <f>MIN(AT629*Constantes!$F$17,0.8*(AX628+Observaciones!$F628-AV629-AW629-Constantes!$D$14))</f>
        <v>0</v>
      </c>
      <c r="AV629" s="121">
        <f>IF(Observaciones!$F628&gt;0.05*Constantes!$F$18,((Observaciones!$F628-0.05*Constantes!$F$18)^2)/(Observaciones!$F628+0.95*Constantes!$F$18),0)</f>
        <v>0</v>
      </c>
      <c r="AW629" s="121">
        <f>MAX(0,AX628+Observaciones!$F628-AV629-Constantes!$D$13)</f>
        <v>0</v>
      </c>
      <c r="AX629" s="121">
        <f>AX628+Observaciones!$F628-AV629-AU629-AW629-AY628</f>
        <v>25.500000000000004</v>
      </c>
      <c r="AY629" s="121">
        <f>MAX(0,(AX629-Constantes!$D$14)*(1-EXP(-Constantes!$D$22)))</f>
        <v>0</v>
      </c>
      <c r="AZ629" s="119">
        <f>AZ628+(Entradas!$F$19*AW629-BA628)/(800*Entradas!$D$44)</f>
        <v>0</v>
      </c>
      <c r="BA629" s="119">
        <f>8000*Entradas!$D$45*AZ629/Constantes!$F$32</f>
        <v>0</v>
      </c>
      <c r="BB629" s="119">
        <f>10*Escenarios!$F$11*AV629</f>
        <v>0</v>
      </c>
      <c r="BC629" s="119">
        <f>10*Escenarios!$F$11*BA629</f>
        <v>0</v>
      </c>
      <c r="BD629" s="119">
        <f>0.001*Observaciones!$F628*Escenarios!$F$9</f>
        <v>0</v>
      </c>
      <c r="BE629" s="119">
        <f>Observaciones!$I628</f>
        <v>0</v>
      </c>
      <c r="BF629" s="119">
        <f>MIN(0.0005*ETo!$M628*Escenarios!$F$9*(BJ628/Constantes!$F$27)^(2/3),BJ628+BB629+BE629+BC629+BD629)</f>
        <v>2.8869352308143816</v>
      </c>
      <c r="BG629" s="119">
        <f>MIN(Constantes!$F$26*(BJ628/Constantes!$F$27)^(2/3),BJ628+BB629+BC629+BD629+BE629-BF629)</f>
        <v>11.864277730801673</v>
      </c>
      <c r="BH629" s="119">
        <f>MIN(Entradas!$F$20,BJ628+BB629+BC629+BD629+BE629-BF629-BG629)</f>
        <v>1</v>
      </c>
      <c r="BI629" s="119">
        <f>MAX(0,BJ628+BB629+BC629+BD629+BE629-BF629-BG629-BH629-Constantes!$F$27)</f>
        <v>0</v>
      </c>
      <c r="BJ629" s="119">
        <f t="shared" si="87"/>
        <v>364.99510948205182</v>
      </c>
      <c r="BK629" s="119">
        <f>(Escenarios!$F$11*AU629+0.1*BF629)/(Escenarios!$F$12)</f>
        <v>8.2483863737553773E-3</v>
      </c>
      <c r="BL629" s="119">
        <f>BI629/10/Escenarios!$F$12</f>
        <v>0</v>
      </c>
      <c r="BM629" s="119">
        <f>(Escenarios!$F$11*AW629+0.1*BG629)/(Escenarios!$F$12)</f>
        <v>3.3897936373719066E-2</v>
      </c>
      <c r="BN629" s="121">
        <f t="shared" si="88"/>
        <v>113.88003288129423</v>
      </c>
      <c r="BO629" s="121">
        <f>MAX(0,(BN629-Constantes!$D$13)*(1-EXP(-Constantes!$D$23)))</f>
        <v>0.50687291195799355</v>
      </c>
      <c r="BP629" s="121">
        <f>BL629+AY629*Escenarios!$F$11/Escenarios!$F$12+BO629</f>
        <v>0.50687291195799355</v>
      </c>
      <c r="BQ629" s="121">
        <f>0.0526*BL629*Observaciones!$F628^1.218</f>
        <v>0</v>
      </c>
      <c r="BR629" s="121">
        <f>BQ629*Constantes!$F$38</f>
        <v>0</v>
      </c>
      <c r="BS629" s="121">
        <f t="shared" si="89"/>
        <v>0</v>
      </c>
      <c r="BT629" s="15"/>
      <c r="BU629" s="74">
        <v>623</v>
      </c>
      <c r="BV629" s="75">
        <f>0.0526*Observaciones!$F628^2.218</f>
        <v>0</v>
      </c>
      <c r="BW629" s="75">
        <f>IF(Observaciones!$F628&gt;0.05*$CA$7,((Observaciones!$F628-0.05*$CA$7)^2)/(Observaciones!$F628+0.95*$CA$7),0)</f>
        <v>0</v>
      </c>
      <c r="BX629" s="75">
        <f>0.0526*BW629*Observaciones!$F628^1.218</f>
        <v>0</v>
      </c>
      <c r="BY629" s="27"/>
      <c r="BZ629" s="27"/>
      <c r="CA629" s="103"/>
      <c r="CB629" s="37"/>
    </row>
    <row r="630" spans="2:80" s="2" customFormat="1" ht="14.5" x14ac:dyDescent="0.35">
      <c r="B630" s="36"/>
      <c r="C630" s="74">
        <v>624</v>
      </c>
      <c r="D630" s="146">
        <f>ETo!$I629*((1-Constantes!$D$19)*ETo!$K629+ETo!$L629)</f>
        <v>1.5806934312993377</v>
      </c>
      <c r="E630" s="75">
        <f>MIN(D630*Constantes!$D$17,0.8*(H629+Observaciones!$F629-F630-G630-Constantes!$D$14))</f>
        <v>0</v>
      </c>
      <c r="F630" s="75">
        <f>IF(Observaciones!$F629&gt;0.05*Constantes!$D$18,((Observaciones!$F629-0.05*Constantes!$D$18)^2)/(Observaciones!$F629+0.95*Constantes!$D$18),0)</f>
        <v>0</v>
      </c>
      <c r="G630" s="75">
        <f>MAX(0,H629+Observaciones!$F629-F630-Constantes!$D$13)</f>
        <v>0</v>
      </c>
      <c r="H630" s="75">
        <f>H629+Observaciones!$F629-F630-E630-G630-I629</f>
        <v>25.500000000000004</v>
      </c>
      <c r="I630" s="75">
        <f>MAX(0,(H630-Constantes!$D$14)*(1-EXP(-Constantes!$D$22)))</f>
        <v>0</v>
      </c>
      <c r="J630" s="75">
        <f t="shared" si="81"/>
        <v>101.65494282251375</v>
      </c>
      <c r="K630" s="75">
        <f>MAX(0,(J630-Constantes!$D$13)*(1-EXP(-Constantes!$D$23)))</f>
        <v>0.42242804659432071</v>
      </c>
      <c r="L630" s="75">
        <f t="shared" si="82"/>
        <v>0.42242804659432071</v>
      </c>
      <c r="M630" s="75">
        <f>0.0526*F630*Observaciones!$F629^1.218</f>
        <v>0</v>
      </c>
      <c r="N630" s="75">
        <f>M630*Constantes!$D$38</f>
        <v>0</v>
      </c>
      <c r="O630" s="75">
        <f t="shared" si="83"/>
        <v>0</v>
      </c>
      <c r="P630" s="15"/>
      <c r="Q630" s="120">
        <v>624</v>
      </c>
      <c r="R630" s="146">
        <f>ETo!$I629*((1-Constantes!$E$19)*ETo!$K629+ETo!$L629)</f>
        <v>1.5809191204445063</v>
      </c>
      <c r="S630" s="121">
        <f>MIN(R630*Constantes!$E$17,0.8*(V629+Observaciones!$F629-T630-U630-Constantes!$D$14))</f>
        <v>0</v>
      </c>
      <c r="T630" s="121">
        <f>IF(Observaciones!$F629&gt;0.05*Constantes!$E$18,((Observaciones!$F629-0.05*Constantes!$E$18)^2)/(Observaciones!$F629+0.95*Constantes!$E$18),0)</f>
        <v>0</v>
      </c>
      <c r="U630" s="121">
        <f>MAX(0,V629+Observaciones!$F629-T630-Constantes!$D$13)</f>
        <v>0</v>
      </c>
      <c r="V630" s="121">
        <f>V629+Observaciones!$F629-T630-S630-U630-W629</f>
        <v>25.500000000000004</v>
      </c>
      <c r="W630" s="121">
        <f>MAX(0,(V630-Constantes!$D$14)*(1-EXP(-Constantes!$D$22)))</f>
        <v>0</v>
      </c>
      <c r="X630" s="119">
        <f>X629+(Entradas!$E$19*U630-Y629)/(800*Entradas!$D$44)</f>
        <v>0</v>
      </c>
      <c r="Y630" s="119">
        <f>8000*Entradas!$D$45*X630/Constantes!$E$32</f>
        <v>0</v>
      </c>
      <c r="Z630" s="119">
        <f>10*Escenarios!$E$11*T630</f>
        <v>0</v>
      </c>
      <c r="AA630" s="119">
        <f>10*Escenarios!$E$11*Y630</f>
        <v>0</v>
      </c>
      <c r="AB630" s="119">
        <f>0.001*Observaciones!$F629*Escenarios!$E$9</f>
        <v>0</v>
      </c>
      <c r="AC630" s="119">
        <f>Observaciones!$I629</f>
        <v>0</v>
      </c>
      <c r="AD630" s="119">
        <f>MIN(0.0005*ETo!$M629*Escenarios!$E$9*(AH629/Constantes!$E$27)^(2/3),AH629+Z630+AA630+AB630+AC630)</f>
        <v>3.599890593761899</v>
      </c>
      <c r="AE630" s="119">
        <f>MIN(Constantes!$E$26*(AH629/Constantes!$E$27)^(2/3),AH629+Z630+AA630+AB630+AC630-AD630)</f>
        <v>15.220362655315991</v>
      </c>
      <c r="AF630" s="119">
        <f>MIN(Entradas!$E$20,AH629+Z630+AA630+AB630+AC630-AD630-AE630)</f>
        <v>1</v>
      </c>
      <c r="AG630" s="119">
        <f>MAX(0,AH629+Z630+AA630+AB630+AC630-AD630-AE630-AF630-Constantes!$E$27)</f>
        <v>0</v>
      </c>
      <c r="AH630" s="119">
        <f t="shared" si="84"/>
        <v>4406.0761905213194</v>
      </c>
      <c r="AI630" s="119">
        <f>(Escenarios!$E$11*S630+0.1*AD630)/(Escenarios!$E$12)</f>
        <v>1.0285401696462569E-2</v>
      </c>
      <c r="AJ630" s="119">
        <f>AG630/10/Escenarios!$E$12</f>
        <v>0</v>
      </c>
      <c r="AK630" s="119">
        <f>(Escenarios!$E$11*U630+0.1*AE630)/(Escenarios!$E$12)</f>
        <v>4.3486750443759978E-2</v>
      </c>
      <c r="AL630" s="121">
        <f t="shared" si="85"/>
        <v>107.80495446284674</v>
      </c>
      <c r="AM630" s="121">
        <f>MAX(0,(AL630-Constantes!$D$13)*(1-EXP(-Constantes!$D$23)))</f>
        <v>0.464909280062203</v>
      </c>
      <c r="AN630" s="121">
        <f>AJ630+W630*Escenarios!$E$11/Escenarios!$E$12+AM630</f>
        <v>0.464909280062203</v>
      </c>
      <c r="AO630" s="121">
        <f>0.0526*AJ630*Observaciones!$F629^1.218</f>
        <v>0</v>
      </c>
      <c r="AP630" s="121">
        <f>AO630*Constantes!$E$38</f>
        <v>0</v>
      </c>
      <c r="AQ630" s="121">
        <f t="shared" si="86"/>
        <v>0</v>
      </c>
      <c r="AR630" s="15"/>
      <c r="AS630" s="74">
        <v>624</v>
      </c>
      <c r="AT630" s="146">
        <f>ETo!$I629*((1-Constantes!$F$19)*ETo!$K629+ETo!$L629)</f>
        <v>1.5816372222700446</v>
      </c>
      <c r="AU630" s="121">
        <f>MIN(AT630*Constantes!$F$17,0.8*(AX629+Observaciones!$F629-AV630-AW630-Constantes!$D$14))</f>
        <v>0</v>
      </c>
      <c r="AV630" s="121">
        <f>IF(Observaciones!$F629&gt;0.05*Constantes!$F$18,((Observaciones!$F629-0.05*Constantes!$F$18)^2)/(Observaciones!$F629+0.95*Constantes!$F$18),0)</f>
        <v>0</v>
      </c>
      <c r="AW630" s="121">
        <f>MAX(0,AX629+Observaciones!$F629-AV630-Constantes!$D$13)</f>
        <v>0</v>
      </c>
      <c r="AX630" s="121">
        <f>AX629+Observaciones!$F629-AV630-AU630-AW630-AY629</f>
        <v>25.500000000000004</v>
      </c>
      <c r="AY630" s="121">
        <f>MAX(0,(AX630-Constantes!$D$14)*(1-EXP(-Constantes!$D$22)))</f>
        <v>0</v>
      </c>
      <c r="AZ630" s="119">
        <f>AZ629+(Entradas!$F$19*AW630-BA629)/(800*Entradas!$D$44)</f>
        <v>0</v>
      </c>
      <c r="BA630" s="119">
        <f>8000*Entradas!$D$45*AZ630/Constantes!$F$32</f>
        <v>0</v>
      </c>
      <c r="BB630" s="119">
        <f>10*Escenarios!$F$11*AV630</f>
        <v>0</v>
      </c>
      <c r="BC630" s="119">
        <f>10*Escenarios!$F$11*BA630</f>
        <v>0</v>
      </c>
      <c r="BD630" s="119">
        <f>0.001*Observaciones!$F629*Escenarios!$F$9</f>
        <v>0</v>
      </c>
      <c r="BE630" s="119">
        <f>Observaciones!$I629</f>
        <v>0</v>
      </c>
      <c r="BF630" s="119">
        <f>MIN(0.0005*ETo!$M629*Escenarios!$F$9*(BJ629/Constantes!$F$27)^(2/3),BJ629+BB630+BE630+BC630+BD630)</f>
        <v>2.7281808633060147</v>
      </c>
      <c r="BG630" s="119">
        <f>MIN(Constantes!$F$26*(BJ629/Constantes!$F$27)^(2/3),BJ629+BB630+BC630+BD630+BE630-BF630)</f>
        <v>11.534767806767698</v>
      </c>
      <c r="BH630" s="119">
        <f>MIN(Entradas!$F$20,BJ629+BB630+BC630+BD630+BE630-BF630-BG630)</f>
        <v>1</v>
      </c>
      <c r="BI630" s="119">
        <f>MAX(0,BJ629+BB630+BC630+BD630+BE630-BF630-BG630-BH630-Constantes!$F$27)</f>
        <v>0</v>
      </c>
      <c r="BJ630" s="119">
        <f t="shared" si="87"/>
        <v>349.73216081197808</v>
      </c>
      <c r="BK630" s="119">
        <f>(Escenarios!$F$11*AU630+0.1*BF630)/(Escenarios!$F$12)</f>
        <v>7.7948024665886141E-3</v>
      </c>
      <c r="BL630" s="119">
        <f>BI630/10/Escenarios!$F$12</f>
        <v>0</v>
      </c>
      <c r="BM630" s="119">
        <f>(Escenarios!$F$11*AW630+0.1*BG630)/(Escenarios!$F$12)</f>
        <v>3.2956479447907708E-2</v>
      </c>
      <c r="BN630" s="121">
        <f t="shared" si="88"/>
        <v>113.40611644878413</v>
      </c>
      <c r="BO630" s="121">
        <f>MAX(0,(BN630-Constantes!$D$13)*(1-EXP(-Constantes!$D$23)))</f>
        <v>0.50359933203796647</v>
      </c>
      <c r="BP630" s="121">
        <f>BL630+AY630*Escenarios!$F$11/Escenarios!$F$12+BO630</f>
        <v>0.50359933203796647</v>
      </c>
      <c r="BQ630" s="121">
        <f>0.0526*BL630*Observaciones!$F629^1.218</f>
        <v>0</v>
      </c>
      <c r="BR630" s="121">
        <f>BQ630*Constantes!$F$38</f>
        <v>0</v>
      </c>
      <c r="BS630" s="121">
        <f t="shared" si="89"/>
        <v>0</v>
      </c>
      <c r="BT630" s="15"/>
      <c r="BU630" s="74">
        <v>624</v>
      </c>
      <c r="BV630" s="75">
        <f>0.0526*Observaciones!$F629^2.218</f>
        <v>0</v>
      </c>
      <c r="BW630" s="75">
        <f>IF(Observaciones!$F629&gt;0.05*$CA$7,((Observaciones!$F629-0.05*$CA$7)^2)/(Observaciones!$F629+0.95*$CA$7),0)</f>
        <v>0</v>
      </c>
      <c r="BX630" s="75">
        <f>0.0526*BW630*Observaciones!$F629^1.218</f>
        <v>0</v>
      </c>
      <c r="BY630" s="27"/>
      <c r="BZ630" s="27"/>
      <c r="CA630" s="103"/>
      <c r="CB630" s="37"/>
    </row>
    <row r="631" spans="2:80" s="2" customFormat="1" ht="14.5" x14ac:dyDescent="0.35">
      <c r="B631" s="36"/>
      <c r="C631" s="74">
        <v>625</v>
      </c>
      <c r="D631" s="146">
        <f>ETo!$I630*((1-Constantes!$D$19)*ETo!$K630+ETo!$L630)</f>
        <v>0</v>
      </c>
      <c r="E631" s="75">
        <f>MIN(D631*Constantes!$D$17,0.8*(H630+Observaciones!$F630-F631-G631-Constantes!$D$14))</f>
        <v>0</v>
      </c>
      <c r="F631" s="75">
        <f>IF(Observaciones!$F630&gt;0.05*Constantes!$D$18,((Observaciones!$F630-0.05*Constantes!$D$18)^2)/(Observaciones!$F630+0.95*Constantes!$D$18),0)</f>
        <v>0</v>
      </c>
      <c r="G631" s="75">
        <f>MAX(0,H630+Observaciones!$F630-F631-Constantes!$D$13)</f>
        <v>0</v>
      </c>
      <c r="H631" s="75">
        <f>H630+Observaciones!$F630-F631-E631-G631-I630</f>
        <v>25.500000000000004</v>
      </c>
      <c r="I631" s="75">
        <f>MAX(0,(H631-Constantes!$D$14)*(1-EXP(-Constantes!$D$22)))</f>
        <v>0</v>
      </c>
      <c r="J631" s="75">
        <f t="shared" si="81"/>
        <v>101.23251477591943</v>
      </c>
      <c r="K631" s="75">
        <f>MAX(0,(J631-Constantes!$D$13)*(1-EXP(-Constantes!$D$23)))</f>
        <v>0.41951012293494644</v>
      </c>
      <c r="L631" s="75">
        <f t="shared" si="82"/>
        <v>0.41951012293494644</v>
      </c>
      <c r="M631" s="75">
        <f>0.0526*F631*Observaciones!$F630^1.218</f>
        <v>0</v>
      </c>
      <c r="N631" s="75">
        <f>M631*Constantes!$D$38</f>
        <v>0</v>
      </c>
      <c r="O631" s="75">
        <f t="shared" si="83"/>
        <v>0</v>
      </c>
      <c r="P631" s="15"/>
      <c r="Q631" s="120">
        <v>625</v>
      </c>
      <c r="R631" s="146">
        <f>ETo!$I630*((1-Constantes!$E$19)*ETo!$K630+ETo!$L630)</f>
        <v>0</v>
      </c>
      <c r="S631" s="121">
        <f>MIN(R631*Constantes!$E$17,0.8*(V630+Observaciones!$F630-T631-U631-Constantes!$D$14))</f>
        <v>0</v>
      </c>
      <c r="T631" s="121">
        <f>IF(Observaciones!$F630&gt;0.05*Constantes!$E$18,((Observaciones!$F630-0.05*Constantes!$E$18)^2)/(Observaciones!$F630+0.95*Constantes!$E$18),0)</f>
        <v>0</v>
      </c>
      <c r="U631" s="121">
        <f>MAX(0,V630+Observaciones!$F630-T631-Constantes!$D$13)</f>
        <v>0</v>
      </c>
      <c r="V631" s="121">
        <f>V630+Observaciones!$F630-T631-S631-U631-W630</f>
        <v>25.500000000000004</v>
      </c>
      <c r="W631" s="121">
        <f>MAX(0,(V631-Constantes!$D$14)*(1-EXP(-Constantes!$D$22)))</f>
        <v>0</v>
      </c>
      <c r="X631" s="119">
        <f>X630+(Entradas!$E$19*U631-Y630)/(800*Entradas!$D$44)</f>
        <v>0</v>
      </c>
      <c r="Y631" s="119">
        <f>8000*Entradas!$D$45*X631/Constantes!$E$32</f>
        <v>0</v>
      </c>
      <c r="Z631" s="119">
        <f>10*Escenarios!$E$11*T631</f>
        <v>0</v>
      </c>
      <c r="AA631" s="119">
        <f>10*Escenarios!$E$11*Y631</f>
        <v>0</v>
      </c>
      <c r="AB631" s="119">
        <f>0.001*Observaciones!$F630*Escenarios!$E$9</f>
        <v>0</v>
      </c>
      <c r="AC631" s="119">
        <f>Observaciones!$I630</f>
        <v>0</v>
      </c>
      <c r="AD631" s="119">
        <f>MIN(0.0005*ETo!$M630*Escenarios!$E$9*(AH630/Constantes!$E$27)^(2/3),AH630+Z631+AA631+AB631+AC631)</f>
        <v>0</v>
      </c>
      <c r="AE631" s="119">
        <f>MIN(Constantes!$E$26*(AH630/Constantes!$E$27)^(2/3),AH630+Z631+AA631+AB631+AC631-AD631)</f>
        <v>15.174888319536775</v>
      </c>
      <c r="AF631" s="119">
        <f>MIN(Entradas!$E$20,AH630+Z631+AA631+AB631+AC631-AD631-AE631)</f>
        <v>1</v>
      </c>
      <c r="AG631" s="119">
        <f>MAX(0,AH630+Z631+AA631+AB631+AC631-AD631-AE631-AF631-Constantes!$E$27)</f>
        <v>0</v>
      </c>
      <c r="AH631" s="119">
        <f t="shared" si="84"/>
        <v>4389.9013022017825</v>
      </c>
      <c r="AI631" s="119">
        <f>(Escenarios!$E$11*S631+0.1*AD631)/(Escenarios!$E$12)</f>
        <v>0</v>
      </c>
      <c r="AJ631" s="119">
        <f>AG631/10/Escenarios!$E$12</f>
        <v>0</v>
      </c>
      <c r="AK631" s="119">
        <f>(Escenarios!$E$11*U631+0.1*AE631)/(Escenarios!$E$12)</f>
        <v>4.335682377010508E-2</v>
      </c>
      <c r="AL631" s="121">
        <f t="shared" si="85"/>
        <v>107.38340200655465</v>
      </c>
      <c r="AM631" s="121">
        <f>MAX(0,(AL631-Constantes!$D$13)*(1-EXP(-Constantes!$D$23)))</f>
        <v>0.46199740454683663</v>
      </c>
      <c r="AN631" s="121">
        <f>AJ631+W631*Escenarios!$E$11/Escenarios!$E$12+AM631</f>
        <v>0.46199740454683663</v>
      </c>
      <c r="AO631" s="121">
        <f>0.0526*AJ631*Observaciones!$F630^1.218</f>
        <v>0</v>
      </c>
      <c r="AP631" s="121">
        <f>AO631*Constantes!$E$38</f>
        <v>0</v>
      </c>
      <c r="AQ631" s="121">
        <f t="shared" si="86"/>
        <v>0</v>
      </c>
      <c r="AR631" s="15"/>
      <c r="AS631" s="74">
        <v>625</v>
      </c>
      <c r="AT631" s="146">
        <f>ETo!$I630*((1-Constantes!$F$19)*ETo!$K630+ETo!$L630)</f>
        <v>0</v>
      </c>
      <c r="AU631" s="121">
        <f>MIN(AT631*Constantes!$F$17,0.8*(AX630+Observaciones!$F630-AV631-AW631-Constantes!$D$14))</f>
        <v>0</v>
      </c>
      <c r="AV631" s="121">
        <f>IF(Observaciones!$F630&gt;0.05*Constantes!$F$18,((Observaciones!$F630-0.05*Constantes!$F$18)^2)/(Observaciones!$F630+0.95*Constantes!$F$18),0)</f>
        <v>0</v>
      </c>
      <c r="AW631" s="121">
        <f>MAX(0,AX630+Observaciones!$F630-AV631-Constantes!$D$13)</f>
        <v>0</v>
      </c>
      <c r="AX631" s="121">
        <f>AX630+Observaciones!$F630-AV631-AU631-AW631-AY630</f>
        <v>25.500000000000004</v>
      </c>
      <c r="AY631" s="121">
        <f>MAX(0,(AX631-Constantes!$D$14)*(1-EXP(-Constantes!$D$22)))</f>
        <v>0</v>
      </c>
      <c r="AZ631" s="119">
        <f>AZ630+(Entradas!$F$19*AW631-BA630)/(800*Entradas!$D$44)</f>
        <v>0</v>
      </c>
      <c r="BA631" s="119">
        <f>8000*Entradas!$D$45*AZ631/Constantes!$F$32</f>
        <v>0</v>
      </c>
      <c r="BB631" s="119">
        <f>10*Escenarios!$F$11*AV631</f>
        <v>0</v>
      </c>
      <c r="BC631" s="119">
        <f>10*Escenarios!$F$11*BA631</f>
        <v>0</v>
      </c>
      <c r="BD631" s="119">
        <f>0.001*Observaciones!$F630*Escenarios!$F$9</f>
        <v>0</v>
      </c>
      <c r="BE631" s="119">
        <f>Observaciones!$I630</f>
        <v>0</v>
      </c>
      <c r="BF631" s="119">
        <f>MIN(0.0005*ETo!$M630*Escenarios!$F$9*(BJ630/Constantes!$F$27)^(2/3),BJ630+BB631+BE631+BC631+BD631)</f>
        <v>0</v>
      </c>
      <c r="BG631" s="119">
        <f>MIN(Constantes!$F$26*(BJ630/Constantes!$F$27)^(2/3),BJ630+BB631+BC631+BD631+BE631-BF631)</f>
        <v>11.210918803424864</v>
      </c>
      <c r="BH631" s="119">
        <f>MIN(Entradas!$F$20,BJ630+BB631+BC631+BD631+BE631-BF631-BG631)</f>
        <v>1</v>
      </c>
      <c r="BI631" s="119">
        <f>MAX(0,BJ630+BB631+BC631+BD631+BE631-BF631-BG631-BH631-Constantes!$F$27)</f>
        <v>0</v>
      </c>
      <c r="BJ631" s="119">
        <f t="shared" si="87"/>
        <v>337.5212420085532</v>
      </c>
      <c r="BK631" s="119">
        <f>(Escenarios!$F$11*AU631+0.1*BF631)/(Escenarios!$F$12)</f>
        <v>0</v>
      </c>
      <c r="BL631" s="119">
        <f>BI631/10/Escenarios!$F$12</f>
        <v>0</v>
      </c>
      <c r="BM631" s="119">
        <f>(Escenarios!$F$11*AW631+0.1*BG631)/(Escenarios!$F$12)</f>
        <v>3.2031196581213901E-2</v>
      </c>
      <c r="BN631" s="121">
        <f t="shared" si="88"/>
        <v>112.93454831332738</v>
      </c>
      <c r="BO631" s="121">
        <f>MAX(0,(BN631-Constantes!$D$13)*(1-EXP(-Constantes!$D$23)))</f>
        <v>0.5003419729905505</v>
      </c>
      <c r="BP631" s="121">
        <f>BL631+AY631*Escenarios!$F$11/Escenarios!$F$12+BO631</f>
        <v>0.5003419729905505</v>
      </c>
      <c r="BQ631" s="121">
        <f>0.0526*BL631*Observaciones!$F630^1.218</f>
        <v>0</v>
      </c>
      <c r="BR631" s="121">
        <f>BQ631*Constantes!$F$38</f>
        <v>0</v>
      </c>
      <c r="BS631" s="121">
        <f t="shared" si="89"/>
        <v>0</v>
      </c>
      <c r="BT631" s="15"/>
      <c r="BU631" s="74">
        <v>625</v>
      </c>
      <c r="BV631" s="75">
        <f>0.0526*Observaciones!$F630^2.218</f>
        <v>0</v>
      </c>
      <c r="BW631" s="75">
        <f>IF(Observaciones!$F630&gt;0.05*$CA$7,((Observaciones!$F630-0.05*$CA$7)^2)/(Observaciones!$F630+0.95*$CA$7),0)</f>
        <v>0</v>
      </c>
      <c r="BX631" s="75">
        <f>0.0526*BW631*Observaciones!$F630^1.218</f>
        <v>0</v>
      </c>
      <c r="BY631" s="27"/>
      <c r="BZ631" s="27"/>
      <c r="CA631" s="103"/>
      <c r="CB631" s="37"/>
    </row>
    <row r="632" spans="2:80" s="2" customFormat="1" ht="14.5" x14ac:dyDescent="0.35">
      <c r="B632" s="36"/>
      <c r="C632" s="74">
        <v>626</v>
      </c>
      <c r="D632" s="146">
        <f>ETo!$I631*((1-Constantes!$D$19)*ETo!$K631+ETo!$L631)</f>
        <v>0</v>
      </c>
      <c r="E632" s="75">
        <f>MIN(D632*Constantes!$D$17,0.8*(H631+Observaciones!$F631-F632-G632-Constantes!$D$14))</f>
        <v>0</v>
      </c>
      <c r="F632" s="75">
        <f>IF(Observaciones!$F631&gt;0.05*Constantes!$D$18,((Observaciones!$F631-0.05*Constantes!$D$18)^2)/(Observaciones!$F631+0.95*Constantes!$D$18),0)</f>
        <v>0</v>
      </c>
      <c r="G632" s="75">
        <f>MAX(0,H631+Observaciones!$F631-F632-Constantes!$D$13)</f>
        <v>0</v>
      </c>
      <c r="H632" s="75">
        <f>H631+Observaciones!$F631-F632-E632-G632-I631</f>
        <v>25.500000000000004</v>
      </c>
      <c r="I632" s="75">
        <f>MAX(0,(H632-Constantes!$D$14)*(1-EXP(-Constantes!$D$22)))</f>
        <v>0</v>
      </c>
      <c r="J632" s="75">
        <f t="shared" si="81"/>
        <v>100.81300465298447</v>
      </c>
      <c r="K632" s="75">
        <f>MAX(0,(J632-Constantes!$D$13)*(1-EXP(-Constantes!$D$23)))</f>
        <v>0.41661235484656362</v>
      </c>
      <c r="L632" s="75">
        <f t="shared" si="82"/>
        <v>0.41661235484656362</v>
      </c>
      <c r="M632" s="75">
        <f>0.0526*F632*Observaciones!$F631^1.218</f>
        <v>0</v>
      </c>
      <c r="N632" s="75">
        <f>M632*Constantes!$D$38</f>
        <v>0</v>
      </c>
      <c r="O632" s="75">
        <f t="shared" si="83"/>
        <v>0</v>
      </c>
      <c r="P632" s="15"/>
      <c r="Q632" s="120">
        <v>626</v>
      </c>
      <c r="R632" s="146">
        <f>ETo!$I631*((1-Constantes!$E$19)*ETo!$K631+ETo!$L631)</f>
        <v>0</v>
      </c>
      <c r="S632" s="121">
        <f>MIN(R632*Constantes!$E$17,0.8*(V631+Observaciones!$F631-T632-U632-Constantes!$D$14))</f>
        <v>0</v>
      </c>
      <c r="T632" s="121">
        <f>IF(Observaciones!$F631&gt;0.05*Constantes!$E$18,((Observaciones!$F631-0.05*Constantes!$E$18)^2)/(Observaciones!$F631+0.95*Constantes!$E$18),0)</f>
        <v>0</v>
      </c>
      <c r="U632" s="121">
        <f>MAX(0,V631+Observaciones!$F631-T632-Constantes!$D$13)</f>
        <v>0</v>
      </c>
      <c r="V632" s="121">
        <f>V631+Observaciones!$F631-T632-S632-U632-W631</f>
        <v>25.500000000000004</v>
      </c>
      <c r="W632" s="121">
        <f>MAX(0,(V632-Constantes!$D$14)*(1-EXP(-Constantes!$D$22)))</f>
        <v>0</v>
      </c>
      <c r="X632" s="119">
        <f>X631+(Entradas!$E$19*U632-Y631)/(800*Entradas!$D$44)</f>
        <v>0</v>
      </c>
      <c r="Y632" s="119">
        <f>8000*Entradas!$D$45*X632/Constantes!$E$32</f>
        <v>0</v>
      </c>
      <c r="Z632" s="119">
        <f>10*Escenarios!$E$11*T632</f>
        <v>0</v>
      </c>
      <c r="AA632" s="119">
        <f>10*Escenarios!$E$11*Y632</f>
        <v>0</v>
      </c>
      <c r="AB632" s="119">
        <f>0.001*Observaciones!$F631*Escenarios!$E$9</f>
        <v>0</v>
      </c>
      <c r="AC632" s="119">
        <f>Observaciones!$I631</f>
        <v>0</v>
      </c>
      <c r="AD632" s="119">
        <f>MIN(0.0005*ETo!$M631*Escenarios!$E$9*(AH631/Constantes!$E$27)^(2/3),AH631+Z632+AA632+AB632+AC632)</f>
        <v>0</v>
      </c>
      <c r="AE632" s="119">
        <f>MIN(Constantes!$E$26*(AH631/Constantes!$E$27)^(2/3),AH631+Z632+AA632+AB632+AC632-AD632)</f>
        <v>15.137727130268694</v>
      </c>
      <c r="AF632" s="119">
        <f>MIN(Entradas!$E$20,AH631+Z632+AA632+AB632+AC632-AD632-AE632)</f>
        <v>1</v>
      </c>
      <c r="AG632" s="119">
        <f>MAX(0,AH631+Z632+AA632+AB632+AC632-AD632-AE632-AF632-Constantes!$E$27)</f>
        <v>0</v>
      </c>
      <c r="AH632" s="119">
        <f t="shared" si="84"/>
        <v>4373.7635750715135</v>
      </c>
      <c r="AI632" s="119">
        <f>(Escenarios!$E$11*S632+0.1*AD632)/(Escenarios!$E$12)</f>
        <v>0</v>
      </c>
      <c r="AJ632" s="119">
        <f>AG632/10/Escenarios!$E$12</f>
        <v>0</v>
      </c>
      <c r="AK632" s="119">
        <f>(Escenarios!$E$11*U632+0.1*AE632)/(Escenarios!$E$12)</f>
        <v>4.3250648943624841E-2</v>
      </c>
      <c r="AL632" s="121">
        <f t="shared" si="85"/>
        <v>106.96465525095144</v>
      </c>
      <c r="AM632" s="121">
        <f>MAX(0,(AL632-Constantes!$D$13)*(1-EXP(-Constantes!$D$23)))</f>
        <v>0.45910490942178112</v>
      </c>
      <c r="AN632" s="121">
        <f>AJ632+W632*Escenarios!$E$11/Escenarios!$E$12+AM632</f>
        <v>0.45910490942178112</v>
      </c>
      <c r="AO632" s="121">
        <f>0.0526*AJ632*Observaciones!$F631^1.218</f>
        <v>0</v>
      </c>
      <c r="AP632" s="121">
        <f>AO632*Constantes!$E$38</f>
        <v>0</v>
      </c>
      <c r="AQ632" s="121">
        <f t="shared" si="86"/>
        <v>0</v>
      </c>
      <c r="AR632" s="15"/>
      <c r="AS632" s="74">
        <v>626</v>
      </c>
      <c r="AT632" s="146">
        <f>ETo!$I631*((1-Constantes!$F$19)*ETo!$K631+ETo!$L631)</f>
        <v>0</v>
      </c>
      <c r="AU632" s="121">
        <f>MIN(AT632*Constantes!$F$17,0.8*(AX631+Observaciones!$F631-AV632-AW632-Constantes!$D$14))</f>
        <v>0</v>
      </c>
      <c r="AV632" s="121">
        <f>IF(Observaciones!$F631&gt;0.05*Constantes!$F$18,((Observaciones!$F631-0.05*Constantes!$F$18)^2)/(Observaciones!$F631+0.95*Constantes!$F$18),0)</f>
        <v>0</v>
      </c>
      <c r="AW632" s="121">
        <f>MAX(0,AX631+Observaciones!$F631-AV632-Constantes!$D$13)</f>
        <v>0</v>
      </c>
      <c r="AX632" s="121">
        <f>AX631+Observaciones!$F631-AV632-AU632-AW632-AY631</f>
        <v>25.500000000000004</v>
      </c>
      <c r="AY632" s="121">
        <f>MAX(0,(AX632-Constantes!$D$14)*(1-EXP(-Constantes!$D$22)))</f>
        <v>0</v>
      </c>
      <c r="AZ632" s="119">
        <f>AZ631+(Entradas!$F$19*AW632-BA631)/(800*Entradas!$D$44)</f>
        <v>0</v>
      </c>
      <c r="BA632" s="119">
        <f>8000*Entradas!$D$45*AZ632/Constantes!$F$32</f>
        <v>0</v>
      </c>
      <c r="BB632" s="119">
        <f>10*Escenarios!$F$11*AV632</f>
        <v>0</v>
      </c>
      <c r="BC632" s="119">
        <f>10*Escenarios!$F$11*BA632</f>
        <v>0</v>
      </c>
      <c r="BD632" s="119">
        <f>0.001*Observaciones!$F631*Escenarios!$F$9</f>
        <v>0</v>
      </c>
      <c r="BE632" s="119">
        <f>Observaciones!$I631</f>
        <v>0</v>
      </c>
      <c r="BF632" s="119">
        <f>MIN(0.0005*ETo!$M631*Escenarios!$F$9*(BJ631/Constantes!$F$27)^(2/3),BJ631+BB632+BE632+BC632+BD632)</f>
        <v>0</v>
      </c>
      <c r="BG632" s="119">
        <f>MIN(Constantes!$F$26*(BJ631/Constantes!$F$27)^(2/3),BJ631+BB632+BC632+BD632+BE632-BF632)</f>
        <v>10.948422958544393</v>
      </c>
      <c r="BH632" s="119">
        <f>MIN(Entradas!$F$20,BJ631+BB632+BC632+BD632+BE632-BF632-BG632)</f>
        <v>1</v>
      </c>
      <c r="BI632" s="119">
        <f>MAX(0,BJ631+BB632+BC632+BD632+BE632-BF632-BG632-BH632-Constantes!$F$27)</f>
        <v>0</v>
      </c>
      <c r="BJ632" s="119">
        <f t="shared" si="87"/>
        <v>325.57281905000883</v>
      </c>
      <c r="BK632" s="119">
        <f>(Escenarios!$F$11*AU632+0.1*BF632)/(Escenarios!$F$12)</f>
        <v>0</v>
      </c>
      <c r="BL632" s="119">
        <f>BI632/10/Escenarios!$F$12</f>
        <v>0</v>
      </c>
      <c r="BM632" s="119">
        <f>(Escenarios!$F$11*AW632+0.1*BG632)/(Escenarios!$F$12)</f>
        <v>3.1281208452983982E-2</v>
      </c>
      <c r="BN632" s="121">
        <f t="shared" si="88"/>
        <v>112.46548754878981</v>
      </c>
      <c r="BO632" s="121">
        <f>MAX(0,(BN632-Constantes!$D$13)*(1-EXP(-Constantes!$D$23)))</f>
        <v>0.4971019336191998</v>
      </c>
      <c r="BP632" s="121">
        <f>BL632+AY632*Escenarios!$F$11/Escenarios!$F$12+BO632</f>
        <v>0.4971019336191998</v>
      </c>
      <c r="BQ632" s="121">
        <f>0.0526*BL632*Observaciones!$F631^1.218</f>
        <v>0</v>
      </c>
      <c r="BR632" s="121">
        <f>BQ632*Constantes!$F$38</f>
        <v>0</v>
      </c>
      <c r="BS632" s="121">
        <f t="shared" si="89"/>
        <v>0</v>
      </c>
      <c r="BT632" s="15"/>
      <c r="BU632" s="74">
        <v>626</v>
      </c>
      <c r="BV632" s="75">
        <f>0.0526*Observaciones!$F631^2.218</f>
        <v>0</v>
      </c>
      <c r="BW632" s="75">
        <f>IF(Observaciones!$F631&gt;0.05*$CA$7,((Observaciones!$F631-0.05*$CA$7)^2)/(Observaciones!$F631+0.95*$CA$7),0)</f>
        <v>0</v>
      </c>
      <c r="BX632" s="75">
        <f>0.0526*BW632*Observaciones!$F631^1.218</f>
        <v>0</v>
      </c>
      <c r="BY632" s="27"/>
      <c r="BZ632" s="27"/>
      <c r="CA632" s="103"/>
      <c r="CB632" s="37"/>
    </row>
    <row r="633" spans="2:80" s="2" customFormat="1" ht="14.5" x14ac:dyDescent="0.35">
      <c r="B633" s="36"/>
      <c r="C633" s="74">
        <v>627</v>
      </c>
      <c r="D633" s="146">
        <f>ETo!$I632*((1-Constantes!$D$19)*ETo!$K632+ETo!$L632)</f>
        <v>0</v>
      </c>
      <c r="E633" s="75">
        <f>MIN(D633*Constantes!$D$17,0.8*(H632+Observaciones!$F632-F633-G633-Constantes!$D$14))</f>
        <v>0</v>
      </c>
      <c r="F633" s="75">
        <f>IF(Observaciones!$F632&gt;0.05*Constantes!$D$18,((Observaciones!$F632-0.05*Constantes!$D$18)^2)/(Observaciones!$F632+0.95*Constantes!$D$18),0)</f>
        <v>0</v>
      </c>
      <c r="G633" s="75">
        <f>MAX(0,H632+Observaciones!$F632-F633-Constantes!$D$13)</f>
        <v>0</v>
      </c>
      <c r="H633" s="75">
        <f>H632+Observaciones!$F632-F633-E633-G633-I632</f>
        <v>25.500000000000004</v>
      </c>
      <c r="I633" s="75">
        <f>MAX(0,(H633-Constantes!$D$14)*(1-EXP(-Constantes!$D$22)))</f>
        <v>0</v>
      </c>
      <c r="J633" s="75">
        <f t="shared" si="81"/>
        <v>100.39639229813791</v>
      </c>
      <c r="K633" s="75">
        <f>MAX(0,(J633-Constantes!$D$13)*(1-EXP(-Constantes!$D$23)))</f>
        <v>0.4137346031044738</v>
      </c>
      <c r="L633" s="75">
        <f t="shared" si="82"/>
        <v>0.4137346031044738</v>
      </c>
      <c r="M633" s="75">
        <f>0.0526*F633*Observaciones!$F632^1.218</f>
        <v>0</v>
      </c>
      <c r="N633" s="75">
        <f>M633*Constantes!$D$38</f>
        <v>0</v>
      </c>
      <c r="O633" s="75">
        <f t="shared" si="83"/>
        <v>0</v>
      </c>
      <c r="P633" s="15"/>
      <c r="Q633" s="120">
        <v>627</v>
      </c>
      <c r="R633" s="146">
        <f>ETo!$I632*((1-Constantes!$E$19)*ETo!$K632+ETo!$L632)</f>
        <v>0</v>
      </c>
      <c r="S633" s="121">
        <f>MIN(R633*Constantes!$E$17,0.8*(V632+Observaciones!$F632-T633-U633-Constantes!$D$14))</f>
        <v>0</v>
      </c>
      <c r="T633" s="121">
        <f>IF(Observaciones!$F632&gt;0.05*Constantes!$E$18,((Observaciones!$F632-0.05*Constantes!$E$18)^2)/(Observaciones!$F632+0.95*Constantes!$E$18),0)</f>
        <v>0</v>
      </c>
      <c r="U633" s="121">
        <f>MAX(0,V632+Observaciones!$F632-T633-Constantes!$D$13)</f>
        <v>0</v>
      </c>
      <c r="V633" s="121">
        <f>V632+Observaciones!$F632-T633-S633-U633-W632</f>
        <v>25.500000000000004</v>
      </c>
      <c r="W633" s="121">
        <f>MAX(0,(V633-Constantes!$D$14)*(1-EXP(-Constantes!$D$22)))</f>
        <v>0</v>
      </c>
      <c r="X633" s="119">
        <f>X632+(Entradas!$E$19*U633-Y632)/(800*Entradas!$D$44)</f>
        <v>0</v>
      </c>
      <c r="Y633" s="119">
        <f>8000*Entradas!$D$45*X633/Constantes!$E$32</f>
        <v>0</v>
      </c>
      <c r="Z633" s="119">
        <f>10*Escenarios!$E$11*T633</f>
        <v>0</v>
      </c>
      <c r="AA633" s="119">
        <f>10*Escenarios!$E$11*Y633</f>
        <v>0</v>
      </c>
      <c r="AB633" s="119">
        <f>0.001*Observaciones!$F632*Escenarios!$E$9</f>
        <v>0</v>
      </c>
      <c r="AC633" s="119">
        <f>Observaciones!$I632</f>
        <v>0</v>
      </c>
      <c r="AD633" s="119">
        <f>MIN(0.0005*ETo!$M632*Escenarios!$E$9*(AH632/Constantes!$E$27)^(2/3),AH632+Z633+AA633+AB633+AC633)</f>
        <v>0</v>
      </c>
      <c r="AE633" s="119">
        <f>MIN(Constantes!$E$26*(AH632/Constantes!$E$27)^(2/3),AH632+Z633+AA633+AB633+AC633-AD633)</f>
        <v>15.100605805720033</v>
      </c>
      <c r="AF633" s="119">
        <f>MIN(Entradas!$E$20,AH632+Z633+AA633+AB633+AC633-AD633-AE633)</f>
        <v>1</v>
      </c>
      <c r="AG633" s="119">
        <f>MAX(0,AH632+Z633+AA633+AB633+AC633-AD633-AE633-AF633-Constantes!$E$27)</f>
        <v>0</v>
      </c>
      <c r="AH633" s="119">
        <f t="shared" si="84"/>
        <v>4357.6629692657934</v>
      </c>
      <c r="AI633" s="119">
        <f>(Escenarios!$E$11*S633+0.1*AD633)/(Escenarios!$E$12)</f>
        <v>0</v>
      </c>
      <c r="AJ633" s="119">
        <f>AG633/10/Escenarios!$E$12</f>
        <v>0</v>
      </c>
      <c r="AK633" s="119">
        <f>(Escenarios!$E$11*U633+0.1*AE633)/(Escenarios!$E$12)</f>
        <v>4.3144588016342952E-2</v>
      </c>
      <c r="AL633" s="121">
        <f t="shared" si="85"/>
        <v>106.548694929546</v>
      </c>
      <c r="AM633" s="121">
        <f>MAX(0,(AL633-Constantes!$D$13)*(1-EXP(-Constantes!$D$23)))</f>
        <v>0.45623166160366102</v>
      </c>
      <c r="AN633" s="121">
        <f>AJ633+W633*Escenarios!$E$11/Escenarios!$E$12+AM633</f>
        <v>0.45623166160366102</v>
      </c>
      <c r="AO633" s="121">
        <f>0.0526*AJ633*Observaciones!$F632^1.218</f>
        <v>0</v>
      </c>
      <c r="AP633" s="121">
        <f>AO633*Constantes!$E$38</f>
        <v>0</v>
      </c>
      <c r="AQ633" s="121">
        <f t="shared" si="86"/>
        <v>0</v>
      </c>
      <c r="AR633" s="15"/>
      <c r="AS633" s="74">
        <v>627</v>
      </c>
      <c r="AT633" s="146">
        <f>ETo!$I632*((1-Constantes!$F$19)*ETo!$K632+ETo!$L632)</f>
        <v>0</v>
      </c>
      <c r="AU633" s="121">
        <f>MIN(AT633*Constantes!$F$17,0.8*(AX632+Observaciones!$F632-AV633-AW633-Constantes!$D$14))</f>
        <v>0</v>
      </c>
      <c r="AV633" s="121">
        <f>IF(Observaciones!$F632&gt;0.05*Constantes!$F$18,((Observaciones!$F632-0.05*Constantes!$F$18)^2)/(Observaciones!$F632+0.95*Constantes!$F$18),0)</f>
        <v>0</v>
      </c>
      <c r="AW633" s="121">
        <f>MAX(0,AX632+Observaciones!$F632-AV633-Constantes!$D$13)</f>
        <v>0</v>
      </c>
      <c r="AX633" s="121">
        <f>AX632+Observaciones!$F632-AV633-AU633-AW633-AY632</f>
        <v>25.500000000000004</v>
      </c>
      <c r="AY633" s="121">
        <f>MAX(0,(AX633-Constantes!$D$14)*(1-EXP(-Constantes!$D$22)))</f>
        <v>0</v>
      </c>
      <c r="AZ633" s="119">
        <f>AZ632+(Entradas!$F$19*AW633-BA632)/(800*Entradas!$D$44)</f>
        <v>0</v>
      </c>
      <c r="BA633" s="119">
        <f>8000*Entradas!$D$45*AZ633/Constantes!$F$32</f>
        <v>0</v>
      </c>
      <c r="BB633" s="119">
        <f>10*Escenarios!$F$11*AV633</f>
        <v>0</v>
      </c>
      <c r="BC633" s="119">
        <f>10*Escenarios!$F$11*BA633</f>
        <v>0</v>
      </c>
      <c r="BD633" s="119">
        <f>0.001*Observaciones!$F632*Escenarios!$F$9</f>
        <v>0</v>
      </c>
      <c r="BE633" s="119">
        <f>Observaciones!$I632</f>
        <v>0</v>
      </c>
      <c r="BF633" s="119">
        <f>MIN(0.0005*ETo!$M632*Escenarios!$F$9*(BJ632/Constantes!$F$27)^(2/3),BJ632+BB633+BE633+BC633+BD633)</f>
        <v>0</v>
      </c>
      <c r="BG633" s="119">
        <f>MIN(Constantes!$F$26*(BJ632/Constantes!$F$27)^(2/3),BJ632+BB633+BC633+BD633+BE633-BF633)</f>
        <v>10.688487483806879</v>
      </c>
      <c r="BH633" s="119">
        <f>MIN(Entradas!$F$20,BJ632+BB633+BC633+BD633+BE633-BF633-BG633)</f>
        <v>1</v>
      </c>
      <c r="BI633" s="119">
        <f>MAX(0,BJ632+BB633+BC633+BD633+BE633-BF633-BG633-BH633-Constantes!$F$27)</f>
        <v>0</v>
      </c>
      <c r="BJ633" s="119">
        <f t="shared" si="87"/>
        <v>313.88433156620198</v>
      </c>
      <c r="BK633" s="119">
        <f>(Escenarios!$F$11*AU633+0.1*BF633)/(Escenarios!$F$12)</f>
        <v>0</v>
      </c>
      <c r="BL633" s="119">
        <f>BI633/10/Escenarios!$F$12</f>
        <v>0</v>
      </c>
      <c r="BM633" s="119">
        <f>(Escenarios!$F$11*AW633+0.1*BG633)/(Escenarios!$F$12)</f>
        <v>3.0538535668019656E-2</v>
      </c>
      <c r="BN633" s="121">
        <f t="shared" si="88"/>
        <v>111.99892415083862</v>
      </c>
      <c r="BO633" s="121">
        <f>MAX(0,(BN633-Constantes!$D$13)*(1-EXP(-Constantes!$D$23)))</f>
        <v>0.49387914481893991</v>
      </c>
      <c r="BP633" s="121">
        <f>BL633+AY633*Escenarios!$F$11/Escenarios!$F$12+BO633</f>
        <v>0.49387914481893991</v>
      </c>
      <c r="BQ633" s="121">
        <f>0.0526*BL633*Observaciones!$F632^1.218</f>
        <v>0</v>
      </c>
      <c r="BR633" s="121">
        <f>BQ633*Constantes!$F$38</f>
        <v>0</v>
      </c>
      <c r="BS633" s="121">
        <f t="shared" si="89"/>
        <v>0</v>
      </c>
      <c r="BT633" s="15"/>
      <c r="BU633" s="74">
        <v>627</v>
      </c>
      <c r="BV633" s="75">
        <f>0.0526*Observaciones!$F632^2.218</f>
        <v>0</v>
      </c>
      <c r="BW633" s="75">
        <f>IF(Observaciones!$F632&gt;0.05*$CA$7,((Observaciones!$F632-0.05*$CA$7)^2)/(Observaciones!$F632+0.95*$CA$7),0)</f>
        <v>0</v>
      </c>
      <c r="BX633" s="75">
        <f>0.0526*BW633*Observaciones!$F632^1.218</f>
        <v>0</v>
      </c>
      <c r="BY633" s="27"/>
      <c r="BZ633" s="27"/>
      <c r="CA633" s="103"/>
      <c r="CB633" s="37"/>
    </row>
    <row r="634" spans="2:80" s="2" customFormat="1" ht="14.5" x14ac:dyDescent="0.35">
      <c r="B634" s="36"/>
      <c r="C634" s="74">
        <v>628</v>
      </c>
      <c r="D634" s="146">
        <f>ETo!$I633*((1-Constantes!$D$19)*ETo!$K633+ETo!$L633)</f>
        <v>1.587760711896415</v>
      </c>
      <c r="E634" s="75">
        <f>MIN(D634*Constantes!$D$17,0.8*(H633+Observaciones!$F633-F634-G634-Constantes!$D$14))</f>
        <v>0</v>
      </c>
      <c r="F634" s="75">
        <f>IF(Observaciones!$F633&gt;0.05*Constantes!$D$18,((Observaciones!$F633-0.05*Constantes!$D$18)^2)/(Observaciones!$F633+0.95*Constantes!$D$18),0)</f>
        <v>0</v>
      </c>
      <c r="G634" s="75">
        <f>MAX(0,H633+Observaciones!$F633-F634-Constantes!$D$13)</f>
        <v>0</v>
      </c>
      <c r="H634" s="75">
        <f>H633+Observaciones!$F633-F634-E634-G634-I633</f>
        <v>25.500000000000004</v>
      </c>
      <c r="I634" s="75">
        <f>MAX(0,(H634-Constantes!$D$14)*(1-EXP(-Constantes!$D$22)))</f>
        <v>0</v>
      </c>
      <c r="J634" s="75">
        <f t="shared" si="81"/>
        <v>99.982657695033438</v>
      </c>
      <c r="K634" s="75">
        <f>MAX(0,(J634-Constantes!$D$13)*(1-EXP(-Constantes!$D$23)))</f>
        <v>0.41087672944567349</v>
      </c>
      <c r="L634" s="75">
        <f t="shared" si="82"/>
        <v>0.41087672944567349</v>
      </c>
      <c r="M634" s="75">
        <f>0.0526*F634*Observaciones!$F633^1.218</f>
        <v>0</v>
      </c>
      <c r="N634" s="75">
        <f>M634*Constantes!$D$38</f>
        <v>0</v>
      </c>
      <c r="O634" s="75">
        <f t="shared" si="83"/>
        <v>0</v>
      </c>
      <c r="P634" s="15"/>
      <c r="Q634" s="120">
        <v>628</v>
      </c>
      <c r="R634" s="146">
        <f>ETo!$I633*((1-Constantes!$E$19)*ETo!$K633+ETo!$L633)</f>
        <v>1.5879860904890988</v>
      </c>
      <c r="S634" s="121">
        <f>MIN(R634*Constantes!$E$17,0.8*(V633+Observaciones!$F633-T634-U634-Constantes!$D$14))</f>
        <v>0</v>
      </c>
      <c r="T634" s="121">
        <f>IF(Observaciones!$F633&gt;0.05*Constantes!$E$18,((Observaciones!$F633-0.05*Constantes!$E$18)^2)/(Observaciones!$F633+0.95*Constantes!$E$18),0)</f>
        <v>0</v>
      </c>
      <c r="U634" s="121">
        <f>MAX(0,V633+Observaciones!$F633-T634-Constantes!$D$13)</f>
        <v>0</v>
      </c>
      <c r="V634" s="121">
        <f>V633+Observaciones!$F633-T634-S634-U634-W633</f>
        <v>25.500000000000004</v>
      </c>
      <c r="W634" s="121">
        <f>MAX(0,(V634-Constantes!$D$14)*(1-EXP(-Constantes!$D$22)))</f>
        <v>0</v>
      </c>
      <c r="X634" s="119">
        <f>X633+(Entradas!$E$19*U634-Y633)/(800*Entradas!$D$44)</f>
        <v>0</v>
      </c>
      <c r="Y634" s="119">
        <f>8000*Entradas!$D$45*X634/Constantes!$E$32</f>
        <v>0</v>
      </c>
      <c r="Z634" s="119">
        <f>10*Escenarios!$E$11*T634</f>
        <v>0</v>
      </c>
      <c r="AA634" s="119">
        <f>10*Escenarios!$E$11*Y634</f>
        <v>0</v>
      </c>
      <c r="AB634" s="119">
        <f>0.001*Observaciones!$F633*Escenarios!$E$9</f>
        <v>0</v>
      </c>
      <c r="AC634" s="119">
        <f>Observaciones!$I633</f>
        <v>0</v>
      </c>
      <c r="AD634" s="119">
        <f>MIN(0.0005*ETo!$M633*Escenarios!$E$9*(AH633/Constantes!$E$27)^(2/3),AH633+Z634+AA634+AB634+AC634)</f>
        <v>3.5752958130361145</v>
      </c>
      <c r="AE634" s="119">
        <f>MIN(Constantes!$E$26*(AH633/Constantes!$E$27)^(2/3),AH633+Z634+AA634+AB634+AC634-AD634)</f>
        <v>15.063524345061754</v>
      </c>
      <c r="AF634" s="119">
        <f>MIN(Entradas!$E$20,AH633+Z634+AA634+AB634+AC634-AD634-AE634)</f>
        <v>1</v>
      </c>
      <c r="AG634" s="119">
        <f>MAX(0,AH633+Z634+AA634+AB634+AC634-AD634-AE634-AF634-Constantes!$E$27)</f>
        <v>0</v>
      </c>
      <c r="AH634" s="119">
        <f t="shared" si="84"/>
        <v>4338.0241491076958</v>
      </c>
      <c r="AI634" s="119">
        <f>(Escenarios!$E$11*S634+0.1*AD634)/(Escenarios!$E$12)</f>
        <v>1.0215130894388899E-2</v>
      </c>
      <c r="AJ634" s="119">
        <f>AG634/10/Escenarios!$E$12</f>
        <v>0</v>
      </c>
      <c r="AK634" s="119">
        <f>(Escenarios!$E$11*U634+0.1*AE634)/(Escenarios!$E$12)</f>
        <v>4.3038640985890733E-2</v>
      </c>
      <c r="AL634" s="121">
        <f t="shared" si="85"/>
        <v>106.13550190892822</v>
      </c>
      <c r="AM634" s="121">
        <f>MAX(0,(AL634-Constantes!$D$13)*(1-EXP(-Constantes!$D$23)))</f>
        <v>0.45337752892835881</v>
      </c>
      <c r="AN634" s="121">
        <f>AJ634+W634*Escenarios!$E$11/Escenarios!$E$12+AM634</f>
        <v>0.45337752892835881</v>
      </c>
      <c r="AO634" s="121">
        <f>0.0526*AJ634*Observaciones!$F633^1.218</f>
        <v>0</v>
      </c>
      <c r="AP634" s="121">
        <f>AO634*Constantes!$E$38</f>
        <v>0</v>
      </c>
      <c r="AQ634" s="121">
        <f t="shared" si="86"/>
        <v>0</v>
      </c>
      <c r="AR634" s="15"/>
      <c r="AS634" s="74">
        <v>628</v>
      </c>
      <c r="AT634" s="146">
        <f>ETo!$I633*((1-Constantes!$F$19)*ETo!$K633+ETo!$L633)</f>
        <v>1.5887032041930951</v>
      </c>
      <c r="AU634" s="121">
        <f>MIN(AT634*Constantes!$F$17,0.8*(AX633+Observaciones!$F633-AV634-AW634-Constantes!$D$14))</f>
        <v>0</v>
      </c>
      <c r="AV634" s="121">
        <f>IF(Observaciones!$F633&gt;0.05*Constantes!$F$18,((Observaciones!$F633-0.05*Constantes!$F$18)^2)/(Observaciones!$F633+0.95*Constantes!$F$18),0)</f>
        <v>0</v>
      </c>
      <c r="AW634" s="121">
        <f>MAX(0,AX633+Observaciones!$F633-AV634-Constantes!$D$13)</f>
        <v>0</v>
      </c>
      <c r="AX634" s="121">
        <f>AX633+Observaciones!$F633-AV634-AU634-AW634-AY633</f>
        <v>25.500000000000004</v>
      </c>
      <c r="AY634" s="121">
        <f>MAX(0,(AX634-Constantes!$D$14)*(1-EXP(-Constantes!$D$22)))</f>
        <v>0</v>
      </c>
      <c r="AZ634" s="119">
        <f>AZ633+(Entradas!$F$19*AW634-BA633)/(800*Entradas!$D$44)</f>
        <v>0</v>
      </c>
      <c r="BA634" s="119">
        <f>8000*Entradas!$D$45*AZ634/Constantes!$F$32</f>
        <v>0</v>
      </c>
      <c r="BB634" s="119">
        <f>10*Escenarios!$F$11*AV634</f>
        <v>0</v>
      </c>
      <c r="BC634" s="119">
        <f>10*Escenarios!$F$11*BA634</f>
        <v>0</v>
      </c>
      <c r="BD634" s="119">
        <f>0.001*Observaciones!$F633*Escenarios!$F$9</f>
        <v>0</v>
      </c>
      <c r="BE634" s="119">
        <f>Observaciones!$I633</f>
        <v>0</v>
      </c>
      <c r="BF634" s="119">
        <f>MIN(0.0005*ETo!$M633*Escenarios!$F$9*(BJ633/Constantes!$F$27)^(2/3),BJ633+BB634+BE634+BC634+BD634)</f>
        <v>2.475802351634278</v>
      </c>
      <c r="BG634" s="119">
        <f>MIN(Constantes!$F$26*(BJ633/Constantes!$F$27)^(2/3),BJ633+BB634+BC634+BD634+BE634-BF634)</f>
        <v>10.431111423402484</v>
      </c>
      <c r="BH634" s="119">
        <f>MIN(Entradas!$F$20,BJ633+BB634+BC634+BD634+BE634-BF634-BG634)</f>
        <v>1</v>
      </c>
      <c r="BI634" s="119">
        <f>MAX(0,BJ633+BB634+BC634+BD634+BE634-BF634-BG634-BH634-Constantes!$F$27)</f>
        <v>0</v>
      </c>
      <c r="BJ634" s="119">
        <f t="shared" si="87"/>
        <v>299.97741779116518</v>
      </c>
      <c r="BK634" s="119">
        <f>(Escenarios!$F$11*AU634+0.1*BF634)/(Escenarios!$F$12)</f>
        <v>7.0737210046693663E-3</v>
      </c>
      <c r="BL634" s="119">
        <f>BI634/10/Escenarios!$F$12</f>
        <v>0</v>
      </c>
      <c r="BM634" s="119">
        <f>(Escenarios!$F$11*AW634+0.1*BG634)/(Escenarios!$F$12)</f>
        <v>2.9803175495435669E-2</v>
      </c>
      <c r="BN634" s="121">
        <f t="shared" si="88"/>
        <v>111.53484818151512</v>
      </c>
      <c r="BO634" s="121">
        <f>MAX(0,(BN634-Constantes!$D$13)*(1-EXP(-Constantes!$D$23)))</f>
        <v>0.49067353794327584</v>
      </c>
      <c r="BP634" s="121">
        <f>BL634+AY634*Escenarios!$F$11/Escenarios!$F$12+BO634</f>
        <v>0.49067353794327584</v>
      </c>
      <c r="BQ634" s="121">
        <f>0.0526*BL634*Observaciones!$F633^1.218</f>
        <v>0</v>
      </c>
      <c r="BR634" s="121">
        <f>BQ634*Constantes!$F$38</f>
        <v>0</v>
      </c>
      <c r="BS634" s="121">
        <f t="shared" si="89"/>
        <v>0</v>
      </c>
      <c r="BT634" s="15"/>
      <c r="BU634" s="74">
        <v>628</v>
      </c>
      <c r="BV634" s="75">
        <f>0.0526*Observaciones!$F633^2.218</f>
        <v>0</v>
      </c>
      <c r="BW634" s="75">
        <f>IF(Observaciones!$F633&gt;0.05*$CA$7,((Observaciones!$F633-0.05*$CA$7)^2)/(Observaciones!$F633+0.95*$CA$7),0)</f>
        <v>0</v>
      </c>
      <c r="BX634" s="75">
        <f>0.0526*BW634*Observaciones!$F633^1.218</f>
        <v>0</v>
      </c>
      <c r="BY634" s="27"/>
      <c r="BZ634" s="27"/>
      <c r="CA634" s="103"/>
      <c r="CB634" s="37"/>
    </row>
    <row r="635" spans="2:80" s="2" customFormat="1" ht="14.5" x14ac:dyDescent="0.35">
      <c r="B635" s="36"/>
      <c r="C635" s="74">
        <v>629</v>
      </c>
      <c r="D635" s="146">
        <f>ETo!$I634*((1-Constantes!$D$19)*ETo!$K634+ETo!$L634)</f>
        <v>1.6274457490569767</v>
      </c>
      <c r="E635" s="75">
        <f>MIN(D635*Constantes!$D$17,0.8*(H634+Observaciones!$F634-F635-G635-Constantes!$D$14))</f>
        <v>0</v>
      </c>
      <c r="F635" s="75">
        <f>IF(Observaciones!$F634&gt;0.05*Constantes!$D$18,((Observaciones!$F634-0.05*Constantes!$D$18)^2)/(Observaciones!$F634+0.95*Constantes!$D$18),0)</f>
        <v>0</v>
      </c>
      <c r="G635" s="75">
        <f>MAX(0,H634+Observaciones!$F634-F635-Constantes!$D$13)</f>
        <v>0</v>
      </c>
      <c r="H635" s="75">
        <f>H634+Observaciones!$F634-F635-E635-G635-I634</f>
        <v>25.500000000000004</v>
      </c>
      <c r="I635" s="75">
        <f>MAX(0,(H635-Constantes!$D$14)*(1-EXP(-Constantes!$D$22)))</f>
        <v>0</v>
      </c>
      <c r="J635" s="75">
        <f t="shared" si="81"/>
        <v>99.571780965587763</v>
      </c>
      <c r="K635" s="75">
        <f>MAX(0,(J635-Constantes!$D$13)*(1-EXP(-Constantes!$D$23)))</f>
        <v>0.40803859656221175</v>
      </c>
      <c r="L635" s="75">
        <f t="shared" si="82"/>
        <v>0.40803859656221175</v>
      </c>
      <c r="M635" s="75">
        <f>0.0526*F635*Observaciones!$F634^1.218</f>
        <v>0</v>
      </c>
      <c r="N635" s="75">
        <f>M635*Constantes!$D$38</f>
        <v>0</v>
      </c>
      <c r="O635" s="75">
        <f t="shared" si="83"/>
        <v>0</v>
      </c>
      <c r="P635" s="15"/>
      <c r="Q635" s="120">
        <v>629</v>
      </c>
      <c r="R635" s="146">
        <f>ETo!$I634*((1-Constantes!$E$19)*ETo!$K634+ETo!$L634)</f>
        <v>1.6276768852426111</v>
      </c>
      <c r="S635" s="121">
        <f>MIN(R635*Constantes!$E$17,0.8*(V634+Observaciones!$F634-T635-U635-Constantes!$D$14))</f>
        <v>0</v>
      </c>
      <c r="T635" s="121">
        <f>IF(Observaciones!$F634&gt;0.05*Constantes!$E$18,((Observaciones!$F634-0.05*Constantes!$E$18)^2)/(Observaciones!$F634+0.95*Constantes!$E$18),0)</f>
        <v>0</v>
      </c>
      <c r="U635" s="121">
        <f>MAX(0,V634+Observaciones!$F634-T635-Constantes!$D$13)</f>
        <v>0</v>
      </c>
      <c r="V635" s="121">
        <f>V634+Observaciones!$F634-T635-S635-U635-W634</f>
        <v>25.500000000000004</v>
      </c>
      <c r="W635" s="121">
        <f>MAX(0,(V635-Constantes!$D$14)*(1-EXP(-Constantes!$D$22)))</f>
        <v>0</v>
      </c>
      <c r="X635" s="119">
        <f>X634+(Entradas!$E$19*U635-Y634)/(800*Entradas!$D$44)</f>
        <v>0</v>
      </c>
      <c r="Y635" s="119">
        <f>8000*Entradas!$D$45*X635/Constantes!$E$32</f>
        <v>0</v>
      </c>
      <c r="Z635" s="119">
        <f>10*Escenarios!$E$11*T635</f>
        <v>0</v>
      </c>
      <c r="AA635" s="119">
        <f>10*Escenarios!$E$11*Y635</f>
        <v>0</v>
      </c>
      <c r="AB635" s="119">
        <f>0.001*Observaciones!$F634*Escenarios!$E$9</f>
        <v>0</v>
      </c>
      <c r="AC635" s="119">
        <f>Observaciones!$I634</f>
        <v>0</v>
      </c>
      <c r="AD635" s="119">
        <f>MIN(0.0005*ETo!$M634*Escenarios!$E$9*(AH634/Constantes!$E$27)^(2/3),AH634+Z635+AA635+AB635+AC635)</f>
        <v>3.6539615613962386</v>
      </c>
      <c r="AE635" s="119">
        <f>MIN(Constantes!$E$26*(AH634/Constantes!$E$27)^(2/3),AH634+Z635+AA635+AB635+AC635-AD635)</f>
        <v>15.018232101916505</v>
      </c>
      <c r="AF635" s="119">
        <f>MIN(Entradas!$E$20,AH634+Z635+AA635+AB635+AC635-AD635-AE635)</f>
        <v>1</v>
      </c>
      <c r="AG635" s="119">
        <f>MAX(0,AH634+Z635+AA635+AB635+AC635-AD635-AE635-AF635-Constantes!$E$27)</f>
        <v>0</v>
      </c>
      <c r="AH635" s="119">
        <f t="shared" si="84"/>
        <v>4318.3519554443828</v>
      </c>
      <c r="AI635" s="119">
        <f>(Escenarios!$E$11*S635+0.1*AD635)/(Escenarios!$E$12)</f>
        <v>1.0439890175417826E-2</v>
      </c>
      <c r="AJ635" s="119">
        <f>AG635/10/Escenarios!$E$12</f>
        <v>0</v>
      </c>
      <c r="AK635" s="119">
        <f>(Escenarios!$E$11*U635+0.1*AE635)/(Escenarios!$E$12)</f>
        <v>4.2909234576904307E-2</v>
      </c>
      <c r="AL635" s="121">
        <f t="shared" si="85"/>
        <v>105.72503361457677</v>
      </c>
      <c r="AM635" s="121">
        <f>MAX(0,(AL635-Constantes!$D$13)*(1-EXP(-Constantes!$D$23)))</f>
        <v>0.45054221731217409</v>
      </c>
      <c r="AN635" s="121">
        <f>AJ635+W635*Escenarios!$E$11/Escenarios!$E$12+AM635</f>
        <v>0.45054221731217409</v>
      </c>
      <c r="AO635" s="121">
        <f>0.0526*AJ635*Observaciones!$F634^1.218</f>
        <v>0</v>
      </c>
      <c r="AP635" s="121">
        <f>AO635*Constantes!$E$38</f>
        <v>0</v>
      </c>
      <c r="AQ635" s="121">
        <f t="shared" si="86"/>
        <v>0</v>
      </c>
      <c r="AR635" s="15"/>
      <c r="AS635" s="74">
        <v>629</v>
      </c>
      <c r="AT635" s="146">
        <f>ETo!$I634*((1-Constantes!$F$19)*ETo!$K634+ETo!$L634)</f>
        <v>1.6284123185605393</v>
      </c>
      <c r="AU635" s="121">
        <f>MIN(AT635*Constantes!$F$17,0.8*(AX634+Observaciones!$F634-AV635-AW635-Constantes!$D$14))</f>
        <v>0</v>
      </c>
      <c r="AV635" s="121">
        <f>IF(Observaciones!$F634&gt;0.05*Constantes!$F$18,((Observaciones!$F634-0.05*Constantes!$F$18)^2)/(Observaciones!$F634+0.95*Constantes!$F$18),0)</f>
        <v>0</v>
      </c>
      <c r="AW635" s="121">
        <f>MAX(0,AX634+Observaciones!$F634-AV635-Constantes!$D$13)</f>
        <v>0</v>
      </c>
      <c r="AX635" s="121">
        <f>AX634+Observaciones!$F634-AV635-AU635-AW635-AY634</f>
        <v>25.500000000000004</v>
      </c>
      <c r="AY635" s="121">
        <f>MAX(0,(AX635-Constantes!$D$14)*(1-EXP(-Constantes!$D$22)))</f>
        <v>0</v>
      </c>
      <c r="AZ635" s="119">
        <f>AZ634+(Entradas!$F$19*AW635-BA634)/(800*Entradas!$D$44)</f>
        <v>0</v>
      </c>
      <c r="BA635" s="119">
        <f>8000*Entradas!$D$45*AZ635/Constantes!$F$32</f>
        <v>0</v>
      </c>
      <c r="BB635" s="119">
        <f>10*Escenarios!$F$11*AV635</f>
        <v>0</v>
      </c>
      <c r="BC635" s="119">
        <f>10*Escenarios!$F$11*BA635</f>
        <v>0</v>
      </c>
      <c r="BD635" s="119">
        <f>0.001*Observaciones!$F634*Escenarios!$F$9</f>
        <v>0</v>
      </c>
      <c r="BE635" s="119">
        <f>Observaciones!$I634</f>
        <v>0</v>
      </c>
      <c r="BF635" s="119">
        <f>MIN(0.0005*ETo!$M634*Escenarios!$F$9*(BJ634/Constantes!$F$27)^(2/3),BJ634+BB635+BE635+BC635+BD635)</f>
        <v>2.4623797468911266</v>
      </c>
      <c r="BG635" s="119">
        <f>MIN(Constantes!$F$26*(BJ634/Constantes!$F$27)^(2/3),BJ634+BB635+BC635+BD635+BE635-BF635)</f>
        <v>10.120684068646433</v>
      </c>
      <c r="BH635" s="119">
        <f>MIN(Entradas!$F$20,BJ634+BB635+BC635+BD635+BE635-BF635-BG635)</f>
        <v>1</v>
      </c>
      <c r="BI635" s="119">
        <f>MAX(0,BJ634+BB635+BC635+BD635+BE635-BF635-BG635-BH635-Constantes!$F$27)</f>
        <v>0</v>
      </c>
      <c r="BJ635" s="119">
        <f t="shared" si="87"/>
        <v>286.39435397562761</v>
      </c>
      <c r="BK635" s="119">
        <f>(Escenarios!$F$11*AU635+0.1*BF635)/(Escenarios!$F$12)</f>
        <v>7.0353707054032193E-3</v>
      </c>
      <c r="BL635" s="119">
        <f>BI635/10/Escenarios!$F$12</f>
        <v>0</v>
      </c>
      <c r="BM635" s="119">
        <f>(Escenarios!$F$11*AW635+0.1*BG635)/(Escenarios!$F$12)</f>
        <v>2.8916240196132665E-2</v>
      </c>
      <c r="BN635" s="121">
        <f t="shared" si="88"/>
        <v>111.07309088376797</v>
      </c>
      <c r="BO635" s="121">
        <f>MAX(0,(BN635-Constantes!$D$13)*(1-EXP(-Constantes!$D$23)))</f>
        <v>0.48748394730210554</v>
      </c>
      <c r="BP635" s="121">
        <f>BL635+AY635*Escenarios!$F$11/Escenarios!$F$12+BO635</f>
        <v>0.48748394730210554</v>
      </c>
      <c r="BQ635" s="121">
        <f>0.0526*BL635*Observaciones!$F634^1.218</f>
        <v>0</v>
      </c>
      <c r="BR635" s="121">
        <f>BQ635*Constantes!$F$38</f>
        <v>0</v>
      </c>
      <c r="BS635" s="121">
        <f t="shared" si="89"/>
        <v>0</v>
      </c>
      <c r="BT635" s="15"/>
      <c r="BU635" s="74">
        <v>629</v>
      </c>
      <c r="BV635" s="75">
        <f>0.0526*Observaciones!$F634^2.218</f>
        <v>0</v>
      </c>
      <c r="BW635" s="75">
        <f>IF(Observaciones!$F634&gt;0.05*$CA$7,((Observaciones!$F634-0.05*$CA$7)^2)/(Observaciones!$F634+0.95*$CA$7),0)</f>
        <v>0</v>
      </c>
      <c r="BX635" s="75">
        <f>0.0526*BW635*Observaciones!$F634^1.218</f>
        <v>0</v>
      </c>
      <c r="BY635" s="27"/>
      <c r="BZ635" s="27"/>
      <c r="CA635" s="103"/>
      <c r="CB635" s="37"/>
    </row>
    <row r="636" spans="2:80" s="2" customFormat="1" ht="14.5" x14ac:dyDescent="0.35">
      <c r="B636" s="36"/>
      <c r="C636" s="74">
        <v>630</v>
      </c>
      <c r="D636" s="146">
        <f>ETo!$I635*((1-Constantes!$D$19)*ETo!$K635+ETo!$L635)</f>
        <v>1.6721602848588826</v>
      </c>
      <c r="E636" s="75">
        <f>MIN(D636*Constantes!$D$17,0.8*(H635+Observaciones!$F635-F636-G636-Constantes!$D$14))</f>
        <v>0</v>
      </c>
      <c r="F636" s="75">
        <f>IF(Observaciones!$F635&gt;0.05*Constantes!$D$18,((Observaciones!$F635-0.05*Constantes!$D$18)^2)/(Observaciones!$F635+0.95*Constantes!$D$18),0)</f>
        <v>0</v>
      </c>
      <c r="G636" s="75">
        <f>MAX(0,H635+Observaciones!$F635-F636-Constantes!$D$13)</f>
        <v>0</v>
      </c>
      <c r="H636" s="75">
        <f>H635+Observaciones!$F635-F636-E636-G636-I635</f>
        <v>25.500000000000004</v>
      </c>
      <c r="I636" s="75">
        <f>MAX(0,(H636-Constantes!$D$14)*(1-EXP(-Constantes!$D$22)))</f>
        <v>0</v>
      </c>
      <c r="J636" s="75">
        <f t="shared" si="81"/>
        <v>99.163742369025556</v>
      </c>
      <c r="K636" s="75">
        <f>MAX(0,(J636-Constantes!$D$13)*(1-EXP(-Constantes!$D$23)))</f>
        <v>0.40522006809459282</v>
      </c>
      <c r="L636" s="75">
        <f t="shared" si="82"/>
        <v>0.40522006809459282</v>
      </c>
      <c r="M636" s="75">
        <f>0.0526*F636*Observaciones!$F635^1.218</f>
        <v>0</v>
      </c>
      <c r="N636" s="75">
        <f>M636*Constantes!$D$38</f>
        <v>0</v>
      </c>
      <c r="O636" s="75">
        <f t="shared" si="83"/>
        <v>0</v>
      </c>
      <c r="P636" s="15"/>
      <c r="Q636" s="120">
        <v>630</v>
      </c>
      <c r="R636" s="146">
        <f>ETo!$I635*((1-Constantes!$E$19)*ETo!$K635+ETo!$L635)</f>
        <v>1.672397897123979</v>
      </c>
      <c r="S636" s="121">
        <f>MIN(R636*Constantes!$E$17,0.8*(V635+Observaciones!$F635-T636-U636-Constantes!$D$14))</f>
        <v>0</v>
      </c>
      <c r="T636" s="121">
        <f>IF(Observaciones!$F635&gt;0.05*Constantes!$E$18,((Observaciones!$F635-0.05*Constantes!$E$18)^2)/(Observaciones!$F635+0.95*Constantes!$E$18),0)</f>
        <v>0</v>
      </c>
      <c r="U636" s="121">
        <f>MAX(0,V635+Observaciones!$F635-T636-Constantes!$D$13)</f>
        <v>0</v>
      </c>
      <c r="V636" s="121">
        <f>V635+Observaciones!$F635-T636-S636-U636-W635</f>
        <v>25.500000000000004</v>
      </c>
      <c r="W636" s="121">
        <f>MAX(0,(V636-Constantes!$D$14)*(1-EXP(-Constantes!$D$22)))</f>
        <v>0</v>
      </c>
      <c r="X636" s="119">
        <f>X635+(Entradas!$E$19*U636-Y635)/(800*Entradas!$D$44)</f>
        <v>0</v>
      </c>
      <c r="Y636" s="119">
        <f>8000*Entradas!$D$45*X636/Constantes!$E$32</f>
        <v>0</v>
      </c>
      <c r="Z636" s="119">
        <f>10*Escenarios!$E$11*T636</f>
        <v>0</v>
      </c>
      <c r="AA636" s="119">
        <f>10*Escenarios!$E$11*Y636</f>
        <v>0</v>
      </c>
      <c r="AB636" s="119">
        <f>0.001*Observaciones!$F635*Escenarios!$E$9</f>
        <v>0</v>
      </c>
      <c r="AC636" s="119">
        <f>Observaciones!$I635</f>
        <v>0</v>
      </c>
      <c r="AD636" s="119">
        <f>MIN(0.0005*ETo!$M635*Escenarios!$E$9*(AH635/Constantes!$E$27)^(2/3),AH635+Z636+AA636+AB636+AC636)</f>
        <v>3.7433206273283752</v>
      </c>
      <c r="AE636" s="119">
        <f>MIN(Constantes!$E$26*(AH635/Constantes!$E$27)^(2/3),AH635+Z636+AA636+AB636+AC636-AD636)</f>
        <v>14.972794316173426</v>
      </c>
      <c r="AF636" s="119">
        <f>MIN(Entradas!$E$20,AH635+Z636+AA636+AB636+AC636-AD636-AE636)</f>
        <v>1</v>
      </c>
      <c r="AG636" s="119">
        <f>MAX(0,AH635+Z636+AA636+AB636+AC636-AD636-AE636-AF636-Constantes!$E$27)</f>
        <v>0</v>
      </c>
      <c r="AH636" s="119">
        <f t="shared" si="84"/>
        <v>4298.6358405008814</v>
      </c>
      <c r="AI636" s="119">
        <f>(Escenarios!$E$11*S636+0.1*AD636)/(Escenarios!$E$12)</f>
        <v>1.0695201792366786E-2</v>
      </c>
      <c r="AJ636" s="119">
        <f>AG636/10/Escenarios!$E$12</f>
        <v>0</v>
      </c>
      <c r="AK636" s="119">
        <f>(Escenarios!$E$11*U636+0.1*AE636)/(Escenarios!$E$12)</f>
        <v>4.2779412331924074E-2</v>
      </c>
      <c r="AL636" s="121">
        <f t="shared" si="85"/>
        <v>105.31727080959652</v>
      </c>
      <c r="AM636" s="121">
        <f>MAX(0,(AL636-Constantes!$D$13)*(1-EXP(-Constantes!$D$23)))</f>
        <v>0.44772559387616601</v>
      </c>
      <c r="AN636" s="121">
        <f>AJ636+W636*Escenarios!$E$11/Escenarios!$E$12+AM636</f>
        <v>0.44772559387616601</v>
      </c>
      <c r="AO636" s="121">
        <f>0.0526*AJ636*Observaciones!$F635^1.218</f>
        <v>0</v>
      </c>
      <c r="AP636" s="121">
        <f>AO636*Constantes!$E$38</f>
        <v>0</v>
      </c>
      <c r="AQ636" s="121">
        <f t="shared" si="86"/>
        <v>0</v>
      </c>
      <c r="AR636" s="15"/>
      <c r="AS636" s="74">
        <v>630</v>
      </c>
      <c r="AT636" s="146">
        <f>ETo!$I635*((1-Constantes!$F$19)*ETo!$K635+ETo!$L635)</f>
        <v>1.6731539361492862</v>
      </c>
      <c r="AU636" s="121">
        <f>MIN(AT636*Constantes!$F$17,0.8*(AX635+Observaciones!$F635-AV636-AW636-Constantes!$D$14))</f>
        <v>0</v>
      </c>
      <c r="AV636" s="121">
        <f>IF(Observaciones!$F635&gt;0.05*Constantes!$F$18,((Observaciones!$F635-0.05*Constantes!$F$18)^2)/(Observaciones!$F635+0.95*Constantes!$F$18),0)</f>
        <v>0</v>
      </c>
      <c r="AW636" s="121">
        <f>MAX(0,AX635+Observaciones!$F635-AV636-Constantes!$D$13)</f>
        <v>0</v>
      </c>
      <c r="AX636" s="121">
        <f>AX635+Observaciones!$F635-AV636-AU636-AW636-AY635</f>
        <v>25.500000000000004</v>
      </c>
      <c r="AY636" s="121">
        <f>MAX(0,(AX636-Constantes!$D$14)*(1-EXP(-Constantes!$D$22)))</f>
        <v>0</v>
      </c>
      <c r="AZ636" s="119">
        <f>AZ635+(Entradas!$F$19*AW636-BA635)/(800*Entradas!$D$44)</f>
        <v>0</v>
      </c>
      <c r="BA636" s="119">
        <f>8000*Entradas!$D$45*AZ636/Constantes!$F$32</f>
        <v>0</v>
      </c>
      <c r="BB636" s="119">
        <f>10*Escenarios!$F$11*AV636</f>
        <v>0</v>
      </c>
      <c r="BC636" s="119">
        <f>10*Escenarios!$F$11*BA636</f>
        <v>0</v>
      </c>
      <c r="BD636" s="119">
        <f>0.001*Observaciones!$F635*Escenarios!$F$9</f>
        <v>0</v>
      </c>
      <c r="BE636" s="119">
        <f>Observaciones!$I635</f>
        <v>0</v>
      </c>
      <c r="BF636" s="119">
        <f>MIN(0.0005*ETo!$M635*Escenarios!$F$9*(BJ635/Constantes!$F$27)^(2/3),BJ635+BB636+BE636+BC636+BD636)</f>
        <v>2.4532847720361595</v>
      </c>
      <c r="BG636" s="119">
        <f>MIN(Constantes!$F$26*(BJ635/Constantes!$F$27)^(2/3),BJ635+BB636+BC636+BD636+BE636-BF636)</f>
        <v>9.8128191377808847</v>
      </c>
      <c r="BH636" s="119">
        <f>MIN(Entradas!$F$20,BJ635+BB636+BC636+BD636+BE636-BF636-BG636)</f>
        <v>1</v>
      </c>
      <c r="BI636" s="119">
        <f>MAX(0,BJ635+BB636+BC636+BD636+BE636-BF636-BG636-BH636-Constantes!$F$27)</f>
        <v>0</v>
      </c>
      <c r="BJ636" s="119">
        <f t="shared" si="87"/>
        <v>273.12825006581056</v>
      </c>
      <c r="BK636" s="119">
        <f>(Escenarios!$F$11*AU636+0.1*BF636)/(Escenarios!$F$12)</f>
        <v>7.0093850629604553E-3</v>
      </c>
      <c r="BL636" s="119">
        <f>BI636/10/Escenarios!$F$12</f>
        <v>0</v>
      </c>
      <c r="BM636" s="119">
        <f>(Escenarios!$F$11*AW636+0.1*BG636)/(Escenarios!$F$12)</f>
        <v>2.8036626107945384E-2</v>
      </c>
      <c r="BN636" s="121">
        <f t="shared" si="88"/>
        <v>110.61364356257381</v>
      </c>
      <c r="BO636" s="121">
        <f>MAX(0,(BN636-Constantes!$D$13)*(1-EXP(-Constantes!$D$23)))</f>
        <v>0.4843103128345152</v>
      </c>
      <c r="BP636" s="121">
        <f>BL636+AY636*Escenarios!$F$11/Escenarios!$F$12+BO636</f>
        <v>0.4843103128345152</v>
      </c>
      <c r="BQ636" s="121">
        <f>0.0526*BL636*Observaciones!$F635^1.218</f>
        <v>0</v>
      </c>
      <c r="BR636" s="121">
        <f>BQ636*Constantes!$F$38</f>
        <v>0</v>
      </c>
      <c r="BS636" s="121">
        <f t="shared" si="89"/>
        <v>0</v>
      </c>
      <c r="BT636" s="15"/>
      <c r="BU636" s="74">
        <v>630</v>
      </c>
      <c r="BV636" s="75">
        <f>0.0526*Observaciones!$F635^2.218</f>
        <v>0</v>
      </c>
      <c r="BW636" s="75">
        <f>IF(Observaciones!$F635&gt;0.05*$CA$7,((Observaciones!$F635-0.05*$CA$7)^2)/(Observaciones!$F635+0.95*$CA$7),0)</f>
        <v>0</v>
      </c>
      <c r="BX636" s="75">
        <f>0.0526*BW636*Observaciones!$F635^1.218</f>
        <v>0</v>
      </c>
      <c r="BY636" s="27"/>
      <c r="BZ636" s="27"/>
      <c r="CA636" s="103"/>
      <c r="CB636" s="37"/>
    </row>
    <row r="637" spans="2:80" s="2" customFormat="1" ht="14.5" x14ac:dyDescent="0.35">
      <c r="B637" s="36"/>
      <c r="C637" s="74">
        <v>631</v>
      </c>
      <c r="D637" s="146">
        <f>ETo!$I636*((1-Constantes!$D$19)*ETo!$K636+ETo!$L636)</f>
        <v>1.8139683576896424</v>
      </c>
      <c r="E637" s="75">
        <f>MIN(D637*Constantes!$D$17,0.8*(H636+Observaciones!$F636-F637-G637-Constantes!$D$14))</f>
        <v>0</v>
      </c>
      <c r="F637" s="75">
        <f>IF(Observaciones!$F636&gt;0.05*Constantes!$D$18,((Observaciones!$F636-0.05*Constantes!$D$18)^2)/(Observaciones!$F636+0.95*Constantes!$D$18),0)</f>
        <v>0</v>
      </c>
      <c r="G637" s="75">
        <f>MAX(0,H636+Observaciones!$F636-F637-Constantes!$D$13)</f>
        <v>0</v>
      </c>
      <c r="H637" s="75">
        <f>H636+Observaciones!$F636-F637-E637-G637-I636</f>
        <v>25.500000000000004</v>
      </c>
      <c r="I637" s="75">
        <f>MAX(0,(H637-Constantes!$D$14)*(1-EXP(-Constantes!$D$22)))</f>
        <v>0</v>
      </c>
      <c r="J637" s="75">
        <f t="shared" si="81"/>
        <v>98.758522300930963</v>
      </c>
      <c r="K637" s="75">
        <f>MAX(0,(J637-Constantes!$D$13)*(1-EXP(-Constantes!$D$23)))</f>
        <v>0.40242100862522484</v>
      </c>
      <c r="L637" s="75">
        <f t="shared" si="82"/>
        <v>0.40242100862522484</v>
      </c>
      <c r="M637" s="75">
        <f>0.0526*F637*Observaciones!$F636^1.218</f>
        <v>0</v>
      </c>
      <c r="N637" s="75">
        <f>M637*Constantes!$D$38</f>
        <v>0</v>
      </c>
      <c r="O637" s="75">
        <f t="shared" si="83"/>
        <v>0</v>
      </c>
      <c r="P637" s="15"/>
      <c r="Q637" s="120">
        <v>631</v>
      </c>
      <c r="R637" s="146">
        <f>ETo!$I636*((1-Constantes!$E$19)*ETo!$K636+ETo!$L636)</f>
        <v>1.814226750533644</v>
      </c>
      <c r="S637" s="121">
        <f>MIN(R637*Constantes!$E$17,0.8*(V636+Observaciones!$F636-T637-U637-Constantes!$D$14))</f>
        <v>0</v>
      </c>
      <c r="T637" s="121">
        <f>IF(Observaciones!$F636&gt;0.05*Constantes!$E$18,((Observaciones!$F636-0.05*Constantes!$E$18)^2)/(Observaciones!$F636+0.95*Constantes!$E$18),0)</f>
        <v>0</v>
      </c>
      <c r="U637" s="121">
        <f>MAX(0,V636+Observaciones!$F636-T637-Constantes!$D$13)</f>
        <v>0</v>
      </c>
      <c r="V637" s="121">
        <f>V636+Observaciones!$F636-T637-S637-U637-W636</f>
        <v>25.500000000000004</v>
      </c>
      <c r="W637" s="121">
        <f>MAX(0,(V637-Constantes!$D$14)*(1-EXP(-Constantes!$D$22)))</f>
        <v>0</v>
      </c>
      <c r="X637" s="119">
        <f>X636+(Entradas!$E$19*U637-Y636)/(800*Entradas!$D$44)</f>
        <v>0</v>
      </c>
      <c r="Y637" s="119">
        <f>8000*Entradas!$D$45*X637/Constantes!$E$32</f>
        <v>0</v>
      </c>
      <c r="Z637" s="119">
        <f>10*Escenarios!$E$11*T637</f>
        <v>0</v>
      </c>
      <c r="AA637" s="119">
        <f>10*Escenarios!$E$11*Y637</f>
        <v>0</v>
      </c>
      <c r="AB637" s="119">
        <f>0.001*Observaciones!$F636*Escenarios!$E$9</f>
        <v>0</v>
      </c>
      <c r="AC637" s="119">
        <f>Observaciones!$I636</f>
        <v>0</v>
      </c>
      <c r="AD637" s="119">
        <f>MIN(0.0005*ETo!$M636*Escenarios!$E$9*(AH636/Constantes!$E$27)^(2/3),AH636+Z637+AA637+AB637+AC637)</f>
        <v>4.0500262929200499</v>
      </c>
      <c r="AE637" s="119">
        <f>MIN(Constantes!$E$26*(AH636/Constantes!$E$27)^(2/3),AH636+Z637+AA637+AB637+AC637-AD637)</f>
        <v>14.92718580189938</v>
      </c>
      <c r="AF637" s="119">
        <f>MIN(Entradas!$E$20,AH636+Z637+AA637+AB637+AC637-AD637-AE637)</f>
        <v>1</v>
      </c>
      <c r="AG637" s="119">
        <f>MAX(0,AH636+Z637+AA637+AB637+AC637-AD637-AE637-AF637-Constantes!$E$27)</f>
        <v>0</v>
      </c>
      <c r="AH637" s="119">
        <f t="shared" si="84"/>
        <v>4278.6586284060622</v>
      </c>
      <c r="AI637" s="119">
        <f>(Escenarios!$E$11*S637+0.1*AD637)/(Escenarios!$E$12)</f>
        <v>1.1571503694057286E-2</v>
      </c>
      <c r="AJ637" s="119">
        <f>AG637/10/Escenarios!$E$12</f>
        <v>0</v>
      </c>
      <c r="AK637" s="119">
        <f>(Escenarios!$E$11*U637+0.1*AE637)/(Escenarios!$E$12)</f>
        <v>4.2649102291141085E-2</v>
      </c>
      <c r="AL637" s="121">
        <f t="shared" si="85"/>
        <v>104.91219431801149</v>
      </c>
      <c r="AM637" s="121">
        <f>MAX(0,(AL637-Constantes!$D$13)*(1-EXP(-Constantes!$D$23)))</f>
        <v>0.44492752616219289</v>
      </c>
      <c r="AN637" s="121">
        <f>AJ637+W637*Escenarios!$E$11/Escenarios!$E$12+AM637</f>
        <v>0.44492752616219289</v>
      </c>
      <c r="AO637" s="121">
        <f>0.0526*AJ637*Observaciones!$F636^1.218</f>
        <v>0</v>
      </c>
      <c r="AP637" s="121">
        <f>AO637*Constantes!$E$38</f>
        <v>0</v>
      </c>
      <c r="AQ637" s="121">
        <f t="shared" si="86"/>
        <v>0</v>
      </c>
      <c r="AR637" s="15"/>
      <c r="AS637" s="74">
        <v>631</v>
      </c>
      <c r="AT637" s="146">
        <f>ETo!$I636*((1-Constantes!$F$19)*ETo!$K636+ETo!$L636)</f>
        <v>1.8150489095827393</v>
      </c>
      <c r="AU637" s="121">
        <f>MIN(AT637*Constantes!$F$17,0.8*(AX636+Observaciones!$F636-AV637-AW637-Constantes!$D$14))</f>
        <v>0</v>
      </c>
      <c r="AV637" s="121">
        <f>IF(Observaciones!$F636&gt;0.05*Constantes!$F$18,((Observaciones!$F636-0.05*Constantes!$F$18)^2)/(Observaciones!$F636+0.95*Constantes!$F$18),0)</f>
        <v>0</v>
      </c>
      <c r="AW637" s="121">
        <f>MAX(0,AX636+Observaciones!$F636-AV637-Constantes!$D$13)</f>
        <v>0</v>
      </c>
      <c r="AX637" s="121">
        <f>AX636+Observaciones!$F636-AV637-AU637-AW637-AY636</f>
        <v>25.500000000000004</v>
      </c>
      <c r="AY637" s="121">
        <f>MAX(0,(AX637-Constantes!$D$14)*(1-EXP(-Constantes!$D$22)))</f>
        <v>0</v>
      </c>
      <c r="AZ637" s="119">
        <f>AZ636+(Entradas!$F$19*AW637-BA636)/(800*Entradas!$D$44)</f>
        <v>0</v>
      </c>
      <c r="BA637" s="119">
        <f>8000*Entradas!$D$45*AZ637/Constantes!$F$32</f>
        <v>0</v>
      </c>
      <c r="BB637" s="119">
        <f>10*Escenarios!$F$11*AV637</f>
        <v>0</v>
      </c>
      <c r="BC637" s="119">
        <f>10*Escenarios!$F$11*BA637</f>
        <v>0</v>
      </c>
      <c r="BD637" s="119">
        <f>0.001*Observaciones!$F636*Escenarios!$F$9</f>
        <v>0</v>
      </c>
      <c r="BE637" s="119">
        <f>Observaciones!$I636</f>
        <v>0</v>
      </c>
      <c r="BF637" s="119">
        <f>MIN(0.0005*ETo!$M636*Escenarios!$F$9*(BJ636/Constantes!$F$27)^(2/3),BJ636+BB637+BE637+BC637+BD637)</f>
        <v>2.5795372985857936</v>
      </c>
      <c r="BG637" s="119">
        <f>MIN(Constantes!$F$26*(BJ636/Constantes!$F$27)^(2/3),BJ636+BB637+BC637+BD637+BE637-BF637)</f>
        <v>9.5074031016123719</v>
      </c>
      <c r="BH637" s="119">
        <f>MIN(Entradas!$F$20,BJ636+BB637+BC637+BD637+BE637-BF637-BG637)</f>
        <v>1</v>
      </c>
      <c r="BI637" s="119">
        <f>MAX(0,BJ636+BB637+BC637+BD637+BE637-BF637-BG637-BH637-Constantes!$F$27)</f>
        <v>0</v>
      </c>
      <c r="BJ637" s="119">
        <f t="shared" si="87"/>
        <v>260.04130966561235</v>
      </c>
      <c r="BK637" s="119">
        <f>(Escenarios!$F$11*AU637+0.1*BF637)/(Escenarios!$F$12)</f>
        <v>7.3701065673879825E-3</v>
      </c>
      <c r="BL637" s="119">
        <f>BI637/10/Escenarios!$F$12</f>
        <v>0</v>
      </c>
      <c r="BM637" s="119">
        <f>(Escenarios!$F$11*AW637+0.1*BG637)/(Escenarios!$F$12)</f>
        <v>2.7164008861749637E-2</v>
      </c>
      <c r="BN637" s="121">
        <f t="shared" si="88"/>
        <v>110.15649725860105</v>
      </c>
      <c r="BO637" s="121">
        <f>MAX(0,(BN637-Constantes!$D$13)*(1-EXP(-Constantes!$D$23)))</f>
        <v>0.48115257265388117</v>
      </c>
      <c r="BP637" s="121">
        <f>BL637+AY637*Escenarios!$F$11/Escenarios!$F$12+BO637</f>
        <v>0.48115257265388117</v>
      </c>
      <c r="BQ637" s="121">
        <f>0.0526*BL637*Observaciones!$F636^1.218</f>
        <v>0</v>
      </c>
      <c r="BR637" s="121">
        <f>BQ637*Constantes!$F$38</f>
        <v>0</v>
      </c>
      <c r="BS637" s="121">
        <f t="shared" si="89"/>
        <v>0</v>
      </c>
      <c r="BT637" s="15"/>
      <c r="BU637" s="74">
        <v>631</v>
      </c>
      <c r="BV637" s="75">
        <f>0.0526*Observaciones!$F636^2.218</f>
        <v>0</v>
      </c>
      <c r="BW637" s="75">
        <f>IF(Observaciones!$F636&gt;0.05*$CA$7,((Observaciones!$F636-0.05*$CA$7)^2)/(Observaciones!$F636+0.95*$CA$7),0)</f>
        <v>0</v>
      </c>
      <c r="BX637" s="75">
        <f>0.0526*BW637*Observaciones!$F636^1.218</f>
        <v>0</v>
      </c>
      <c r="BY637" s="27"/>
      <c r="BZ637" s="27"/>
      <c r="CA637" s="103"/>
      <c r="CB637" s="37"/>
    </row>
    <row r="638" spans="2:80" s="2" customFormat="1" ht="14.5" x14ac:dyDescent="0.35">
      <c r="B638" s="36"/>
      <c r="C638" s="74">
        <v>632</v>
      </c>
      <c r="D638" s="146">
        <f>ETo!$I637*((1-Constantes!$D$19)*ETo!$K637+ETo!$L637)</f>
        <v>1.6603710444936366</v>
      </c>
      <c r="E638" s="75">
        <f>MIN(D638*Constantes!$D$17,0.8*(H637+Observaciones!$F637-F638-G638-Constantes!$D$14))</f>
        <v>0</v>
      </c>
      <c r="F638" s="75">
        <f>IF(Observaciones!$F637&gt;0.05*Constantes!$D$18,((Observaciones!$F637-0.05*Constantes!$D$18)^2)/(Observaciones!$F637+0.95*Constantes!$D$18),0)</f>
        <v>0</v>
      </c>
      <c r="G638" s="75">
        <f>MAX(0,H637+Observaciones!$F637-F638-Constantes!$D$13)</f>
        <v>0</v>
      </c>
      <c r="H638" s="75">
        <f>H637+Observaciones!$F637-F638-E638-G638-I637</f>
        <v>25.500000000000004</v>
      </c>
      <c r="I638" s="75">
        <f>MAX(0,(H638-Constantes!$D$14)*(1-EXP(-Constantes!$D$22)))</f>
        <v>0</v>
      </c>
      <c r="J638" s="75">
        <f t="shared" si="81"/>
        <v>98.356101292305738</v>
      </c>
      <c r="K638" s="75">
        <f>MAX(0,(J638-Constantes!$D$13)*(1-EXP(-Constantes!$D$23)))</f>
        <v>0.39964128367191348</v>
      </c>
      <c r="L638" s="75">
        <f t="shared" si="82"/>
        <v>0.39964128367191348</v>
      </c>
      <c r="M638" s="75">
        <f>0.0526*F638*Observaciones!$F637^1.218</f>
        <v>0</v>
      </c>
      <c r="N638" s="75">
        <f>M638*Constantes!$D$38</f>
        <v>0</v>
      </c>
      <c r="O638" s="75">
        <f t="shared" si="83"/>
        <v>0</v>
      </c>
      <c r="P638" s="15"/>
      <c r="Q638" s="120">
        <v>632</v>
      </c>
      <c r="R638" s="146">
        <f>ETo!$I637*((1-Constantes!$E$19)*ETo!$K637+ETo!$L637)</f>
        <v>1.6606062349797377</v>
      </c>
      <c r="S638" s="121">
        <f>MIN(R638*Constantes!$E$17,0.8*(V637+Observaciones!$F637-T638-U638-Constantes!$D$14))</f>
        <v>0</v>
      </c>
      <c r="T638" s="121">
        <f>IF(Observaciones!$F637&gt;0.05*Constantes!$E$18,((Observaciones!$F637-0.05*Constantes!$E$18)^2)/(Observaciones!$F637+0.95*Constantes!$E$18),0)</f>
        <v>0</v>
      </c>
      <c r="U638" s="121">
        <f>MAX(0,V637+Observaciones!$F637-T638-Constantes!$D$13)</f>
        <v>0</v>
      </c>
      <c r="V638" s="121">
        <f>V637+Observaciones!$F637-T638-S638-U638-W637</f>
        <v>25.500000000000004</v>
      </c>
      <c r="W638" s="121">
        <f>MAX(0,(V638-Constantes!$D$14)*(1-EXP(-Constantes!$D$22)))</f>
        <v>0</v>
      </c>
      <c r="X638" s="119">
        <f>X637+(Entradas!$E$19*U638-Y637)/(800*Entradas!$D$44)</f>
        <v>0</v>
      </c>
      <c r="Y638" s="119">
        <f>8000*Entradas!$D$45*X638/Constantes!$E$32</f>
        <v>0</v>
      </c>
      <c r="Z638" s="119">
        <f>10*Escenarios!$E$11*T638</f>
        <v>0</v>
      </c>
      <c r="AA638" s="119">
        <f>10*Escenarios!$E$11*Y638</f>
        <v>0</v>
      </c>
      <c r="AB638" s="119">
        <f>0.001*Observaciones!$F637*Escenarios!$E$9</f>
        <v>0</v>
      </c>
      <c r="AC638" s="119">
        <f>Observaciones!$I637</f>
        <v>0</v>
      </c>
      <c r="AD638" s="119">
        <f>MIN(0.0005*ETo!$M637*Escenarios!$E$9*(AH637/Constantes!$E$27)^(2/3),AH637+Z638+AA638+AB638+AC638)</f>
        <v>3.6922009147182897</v>
      </c>
      <c r="AE638" s="119">
        <f>MIN(Constantes!$E$26*(AH637/Constantes!$E$27)^(2/3),AH637+Z638+AA638+AB638+AC638-AD638)</f>
        <v>14.880902124685653</v>
      </c>
      <c r="AF638" s="119">
        <f>MIN(Entradas!$E$20,AH637+Z638+AA638+AB638+AC638-AD638-AE638)</f>
        <v>1</v>
      </c>
      <c r="AG638" s="119">
        <f>MAX(0,AH637+Z638+AA638+AB638+AC638-AD638-AE638-AF638-Constantes!$E$27)</f>
        <v>0</v>
      </c>
      <c r="AH638" s="119">
        <f t="shared" si="84"/>
        <v>4259.0855253666587</v>
      </c>
      <c r="AI638" s="119">
        <f>(Escenarios!$E$11*S638+0.1*AD638)/(Escenarios!$E$12)</f>
        <v>1.0549145470623685E-2</v>
      </c>
      <c r="AJ638" s="119">
        <f>AG638/10/Escenarios!$E$12</f>
        <v>0</v>
      </c>
      <c r="AK638" s="119">
        <f>(Escenarios!$E$11*U638+0.1*AE638)/(Escenarios!$E$12)</f>
        <v>4.251686321338758E-2</v>
      </c>
      <c r="AL638" s="121">
        <f t="shared" si="85"/>
        <v>104.50978365506269</v>
      </c>
      <c r="AM638" s="121">
        <f>MAX(0,(AL638-Constantes!$D$13)*(1-EXP(-Constantes!$D$23)))</f>
        <v>0.4421478726716887</v>
      </c>
      <c r="AN638" s="121">
        <f>AJ638+W638*Escenarios!$E$11/Escenarios!$E$12+AM638</f>
        <v>0.4421478726716887</v>
      </c>
      <c r="AO638" s="121">
        <f>0.0526*AJ638*Observaciones!$F637^1.218</f>
        <v>0</v>
      </c>
      <c r="AP638" s="121">
        <f>AO638*Constantes!$E$38</f>
        <v>0</v>
      </c>
      <c r="AQ638" s="121">
        <f t="shared" si="86"/>
        <v>0</v>
      </c>
      <c r="AR638" s="15"/>
      <c r="AS638" s="74">
        <v>632</v>
      </c>
      <c r="AT638" s="146">
        <f>ETo!$I637*((1-Constantes!$F$19)*ETo!$K637+ETo!$L637)</f>
        <v>1.6613545683446056</v>
      </c>
      <c r="AU638" s="121">
        <f>MIN(AT638*Constantes!$F$17,0.8*(AX637+Observaciones!$F637-AV638-AW638-Constantes!$D$14))</f>
        <v>0</v>
      </c>
      <c r="AV638" s="121">
        <f>IF(Observaciones!$F637&gt;0.05*Constantes!$F$18,((Observaciones!$F637-0.05*Constantes!$F$18)^2)/(Observaciones!$F637+0.95*Constantes!$F$18),0)</f>
        <v>0</v>
      </c>
      <c r="AW638" s="121">
        <f>MAX(0,AX637+Observaciones!$F637-AV638-Constantes!$D$13)</f>
        <v>0</v>
      </c>
      <c r="AX638" s="121">
        <f>AX637+Observaciones!$F637-AV638-AU638-AW638-AY637</f>
        <v>25.500000000000004</v>
      </c>
      <c r="AY638" s="121">
        <f>MAX(0,(AX638-Constantes!$D$14)*(1-EXP(-Constantes!$D$22)))</f>
        <v>0</v>
      </c>
      <c r="AZ638" s="119">
        <f>AZ637+(Entradas!$F$19*AW638-BA637)/(800*Entradas!$D$44)</f>
        <v>0</v>
      </c>
      <c r="BA638" s="119">
        <f>8000*Entradas!$D$45*AZ638/Constantes!$F$32</f>
        <v>0</v>
      </c>
      <c r="BB638" s="119">
        <f>10*Escenarios!$F$11*AV638</f>
        <v>0</v>
      </c>
      <c r="BC638" s="119">
        <f>10*Escenarios!$F$11*BA638</f>
        <v>0</v>
      </c>
      <c r="BD638" s="119">
        <f>0.001*Observaciones!$F637*Escenarios!$F$9</f>
        <v>0</v>
      </c>
      <c r="BE638" s="119">
        <f>Observaciones!$I637</f>
        <v>0</v>
      </c>
      <c r="BF638" s="119">
        <f>MIN(0.0005*ETo!$M637*Escenarios!$F$9*(BJ637/Constantes!$F$27)^(2/3),BJ637+BB638+BE638+BC638+BD638)</f>
        <v>2.2829783243158457</v>
      </c>
      <c r="BG638" s="119">
        <f>MIN(Constantes!$F$26*(BJ637/Constantes!$F$27)^(2/3),BJ637+BB638+BC638+BD638+BE638-BF638)</f>
        <v>9.2012265262967254</v>
      </c>
      <c r="BH638" s="119">
        <f>MIN(Entradas!$F$20,BJ637+BB638+BC638+BD638+BE638-BF638-BG638)</f>
        <v>1</v>
      </c>
      <c r="BI638" s="119">
        <f>MAX(0,BJ637+BB638+BC638+BD638+BE638-BF638-BG638-BH638-Constantes!$F$27)</f>
        <v>0</v>
      </c>
      <c r="BJ638" s="119">
        <f t="shared" si="87"/>
        <v>247.5571048149998</v>
      </c>
      <c r="BK638" s="119">
        <f>(Escenarios!$F$11*AU638+0.1*BF638)/(Escenarios!$F$12)</f>
        <v>6.5227952123309884E-3</v>
      </c>
      <c r="BL638" s="119">
        <f>BI638/10/Escenarios!$F$12</f>
        <v>0</v>
      </c>
      <c r="BM638" s="119">
        <f>(Escenarios!$F$11*AW638+0.1*BG638)/(Escenarios!$F$12)</f>
        <v>2.6289218646562074E-2</v>
      </c>
      <c r="BN638" s="121">
        <f t="shared" si="88"/>
        <v>109.70163390459373</v>
      </c>
      <c r="BO638" s="121">
        <f>MAX(0,(BN638-Constantes!$D$13)*(1-EXP(-Constantes!$D$23)))</f>
        <v>0.47801060196055051</v>
      </c>
      <c r="BP638" s="121">
        <f>BL638+AY638*Escenarios!$F$11/Escenarios!$F$12+BO638</f>
        <v>0.47801060196055051</v>
      </c>
      <c r="BQ638" s="121">
        <f>0.0526*BL638*Observaciones!$F637^1.218</f>
        <v>0</v>
      </c>
      <c r="BR638" s="121">
        <f>BQ638*Constantes!$F$38</f>
        <v>0</v>
      </c>
      <c r="BS638" s="121">
        <f t="shared" si="89"/>
        <v>0</v>
      </c>
      <c r="BT638" s="15"/>
      <c r="BU638" s="74">
        <v>632</v>
      </c>
      <c r="BV638" s="75">
        <f>0.0526*Observaciones!$F637^2.218</f>
        <v>0</v>
      </c>
      <c r="BW638" s="75">
        <f>IF(Observaciones!$F637&gt;0.05*$CA$7,((Observaciones!$F637-0.05*$CA$7)^2)/(Observaciones!$F637+0.95*$CA$7),0)</f>
        <v>0</v>
      </c>
      <c r="BX638" s="75">
        <f>0.0526*BW638*Observaciones!$F637^1.218</f>
        <v>0</v>
      </c>
      <c r="BY638" s="27"/>
      <c r="BZ638" s="27"/>
      <c r="CA638" s="103"/>
      <c r="CB638" s="37"/>
    </row>
    <row r="639" spans="2:80" s="2" customFormat="1" ht="14.5" x14ac:dyDescent="0.35">
      <c r="B639" s="36"/>
      <c r="C639" s="74">
        <v>633</v>
      </c>
      <c r="D639" s="146">
        <f>ETo!$I638*((1-Constantes!$D$19)*ETo!$K638+ETo!$L638)</f>
        <v>1.661472811177809</v>
      </c>
      <c r="E639" s="75">
        <f>MIN(D639*Constantes!$D$17,0.8*(H638+Observaciones!$F638-F639-G639-Constantes!$D$14))</f>
        <v>0</v>
      </c>
      <c r="F639" s="75">
        <f>IF(Observaciones!$F638&gt;0.05*Constantes!$D$18,((Observaciones!$F638-0.05*Constantes!$D$18)^2)/(Observaciones!$F638+0.95*Constantes!$D$18),0)</f>
        <v>0</v>
      </c>
      <c r="G639" s="75">
        <f>MAX(0,H638+Observaciones!$F638-F639-Constantes!$D$13)</f>
        <v>0</v>
      </c>
      <c r="H639" s="75">
        <f>H638+Observaciones!$F638-F639-E639-G639-I638</f>
        <v>25.500000000000004</v>
      </c>
      <c r="I639" s="75">
        <f>MAX(0,(H639-Constantes!$D$14)*(1-EXP(-Constantes!$D$22)))</f>
        <v>0</v>
      </c>
      <c r="J639" s="75">
        <f t="shared" si="81"/>
        <v>97.956460008633826</v>
      </c>
      <c r="K639" s="75">
        <f>MAX(0,(J639-Constantes!$D$13)*(1-EXP(-Constantes!$D$23)))</f>
        <v>0.39688075968140091</v>
      </c>
      <c r="L639" s="75">
        <f t="shared" si="82"/>
        <v>0.39688075968140091</v>
      </c>
      <c r="M639" s="75">
        <f>0.0526*F639*Observaciones!$F638^1.218</f>
        <v>0</v>
      </c>
      <c r="N639" s="75">
        <f>M639*Constantes!$D$38</f>
        <v>0</v>
      </c>
      <c r="O639" s="75">
        <f t="shared" si="83"/>
        <v>0</v>
      </c>
      <c r="P639" s="15"/>
      <c r="Q639" s="120">
        <v>633</v>
      </c>
      <c r="R639" s="146">
        <f>ETo!$I638*((1-Constantes!$E$19)*ETo!$K638+ETo!$L638)</f>
        <v>1.6617078621691526</v>
      </c>
      <c r="S639" s="121">
        <f>MIN(R639*Constantes!$E$17,0.8*(V638+Observaciones!$F638-T639-U639-Constantes!$D$14))</f>
        <v>0</v>
      </c>
      <c r="T639" s="121">
        <f>IF(Observaciones!$F638&gt;0.05*Constantes!$E$18,((Observaciones!$F638-0.05*Constantes!$E$18)^2)/(Observaciones!$F638+0.95*Constantes!$E$18),0)</f>
        <v>0</v>
      </c>
      <c r="U639" s="121">
        <f>MAX(0,V638+Observaciones!$F638-T639-Constantes!$D$13)</f>
        <v>0</v>
      </c>
      <c r="V639" s="121">
        <f>V638+Observaciones!$F638-T639-S639-U639-W638</f>
        <v>25.500000000000004</v>
      </c>
      <c r="W639" s="121">
        <f>MAX(0,(V639-Constantes!$D$14)*(1-EXP(-Constantes!$D$22)))</f>
        <v>0</v>
      </c>
      <c r="X639" s="119">
        <f>X638+(Entradas!$E$19*U639-Y638)/(800*Entradas!$D$44)</f>
        <v>0</v>
      </c>
      <c r="Y639" s="119">
        <f>8000*Entradas!$D$45*X639/Constantes!$E$32</f>
        <v>0</v>
      </c>
      <c r="Z639" s="119">
        <f>10*Escenarios!$E$11*T639</f>
        <v>0</v>
      </c>
      <c r="AA639" s="119">
        <f>10*Escenarios!$E$11*Y639</f>
        <v>0</v>
      </c>
      <c r="AB639" s="119">
        <f>0.001*Observaciones!$F638*Escenarios!$E$9</f>
        <v>0</v>
      </c>
      <c r="AC639" s="119">
        <f>Observaciones!$I638</f>
        <v>0</v>
      </c>
      <c r="AD639" s="119">
        <f>MIN(0.0005*ETo!$M638*Escenarios!$E$9*(AH638/Constantes!$E$27)^(2/3),AH638+Z639+AA639+AB639+AC639)</f>
        <v>3.6826182832907004</v>
      </c>
      <c r="AE639" s="119">
        <f>MIN(Constantes!$E$26*(AH638/Constantes!$E$27)^(2/3),AH638+Z639+AA639+AB639+AC639-AD639)</f>
        <v>14.835484782702038</v>
      </c>
      <c r="AF639" s="119">
        <f>MIN(Entradas!$E$20,AH638+Z639+AA639+AB639+AC639-AD639-AE639)</f>
        <v>1</v>
      </c>
      <c r="AG639" s="119">
        <f>MAX(0,AH638+Z639+AA639+AB639+AC639-AD639-AE639-AF639-Constantes!$E$27)</f>
        <v>0</v>
      </c>
      <c r="AH639" s="119">
        <f t="shared" si="84"/>
        <v>4239.5674223006654</v>
      </c>
      <c r="AI639" s="119">
        <f>(Escenarios!$E$11*S639+0.1*AD639)/(Escenarios!$E$12)</f>
        <v>1.0521766523687717E-2</v>
      </c>
      <c r="AJ639" s="119">
        <f>AG639/10/Escenarios!$E$12</f>
        <v>0</v>
      </c>
      <c r="AK639" s="119">
        <f>(Escenarios!$E$11*U639+0.1*AE639)/(Escenarios!$E$12)</f>
        <v>4.2387099379148675E-2</v>
      </c>
      <c r="AL639" s="121">
        <f t="shared" si="85"/>
        <v>104.11002288177016</v>
      </c>
      <c r="AM639" s="121">
        <f>MAX(0,(AL639-Constantes!$D$13)*(1-EXP(-Constantes!$D$23)))</f>
        <v>0.43938652330607647</v>
      </c>
      <c r="AN639" s="121">
        <f>AJ639+W639*Escenarios!$E$11/Escenarios!$E$12+AM639</f>
        <v>0.43938652330607647</v>
      </c>
      <c r="AO639" s="121">
        <f>0.0526*AJ639*Observaciones!$F638^1.218</f>
        <v>0</v>
      </c>
      <c r="AP639" s="121">
        <f>AO639*Constantes!$E$38</f>
        <v>0</v>
      </c>
      <c r="AQ639" s="121">
        <f t="shared" si="86"/>
        <v>0</v>
      </c>
      <c r="AR639" s="15"/>
      <c r="AS639" s="74">
        <v>633</v>
      </c>
      <c r="AT639" s="146">
        <f>ETo!$I638*((1-Constantes!$F$19)*ETo!$K638+ETo!$L638)</f>
        <v>1.6624557516870635</v>
      </c>
      <c r="AU639" s="121">
        <f>MIN(AT639*Constantes!$F$17,0.8*(AX638+Observaciones!$F638-AV639-AW639-Constantes!$D$14))</f>
        <v>0</v>
      </c>
      <c r="AV639" s="121">
        <f>IF(Observaciones!$F638&gt;0.05*Constantes!$F$18,((Observaciones!$F638-0.05*Constantes!$F$18)^2)/(Observaciones!$F638+0.95*Constantes!$F$18),0)</f>
        <v>0</v>
      </c>
      <c r="AW639" s="121">
        <f>MAX(0,AX638+Observaciones!$F638-AV639-Constantes!$D$13)</f>
        <v>0</v>
      </c>
      <c r="AX639" s="121">
        <f>AX638+Observaciones!$F638-AV639-AU639-AW639-AY638</f>
        <v>25.500000000000004</v>
      </c>
      <c r="AY639" s="121">
        <f>MAX(0,(AX639-Constantes!$D$14)*(1-EXP(-Constantes!$D$22)))</f>
        <v>0</v>
      </c>
      <c r="AZ639" s="119">
        <f>AZ638+(Entradas!$F$19*AW639-BA638)/(800*Entradas!$D$44)</f>
        <v>0</v>
      </c>
      <c r="BA639" s="119">
        <f>8000*Entradas!$D$45*AZ639/Constantes!$F$32</f>
        <v>0</v>
      </c>
      <c r="BB639" s="119">
        <f>10*Escenarios!$F$11*AV639</f>
        <v>0</v>
      </c>
      <c r="BC639" s="119">
        <f>10*Escenarios!$F$11*BA639</f>
        <v>0</v>
      </c>
      <c r="BD639" s="119">
        <f>0.001*Observaciones!$F638*Escenarios!$F$9</f>
        <v>0</v>
      </c>
      <c r="BE639" s="119">
        <f>Observaciones!$I638</f>
        <v>0</v>
      </c>
      <c r="BF639" s="119">
        <f>MIN(0.0005*ETo!$M638*Escenarios!$F$9*(BJ638/Constantes!$F$27)^(2/3),BJ638+BB639+BE639+BC639+BD639)</f>
        <v>2.2103245745875895</v>
      </c>
      <c r="BG639" s="119">
        <f>MIN(Constantes!$F$26*(BJ638/Constantes!$F$27)^(2/3),BJ638+BB639+BC639+BD639+BE639-BF639)</f>
        <v>8.9043267774755801</v>
      </c>
      <c r="BH639" s="119">
        <f>MIN(Entradas!$F$20,BJ638+BB639+BC639+BD639+BE639-BF639-BG639)</f>
        <v>1</v>
      </c>
      <c r="BI639" s="119">
        <f>MAX(0,BJ638+BB639+BC639+BD639+BE639-BF639-BG639-BH639-Constantes!$F$27)</f>
        <v>0</v>
      </c>
      <c r="BJ639" s="119">
        <f t="shared" si="87"/>
        <v>235.44245346293664</v>
      </c>
      <c r="BK639" s="119">
        <f>(Escenarios!$F$11*AU639+0.1*BF639)/(Escenarios!$F$12)</f>
        <v>6.3152130702502562E-3</v>
      </c>
      <c r="BL639" s="119">
        <f>BI639/10/Escenarios!$F$12</f>
        <v>0</v>
      </c>
      <c r="BM639" s="119">
        <f>(Escenarios!$F$11*AW639+0.1*BG639)/(Escenarios!$F$12)</f>
        <v>2.544093364993023E-2</v>
      </c>
      <c r="BN639" s="121">
        <f t="shared" si="88"/>
        <v>109.24906423628312</v>
      </c>
      <c r="BO639" s="121">
        <f>MAX(0,(BN639-Constantes!$D$13)*(1-EXP(-Constantes!$D$23)))</f>
        <v>0.47488447491163582</v>
      </c>
      <c r="BP639" s="121">
        <f>BL639+AY639*Escenarios!$F$11/Escenarios!$F$12+BO639</f>
        <v>0.47488447491163582</v>
      </c>
      <c r="BQ639" s="121">
        <f>0.0526*BL639*Observaciones!$F638^1.218</f>
        <v>0</v>
      </c>
      <c r="BR639" s="121">
        <f>BQ639*Constantes!$F$38</f>
        <v>0</v>
      </c>
      <c r="BS639" s="121">
        <f t="shared" si="89"/>
        <v>0</v>
      </c>
      <c r="BT639" s="15"/>
      <c r="BU639" s="74">
        <v>633</v>
      </c>
      <c r="BV639" s="75">
        <f>0.0526*Observaciones!$F638^2.218</f>
        <v>0</v>
      </c>
      <c r="BW639" s="75">
        <f>IF(Observaciones!$F638&gt;0.05*$CA$7,((Observaciones!$F638-0.05*$CA$7)^2)/(Observaciones!$F638+0.95*$CA$7),0)</f>
        <v>0</v>
      </c>
      <c r="BX639" s="75">
        <f>0.0526*BW639*Observaciones!$F638^1.218</f>
        <v>0</v>
      </c>
      <c r="BY639" s="27"/>
      <c r="BZ639" s="27"/>
      <c r="CA639" s="103"/>
      <c r="CB639" s="37"/>
    </row>
    <row r="640" spans="2:80" s="2" customFormat="1" ht="14.5" x14ac:dyDescent="0.35">
      <c r="B640" s="36"/>
      <c r="C640" s="74">
        <v>634</v>
      </c>
      <c r="D640" s="146">
        <f>ETo!$I639*((1-Constantes!$D$19)*ETo!$K639+ETo!$L639)</f>
        <v>1.6966249330956298</v>
      </c>
      <c r="E640" s="75">
        <f>MIN(D640*Constantes!$D$17,0.8*(H639+Observaciones!$F639-F640-G640-Constantes!$D$14))</f>
        <v>0</v>
      </c>
      <c r="F640" s="75">
        <f>IF(Observaciones!$F639&gt;0.05*Constantes!$D$18,((Observaciones!$F639-0.05*Constantes!$D$18)^2)/(Observaciones!$F639+0.95*Constantes!$D$18),0)</f>
        <v>0</v>
      </c>
      <c r="G640" s="75">
        <f>MAX(0,H639+Observaciones!$F639-F640-Constantes!$D$13)</f>
        <v>0</v>
      </c>
      <c r="H640" s="75">
        <f>H639+Observaciones!$F639-F640-E640-G640-I639</f>
        <v>25.500000000000004</v>
      </c>
      <c r="I640" s="75">
        <f>MAX(0,(H640-Constantes!$D$14)*(1-EXP(-Constantes!$D$22)))</f>
        <v>0</v>
      </c>
      <c r="J640" s="75">
        <f t="shared" si="81"/>
        <v>97.559579248952431</v>
      </c>
      <c r="K640" s="75">
        <f>MAX(0,(J640-Constantes!$D$13)*(1-EXP(-Constantes!$D$23)))</f>
        <v>0.39413930402294906</v>
      </c>
      <c r="L640" s="75">
        <f t="shared" si="82"/>
        <v>0.39413930402294906</v>
      </c>
      <c r="M640" s="75">
        <f>0.0526*F640*Observaciones!$F639^1.218</f>
        <v>0</v>
      </c>
      <c r="N640" s="75">
        <f>M640*Constantes!$D$38</f>
        <v>0</v>
      </c>
      <c r="O640" s="75">
        <f t="shared" si="83"/>
        <v>0</v>
      </c>
      <c r="P640" s="15"/>
      <c r="Q640" s="120">
        <v>634</v>
      </c>
      <c r="R640" s="146">
        <f>ETo!$I639*((1-Constantes!$E$19)*ETo!$K639+ETo!$L639)</f>
        <v>1.6968649990639746</v>
      </c>
      <c r="S640" s="121">
        <f>MIN(R640*Constantes!$E$17,0.8*(V639+Observaciones!$F639-T640-U640-Constantes!$D$14))</f>
        <v>0</v>
      </c>
      <c r="T640" s="121">
        <f>IF(Observaciones!$F639&gt;0.05*Constantes!$E$18,((Observaciones!$F639-0.05*Constantes!$E$18)^2)/(Observaciones!$F639+0.95*Constantes!$E$18),0)</f>
        <v>0</v>
      </c>
      <c r="U640" s="121">
        <f>MAX(0,V639+Observaciones!$F639-T640-Constantes!$D$13)</f>
        <v>0</v>
      </c>
      <c r="V640" s="121">
        <f>V639+Observaciones!$F639-T640-S640-U640-W639</f>
        <v>25.500000000000004</v>
      </c>
      <c r="W640" s="121">
        <f>MAX(0,(V640-Constantes!$D$14)*(1-EXP(-Constantes!$D$22)))</f>
        <v>0</v>
      </c>
      <c r="X640" s="119">
        <f>X639+(Entradas!$E$19*U640-Y639)/(800*Entradas!$D$44)</f>
        <v>0</v>
      </c>
      <c r="Y640" s="119">
        <f>8000*Entradas!$D$45*X640/Constantes!$E$32</f>
        <v>0</v>
      </c>
      <c r="Z640" s="119">
        <f>10*Escenarios!$E$11*T640</f>
        <v>0</v>
      </c>
      <c r="AA640" s="119">
        <f>10*Escenarios!$E$11*Y640</f>
        <v>0</v>
      </c>
      <c r="AB640" s="119">
        <f>0.001*Observaciones!$F639*Escenarios!$E$9</f>
        <v>0</v>
      </c>
      <c r="AC640" s="119">
        <f>Observaciones!$I639</f>
        <v>0</v>
      </c>
      <c r="AD640" s="119">
        <f>MIN(0.0005*ETo!$M639*Escenarios!$E$9*(AH639/Constantes!$E$27)^(2/3),AH639+Z640+AA640+AB640+AC640)</f>
        <v>3.7491415194108613</v>
      </c>
      <c r="AE640" s="119">
        <f>MIN(Constantes!$E$26*(AH639/Constantes!$E$27)^(2/3),AH639+Z640+AA640+AB640+AC640-AD640)</f>
        <v>14.79012572892338</v>
      </c>
      <c r="AF640" s="119">
        <f>MIN(Entradas!$E$20,AH639+Z640+AA640+AB640+AC640-AD640-AE640)</f>
        <v>1</v>
      </c>
      <c r="AG640" s="119">
        <f>MAX(0,AH639+Z640+AA640+AB640+AC640-AD640-AE640-AF640-Constantes!$E$27)</f>
        <v>0</v>
      </c>
      <c r="AH640" s="119">
        <f t="shared" si="84"/>
        <v>4220.0281550523314</v>
      </c>
      <c r="AI640" s="119">
        <f>(Escenarios!$E$11*S640+0.1*AD640)/(Escenarios!$E$12)</f>
        <v>1.0711832912602462E-2</v>
      </c>
      <c r="AJ640" s="119">
        <f>AG640/10/Escenarios!$E$12</f>
        <v>0</v>
      </c>
      <c r="AK640" s="119">
        <f>(Escenarios!$E$11*U640+0.1*AE640)/(Escenarios!$E$12)</f>
        <v>4.2257502082638232E-2</v>
      </c>
      <c r="AL640" s="121">
        <f t="shared" si="85"/>
        <v>103.71289386054673</v>
      </c>
      <c r="AM640" s="121">
        <f>MAX(0,(AL640-Constantes!$D$13)*(1-EXP(-Constantes!$D$23)))</f>
        <v>0.43664335277989014</v>
      </c>
      <c r="AN640" s="121">
        <f>AJ640+W640*Escenarios!$E$11/Escenarios!$E$12+AM640</f>
        <v>0.43664335277989014</v>
      </c>
      <c r="AO640" s="121">
        <f>0.0526*AJ640*Observaciones!$F639^1.218</f>
        <v>0</v>
      </c>
      <c r="AP640" s="121">
        <f>AO640*Constantes!$E$38</f>
        <v>0</v>
      </c>
      <c r="AQ640" s="121">
        <f t="shared" si="86"/>
        <v>0</v>
      </c>
      <c r="AR640" s="15"/>
      <c r="AS640" s="74">
        <v>634</v>
      </c>
      <c r="AT640" s="146">
        <f>ETo!$I639*((1-Constantes!$F$19)*ETo!$K639+ETo!$L639)</f>
        <v>1.6976288453268897</v>
      </c>
      <c r="AU640" s="121">
        <f>MIN(AT640*Constantes!$F$17,0.8*(AX639+Observaciones!$F639-AV640-AW640-Constantes!$D$14))</f>
        <v>0</v>
      </c>
      <c r="AV640" s="121">
        <f>IF(Observaciones!$F639&gt;0.05*Constantes!$F$18,((Observaciones!$F639-0.05*Constantes!$F$18)^2)/(Observaciones!$F639+0.95*Constantes!$F$18),0)</f>
        <v>0</v>
      </c>
      <c r="AW640" s="121">
        <f>MAX(0,AX639+Observaciones!$F639-AV640-Constantes!$D$13)</f>
        <v>0</v>
      </c>
      <c r="AX640" s="121">
        <f>AX639+Observaciones!$F639-AV640-AU640-AW640-AY639</f>
        <v>25.500000000000004</v>
      </c>
      <c r="AY640" s="121">
        <f>MAX(0,(AX640-Constantes!$D$14)*(1-EXP(-Constantes!$D$22)))</f>
        <v>0</v>
      </c>
      <c r="AZ640" s="119">
        <f>AZ639+(Entradas!$F$19*AW640-BA639)/(800*Entradas!$D$44)</f>
        <v>0</v>
      </c>
      <c r="BA640" s="119">
        <f>8000*Entradas!$D$45*AZ640/Constantes!$F$32</f>
        <v>0</v>
      </c>
      <c r="BB640" s="119">
        <f>10*Escenarios!$F$11*AV640</f>
        <v>0</v>
      </c>
      <c r="BC640" s="119">
        <f>10*Escenarios!$F$11*BA640</f>
        <v>0</v>
      </c>
      <c r="BD640" s="119">
        <f>0.001*Observaciones!$F639*Escenarios!$F$9</f>
        <v>0</v>
      </c>
      <c r="BE640" s="119">
        <f>Observaciones!$I639</f>
        <v>0</v>
      </c>
      <c r="BF640" s="119">
        <f>MIN(0.0005*ETo!$M639*Escenarios!$F$9*(BJ639/Constantes!$F$27)^(2/3),BJ639+BB640+BE640+BC640+BD640)</f>
        <v>2.1829006879873858</v>
      </c>
      <c r="BG640" s="119">
        <f>MIN(Constantes!$F$26*(BJ639/Constantes!$F$27)^(2/3),BJ639+BB640+BC640+BD640+BE640-BF640)</f>
        <v>8.6114048941422965</v>
      </c>
      <c r="BH640" s="119">
        <f>MIN(Entradas!$F$20,BJ639+BB640+BC640+BD640+BE640-BF640-BG640)</f>
        <v>1</v>
      </c>
      <c r="BI640" s="119">
        <f>MAX(0,BJ639+BB640+BC640+BD640+BE640-BF640-BG640-BH640-Constantes!$F$27)</f>
        <v>0</v>
      </c>
      <c r="BJ640" s="119">
        <f t="shared" si="87"/>
        <v>223.64814788080696</v>
      </c>
      <c r="BK640" s="119">
        <f>(Escenarios!$F$11*AU640+0.1*BF640)/(Escenarios!$F$12)</f>
        <v>6.2368591085353881E-3</v>
      </c>
      <c r="BL640" s="119">
        <f>BI640/10/Escenarios!$F$12</f>
        <v>0</v>
      </c>
      <c r="BM640" s="119">
        <f>(Escenarios!$F$11*AW640+0.1*BG640)/(Escenarios!$F$12)</f>
        <v>2.4604013983263708E-2</v>
      </c>
      <c r="BN640" s="121">
        <f t="shared" si="88"/>
        <v>108.79878377535475</v>
      </c>
      <c r="BO640" s="121">
        <f>MAX(0,(BN640-Constantes!$D$13)*(1-EXP(-Constantes!$D$23)))</f>
        <v>0.47177416057315952</v>
      </c>
      <c r="BP640" s="121">
        <f>BL640+AY640*Escenarios!$F$11/Escenarios!$F$12+BO640</f>
        <v>0.47177416057315952</v>
      </c>
      <c r="BQ640" s="121">
        <f>0.0526*BL640*Observaciones!$F639^1.218</f>
        <v>0</v>
      </c>
      <c r="BR640" s="121">
        <f>BQ640*Constantes!$F$38</f>
        <v>0</v>
      </c>
      <c r="BS640" s="121">
        <f t="shared" si="89"/>
        <v>0</v>
      </c>
      <c r="BT640" s="15"/>
      <c r="BU640" s="74">
        <v>634</v>
      </c>
      <c r="BV640" s="75">
        <f>0.0526*Observaciones!$F639^2.218</f>
        <v>0</v>
      </c>
      <c r="BW640" s="75">
        <f>IF(Observaciones!$F639&gt;0.05*$CA$7,((Observaciones!$F639-0.05*$CA$7)^2)/(Observaciones!$F639+0.95*$CA$7),0)</f>
        <v>0</v>
      </c>
      <c r="BX640" s="75">
        <f>0.0526*BW640*Observaciones!$F639^1.218</f>
        <v>0</v>
      </c>
      <c r="BY640" s="27"/>
      <c r="BZ640" s="27"/>
      <c r="CA640" s="103"/>
      <c r="CB640" s="37"/>
    </row>
    <row r="641" spans="2:80" s="2" customFormat="1" ht="14.5" x14ac:dyDescent="0.35">
      <c r="B641" s="36"/>
      <c r="C641" s="74">
        <v>635</v>
      </c>
      <c r="D641" s="146">
        <f>ETo!$I640*((1-Constantes!$D$19)*ETo!$K640+ETo!$L640)</f>
        <v>1.6975506808980094</v>
      </c>
      <c r="E641" s="75">
        <f>MIN(D641*Constantes!$D$17,0.8*(H640+Observaciones!$F640-F641-G641-Constantes!$D$14))</f>
        <v>0</v>
      </c>
      <c r="F641" s="75">
        <f>IF(Observaciones!$F640&gt;0.05*Constantes!$D$18,((Observaciones!$F640-0.05*Constantes!$D$18)^2)/(Observaciones!$F640+0.95*Constantes!$D$18),0)</f>
        <v>0</v>
      </c>
      <c r="G641" s="75">
        <f>MAX(0,H640+Observaciones!$F640-F641-Constantes!$D$13)</f>
        <v>0</v>
      </c>
      <c r="H641" s="75">
        <f>H640+Observaciones!$F640-F641-E641-G641-I640</f>
        <v>25.500000000000004</v>
      </c>
      <c r="I641" s="75">
        <f>MAX(0,(H641-Constantes!$D$14)*(1-EXP(-Constantes!$D$22)))</f>
        <v>0</v>
      </c>
      <c r="J641" s="75">
        <f t="shared" si="81"/>
        <v>97.165439944929489</v>
      </c>
      <c r="K641" s="75">
        <f>MAX(0,(J641-Constantes!$D$13)*(1-EXP(-Constantes!$D$23)))</f>
        <v>0.39141678498196708</v>
      </c>
      <c r="L641" s="75">
        <f t="shared" si="82"/>
        <v>0.39141678498196708</v>
      </c>
      <c r="M641" s="75">
        <f>0.0526*F641*Observaciones!$F640^1.218</f>
        <v>0</v>
      </c>
      <c r="N641" s="75">
        <f>M641*Constantes!$D$38</f>
        <v>0</v>
      </c>
      <c r="O641" s="75">
        <f t="shared" si="83"/>
        <v>0</v>
      </c>
      <c r="P641" s="15"/>
      <c r="Q641" s="120">
        <v>635</v>
      </c>
      <c r="R641" s="146">
        <f>ETo!$I640*((1-Constantes!$E$19)*ETo!$K640+ETo!$L640)</f>
        <v>1.6977905932938082</v>
      </c>
      <c r="S641" s="121">
        <f>MIN(R641*Constantes!$E$17,0.8*(V640+Observaciones!$F640-T641-U641-Constantes!$D$14))</f>
        <v>0</v>
      </c>
      <c r="T641" s="121">
        <f>IF(Observaciones!$F640&gt;0.05*Constantes!$E$18,((Observaciones!$F640-0.05*Constantes!$E$18)^2)/(Observaciones!$F640+0.95*Constantes!$E$18),0)</f>
        <v>0</v>
      </c>
      <c r="U641" s="121">
        <f>MAX(0,V640+Observaciones!$F640-T641-Constantes!$D$13)</f>
        <v>0</v>
      </c>
      <c r="V641" s="121">
        <f>V640+Observaciones!$F640-T641-S641-U641-W640</f>
        <v>25.500000000000004</v>
      </c>
      <c r="W641" s="121">
        <f>MAX(0,(V641-Constantes!$D$14)*(1-EXP(-Constantes!$D$22)))</f>
        <v>0</v>
      </c>
      <c r="X641" s="119">
        <f>X640+(Entradas!$E$19*U641-Y640)/(800*Entradas!$D$44)</f>
        <v>0</v>
      </c>
      <c r="Y641" s="119">
        <f>8000*Entradas!$D$45*X641/Constantes!$E$32</f>
        <v>0</v>
      </c>
      <c r="Z641" s="119">
        <f>10*Escenarios!$E$11*T641</f>
        <v>0</v>
      </c>
      <c r="AA641" s="119">
        <f>10*Escenarios!$E$11*Y641</f>
        <v>0</v>
      </c>
      <c r="AB641" s="119">
        <f>0.001*Observaciones!$F640*Escenarios!$E$9</f>
        <v>0</v>
      </c>
      <c r="AC641" s="119">
        <f>Observaciones!$I640</f>
        <v>0</v>
      </c>
      <c r="AD641" s="119">
        <f>MIN(0.0005*ETo!$M640*Escenarios!$E$9*(AH640/Constantes!$E$27)^(2/3),AH640+Z641+AA641+AB641+AC641)</f>
        <v>3.7389289445012359</v>
      </c>
      <c r="AE641" s="119">
        <f>MIN(Constantes!$E$26*(AH640/Constantes!$E$27)^(2/3),AH640+Z641+AA641+AB641+AC641-AD641)</f>
        <v>14.744647715520852</v>
      </c>
      <c r="AF641" s="119">
        <f>MIN(Entradas!$E$20,AH640+Z641+AA641+AB641+AC641-AD641-AE641)</f>
        <v>1</v>
      </c>
      <c r="AG641" s="119">
        <f>MAX(0,AH640+Z641+AA641+AB641+AC641-AD641-AE641-AF641-Constantes!$E$27)</f>
        <v>0</v>
      </c>
      <c r="AH641" s="119">
        <f t="shared" si="84"/>
        <v>4200.5445783923096</v>
      </c>
      <c r="AI641" s="119">
        <f>(Escenarios!$E$11*S641+0.1*AD641)/(Escenarios!$E$12)</f>
        <v>1.068265412714639E-2</v>
      </c>
      <c r="AJ641" s="119">
        <f>AG641/10/Escenarios!$E$12</f>
        <v>0</v>
      </c>
      <c r="AK641" s="119">
        <f>(Escenarios!$E$11*U641+0.1*AE641)/(Escenarios!$E$12)</f>
        <v>4.2127564901488154E-2</v>
      </c>
      <c r="AL641" s="121">
        <f t="shared" si="85"/>
        <v>103.31837807266832</v>
      </c>
      <c r="AM641" s="121">
        <f>MAX(0,(AL641-Constantes!$D$13)*(1-EXP(-Constantes!$D$23)))</f>
        <v>0.4339182331749587</v>
      </c>
      <c r="AN641" s="121">
        <f>AJ641+W641*Escenarios!$E$11/Escenarios!$E$12+AM641</f>
        <v>0.4339182331749587</v>
      </c>
      <c r="AO641" s="121">
        <f>0.0526*AJ641*Observaciones!$F640^1.218</f>
        <v>0</v>
      </c>
      <c r="AP641" s="121">
        <f>AO641*Constantes!$E$38</f>
        <v>0</v>
      </c>
      <c r="AQ641" s="121">
        <f t="shared" si="86"/>
        <v>0</v>
      </c>
      <c r="AR641" s="15"/>
      <c r="AS641" s="74">
        <v>635</v>
      </c>
      <c r="AT641" s="146">
        <f>ETo!$I640*((1-Constantes!$F$19)*ETo!$K640+ETo!$L640)</f>
        <v>1.6985539509168051</v>
      </c>
      <c r="AU641" s="121">
        <f>MIN(AT641*Constantes!$F$17,0.8*(AX640+Observaciones!$F640-AV641-AW641-Constantes!$D$14))</f>
        <v>0</v>
      </c>
      <c r="AV641" s="121">
        <f>IF(Observaciones!$F640&gt;0.05*Constantes!$F$18,((Observaciones!$F640-0.05*Constantes!$F$18)^2)/(Observaciones!$F640+0.95*Constantes!$F$18),0)</f>
        <v>0</v>
      </c>
      <c r="AW641" s="121">
        <f>MAX(0,AX640+Observaciones!$F640-AV641-Constantes!$D$13)</f>
        <v>0</v>
      </c>
      <c r="AX641" s="121">
        <f>AX640+Observaciones!$F640-AV641-AU641-AW641-AY640</f>
        <v>25.500000000000004</v>
      </c>
      <c r="AY641" s="121">
        <f>MAX(0,(AX641-Constantes!$D$14)*(1-EXP(-Constantes!$D$22)))</f>
        <v>0</v>
      </c>
      <c r="AZ641" s="119">
        <f>AZ640+(Entradas!$F$19*AW641-BA640)/(800*Entradas!$D$44)</f>
        <v>0</v>
      </c>
      <c r="BA641" s="119">
        <f>8000*Entradas!$D$45*AZ641/Constantes!$F$32</f>
        <v>0</v>
      </c>
      <c r="BB641" s="119">
        <f>10*Escenarios!$F$11*AV641</f>
        <v>0</v>
      </c>
      <c r="BC641" s="119">
        <f>10*Escenarios!$F$11*BA641</f>
        <v>0</v>
      </c>
      <c r="BD641" s="119">
        <f>0.001*Observaciones!$F640*Escenarios!$F$9</f>
        <v>0</v>
      </c>
      <c r="BE641" s="119">
        <f>Observaciones!$I640</f>
        <v>0</v>
      </c>
      <c r="BF641" s="119">
        <f>MIN(0.0005*ETo!$M640*Escenarios!$F$9*(BJ640/Constantes!$F$27)^(2/3),BJ640+BB641+BE641+BC641+BD641)</f>
        <v>2.1101201018714622</v>
      </c>
      <c r="BG641" s="119">
        <f>MIN(Constantes!$F$26*(BJ640/Constantes!$F$27)^(2/3),BJ640+BB641+BC641+BD641+BE641-BF641)</f>
        <v>8.3213610104281006</v>
      </c>
      <c r="BH641" s="119">
        <f>MIN(Entradas!$F$20,BJ640+BB641+BC641+BD641+BE641-BF641-BG641)</f>
        <v>1</v>
      </c>
      <c r="BI641" s="119">
        <f>MAX(0,BJ640+BB641+BC641+BD641+BE641-BF641-BG641-BH641-Constantes!$F$27)</f>
        <v>0</v>
      </c>
      <c r="BJ641" s="119">
        <f t="shared" si="87"/>
        <v>212.21666676850739</v>
      </c>
      <c r="BK641" s="119">
        <f>(Escenarios!$F$11*AU641+0.1*BF641)/(Escenarios!$F$12)</f>
        <v>6.0289145767756062E-3</v>
      </c>
      <c r="BL641" s="119">
        <f>BI641/10/Escenarios!$F$12</f>
        <v>0</v>
      </c>
      <c r="BM641" s="119">
        <f>(Escenarios!$F$11*AW641+0.1*BG641)/(Escenarios!$F$12)</f>
        <v>2.3775317172651717E-2</v>
      </c>
      <c r="BN641" s="121">
        <f t="shared" si="88"/>
        <v>108.35078493195424</v>
      </c>
      <c r="BO641" s="121">
        <f>MAX(0,(BN641-Constantes!$D$13)*(1-EXP(-Constantes!$D$23)))</f>
        <v>0.46867960651816787</v>
      </c>
      <c r="BP641" s="121">
        <f>BL641+AY641*Escenarios!$F$11/Escenarios!$F$12+BO641</f>
        <v>0.46867960651816787</v>
      </c>
      <c r="BQ641" s="121">
        <f>0.0526*BL641*Observaciones!$F640^1.218</f>
        <v>0</v>
      </c>
      <c r="BR641" s="121">
        <f>BQ641*Constantes!$F$38</f>
        <v>0</v>
      </c>
      <c r="BS641" s="121">
        <f t="shared" si="89"/>
        <v>0</v>
      </c>
      <c r="BT641" s="15"/>
      <c r="BU641" s="74">
        <v>635</v>
      </c>
      <c r="BV641" s="75">
        <f>0.0526*Observaciones!$F640^2.218</f>
        <v>0</v>
      </c>
      <c r="BW641" s="75">
        <f>IF(Observaciones!$F640&gt;0.05*$CA$7,((Observaciones!$F640-0.05*$CA$7)^2)/(Observaciones!$F640+0.95*$CA$7),0)</f>
        <v>0</v>
      </c>
      <c r="BX641" s="75">
        <f>0.0526*BW641*Observaciones!$F640^1.218</f>
        <v>0</v>
      </c>
      <c r="BY641" s="27"/>
      <c r="BZ641" s="27"/>
      <c r="CA641" s="103"/>
      <c r="CB641" s="37"/>
    </row>
    <row r="642" spans="2:80" s="2" customFormat="1" ht="14.5" x14ac:dyDescent="0.35">
      <c r="B642" s="36"/>
      <c r="C642" s="74">
        <v>636</v>
      </c>
      <c r="D642" s="146">
        <f>ETo!$I641*((1-Constantes!$D$19)*ETo!$K641+ETo!$L641)</f>
        <v>1.7032476972933197</v>
      </c>
      <c r="E642" s="75">
        <f>MIN(D642*Constantes!$D$17,0.8*(H641+Observaciones!$F641-F642-G642-Constantes!$D$14))</f>
        <v>0</v>
      </c>
      <c r="F642" s="75">
        <f>IF(Observaciones!$F641&gt;0.05*Constantes!$D$18,((Observaciones!$F641-0.05*Constantes!$D$18)^2)/(Observaciones!$F641+0.95*Constantes!$D$18),0)</f>
        <v>0</v>
      </c>
      <c r="G642" s="75">
        <f>MAX(0,H641+Observaciones!$F641-F642-Constantes!$D$13)</f>
        <v>0</v>
      </c>
      <c r="H642" s="75">
        <f>H641+Observaciones!$F641-F642-E642-G642-I641</f>
        <v>25.500000000000004</v>
      </c>
      <c r="I642" s="75">
        <f>MAX(0,(H642-Constantes!$D$14)*(1-EXP(-Constantes!$D$22)))</f>
        <v>0</v>
      </c>
      <c r="J642" s="75">
        <f t="shared" si="81"/>
        <v>96.774023159947518</v>
      </c>
      <c r="K642" s="75">
        <f>MAX(0,(J642-Constantes!$D$13)*(1-EXP(-Constantes!$D$23)))</f>
        <v>0.38871307175368341</v>
      </c>
      <c r="L642" s="75">
        <f t="shared" si="82"/>
        <v>0.38871307175368341</v>
      </c>
      <c r="M642" s="75">
        <f>0.0526*F642*Observaciones!$F641^1.218</f>
        <v>0</v>
      </c>
      <c r="N642" s="75">
        <f>M642*Constantes!$D$38</f>
        <v>0</v>
      </c>
      <c r="O642" s="75">
        <f t="shared" si="83"/>
        <v>0</v>
      </c>
      <c r="P642" s="15"/>
      <c r="Q642" s="120">
        <v>636</v>
      </c>
      <c r="R642" s="146">
        <f>ETo!$I641*((1-Constantes!$E$19)*ETo!$K641+ETo!$L641)</f>
        <v>1.7034881810763505</v>
      </c>
      <c r="S642" s="121">
        <f>MIN(R642*Constantes!$E$17,0.8*(V641+Observaciones!$F641-T642-U642-Constantes!$D$14))</f>
        <v>0</v>
      </c>
      <c r="T642" s="121">
        <f>IF(Observaciones!$F641&gt;0.05*Constantes!$E$18,((Observaciones!$F641-0.05*Constantes!$E$18)^2)/(Observaciones!$F641+0.95*Constantes!$E$18),0)</f>
        <v>0</v>
      </c>
      <c r="U642" s="121">
        <f>MAX(0,V641+Observaciones!$F641-T642-Constantes!$D$13)</f>
        <v>0</v>
      </c>
      <c r="V642" s="121">
        <f>V641+Observaciones!$F641-T642-S642-U642-W641</f>
        <v>25.500000000000004</v>
      </c>
      <c r="W642" s="121">
        <f>MAX(0,(V642-Constantes!$D$14)*(1-EXP(-Constantes!$D$22)))</f>
        <v>0</v>
      </c>
      <c r="X642" s="119">
        <f>X641+(Entradas!$E$19*U642-Y641)/(800*Entradas!$D$44)</f>
        <v>0</v>
      </c>
      <c r="Y642" s="119">
        <f>8000*Entradas!$D$45*X642/Constantes!$E$32</f>
        <v>0</v>
      </c>
      <c r="Z642" s="119">
        <f>10*Escenarios!$E$11*T642</f>
        <v>0</v>
      </c>
      <c r="AA642" s="119">
        <f>10*Escenarios!$E$11*Y642</f>
        <v>0</v>
      </c>
      <c r="AB642" s="119">
        <f>0.001*Observaciones!$F641*Escenarios!$E$9</f>
        <v>0</v>
      </c>
      <c r="AC642" s="119">
        <f>Observaciones!$I641</f>
        <v>0</v>
      </c>
      <c r="AD642" s="119">
        <f>MIN(0.0005*ETo!$M641*Escenarios!$E$9*(AH641/Constantes!$E$27)^(2/3),AH641+Z642+AA642+AB642+AC642)</f>
        <v>3.7393283588494164</v>
      </c>
      <c r="AE642" s="119">
        <f>MIN(Constantes!$E$26*(AH641/Constantes!$E$27)^(2/3),AH641+Z642+AA642+AB642+AC642-AD642)</f>
        <v>14.699229379305507</v>
      </c>
      <c r="AF642" s="119">
        <f>MIN(Entradas!$E$20,AH641+Z642+AA642+AB642+AC642-AD642-AE642)</f>
        <v>1</v>
      </c>
      <c r="AG642" s="119">
        <f>MAX(0,AH641+Z642+AA642+AB642+AC642-AD642-AE642-AF642-Constantes!$E$27)</f>
        <v>0</v>
      </c>
      <c r="AH642" s="119">
        <f t="shared" si="84"/>
        <v>4181.1060206541551</v>
      </c>
      <c r="AI642" s="119">
        <f>(Escenarios!$E$11*S642+0.1*AD642)/(Escenarios!$E$12)</f>
        <v>1.0683795310998332E-2</v>
      </c>
      <c r="AJ642" s="119">
        <f>AG642/10/Escenarios!$E$12</f>
        <v>0</v>
      </c>
      <c r="AK642" s="119">
        <f>(Escenarios!$E$11*U642+0.1*AE642)/(Escenarios!$E$12)</f>
        <v>4.1997798226587162E-2</v>
      </c>
      <c r="AL642" s="121">
        <f t="shared" si="85"/>
        <v>102.92645763771995</v>
      </c>
      <c r="AM642" s="121">
        <f>MAX(0,(AL642-Constantes!$D$13)*(1-EXP(-Constantes!$D$23)))</f>
        <v>0.43121104098223395</v>
      </c>
      <c r="AN642" s="121">
        <f>AJ642+W642*Escenarios!$E$11/Escenarios!$E$12+AM642</f>
        <v>0.43121104098223395</v>
      </c>
      <c r="AO642" s="121">
        <f>0.0526*AJ642*Observaciones!$F641^1.218</f>
        <v>0</v>
      </c>
      <c r="AP642" s="121">
        <f>AO642*Constantes!$E$38</f>
        <v>0</v>
      </c>
      <c r="AQ642" s="121">
        <f t="shared" si="86"/>
        <v>0</v>
      </c>
      <c r="AR642" s="15"/>
      <c r="AS642" s="74">
        <v>636</v>
      </c>
      <c r="AT642" s="146">
        <f>ETo!$I641*((1-Constantes!$F$19)*ETo!$K641+ETo!$L641)</f>
        <v>1.7042533567496303</v>
      </c>
      <c r="AU642" s="121">
        <f>MIN(AT642*Constantes!$F$17,0.8*(AX641+Observaciones!$F641-AV642-AW642-Constantes!$D$14))</f>
        <v>0</v>
      </c>
      <c r="AV642" s="121">
        <f>IF(Observaciones!$F641&gt;0.05*Constantes!$F$18,((Observaciones!$F641-0.05*Constantes!$F$18)^2)/(Observaciones!$F641+0.95*Constantes!$F$18),0)</f>
        <v>0</v>
      </c>
      <c r="AW642" s="121">
        <f>MAX(0,AX641+Observaciones!$F641-AV642-Constantes!$D$13)</f>
        <v>0</v>
      </c>
      <c r="AX642" s="121">
        <f>AX641+Observaciones!$F641-AV642-AU642-AW642-AY641</f>
        <v>25.500000000000004</v>
      </c>
      <c r="AY642" s="121">
        <f>MAX(0,(AX642-Constantes!$D$14)*(1-EXP(-Constantes!$D$22)))</f>
        <v>0</v>
      </c>
      <c r="AZ642" s="119">
        <f>AZ641+(Entradas!$F$19*AW642-BA641)/(800*Entradas!$D$44)</f>
        <v>0</v>
      </c>
      <c r="BA642" s="119">
        <f>8000*Entradas!$D$45*AZ642/Constantes!$F$32</f>
        <v>0</v>
      </c>
      <c r="BB642" s="119">
        <f>10*Escenarios!$F$11*AV642</f>
        <v>0</v>
      </c>
      <c r="BC642" s="119">
        <f>10*Escenarios!$F$11*BA642</f>
        <v>0</v>
      </c>
      <c r="BD642" s="119">
        <f>0.001*Observaciones!$F641*Escenarios!$F$9</f>
        <v>0</v>
      </c>
      <c r="BE642" s="119">
        <f>Observaciones!$I641</f>
        <v>0</v>
      </c>
      <c r="BF642" s="119">
        <f>MIN(0.0005*ETo!$M641*Escenarios!$F$9*(BJ641/Constantes!$F$27)^(2/3),BJ641+BB642+BE642+BC642+BD642)</f>
        <v>2.0441033741896835</v>
      </c>
      <c r="BG642" s="119">
        <f>MIN(Constantes!$F$26*(BJ641/Constantes!$F$27)^(2/3),BJ641+BB642+BC642+BD642+BE642-BF642)</f>
        <v>8.0353318801539633</v>
      </c>
      <c r="BH642" s="119">
        <f>MIN(Entradas!$F$20,BJ641+BB642+BC642+BD642+BE642-BF642-BG642)</f>
        <v>1</v>
      </c>
      <c r="BI642" s="119">
        <f>MAX(0,BJ641+BB642+BC642+BD642+BE642-BF642-BG642-BH642-Constantes!$F$27)</f>
        <v>0</v>
      </c>
      <c r="BJ642" s="119">
        <f t="shared" si="87"/>
        <v>201.13723151416374</v>
      </c>
      <c r="BK642" s="119">
        <f>(Escenarios!$F$11*AU642+0.1*BF642)/(Escenarios!$F$12)</f>
        <v>5.8402953548276669E-3</v>
      </c>
      <c r="BL642" s="119">
        <f>BI642/10/Escenarios!$F$12</f>
        <v>0</v>
      </c>
      <c r="BM642" s="119">
        <f>(Escenarios!$F$11*AW642+0.1*BG642)/(Escenarios!$F$12)</f>
        <v>2.2958091086154184E-2</v>
      </c>
      <c r="BN642" s="121">
        <f t="shared" si="88"/>
        <v>107.90506341652222</v>
      </c>
      <c r="BO642" s="121">
        <f>MAX(0,(BN642-Constantes!$D$13)*(1-EXP(-Constantes!$D$23)))</f>
        <v>0.46560078311650999</v>
      </c>
      <c r="BP642" s="121">
        <f>BL642+AY642*Escenarios!$F$11/Escenarios!$F$12+BO642</f>
        <v>0.46560078311650999</v>
      </c>
      <c r="BQ642" s="121">
        <f>0.0526*BL642*Observaciones!$F641^1.218</f>
        <v>0</v>
      </c>
      <c r="BR642" s="121">
        <f>BQ642*Constantes!$F$38</f>
        <v>0</v>
      </c>
      <c r="BS642" s="121">
        <f t="shared" si="89"/>
        <v>0</v>
      </c>
      <c r="BT642" s="15"/>
      <c r="BU642" s="74">
        <v>636</v>
      </c>
      <c r="BV642" s="75">
        <f>0.0526*Observaciones!$F641^2.218</f>
        <v>0</v>
      </c>
      <c r="BW642" s="75">
        <f>IF(Observaciones!$F641&gt;0.05*$CA$7,((Observaciones!$F641-0.05*$CA$7)^2)/(Observaciones!$F641+0.95*$CA$7),0)</f>
        <v>0</v>
      </c>
      <c r="BX642" s="75">
        <f>0.0526*BW642*Observaciones!$F641^1.218</f>
        <v>0</v>
      </c>
      <c r="BY642" s="27"/>
      <c r="BZ642" s="27"/>
      <c r="CA642" s="103"/>
      <c r="CB642" s="37"/>
    </row>
    <row r="643" spans="2:80" s="2" customFormat="1" ht="14.5" x14ac:dyDescent="0.35">
      <c r="B643" s="36"/>
      <c r="C643" s="74">
        <v>637</v>
      </c>
      <c r="D643" s="146">
        <f>ETo!$I642*((1-Constantes!$D$19)*ETo!$K642+ETo!$L642)</f>
        <v>1.7285914954964958</v>
      </c>
      <c r="E643" s="75">
        <f>MIN(D643*Constantes!$D$17,0.8*(H642+Observaciones!$F642-F643-G643-Constantes!$D$14))</f>
        <v>0</v>
      </c>
      <c r="F643" s="75">
        <f>IF(Observaciones!$F642&gt;0.05*Constantes!$D$18,((Observaciones!$F642-0.05*Constantes!$D$18)^2)/(Observaciones!$F642+0.95*Constantes!$D$18),0)</f>
        <v>0</v>
      </c>
      <c r="G643" s="75">
        <f>MAX(0,H642+Observaciones!$F642-F643-Constantes!$D$13)</f>
        <v>0</v>
      </c>
      <c r="H643" s="75">
        <f>H642+Observaciones!$F642-F643-E643-G643-I642</f>
        <v>25.500000000000004</v>
      </c>
      <c r="I643" s="75">
        <f>MAX(0,(H643-Constantes!$D$14)*(1-EXP(-Constantes!$D$22)))</f>
        <v>0</v>
      </c>
      <c r="J643" s="75">
        <f t="shared" si="81"/>
        <v>96.385310088193833</v>
      </c>
      <c r="K643" s="75">
        <f>MAX(0,(J643-Constantes!$D$13)*(1-EXP(-Constantes!$D$23)))</f>
        <v>0.38602803443686107</v>
      </c>
      <c r="L643" s="75">
        <f t="shared" si="82"/>
        <v>0.38602803443686107</v>
      </c>
      <c r="M643" s="75">
        <f>0.0526*F643*Observaciones!$F642^1.218</f>
        <v>0</v>
      </c>
      <c r="N643" s="75">
        <f>M643*Constantes!$D$38</f>
        <v>0</v>
      </c>
      <c r="O643" s="75">
        <f t="shared" si="83"/>
        <v>0</v>
      </c>
      <c r="P643" s="15"/>
      <c r="Q643" s="120">
        <v>637</v>
      </c>
      <c r="R643" s="146">
        <f>ETo!$I642*((1-Constantes!$E$19)*ETo!$K642+ETo!$L642)</f>
        <v>1.7288355023140705</v>
      </c>
      <c r="S643" s="121">
        <f>MIN(R643*Constantes!$E$17,0.8*(V642+Observaciones!$F642-T643-U643-Constantes!$D$14))</f>
        <v>0</v>
      </c>
      <c r="T643" s="121">
        <f>IF(Observaciones!$F642&gt;0.05*Constantes!$E$18,((Observaciones!$F642-0.05*Constantes!$E$18)^2)/(Observaciones!$F642+0.95*Constantes!$E$18),0)</f>
        <v>0</v>
      </c>
      <c r="U643" s="121">
        <f>MAX(0,V642+Observaciones!$F642-T643-Constantes!$D$13)</f>
        <v>0</v>
      </c>
      <c r="V643" s="121">
        <f>V642+Observaciones!$F642-T643-S643-U643-W642</f>
        <v>25.500000000000004</v>
      </c>
      <c r="W643" s="121">
        <f>MAX(0,(V643-Constantes!$D$14)*(1-EXP(-Constantes!$D$22)))</f>
        <v>0</v>
      </c>
      <c r="X643" s="119">
        <f>X642+(Entradas!$E$19*U643-Y642)/(800*Entradas!$D$44)</f>
        <v>0</v>
      </c>
      <c r="Y643" s="119">
        <f>8000*Entradas!$D$45*X643/Constantes!$E$32</f>
        <v>0</v>
      </c>
      <c r="Z643" s="119">
        <f>10*Escenarios!$E$11*T643</f>
        <v>0</v>
      </c>
      <c r="AA643" s="119">
        <f>10*Escenarios!$E$11*Y643</f>
        <v>0</v>
      </c>
      <c r="AB643" s="119">
        <f>0.001*Observaciones!$F642*Escenarios!$E$9</f>
        <v>0</v>
      </c>
      <c r="AC643" s="119">
        <f>Observaciones!$I642</f>
        <v>0</v>
      </c>
      <c r="AD643" s="119">
        <f>MIN(0.0005*ETo!$M642*Escenarios!$E$9*(AH642/Constantes!$E$27)^(2/3),AH642+Z643+AA643+AB643+AC643)</f>
        <v>3.7831117961986056</v>
      </c>
      <c r="AE643" s="119">
        <f>MIN(Constantes!$E$26*(AH642/Constantes!$E$27)^(2/3),AH642+Z643+AA643+AB643+AC643-AD643)</f>
        <v>14.653845954227764</v>
      </c>
      <c r="AF643" s="119">
        <f>MIN(Entradas!$E$20,AH642+Z643+AA643+AB643+AC643-AD643-AE643)</f>
        <v>1</v>
      </c>
      <c r="AG643" s="119">
        <f>MAX(0,AH642+Z643+AA643+AB643+AC643-AD643-AE643-AF643-Constantes!$E$27)</f>
        <v>0</v>
      </c>
      <c r="AH643" s="119">
        <f t="shared" si="84"/>
        <v>4161.6690629037284</v>
      </c>
      <c r="AI643" s="119">
        <f>(Escenarios!$E$11*S643+0.1*AD643)/(Escenarios!$E$12)</f>
        <v>1.0808890846281732E-2</v>
      </c>
      <c r="AJ643" s="119">
        <f>AG643/10/Escenarios!$E$12</f>
        <v>0</v>
      </c>
      <c r="AK643" s="119">
        <f>(Escenarios!$E$11*U643+0.1*AE643)/(Escenarios!$E$12)</f>
        <v>4.1868131297793612E-2</v>
      </c>
      <c r="AL643" s="121">
        <f t="shared" si="85"/>
        <v>102.5371147280355</v>
      </c>
      <c r="AM643" s="121">
        <f>MAX(0,(AL643-Constantes!$D$13)*(1-EXP(-Constantes!$D$23)))</f>
        <v>0.42852165305703094</v>
      </c>
      <c r="AN643" s="121">
        <f>AJ643+W643*Escenarios!$E$11/Escenarios!$E$12+AM643</f>
        <v>0.42852165305703094</v>
      </c>
      <c r="AO643" s="121">
        <f>0.0526*AJ643*Observaciones!$F642^1.218</f>
        <v>0</v>
      </c>
      <c r="AP643" s="121">
        <f>AO643*Constantes!$E$38</f>
        <v>0</v>
      </c>
      <c r="AQ643" s="121">
        <f t="shared" si="86"/>
        <v>0</v>
      </c>
      <c r="AR643" s="15"/>
      <c r="AS643" s="74">
        <v>637</v>
      </c>
      <c r="AT643" s="146">
        <f>ETo!$I642*((1-Constantes!$F$19)*ETo!$K642+ETo!$L642)</f>
        <v>1.7296118876427167</v>
      </c>
      <c r="AU643" s="121">
        <f>MIN(AT643*Constantes!$F$17,0.8*(AX642+Observaciones!$F642-AV643-AW643-Constantes!$D$14))</f>
        <v>0</v>
      </c>
      <c r="AV643" s="121">
        <f>IF(Observaciones!$F642&gt;0.05*Constantes!$F$18,((Observaciones!$F642-0.05*Constantes!$F$18)^2)/(Observaciones!$F642+0.95*Constantes!$F$18),0)</f>
        <v>0</v>
      </c>
      <c r="AW643" s="121">
        <f>MAX(0,AX642+Observaciones!$F642-AV643-Constantes!$D$13)</f>
        <v>0</v>
      </c>
      <c r="AX643" s="121">
        <f>AX642+Observaciones!$F642-AV643-AU643-AW643-AY642</f>
        <v>25.500000000000004</v>
      </c>
      <c r="AY643" s="121">
        <f>MAX(0,(AX643-Constantes!$D$14)*(1-EXP(-Constantes!$D$22)))</f>
        <v>0</v>
      </c>
      <c r="AZ643" s="119">
        <f>AZ642+(Entradas!$F$19*AW643-BA642)/(800*Entradas!$D$44)</f>
        <v>0</v>
      </c>
      <c r="BA643" s="119">
        <f>8000*Entradas!$D$45*AZ643/Constantes!$F$32</f>
        <v>0</v>
      </c>
      <c r="BB643" s="119">
        <f>10*Escenarios!$F$11*AV643</f>
        <v>0</v>
      </c>
      <c r="BC643" s="119">
        <f>10*Escenarios!$F$11*BA643</f>
        <v>0</v>
      </c>
      <c r="BD643" s="119">
        <f>0.001*Observaciones!$F642*Escenarios!$F$9</f>
        <v>0</v>
      </c>
      <c r="BE643" s="119">
        <f>Observaciones!$I642</f>
        <v>0</v>
      </c>
      <c r="BF643" s="119">
        <f>MIN(0.0005*ETo!$M642*Escenarios!$F$9*(BJ642/Constantes!$F$27)^(2/3),BJ642+BB643+BE643+BC643+BD643)</f>
        <v>2.0015972337648722</v>
      </c>
      <c r="BG643" s="119">
        <f>MIN(Constantes!$F$26*(BJ642/Constantes!$F$27)^(2/3),BJ642+BB643+BC643+BD643+BE643-BF643)</f>
        <v>7.7531669974626984</v>
      </c>
      <c r="BH643" s="119">
        <f>MIN(Entradas!$F$20,BJ642+BB643+BC643+BD643+BE643-BF643-BG643)</f>
        <v>1</v>
      </c>
      <c r="BI643" s="119">
        <f>MAX(0,BJ642+BB643+BC643+BD643+BE643-BF643-BG643-BH643-Constantes!$F$27)</f>
        <v>0</v>
      </c>
      <c r="BJ643" s="119">
        <f t="shared" si="87"/>
        <v>190.38246728293618</v>
      </c>
      <c r="BK643" s="119">
        <f>(Escenarios!$F$11*AU643+0.1*BF643)/(Escenarios!$F$12)</f>
        <v>5.7188492393282072E-3</v>
      </c>
      <c r="BL643" s="119">
        <f>BI643/10/Escenarios!$F$12</f>
        <v>0</v>
      </c>
      <c r="BM643" s="119">
        <f>(Escenarios!$F$11*AW643+0.1*BG643)/(Escenarios!$F$12)</f>
        <v>2.2151905707036283E-2</v>
      </c>
      <c r="BN643" s="121">
        <f t="shared" si="88"/>
        <v>107.46161453911274</v>
      </c>
      <c r="BO643" s="121">
        <f>MAX(0,(BN643-Constantes!$D$13)*(1-EXP(-Constantes!$D$23)))</f>
        <v>0.46253765797236268</v>
      </c>
      <c r="BP643" s="121">
        <f>BL643+AY643*Escenarios!$F$11/Escenarios!$F$12+BO643</f>
        <v>0.46253765797236268</v>
      </c>
      <c r="BQ643" s="121">
        <f>0.0526*BL643*Observaciones!$F642^1.218</f>
        <v>0</v>
      </c>
      <c r="BR643" s="121">
        <f>BQ643*Constantes!$F$38</f>
        <v>0</v>
      </c>
      <c r="BS643" s="121">
        <f t="shared" si="89"/>
        <v>0</v>
      </c>
      <c r="BT643" s="15"/>
      <c r="BU643" s="74">
        <v>637</v>
      </c>
      <c r="BV643" s="75">
        <f>0.0526*Observaciones!$F642^2.218</f>
        <v>0</v>
      </c>
      <c r="BW643" s="75">
        <f>IF(Observaciones!$F642&gt;0.05*$CA$7,((Observaciones!$F642-0.05*$CA$7)^2)/(Observaciones!$F642+0.95*$CA$7),0)</f>
        <v>0</v>
      </c>
      <c r="BX643" s="75">
        <f>0.0526*BW643*Observaciones!$F642^1.218</f>
        <v>0</v>
      </c>
      <c r="BY643" s="27"/>
      <c r="BZ643" s="27"/>
      <c r="CA643" s="103"/>
      <c r="CB643" s="37"/>
    </row>
    <row r="644" spans="2:80" s="2" customFormat="1" ht="14.5" x14ac:dyDescent="0.35">
      <c r="B644" s="36"/>
      <c r="C644" s="74">
        <v>638</v>
      </c>
      <c r="D644" s="146">
        <f>ETo!$I643*((1-Constantes!$D$19)*ETo!$K643+ETo!$L643)</f>
        <v>1.6350722779830158</v>
      </c>
      <c r="E644" s="75">
        <f>MIN(D644*Constantes!$D$17,0.8*(H643+Observaciones!$F643-F644-G644-Constantes!$D$14))</f>
        <v>0</v>
      </c>
      <c r="F644" s="75">
        <f>IF(Observaciones!$F643&gt;0.05*Constantes!$D$18,((Observaciones!$F643-0.05*Constantes!$D$18)^2)/(Observaciones!$F643+0.95*Constantes!$D$18),0)</f>
        <v>0</v>
      </c>
      <c r="G644" s="75">
        <f>MAX(0,H643+Observaciones!$F643-F644-Constantes!$D$13)</f>
        <v>0</v>
      </c>
      <c r="H644" s="75">
        <f>H643+Observaciones!$F643-F644-E644-G644-I643</f>
        <v>25.500000000000004</v>
      </c>
      <c r="I644" s="75">
        <f>MAX(0,(H644-Constantes!$D$14)*(1-EXP(-Constantes!$D$22)))</f>
        <v>0</v>
      </c>
      <c r="J644" s="75">
        <f t="shared" si="81"/>
        <v>95.999282053756971</v>
      </c>
      <c r="K644" s="75">
        <f>MAX(0,(J644-Constantes!$D$13)*(1-EXP(-Constantes!$D$23)))</f>
        <v>0.38336154402755634</v>
      </c>
      <c r="L644" s="75">
        <f t="shared" si="82"/>
        <v>0.38336154402755634</v>
      </c>
      <c r="M644" s="75">
        <f>0.0526*F644*Observaciones!$F643^1.218</f>
        <v>0</v>
      </c>
      <c r="N644" s="75">
        <f>M644*Constantes!$D$38</f>
        <v>0</v>
      </c>
      <c r="O644" s="75">
        <f t="shared" si="83"/>
        <v>0</v>
      </c>
      <c r="P644" s="15"/>
      <c r="Q644" s="120">
        <v>638</v>
      </c>
      <c r="R644" s="146">
        <f>ETo!$I643*((1-Constantes!$E$19)*ETo!$K643+ETo!$L643)</f>
        <v>1.6353018884995736</v>
      </c>
      <c r="S644" s="121">
        <f>MIN(R644*Constantes!$E$17,0.8*(V643+Observaciones!$F643-T644-U644-Constantes!$D$14))</f>
        <v>0</v>
      </c>
      <c r="T644" s="121">
        <f>IF(Observaciones!$F643&gt;0.05*Constantes!$E$18,((Observaciones!$F643-0.05*Constantes!$E$18)^2)/(Observaciones!$F643+0.95*Constantes!$E$18),0)</f>
        <v>0</v>
      </c>
      <c r="U644" s="121">
        <f>MAX(0,V643+Observaciones!$F643-T644-Constantes!$D$13)</f>
        <v>0</v>
      </c>
      <c r="V644" s="121">
        <f>V643+Observaciones!$F643-T644-S644-U644-W643</f>
        <v>25.500000000000004</v>
      </c>
      <c r="W644" s="121">
        <f>MAX(0,(V644-Constantes!$D$14)*(1-EXP(-Constantes!$D$22)))</f>
        <v>0</v>
      </c>
      <c r="X644" s="119">
        <f>X643+(Entradas!$E$19*U644-Y643)/(800*Entradas!$D$44)</f>
        <v>0</v>
      </c>
      <c r="Y644" s="119">
        <f>8000*Entradas!$D$45*X644/Constantes!$E$32</f>
        <v>0</v>
      </c>
      <c r="Z644" s="119">
        <f>10*Escenarios!$E$11*T644</f>
        <v>0</v>
      </c>
      <c r="AA644" s="119">
        <f>10*Escenarios!$E$11*Y644</f>
        <v>0</v>
      </c>
      <c r="AB644" s="119">
        <f>0.001*Observaciones!$F643*Escenarios!$E$9</f>
        <v>0</v>
      </c>
      <c r="AC644" s="119">
        <f>Observaciones!$I643</f>
        <v>0</v>
      </c>
      <c r="AD644" s="119">
        <f>MIN(0.0005*ETo!$M643*Escenarios!$E$9*(AH643/Constantes!$E$27)^(2/3),AH643+Z644+AA644+AB644+AC644)</f>
        <v>3.5643295213117101</v>
      </c>
      <c r="AE644" s="119">
        <f>MIN(Constantes!$E$26*(AH643/Constantes!$E$27)^(2/3),AH643+Z644+AA644+AB644+AC644-AD644)</f>
        <v>14.608395887203955</v>
      </c>
      <c r="AF644" s="119">
        <f>MIN(Entradas!$E$20,AH643+Z644+AA644+AB644+AC644-AD644-AE644)</f>
        <v>1</v>
      </c>
      <c r="AG644" s="119">
        <f>MAX(0,AH643+Z644+AA644+AB644+AC644-AD644-AE644-AF644-Constantes!$E$27)</f>
        <v>0</v>
      </c>
      <c r="AH644" s="119">
        <f t="shared" si="84"/>
        <v>4142.4963374952131</v>
      </c>
      <c r="AI644" s="119">
        <f>(Escenarios!$E$11*S644+0.1*AD644)/(Escenarios!$E$12)</f>
        <v>1.0183798632319172E-2</v>
      </c>
      <c r="AJ644" s="119">
        <f>AG644/10/Escenarios!$E$12</f>
        <v>0</v>
      </c>
      <c r="AK644" s="119">
        <f>(Escenarios!$E$11*U644+0.1*AE644)/(Escenarios!$E$12)</f>
        <v>4.1738273963439876E-2</v>
      </c>
      <c r="AL644" s="121">
        <f t="shared" si="85"/>
        <v>102.15033134894192</v>
      </c>
      <c r="AM644" s="121">
        <f>MAX(0,(AL644-Constantes!$D$13)*(1-EXP(-Constantes!$D$23)))</f>
        <v>0.42584994510106333</v>
      </c>
      <c r="AN644" s="121">
        <f>AJ644+W644*Escenarios!$E$11/Escenarios!$E$12+AM644</f>
        <v>0.42584994510106333</v>
      </c>
      <c r="AO644" s="121">
        <f>0.0526*AJ644*Observaciones!$F643^1.218</f>
        <v>0</v>
      </c>
      <c r="AP644" s="121">
        <f>AO644*Constantes!$E$38</f>
        <v>0</v>
      </c>
      <c r="AQ644" s="121">
        <f t="shared" si="86"/>
        <v>0</v>
      </c>
      <c r="AR644" s="15"/>
      <c r="AS644" s="74">
        <v>638</v>
      </c>
      <c r="AT644" s="146">
        <f>ETo!$I643*((1-Constantes!$F$19)*ETo!$K643+ETo!$L643)</f>
        <v>1.6360324674158939</v>
      </c>
      <c r="AU644" s="121">
        <f>MIN(AT644*Constantes!$F$17,0.8*(AX643+Observaciones!$F643-AV644-AW644-Constantes!$D$14))</f>
        <v>0</v>
      </c>
      <c r="AV644" s="121">
        <f>IF(Observaciones!$F643&gt;0.05*Constantes!$F$18,((Observaciones!$F643-0.05*Constantes!$F$18)^2)/(Observaciones!$F643+0.95*Constantes!$F$18),0)</f>
        <v>0</v>
      </c>
      <c r="AW644" s="121">
        <f>MAX(0,AX643+Observaciones!$F643-AV644-Constantes!$D$13)</f>
        <v>0</v>
      </c>
      <c r="AX644" s="121">
        <f>AX643+Observaciones!$F643-AV644-AU644-AW644-AY643</f>
        <v>25.500000000000004</v>
      </c>
      <c r="AY644" s="121">
        <f>MAX(0,(AX644-Constantes!$D$14)*(1-EXP(-Constantes!$D$22)))</f>
        <v>0</v>
      </c>
      <c r="AZ644" s="119">
        <f>AZ643+(Entradas!$F$19*AW644-BA643)/(800*Entradas!$D$44)</f>
        <v>0</v>
      </c>
      <c r="BA644" s="119">
        <f>8000*Entradas!$D$45*AZ644/Constantes!$F$32</f>
        <v>0</v>
      </c>
      <c r="BB644" s="119">
        <f>10*Escenarios!$F$11*AV644</f>
        <v>0</v>
      </c>
      <c r="BC644" s="119">
        <f>10*Escenarios!$F$11*BA644</f>
        <v>0</v>
      </c>
      <c r="BD644" s="119">
        <f>0.001*Observaciones!$F643*Escenarios!$F$9</f>
        <v>0</v>
      </c>
      <c r="BE644" s="119">
        <f>Observaciones!$I643</f>
        <v>0</v>
      </c>
      <c r="BF644" s="119">
        <f>MIN(0.0005*ETo!$M643*Escenarios!$F$9*(BJ643/Constantes!$F$27)^(2/3),BJ643+BB644+BE644+BC644+BD644)</f>
        <v>1.823661003786708</v>
      </c>
      <c r="BG644" s="119">
        <f>MIN(Constantes!$F$26*(BJ643/Constantes!$F$27)^(2/3),BJ643+BB644+BC644+BD644+BE644-BF644)</f>
        <v>7.4742701953011093</v>
      </c>
      <c r="BH644" s="119">
        <f>MIN(Entradas!$F$20,BJ643+BB644+BC644+BD644+BE644-BF644-BG644)</f>
        <v>1</v>
      </c>
      <c r="BI644" s="119">
        <f>MAX(0,BJ643+BB644+BC644+BD644+BE644-BF644-BG644-BH644-Constantes!$F$27)</f>
        <v>0</v>
      </c>
      <c r="BJ644" s="119">
        <f t="shared" si="87"/>
        <v>180.08453608384838</v>
      </c>
      <c r="BK644" s="119">
        <f>(Escenarios!$F$11*AU644+0.1*BF644)/(Escenarios!$F$12)</f>
        <v>5.210460010819166E-3</v>
      </c>
      <c r="BL644" s="119">
        <f>BI644/10/Escenarios!$F$12</f>
        <v>0</v>
      </c>
      <c r="BM644" s="119">
        <f>(Escenarios!$F$11*AW644+0.1*BG644)/(Escenarios!$F$12)</f>
        <v>2.1355057700860311E-2</v>
      </c>
      <c r="BN644" s="121">
        <f t="shared" si="88"/>
        <v>107.02043193884124</v>
      </c>
      <c r="BO644" s="121">
        <f>MAX(0,(BN644-Constantes!$D$13)*(1-EXP(-Constantes!$D$23)))</f>
        <v>0.45949018714788692</v>
      </c>
      <c r="BP644" s="121">
        <f>BL644+AY644*Escenarios!$F$11/Escenarios!$F$12+BO644</f>
        <v>0.45949018714788692</v>
      </c>
      <c r="BQ644" s="121">
        <f>0.0526*BL644*Observaciones!$F643^1.218</f>
        <v>0</v>
      </c>
      <c r="BR644" s="121">
        <f>BQ644*Constantes!$F$38</f>
        <v>0</v>
      </c>
      <c r="BS644" s="121">
        <f t="shared" si="89"/>
        <v>0</v>
      </c>
      <c r="BT644" s="15"/>
      <c r="BU644" s="74">
        <v>638</v>
      </c>
      <c r="BV644" s="75">
        <f>0.0526*Observaciones!$F643^2.218</f>
        <v>0</v>
      </c>
      <c r="BW644" s="75">
        <f>IF(Observaciones!$F643&gt;0.05*$CA$7,((Observaciones!$F643-0.05*$CA$7)^2)/(Observaciones!$F643+0.95*$CA$7),0)</f>
        <v>0</v>
      </c>
      <c r="BX644" s="75">
        <f>0.0526*BW644*Observaciones!$F643^1.218</f>
        <v>0</v>
      </c>
      <c r="BY644" s="27"/>
      <c r="BZ644" s="27"/>
      <c r="CA644" s="103"/>
      <c r="CB644" s="37"/>
    </row>
    <row r="645" spans="2:80" s="2" customFormat="1" ht="14.5" x14ac:dyDescent="0.35">
      <c r="B645" s="36"/>
      <c r="C645" s="74">
        <v>639</v>
      </c>
      <c r="D645" s="146">
        <f>ETo!$I644*((1-Constantes!$D$19)*ETo!$K644+ETo!$L644)</f>
        <v>1.7246037814139992</v>
      </c>
      <c r="E645" s="75">
        <f>MIN(D645*Constantes!$D$17,0.8*(H644+Observaciones!$F644-F645-G645-Constantes!$D$14))</f>
        <v>0</v>
      </c>
      <c r="F645" s="75">
        <f>IF(Observaciones!$F644&gt;0.05*Constantes!$D$18,((Observaciones!$F644-0.05*Constantes!$D$18)^2)/(Observaciones!$F644+0.95*Constantes!$D$18),0)</f>
        <v>0</v>
      </c>
      <c r="G645" s="75">
        <f>MAX(0,H644+Observaciones!$F644-F645-Constantes!$D$13)</f>
        <v>0</v>
      </c>
      <c r="H645" s="75">
        <f>H644+Observaciones!$F644-F645-E645-G645-I644</f>
        <v>25.500000000000004</v>
      </c>
      <c r="I645" s="75">
        <f>MAX(0,(H645-Constantes!$D$14)*(1-EXP(-Constantes!$D$22)))</f>
        <v>0</v>
      </c>
      <c r="J645" s="75">
        <f t="shared" si="81"/>
        <v>95.61592050972942</v>
      </c>
      <c r="K645" s="75">
        <f>MAX(0,(J645-Constantes!$D$13)*(1-EXP(-Constantes!$D$23)))</f>
        <v>0.38071347241292108</v>
      </c>
      <c r="L645" s="75">
        <f t="shared" si="82"/>
        <v>0.38071347241292108</v>
      </c>
      <c r="M645" s="75">
        <f>0.0526*F645*Observaciones!$F644^1.218</f>
        <v>0</v>
      </c>
      <c r="N645" s="75">
        <f>M645*Constantes!$D$38</f>
        <v>0</v>
      </c>
      <c r="O645" s="75">
        <f t="shared" si="83"/>
        <v>0</v>
      </c>
      <c r="P645" s="15"/>
      <c r="Q645" s="120">
        <v>639</v>
      </c>
      <c r="R645" s="146">
        <f>ETo!$I644*((1-Constantes!$E$19)*ETo!$K644+ETo!$L644)</f>
        <v>1.7248466535453566</v>
      </c>
      <c r="S645" s="121">
        <f>MIN(R645*Constantes!$E$17,0.8*(V644+Observaciones!$F644-T645-U645-Constantes!$D$14))</f>
        <v>0</v>
      </c>
      <c r="T645" s="121">
        <f>IF(Observaciones!$F644&gt;0.05*Constantes!$E$18,((Observaciones!$F644-0.05*Constantes!$E$18)^2)/(Observaciones!$F644+0.95*Constantes!$E$18),0)</f>
        <v>0</v>
      </c>
      <c r="U645" s="121">
        <f>MAX(0,V644+Observaciones!$F644-T645-Constantes!$D$13)</f>
        <v>0</v>
      </c>
      <c r="V645" s="121">
        <f>V644+Observaciones!$F644-T645-S645-U645-W644</f>
        <v>25.500000000000004</v>
      </c>
      <c r="W645" s="121">
        <f>MAX(0,(V645-Constantes!$D$14)*(1-EXP(-Constantes!$D$22)))</f>
        <v>0</v>
      </c>
      <c r="X645" s="119">
        <f>X644+(Entradas!$E$19*U645-Y644)/(800*Entradas!$D$44)</f>
        <v>0</v>
      </c>
      <c r="Y645" s="119">
        <f>8000*Entradas!$D$45*X645/Constantes!$E$32</f>
        <v>0</v>
      </c>
      <c r="Z645" s="119">
        <f>10*Escenarios!$E$11*T645</f>
        <v>0</v>
      </c>
      <c r="AA645" s="119">
        <f>10*Escenarios!$E$11*Y645</f>
        <v>0</v>
      </c>
      <c r="AB645" s="119">
        <f>0.001*Observaciones!$F644*Escenarios!$E$9</f>
        <v>0</v>
      </c>
      <c r="AC645" s="119">
        <f>Observaciones!$I644</f>
        <v>0</v>
      </c>
      <c r="AD645" s="119">
        <f>MIN(0.0005*ETo!$M644*Escenarios!$E$9*(AH644/Constantes!$E$27)^(2/3),AH644+Z645+AA645+AB645+AC645)</f>
        <v>3.7496762103457861</v>
      </c>
      <c r="AE645" s="119">
        <f>MIN(Constantes!$E$26*(AH644/Constantes!$E$27)^(2/3),AH644+Z645+AA645+AB645+AC645-AD645)</f>
        <v>14.563494309458534</v>
      </c>
      <c r="AF645" s="119">
        <f>MIN(Entradas!$E$20,AH644+Z645+AA645+AB645+AC645-AD645-AE645)</f>
        <v>1</v>
      </c>
      <c r="AG645" s="119">
        <f>MAX(0,AH644+Z645+AA645+AB645+AC645-AD645-AE645-AF645-Constantes!$E$27)</f>
        <v>0</v>
      </c>
      <c r="AH645" s="119">
        <f t="shared" si="84"/>
        <v>4123.1831669754092</v>
      </c>
      <c r="AI645" s="119">
        <f>(Escenarios!$E$11*S645+0.1*AD645)/(Escenarios!$E$12)</f>
        <v>1.0713360600987961E-2</v>
      </c>
      <c r="AJ645" s="119">
        <f>AG645/10/Escenarios!$E$12</f>
        <v>0</v>
      </c>
      <c r="AK645" s="119">
        <f>(Escenarios!$E$11*U645+0.1*AE645)/(Escenarios!$E$12)</f>
        <v>4.16099837413101E-2</v>
      </c>
      <c r="AL645" s="121">
        <f t="shared" si="85"/>
        <v>101.76609138758216</v>
      </c>
      <c r="AM645" s="121">
        <f>MAX(0,(AL645-Constantes!$D$13)*(1-EXP(-Constantes!$D$23)))</f>
        <v>0.42319580581469768</v>
      </c>
      <c r="AN645" s="121">
        <f>AJ645+W645*Escenarios!$E$11/Escenarios!$E$12+AM645</f>
        <v>0.42319580581469768</v>
      </c>
      <c r="AO645" s="121">
        <f>0.0526*AJ645*Observaciones!$F644^1.218</f>
        <v>0</v>
      </c>
      <c r="AP645" s="121">
        <f>AO645*Constantes!$E$38</f>
        <v>0</v>
      </c>
      <c r="AQ645" s="121">
        <f t="shared" si="86"/>
        <v>0</v>
      </c>
      <c r="AR645" s="15"/>
      <c r="AS645" s="74">
        <v>639</v>
      </c>
      <c r="AT645" s="146">
        <f>ETo!$I644*((1-Constantes!$F$19)*ETo!$K644+ETo!$L644)</f>
        <v>1.7256194285087669</v>
      </c>
      <c r="AU645" s="121">
        <f>MIN(AT645*Constantes!$F$17,0.8*(AX644+Observaciones!$F644-AV645-AW645-Constantes!$D$14))</f>
        <v>0</v>
      </c>
      <c r="AV645" s="121">
        <f>IF(Observaciones!$F644&gt;0.05*Constantes!$F$18,((Observaciones!$F644-0.05*Constantes!$F$18)^2)/(Observaciones!$F644+0.95*Constantes!$F$18),0)</f>
        <v>0</v>
      </c>
      <c r="AW645" s="121">
        <f>MAX(0,AX644+Observaciones!$F644-AV645-Constantes!$D$13)</f>
        <v>0</v>
      </c>
      <c r="AX645" s="121">
        <f>AX644+Observaciones!$F644-AV645-AU645-AW645-AY644</f>
        <v>25.500000000000004</v>
      </c>
      <c r="AY645" s="121">
        <f>MAX(0,(AX645-Constantes!$D$14)*(1-EXP(-Constantes!$D$22)))</f>
        <v>0</v>
      </c>
      <c r="AZ645" s="119">
        <f>AZ644+(Entradas!$F$19*AW645-BA644)/(800*Entradas!$D$44)</f>
        <v>0</v>
      </c>
      <c r="BA645" s="119">
        <f>8000*Entradas!$D$45*AZ645/Constantes!$F$32</f>
        <v>0</v>
      </c>
      <c r="BB645" s="119">
        <f>10*Escenarios!$F$11*AV645</f>
        <v>0</v>
      </c>
      <c r="BC645" s="119">
        <f>10*Escenarios!$F$11*BA645</f>
        <v>0</v>
      </c>
      <c r="BD645" s="119">
        <f>0.001*Observaciones!$F644*Escenarios!$F$9</f>
        <v>0</v>
      </c>
      <c r="BE645" s="119">
        <f>Observaciones!$I644</f>
        <v>0</v>
      </c>
      <c r="BF645" s="119">
        <f>MIN(0.0005*ETo!$M644*Escenarios!$F$9*(BJ644/Constantes!$F$27)^(2/3),BJ644+BB645+BE645+BC645+BD645)</f>
        <v>1.854370960540251</v>
      </c>
      <c r="BG645" s="119">
        <f>MIN(Constantes!$F$26*(BJ644/Constantes!$F$27)^(2/3),BJ644+BB645+BC645+BD645+BE645-BF645)</f>
        <v>7.2022541191530394</v>
      </c>
      <c r="BH645" s="119">
        <f>MIN(Entradas!$F$20,BJ644+BB645+BC645+BD645+BE645-BF645-BG645)</f>
        <v>1</v>
      </c>
      <c r="BI645" s="119">
        <f>MAX(0,BJ644+BB645+BC645+BD645+BE645-BF645-BG645-BH645-Constantes!$F$27)</f>
        <v>0</v>
      </c>
      <c r="BJ645" s="119">
        <f t="shared" si="87"/>
        <v>170.0279110041551</v>
      </c>
      <c r="BK645" s="119">
        <f>(Escenarios!$F$11*AU645+0.1*BF645)/(Escenarios!$F$12)</f>
        <v>5.2982027444007174E-3</v>
      </c>
      <c r="BL645" s="119">
        <f>BI645/10/Escenarios!$F$12</f>
        <v>0</v>
      </c>
      <c r="BM645" s="119">
        <f>(Escenarios!$F$11*AW645+0.1*BG645)/(Escenarios!$F$12)</f>
        <v>2.0577868911865829E-2</v>
      </c>
      <c r="BN645" s="121">
        <f t="shared" si="88"/>
        <v>106.58151962060522</v>
      </c>
      <c r="BO645" s="121">
        <f>MAX(0,(BN645-Constantes!$D$13)*(1-EXP(-Constantes!$D$23)))</f>
        <v>0.45645839830693047</v>
      </c>
      <c r="BP645" s="121">
        <f>BL645+AY645*Escenarios!$F$11/Escenarios!$F$12+BO645</f>
        <v>0.45645839830693047</v>
      </c>
      <c r="BQ645" s="121">
        <f>0.0526*BL645*Observaciones!$F644^1.218</f>
        <v>0</v>
      </c>
      <c r="BR645" s="121">
        <f>BQ645*Constantes!$F$38</f>
        <v>0</v>
      </c>
      <c r="BS645" s="121">
        <f t="shared" si="89"/>
        <v>0</v>
      </c>
      <c r="BT645" s="15"/>
      <c r="BU645" s="74">
        <v>639</v>
      </c>
      <c r="BV645" s="75">
        <f>0.0526*Observaciones!$F644^2.218</f>
        <v>0</v>
      </c>
      <c r="BW645" s="75">
        <f>IF(Observaciones!$F644&gt;0.05*$CA$7,((Observaciones!$F644-0.05*$CA$7)^2)/(Observaciones!$F644+0.95*$CA$7),0)</f>
        <v>0</v>
      </c>
      <c r="BX645" s="75">
        <f>0.0526*BW645*Observaciones!$F644^1.218</f>
        <v>0</v>
      </c>
      <c r="BY645" s="27"/>
      <c r="BZ645" s="27"/>
      <c r="CA645" s="103"/>
      <c r="CB645" s="37"/>
    </row>
    <row r="646" spans="2:80" s="2" customFormat="1" ht="14.5" x14ac:dyDescent="0.35">
      <c r="B646" s="36"/>
      <c r="C646" s="74">
        <v>640</v>
      </c>
      <c r="D646" s="146">
        <f>ETo!$I645*((1-Constantes!$D$19)*ETo!$K645+ETo!$L645)</f>
        <v>1.8097365455192438</v>
      </c>
      <c r="E646" s="75">
        <f>MIN(D646*Constantes!$D$17,0.8*(H645+Observaciones!$F645-F646-G646-Constantes!$D$14))</f>
        <v>0</v>
      </c>
      <c r="F646" s="75">
        <f>IF(Observaciones!$F645&gt;0.05*Constantes!$D$18,((Observaciones!$F645-0.05*Constantes!$D$18)^2)/(Observaciones!$F645+0.95*Constantes!$D$18),0)</f>
        <v>0</v>
      </c>
      <c r="G646" s="75">
        <f>MAX(0,H645+Observaciones!$F645-F646-Constantes!$D$13)</f>
        <v>0</v>
      </c>
      <c r="H646" s="75">
        <f>H645+Observaciones!$F645-F646-E646-G646-I645</f>
        <v>25.500000000000004</v>
      </c>
      <c r="I646" s="75">
        <f>MAX(0,(H646-Constantes!$D$14)*(1-EXP(-Constantes!$D$22)))</f>
        <v>0</v>
      </c>
      <c r="J646" s="75">
        <f t="shared" si="81"/>
        <v>95.235207037316499</v>
      </c>
      <c r="K646" s="75">
        <f>MAX(0,(J646-Constantes!$D$13)*(1-EXP(-Constantes!$D$23)))</f>
        <v>0.37808369236504696</v>
      </c>
      <c r="L646" s="75">
        <f t="shared" si="82"/>
        <v>0.37808369236504696</v>
      </c>
      <c r="M646" s="75">
        <f>0.0526*F646*Observaciones!$F645^1.218</f>
        <v>0</v>
      </c>
      <c r="N646" s="75">
        <f>M646*Constantes!$D$38</f>
        <v>0</v>
      </c>
      <c r="O646" s="75">
        <f t="shared" si="83"/>
        <v>0</v>
      </c>
      <c r="P646" s="15"/>
      <c r="Q646" s="120">
        <v>640</v>
      </c>
      <c r="R646" s="146">
        <f>ETo!$I645*((1-Constantes!$E$19)*ETo!$K645+ETo!$L645)</f>
        <v>1.8099917899525138</v>
      </c>
      <c r="S646" s="121">
        <f>MIN(R646*Constantes!$E$17,0.8*(V645+Observaciones!$F645-T646-U646-Constantes!$D$14))</f>
        <v>0</v>
      </c>
      <c r="T646" s="121">
        <f>IF(Observaciones!$F645&gt;0.05*Constantes!$E$18,((Observaciones!$F645-0.05*Constantes!$E$18)^2)/(Observaciones!$F645+0.95*Constantes!$E$18),0)</f>
        <v>0</v>
      </c>
      <c r="U646" s="121">
        <f>MAX(0,V645+Observaciones!$F645-T646-Constantes!$D$13)</f>
        <v>0</v>
      </c>
      <c r="V646" s="121">
        <f>V645+Observaciones!$F645-T646-S646-U646-W645</f>
        <v>25.500000000000004</v>
      </c>
      <c r="W646" s="121">
        <f>MAX(0,(V646-Constantes!$D$14)*(1-EXP(-Constantes!$D$22)))</f>
        <v>0</v>
      </c>
      <c r="X646" s="119">
        <f>X645+(Entradas!$E$19*U646-Y645)/(800*Entradas!$D$44)</f>
        <v>0</v>
      </c>
      <c r="Y646" s="119">
        <f>8000*Entradas!$D$45*X646/Constantes!$E$32</f>
        <v>0</v>
      </c>
      <c r="Z646" s="119">
        <f>10*Escenarios!$E$11*T646</f>
        <v>0</v>
      </c>
      <c r="AA646" s="119">
        <f>10*Escenarios!$E$11*Y646</f>
        <v>0</v>
      </c>
      <c r="AB646" s="119">
        <f>0.001*Observaciones!$F645*Escenarios!$E$9</f>
        <v>0</v>
      </c>
      <c r="AC646" s="119">
        <f>Observaciones!$I645</f>
        <v>0</v>
      </c>
      <c r="AD646" s="119">
        <f>MIN(0.0005*ETo!$M645*Escenarios!$E$9*(AH645/Constantes!$E$27)^(2/3),AH645+Z646+AA646+AB646+AC646)</f>
        <v>3.9234944222307115</v>
      </c>
      <c r="AE646" s="119">
        <f>MIN(Constantes!$E$26*(AH645/Constantes!$E$27)^(2/3),AH645+Z646+AA646+AB646+AC646-AD646)</f>
        <v>14.518193725071676</v>
      </c>
      <c r="AF646" s="119">
        <f>MIN(Entradas!$E$20,AH645+Z646+AA646+AB646+AC646-AD646-AE646)</f>
        <v>1</v>
      </c>
      <c r="AG646" s="119">
        <f>MAX(0,AH645+Z646+AA646+AB646+AC646-AD646-AE646-AF646-Constantes!$E$27)</f>
        <v>0</v>
      </c>
      <c r="AH646" s="119">
        <f t="shared" si="84"/>
        <v>4103.7414788281067</v>
      </c>
      <c r="AI646" s="119">
        <f>(Escenarios!$E$11*S646+0.1*AD646)/(Escenarios!$E$12)</f>
        <v>1.1209984063516318E-2</v>
      </c>
      <c r="AJ646" s="119">
        <f>AG646/10/Escenarios!$E$12</f>
        <v>0</v>
      </c>
      <c r="AK646" s="119">
        <f>(Escenarios!$E$11*U646+0.1*AE646)/(Escenarios!$E$12)</f>
        <v>4.1480553500204791E-2</v>
      </c>
      <c r="AL646" s="121">
        <f t="shared" si="85"/>
        <v>101.38437613526767</v>
      </c>
      <c r="AM646" s="121">
        <f>MAX(0,(AL646-Constantes!$D$13)*(1-EXP(-Constantes!$D$23)))</f>
        <v>0.42055910596758234</v>
      </c>
      <c r="AN646" s="121">
        <f>AJ646+W646*Escenarios!$E$11/Escenarios!$E$12+AM646</f>
        <v>0.42055910596758234</v>
      </c>
      <c r="AO646" s="121">
        <f>0.0526*AJ646*Observaciones!$F645^1.218</f>
        <v>0</v>
      </c>
      <c r="AP646" s="121">
        <f>AO646*Constantes!$E$38</f>
        <v>0</v>
      </c>
      <c r="AQ646" s="121">
        <f t="shared" si="86"/>
        <v>0</v>
      </c>
      <c r="AR646" s="15"/>
      <c r="AS646" s="74">
        <v>640</v>
      </c>
      <c r="AT646" s="146">
        <f>ETo!$I645*((1-Constantes!$F$19)*ETo!$K645+ETo!$L645)</f>
        <v>1.8108039313311006</v>
      </c>
      <c r="AU646" s="121">
        <f>MIN(AT646*Constantes!$F$17,0.8*(AX645+Observaciones!$F645-AV646-AW646-Constantes!$D$14))</f>
        <v>0</v>
      </c>
      <c r="AV646" s="121">
        <f>IF(Observaciones!$F645&gt;0.05*Constantes!$F$18,((Observaciones!$F645-0.05*Constantes!$F$18)^2)/(Observaciones!$F645+0.95*Constantes!$F$18),0)</f>
        <v>0</v>
      </c>
      <c r="AW646" s="121">
        <f>MAX(0,AX645+Observaciones!$F645-AV646-Constantes!$D$13)</f>
        <v>0</v>
      </c>
      <c r="AX646" s="121">
        <f>AX645+Observaciones!$F645-AV646-AU646-AW646-AY645</f>
        <v>25.500000000000004</v>
      </c>
      <c r="AY646" s="121">
        <f>MAX(0,(AX646-Constantes!$D$14)*(1-EXP(-Constantes!$D$22)))</f>
        <v>0</v>
      </c>
      <c r="AZ646" s="119">
        <f>AZ645+(Entradas!$F$19*AW646-BA645)/(800*Entradas!$D$44)</f>
        <v>0</v>
      </c>
      <c r="BA646" s="119">
        <f>8000*Entradas!$D$45*AZ646/Constantes!$F$32</f>
        <v>0</v>
      </c>
      <c r="BB646" s="119">
        <f>10*Escenarios!$F$11*AV646</f>
        <v>0</v>
      </c>
      <c r="BC646" s="119">
        <f>10*Escenarios!$F$11*BA646</f>
        <v>0</v>
      </c>
      <c r="BD646" s="119">
        <f>0.001*Observaciones!$F645*Escenarios!$F$9</f>
        <v>0</v>
      </c>
      <c r="BE646" s="119">
        <f>Observaciones!$I645</f>
        <v>0</v>
      </c>
      <c r="BF646" s="119">
        <f>MIN(0.0005*ETo!$M645*Escenarios!$F$9*(BJ645/Constantes!$F$27)^(2/3),BJ645+BB646+BE646+BC646+BD646)</f>
        <v>1.873231381601743</v>
      </c>
      <c r="BG646" s="119">
        <f>MIN(Constantes!$F$26*(BJ645/Constantes!$F$27)^(2/3),BJ645+BB646+BC646+BD646+BE646-BF646)</f>
        <v>6.9315597687317361</v>
      </c>
      <c r="BH646" s="119">
        <f>MIN(Entradas!$F$20,BJ645+BB646+BC646+BD646+BE646-BF646-BG646)</f>
        <v>1</v>
      </c>
      <c r="BI646" s="119">
        <f>MAX(0,BJ645+BB646+BC646+BD646+BE646-BF646-BG646-BH646-Constantes!$F$27)</f>
        <v>0</v>
      </c>
      <c r="BJ646" s="119">
        <f t="shared" si="87"/>
        <v>160.2231198538216</v>
      </c>
      <c r="BK646" s="119">
        <f>(Escenarios!$F$11*AU646+0.1*BF646)/(Escenarios!$F$12)</f>
        <v>5.3520896617192662E-3</v>
      </c>
      <c r="BL646" s="119">
        <f>BI646/10/Escenarios!$F$12</f>
        <v>0</v>
      </c>
      <c r="BM646" s="119">
        <f>(Escenarios!$F$11*AW646+0.1*BG646)/(Escenarios!$F$12)</f>
        <v>1.9804456482090674E-2</v>
      </c>
      <c r="BN646" s="121">
        <f t="shared" si="88"/>
        <v>106.14486567878038</v>
      </c>
      <c r="BO646" s="121">
        <f>MAX(0,(BN646-Constantes!$D$13)*(1-EXP(-Constantes!$D$23)))</f>
        <v>0.4534422092113391</v>
      </c>
      <c r="BP646" s="121">
        <f>BL646+AY646*Escenarios!$F$11/Escenarios!$F$12+BO646</f>
        <v>0.4534422092113391</v>
      </c>
      <c r="BQ646" s="121">
        <f>0.0526*BL646*Observaciones!$F645^1.218</f>
        <v>0</v>
      </c>
      <c r="BR646" s="121">
        <f>BQ646*Constantes!$F$38</f>
        <v>0</v>
      </c>
      <c r="BS646" s="121">
        <f t="shared" si="89"/>
        <v>0</v>
      </c>
      <c r="BT646" s="15"/>
      <c r="BU646" s="74">
        <v>640</v>
      </c>
      <c r="BV646" s="75">
        <f>0.0526*Observaciones!$F645^2.218</f>
        <v>0</v>
      </c>
      <c r="BW646" s="75">
        <f>IF(Observaciones!$F645&gt;0.05*$CA$7,((Observaciones!$F645-0.05*$CA$7)^2)/(Observaciones!$F645+0.95*$CA$7),0)</f>
        <v>0</v>
      </c>
      <c r="BX646" s="75">
        <f>0.0526*BW646*Observaciones!$F645^1.218</f>
        <v>0</v>
      </c>
      <c r="BY646" s="27"/>
      <c r="BZ646" s="27"/>
      <c r="CA646" s="103"/>
      <c r="CB646" s="37"/>
    </row>
    <row r="647" spans="2:80" s="2" customFormat="1" ht="14.5" x14ac:dyDescent="0.35">
      <c r="B647" s="36"/>
      <c r="C647" s="74">
        <v>641</v>
      </c>
      <c r="D647" s="146">
        <f>ETo!$I646*((1-Constantes!$D$19)*ETo!$K646+ETo!$L646)</f>
        <v>1.8151025695958289</v>
      </c>
      <c r="E647" s="75">
        <f>MIN(D647*Constantes!$D$17,0.8*(H646+Observaciones!$F646-F647-G647-Constantes!$D$14))</f>
        <v>0</v>
      </c>
      <c r="F647" s="75">
        <f>IF(Observaciones!$F646&gt;0.05*Constantes!$D$18,((Observaciones!$F646-0.05*Constantes!$D$18)^2)/(Observaciones!$F646+0.95*Constantes!$D$18),0)</f>
        <v>0</v>
      </c>
      <c r="G647" s="75">
        <f>MAX(0,H646+Observaciones!$F646-F647-Constantes!$D$13)</f>
        <v>0</v>
      </c>
      <c r="H647" s="75">
        <f>H646+Observaciones!$F646-F647-E647-G647-I646</f>
        <v>25.500000000000004</v>
      </c>
      <c r="I647" s="75">
        <f>MAX(0,(H647-Constantes!$D$14)*(1-EXP(-Constantes!$D$22)))</f>
        <v>0</v>
      </c>
      <c r="J647" s="75">
        <f t="shared" si="81"/>
        <v>94.857123344951447</v>
      </c>
      <c r="K647" s="75">
        <f>MAX(0,(J647-Constantes!$D$13)*(1-EXP(-Constantes!$D$23)))</f>
        <v>0.37547207753485307</v>
      </c>
      <c r="L647" s="75">
        <f t="shared" si="82"/>
        <v>0.37547207753485307</v>
      </c>
      <c r="M647" s="75">
        <f>0.0526*F647*Observaciones!$F646^1.218</f>
        <v>0</v>
      </c>
      <c r="N647" s="75">
        <f>M647*Constantes!$D$38</f>
        <v>0</v>
      </c>
      <c r="O647" s="75">
        <f t="shared" si="83"/>
        <v>0</v>
      </c>
      <c r="P647" s="15"/>
      <c r="Q647" s="120">
        <v>641</v>
      </c>
      <c r="R647" s="146">
        <f>ETo!$I646*((1-Constantes!$E$19)*ETo!$K646+ETo!$L646)</f>
        <v>1.815358352219167</v>
      </c>
      <c r="S647" s="121">
        <f>MIN(R647*Constantes!$E$17,0.8*(V646+Observaciones!$F646-T647-U647-Constantes!$D$14))</f>
        <v>0</v>
      </c>
      <c r="T647" s="121">
        <f>IF(Observaciones!$F646&gt;0.05*Constantes!$E$18,((Observaciones!$F646-0.05*Constantes!$E$18)^2)/(Observaciones!$F646+0.95*Constantes!$E$18),0)</f>
        <v>0</v>
      </c>
      <c r="U647" s="121">
        <f>MAX(0,V646+Observaciones!$F646-T647-Constantes!$D$13)</f>
        <v>0</v>
      </c>
      <c r="V647" s="121">
        <f>V646+Observaciones!$F646-T647-S647-U647-W646</f>
        <v>25.500000000000004</v>
      </c>
      <c r="W647" s="121">
        <f>MAX(0,(V647-Constantes!$D$14)*(1-EXP(-Constantes!$D$22)))</f>
        <v>0</v>
      </c>
      <c r="X647" s="119">
        <f>X646+(Entradas!$E$19*U647-Y646)/(800*Entradas!$D$44)</f>
        <v>0</v>
      </c>
      <c r="Y647" s="119">
        <f>8000*Entradas!$D$45*X647/Constantes!$E$32</f>
        <v>0</v>
      </c>
      <c r="Z647" s="119">
        <f>10*Escenarios!$E$11*T647</f>
        <v>0</v>
      </c>
      <c r="AA647" s="119">
        <f>10*Escenarios!$E$11*Y647</f>
        <v>0</v>
      </c>
      <c r="AB647" s="119">
        <f>0.001*Observaciones!$F646*Escenarios!$E$9</f>
        <v>0</v>
      </c>
      <c r="AC647" s="119">
        <f>Observaciones!$I646</f>
        <v>0</v>
      </c>
      <c r="AD647" s="119">
        <f>MIN(0.0005*ETo!$M646*Escenarios!$E$9*(AH646/Constantes!$E$27)^(2/3),AH646+Z647+AA647+AB647+AC647)</f>
        <v>3.9222023838968267</v>
      </c>
      <c r="AE647" s="119">
        <f>MIN(Constantes!$E$26*(AH646/Constantes!$E$27)^(2/3),AH646+Z647+AA647+AB647+AC647-AD647)</f>
        <v>14.472520197687007</v>
      </c>
      <c r="AF647" s="119">
        <f>MIN(Entradas!$E$20,AH646+Z647+AA647+AB647+AC647-AD647-AE647)</f>
        <v>1</v>
      </c>
      <c r="AG647" s="119">
        <f>MAX(0,AH646+Z647+AA647+AB647+AC647-AD647-AE647-AF647-Constantes!$E$27)</f>
        <v>0</v>
      </c>
      <c r="AH647" s="119">
        <f t="shared" si="84"/>
        <v>4084.346756246523</v>
      </c>
      <c r="AI647" s="119">
        <f>(Escenarios!$E$11*S647+0.1*AD647)/(Escenarios!$E$12)</f>
        <v>1.1206292525419504E-2</v>
      </c>
      <c r="AJ647" s="119">
        <f>AG647/10/Escenarios!$E$12</f>
        <v>0</v>
      </c>
      <c r="AK647" s="119">
        <f>(Escenarios!$E$11*U647+0.1*AE647)/(Escenarios!$E$12)</f>
        <v>4.1350057707677169E-2</v>
      </c>
      <c r="AL647" s="121">
        <f t="shared" si="85"/>
        <v>101.00516708700776</v>
      </c>
      <c r="AM647" s="121">
        <f>MAX(0,(AL647-Constantes!$D$13)*(1-EXP(-Constantes!$D$23)))</f>
        <v>0.41793971773640975</v>
      </c>
      <c r="AN647" s="121">
        <f>AJ647+W647*Escenarios!$E$11/Escenarios!$E$12+AM647</f>
        <v>0.41793971773640975</v>
      </c>
      <c r="AO647" s="121">
        <f>0.0526*AJ647*Observaciones!$F646^1.218</f>
        <v>0</v>
      </c>
      <c r="AP647" s="121">
        <f>AO647*Constantes!$E$38</f>
        <v>0</v>
      </c>
      <c r="AQ647" s="121">
        <f t="shared" si="86"/>
        <v>0</v>
      </c>
      <c r="AR647" s="15"/>
      <c r="AS647" s="74">
        <v>641</v>
      </c>
      <c r="AT647" s="146">
        <f>ETo!$I646*((1-Constantes!$F$19)*ETo!$K646+ETo!$L646)</f>
        <v>1.8161722060206984</v>
      </c>
      <c r="AU647" s="121">
        <f>MIN(AT647*Constantes!$F$17,0.8*(AX646+Observaciones!$F646-AV647-AW647-Constantes!$D$14))</f>
        <v>0</v>
      </c>
      <c r="AV647" s="121">
        <f>IF(Observaciones!$F646&gt;0.05*Constantes!$F$18,((Observaciones!$F646-0.05*Constantes!$F$18)^2)/(Observaciones!$F646+0.95*Constantes!$F$18),0)</f>
        <v>0</v>
      </c>
      <c r="AW647" s="121">
        <f>MAX(0,AX646+Observaciones!$F646-AV647-Constantes!$D$13)</f>
        <v>0</v>
      </c>
      <c r="AX647" s="121">
        <f>AX646+Observaciones!$F646-AV647-AU647-AW647-AY646</f>
        <v>25.500000000000004</v>
      </c>
      <c r="AY647" s="121">
        <f>MAX(0,(AX647-Constantes!$D$14)*(1-EXP(-Constantes!$D$22)))</f>
        <v>0</v>
      </c>
      <c r="AZ647" s="119">
        <f>AZ646+(Entradas!$F$19*AW647-BA646)/(800*Entradas!$D$44)</f>
        <v>0</v>
      </c>
      <c r="BA647" s="119">
        <f>8000*Entradas!$D$45*AZ647/Constantes!$F$32</f>
        <v>0</v>
      </c>
      <c r="BB647" s="119">
        <f>10*Escenarios!$F$11*AV647</f>
        <v>0</v>
      </c>
      <c r="BC647" s="119">
        <f>10*Escenarios!$F$11*BA647</f>
        <v>0</v>
      </c>
      <c r="BD647" s="119">
        <f>0.001*Observaciones!$F646*Escenarios!$F$9</f>
        <v>0</v>
      </c>
      <c r="BE647" s="119">
        <f>Observaciones!$I646</f>
        <v>0</v>
      </c>
      <c r="BF647" s="119">
        <f>MIN(0.0005*ETo!$M646*Escenarios!$F$9*(BJ646/Constantes!$F$27)^(2/3),BJ646+BB647+BE647+BC647+BD647)</f>
        <v>1.8055940600908065</v>
      </c>
      <c r="BG647" s="119">
        <f>MIN(Constantes!$F$26*(BJ646/Constantes!$F$27)^(2/3),BJ646+BB647+BC647+BD647+BE647-BF647)</f>
        <v>6.6624549030857132</v>
      </c>
      <c r="BH647" s="119">
        <f>MIN(Entradas!$F$20,BJ646+BB647+BC647+BD647+BE647-BF647-BG647)</f>
        <v>1</v>
      </c>
      <c r="BI647" s="119">
        <f>MAX(0,BJ646+BB647+BC647+BD647+BE647-BF647-BG647-BH647-Constantes!$F$27)</f>
        <v>0</v>
      </c>
      <c r="BJ647" s="119">
        <f t="shared" si="87"/>
        <v>150.75507089064507</v>
      </c>
      <c r="BK647" s="119">
        <f>(Escenarios!$F$11*AU647+0.1*BF647)/(Escenarios!$F$12)</f>
        <v>5.1588401716880184E-3</v>
      </c>
      <c r="BL647" s="119">
        <f>BI647/10/Escenarios!$F$12</f>
        <v>0</v>
      </c>
      <c r="BM647" s="119">
        <f>(Escenarios!$F$11*AW647+0.1*BG647)/(Escenarios!$F$12)</f>
        <v>1.9035585437387755E-2</v>
      </c>
      <c r="BN647" s="121">
        <f t="shared" si="88"/>
        <v>105.71045905500642</v>
      </c>
      <c r="BO647" s="121">
        <f>MAX(0,(BN647-Constantes!$D$13)*(1-EXP(-Constantes!$D$23)))</f>
        <v>0.45044154347543874</v>
      </c>
      <c r="BP647" s="121">
        <f>BL647+AY647*Escenarios!$F$11/Escenarios!$F$12+BO647</f>
        <v>0.45044154347543874</v>
      </c>
      <c r="BQ647" s="121">
        <f>0.0526*BL647*Observaciones!$F646^1.218</f>
        <v>0</v>
      </c>
      <c r="BR647" s="121">
        <f>BQ647*Constantes!$F$38</f>
        <v>0</v>
      </c>
      <c r="BS647" s="121">
        <f t="shared" si="89"/>
        <v>0</v>
      </c>
      <c r="BT647" s="15"/>
      <c r="BU647" s="74">
        <v>641</v>
      </c>
      <c r="BV647" s="75">
        <f>0.0526*Observaciones!$F646^2.218</f>
        <v>0</v>
      </c>
      <c r="BW647" s="75">
        <f>IF(Observaciones!$F646&gt;0.05*$CA$7,((Observaciones!$F646-0.05*$CA$7)^2)/(Observaciones!$F646+0.95*$CA$7),0)</f>
        <v>0</v>
      </c>
      <c r="BX647" s="75">
        <f>0.0526*BW647*Observaciones!$F646^1.218</f>
        <v>0</v>
      </c>
      <c r="BY647" s="27"/>
      <c r="BZ647" s="27"/>
      <c r="CA647" s="103"/>
      <c r="CB647" s="37"/>
    </row>
    <row r="648" spans="2:80" s="2" customFormat="1" ht="14.5" x14ac:dyDescent="0.35">
      <c r="B648" s="36"/>
      <c r="C648" s="74">
        <v>642</v>
      </c>
      <c r="D648" s="146">
        <f>ETo!$I647*((1-Constantes!$D$19)*ETo!$K647+ETo!$L647)</f>
        <v>1.8102879334760009</v>
      </c>
      <c r="E648" s="75">
        <f>MIN(D648*Constantes!$D$17,0.8*(H647+Observaciones!$F647-F648-G648-Constantes!$D$14))</f>
        <v>0</v>
      </c>
      <c r="F648" s="75">
        <f>IF(Observaciones!$F647&gt;0.05*Constantes!$D$18,((Observaciones!$F647-0.05*Constantes!$D$18)^2)/(Observaciones!$F647+0.95*Constantes!$D$18),0)</f>
        <v>0</v>
      </c>
      <c r="G648" s="75">
        <f>MAX(0,H647+Observaciones!$F647-F648-Constantes!$D$13)</f>
        <v>0</v>
      </c>
      <c r="H648" s="75">
        <f>H647+Observaciones!$F647-F648-E648-G648-I647</f>
        <v>25.500000000000004</v>
      </c>
      <c r="I648" s="75">
        <f>MAX(0,(H648-Constantes!$D$14)*(1-EXP(-Constantes!$D$22)))</f>
        <v>0</v>
      </c>
      <c r="J648" s="75">
        <f t="shared" ref="J648:J711" si="90">J647+G648-K647</f>
        <v>94.481651267416595</v>
      </c>
      <c r="K648" s="75">
        <f>MAX(0,(J648-Constantes!$D$13)*(1-EXP(-Constantes!$D$23)))</f>
        <v>0.37287850244601545</v>
      </c>
      <c r="L648" s="75">
        <f t="shared" ref="L648:L711" si="91">F648+I648+K648</f>
        <v>0.37287850244601545</v>
      </c>
      <c r="M648" s="75">
        <f>0.0526*F648*Observaciones!$F647^1.218</f>
        <v>0</v>
      </c>
      <c r="N648" s="75">
        <f>M648*Constantes!$D$38</f>
        <v>0</v>
      </c>
      <c r="O648" s="75">
        <f t="shared" ref="O648:O711" si="92">N648*1000000/(L648/1000*10000)</f>
        <v>0</v>
      </c>
      <c r="P648" s="15"/>
      <c r="Q648" s="120">
        <v>642</v>
      </c>
      <c r="R648" s="146">
        <f>ETo!$I647*((1-Constantes!$E$19)*ETo!$K647+ETo!$L647)</f>
        <v>1.8105427659282658</v>
      </c>
      <c r="S648" s="121">
        <f>MIN(R648*Constantes!$E$17,0.8*(V647+Observaciones!$F647-T648-U648-Constantes!$D$14))</f>
        <v>0</v>
      </c>
      <c r="T648" s="121">
        <f>IF(Observaciones!$F647&gt;0.05*Constantes!$E$18,((Observaciones!$F647-0.05*Constantes!$E$18)^2)/(Observaciones!$F647+0.95*Constantes!$E$18),0)</f>
        <v>0</v>
      </c>
      <c r="U648" s="121">
        <f>MAX(0,V647+Observaciones!$F647-T648-Constantes!$D$13)</f>
        <v>0</v>
      </c>
      <c r="V648" s="121">
        <f>V647+Observaciones!$F647-T648-S648-U648-W647</f>
        <v>25.500000000000004</v>
      </c>
      <c r="W648" s="121">
        <f>MAX(0,(V648-Constantes!$D$14)*(1-EXP(-Constantes!$D$22)))</f>
        <v>0</v>
      </c>
      <c r="X648" s="119">
        <f>X647+(Entradas!$E$19*U648-Y647)/(800*Entradas!$D$44)</f>
        <v>0</v>
      </c>
      <c r="Y648" s="119">
        <f>8000*Entradas!$D$45*X648/Constantes!$E$32</f>
        <v>0</v>
      </c>
      <c r="Z648" s="119">
        <f>10*Escenarios!$E$11*T648</f>
        <v>0</v>
      </c>
      <c r="AA648" s="119">
        <f>10*Escenarios!$E$11*Y648</f>
        <v>0</v>
      </c>
      <c r="AB648" s="119">
        <f>0.001*Observaciones!$F647*Escenarios!$E$9</f>
        <v>0</v>
      </c>
      <c r="AC648" s="119">
        <f>Observaciones!$I647</f>
        <v>0</v>
      </c>
      <c r="AD648" s="119">
        <f>MIN(0.0005*ETo!$M647*Escenarios!$E$9*(AH647/Constantes!$E$27)^(2/3),AH647+Z648+AA648+AB648+AC648)</f>
        <v>3.8987876396433143</v>
      </c>
      <c r="AE648" s="119">
        <f>MIN(Constantes!$E$26*(AH647/Constantes!$E$27)^(2/3),AH647+Z648+AA648+AB648+AC648-AD648)</f>
        <v>14.426885082022373</v>
      </c>
      <c r="AF648" s="119">
        <f>MIN(Entradas!$E$20,AH647+Z648+AA648+AB648+AC648-AD648-AE648)</f>
        <v>1</v>
      </c>
      <c r="AG648" s="119">
        <f>MAX(0,AH647+Z648+AA648+AB648+AC648-AD648-AE648-AF648-Constantes!$E$27)</f>
        <v>0</v>
      </c>
      <c r="AH648" s="119">
        <f t="shared" ref="AH648:AH711" si="93">AH647+Z648+AA648+AB648+AC648-AG648-AD648-AE648-AF648</f>
        <v>4065.0210835248577</v>
      </c>
      <c r="AI648" s="119">
        <f>(Escenarios!$E$11*S648+0.1*AD648)/(Escenarios!$E$12)</f>
        <v>1.1139393256123757E-2</v>
      </c>
      <c r="AJ648" s="119">
        <f>AG648/10/Escenarios!$E$12</f>
        <v>0</v>
      </c>
      <c r="AK648" s="119">
        <f>(Escenarios!$E$11*U648+0.1*AE648)/(Escenarios!$E$12)</f>
        <v>4.1219671662921065E-2</v>
      </c>
      <c r="AL648" s="121">
        <f t="shared" ref="AL648:AL711" si="94">AL647+AK648-AM647</f>
        <v>100.62844704093426</v>
      </c>
      <c r="AM648" s="121">
        <f>MAX(0,(AL648-Constantes!$D$13)*(1-EXP(-Constantes!$D$23)))</f>
        <v>0.41533752229919702</v>
      </c>
      <c r="AN648" s="121">
        <f>AJ648+W648*Escenarios!$E$11/Escenarios!$E$12+AM648</f>
        <v>0.41533752229919702</v>
      </c>
      <c r="AO648" s="121">
        <f>0.0526*AJ648*Observaciones!$F647^1.218</f>
        <v>0</v>
      </c>
      <c r="AP648" s="121">
        <f>AO648*Constantes!$E$38</f>
        <v>0</v>
      </c>
      <c r="AQ648" s="121">
        <f t="shared" ref="AQ648:AQ711" si="95">AP648*1000000/(AN648/1000*10000)</f>
        <v>0</v>
      </c>
      <c r="AR648" s="15"/>
      <c r="AS648" s="74">
        <v>642</v>
      </c>
      <c r="AT648" s="146">
        <f>ETo!$I647*((1-Constantes!$F$19)*ETo!$K647+ETo!$L647)</f>
        <v>1.8113535964581997</v>
      </c>
      <c r="AU648" s="121">
        <f>MIN(AT648*Constantes!$F$17,0.8*(AX647+Observaciones!$F647-AV648-AW648-Constantes!$D$14))</f>
        <v>0</v>
      </c>
      <c r="AV648" s="121">
        <f>IF(Observaciones!$F647&gt;0.05*Constantes!$F$18,((Observaciones!$F647-0.05*Constantes!$F$18)^2)/(Observaciones!$F647+0.95*Constantes!$F$18),0)</f>
        <v>0</v>
      </c>
      <c r="AW648" s="121">
        <f>MAX(0,AX647+Observaciones!$F647-AV648-Constantes!$D$13)</f>
        <v>0</v>
      </c>
      <c r="AX648" s="121">
        <f>AX647+Observaciones!$F647-AV648-AU648-AW648-AY647</f>
        <v>25.500000000000004</v>
      </c>
      <c r="AY648" s="121">
        <f>MAX(0,(AX648-Constantes!$D$14)*(1-EXP(-Constantes!$D$22)))</f>
        <v>0</v>
      </c>
      <c r="AZ648" s="119">
        <f>AZ647+(Entradas!$F$19*AW648-BA647)/(800*Entradas!$D$44)</f>
        <v>0</v>
      </c>
      <c r="BA648" s="119">
        <f>8000*Entradas!$D$45*AZ648/Constantes!$F$32</f>
        <v>0</v>
      </c>
      <c r="BB648" s="119">
        <f>10*Escenarios!$F$11*AV648</f>
        <v>0</v>
      </c>
      <c r="BC648" s="119">
        <f>10*Escenarios!$F$11*BA648</f>
        <v>0</v>
      </c>
      <c r="BD648" s="119">
        <f>0.001*Observaciones!$F647*Escenarios!$F$9</f>
        <v>0</v>
      </c>
      <c r="BE648" s="119">
        <f>Observaciones!$I647</f>
        <v>0</v>
      </c>
      <c r="BF648" s="119">
        <f>MIN(0.0005*ETo!$M647*Escenarios!$F$9*(BJ647/Constantes!$F$27)^(2/3),BJ647+BB648+BE648+BC648+BD648)</f>
        <v>1.7288439215363227</v>
      </c>
      <c r="BG648" s="119">
        <f>MIN(Constantes!$F$26*(BJ647/Constantes!$F$27)^(2/3),BJ647+BB648+BC648+BD648+BE648-BF648)</f>
        <v>6.3973303719202494</v>
      </c>
      <c r="BH648" s="119">
        <f>MIN(Entradas!$F$20,BJ647+BB648+BC648+BD648+BE648-BF648-BG648)</f>
        <v>1</v>
      </c>
      <c r="BI648" s="119">
        <f>MAX(0,BJ647+BB648+BC648+BD648+BE648-BF648-BG648-BH648-Constantes!$F$27)</f>
        <v>0</v>
      </c>
      <c r="BJ648" s="119">
        <f t="shared" ref="BJ648:BJ711" si="96">BJ647+BB648+BC648+BD648+BE648-BI648-BF648-BG648-BH648</f>
        <v>141.62889659718851</v>
      </c>
      <c r="BK648" s="119">
        <f>(Escenarios!$F$11*AU648+0.1*BF648)/(Escenarios!$F$12)</f>
        <v>4.9395540615323509E-3</v>
      </c>
      <c r="BL648" s="119">
        <f>BI648/10/Escenarios!$F$12</f>
        <v>0</v>
      </c>
      <c r="BM648" s="119">
        <f>(Escenarios!$F$11*AW648+0.1*BG648)/(Escenarios!$F$12)</f>
        <v>1.8278086776915E-2</v>
      </c>
      <c r="BN648" s="121">
        <f t="shared" ref="BN648:BN711" si="97">BN647+BM648-BO647</f>
        <v>105.27829559830791</v>
      </c>
      <c r="BO648" s="121">
        <f>MAX(0,(BN648-Constantes!$D$13)*(1-EXP(-Constantes!$D$23)))</f>
        <v>0.44745637242634739</v>
      </c>
      <c r="BP648" s="121">
        <f>BL648+AY648*Escenarios!$F$11/Escenarios!$F$12+BO648</f>
        <v>0.44745637242634739</v>
      </c>
      <c r="BQ648" s="121">
        <f>0.0526*BL648*Observaciones!$F647^1.218</f>
        <v>0</v>
      </c>
      <c r="BR648" s="121">
        <f>BQ648*Constantes!$F$38</f>
        <v>0</v>
      </c>
      <c r="BS648" s="121">
        <f t="shared" ref="BS648:BS711" si="98">BR648*1000000/(BP648/1000*10000)</f>
        <v>0</v>
      </c>
      <c r="BT648" s="15"/>
      <c r="BU648" s="74">
        <v>642</v>
      </c>
      <c r="BV648" s="75">
        <f>0.0526*Observaciones!$F647^2.218</f>
        <v>0</v>
      </c>
      <c r="BW648" s="75">
        <f>IF(Observaciones!$F647&gt;0.05*$CA$7,((Observaciones!$F647-0.05*$CA$7)^2)/(Observaciones!$F647+0.95*$CA$7),0)</f>
        <v>0</v>
      </c>
      <c r="BX648" s="75">
        <f>0.0526*BW648*Observaciones!$F647^1.218</f>
        <v>0</v>
      </c>
      <c r="BY648" s="27"/>
      <c r="BZ648" s="27"/>
      <c r="CA648" s="103"/>
      <c r="CB648" s="37"/>
    </row>
    <row r="649" spans="2:80" s="2" customFormat="1" ht="14.5" x14ac:dyDescent="0.35">
      <c r="B649" s="36"/>
      <c r="C649" s="74">
        <v>643</v>
      </c>
      <c r="D649" s="146">
        <f>ETo!$I648*((1-Constantes!$D$19)*ETo!$K648+ETo!$L648)</f>
        <v>1.7851283275015262</v>
      </c>
      <c r="E649" s="75">
        <f>MIN(D649*Constantes!$D$17,0.8*(H648+Observaciones!$F648-F649-G649-Constantes!$D$14))</f>
        <v>0.5599999999999995</v>
      </c>
      <c r="F649" s="75">
        <f>IF(Observaciones!$F648&gt;0.05*Constantes!$D$18,((Observaciones!$F648-0.05*Constantes!$D$18)^2)/(Observaciones!$F648+0.95*Constantes!$D$18),0)</f>
        <v>0</v>
      </c>
      <c r="G649" s="75">
        <f>MAX(0,H648+Observaciones!$F648-F649-Constantes!$D$13)</f>
        <v>0</v>
      </c>
      <c r="H649" s="75">
        <f>H648+Observaciones!$F648-F649-E649-G649-I648</f>
        <v>25.640000000000004</v>
      </c>
      <c r="I649" s="75">
        <f>MAX(0,(H649-Constantes!$D$14)*(1-EXP(-Constantes!$D$22)))</f>
        <v>1.9274213709297196E-3</v>
      </c>
      <c r="J649" s="75">
        <f t="shared" si="90"/>
        <v>94.108772764970581</v>
      </c>
      <c r="K649" s="75">
        <f>MAX(0,(J649-Constantes!$D$13)*(1-EXP(-Constantes!$D$23)))</f>
        <v>0.37030284248893841</v>
      </c>
      <c r="L649" s="75">
        <f t="shared" si="91"/>
        <v>0.37223026385986813</v>
      </c>
      <c r="M649" s="75">
        <f>0.0526*F649*Observaciones!$F648^1.218</f>
        <v>0</v>
      </c>
      <c r="N649" s="75">
        <f>M649*Constantes!$D$38</f>
        <v>0</v>
      </c>
      <c r="O649" s="75">
        <f t="shared" si="92"/>
        <v>0</v>
      </c>
      <c r="P649" s="15"/>
      <c r="Q649" s="120">
        <v>643</v>
      </c>
      <c r="R649" s="146">
        <f>ETo!$I648*((1-Constantes!$E$19)*ETo!$K648+ETo!$L648)</f>
        <v>1.785379213552132</v>
      </c>
      <c r="S649" s="121">
        <f>MIN(R649*Constantes!$E$17,0.8*(V648+Observaciones!$F648-T649-U649-Constantes!$D$14))</f>
        <v>0.5599999999999995</v>
      </c>
      <c r="T649" s="121">
        <f>IF(Observaciones!$F648&gt;0.05*Constantes!$E$18,((Observaciones!$F648-0.05*Constantes!$E$18)^2)/(Observaciones!$F648+0.95*Constantes!$E$18),0)</f>
        <v>0</v>
      </c>
      <c r="U649" s="121">
        <f>MAX(0,V648+Observaciones!$F648-T649-Constantes!$D$13)</f>
        <v>0</v>
      </c>
      <c r="V649" s="121">
        <f>V648+Observaciones!$F648-T649-S649-U649-W648</f>
        <v>25.640000000000004</v>
      </c>
      <c r="W649" s="121">
        <f>MAX(0,(V649-Constantes!$D$14)*(1-EXP(-Constantes!$D$22)))</f>
        <v>1.9274213709297196E-3</v>
      </c>
      <c r="X649" s="119">
        <f>X648+(Entradas!$E$19*U649-Y648)/(800*Entradas!$D$44)</f>
        <v>0</v>
      </c>
      <c r="Y649" s="119">
        <f>8000*Entradas!$D$45*X649/Constantes!$E$32</f>
        <v>0</v>
      </c>
      <c r="Z649" s="119">
        <f>10*Escenarios!$E$11*T649</f>
        <v>0</v>
      </c>
      <c r="AA649" s="119">
        <f>10*Escenarios!$E$11*Y649</f>
        <v>0</v>
      </c>
      <c r="AB649" s="119">
        <f>0.001*Observaciones!$F648*Escenarios!$E$9</f>
        <v>3.5</v>
      </c>
      <c r="AC649" s="119">
        <f>Observaciones!$I648</f>
        <v>0</v>
      </c>
      <c r="AD649" s="119">
        <f>MIN(0.0005*ETo!$M648*Escenarios!$E$9*(AH648/Constantes!$E$27)^(2/3),AH648+Z649+AA649+AB649+AC649)</f>
        <v>3.8314607049280984</v>
      </c>
      <c r="AE649" s="119">
        <f>MIN(Constantes!$E$26*(AH648/Constantes!$E$27)^(2/3),AH648+Z649+AA649+AB649+AC649-AD649)</f>
        <v>14.381340533399383</v>
      </c>
      <c r="AF649" s="119">
        <f>MIN(Entradas!$E$20,AH648+Z649+AA649+AB649+AC649-AD649-AE649)</f>
        <v>1</v>
      </c>
      <c r="AG649" s="119">
        <f>MAX(0,AH648+Z649+AA649+AB649+AC649-AD649-AE649-AF649-Constantes!$E$27)</f>
        <v>0</v>
      </c>
      <c r="AH649" s="119">
        <f t="shared" si="93"/>
        <v>4049.3082822865299</v>
      </c>
      <c r="AI649" s="119">
        <f>(Escenarios!$E$11*S649+0.1*AD649)/(Escenarios!$E$12)</f>
        <v>0.56294703058550832</v>
      </c>
      <c r="AJ649" s="119">
        <f>AG649/10/Escenarios!$E$12</f>
        <v>0</v>
      </c>
      <c r="AK649" s="119">
        <f>(Escenarios!$E$11*U649+0.1*AE649)/(Escenarios!$E$12)</f>
        <v>4.1089544381141097E-2</v>
      </c>
      <c r="AL649" s="121">
        <f t="shared" si="94"/>
        <v>100.2541990630162</v>
      </c>
      <c r="AM649" s="121">
        <f>MAX(0,(AL649-Constantes!$D$13)*(1-EXP(-Constantes!$D$23)))</f>
        <v>0.41275240268404795</v>
      </c>
      <c r="AN649" s="121">
        <f>AJ649+W649*Escenarios!$E$11/Escenarios!$E$12+AM649</f>
        <v>0.41465228946396437</v>
      </c>
      <c r="AO649" s="121">
        <f>0.0526*AJ649*Observaciones!$F648^1.218</f>
        <v>0</v>
      </c>
      <c r="AP649" s="121">
        <f>AO649*Constantes!$E$38</f>
        <v>0</v>
      </c>
      <c r="AQ649" s="121">
        <f t="shared" si="95"/>
        <v>0</v>
      </c>
      <c r="AR649" s="15"/>
      <c r="AS649" s="74">
        <v>643</v>
      </c>
      <c r="AT649" s="146">
        <f>ETo!$I648*((1-Constantes!$F$19)*ETo!$K648+ETo!$L648)</f>
        <v>1.7861774873495149</v>
      </c>
      <c r="AU649" s="121">
        <f>MIN(AT649*Constantes!$F$17,0.8*(AX648+Observaciones!$F648-AV649-AW649-Constantes!$D$14))</f>
        <v>0.5599999999999995</v>
      </c>
      <c r="AV649" s="121">
        <f>IF(Observaciones!$F648&gt;0.05*Constantes!$F$18,((Observaciones!$F648-0.05*Constantes!$F$18)^2)/(Observaciones!$F648+0.95*Constantes!$F$18),0)</f>
        <v>0</v>
      </c>
      <c r="AW649" s="121">
        <f>MAX(0,AX648+Observaciones!$F648-AV649-Constantes!$D$13)</f>
        <v>0</v>
      </c>
      <c r="AX649" s="121">
        <f>AX648+Observaciones!$F648-AV649-AU649-AW649-AY648</f>
        <v>25.640000000000004</v>
      </c>
      <c r="AY649" s="121">
        <f>MAX(0,(AX649-Constantes!$D$14)*(1-EXP(-Constantes!$D$22)))</f>
        <v>1.9274213709297196E-3</v>
      </c>
      <c r="AZ649" s="119">
        <f>AZ648+(Entradas!$F$19*AW649-BA648)/(800*Entradas!$D$44)</f>
        <v>0</v>
      </c>
      <c r="BA649" s="119">
        <f>8000*Entradas!$D$45*AZ649/Constantes!$F$32</f>
        <v>0</v>
      </c>
      <c r="BB649" s="119">
        <f>10*Escenarios!$F$11*AV649</f>
        <v>0</v>
      </c>
      <c r="BC649" s="119">
        <f>10*Escenarios!$F$11*BA649</f>
        <v>0</v>
      </c>
      <c r="BD649" s="119">
        <f>0.001*Observaciones!$F648*Escenarios!$F$9</f>
        <v>14</v>
      </c>
      <c r="BE649" s="119">
        <f>Observaciones!$I648</f>
        <v>0</v>
      </c>
      <c r="BF649" s="119">
        <f>MIN(0.0005*ETo!$M648*Escenarios!$F$9*(BJ648/Constantes!$F$27)^(2/3),BJ648+BB649+BE649+BC649+BD649)</f>
        <v>1.6348719653468864</v>
      </c>
      <c r="BG649" s="119">
        <f>MIN(Constantes!$F$26*(BJ648/Constantes!$F$27)^(2/3),BJ648+BB649+BC649+BD649+BE649-BF649)</f>
        <v>6.1364717722200179</v>
      </c>
      <c r="BH649" s="119">
        <f>MIN(Entradas!$F$20,BJ648+BB649+BC649+BD649+BE649-BF649-BG649)</f>
        <v>1</v>
      </c>
      <c r="BI649" s="119">
        <f>MAX(0,BJ648+BB649+BC649+BD649+BE649-BF649-BG649-BH649-Constantes!$F$27)</f>
        <v>0</v>
      </c>
      <c r="BJ649" s="119">
        <f t="shared" si="96"/>
        <v>146.85755285962162</v>
      </c>
      <c r="BK649" s="119">
        <f>(Escenarios!$F$11*AU649+0.1*BF649)/(Escenarios!$F$12)</f>
        <v>0.53267106275813347</v>
      </c>
      <c r="BL649" s="119">
        <f>BI649/10/Escenarios!$F$12</f>
        <v>0</v>
      </c>
      <c r="BM649" s="119">
        <f>(Escenarios!$F$11*AW649+0.1*BG649)/(Escenarios!$F$12)</f>
        <v>1.7532776492057194E-2</v>
      </c>
      <c r="BN649" s="121">
        <f t="shared" si="97"/>
        <v>104.84837200237362</v>
      </c>
      <c r="BO649" s="121">
        <f>MAX(0,(BN649-Constantes!$D$13)*(1-EXP(-Constantes!$D$23)))</f>
        <v>0.4444866732257054</v>
      </c>
      <c r="BP649" s="121">
        <f>BL649+AY649*Escenarios!$F$11/Escenarios!$F$12+BO649</f>
        <v>0.44630395623258201</v>
      </c>
      <c r="BQ649" s="121">
        <f>0.0526*BL649*Observaciones!$F648^1.218</f>
        <v>0</v>
      </c>
      <c r="BR649" s="121">
        <f>BQ649*Constantes!$F$38</f>
        <v>0</v>
      </c>
      <c r="BS649" s="121">
        <f t="shared" si="98"/>
        <v>0</v>
      </c>
      <c r="BT649" s="15"/>
      <c r="BU649" s="74">
        <v>643</v>
      </c>
      <c r="BV649" s="75">
        <f>0.0526*Observaciones!$F648^2.218</f>
        <v>2.3845871367955355E-2</v>
      </c>
      <c r="BW649" s="75">
        <f>IF(Observaciones!$F648&gt;0.05*$CA$7,((Observaciones!$F648-0.05*$CA$7)^2)/(Observaciones!$F648+0.95*$CA$7),0)</f>
        <v>0</v>
      </c>
      <c r="BX649" s="75">
        <f>0.0526*BW649*Observaciones!$F648^1.218</f>
        <v>0</v>
      </c>
      <c r="BY649" s="27"/>
      <c r="BZ649" s="27"/>
      <c r="CA649" s="103"/>
      <c r="CB649" s="37"/>
    </row>
    <row r="650" spans="2:80" s="2" customFormat="1" ht="14.5" x14ac:dyDescent="0.35">
      <c r="B650" s="36"/>
      <c r="C650" s="74">
        <v>644</v>
      </c>
      <c r="D650" s="146">
        <f>ETo!$I649*((1-Constantes!$D$19)*ETo!$K649+ETo!$L649)</f>
        <v>1.9568832973089112</v>
      </c>
      <c r="E650" s="75">
        <f>MIN(D650*Constantes!$D$17,0.8*(H649+Observaciones!$F649-F650-G650-Constantes!$D$14))</f>
        <v>0.19200000000000161</v>
      </c>
      <c r="F650" s="75">
        <f>IF(Observaciones!$F649&gt;0.05*Constantes!$D$18,((Observaciones!$F649-0.05*Constantes!$D$18)^2)/(Observaciones!$F649+0.95*Constantes!$D$18),0)</f>
        <v>0</v>
      </c>
      <c r="G650" s="75">
        <f>MAX(0,H649+Observaciones!$F649-F650-Constantes!$D$13)</f>
        <v>0</v>
      </c>
      <c r="H650" s="75">
        <f>H649+Observaciones!$F649-F650-E650-G650-I649</f>
        <v>25.546072578629076</v>
      </c>
      <c r="I650" s="75">
        <f>MAX(0,(H650-Constantes!$D$14)*(1-EXP(-Constantes!$D$22)))</f>
        <v>6.3429480473938221E-4</v>
      </c>
      <c r="J650" s="75">
        <f t="shared" si="90"/>
        <v>93.738469922481642</v>
      </c>
      <c r="K650" s="75">
        <f>MAX(0,(J650-Constantes!$D$13)*(1-EXP(-Constantes!$D$23)))</f>
        <v>0.36774497391476751</v>
      </c>
      <c r="L650" s="75">
        <f t="shared" si="91"/>
        <v>0.36837926871950688</v>
      </c>
      <c r="M650" s="75">
        <f>0.0526*F650*Observaciones!$F649^1.218</f>
        <v>0</v>
      </c>
      <c r="N650" s="75">
        <f>M650*Constantes!$D$38</f>
        <v>0</v>
      </c>
      <c r="O650" s="75">
        <f t="shared" si="92"/>
        <v>0</v>
      </c>
      <c r="P650" s="15"/>
      <c r="Q650" s="120">
        <v>644</v>
      </c>
      <c r="R650" s="146">
        <f>ETo!$I649*((1-Constantes!$E$19)*ETo!$K649+ETo!$L649)</f>
        <v>1.9571588062904548</v>
      </c>
      <c r="S650" s="121">
        <f>MIN(R650*Constantes!$E$17,0.8*(V649+Observaciones!$F649-T650-U650-Constantes!$D$14))</f>
        <v>0.19200000000000161</v>
      </c>
      <c r="T650" s="121">
        <f>IF(Observaciones!$F649&gt;0.05*Constantes!$E$18,((Observaciones!$F649-0.05*Constantes!$E$18)^2)/(Observaciones!$F649+0.95*Constantes!$E$18),0)</f>
        <v>0</v>
      </c>
      <c r="U650" s="121">
        <f>MAX(0,V649+Observaciones!$F649-T650-Constantes!$D$13)</f>
        <v>0</v>
      </c>
      <c r="V650" s="121">
        <f>V649+Observaciones!$F649-T650-S650-U650-W649</f>
        <v>25.546072578629076</v>
      </c>
      <c r="W650" s="121">
        <f>MAX(0,(V650-Constantes!$D$14)*(1-EXP(-Constantes!$D$22)))</f>
        <v>6.3429480473938221E-4</v>
      </c>
      <c r="X650" s="119">
        <f>X649+(Entradas!$E$19*U650-Y649)/(800*Entradas!$D$44)</f>
        <v>0</v>
      </c>
      <c r="Y650" s="119">
        <f>8000*Entradas!$D$45*X650/Constantes!$E$32</f>
        <v>0</v>
      </c>
      <c r="Z650" s="119">
        <f>10*Escenarios!$E$11*T650</f>
        <v>0</v>
      </c>
      <c r="AA650" s="119">
        <f>10*Escenarios!$E$11*Y650</f>
        <v>0</v>
      </c>
      <c r="AB650" s="119">
        <f>0.001*Observaciones!$F649*Escenarios!$E$9</f>
        <v>0.5</v>
      </c>
      <c r="AC650" s="119">
        <f>Observaciones!$I649</f>
        <v>0</v>
      </c>
      <c r="AD650" s="119">
        <f>MIN(0.0005*ETo!$M649*Escenarios!$E$9*(AH649/Constantes!$E$27)^(2/3),AH649+Z650+AA650+AB650+AC650)</f>
        <v>4.1904697744004356</v>
      </c>
      <c r="AE650" s="119">
        <f>MIN(Constantes!$E$26*(AH649/Constantes!$E$27)^(2/3),AH649+Z650+AA650+AB650+AC650-AD650)</f>
        <v>14.344257171340162</v>
      </c>
      <c r="AF650" s="119">
        <f>MIN(Entradas!$E$20,AH649+Z650+AA650+AB650+AC650-AD650-AE650)</f>
        <v>1</v>
      </c>
      <c r="AG650" s="119">
        <f>MAX(0,AH649+Z650+AA650+AB650+AC650-AD650-AE650-AF650-Constantes!$E$27)</f>
        <v>0</v>
      </c>
      <c r="AH650" s="119">
        <f t="shared" si="93"/>
        <v>4030.2735553407892</v>
      </c>
      <c r="AI650" s="119">
        <f>(Escenarios!$E$11*S650+0.1*AD650)/(Escenarios!$E$12)</f>
        <v>0.20122991364114567</v>
      </c>
      <c r="AJ650" s="119">
        <f>AG650/10/Escenarios!$E$12</f>
        <v>0</v>
      </c>
      <c r="AK650" s="119">
        <f>(Escenarios!$E$11*U650+0.1*AE650)/(Escenarios!$E$12)</f>
        <v>4.0983591918114751E-2</v>
      </c>
      <c r="AL650" s="121">
        <f t="shared" si="94"/>
        <v>99.882430252250273</v>
      </c>
      <c r="AM650" s="121">
        <f>MAX(0,(AL650-Constantes!$D$13)*(1-EXP(-Constantes!$D$23)))</f>
        <v>0.41018440792731459</v>
      </c>
      <c r="AN650" s="121">
        <f>AJ650+W650*Escenarios!$E$11/Escenarios!$E$12+AM650</f>
        <v>0.41080964137770054</v>
      </c>
      <c r="AO650" s="121">
        <f>0.0526*AJ650*Observaciones!$F649^1.218</f>
        <v>0</v>
      </c>
      <c r="AP650" s="121">
        <f>AO650*Constantes!$E$38</f>
        <v>0</v>
      </c>
      <c r="AQ650" s="121">
        <f t="shared" si="95"/>
        <v>0</v>
      </c>
      <c r="AR650" s="15"/>
      <c r="AS650" s="74">
        <v>644</v>
      </c>
      <c r="AT650" s="146">
        <f>ETo!$I649*((1-Constantes!$F$19)*ETo!$K649+ETo!$L649)</f>
        <v>1.9580354257771855</v>
      </c>
      <c r="AU650" s="121">
        <f>MIN(AT650*Constantes!$F$17,0.8*(AX649+Observaciones!$F649-AV650-AW650-Constantes!$D$14))</f>
        <v>0.19200000000000161</v>
      </c>
      <c r="AV650" s="121">
        <f>IF(Observaciones!$F649&gt;0.05*Constantes!$F$18,((Observaciones!$F649-0.05*Constantes!$F$18)^2)/(Observaciones!$F649+0.95*Constantes!$F$18),0)</f>
        <v>0</v>
      </c>
      <c r="AW650" s="121">
        <f>MAX(0,AX649+Observaciones!$F649-AV650-Constantes!$D$13)</f>
        <v>0</v>
      </c>
      <c r="AX650" s="121">
        <f>AX649+Observaciones!$F649-AV650-AU650-AW650-AY649</f>
        <v>25.546072578629076</v>
      </c>
      <c r="AY650" s="121">
        <f>MAX(0,(AX650-Constantes!$D$14)*(1-EXP(-Constantes!$D$22)))</f>
        <v>6.3429480473938221E-4</v>
      </c>
      <c r="AZ650" s="119">
        <f>AZ649+(Entradas!$F$19*AW650-BA649)/(800*Entradas!$D$44)</f>
        <v>0</v>
      </c>
      <c r="BA650" s="119">
        <f>8000*Entradas!$D$45*AZ650/Constantes!$F$32</f>
        <v>0</v>
      </c>
      <c r="BB650" s="119">
        <f>10*Escenarios!$F$11*AV650</f>
        <v>0</v>
      </c>
      <c r="BC650" s="119">
        <f>10*Escenarios!$F$11*BA650</f>
        <v>0</v>
      </c>
      <c r="BD650" s="119">
        <f>0.001*Observaciones!$F649*Escenarios!$F$9</f>
        <v>2</v>
      </c>
      <c r="BE650" s="119">
        <f>Observaciones!$I649</f>
        <v>0</v>
      </c>
      <c r="BF650" s="119">
        <f>MIN(0.0005*ETo!$M649*Escenarios!$F$9*(BJ649/Constantes!$F$27)^(2/3),BJ649+BB650+BE650+BC650+BD650)</f>
        <v>1.8365369366906783</v>
      </c>
      <c r="BG650" s="119">
        <f>MIN(Constantes!$F$26*(BJ649/Constantes!$F$27)^(2/3),BJ649+BB650+BC650+BD650+BE650-BF650)</f>
        <v>6.286588268811836</v>
      </c>
      <c r="BH650" s="119">
        <f>MIN(Entradas!$F$20,BJ649+BB650+BC650+BD650+BE650-BF650-BG650)</f>
        <v>1</v>
      </c>
      <c r="BI650" s="119">
        <f>MAX(0,BJ649+BB650+BC650+BD650+BE650-BF650-BG650-BH650-Constantes!$F$27)</f>
        <v>0</v>
      </c>
      <c r="BJ650" s="119">
        <f t="shared" si="96"/>
        <v>139.73442765411909</v>
      </c>
      <c r="BK650" s="119">
        <f>(Escenarios!$F$11*AU650+0.1*BF650)/(Escenarios!$F$12)</f>
        <v>0.18627581981911775</v>
      </c>
      <c r="BL650" s="119">
        <f>BI650/10/Escenarios!$F$12</f>
        <v>0</v>
      </c>
      <c r="BM650" s="119">
        <f>(Escenarios!$F$11*AW650+0.1*BG650)/(Escenarios!$F$12)</f>
        <v>1.7961680768033821E-2</v>
      </c>
      <c r="BN650" s="121">
        <f t="shared" si="97"/>
        <v>104.42184700991595</v>
      </c>
      <c r="BO650" s="121">
        <f>MAX(0,(BN650-Constantes!$D$13)*(1-EXP(-Constantes!$D$23)))</f>
        <v>0.44154044989408581</v>
      </c>
      <c r="BP650" s="121">
        <f>BL650+AY650*Escenarios!$F$11/Escenarios!$F$12+BO650</f>
        <v>0.44213849928141152</v>
      </c>
      <c r="BQ650" s="121">
        <f>0.0526*BL650*Observaciones!$F649^1.218</f>
        <v>0</v>
      </c>
      <c r="BR650" s="121">
        <f>BQ650*Constantes!$F$38</f>
        <v>0</v>
      </c>
      <c r="BS650" s="121">
        <f t="shared" si="98"/>
        <v>0</v>
      </c>
      <c r="BT650" s="15"/>
      <c r="BU650" s="74">
        <v>644</v>
      </c>
      <c r="BV650" s="75">
        <f>0.0526*Observaciones!$F649^2.218</f>
        <v>3.1840930012055863E-4</v>
      </c>
      <c r="BW650" s="75">
        <f>IF(Observaciones!$F649&gt;0.05*$CA$7,((Observaciones!$F649-0.05*$CA$7)^2)/(Observaciones!$F649+0.95*$CA$7),0)</f>
        <v>0</v>
      </c>
      <c r="BX650" s="75">
        <f>0.0526*BW650*Observaciones!$F649^1.218</f>
        <v>0</v>
      </c>
      <c r="BY650" s="27"/>
      <c r="BZ650" s="27"/>
      <c r="CA650" s="103"/>
      <c r="CB650" s="37"/>
    </row>
    <row r="651" spans="2:80" s="2" customFormat="1" ht="14.5" x14ac:dyDescent="0.35">
      <c r="B651" s="36"/>
      <c r="C651" s="74">
        <v>645</v>
      </c>
      <c r="D651" s="146">
        <f>ETo!$I650*((1-Constantes!$D$19)*ETo!$K650+ETo!$L650)</f>
        <v>1.8302199109118311</v>
      </c>
      <c r="E651" s="75">
        <f>MIN(D651*Constantes!$D$17,0.8*(H650+Observaciones!$F650-F651-G651-Constantes!$D$14))</f>
        <v>3.6858062903257861E-2</v>
      </c>
      <c r="F651" s="75">
        <f>IF(Observaciones!$F650&gt;0.05*Constantes!$D$18,((Observaciones!$F650-0.05*Constantes!$D$18)^2)/(Observaciones!$F650+0.95*Constantes!$D$18),0)</f>
        <v>0</v>
      </c>
      <c r="G651" s="75">
        <f>MAX(0,H650+Observaciones!$F650-F651-Constantes!$D$13)</f>
        <v>0</v>
      </c>
      <c r="H651" s="75">
        <f>H650+Observaciones!$F650-F651-E651-G651-I650</f>
        <v>25.508580220921079</v>
      </c>
      <c r="I651" s="75">
        <f>MAX(0,(H651-Constantes!$D$14)*(1-EXP(-Constantes!$D$22)))</f>
        <v>1.1812643693270763E-4</v>
      </c>
      <c r="J651" s="75">
        <f t="shared" si="90"/>
        <v>93.370724948566874</v>
      </c>
      <c r="K651" s="75">
        <f>MAX(0,(J651-Constantes!$D$13)*(1-EXP(-Constantes!$D$23)))</f>
        <v>0.36520477382944416</v>
      </c>
      <c r="L651" s="75">
        <f t="shared" si="91"/>
        <v>0.36532290026637687</v>
      </c>
      <c r="M651" s="75">
        <f>0.0526*F651*Observaciones!$F650^1.218</f>
        <v>0</v>
      </c>
      <c r="N651" s="75">
        <f>M651*Constantes!$D$38</f>
        <v>0</v>
      </c>
      <c r="O651" s="75">
        <f t="shared" si="92"/>
        <v>0</v>
      </c>
      <c r="P651" s="15"/>
      <c r="Q651" s="120">
        <v>645</v>
      </c>
      <c r="R651" s="146">
        <f>ETo!$I650*((1-Constantes!$E$19)*ETo!$K650+ETo!$L650)</f>
        <v>1.8304769765532525</v>
      </c>
      <c r="S651" s="121">
        <f>MIN(R651*Constantes!$E$17,0.8*(V650+Observaciones!$F650-T651-U651-Constantes!$D$14))</f>
        <v>3.6858062903257861E-2</v>
      </c>
      <c r="T651" s="121">
        <f>IF(Observaciones!$F650&gt;0.05*Constantes!$E$18,((Observaciones!$F650-0.05*Constantes!$E$18)^2)/(Observaciones!$F650+0.95*Constantes!$E$18),0)</f>
        <v>0</v>
      </c>
      <c r="U651" s="121">
        <f>MAX(0,V650+Observaciones!$F650-T651-Constantes!$D$13)</f>
        <v>0</v>
      </c>
      <c r="V651" s="121">
        <f>V650+Observaciones!$F650-T651-S651-U651-W650</f>
        <v>25.508580220921079</v>
      </c>
      <c r="W651" s="121">
        <f>MAX(0,(V651-Constantes!$D$14)*(1-EXP(-Constantes!$D$22)))</f>
        <v>1.1812643693270763E-4</v>
      </c>
      <c r="X651" s="119">
        <f>X650+(Entradas!$E$19*U651-Y650)/(800*Entradas!$D$44)</f>
        <v>0</v>
      </c>
      <c r="Y651" s="119">
        <f>8000*Entradas!$D$45*X651/Constantes!$E$32</f>
        <v>0</v>
      </c>
      <c r="Z651" s="119">
        <f>10*Escenarios!$E$11*T651</f>
        <v>0</v>
      </c>
      <c r="AA651" s="119">
        <f>10*Escenarios!$E$11*Y651</f>
        <v>0</v>
      </c>
      <c r="AB651" s="119">
        <f>0.001*Observaciones!$F650*Escenarios!$E$9</f>
        <v>0</v>
      </c>
      <c r="AC651" s="119">
        <f>Observaciones!$I650</f>
        <v>0</v>
      </c>
      <c r="AD651" s="119">
        <f>MIN(0.0005*ETo!$M650*Escenarios!$E$9*(AH650/Constantes!$E$27)^(2/3),AH650+Z651+AA651+AB651+AC651)</f>
        <v>3.9054352486167354</v>
      </c>
      <c r="AE651" s="119">
        <f>MIN(Constantes!$E$26*(AH650/Constantes!$E$27)^(2/3),AH650+Z651+AA651+AB651+AC651-AD651)</f>
        <v>14.299269507337577</v>
      </c>
      <c r="AF651" s="119">
        <f>MIN(Entradas!$E$20,AH650+Z651+AA651+AB651+AC651-AD651-AE651)</f>
        <v>1</v>
      </c>
      <c r="AG651" s="119">
        <f>MAX(0,AH650+Z651+AA651+AB651+AC651-AD651-AE651-AF651-Constantes!$E$27)</f>
        <v>0</v>
      </c>
      <c r="AH651" s="119">
        <f t="shared" si="93"/>
        <v>4011.0688505848348</v>
      </c>
      <c r="AI651" s="119">
        <f>(Escenarios!$E$11*S651+0.1*AD651)/(Escenarios!$E$12)</f>
        <v>4.7489905572116277E-2</v>
      </c>
      <c r="AJ651" s="119">
        <f>AG651/10/Escenarios!$E$12</f>
        <v>0</v>
      </c>
      <c r="AK651" s="119">
        <f>(Escenarios!$E$11*U651+0.1*AE651)/(Escenarios!$E$12)</f>
        <v>4.0855055735250223E-2</v>
      </c>
      <c r="AL651" s="121">
        <f t="shared" si="94"/>
        <v>99.513100900058205</v>
      </c>
      <c r="AM651" s="121">
        <f>MAX(0,(AL651-Constantes!$D$13)*(1-EXP(-Constantes!$D$23)))</f>
        <v>0.4076332637418113</v>
      </c>
      <c r="AN651" s="121">
        <f>AJ651+W651*Escenarios!$E$11/Escenarios!$E$12+AM651</f>
        <v>0.40774970265821642</v>
      </c>
      <c r="AO651" s="121">
        <f>0.0526*AJ651*Observaciones!$F650^1.218</f>
        <v>0</v>
      </c>
      <c r="AP651" s="121">
        <f>AO651*Constantes!$E$38</f>
        <v>0</v>
      </c>
      <c r="AQ651" s="121">
        <f t="shared" si="95"/>
        <v>0</v>
      </c>
      <c r="AR651" s="15"/>
      <c r="AS651" s="74">
        <v>645</v>
      </c>
      <c r="AT651" s="146">
        <f>ETo!$I650*((1-Constantes!$F$19)*ETo!$K650+ETo!$L650)</f>
        <v>1.8312949126850477</v>
      </c>
      <c r="AU651" s="121">
        <f>MIN(AT651*Constantes!$F$17,0.8*(AX650+Observaciones!$F650-AV651-AW651-Constantes!$D$14))</f>
        <v>3.6858062903257861E-2</v>
      </c>
      <c r="AV651" s="121">
        <f>IF(Observaciones!$F650&gt;0.05*Constantes!$F$18,((Observaciones!$F650-0.05*Constantes!$F$18)^2)/(Observaciones!$F650+0.95*Constantes!$F$18),0)</f>
        <v>0</v>
      </c>
      <c r="AW651" s="121">
        <f>MAX(0,AX650+Observaciones!$F650-AV651-Constantes!$D$13)</f>
        <v>0</v>
      </c>
      <c r="AX651" s="121">
        <f>AX650+Observaciones!$F650-AV651-AU651-AW651-AY650</f>
        <v>25.508580220921079</v>
      </c>
      <c r="AY651" s="121">
        <f>MAX(0,(AX651-Constantes!$D$14)*(1-EXP(-Constantes!$D$22)))</f>
        <v>1.1812643693270763E-4</v>
      </c>
      <c r="AZ651" s="119">
        <f>AZ650+(Entradas!$F$19*AW651-BA650)/(800*Entradas!$D$44)</f>
        <v>0</v>
      </c>
      <c r="BA651" s="119">
        <f>8000*Entradas!$D$45*AZ651/Constantes!$F$32</f>
        <v>0</v>
      </c>
      <c r="BB651" s="119">
        <f>10*Escenarios!$F$11*AV651</f>
        <v>0</v>
      </c>
      <c r="BC651" s="119">
        <f>10*Escenarios!$F$11*BA651</f>
        <v>0</v>
      </c>
      <c r="BD651" s="119">
        <f>0.001*Observaciones!$F650*Escenarios!$F$9</f>
        <v>0</v>
      </c>
      <c r="BE651" s="119">
        <f>Observaciones!$I650</f>
        <v>0</v>
      </c>
      <c r="BF651" s="119">
        <f>MIN(0.0005*ETo!$M650*Escenarios!$F$9*(BJ650/Constantes!$F$27)^(2/3),BJ650+BB651+BE651+BC651+BD651)</f>
        <v>1.6610219184251511</v>
      </c>
      <c r="BG651" s="119">
        <f>MIN(Constantes!$F$26*(BJ650/Constantes!$F$27)^(2/3),BJ650+BB651+BC651+BD651+BE651-BF651)</f>
        <v>6.081626901270127</v>
      </c>
      <c r="BH651" s="119">
        <f>MIN(Entradas!$F$20,BJ650+BB651+BC651+BD651+BE651-BF651-BG651)</f>
        <v>1</v>
      </c>
      <c r="BI651" s="119">
        <f>MAX(0,BJ650+BB651+BC651+BD651+BE651-BF651-BG651-BH651-Constantes!$F$27)</f>
        <v>0</v>
      </c>
      <c r="BJ651" s="119">
        <f t="shared" si="96"/>
        <v>130.99177883442383</v>
      </c>
      <c r="BK651" s="119">
        <f>(Escenarios!$F$11*AU651+0.1*BF651)/(Escenarios!$F$12)</f>
        <v>3.9497664790000699E-2</v>
      </c>
      <c r="BL651" s="119">
        <f>BI651/10/Escenarios!$F$12</f>
        <v>0</v>
      </c>
      <c r="BM651" s="119">
        <f>(Escenarios!$F$11*AW651+0.1*BG651)/(Escenarios!$F$12)</f>
        <v>1.7376076860771791E-2</v>
      </c>
      <c r="BN651" s="121">
        <f t="shared" si="97"/>
        <v>103.99768263688263</v>
      </c>
      <c r="BO651" s="121">
        <f>MAX(0,(BN651-Constantes!$D$13)*(1-EXP(-Constantes!$D$23)))</f>
        <v>0.43861053255191135</v>
      </c>
      <c r="BP651" s="121">
        <f>BL651+AY651*Escenarios!$F$11/Escenarios!$F$12+BO651</f>
        <v>0.43872190890673363</v>
      </c>
      <c r="BQ651" s="121">
        <f>0.0526*BL651*Observaciones!$F650^1.218</f>
        <v>0</v>
      </c>
      <c r="BR651" s="121">
        <f>BQ651*Constantes!$F$38</f>
        <v>0</v>
      </c>
      <c r="BS651" s="121">
        <f t="shared" si="98"/>
        <v>0</v>
      </c>
      <c r="BT651" s="15"/>
      <c r="BU651" s="74">
        <v>645</v>
      </c>
      <c r="BV651" s="75">
        <f>0.0526*Observaciones!$F650^2.218</f>
        <v>0</v>
      </c>
      <c r="BW651" s="75">
        <f>IF(Observaciones!$F650&gt;0.05*$CA$7,((Observaciones!$F650-0.05*$CA$7)^2)/(Observaciones!$F650+0.95*$CA$7),0)</f>
        <v>0</v>
      </c>
      <c r="BX651" s="75">
        <f>0.0526*BW651*Observaciones!$F650^1.218</f>
        <v>0</v>
      </c>
      <c r="BY651" s="27"/>
      <c r="BZ651" s="27"/>
      <c r="CA651" s="103"/>
      <c r="CB651" s="37"/>
    </row>
    <row r="652" spans="2:80" s="2" customFormat="1" ht="14.5" x14ac:dyDescent="0.35">
      <c r="B652" s="36"/>
      <c r="C652" s="74">
        <v>646</v>
      </c>
      <c r="D652" s="146">
        <f>ETo!$I651*((1-Constantes!$D$19)*ETo!$K651+ETo!$L651)</f>
        <v>1.7536379918299165</v>
      </c>
      <c r="E652" s="75">
        <f>MIN(D652*Constantes!$D$17,0.8*(H651+Observaciones!$F651-F652-G652-Constantes!$D$14))</f>
        <v>6.8641767368603727E-3</v>
      </c>
      <c r="F652" s="75">
        <f>IF(Observaciones!$F651&gt;0.05*Constantes!$D$18,((Observaciones!$F651-0.05*Constantes!$D$18)^2)/(Observaciones!$F651+0.95*Constantes!$D$18),0)</f>
        <v>0</v>
      </c>
      <c r="G652" s="75">
        <f>MAX(0,H651+Observaciones!$F651-F652-Constantes!$D$13)</f>
        <v>0</v>
      </c>
      <c r="H652" s="75">
        <f>H651+Observaciones!$F651-F652-E652-G652-I651</f>
        <v>25.501597917747283</v>
      </c>
      <c r="I652" s="75">
        <f>MAX(0,(H652-Constantes!$D$14)*(1-EXP(-Constantes!$D$22)))</f>
        <v>2.1999005822100632E-5</v>
      </c>
      <c r="J652" s="75">
        <f t="shared" si="90"/>
        <v>93.005520174737427</v>
      </c>
      <c r="K652" s="75">
        <f>MAX(0,(J652-Constantes!$D$13)*(1-EXP(-Constantes!$D$23)))</f>
        <v>0.36268212018780099</v>
      </c>
      <c r="L652" s="75">
        <f t="shared" si="91"/>
        <v>0.36270411919362311</v>
      </c>
      <c r="M652" s="75">
        <f>0.0526*F652*Observaciones!$F651^1.218</f>
        <v>0</v>
      </c>
      <c r="N652" s="75">
        <f>M652*Constantes!$D$38</f>
        <v>0</v>
      </c>
      <c r="O652" s="75">
        <f t="shared" si="92"/>
        <v>0</v>
      </c>
      <c r="P652" s="15"/>
      <c r="Q652" s="120">
        <v>646</v>
      </c>
      <c r="R652" s="146">
        <f>ETo!$I651*((1-Constantes!$E$19)*ETo!$K651+ETo!$L651)</f>
        <v>1.75388352955152</v>
      </c>
      <c r="S652" s="121">
        <f>MIN(R652*Constantes!$E$17,0.8*(V651+Observaciones!$F651-T652-U652-Constantes!$D$14))</f>
        <v>6.8641767368603727E-3</v>
      </c>
      <c r="T652" s="121">
        <f>IF(Observaciones!$F651&gt;0.05*Constantes!$E$18,((Observaciones!$F651-0.05*Constantes!$E$18)^2)/(Observaciones!$F651+0.95*Constantes!$E$18),0)</f>
        <v>0</v>
      </c>
      <c r="U652" s="121">
        <f>MAX(0,V651+Observaciones!$F651-T652-Constantes!$D$13)</f>
        <v>0</v>
      </c>
      <c r="V652" s="121">
        <f>V651+Observaciones!$F651-T652-S652-U652-W651</f>
        <v>25.501597917747283</v>
      </c>
      <c r="W652" s="121">
        <f>MAX(0,(V652-Constantes!$D$14)*(1-EXP(-Constantes!$D$22)))</f>
        <v>2.1999005822100632E-5</v>
      </c>
      <c r="X652" s="119">
        <f>X651+(Entradas!$E$19*U652-Y651)/(800*Entradas!$D$44)</f>
        <v>0</v>
      </c>
      <c r="Y652" s="119">
        <f>8000*Entradas!$D$45*X652/Constantes!$E$32</f>
        <v>0</v>
      </c>
      <c r="Z652" s="119">
        <f>10*Escenarios!$E$11*T652</f>
        <v>0</v>
      </c>
      <c r="AA652" s="119">
        <f>10*Escenarios!$E$11*Y652</f>
        <v>0</v>
      </c>
      <c r="AB652" s="119">
        <f>0.001*Observaciones!$F651*Escenarios!$E$9</f>
        <v>0</v>
      </c>
      <c r="AC652" s="119">
        <f>Observaciones!$I651</f>
        <v>0</v>
      </c>
      <c r="AD652" s="119">
        <f>MIN(0.0005*ETo!$M651*Escenarios!$E$9*(AH651/Constantes!$E$27)^(2/3),AH651+Z652+AA652+AB652+AC652)</f>
        <v>3.728226177191964</v>
      </c>
      <c r="AE652" s="119">
        <f>MIN(Constantes!$E$26*(AH651/Constantes!$E$27)^(2/3),AH651+Z652+AA652+AB652+AC652-AD652)</f>
        <v>14.253808274607033</v>
      </c>
      <c r="AF652" s="119">
        <f>MIN(Entradas!$E$20,AH651+Z652+AA652+AB652+AC652-AD652-AE652)</f>
        <v>1</v>
      </c>
      <c r="AG652" s="119">
        <f>MAX(0,AH651+Z652+AA652+AB652+AC652-AD652-AE652-AF652-Constantes!$E$27)</f>
        <v>0</v>
      </c>
      <c r="AH652" s="119">
        <f t="shared" si="93"/>
        <v>3992.0868161330359</v>
      </c>
      <c r="AI652" s="119">
        <f>(Escenarios!$E$11*S652+0.1*AD652)/(Escenarios!$E$12)</f>
        <v>1.741819186116798E-2</v>
      </c>
      <c r="AJ652" s="119">
        <f>AG652/10/Escenarios!$E$12</f>
        <v>0</v>
      </c>
      <c r="AK652" s="119">
        <f>(Escenarios!$E$11*U652+0.1*AE652)/(Escenarios!$E$12)</f>
        <v>4.0725166498877238E-2</v>
      </c>
      <c r="AL652" s="121">
        <f t="shared" si="94"/>
        <v>99.146192802815264</v>
      </c>
      <c r="AM652" s="121">
        <f>MAX(0,(AL652-Constantes!$D$13)*(1-EXP(-Constantes!$D$23)))</f>
        <v>0.4050988443859172</v>
      </c>
      <c r="AN652" s="121">
        <f>AJ652+W652*Escenarios!$E$11/Escenarios!$E$12+AM652</f>
        <v>0.40512052912022756</v>
      </c>
      <c r="AO652" s="121">
        <f>0.0526*AJ652*Observaciones!$F651^1.218</f>
        <v>0</v>
      </c>
      <c r="AP652" s="121">
        <f>AO652*Constantes!$E$38</f>
        <v>0</v>
      </c>
      <c r="AQ652" s="121">
        <f t="shared" si="95"/>
        <v>0</v>
      </c>
      <c r="AR652" s="15"/>
      <c r="AS652" s="74">
        <v>646</v>
      </c>
      <c r="AT652" s="146">
        <f>ETo!$I651*((1-Constantes!$F$19)*ETo!$K651+ETo!$L651)</f>
        <v>1.7546647859384397</v>
      </c>
      <c r="AU652" s="121">
        <f>MIN(AT652*Constantes!$F$17,0.8*(AX651+Observaciones!$F651-AV652-AW652-Constantes!$D$14))</f>
        <v>6.8641767368603727E-3</v>
      </c>
      <c r="AV652" s="121">
        <f>IF(Observaciones!$F651&gt;0.05*Constantes!$F$18,((Observaciones!$F651-0.05*Constantes!$F$18)^2)/(Observaciones!$F651+0.95*Constantes!$F$18),0)</f>
        <v>0</v>
      </c>
      <c r="AW652" s="121">
        <f>MAX(0,AX651+Observaciones!$F651-AV652-Constantes!$D$13)</f>
        <v>0</v>
      </c>
      <c r="AX652" s="121">
        <f>AX651+Observaciones!$F651-AV652-AU652-AW652-AY651</f>
        <v>25.501597917747283</v>
      </c>
      <c r="AY652" s="121">
        <f>MAX(0,(AX652-Constantes!$D$14)*(1-EXP(-Constantes!$D$22)))</f>
        <v>2.1999005822100632E-5</v>
      </c>
      <c r="AZ652" s="119">
        <f>AZ651+(Entradas!$F$19*AW652-BA651)/(800*Entradas!$D$44)</f>
        <v>0</v>
      </c>
      <c r="BA652" s="119">
        <f>8000*Entradas!$D$45*AZ652/Constantes!$F$32</f>
        <v>0</v>
      </c>
      <c r="BB652" s="119">
        <f>10*Escenarios!$F$11*AV652</f>
        <v>0</v>
      </c>
      <c r="BC652" s="119">
        <f>10*Escenarios!$F$11*BA652</f>
        <v>0</v>
      </c>
      <c r="BD652" s="119">
        <f>0.001*Observaciones!$F651*Escenarios!$F$9</f>
        <v>0</v>
      </c>
      <c r="BE652" s="119">
        <f>Observaciones!$I651</f>
        <v>0</v>
      </c>
      <c r="BF652" s="119">
        <f>MIN(0.0005*ETo!$M651*Escenarios!$F$9*(BJ651/Constantes!$F$27)^(2/3),BJ651+BB652+BE652+BC652+BD652)</f>
        <v>1.5236487444725446</v>
      </c>
      <c r="BG652" s="119">
        <f>MIN(Constantes!$F$26*(BJ651/Constantes!$F$27)^(2/3),BJ651+BB652+BC652+BD652+BE652-BF652)</f>
        <v>5.8252359297350491</v>
      </c>
      <c r="BH652" s="119">
        <f>MIN(Entradas!$F$20,BJ651+BB652+BC652+BD652+BE652-BF652-BG652)</f>
        <v>1</v>
      </c>
      <c r="BI652" s="119">
        <f>MAX(0,BJ651+BB652+BC652+BD652+BE652-BF652-BG652-BH652-Constantes!$F$27)</f>
        <v>0</v>
      </c>
      <c r="BJ652" s="119">
        <f t="shared" si="96"/>
        <v>122.64289416021623</v>
      </c>
      <c r="BK652" s="119">
        <f>(Escenarios!$F$11*AU652+0.1*BF652)/(Escenarios!$F$12)</f>
        <v>1.082522019324705E-2</v>
      </c>
      <c r="BL652" s="119">
        <f>BI652/10/Escenarios!$F$12</f>
        <v>0</v>
      </c>
      <c r="BM652" s="119">
        <f>(Escenarios!$F$11*AW652+0.1*BG652)/(Escenarios!$F$12)</f>
        <v>1.6643531227814427E-2</v>
      </c>
      <c r="BN652" s="121">
        <f t="shared" si="97"/>
        <v>103.57571563555854</v>
      </c>
      <c r="BO652" s="121">
        <f>MAX(0,(BN652-Constantes!$D$13)*(1-EXP(-Constantes!$D$23)))</f>
        <v>0.43569579356484495</v>
      </c>
      <c r="BP652" s="121">
        <f>BL652+AY652*Escenarios!$F$11/Escenarios!$F$12+BO652</f>
        <v>0.43571653548462008</v>
      </c>
      <c r="BQ652" s="121">
        <f>0.0526*BL652*Observaciones!$F651^1.218</f>
        <v>0</v>
      </c>
      <c r="BR652" s="121">
        <f>BQ652*Constantes!$F$38</f>
        <v>0</v>
      </c>
      <c r="BS652" s="121">
        <f t="shared" si="98"/>
        <v>0</v>
      </c>
      <c r="BT652" s="15"/>
      <c r="BU652" s="74">
        <v>646</v>
      </c>
      <c r="BV652" s="75">
        <f>0.0526*Observaciones!$F651^2.218</f>
        <v>0</v>
      </c>
      <c r="BW652" s="75">
        <f>IF(Observaciones!$F651&gt;0.05*$CA$7,((Observaciones!$F651-0.05*$CA$7)^2)/(Observaciones!$F651+0.95*$CA$7),0)</f>
        <v>0</v>
      </c>
      <c r="BX652" s="75">
        <f>0.0526*BW652*Observaciones!$F651^1.218</f>
        <v>0</v>
      </c>
      <c r="BY652" s="27"/>
      <c r="BZ652" s="27"/>
      <c r="CA652" s="103"/>
      <c r="CB652" s="37"/>
    </row>
    <row r="653" spans="2:80" s="2" customFormat="1" ht="14.5" x14ac:dyDescent="0.35">
      <c r="B653" s="36"/>
      <c r="C653" s="74">
        <v>647</v>
      </c>
      <c r="D653" s="146">
        <f>ETo!$I652*((1-Constantes!$D$19)*ETo!$K652+ETo!$L652)</f>
        <v>1.7783785961954901</v>
      </c>
      <c r="E653" s="75">
        <f>MIN(D653*Constantes!$D$17,0.8*(H652+Observaciones!$F652-F653-G653-Constantes!$D$14))</f>
        <v>1.2783341978234832E-3</v>
      </c>
      <c r="F653" s="75">
        <f>IF(Observaciones!$F652&gt;0.05*Constantes!$D$18,((Observaciones!$F652-0.05*Constantes!$D$18)^2)/(Observaciones!$F652+0.95*Constantes!$D$18),0)</f>
        <v>0</v>
      </c>
      <c r="G653" s="75">
        <f>MAX(0,H652+Observaciones!$F652-F653-Constantes!$D$13)</f>
        <v>0</v>
      </c>
      <c r="H653" s="75">
        <f>H652+Observaciones!$F652-F653-E653-G653-I652</f>
        <v>25.500297584543638</v>
      </c>
      <c r="I653" s="75">
        <f>MAX(0,(H653-Constantes!$D$14)*(1-EXP(-Constantes!$D$22)))</f>
        <v>4.0969343504263701E-6</v>
      </c>
      <c r="J653" s="75">
        <f t="shared" si="90"/>
        <v>92.642838054549628</v>
      </c>
      <c r="K653" s="75">
        <f>MAX(0,(J653-Constantes!$D$13)*(1-EXP(-Constantes!$D$23)))</f>
        <v>0.36017689178769824</v>
      </c>
      <c r="L653" s="75">
        <f t="shared" si="91"/>
        <v>0.36018098872204868</v>
      </c>
      <c r="M653" s="75">
        <f>0.0526*F653*Observaciones!$F652^1.218</f>
        <v>0</v>
      </c>
      <c r="N653" s="75">
        <f>M653*Constantes!$D$38</f>
        <v>0</v>
      </c>
      <c r="O653" s="75">
        <f t="shared" si="92"/>
        <v>0</v>
      </c>
      <c r="P653" s="15"/>
      <c r="Q653" s="120">
        <v>647</v>
      </c>
      <c r="R653" s="146">
        <f>ETo!$I652*((1-Constantes!$E$19)*ETo!$K652+ETo!$L652)</f>
        <v>1.7786275964537843</v>
      </c>
      <c r="S653" s="121">
        <f>MIN(R653*Constantes!$E$17,0.8*(V652+Observaciones!$F652-T653-U653-Constantes!$D$14))</f>
        <v>1.2783341978234832E-3</v>
      </c>
      <c r="T653" s="121">
        <f>IF(Observaciones!$F652&gt;0.05*Constantes!$E$18,((Observaciones!$F652-0.05*Constantes!$E$18)^2)/(Observaciones!$F652+0.95*Constantes!$E$18),0)</f>
        <v>0</v>
      </c>
      <c r="U653" s="121">
        <f>MAX(0,V652+Observaciones!$F652-T653-Constantes!$D$13)</f>
        <v>0</v>
      </c>
      <c r="V653" s="121">
        <f>V652+Observaciones!$F652-T653-S653-U653-W652</f>
        <v>25.500297584543638</v>
      </c>
      <c r="W653" s="121">
        <f>MAX(0,(V653-Constantes!$D$14)*(1-EXP(-Constantes!$D$22)))</f>
        <v>4.0969343504263701E-6</v>
      </c>
      <c r="X653" s="119">
        <f>X652+(Entradas!$E$19*U653-Y652)/(800*Entradas!$D$44)</f>
        <v>0</v>
      </c>
      <c r="Y653" s="119">
        <f>8000*Entradas!$D$45*X653/Constantes!$E$32</f>
        <v>0</v>
      </c>
      <c r="Z653" s="119">
        <f>10*Escenarios!$E$11*T653</f>
        <v>0</v>
      </c>
      <c r="AA653" s="119">
        <f>10*Escenarios!$E$11*Y653</f>
        <v>0</v>
      </c>
      <c r="AB653" s="119">
        <f>0.001*Observaciones!$F652*Escenarios!$E$9</f>
        <v>0</v>
      </c>
      <c r="AC653" s="119">
        <f>Observaciones!$I652</f>
        <v>0</v>
      </c>
      <c r="AD653" s="119">
        <f>MIN(0.0005*ETo!$M652*Escenarios!$E$9*(AH652/Constantes!$E$27)^(2/3),AH652+Z653+AA653+AB653+AC653)</f>
        <v>3.7688830803217748</v>
      </c>
      <c r="AE653" s="119">
        <f>MIN(Constantes!$E$26*(AH652/Constantes!$E$27)^(2/3),AH652+Z653+AA653+AB653+AC653-AD653)</f>
        <v>14.208802791837128</v>
      </c>
      <c r="AF653" s="119">
        <f>MIN(Entradas!$E$20,AH652+Z653+AA653+AB653+AC653-AD653-AE653)</f>
        <v>1</v>
      </c>
      <c r="AG653" s="119">
        <f>MAX(0,AH652+Z653+AA653+AB653+AC653-AD653-AE653-AF653-Constantes!$E$27)</f>
        <v>0</v>
      </c>
      <c r="AH653" s="119">
        <f t="shared" si="93"/>
        <v>3973.109130260877</v>
      </c>
      <c r="AI653" s="119">
        <f>(Escenarios!$E$11*S653+0.1*AD653)/(Escenarios!$E$12)</f>
        <v>1.2028309653059649E-2</v>
      </c>
      <c r="AJ653" s="119">
        <f>AG653/10/Escenarios!$E$12</f>
        <v>0</v>
      </c>
      <c r="AK653" s="119">
        <f>(Escenarios!$E$11*U653+0.1*AE653)/(Escenarios!$E$12)</f>
        <v>4.0596579405248939E-2</v>
      </c>
      <c r="AL653" s="121">
        <f t="shared" si="94"/>
        <v>98.781690537834592</v>
      </c>
      <c r="AM653" s="121">
        <f>MAX(0,(AL653-Constantes!$D$13)*(1-EXP(-Constantes!$D$23)))</f>
        <v>0.40258104332735251</v>
      </c>
      <c r="AN653" s="121">
        <f>AJ653+W653*Escenarios!$E$11/Escenarios!$E$12+AM653</f>
        <v>0.40258508173406937</v>
      </c>
      <c r="AO653" s="121">
        <f>0.0526*AJ653*Observaciones!$F652^1.218</f>
        <v>0</v>
      </c>
      <c r="AP653" s="121">
        <f>AO653*Constantes!$E$38</f>
        <v>0</v>
      </c>
      <c r="AQ653" s="121">
        <f t="shared" si="95"/>
        <v>0</v>
      </c>
      <c r="AR653" s="15"/>
      <c r="AS653" s="74">
        <v>647</v>
      </c>
      <c r="AT653" s="146">
        <f>ETo!$I652*((1-Constantes!$F$19)*ETo!$K652+ETo!$L652)</f>
        <v>1.7794198700029038</v>
      </c>
      <c r="AU653" s="121">
        <f>MIN(AT653*Constantes!$F$17,0.8*(AX652+Observaciones!$F652-AV653-AW653-Constantes!$D$14))</f>
        <v>1.2783341978234832E-3</v>
      </c>
      <c r="AV653" s="121">
        <f>IF(Observaciones!$F652&gt;0.05*Constantes!$F$18,((Observaciones!$F652-0.05*Constantes!$F$18)^2)/(Observaciones!$F652+0.95*Constantes!$F$18),0)</f>
        <v>0</v>
      </c>
      <c r="AW653" s="121">
        <f>MAX(0,AX652+Observaciones!$F652-AV653-Constantes!$D$13)</f>
        <v>0</v>
      </c>
      <c r="AX653" s="121">
        <f>AX652+Observaciones!$F652-AV653-AU653-AW653-AY652</f>
        <v>25.500297584543638</v>
      </c>
      <c r="AY653" s="121">
        <f>MAX(0,(AX653-Constantes!$D$14)*(1-EXP(-Constantes!$D$22)))</f>
        <v>4.0969343504263701E-6</v>
      </c>
      <c r="AZ653" s="119">
        <f>AZ652+(Entradas!$F$19*AW653-BA652)/(800*Entradas!$D$44)</f>
        <v>0</v>
      </c>
      <c r="BA653" s="119">
        <f>8000*Entradas!$D$45*AZ653/Constantes!$F$32</f>
        <v>0</v>
      </c>
      <c r="BB653" s="119">
        <f>10*Escenarios!$F$11*AV653</f>
        <v>0</v>
      </c>
      <c r="BC653" s="119">
        <f>10*Escenarios!$F$11*BA653</f>
        <v>0</v>
      </c>
      <c r="BD653" s="119">
        <f>0.001*Observaciones!$F652*Escenarios!$F$9</f>
        <v>0</v>
      </c>
      <c r="BE653" s="119">
        <f>Observaciones!$I652</f>
        <v>0</v>
      </c>
      <c r="BF653" s="119">
        <f>MIN(0.0005*ETo!$M652*Escenarios!$F$9*(BJ652/Constantes!$F$27)^(2/3),BJ652+BB653+BE653+BC653+BD653)</f>
        <v>1.4787710222573693</v>
      </c>
      <c r="BG653" s="119">
        <f>MIN(Constantes!$F$26*(BJ652/Constantes!$F$27)^(2/3),BJ652+BB653+BC653+BD653+BE653-BF653)</f>
        <v>5.5750113181394987</v>
      </c>
      <c r="BH653" s="119">
        <f>MIN(Entradas!$F$20,BJ652+BB653+BC653+BD653+BE653-BF653-BG653)</f>
        <v>1</v>
      </c>
      <c r="BI653" s="119">
        <f>MAX(0,BJ652+BB653+BC653+BD653+BE653-BF653-BG653-BH653-Constantes!$F$27)</f>
        <v>0</v>
      </c>
      <c r="BJ653" s="119">
        <f t="shared" si="96"/>
        <v>114.58911181981935</v>
      </c>
      <c r="BK653" s="119">
        <f>(Escenarios!$F$11*AU653+0.1*BF653)/(Escenarios!$F$12)</f>
        <v>5.4303465929689109E-3</v>
      </c>
      <c r="BL653" s="119">
        <f>BI653/10/Escenarios!$F$12</f>
        <v>0</v>
      </c>
      <c r="BM653" s="119">
        <f>(Escenarios!$F$11*AW653+0.1*BG653)/(Escenarios!$F$12)</f>
        <v>1.5928603766112853E-2</v>
      </c>
      <c r="BN653" s="121">
        <f t="shared" si="97"/>
        <v>103.1559484457598</v>
      </c>
      <c r="BO653" s="121">
        <f>MAX(0,(BN653-Constantes!$D$13)*(1-EXP(-Constantes!$D$23)))</f>
        <v>0.43279624978592757</v>
      </c>
      <c r="BP653" s="121">
        <f>BL653+AY653*Escenarios!$F$11/Escenarios!$F$12+BO653</f>
        <v>0.43280011260974366</v>
      </c>
      <c r="BQ653" s="121">
        <f>0.0526*BL653*Observaciones!$F652^1.218</f>
        <v>0</v>
      </c>
      <c r="BR653" s="121">
        <f>BQ653*Constantes!$F$38</f>
        <v>0</v>
      </c>
      <c r="BS653" s="121">
        <f t="shared" si="98"/>
        <v>0</v>
      </c>
      <c r="BT653" s="15"/>
      <c r="BU653" s="74">
        <v>647</v>
      </c>
      <c r="BV653" s="75">
        <f>0.0526*Observaciones!$F652^2.218</f>
        <v>0</v>
      </c>
      <c r="BW653" s="75">
        <f>IF(Observaciones!$F652&gt;0.05*$CA$7,((Observaciones!$F652-0.05*$CA$7)^2)/(Observaciones!$F652+0.95*$CA$7),0)</f>
        <v>0</v>
      </c>
      <c r="BX653" s="75">
        <f>0.0526*BW653*Observaciones!$F652^1.218</f>
        <v>0</v>
      </c>
      <c r="BY653" s="27"/>
      <c r="BZ653" s="27"/>
      <c r="CA653" s="103"/>
      <c r="CB653" s="37"/>
    </row>
    <row r="654" spans="2:80" s="2" customFormat="1" ht="14.5" x14ac:dyDescent="0.35">
      <c r="B654" s="36"/>
      <c r="C654" s="74">
        <v>648</v>
      </c>
      <c r="D654" s="146">
        <f>ETo!$I653*((1-Constantes!$D$19)*ETo!$K653+ETo!$L653)</f>
        <v>1.8235404548770822</v>
      </c>
      <c r="E654" s="75">
        <f>MIN(D654*Constantes!$D$17,0.8*(H653+Observaciones!$F653-F654-G654-Constantes!$D$14))</f>
        <v>2.3806763490767936E-4</v>
      </c>
      <c r="F654" s="75">
        <f>IF(Observaciones!$F653&gt;0.05*Constantes!$D$18,((Observaciones!$F653-0.05*Constantes!$D$18)^2)/(Observaciones!$F653+0.95*Constantes!$D$18),0)</f>
        <v>0</v>
      </c>
      <c r="G654" s="75">
        <f>MAX(0,H653+Observaciones!$F653-F654-Constantes!$D$13)</f>
        <v>0</v>
      </c>
      <c r="H654" s="75">
        <f>H653+Observaciones!$F653-F654-E654-G654-I653</f>
        <v>25.50005541997438</v>
      </c>
      <c r="I654" s="75">
        <f>MAX(0,(H654-Constantes!$D$14)*(1-EXP(-Constantes!$D$22)))</f>
        <v>7.6298316421513637E-7</v>
      </c>
      <c r="J654" s="75">
        <f t="shared" si="90"/>
        <v>92.282661162761926</v>
      </c>
      <c r="K654" s="75">
        <f>MAX(0,(J654-Constantes!$D$13)*(1-EXP(-Constantes!$D$23)))</f>
        <v>0.35768896826420049</v>
      </c>
      <c r="L654" s="75">
        <f t="shared" si="91"/>
        <v>0.3576897312473647</v>
      </c>
      <c r="M654" s="75">
        <f>0.0526*F654*Observaciones!$F653^1.218</f>
        <v>0</v>
      </c>
      <c r="N654" s="75">
        <f>M654*Constantes!$D$38</f>
        <v>0</v>
      </c>
      <c r="O654" s="75">
        <f t="shared" si="92"/>
        <v>0</v>
      </c>
      <c r="P654" s="15"/>
      <c r="Q654" s="120">
        <v>648</v>
      </c>
      <c r="R654" s="146">
        <f>ETo!$I653*((1-Constantes!$E$19)*ETo!$K653+ETo!$L653)</f>
        <v>1.8237959088917506</v>
      </c>
      <c r="S654" s="121">
        <f>MIN(R654*Constantes!$E$17,0.8*(V653+Observaciones!$F653-T654-U654-Constantes!$D$14))</f>
        <v>2.3806763490767936E-4</v>
      </c>
      <c r="T654" s="121">
        <f>IF(Observaciones!$F653&gt;0.05*Constantes!$E$18,((Observaciones!$F653-0.05*Constantes!$E$18)^2)/(Observaciones!$F653+0.95*Constantes!$E$18),0)</f>
        <v>0</v>
      </c>
      <c r="U654" s="121">
        <f>MAX(0,V653+Observaciones!$F653-T654-Constantes!$D$13)</f>
        <v>0</v>
      </c>
      <c r="V654" s="121">
        <f>V653+Observaciones!$F653-T654-S654-U654-W653</f>
        <v>25.50005541997438</v>
      </c>
      <c r="W654" s="121">
        <f>MAX(0,(V654-Constantes!$D$14)*(1-EXP(-Constantes!$D$22)))</f>
        <v>7.6298316421513637E-7</v>
      </c>
      <c r="X654" s="119">
        <f>X653+(Entradas!$E$19*U654-Y653)/(800*Entradas!$D$44)</f>
        <v>0</v>
      </c>
      <c r="Y654" s="119">
        <f>8000*Entradas!$D$45*X654/Constantes!$E$32</f>
        <v>0</v>
      </c>
      <c r="Z654" s="119">
        <f>10*Escenarios!$E$11*T654</f>
        <v>0</v>
      </c>
      <c r="AA654" s="119">
        <f>10*Escenarios!$E$11*Y654</f>
        <v>0</v>
      </c>
      <c r="AB654" s="119">
        <f>0.001*Observaciones!$F653*Escenarios!$E$9</f>
        <v>0</v>
      </c>
      <c r="AC654" s="119">
        <f>Observaciones!$I653</f>
        <v>0</v>
      </c>
      <c r="AD654" s="119">
        <f>MIN(0.0005*ETo!$M653*Escenarios!$E$9*(AH653/Constantes!$E$27)^(2/3),AH653+Z654+AA654+AB654+AC654)</f>
        <v>3.8526548739053696</v>
      </c>
      <c r="AE654" s="119">
        <f>MIN(Constantes!$E$26*(AH653/Constantes!$E$27)^(2/3),AH653+Z654+AA654+AB654+AC654-AD654)</f>
        <v>14.163736254610544</v>
      </c>
      <c r="AF654" s="119">
        <f>MIN(Entradas!$E$20,AH653+Z654+AA654+AB654+AC654-AD654-AE654)</f>
        <v>1</v>
      </c>
      <c r="AG654" s="119">
        <f>MAX(0,AH653+Z654+AA654+AB654+AC654-AD654-AE654-AF654-Constantes!$E$27)</f>
        <v>0</v>
      </c>
      <c r="AH654" s="119">
        <f t="shared" si="93"/>
        <v>3954.0927391323607</v>
      </c>
      <c r="AI654" s="119">
        <f>(Escenarios!$E$11*S654+0.1*AD654)/(Escenarios!$E$12)</f>
        <v>1.1242252022710056E-2</v>
      </c>
      <c r="AJ654" s="119">
        <f>AG654/10/Escenarios!$E$12</f>
        <v>0</v>
      </c>
      <c r="AK654" s="119">
        <f>(Escenarios!$E$11*U654+0.1*AE654)/(Escenarios!$E$12)</f>
        <v>4.0467817870315843E-2</v>
      </c>
      <c r="AL654" s="121">
        <f t="shared" si="94"/>
        <v>98.419577312377555</v>
      </c>
      <c r="AM654" s="121">
        <f>MAX(0,(AL654-Constantes!$D$13)*(1-EXP(-Constantes!$D$23)))</f>
        <v>0.40007974457019835</v>
      </c>
      <c r="AN654" s="121">
        <f>AJ654+W654*Escenarios!$E$11/Escenarios!$E$12+AM654</f>
        <v>0.40008049665360307</v>
      </c>
      <c r="AO654" s="121">
        <f>0.0526*AJ654*Observaciones!$F653^1.218</f>
        <v>0</v>
      </c>
      <c r="AP654" s="121">
        <f>AO654*Constantes!$E$38</f>
        <v>0</v>
      </c>
      <c r="AQ654" s="121">
        <f t="shared" si="95"/>
        <v>0</v>
      </c>
      <c r="AR654" s="15"/>
      <c r="AS654" s="74">
        <v>648</v>
      </c>
      <c r="AT654" s="146">
        <f>ETo!$I653*((1-Constantes!$F$19)*ETo!$K653+ETo!$L653)</f>
        <v>1.8246087171202425</v>
      </c>
      <c r="AU654" s="121">
        <f>MIN(AT654*Constantes!$F$17,0.8*(AX653+Observaciones!$F653-AV654-AW654-Constantes!$D$14))</f>
        <v>2.3806763490767936E-4</v>
      </c>
      <c r="AV654" s="121">
        <f>IF(Observaciones!$F653&gt;0.05*Constantes!$F$18,((Observaciones!$F653-0.05*Constantes!$F$18)^2)/(Observaciones!$F653+0.95*Constantes!$F$18),0)</f>
        <v>0</v>
      </c>
      <c r="AW654" s="121">
        <f>MAX(0,AX653+Observaciones!$F653-AV654-Constantes!$D$13)</f>
        <v>0</v>
      </c>
      <c r="AX654" s="121">
        <f>AX653+Observaciones!$F653-AV654-AU654-AW654-AY653</f>
        <v>25.50005541997438</v>
      </c>
      <c r="AY654" s="121">
        <f>MAX(0,(AX654-Constantes!$D$14)*(1-EXP(-Constantes!$D$22)))</f>
        <v>7.6298316421513637E-7</v>
      </c>
      <c r="AZ654" s="119">
        <f>AZ653+(Entradas!$F$19*AW654-BA653)/(800*Entradas!$D$44)</f>
        <v>0</v>
      </c>
      <c r="BA654" s="119">
        <f>8000*Entradas!$D$45*AZ654/Constantes!$F$32</f>
        <v>0</v>
      </c>
      <c r="BB654" s="119">
        <f>10*Escenarios!$F$11*AV654</f>
        <v>0</v>
      </c>
      <c r="BC654" s="119">
        <f>10*Escenarios!$F$11*BA654</f>
        <v>0</v>
      </c>
      <c r="BD654" s="119">
        <f>0.001*Observaciones!$F653*Escenarios!$F$9</f>
        <v>0</v>
      </c>
      <c r="BE654" s="119">
        <f>Observaciones!$I653</f>
        <v>0</v>
      </c>
      <c r="BF654" s="119">
        <f>MIN(0.0005*ETo!$M653*Escenarios!$F$9*(BJ653/Constantes!$F$27)^(2/3),BJ653+BB654+BE654+BC654+BD654)</f>
        <v>1.4493123850939933</v>
      </c>
      <c r="BG654" s="119">
        <f>MIN(Constantes!$F$26*(BJ653/Constantes!$F$27)^(2/3),BJ653+BB654+BC654+BD654+BE654-BF654)</f>
        <v>5.3281903115820288</v>
      </c>
      <c r="BH654" s="119">
        <f>MIN(Entradas!$F$20,BJ653+BB654+BC654+BD654+BE654-BF654-BG654)</f>
        <v>1</v>
      </c>
      <c r="BI654" s="119">
        <f>MAX(0,BJ653+BB654+BC654+BD654+BE654-BF654-BG654-BH654-Constantes!$F$27)</f>
        <v>0</v>
      </c>
      <c r="BJ654" s="119">
        <f t="shared" si="96"/>
        <v>106.81160912314333</v>
      </c>
      <c r="BK654" s="119">
        <f>(Escenarios!$F$11*AU654+0.1*BF654)/(Escenarios!$F$12)</f>
        <v>4.3653562988957935E-3</v>
      </c>
      <c r="BL654" s="119">
        <f>BI654/10/Escenarios!$F$12</f>
        <v>0</v>
      </c>
      <c r="BM654" s="119">
        <f>(Escenarios!$F$11*AW654+0.1*BG654)/(Escenarios!$F$12)</f>
        <v>1.522340089023437E-2</v>
      </c>
      <c r="BN654" s="121">
        <f t="shared" si="97"/>
        <v>102.73837559686412</v>
      </c>
      <c r="BO654" s="121">
        <f>MAX(0,(BN654-Constantes!$D$13)*(1-EXP(-Constantes!$D$23)))</f>
        <v>0.4299118634268107</v>
      </c>
      <c r="BP654" s="121">
        <f>BL654+AY654*Escenarios!$F$11/Escenarios!$F$12+BO654</f>
        <v>0.42991258281093697</v>
      </c>
      <c r="BQ654" s="121">
        <f>0.0526*BL654*Observaciones!$F653^1.218</f>
        <v>0</v>
      </c>
      <c r="BR654" s="121">
        <f>BQ654*Constantes!$F$38</f>
        <v>0</v>
      </c>
      <c r="BS654" s="121">
        <f t="shared" si="98"/>
        <v>0</v>
      </c>
      <c r="BT654" s="15"/>
      <c r="BU654" s="74">
        <v>648</v>
      </c>
      <c r="BV654" s="75">
        <f>0.0526*Observaciones!$F653^2.218</f>
        <v>0</v>
      </c>
      <c r="BW654" s="75">
        <f>IF(Observaciones!$F653&gt;0.05*$CA$7,((Observaciones!$F653-0.05*$CA$7)^2)/(Observaciones!$F653+0.95*$CA$7),0)</f>
        <v>0</v>
      </c>
      <c r="BX654" s="75">
        <f>0.0526*BW654*Observaciones!$F653^1.218</f>
        <v>0</v>
      </c>
      <c r="BY654" s="27"/>
      <c r="BZ654" s="27"/>
      <c r="CA654" s="103"/>
      <c r="CB654" s="37"/>
    </row>
    <row r="655" spans="2:80" s="2" customFormat="1" ht="14.5" x14ac:dyDescent="0.35">
      <c r="B655" s="36"/>
      <c r="C655" s="74">
        <v>649</v>
      </c>
      <c r="D655" s="146">
        <f>ETo!$I654*((1-Constantes!$D$19)*ETo!$K654+ETo!$L654)</f>
        <v>1.9200248135083322</v>
      </c>
      <c r="E655" s="75">
        <f>MIN(D655*Constantes!$D$17,0.8*(H654+Observaciones!$F654-F655-G655-Constantes!$D$14))</f>
        <v>4.4335979501397561E-5</v>
      </c>
      <c r="F655" s="75">
        <f>IF(Observaciones!$F654&gt;0.05*Constantes!$D$18,((Observaciones!$F654-0.05*Constantes!$D$18)^2)/(Observaciones!$F654+0.95*Constantes!$D$18),0)</f>
        <v>0</v>
      </c>
      <c r="G655" s="75">
        <f>MAX(0,H654+Observaciones!$F654-F655-Constantes!$D$13)</f>
        <v>0</v>
      </c>
      <c r="H655" s="75">
        <f>H654+Observaciones!$F654-F655-E655-G655-I654</f>
        <v>25.500010321011715</v>
      </c>
      <c r="I655" s="75">
        <f>MAX(0,(H655-Constantes!$D$14)*(1-EXP(-Constantes!$D$22)))</f>
        <v>1.4209241815361343E-7</v>
      </c>
      <c r="J655" s="75">
        <f t="shared" si="90"/>
        <v>91.924972194497727</v>
      </c>
      <c r="K655" s="75">
        <f>MAX(0,(J655-Constantes!$D$13)*(1-EXP(-Constantes!$D$23)))</f>
        <v>0.35521823008379361</v>
      </c>
      <c r="L655" s="75">
        <f t="shared" si="91"/>
        <v>0.35521837217621177</v>
      </c>
      <c r="M655" s="75">
        <f>0.0526*F655*Observaciones!$F654^1.218</f>
        <v>0</v>
      </c>
      <c r="N655" s="75">
        <f>M655*Constantes!$D$38</f>
        <v>0</v>
      </c>
      <c r="O655" s="75">
        <f t="shared" si="92"/>
        <v>0</v>
      </c>
      <c r="P655" s="15"/>
      <c r="Q655" s="120">
        <v>649</v>
      </c>
      <c r="R655" s="146">
        <f>ETo!$I654*((1-Constantes!$E$19)*ETo!$K654+ETo!$L654)</f>
        <v>1.9202940638823438</v>
      </c>
      <c r="S655" s="121">
        <f>MIN(R655*Constantes!$E$17,0.8*(V654+Observaciones!$F654-T655-U655-Constantes!$D$14))</f>
        <v>4.4335979501397561E-5</v>
      </c>
      <c r="T655" s="121">
        <f>IF(Observaciones!$F654&gt;0.05*Constantes!$E$18,((Observaciones!$F654-0.05*Constantes!$E$18)^2)/(Observaciones!$F654+0.95*Constantes!$E$18),0)</f>
        <v>0</v>
      </c>
      <c r="U655" s="121">
        <f>MAX(0,V654+Observaciones!$F654-T655-Constantes!$D$13)</f>
        <v>0</v>
      </c>
      <c r="V655" s="121">
        <f>V654+Observaciones!$F654-T655-S655-U655-W654</f>
        <v>25.500010321011715</v>
      </c>
      <c r="W655" s="121">
        <f>MAX(0,(V655-Constantes!$D$14)*(1-EXP(-Constantes!$D$22)))</f>
        <v>1.4209241815361343E-7</v>
      </c>
      <c r="X655" s="119">
        <f>X654+(Entradas!$E$19*U655-Y654)/(800*Entradas!$D$44)</f>
        <v>0</v>
      </c>
      <c r="Y655" s="119">
        <f>8000*Entradas!$D$45*X655/Constantes!$E$32</f>
        <v>0</v>
      </c>
      <c r="Z655" s="119">
        <f>10*Escenarios!$E$11*T655</f>
        <v>0</v>
      </c>
      <c r="AA655" s="119">
        <f>10*Escenarios!$E$11*Y655</f>
        <v>0</v>
      </c>
      <c r="AB655" s="119">
        <f>0.001*Observaciones!$F654*Escenarios!$E$9</f>
        <v>0</v>
      </c>
      <c r="AC655" s="119">
        <f>Observaciones!$I654</f>
        <v>0</v>
      </c>
      <c r="AD655" s="119">
        <f>MIN(0.0005*ETo!$M654*Escenarios!$E$9*(AH654/Constantes!$E$27)^(2/3),AH654+Z655+AA655+AB655+AC655)</f>
        <v>4.0442289120167203</v>
      </c>
      <c r="AE655" s="119">
        <f>MIN(Constantes!$E$26*(AH654/Constantes!$E$27)^(2/3),AH654+Z655+AA655+AB655+AC655-AD655)</f>
        <v>14.118505771994961</v>
      </c>
      <c r="AF655" s="119">
        <f>MIN(Entradas!$E$20,AH654+Z655+AA655+AB655+AC655-AD655-AE655)</f>
        <v>1</v>
      </c>
      <c r="AG655" s="119">
        <f>MAX(0,AH654+Z655+AA655+AB655+AC655-AD655-AE655-AF655-Constantes!$E$27)</f>
        <v>0</v>
      </c>
      <c r="AH655" s="119">
        <f t="shared" si="93"/>
        <v>3934.9300044483489</v>
      </c>
      <c r="AI655" s="119">
        <f>(Escenarios!$E$11*S655+0.1*AD655)/(Escenarios!$E$12)</f>
        <v>1.1598642356984866E-2</v>
      </c>
      <c r="AJ655" s="119">
        <f>AG655/10/Escenarios!$E$12</f>
        <v>0</v>
      </c>
      <c r="AK655" s="119">
        <f>(Escenarios!$E$11*U655+0.1*AE655)/(Escenarios!$E$12)</f>
        <v>4.0338587919985604E-2</v>
      </c>
      <c r="AL655" s="121">
        <f t="shared" si="94"/>
        <v>98.059836155727353</v>
      </c>
      <c r="AM655" s="121">
        <f>MAX(0,(AL655-Constantes!$D$13)*(1-EXP(-Constantes!$D$23)))</f>
        <v>0.3975948308891511</v>
      </c>
      <c r="AN655" s="121">
        <f>AJ655+W655*Escenarios!$E$11/Escenarios!$E$12+AM655</f>
        <v>0.39759497095167756</v>
      </c>
      <c r="AO655" s="121">
        <f>0.0526*AJ655*Observaciones!$F654^1.218</f>
        <v>0</v>
      </c>
      <c r="AP655" s="121">
        <f>AO655*Constantes!$E$38</f>
        <v>0</v>
      </c>
      <c r="AQ655" s="121">
        <f t="shared" si="95"/>
        <v>0</v>
      </c>
      <c r="AR655" s="15"/>
      <c r="AS655" s="74">
        <v>649</v>
      </c>
      <c r="AT655" s="146">
        <f>ETo!$I654*((1-Constantes!$F$19)*ETo!$K654+ETo!$L654)</f>
        <v>1.9211507696178356</v>
      </c>
      <c r="AU655" s="121">
        <f>MIN(AT655*Constantes!$F$17,0.8*(AX654+Observaciones!$F654-AV655-AW655-Constantes!$D$14))</f>
        <v>4.4335979501397561E-5</v>
      </c>
      <c r="AV655" s="121">
        <f>IF(Observaciones!$F654&gt;0.05*Constantes!$F$18,((Observaciones!$F654-0.05*Constantes!$F$18)^2)/(Observaciones!$F654+0.95*Constantes!$F$18),0)</f>
        <v>0</v>
      </c>
      <c r="AW655" s="121">
        <f>MAX(0,AX654+Observaciones!$F654-AV655-Constantes!$D$13)</f>
        <v>0</v>
      </c>
      <c r="AX655" s="121">
        <f>AX654+Observaciones!$F654-AV655-AU655-AW655-AY654</f>
        <v>25.500010321011715</v>
      </c>
      <c r="AY655" s="121">
        <f>MAX(0,(AX655-Constantes!$D$14)*(1-EXP(-Constantes!$D$22)))</f>
        <v>1.4209241815361343E-7</v>
      </c>
      <c r="AZ655" s="119">
        <f>AZ654+(Entradas!$F$19*AW655-BA654)/(800*Entradas!$D$44)</f>
        <v>0</v>
      </c>
      <c r="BA655" s="119">
        <f>8000*Entradas!$D$45*AZ655/Constantes!$F$32</f>
        <v>0</v>
      </c>
      <c r="BB655" s="119">
        <f>10*Escenarios!$F$11*AV655</f>
        <v>0</v>
      </c>
      <c r="BC655" s="119">
        <f>10*Escenarios!$F$11*BA655</f>
        <v>0</v>
      </c>
      <c r="BD655" s="119">
        <f>0.001*Observaciones!$F654*Escenarios!$F$9</f>
        <v>0</v>
      </c>
      <c r="BE655" s="119">
        <f>Observaciones!$I654</f>
        <v>0</v>
      </c>
      <c r="BF655" s="119">
        <f>MIN(0.0005*ETo!$M654*Escenarios!$F$9*(BJ654/Constantes!$F$27)^(2/3),BJ654+BB655+BE655+BC655+BD655)</f>
        <v>1.4563869947572063</v>
      </c>
      <c r="BG655" s="119">
        <f>MIN(Constantes!$F$26*(BJ654/Constantes!$F$27)^(2/3),BJ654+BB655+BC655+BD655+BE655-BF655)</f>
        <v>5.0842839609403887</v>
      </c>
      <c r="BH655" s="119">
        <f>MIN(Entradas!$F$20,BJ654+BB655+BC655+BD655+BE655-BF655-BG655)</f>
        <v>1</v>
      </c>
      <c r="BI655" s="119">
        <f>MAX(0,BJ654+BB655+BC655+BD655+BE655-BF655-BG655-BH655-Constantes!$F$27)</f>
        <v>0</v>
      </c>
      <c r="BJ655" s="119">
        <f t="shared" si="96"/>
        <v>99.270938167445735</v>
      </c>
      <c r="BK655" s="119">
        <f>(Escenarios!$F$11*AU655+0.1*BF655)/(Escenarios!$F$12)</f>
        <v>4.202908194264764E-3</v>
      </c>
      <c r="BL655" s="119">
        <f>BI655/10/Escenarios!$F$12</f>
        <v>0</v>
      </c>
      <c r="BM655" s="119">
        <f>(Escenarios!$F$11*AW655+0.1*BG655)/(Escenarios!$F$12)</f>
        <v>1.4526525602686826E-2</v>
      </c>
      <c r="BN655" s="121">
        <f t="shared" si="97"/>
        <v>102.32299025904</v>
      </c>
      <c r="BO655" s="121">
        <f>MAX(0,(BN655-Constantes!$D$13)*(1-EXP(-Constantes!$D$23)))</f>
        <v>0.42704258731040223</v>
      </c>
      <c r="BP655" s="121">
        <f>BL655+AY655*Escenarios!$F$11/Escenarios!$F$12+BO655</f>
        <v>0.42704272128325366</v>
      </c>
      <c r="BQ655" s="121">
        <f>0.0526*BL655*Observaciones!$F654^1.218</f>
        <v>0</v>
      </c>
      <c r="BR655" s="121">
        <f>BQ655*Constantes!$F$38</f>
        <v>0</v>
      </c>
      <c r="BS655" s="121">
        <f t="shared" si="98"/>
        <v>0</v>
      </c>
      <c r="BT655" s="15"/>
      <c r="BU655" s="74">
        <v>649</v>
      </c>
      <c r="BV655" s="75">
        <f>0.0526*Observaciones!$F654^2.218</f>
        <v>0</v>
      </c>
      <c r="BW655" s="75">
        <f>IF(Observaciones!$F654&gt;0.05*$CA$7,((Observaciones!$F654-0.05*$CA$7)^2)/(Observaciones!$F654+0.95*$CA$7),0)</f>
        <v>0</v>
      </c>
      <c r="BX655" s="75">
        <f>0.0526*BW655*Observaciones!$F654^1.218</f>
        <v>0</v>
      </c>
      <c r="BY655" s="27"/>
      <c r="BZ655" s="27"/>
      <c r="CA655" s="103"/>
      <c r="CB655" s="37"/>
    </row>
    <row r="656" spans="2:80" s="2" customFormat="1" ht="14.5" x14ac:dyDescent="0.35">
      <c r="B656" s="36"/>
      <c r="C656" s="74">
        <v>650</v>
      </c>
      <c r="D656" s="146">
        <f>ETo!$I655*((1-Constantes!$D$19)*ETo!$K655+ETo!$L655)</f>
        <v>1.8525120000714481</v>
      </c>
      <c r="E656" s="75">
        <f>MIN(D656*Constantes!$D$17,0.8*(H655+Observaciones!$F655-F656-G656-Constantes!$D$14))</f>
        <v>8.2568093688450979E-6</v>
      </c>
      <c r="F656" s="75">
        <f>IF(Observaciones!$F655&gt;0.05*Constantes!$D$18,((Observaciones!$F655-0.05*Constantes!$D$18)^2)/(Observaciones!$F655+0.95*Constantes!$D$18),0)</f>
        <v>0</v>
      </c>
      <c r="G656" s="75">
        <f>MAX(0,H655+Observaciones!$F655-F656-Constantes!$D$13)</f>
        <v>0</v>
      </c>
      <c r="H656" s="75">
        <f>H655+Observaciones!$F655-F656-E656-G656-I655</f>
        <v>25.500001922109927</v>
      </c>
      <c r="I656" s="75">
        <f>MAX(0,(H656-Constantes!$D$14)*(1-EXP(-Constantes!$D$22)))</f>
        <v>2.6462255315395339E-8</v>
      </c>
      <c r="J656" s="75">
        <f t="shared" si="90"/>
        <v>91.569753964413934</v>
      </c>
      <c r="K656" s="75">
        <f>MAX(0,(J656-Constantes!$D$13)*(1-EXP(-Constantes!$D$23)))</f>
        <v>0.3527645585386418</v>
      </c>
      <c r="L656" s="75">
        <f t="shared" si="91"/>
        <v>0.35276458500089714</v>
      </c>
      <c r="M656" s="75">
        <f>0.0526*F656*Observaciones!$F655^1.218</f>
        <v>0</v>
      </c>
      <c r="N656" s="75">
        <f>M656*Constantes!$D$38</f>
        <v>0</v>
      </c>
      <c r="O656" s="75">
        <f t="shared" si="92"/>
        <v>0</v>
      </c>
      <c r="P656" s="15"/>
      <c r="Q656" s="120">
        <v>650</v>
      </c>
      <c r="R656" s="146">
        <f>ETo!$I655*((1-Constantes!$E$19)*ETo!$K655+ETo!$L655)</f>
        <v>1.8527713015174085</v>
      </c>
      <c r="S656" s="121">
        <f>MIN(R656*Constantes!$E$17,0.8*(V655+Observaciones!$F655-T656-U656-Constantes!$D$14))</f>
        <v>8.2568093688450979E-6</v>
      </c>
      <c r="T656" s="121">
        <f>IF(Observaciones!$F655&gt;0.05*Constantes!$E$18,((Observaciones!$F655-0.05*Constantes!$E$18)^2)/(Observaciones!$F655+0.95*Constantes!$E$18),0)</f>
        <v>0</v>
      </c>
      <c r="U656" s="121">
        <f>MAX(0,V655+Observaciones!$F655-T656-Constantes!$D$13)</f>
        <v>0</v>
      </c>
      <c r="V656" s="121">
        <f>V655+Observaciones!$F655-T656-S656-U656-W655</f>
        <v>25.500001922109927</v>
      </c>
      <c r="W656" s="121">
        <f>MAX(0,(V656-Constantes!$D$14)*(1-EXP(-Constantes!$D$22)))</f>
        <v>2.6462255315395339E-8</v>
      </c>
      <c r="X656" s="119">
        <f>X655+(Entradas!$E$19*U656-Y655)/(800*Entradas!$D$44)</f>
        <v>0</v>
      </c>
      <c r="Y656" s="119">
        <f>8000*Entradas!$D$45*X656/Constantes!$E$32</f>
        <v>0</v>
      </c>
      <c r="Z656" s="119">
        <f>10*Escenarios!$E$11*T656</f>
        <v>0</v>
      </c>
      <c r="AA656" s="119">
        <f>10*Escenarios!$E$11*Y656</f>
        <v>0</v>
      </c>
      <c r="AB656" s="119">
        <f>0.001*Observaciones!$F655*Escenarios!$E$9</f>
        <v>0</v>
      </c>
      <c r="AC656" s="119">
        <f>Observaciones!$I655</f>
        <v>0</v>
      </c>
      <c r="AD656" s="119">
        <f>MIN(0.0005*ETo!$M655*Escenarios!$E$9*(AH655/Constantes!$E$27)^(2/3),AH655+Z656+AA656+AB656+AC656)</f>
        <v>3.888238024259945</v>
      </c>
      <c r="AE656" s="119">
        <f>MIN(Constantes!$E$26*(AH655/Constantes!$E$27)^(2/3),AH655+Z656+AA656+AB656+AC656-AD656)</f>
        <v>14.072853802860816</v>
      </c>
      <c r="AF656" s="119">
        <f>MIN(Entradas!$E$20,AH655+Z656+AA656+AB656+AC656-AD656-AE656)</f>
        <v>1</v>
      </c>
      <c r="AG656" s="119">
        <f>MAX(0,AH655+Z656+AA656+AB656+AC656-AD656-AE656-AF656-Constantes!$E$27)</f>
        <v>0</v>
      </c>
      <c r="AH656" s="119">
        <f t="shared" si="93"/>
        <v>3915.9689126212284</v>
      </c>
      <c r="AI656" s="119">
        <f>(Escenarios!$E$11*S656+0.1*AD656)/(Escenarios!$E$12)</f>
        <v>1.1117390352834848E-2</v>
      </c>
      <c r="AJ656" s="119">
        <f>AG656/10/Escenarios!$E$12</f>
        <v>0</v>
      </c>
      <c r="AK656" s="119">
        <f>(Escenarios!$E$11*U656+0.1*AE656)/(Escenarios!$E$12)</f>
        <v>4.0208153722459478E-2</v>
      </c>
      <c r="AL656" s="121">
        <f t="shared" si="94"/>
        <v>97.702449478560666</v>
      </c>
      <c r="AM656" s="121">
        <f>MAX(0,(AL656-Constantes!$D$13)*(1-EXP(-Constantes!$D$23)))</f>
        <v>0.39512618078587969</v>
      </c>
      <c r="AN656" s="121">
        <f>AJ656+W656*Escenarios!$E$11/Escenarios!$E$12+AM656</f>
        <v>0.3951262068701028</v>
      </c>
      <c r="AO656" s="121">
        <f>0.0526*AJ656*Observaciones!$F655^1.218</f>
        <v>0</v>
      </c>
      <c r="AP656" s="121">
        <f>AO656*Constantes!$E$38</f>
        <v>0</v>
      </c>
      <c r="AQ656" s="121">
        <f t="shared" si="95"/>
        <v>0</v>
      </c>
      <c r="AR656" s="15"/>
      <c r="AS656" s="74">
        <v>650</v>
      </c>
      <c r="AT656" s="146">
        <f>ETo!$I655*((1-Constantes!$F$19)*ETo!$K655+ETo!$L655)</f>
        <v>1.8535963515727385</v>
      </c>
      <c r="AU656" s="121">
        <f>MIN(AT656*Constantes!$F$17,0.8*(AX655+Observaciones!$F655-AV656-AW656-Constantes!$D$14))</f>
        <v>8.2568093688450979E-6</v>
      </c>
      <c r="AV656" s="121">
        <f>IF(Observaciones!$F655&gt;0.05*Constantes!$F$18,((Observaciones!$F655-0.05*Constantes!$F$18)^2)/(Observaciones!$F655+0.95*Constantes!$F$18),0)</f>
        <v>0</v>
      </c>
      <c r="AW656" s="121">
        <f>MAX(0,AX655+Observaciones!$F655-AV656-Constantes!$D$13)</f>
        <v>0</v>
      </c>
      <c r="AX656" s="121">
        <f>AX655+Observaciones!$F655-AV656-AU656-AW656-AY655</f>
        <v>25.500001922109927</v>
      </c>
      <c r="AY656" s="121">
        <f>MAX(0,(AX656-Constantes!$D$14)*(1-EXP(-Constantes!$D$22)))</f>
        <v>2.6462255315395339E-8</v>
      </c>
      <c r="AZ656" s="119">
        <f>AZ655+(Entradas!$F$19*AW656-BA655)/(800*Entradas!$D$44)</f>
        <v>0</v>
      </c>
      <c r="BA656" s="119">
        <f>8000*Entradas!$D$45*AZ656/Constantes!$F$32</f>
        <v>0</v>
      </c>
      <c r="BB656" s="119">
        <f>10*Escenarios!$F$11*AV656</f>
        <v>0</v>
      </c>
      <c r="BC656" s="119">
        <f>10*Escenarios!$F$11*BA656</f>
        <v>0</v>
      </c>
      <c r="BD656" s="119">
        <f>0.001*Observaciones!$F655*Escenarios!$F$9</f>
        <v>0</v>
      </c>
      <c r="BE656" s="119">
        <f>Observaciones!$I655</f>
        <v>0</v>
      </c>
      <c r="BF656" s="119">
        <f>MIN(0.0005*ETo!$M655*Escenarios!$F$9*(BJ655/Constantes!$F$27)^(2/3),BJ655+BB656+BE656+BC656+BD656)</f>
        <v>1.3378361006010817</v>
      </c>
      <c r="BG656" s="119">
        <f>MIN(Constantes!$F$26*(BJ655/Constantes!$F$27)^(2/3),BJ655+BB656+BC656+BD656+BE656-BF656)</f>
        <v>4.8420831591275393</v>
      </c>
      <c r="BH656" s="119">
        <f>MIN(Entradas!$F$20,BJ655+BB656+BC656+BD656+BE656-BF656-BG656)</f>
        <v>1</v>
      </c>
      <c r="BI656" s="119">
        <f>MAX(0,BJ655+BB656+BC656+BD656+BE656-BF656-BG656-BH656-Constantes!$F$27)</f>
        <v>0</v>
      </c>
      <c r="BJ656" s="119">
        <f t="shared" si="96"/>
        <v>92.091018907717114</v>
      </c>
      <c r="BK656" s="119">
        <f>(Escenarios!$F$11*AU656+0.1*BF656)/(Escenarios!$F$12)</f>
        <v>3.8301738505508586E-3</v>
      </c>
      <c r="BL656" s="119">
        <f>BI656/10/Escenarios!$F$12</f>
        <v>0</v>
      </c>
      <c r="BM656" s="119">
        <f>(Escenarios!$F$11*AW656+0.1*BG656)/(Escenarios!$F$12)</f>
        <v>1.383452331179297E-2</v>
      </c>
      <c r="BN656" s="121">
        <f t="shared" si="97"/>
        <v>101.90978219504139</v>
      </c>
      <c r="BO656" s="121">
        <f>MAX(0,(BN656-Constantes!$D$13)*(1-EXP(-Constantes!$D$23)))</f>
        <v>0.42418835072287825</v>
      </c>
      <c r="BP656" s="121">
        <f>BL656+AY656*Escenarios!$F$11/Escenarios!$F$12+BO656</f>
        <v>0.42418837567300471</v>
      </c>
      <c r="BQ656" s="121">
        <f>0.0526*BL656*Observaciones!$F655^1.218</f>
        <v>0</v>
      </c>
      <c r="BR656" s="121">
        <f>BQ656*Constantes!$F$38</f>
        <v>0</v>
      </c>
      <c r="BS656" s="121">
        <f t="shared" si="98"/>
        <v>0</v>
      </c>
      <c r="BT656" s="15"/>
      <c r="BU656" s="74">
        <v>650</v>
      </c>
      <c r="BV656" s="75">
        <f>0.0526*Observaciones!$F655^2.218</f>
        <v>0</v>
      </c>
      <c r="BW656" s="75">
        <f>IF(Observaciones!$F655&gt;0.05*$CA$7,((Observaciones!$F655-0.05*$CA$7)^2)/(Observaciones!$F655+0.95*$CA$7),0)</f>
        <v>0</v>
      </c>
      <c r="BX656" s="75">
        <f>0.0526*BW656*Observaciones!$F655^1.218</f>
        <v>0</v>
      </c>
      <c r="BY656" s="27"/>
      <c r="BZ656" s="27"/>
      <c r="CA656" s="103"/>
      <c r="CB656" s="37"/>
    </row>
    <row r="657" spans="2:80" s="2" customFormat="1" ht="14.5" x14ac:dyDescent="0.35">
      <c r="B657" s="36"/>
      <c r="C657" s="74">
        <v>651</v>
      </c>
      <c r="D657" s="146">
        <f>ETo!$I656*((1-Constantes!$D$19)*ETo!$K656+ETo!$L656)</f>
        <v>1.8874674797212452</v>
      </c>
      <c r="E657" s="75">
        <f>MIN(D657*Constantes!$D$17,0.8*(H656+Observaciones!$F656-F657-G657-Constantes!$D$14))</f>
        <v>1.1739966268695448</v>
      </c>
      <c r="F657" s="75">
        <f>IF(Observaciones!$F656&gt;0.05*Constantes!$D$18,((Observaciones!$F656-0.05*Constantes!$D$18)^2)/(Observaciones!$F656+0.95*Constantes!$D$18),0)</f>
        <v>0</v>
      </c>
      <c r="G657" s="75">
        <f>MAX(0,H656+Observaciones!$F656-F657-Constantes!$D$13)</f>
        <v>0</v>
      </c>
      <c r="H657" s="75">
        <f>H656+Observaciones!$F656-F657-E657-G657-I656</f>
        <v>28.126005268778126</v>
      </c>
      <c r="I657" s="75">
        <f>MAX(0,(H657-Constantes!$D$14)*(1-EXP(-Constantes!$D$22)))</f>
        <v>3.6152990537264104E-2</v>
      </c>
      <c r="J657" s="75">
        <f t="shared" si="90"/>
        <v>91.216989405875296</v>
      </c>
      <c r="K657" s="75">
        <f>MAX(0,(J657-Constantes!$D$13)*(1-EXP(-Constantes!$D$23)))</f>
        <v>0.35032783574088416</v>
      </c>
      <c r="L657" s="75">
        <f t="shared" si="91"/>
        <v>0.38648082627814828</v>
      </c>
      <c r="M657" s="75">
        <f>0.0526*F657*Observaciones!$F656^1.218</f>
        <v>0</v>
      </c>
      <c r="N657" s="75">
        <f>M657*Constantes!$D$38</f>
        <v>0</v>
      </c>
      <c r="O657" s="75">
        <f t="shared" si="92"/>
        <v>0</v>
      </c>
      <c r="P657" s="15"/>
      <c r="Q657" s="120">
        <v>651</v>
      </c>
      <c r="R657" s="146">
        <f>ETo!$I656*((1-Constantes!$E$19)*ETo!$K656+ETo!$L656)</f>
        <v>1.8877316722559285</v>
      </c>
      <c r="S657" s="121">
        <f>MIN(R657*Constantes!$E$17,0.8*(V656+Observaciones!$F656-T657-U657-Constantes!$D$14))</f>
        <v>1.1750121031069147</v>
      </c>
      <c r="T657" s="121">
        <f>IF(Observaciones!$F656&gt;0.05*Constantes!$E$18,((Observaciones!$F656-0.05*Constantes!$E$18)^2)/(Observaciones!$F656+0.95*Constantes!$E$18),0)</f>
        <v>0</v>
      </c>
      <c r="U657" s="121">
        <f>MAX(0,V656+Observaciones!$F656-T657-Constantes!$D$13)</f>
        <v>0</v>
      </c>
      <c r="V657" s="121">
        <f>V656+Observaciones!$F656-T657-S657-U657-W656</f>
        <v>28.124989792540756</v>
      </c>
      <c r="W657" s="121">
        <f>MAX(0,(V657-Constantes!$D$14)*(1-EXP(-Constantes!$D$22)))</f>
        <v>3.6139010175824257E-2</v>
      </c>
      <c r="X657" s="119">
        <f>X656+(Entradas!$E$19*U657-Y656)/(800*Entradas!$D$44)</f>
        <v>0</v>
      </c>
      <c r="Y657" s="119">
        <f>8000*Entradas!$D$45*X657/Constantes!$E$32</f>
        <v>0</v>
      </c>
      <c r="Z657" s="119">
        <f>10*Escenarios!$E$11*T657</f>
        <v>0</v>
      </c>
      <c r="AA657" s="119">
        <f>10*Escenarios!$E$11*Y657</f>
        <v>0</v>
      </c>
      <c r="AB657" s="119">
        <f>0.001*Observaciones!$F656*Escenarios!$E$9</f>
        <v>19</v>
      </c>
      <c r="AC657" s="119">
        <f>Observaciones!$I656</f>
        <v>0</v>
      </c>
      <c r="AD657" s="119">
        <f>MIN(0.0005*ETo!$M656*Escenarios!$E$9*(AH656/Constantes!$E$27)^(2/3),AH656+Z657+AA657+AB657+AC657)</f>
        <v>3.9488652381650575</v>
      </c>
      <c r="AE657" s="119">
        <f>MIN(Constantes!$E$26*(AH656/Constantes!$E$27)^(2/3),AH656+Z657+AA657+AB657+AC657-AD657)</f>
        <v>14.027609214453848</v>
      </c>
      <c r="AF657" s="119">
        <f>MIN(Entradas!$E$20,AH656+Z657+AA657+AB657+AC657-AD657-AE657)</f>
        <v>1</v>
      </c>
      <c r="AG657" s="119">
        <f>MAX(0,AH656+Z657+AA657+AB657+AC657-AD657-AE657-AF657-Constantes!$E$27)</f>
        <v>0</v>
      </c>
      <c r="AH657" s="119">
        <f t="shared" si="93"/>
        <v>3915.9924381686092</v>
      </c>
      <c r="AI657" s="119">
        <f>(Escenarios!$E$11*S657+0.1*AD657)/(Escenarios!$E$12)</f>
        <v>1.169508688028716</v>
      </c>
      <c r="AJ657" s="119">
        <f>AG657/10/Escenarios!$E$12</f>
        <v>0</v>
      </c>
      <c r="AK657" s="119">
        <f>(Escenarios!$E$11*U657+0.1*AE657)/(Escenarios!$E$12)</f>
        <v>4.007888346986814E-2</v>
      </c>
      <c r="AL657" s="121">
        <f t="shared" si="94"/>
        <v>97.347402181244661</v>
      </c>
      <c r="AM657" s="121">
        <f>MAX(0,(AL657-Constantes!$D$13)*(1-EXP(-Constantes!$D$23)))</f>
        <v>0.39267368995960128</v>
      </c>
      <c r="AN657" s="121">
        <f>AJ657+W657*Escenarios!$E$11/Escenarios!$E$12+AM657</f>
        <v>0.4282964285614852</v>
      </c>
      <c r="AO657" s="121">
        <f>0.0526*AJ657*Observaciones!$F656^1.218</f>
        <v>0</v>
      </c>
      <c r="AP657" s="121">
        <f>AO657*Constantes!$E$38</f>
        <v>0</v>
      </c>
      <c r="AQ657" s="121">
        <f t="shared" si="95"/>
        <v>0</v>
      </c>
      <c r="AR657" s="15"/>
      <c r="AS657" s="74">
        <v>651</v>
      </c>
      <c r="AT657" s="146">
        <f>ETo!$I656*((1-Constantes!$F$19)*ETo!$K656+ETo!$L656)</f>
        <v>1.8885722848662843</v>
      </c>
      <c r="AU657" s="121">
        <f>MIN(AT657*Constantes!$F$17,0.8*(AX656+Observaciones!$F656-AV657-AW657-Constantes!$D$14))</f>
        <v>1.1782488576716494</v>
      </c>
      <c r="AV657" s="121">
        <f>IF(Observaciones!$F656&gt;0.05*Constantes!$F$18,((Observaciones!$F656-0.05*Constantes!$F$18)^2)/(Observaciones!$F656+0.95*Constantes!$F$18),0)</f>
        <v>0</v>
      </c>
      <c r="AW657" s="121">
        <f>MAX(0,AX656+Observaciones!$F656-AV657-Constantes!$D$13)</f>
        <v>0</v>
      </c>
      <c r="AX657" s="121">
        <f>AX656+Observaciones!$F656-AV657-AU657-AW657-AY656</f>
        <v>28.121753037976021</v>
      </c>
      <c r="AY657" s="121">
        <f>MAX(0,(AX657-Constantes!$D$14)*(1-EXP(-Constantes!$D$22)))</f>
        <v>3.6094448819249079E-2</v>
      </c>
      <c r="AZ657" s="119">
        <f>AZ656+(Entradas!$F$19*AW657-BA656)/(800*Entradas!$D$44)</f>
        <v>0</v>
      </c>
      <c r="BA657" s="119">
        <f>8000*Entradas!$D$45*AZ657/Constantes!$F$32</f>
        <v>0</v>
      </c>
      <c r="BB657" s="119">
        <f>10*Escenarios!$F$11*AV657</f>
        <v>0</v>
      </c>
      <c r="BC657" s="119">
        <f>10*Escenarios!$F$11*BA657</f>
        <v>0</v>
      </c>
      <c r="BD657" s="119">
        <f>0.001*Observaciones!$F656*Escenarios!$F$9</f>
        <v>76</v>
      </c>
      <c r="BE657" s="119">
        <f>Observaciones!$I656</f>
        <v>0</v>
      </c>
      <c r="BF657" s="119">
        <f>MIN(0.0005*ETo!$M656*Escenarios!$F$9*(BJ656/Constantes!$F$27)^(2/3),BJ656+BB657+BE657+BC657+BD657)</f>
        <v>1.2965352616463033</v>
      </c>
      <c r="BG657" s="119">
        <f>MIN(Constantes!$F$26*(BJ656/Constantes!$F$27)^(2/3),BJ656+BB657+BC657+BD657+BE657-BF657)</f>
        <v>4.6057003433181753</v>
      </c>
      <c r="BH657" s="119">
        <f>MIN(Entradas!$F$20,BJ656+BB657+BC657+BD657+BE657-BF657-BG657)</f>
        <v>1</v>
      </c>
      <c r="BI657" s="119">
        <f>MAX(0,BJ656+BB657+BC657+BD657+BE657-BF657-BG657-BH657-Constantes!$F$27)</f>
        <v>0</v>
      </c>
      <c r="BJ657" s="119">
        <f t="shared" si="96"/>
        <v>161.18878330275263</v>
      </c>
      <c r="BK657" s="119">
        <f>(Escenarios!$F$11*AU657+0.1*BF657)/(Escenarios!$F$12)</f>
        <v>1.1146247379808303</v>
      </c>
      <c r="BL657" s="119">
        <f>BI657/10/Escenarios!$F$12</f>
        <v>0</v>
      </c>
      <c r="BM657" s="119">
        <f>(Escenarios!$F$11*AW657+0.1*BG657)/(Escenarios!$F$12)</f>
        <v>1.315914383805193E-2</v>
      </c>
      <c r="BN657" s="121">
        <f t="shared" si="97"/>
        <v>101.49875298815657</v>
      </c>
      <c r="BO657" s="121">
        <f>MAX(0,(BN657-Constantes!$D$13)*(1-EXP(-Constantes!$D$23)))</f>
        <v>0.4213491646008099</v>
      </c>
      <c r="BP657" s="121">
        <f>BL657+AY657*Escenarios!$F$11/Escenarios!$F$12+BO657</f>
        <v>0.45538107348753049</v>
      </c>
      <c r="BQ657" s="121">
        <f>0.0526*BL657*Observaciones!$F656^1.218</f>
        <v>0</v>
      </c>
      <c r="BR657" s="121">
        <f>BQ657*Constantes!$F$38</f>
        <v>0</v>
      </c>
      <c r="BS657" s="121">
        <f t="shared" si="98"/>
        <v>0</v>
      </c>
      <c r="BT657" s="15"/>
      <c r="BU657" s="74">
        <v>651</v>
      </c>
      <c r="BV657" s="75">
        <f>0.0526*Observaciones!$F656^2.218</f>
        <v>1.0161217826375908</v>
      </c>
      <c r="BW657" s="75">
        <f>IF(Observaciones!$F656&gt;0.05*$CA$7,((Observaciones!$F656-0.05*$CA$7)^2)/(Observaciones!$F656+0.95*$CA$7),0)</f>
        <v>0.11653532226287651</v>
      </c>
      <c r="BX657" s="75">
        <f>0.0526*BW657*Observaciones!$F656^1.218</f>
        <v>3.1161599841578999E-2</v>
      </c>
      <c r="BY657" s="27"/>
      <c r="BZ657" s="27"/>
      <c r="CA657" s="103"/>
      <c r="CB657" s="37"/>
    </row>
    <row r="658" spans="2:80" s="2" customFormat="1" ht="14.5" x14ac:dyDescent="0.35">
      <c r="B658" s="36"/>
      <c r="C658" s="74">
        <v>652</v>
      </c>
      <c r="D658" s="146">
        <f>ETo!$I657*((1-Constantes!$D$19)*ETo!$K657+ETo!$L657)</f>
        <v>1.9275939466017113</v>
      </c>
      <c r="E658" s="75">
        <f>MIN(D658*Constantes!$D$17,0.8*(H657+Observaciones!$F657-F658-G658-Constantes!$D$14))</f>
        <v>1.1989551161002134</v>
      </c>
      <c r="F658" s="75">
        <f>IF(Observaciones!$F657&gt;0.05*Constantes!$D$18,((Observaciones!$F657-0.05*Constantes!$D$18)^2)/(Observaciones!$F657+0.95*Constantes!$D$18),0)</f>
        <v>3.03549366300951E-2</v>
      </c>
      <c r="G658" s="75">
        <f>MAX(0,H657+Observaciones!$F657-F658-Constantes!$D$13)</f>
        <v>0</v>
      </c>
      <c r="H658" s="75">
        <f>H657+Observaciones!$F657-F658-E658-G658-I657</f>
        <v>32.260542225510555</v>
      </c>
      <c r="I658" s="75">
        <f>MAX(0,(H658-Constantes!$D$14)*(1-EXP(-Constantes!$D$22)))</f>
        <v>9.3074382603726802E-2</v>
      </c>
      <c r="J658" s="75">
        <f t="shared" si="90"/>
        <v>90.866661570134411</v>
      </c>
      <c r="K658" s="75">
        <f>MAX(0,(J658-Constantes!$D$13)*(1-EXP(-Constantes!$D$23)))</f>
        <v>0.34790794461697067</v>
      </c>
      <c r="L658" s="75">
        <f t="shared" si="91"/>
        <v>0.47133726385079255</v>
      </c>
      <c r="M658" s="75">
        <f>0.0526*F658*Observaciones!$F657^1.218</f>
        <v>1.2452904976808213E-2</v>
      </c>
      <c r="N658" s="75">
        <f>M658*Constantes!$D$38</f>
        <v>5.6138863614343101E-5</v>
      </c>
      <c r="O658" s="75">
        <f t="shared" si="92"/>
        <v>11.910550665078443</v>
      </c>
      <c r="P658" s="15"/>
      <c r="Q658" s="120">
        <v>652</v>
      </c>
      <c r="R658" s="146">
        <f>ETo!$I657*((1-Constantes!$E$19)*ETo!$K657+ETo!$L657)</f>
        <v>1.9278637356233275</v>
      </c>
      <c r="S658" s="121">
        <f>MIN(R658*Constantes!$E$17,0.8*(V657+Observaciones!$F657-T658-U658-Constantes!$D$14))</f>
        <v>1.1999921682678676</v>
      </c>
      <c r="T658" s="121">
        <f>IF(Observaciones!$F657&gt;0.05*Constantes!$E$18,((Observaciones!$F657-0.05*Constantes!$E$18)^2)/(Observaciones!$F657+0.95*Constantes!$E$18),0)</f>
        <v>2.973376456242189E-2</v>
      </c>
      <c r="U658" s="121">
        <f>MAX(0,V657+Observaciones!$F657-T658-Constantes!$D$13)</f>
        <v>0</v>
      </c>
      <c r="V658" s="121">
        <f>V657+Observaciones!$F657-T658-S658-U658-W657</f>
        <v>32.259124849534643</v>
      </c>
      <c r="W658" s="121">
        <f>MAX(0,(V658-Constantes!$D$14)*(1-EXP(-Constantes!$D$22)))</f>
        <v>9.3054869169822405E-2</v>
      </c>
      <c r="X658" s="119">
        <f>X657+(Entradas!$E$19*U658-Y657)/(800*Entradas!$D$44)</f>
        <v>0</v>
      </c>
      <c r="Y658" s="119">
        <f>8000*Entradas!$D$45*X658/Constantes!$E$32</f>
        <v>0</v>
      </c>
      <c r="Z658" s="119">
        <f>10*Escenarios!$E$11*T658</f>
        <v>10.258148774035552</v>
      </c>
      <c r="AA658" s="119">
        <f>10*Escenarios!$E$11*Y658</f>
        <v>0</v>
      </c>
      <c r="AB658" s="119">
        <f>0.001*Observaciones!$F657*Escenarios!$E$9</f>
        <v>27</v>
      </c>
      <c r="AC658" s="119">
        <f>Observaciones!$I657</f>
        <v>0</v>
      </c>
      <c r="AD658" s="119">
        <f>MIN(0.0005*ETo!$M657*Escenarios!$E$9*(AH657/Constantes!$E$27)^(2/3),AH657+Z658+AA658+AB658+AC658)</f>
        <v>4.032783358914779</v>
      </c>
      <c r="AE658" s="119">
        <f>MIN(Constantes!$E$26*(AH657/Constantes!$E$27)^(2/3),AH657+Z658+AA658+AB658+AC658-AD658)</f>
        <v>14.027665395842099</v>
      </c>
      <c r="AF658" s="119">
        <f>MIN(Entradas!$E$20,AH657+Z658+AA658+AB658+AC658-AD658-AE658)</f>
        <v>1</v>
      </c>
      <c r="AG658" s="119">
        <f>MAX(0,AH657+Z658+AA658+AB658+AC658-AD658-AE658-AF658-Constantes!$E$27)</f>
        <v>0</v>
      </c>
      <c r="AH658" s="119">
        <f t="shared" si="93"/>
        <v>3934.1901381878874</v>
      </c>
      <c r="AI658" s="119">
        <f>(Escenarios!$E$11*S658+0.1*AD658)/(Escenarios!$E$12)</f>
        <v>1.1943716611752262</v>
      </c>
      <c r="AJ658" s="119">
        <f>AG658/10/Escenarios!$E$12</f>
        <v>0</v>
      </c>
      <c r="AK658" s="119">
        <f>(Escenarios!$E$11*U658+0.1*AE658)/(Escenarios!$E$12)</f>
        <v>4.0079043988120282E-2</v>
      </c>
      <c r="AL658" s="121">
        <f t="shared" si="94"/>
        <v>96.994807535273168</v>
      </c>
      <c r="AM658" s="121">
        <f>MAX(0,(AL658-Constantes!$D$13)*(1-EXP(-Constantes!$D$23)))</f>
        <v>0.39023814083367653</v>
      </c>
      <c r="AN658" s="121">
        <f>AJ658+W658*Escenarios!$E$11/Escenarios!$E$12+AM658</f>
        <v>0.48196365472964431</v>
      </c>
      <c r="AO658" s="121">
        <f>0.0526*AJ658*Observaciones!$F657^1.218</f>
        <v>0</v>
      </c>
      <c r="AP658" s="121">
        <f>AO658*Constantes!$E$38</f>
        <v>0</v>
      </c>
      <c r="AQ658" s="121">
        <f t="shared" si="95"/>
        <v>0</v>
      </c>
      <c r="AR658" s="15"/>
      <c r="AS658" s="74">
        <v>652</v>
      </c>
      <c r="AT658" s="146">
        <f>ETo!$I657*((1-Constantes!$F$19)*ETo!$K657+ETo!$L657)</f>
        <v>1.9287221552375624</v>
      </c>
      <c r="AU658" s="121">
        <f>MIN(AT658*Constantes!$F$17,0.8*(AX657+Observaciones!$F657-AV658-AW658-Constantes!$D$14))</f>
        <v>1.2032976944462359</v>
      </c>
      <c r="AV658" s="121">
        <f>IF(Observaciones!$F657&gt;0.05*Constantes!$F$18,((Observaciones!$F657-0.05*Constantes!$F$18)^2)/(Observaciones!$F657+0.95*Constantes!$F$18),0)</f>
        <v>2.7807397068209536E-2</v>
      </c>
      <c r="AW658" s="121">
        <f>MAX(0,AX657+Observaciones!$F657-AV658-Constantes!$D$13)</f>
        <v>0</v>
      </c>
      <c r="AX658" s="121">
        <f>AX657+Observaciones!$F657-AV658-AU658-AW658-AY657</f>
        <v>32.254553497642327</v>
      </c>
      <c r="AY658" s="121">
        <f>MAX(0,(AX658-Constantes!$D$14)*(1-EXP(-Constantes!$D$22)))</f>
        <v>9.2991934017456049E-2</v>
      </c>
      <c r="AZ658" s="119">
        <f>AZ657+(Entradas!$F$19*AW658-BA657)/(800*Entradas!$D$44)</f>
        <v>0</v>
      </c>
      <c r="BA658" s="119">
        <f>8000*Entradas!$D$45*AZ658/Constantes!$F$32</f>
        <v>0</v>
      </c>
      <c r="BB658" s="119">
        <f>10*Escenarios!$F$11*AV658</f>
        <v>9.1764410325091461</v>
      </c>
      <c r="BC658" s="119">
        <f>10*Escenarios!$F$11*BA658</f>
        <v>0</v>
      </c>
      <c r="BD658" s="119">
        <f>0.001*Observaciones!$F657*Escenarios!$F$9</f>
        <v>108</v>
      </c>
      <c r="BE658" s="119">
        <f>Observaciones!$I657</f>
        <v>0</v>
      </c>
      <c r="BF658" s="119">
        <f>MIN(0.0005*ETo!$M657*Escenarios!$F$9*(BJ657/Constantes!$F$27)^(2/3),BJ657+BB658+BE658+BC658+BD658)</f>
        <v>1.9230630886492626</v>
      </c>
      <c r="BG658" s="119">
        <f>MIN(Constantes!$F$26*(BJ657/Constantes!$F$27)^(2/3),BJ657+BB658+BC658+BD658+BE658-BF658)</f>
        <v>6.6891977926445678</v>
      </c>
      <c r="BH658" s="119">
        <f>MIN(Entradas!$F$20,BJ657+BB658+BC658+BD658+BE658-BF658-BG658)</f>
        <v>1</v>
      </c>
      <c r="BI658" s="119">
        <f>MAX(0,BJ657+BB658+BC658+BD658+BE658-BF658-BG658-BH658-Constantes!$F$27)</f>
        <v>0</v>
      </c>
      <c r="BJ658" s="119">
        <f t="shared" si="96"/>
        <v>268.75296345396794</v>
      </c>
      <c r="BK658" s="119">
        <f>(Escenarios!$F$11*AU658+0.1*BF658)/(Escenarios!$F$12)</f>
        <v>1.1400322921597346</v>
      </c>
      <c r="BL658" s="119">
        <f>BI658/10/Escenarios!$F$12</f>
        <v>0</v>
      </c>
      <c r="BM658" s="119">
        <f>(Escenarios!$F$11*AW658+0.1*BG658)/(Escenarios!$F$12)</f>
        <v>1.9111993693270195E-2</v>
      </c>
      <c r="BN658" s="121">
        <f t="shared" si="97"/>
        <v>101.09651581724903</v>
      </c>
      <c r="BO658" s="121">
        <f>MAX(0,(BN658-Constantes!$D$13)*(1-EXP(-Constantes!$D$23)))</f>
        <v>0.4185707095073723</v>
      </c>
      <c r="BP658" s="121">
        <f>BL658+AY658*Escenarios!$F$11/Escenarios!$F$12+BO658</f>
        <v>0.50624881872383087</v>
      </c>
      <c r="BQ658" s="121">
        <f>0.0526*BL658*Observaciones!$F657^1.218</f>
        <v>0</v>
      </c>
      <c r="BR658" s="121">
        <f>BQ658*Constantes!$F$38</f>
        <v>0</v>
      </c>
      <c r="BS658" s="121">
        <f t="shared" si="98"/>
        <v>0</v>
      </c>
      <c r="BT658" s="15"/>
      <c r="BU658" s="74">
        <v>652</v>
      </c>
      <c r="BV658" s="75">
        <f>0.0526*Observaciones!$F657^2.218</f>
        <v>2.215313037685418</v>
      </c>
      <c r="BW658" s="75">
        <f>IF(Observaciones!$F657&gt;0.05*$CA$7,((Observaciones!$F657-0.05*$CA$7)^2)/(Observaciones!$F657+0.95*$CA$7),0)</f>
        <v>0.35127835852292982</v>
      </c>
      <c r="BX658" s="75">
        <f>0.0526*BW658*Observaciones!$F657^1.218</f>
        <v>0.14410954212825539</v>
      </c>
      <c r="BY658" s="27"/>
      <c r="BZ658" s="27"/>
      <c r="CA658" s="103"/>
      <c r="CB658" s="37"/>
    </row>
    <row r="659" spans="2:80" s="2" customFormat="1" ht="14.5" x14ac:dyDescent="0.35">
      <c r="B659" s="36"/>
      <c r="C659" s="74">
        <v>653</v>
      </c>
      <c r="D659" s="146">
        <f>ETo!$I658*((1-Constantes!$D$19)*ETo!$K658+ETo!$L658)</f>
        <v>1.9263969592402337</v>
      </c>
      <c r="E659" s="75">
        <f>MIN(D659*Constantes!$D$17,0.8*(H658+Observaciones!$F658-F659-G659-Constantes!$D$14))</f>
        <v>1.1982105951270692</v>
      </c>
      <c r="F659" s="75">
        <f>IF(Observaciones!$F658&gt;0.05*Constantes!$D$18,((Observaciones!$F658-0.05*Constantes!$D$18)^2)/(Observaciones!$F658+0.95*Constantes!$D$18),0)</f>
        <v>0</v>
      </c>
      <c r="G659" s="75">
        <f>MAX(0,H658+Observaciones!$F658-F659-Constantes!$D$13)</f>
        <v>0</v>
      </c>
      <c r="H659" s="75">
        <f>H658+Observaciones!$F658-F659-E659-G659-I658</f>
        <v>30.969257247779758</v>
      </c>
      <c r="I659" s="75">
        <f>MAX(0,(H659-Constantes!$D$14)*(1-EXP(-Constantes!$D$22)))</f>
        <v>7.5296880732020829E-2</v>
      </c>
      <c r="J659" s="75">
        <f t="shared" si="90"/>
        <v>90.518753625517434</v>
      </c>
      <c r="K659" s="75">
        <f>MAX(0,(J659-Constantes!$D$13)*(1-EXP(-Constantes!$D$23)))</f>
        <v>0.34550476890203746</v>
      </c>
      <c r="L659" s="75">
        <f t="shared" si="91"/>
        <v>0.42080164963405831</v>
      </c>
      <c r="M659" s="75">
        <f>0.0526*F659*Observaciones!$F658^1.218</f>
        <v>0</v>
      </c>
      <c r="N659" s="75">
        <f>M659*Constantes!$D$38</f>
        <v>0</v>
      </c>
      <c r="O659" s="75">
        <f t="shared" si="92"/>
        <v>0</v>
      </c>
      <c r="P659" s="15"/>
      <c r="Q659" s="120">
        <v>653</v>
      </c>
      <c r="R659" s="146">
        <f>ETo!$I658*((1-Constantes!$E$19)*ETo!$K658+ETo!$L658)</f>
        <v>1.9266664066687755</v>
      </c>
      <c r="S659" s="121">
        <f>MIN(R659*Constantes!$E$17,0.8*(V658+Observaciones!$F658-T659-U659-Constantes!$D$14))</f>
        <v>1.1992468949678134</v>
      </c>
      <c r="T659" s="121">
        <f>IF(Observaciones!$F658&gt;0.05*Constantes!$E$18,((Observaciones!$F658-0.05*Constantes!$E$18)^2)/(Observaciones!$F658+0.95*Constantes!$E$18),0)</f>
        <v>0</v>
      </c>
      <c r="U659" s="121">
        <f>MAX(0,V658+Observaciones!$F658-T659-Constantes!$D$13)</f>
        <v>0</v>
      </c>
      <c r="V659" s="121">
        <f>V658+Observaciones!$F658-T659-S659-U659-W658</f>
        <v>30.966823085397007</v>
      </c>
      <c r="W659" s="121">
        <f>MAX(0,(V659-Constantes!$D$14)*(1-EXP(-Constantes!$D$22)))</f>
        <v>7.5263368899186348E-2</v>
      </c>
      <c r="X659" s="119">
        <f>X658+(Entradas!$E$19*U659-Y658)/(800*Entradas!$D$44)</f>
        <v>0</v>
      </c>
      <c r="Y659" s="119">
        <f>8000*Entradas!$D$45*X659/Constantes!$E$32</f>
        <v>0</v>
      </c>
      <c r="Z659" s="119">
        <f>10*Escenarios!$E$11*T659</f>
        <v>0</v>
      </c>
      <c r="AA659" s="119">
        <f>10*Escenarios!$E$11*Y659</f>
        <v>0</v>
      </c>
      <c r="AB659" s="119">
        <f>0.001*Observaciones!$F658*Escenarios!$E$9</f>
        <v>0</v>
      </c>
      <c r="AC659" s="119">
        <f>Observaciones!$I658</f>
        <v>0</v>
      </c>
      <c r="AD659" s="119">
        <f>MIN(0.0005*ETo!$M658*Escenarios!$E$9*(AH658/Constantes!$E$27)^(2/3),AH658+Z659+AA659+AB659+AC659)</f>
        <v>4.0423328216401471</v>
      </c>
      <c r="AE659" s="119">
        <f>MIN(Constantes!$E$26*(AH658/Constantes!$E$27)^(2/3),AH658+Z659+AA659+AB659+AC659-AD659)</f>
        <v>14.071089712856661</v>
      </c>
      <c r="AF659" s="119">
        <f>MIN(Entradas!$E$20,AH658+Z659+AA659+AB659+AC659-AD659-AE659)</f>
        <v>1</v>
      </c>
      <c r="AG659" s="119">
        <f>MAX(0,AH658+Z659+AA659+AB659+AC659-AD659-AE659-AF659-Constantes!$E$27)</f>
        <v>0</v>
      </c>
      <c r="AH659" s="119">
        <f t="shared" si="93"/>
        <v>3915.0767156533907</v>
      </c>
      <c r="AI659" s="119">
        <f>(Escenarios!$E$11*S659+0.1*AD659)/(Escenarios!$E$12)</f>
        <v>1.1936643188158165</v>
      </c>
      <c r="AJ659" s="119">
        <f>AG659/10/Escenarios!$E$12</f>
        <v>0</v>
      </c>
      <c r="AK659" s="119">
        <f>(Escenarios!$E$11*U659+0.1*AE659)/(Escenarios!$E$12)</f>
        <v>4.0203113465304745E-2</v>
      </c>
      <c r="AL659" s="121">
        <f t="shared" si="94"/>
        <v>96.644772507904804</v>
      </c>
      <c r="AM659" s="121">
        <f>MAX(0,(AL659-Constantes!$D$13)*(1-EXP(-Constantes!$D$23)))</f>
        <v>0.38782027228493227</v>
      </c>
      <c r="AN659" s="121">
        <f>AJ659+W659*Escenarios!$E$11/Escenarios!$E$12+AM659</f>
        <v>0.46200845019984454</v>
      </c>
      <c r="AO659" s="121">
        <f>0.0526*AJ659*Observaciones!$F658^1.218</f>
        <v>0</v>
      </c>
      <c r="AP659" s="121">
        <f>AO659*Constantes!$E$38</f>
        <v>0</v>
      </c>
      <c r="AQ659" s="121">
        <f t="shared" si="95"/>
        <v>0</v>
      </c>
      <c r="AR659" s="15"/>
      <c r="AS659" s="74">
        <v>653</v>
      </c>
      <c r="AT659" s="146">
        <f>ETo!$I658*((1-Constantes!$F$19)*ETo!$K658+ETo!$L658)</f>
        <v>1.9275237393959541</v>
      </c>
      <c r="AU659" s="121">
        <f>MIN(AT659*Constantes!$F$17,0.8*(AX658+Observaciones!$F658-AV659-AW659-Constantes!$D$14))</f>
        <v>1.2025500227220951</v>
      </c>
      <c r="AV659" s="121">
        <f>IF(Observaciones!$F658&gt;0.05*Constantes!$F$18,((Observaciones!$F658-0.05*Constantes!$F$18)^2)/(Observaciones!$F658+0.95*Constantes!$F$18),0)</f>
        <v>0</v>
      </c>
      <c r="AW659" s="121">
        <f>MAX(0,AX658+Observaciones!$F658-AV659-Constantes!$D$13)</f>
        <v>0</v>
      </c>
      <c r="AX659" s="121">
        <f>AX658+Observaciones!$F658-AV659-AU659-AW659-AY658</f>
        <v>30.959011540902775</v>
      </c>
      <c r="AY659" s="121">
        <f>MAX(0,(AX659-Constantes!$D$14)*(1-EXP(-Constantes!$D$22)))</f>
        <v>7.5155825057770992E-2</v>
      </c>
      <c r="AZ659" s="119">
        <f>AZ658+(Entradas!$F$19*AW659-BA658)/(800*Entradas!$D$44)</f>
        <v>0</v>
      </c>
      <c r="BA659" s="119">
        <f>8000*Entradas!$D$45*AZ659/Constantes!$F$32</f>
        <v>0</v>
      </c>
      <c r="BB659" s="119">
        <f>10*Escenarios!$F$11*AV659</f>
        <v>0</v>
      </c>
      <c r="BC659" s="119">
        <f>10*Escenarios!$F$11*BA659</f>
        <v>0</v>
      </c>
      <c r="BD659" s="119">
        <f>0.001*Observaciones!$F658*Escenarios!$F$9</f>
        <v>0</v>
      </c>
      <c r="BE659" s="119">
        <f>Observaciones!$I658</f>
        <v>0</v>
      </c>
      <c r="BF659" s="119">
        <f>MIN(0.0005*ETo!$M658*Escenarios!$F$9*(BJ658/Constantes!$F$27)^(2/3),BJ658+BB659+BE659+BC659+BD659)</f>
        <v>2.7020331328247988</v>
      </c>
      <c r="BG659" s="119">
        <f>MIN(Constantes!$F$26*(BJ658/Constantes!$F$27)^(2/3),BJ658+BB659+BC659+BD659+BE659-BF659)</f>
        <v>9.4055962971555438</v>
      </c>
      <c r="BH659" s="119">
        <f>MIN(Entradas!$F$20,BJ658+BB659+BC659+BD659+BE659-BF659-BG659)</f>
        <v>1</v>
      </c>
      <c r="BI659" s="119">
        <f>MAX(0,BJ658+BB659+BC659+BD659+BE659-BF659-BG659-BH659-Constantes!$F$27)</f>
        <v>0</v>
      </c>
      <c r="BJ659" s="119">
        <f t="shared" si="96"/>
        <v>255.64533402398757</v>
      </c>
      <c r="BK659" s="119">
        <f>(Escenarios!$F$11*AU659+0.1*BF659)/(Escenarios!$F$12)</f>
        <v>1.1415529732317604</v>
      </c>
      <c r="BL659" s="119">
        <f>BI659/10/Escenarios!$F$12</f>
        <v>0</v>
      </c>
      <c r="BM659" s="119">
        <f>(Escenarios!$F$11*AW659+0.1*BG659)/(Escenarios!$F$12)</f>
        <v>2.687313227758727E-2</v>
      </c>
      <c r="BN659" s="121">
        <f t="shared" si="97"/>
        <v>100.70481824001924</v>
      </c>
      <c r="BO659" s="121">
        <f>MAX(0,(BN659-Constantes!$D$13)*(1-EXP(-Constantes!$D$23)))</f>
        <v>0.41586505670535551</v>
      </c>
      <c r="BP659" s="121">
        <f>BL659+AY659*Escenarios!$F$11/Escenarios!$F$12+BO659</f>
        <v>0.48672626318839673</v>
      </c>
      <c r="BQ659" s="121">
        <f>0.0526*BL659*Observaciones!$F658^1.218</f>
        <v>0</v>
      </c>
      <c r="BR659" s="121">
        <f>BQ659*Constantes!$F$38</f>
        <v>0</v>
      </c>
      <c r="BS659" s="121">
        <f t="shared" si="98"/>
        <v>0</v>
      </c>
      <c r="BT659" s="15"/>
      <c r="BU659" s="74">
        <v>653</v>
      </c>
      <c r="BV659" s="75">
        <f>0.0526*Observaciones!$F658^2.218</f>
        <v>0</v>
      </c>
      <c r="BW659" s="75">
        <f>IF(Observaciones!$F658&gt;0.05*$CA$7,((Observaciones!$F658-0.05*$CA$7)^2)/(Observaciones!$F658+0.95*$CA$7),0)</f>
        <v>0</v>
      </c>
      <c r="BX659" s="75">
        <f>0.0526*BW659*Observaciones!$F658^1.218</f>
        <v>0</v>
      </c>
      <c r="BY659" s="27"/>
      <c r="BZ659" s="27"/>
      <c r="CA659" s="103"/>
      <c r="CB659" s="37"/>
    </row>
    <row r="660" spans="2:80" s="2" customFormat="1" ht="14.5" x14ac:dyDescent="0.35">
      <c r="B660" s="36"/>
      <c r="C660" s="74">
        <v>654</v>
      </c>
      <c r="D660" s="146">
        <f>ETo!$I659*((1-Constantes!$D$19)*ETo!$K659+ETo!$L659)</f>
        <v>1.9561259090239798</v>
      </c>
      <c r="E660" s="75">
        <f>MIN(D660*Constantes!$D$17,0.8*(H659+Observaciones!$F659-F660-G660-Constantes!$D$14))</f>
        <v>1.2167018735948956</v>
      </c>
      <c r="F660" s="75">
        <f>IF(Observaciones!$F659&gt;0.05*Constantes!$D$18,((Observaciones!$F659-0.05*Constantes!$D$18)^2)/(Observaciones!$F659+0.95*Constantes!$D$18),0)</f>
        <v>0</v>
      </c>
      <c r="G660" s="75">
        <f>MAX(0,H659+Observaciones!$F659-F660-Constantes!$D$13)</f>
        <v>0</v>
      </c>
      <c r="H660" s="75">
        <f>H659+Observaciones!$F659-F660-E660-G660-I659</f>
        <v>29.67725849345284</v>
      </c>
      <c r="I660" s="75">
        <f>MAX(0,(H660-Constantes!$D$14)*(1-EXP(-Constantes!$D$22)))</f>
        <v>5.7509552086990337E-2</v>
      </c>
      <c r="J660" s="75">
        <f t="shared" si="90"/>
        <v>90.173248856615402</v>
      </c>
      <c r="K660" s="75">
        <f>MAX(0,(J660-Constantes!$D$13)*(1-EXP(-Constantes!$D$23)))</f>
        <v>0.34311819313432079</v>
      </c>
      <c r="L660" s="75">
        <f t="shared" si="91"/>
        <v>0.40062774522131112</v>
      </c>
      <c r="M660" s="75">
        <f>0.0526*F660*Observaciones!$F659^1.218</f>
        <v>0</v>
      </c>
      <c r="N660" s="75">
        <f>M660*Constantes!$D$38</f>
        <v>0</v>
      </c>
      <c r="O660" s="75">
        <f t="shared" si="92"/>
        <v>0</v>
      </c>
      <c r="P660" s="15"/>
      <c r="Q660" s="120">
        <v>654</v>
      </c>
      <c r="R660" s="146">
        <f>ETo!$I659*((1-Constantes!$E$19)*ETo!$K659+ETo!$L659)</f>
        <v>1.9563994353979923</v>
      </c>
      <c r="S660" s="121">
        <f>MIN(R660*Constantes!$E$17,0.8*(V659+Observaciones!$F659-T660-U660-Constantes!$D$14))</f>
        <v>1.2177541166944608</v>
      </c>
      <c r="T660" s="121">
        <f>IF(Observaciones!$F659&gt;0.05*Constantes!$E$18,((Observaciones!$F659-0.05*Constantes!$E$18)^2)/(Observaciones!$F659+0.95*Constantes!$E$18),0)</f>
        <v>0</v>
      </c>
      <c r="U660" s="121">
        <f>MAX(0,V659+Observaciones!$F659-T660-Constantes!$D$13)</f>
        <v>0</v>
      </c>
      <c r="V660" s="121">
        <f>V659+Observaciones!$F659-T660-S660-U660-W659</f>
        <v>29.673805599803359</v>
      </c>
      <c r="W660" s="121">
        <f>MAX(0,(V660-Constantes!$D$14)*(1-EXP(-Constantes!$D$22)))</f>
        <v>5.7462015079764929E-2</v>
      </c>
      <c r="X660" s="119">
        <f>X659+(Entradas!$E$19*U660-Y659)/(800*Entradas!$D$44)</f>
        <v>0</v>
      </c>
      <c r="Y660" s="119">
        <f>8000*Entradas!$D$45*X660/Constantes!$E$32</f>
        <v>0</v>
      </c>
      <c r="Z660" s="119">
        <f>10*Escenarios!$E$11*T660</f>
        <v>0</v>
      </c>
      <c r="AA660" s="119">
        <f>10*Escenarios!$E$11*Y660</f>
        <v>0</v>
      </c>
      <c r="AB660" s="119">
        <f>0.001*Observaciones!$F659*Escenarios!$E$9</f>
        <v>0</v>
      </c>
      <c r="AC660" s="119">
        <f>Observaciones!$I659</f>
        <v>0</v>
      </c>
      <c r="AD660" s="119">
        <f>MIN(0.0005*ETo!$M659*Escenarios!$E$9*(AH659/Constantes!$E$27)^(2/3),AH659+Z660+AA660+AB660+AC660)</f>
        <v>4.0912185806076966</v>
      </c>
      <c r="AE660" s="119">
        <f>MIN(Constantes!$E$26*(AH659/Constantes!$E$27)^(2/3),AH659+Z660+AA660+AB660+AC660-AD660)</f>
        <v>14.025478474743977</v>
      </c>
      <c r="AF660" s="119">
        <f>MIN(Entradas!$E$20,AH659+Z660+AA660+AB660+AC660-AD660-AE660)</f>
        <v>1</v>
      </c>
      <c r="AG660" s="119">
        <f>MAX(0,AH659+Z660+AA660+AB660+AC660-AD660-AE660-AF660-Constantes!$E$27)</f>
        <v>0</v>
      </c>
      <c r="AH660" s="119">
        <f t="shared" si="93"/>
        <v>3895.9600185980389</v>
      </c>
      <c r="AI660" s="119">
        <f>(Escenarios!$E$11*S660+0.1*AD660)/(Escenarios!$E$12)</f>
        <v>1.2120468252577048</v>
      </c>
      <c r="AJ660" s="119">
        <f>AG660/10/Escenarios!$E$12</f>
        <v>0</v>
      </c>
      <c r="AK660" s="119">
        <f>(Escenarios!$E$11*U660+0.1*AE660)/(Escenarios!$E$12)</f>
        <v>4.0072795642125653E-2</v>
      </c>
      <c r="AL660" s="121">
        <f t="shared" si="94"/>
        <v>96.29702503126201</v>
      </c>
      <c r="AM660" s="121">
        <f>MAX(0,(AL660-Constantes!$D$13)*(1-EXP(-Constantes!$D$23)))</f>
        <v>0.3854182050032629</v>
      </c>
      <c r="AN660" s="121">
        <f>AJ660+W660*Escenarios!$E$11/Escenarios!$E$12+AM660</f>
        <v>0.44205933415331689</v>
      </c>
      <c r="AO660" s="121">
        <f>0.0526*AJ660*Observaciones!$F659^1.218</f>
        <v>0</v>
      </c>
      <c r="AP660" s="121">
        <f>AO660*Constantes!$E$38</f>
        <v>0</v>
      </c>
      <c r="AQ660" s="121">
        <f t="shared" si="95"/>
        <v>0</v>
      </c>
      <c r="AR660" s="15"/>
      <c r="AS660" s="74">
        <v>654</v>
      </c>
      <c r="AT660" s="146">
        <f>ETo!$I659*((1-Constantes!$F$19)*ETo!$K659+ETo!$L659)</f>
        <v>1.9572697465880307</v>
      </c>
      <c r="AU660" s="121">
        <f>MIN(AT660*Constantes!$F$17,0.8*(AX659+Observaciones!$F659-AV660-AW660-Constantes!$D$14))</f>
        <v>1.2211080621867261</v>
      </c>
      <c r="AV660" s="121">
        <f>IF(Observaciones!$F659&gt;0.05*Constantes!$F$18,((Observaciones!$F659-0.05*Constantes!$F$18)^2)/(Observaciones!$F659+0.95*Constantes!$F$18),0)</f>
        <v>0</v>
      </c>
      <c r="AW660" s="121">
        <f>MAX(0,AX659+Observaciones!$F659-AV660-Constantes!$D$13)</f>
        <v>0</v>
      </c>
      <c r="AX660" s="121">
        <f>AX659+Observaciones!$F659-AV660-AU660-AW660-AY659</f>
        <v>29.662747653658279</v>
      </c>
      <c r="AY660" s="121">
        <f>MAX(0,(AX660-Constantes!$D$14)*(1-EXP(-Constantes!$D$22)))</f>
        <v>5.7309777067489097E-2</v>
      </c>
      <c r="AZ660" s="119">
        <f>AZ659+(Entradas!$F$19*AW660-BA659)/(800*Entradas!$D$44)</f>
        <v>0</v>
      </c>
      <c r="BA660" s="119">
        <f>8000*Entradas!$D$45*AZ660/Constantes!$F$32</f>
        <v>0</v>
      </c>
      <c r="BB660" s="119">
        <f>10*Escenarios!$F$11*AV660</f>
        <v>0</v>
      </c>
      <c r="BC660" s="119">
        <f>10*Escenarios!$F$11*BA660</f>
        <v>0</v>
      </c>
      <c r="BD660" s="119">
        <f>0.001*Observaciones!$F659*Escenarios!$F$9</f>
        <v>0</v>
      </c>
      <c r="BE660" s="119">
        <f>Observaciones!$I659</f>
        <v>0</v>
      </c>
      <c r="BF660" s="119">
        <f>MIN(0.0005*ETo!$M659*Escenarios!$F$9*(BJ659/Constantes!$F$27)^(2/3),BJ659+BB660+BE660+BC660+BD660)</f>
        <v>2.6536546573218054</v>
      </c>
      <c r="BG660" s="119">
        <f>MIN(Constantes!$F$26*(BJ659/Constantes!$F$27)^(2/3),BJ659+BB660+BC660+BD660+BE660-BF660)</f>
        <v>9.0972348561593428</v>
      </c>
      <c r="BH660" s="119">
        <f>MIN(Entradas!$F$20,BJ659+BB660+BC660+BD660+BE660-BF660-BG660)</f>
        <v>1</v>
      </c>
      <c r="BI660" s="119">
        <f>MAX(0,BJ659+BB660+BC660+BD660+BE660-BF660-BG660-BH660-Constantes!$F$27)</f>
        <v>0</v>
      </c>
      <c r="BJ660" s="119">
        <f t="shared" si="96"/>
        <v>242.89444451050645</v>
      </c>
      <c r="BK660" s="119">
        <f>(Escenarios!$F$11*AU660+0.1*BF660)/(Escenarios!$F$12)</f>
        <v>1.1589123290826899</v>
      </c>
      <c r="BL660" s="119">
        <f>BI660/10/Escenarios!$F$12</f>
        <v>0</v>
      </c>
      <c r="BM660" s="119">
        <f>(Escenarios!$F$11*AW660+0.1*BG660)/(Escenarios!$F$12)</f>
        <v>2.5992099589026693E-2</v>
      </c>
      <c r="BN660" s="121">
        <f t="shared" si="97"/>
        <v>100.31494528290291</v>
      </c>
      <c r="BO660" s="121">
        <f>MAX(0,(BN660-Constantes!$D$13)*(1-EXP(-Constantes!$D$23)))</f>
        <v>0.41317200747509819</v>
      </c>
      <c r="BP660" s="121">
        <f>BL660+AY660*Escenarios!$F$11/Escenarios!$F$12+BO660</f>
        <v>0.46720694013873076</v>
      </c>
      <c r="BQ660" s="121">
        <f>0.0526*BL660*Observaciones!$F659^1.218</f>
        <v>0</v>
      </c>
      <c r="BR660" s="121">
        <f>BQ660*Constantes!$F$38</f>
        <v>0</v>
      </c>
      <c r="BS660" s="121">
        <f t="shared" si="98"/>
        <v>0</v>
      </c>
      <c r="BT660" s="15"/>
      <c r="BU660" s="74">
        <v>654</v>
      </c>
      <c r="BV660" s="75">
        <f>0.0526*Observaciones!$F659^2.218</f>
        <v>0</v>
      </c>
      <c r="BW660" s="75">
        <f>IF(Observaciones!$F659&gt;0.05*$CA$7,((Observaciones!$F659-0.05*$CA$7)^2)/(Observaciones!$F659+0.95*$CA$7),0)</f>
        <v>0</v>
      </c>
      <c r="BX660" s="75">
        <f>0.0526*BW660*Observaciones!$F659^1.218</f>
        <v>0</v>
      </c>
      <c r="BY660" s="27"/>
      <c r="BZ660" s="27"/>
      <c r="CA660" s="103"/>
      <c r="CB660" s="37"/>
    </row>
    <row r="661" spans="2:80" s="2" customFormat="1" ht="14.5" x14ac:dyDescent="0.35">
      <c r="B661" s="36"/>
      <c r="C661" s="74">
        <v>655</v>
      </c>
      <c r="D661" s="146">
        <f>ETo!$I660*((1-Constantes!$D$19)*ETo!$K660+ETo!$L660)</f>
        <v>1.897610032726557</v>
      </c>
      <c r="E661" s="75">
        <f>MIN(D661*Constantes!$D$17,0.8*(H660+Observaciones!$F660-F661-G661-Constantes!$D$14))</f>
        <v>1.1803052510678491</v>
      </c>
      <c r="F661" s="75">
        <f>IF(Observaciones!$F660&gt;0.05*Constantes!$D$18,((Observaciones!$F660-0.05*Constantes!$D$18)^2)/(Observaciones!$F660+0.95*Constantes!$D$18),0)</f>
        <v>0</v>
      </c>
      <c r="G661" s="75">
        <f>MAX(0,H660+Observaciones!$F660-F661-Constantes!$D$13)</f>
        <v>0</v>
      </c>
      <c r="H661" s="75">
        <f>H660+Observaciones!$F660-F661-E661-G661-I660</f>
        <v>28.439443690297999</v>
      </c>
      <c r="I661" s="75">
        <f>MAX(0,(H661-Constantes!$D$14)*(1-EXP(-Constantes!$D$22)))</f>
        <v>4.0468189909463236E-2</v>
      </c>
      <c r="J661" s="75">
        <f t="shared" si="90"/>
        <v>89.830130663481086</v>
      </c>
      <c r="K661" s="75">
        <f>MAX(0,(J661-Constantes!$D$13)*(1-EXP(-Constantes!$D$23)))</f>
        <v>0.34074810264960953</v>
      </c>
      <c r="L661" s="75">
        <f t="shared" si="91"/>
        <v>0.38121629255907274</v>
      </c>
      <c r="M661" s="75">
        <f>0.0526*F661*Observaciones!$F660^1.218</f>
        <v>0</v>
      </c>
      <c r="N661" s="75">
        <f>M661*Constantes!$D$38</f>
        <v>0</v>
      </c>
      <c r="O661" s="75">
        <f t="shared" si="92"/>
        <v>0</v>
      </c>
      <c r="P661" s="15"/>
      <c r="Q661" s="120">
        <v>655</v>
      </c>
      <c r="R661" s="146">
        <f>ETo!$I660*((1-Constantes!$E$19)*ETo!$K660+ETo!$L660)</f>
        <v>1.897875014007262</v>
      </c>
      <c r="S661" s="121">
        <f>MIN(R661*Constantes!$E$17,0.8*(V660+Observaciones!$F660-T661-U661-Constantes!$D$14))</f>
        <v>1.1813257913810131</v>
      </c>
      <c r="T661" s="121">
        <f>IF(Observaciones!$F660&gt;0.05*Constantes!$E$18,((Observaciones!$F660-0.05*Constantes!$E$18)^2)/(Observaciones!$F660+0.95*Constantes!$E$18),0)</f>
        <v>0</v>
      </c>
      <c r="U661" s="121">
        <f>MAX(0,V660+Observaciones!$F660-T661-Constantes!$D$13)</f>
        <v>0</v>
      </c>
      <c r="V661" s="121">
        <f>V660+Observaciones!$F660-T661-S661-U661-W660</f>
        <v>28.435017793342581</v>
      </c>
      <c r="W661" s="121">
        <f>MAX(0,(V661-Constantes!$D$14)*(1-EXP(-Constantes!$D$22)))</f>
        <v>4.0407257278196058E-2</v>
      </c>
      <c r="X661" s="119">
        <f>X660+(Entradas!$E$19*U661-Y660)/(800*Entradas!$D$44)</f>
        <v>0</v>
      </c>
      <c r="Y661" s="119">
        <f>8000*Entradas!$D$45*X661/Constantes!$E$32</f>
        <v>0</v>
      </c>
      <c r="Z661" s="119">
        <f>10*Escenarios!$E$11*T661</f>
        <v>0</v>
      </c>
      <c r="AA661" s="119">
        <f>10*Escenarios!$E$11*Y661</f>
        <v>0</v>
      </c>
      <c r="AB661" s="119">
        <f>0.001*Observaciones!$F660*Escenarios!$E$9</f>
        <v>0</v>
      </c>
      <c r="AC661" s="119">
        <f>Observaciones!$I660</f>
        <v>0</v>
      </c>
      <c r="AD661" s="119">
        <f>MIN(0.0005*ETo!$M660*Escenarios!$E$9*(AH660/Constantes!$E$27)^(2/3),AH660+Z661+AA661+AB661+AC661)</f>
        <v>3.9550283472501802</v>
      </c>
      <c r="AE661" s="119">
        <f>MIN(Constantes!$E$26*(AH660/Constantes!$E$27)^(2/3),AH660+Z661+AA661+AB661+AC661-AD661)</f>
        <v>13.979785117843353</v>
      </c>
      <c r="AF661" s="119">
        <f>MIN(Entradas!$E$20,AH660+Z661+AA661+AB661+AC661-AD661-AE661)</f>
        <v>1</v>
      </c>
      <c r="AG661" s="119">
        <f>MAX(0,AH660+Z661+AA661+AB661+AC661-AD661-AE661-AF661-Constantes!$E$27)</f>
        <v>0</v>
      </c>
      <c r="AH661" s="119">
        <f t="shared" si="93"/>
        <v>3877.0252051329453</v>
      </c>
      <c r="AI661" s="119">
        <f>(Escenarios!$E$11*S661+0.1*AD661)/(Escenarios!$E$12)</f>
        <v>1.175749789639142</v>
      </c>
      <c r="AJ661" s="119">
        <f>AG661/10/Escenarios!$E$12</f>
        <v>0</v>
      </c>
      <c r="AK661" s="119">
        <f>(Escenarios!$E$11*U661+0.1*AE661)/(Escenarios!$E$12)</f>
        <v>3.9942243193838149E-2</v>
      </c>
      <c r="AL661" s="121">
        <f t="shared" si="94"/>
        <v>95.951549069452582</v>
      </c>
      <c r="AM661" s="121">
        <f>MAX(0,(AL661-Constantes!$D$13)*(1-EXP(-Constantes!$D$23)))</f>
        <v>0.38303182822066989</v>
      </c>
      <c r="AN661" s="121">
        <f>AJ661+W661*Escenarios!$E$11/Escenarios!$E$12+AM661</f>
        <v>0.42286183896632029</v>
      </c>
      <c r="AO661" s="121">
        <f>0.0526*AJ661*Observaciones!$F660^1.218</f>
        <v>0</v>
      </c>
      <c r="AP661" s="121">
        <f>AO661*Constantes!$E$38</f>
        <v>0</v>
      </c>
      <c r="AQ661" s="121">
        <f t="shared" si="95"/>
        <v>0</v>
      </c>
      <c r="AR661" s="15"/>
      <c r="AS661" s="74">
        <v>655</v>
      </c>
      <c r="AT661" s="146">
        <f>ETo!$I660*((1-Constantes!$F$19)*ETo!$K660+ETo!$L660)</f>
        <v>1.8987181362640508</v>
      </c>
      <c r="AU661" s="121">
        <f>MIN(AT661*Constantes!$F$17,0.8*(AX660+Observaciones!$F660-AV661-AW661-Constantes!$D$14))</f>
        <v>1.1845786857197038</v>
      </c>
      <c r="AV661" s="121">
        <f>IF(Observaciones!$F660&gt;0.05*Constantes!$F$18,((Observaciones!$F660-0.05*Constantes!$F$18)^2)/(Observaciones!$F660+0.95*Constantes!$F$18),0)</f>
        <v>0</v>
      </c>
      <c r="AW661" s="121">
        <f>MAX(0,AX660+Observaciones!$F660-AV661-Constantes!$D$13)</f>
        <v>0</v>
      </c>
      <c r="AX661" s="121">
        <f>AX660+Observaciones!$F660-AV661-AU661-AW661-AY660</f>
        <v>28.420859190871088</v>
      </c>
      <c r="AY661" s="121">
        <f>MAX(0,(AX661-Constantes!$D$14)*(1-EXP(-Constantes!$D$22)))</f>
        <v>4.0212331614009958E-2</v>
      </c>
      <c r="AZ661" s="119">
        <f>AZ660+(Entradas!$F$19*AW661-BA660)/(800*Entradas!$D$44)</f>
        <v>0</v>
      </c>
      <c r="BA661" s="119">
        <f>8000*Entradas!$D$45*AZ661/Constantes!$F$32</f>
        <v>0</v>
      </c>
      <c r="BB661" s="119">
        <f>10*Escenarios!$F$11*AV661</f>
        <v>0</v>
      </c>
      <c r="BC661" s="119">
        <f>10*Escenarios!$F$11*BA661</f>
        <v>0</v>
      </c>
      <c r="BD661" s="119">
        <f>0.001*Observaciones!$F660*Escenarios!$F$9</f>
        <v>0</v>
      </c>
      <c r="BE661" s="119">
        <f>Observaciones!$I660</f>
        <v>0</v>
      </c>
      <c r="BF661" s="119">
        <f>MIN(0.0005*ETo!$M660*Escenarios!$F$9*(BJ660/Constantes!$F$27)^(2/3),BJ660+BB661+BE661+BC661+BD661)</f>
        <v>2.4873963086659097</v>
      </c>
      <c r="BG661" s="119">
        <f>MIN(Constantes!$F$26*(BJ660/Constantes!$F$27)^(2/3),BJ660+BB661+BC661+BD661+BE661-BF661)</f>
        <v>8.7921660339661152</v>
      </c>
      <c r="BH661" s="119">
        <f>MIN(Entradas!$F$20,BJ660+BB661+BC661+BD661+BE661-BF661-BG661)</f>
        <v>1</v>
      </c>
      <c r="BI661" s="119">
        <f>MAX(0,BJ660+BB661+BC661+BD661+BE661-BF661-BG661-BH661-Constantes!$F$27)</f>
        <v>0</v>
      </c>
      <c r="BJ661" s="119">
        <f t="shared" si="96"/>
        <v>230.61488216787441</v>
      </c>
      <c r="BK661" s="119">
        <f>(Escenarios!$F$11*AU661+0.1*BF661)/(Escenarios!$F$12)</f>
        <v>1.1239953217033376</v>
      </c>
      <c r="BL661" s="119">
        <f>BI661/10/Escenarios!$F$12</f>
        <v>0</v>
      </c>
      <c r="BM661" s="119">
        <f>(Escenarios!$F$11*AW661+0.1*BG661)/(Escenarios!$F$12)</f>
        <v>2.5120474382760331E-2</v>
      </c>
      <c r="BN661" s="121">
        <f t="shared" si="97"/>
        <v>99.926893749810574</v>
      </c>
      <c r="BO661" s="121">
        <f>MAX(0,(BN661-Constantes!$D$13)*(1-EXP(-Constantes!$D$23)))</f>
        <v>0.41049153973959768</v>
      </c>
      <c r="BP661" s="121">
        <f>BL661+AY661*Escenarios!$F$11/Escenarios!$F$12+BO661</f>
        <v>0.44840602383280709</v>
      </c>
      <c r="BQ661" s="121">
        <f>0.0526*BL661*Observaciones!$F660^1.218</f>
        <v>0</v>
      </c>
      <c r="BR661" s="121">
        <f>BQ661*Constantes!$F$38</f>
        <v>0</v>
      </c>
      <c r="BS661" s="121">
        <f t="shared" si="98"/>
        <v>0</v>
      </c>
      <c r="BT661" s="15"/>
      <c r="BU661" s="74">
        <v>655</v>
      </c>
      <c r="BV661" s="75">
        <f>0.0526*Observaciones!$F660^2.218</f>
        <v>0</v>
      </c>
      <c r="BW661" s="75">
        <f>IF(Observaciones!$F660&gt;0.05*$CA$7,((Observaciones!$F660-0.05*$CA$7)^2)/(Observaciones!$F660+0.95*$CA$7),0)</f>
        <v>0</v>
      </c>
      <c r="BX661" s="75">
        <f>0.0526*BW661*Observaciones!$F660^1.218</f>
        <v>0</v>
      </c>
      <c r="BY661" s="27"/>
      <c r="BZ661" s="27"/>
      <c r="CA661" s="103"/>
      <c r="CB661" s="37"/>
    </row>
    <row r="662" spans="2:80" s="2" customFormat="1" ht="14.5" x14ac:dyDescent="0.35">
      <c r="B662" s="36"/>
      <c r="C662" s="74">
        <v>656</v>
      </c>
      <c r="D662" s="146">
        <f>ETo!$I661*((1-Constantes!$D$19)*ETo!$K661+ETo!$L661)</f>
        <v>1.9011221693851597</v>
      </c>
      <c r="E662" s="75">
        <f>MIN(D662*Constantes!$D$17,0.8*(H661+Observaciones!$F661-F662-G662-Constantes!$D$14))</f>
        <v>1.1824897849125928</v>
      </c>
      <c r="F662" s="75">
        <f>IF(Observaciones!$F661&gt;0.05*Constantes!$D$18,((Observaciones!$F661-0.05*Constantes!$D$18)^2)/(Observaciones!$F661+0.95*Constantes!$D$18),0)</f>
        <v>0</v>
      </c>
      <c r="G662" s="75">
        <f>MAX(0,H661+Observaciones!$F661-F662-Constantes!$D$13)</f>
        <v>0</v>
      </c>
      <c r="H662" s="75">
        <f>H661+Observaciones!$F661-F662-E662-G662-I661</f>
        <v>27.21648571547594</v>
      </c>
      <c r="I662" s="75">
        <f>MAX(0,(H662-Constantes!$D$14)*(1-EXP(-Constantes!$D$22)))</f>
        <v>2.3631366077884977E-2</v>
      </c>
      <c r="J662" s="75">
        <f t="shared" si="90"/>
        <v>89.489382560831473</v>
      </c>
      <c r="K662" s="75">
        <f>MAX(0,(J662-Constantes!$D$13)*(1-EXP(-Constantes!$D$23)))</f>
        <v>0.33839438357573598</v>
      </c>
      <c r="L662" s="75">
        <f t="shared" si="91"/>
        <v>0.36202574965362094</v>
      </c>
      <c r="M662" s="75">
        <f>0.0526*F662*Observaciones!$F661^1.218</f>
        <v>0</v>
      </c>
      <c r="N662" s="75">
        <f>M662*Constantes!$D$38</f>
        <v>0</v>
      </c>
      <c r="O662" s="75">
        <f t="shared" si="92"/>
        <v>0</v>
      </c>
      <c r="P662" s="15"/>
      <c r="Q662" s="120">
        <v>656</v>
      </c>
      <c r="R662" s="146">
        <f>ETo!$I661*((1-Constantes!$E$19)*ETo!$K661+ETo!$L661)</f>
        <v>1.9013875029186762</v>
      </c>
      <c r="S662" s="121">
        <f>MIN(R662*Constantes!$E$17,0.8*(V661+Observaciones!$F661-T662-U662-Constantes!$D$14))</f>
        <v>1.1835121280535386</v>
      </c>
      <c r="T662" s="121">
        <f>IF(Observaciones!$F661&gt;0.05*Constantes!$E$18,((Observaciones!$F661-0.05*Constantes!$E$18)^2)/(Observaciones!$F661+0.95*Constantes!$E$18),0)</f>
        <v>0</v>
      </c>
      <c r="U662" s="121">
        <f>MAX(0,V661+Observaciones!$F661-T662-Constantes!$D$13)</f>
        <v>0</v>
      </c>
      <c r="V662" s="121">
        <f>V661+Observaciones!$F661-T662-S662-U662-W661</f>
        <v>27.211098408010844</v>
      </c>
      <c r="W662" s="121">
        <f>MAX(0,(V662-Constantes!$D$14)*(1-EXP(-Constantes!$D$22)))</f>
        <v>2.3557197424027874E-2</v>
      </c>
      <c r="X662" s="119">
        <f>X661+(Entradas!$E$19*U662-Y661)/(800*Entradas!$D$44)</f>
        <v>0</v>
      </c>
      <c r="Y662" s="119">
        <f>8000*Entradas!$D$45*X662/Constantes!$E$32</f>
        <v>0</v>
      </c>
      <c r="Z662" s="119">
        <f>10*Escenarios!$E$11*T662</f>
        <v>0</v>
      </c>
      <c r="AA662" s="119">
        <f>10*Escenarios!$E$11*Y662</f>
        <v>0</v>
      </c>
      <c r="AB662" s="119">
        <f>0.001*Observaciones!$F661*Escenarios!$E$9</f>
        <v>0</v>
      </c>
      <c r="AC662" s="119">
        <f>Observaciones!$I661</f>
        <v>0</v>
      </c>
      <c r="AD662" s="119">
        <f>MIN(0.0005*ETo!$M661*Escenarios!$E$9*(AH661/Constantes!$E$27)^(2/3),AH661+Z662+AA662+AB662+AC662)</f>
        <v>3.9491675202643823</v>
      </c>
      <c r="AE662" s="119">
        <f>MIN(Constantes!$E$26*(AH661/Constantes!$E$27)^(2/3),AH661+Z662+AA662+AB662+AC662-AD662)</f>
        <v>13.934452773139977</v>
      </c>
      <c r="AF662" s="119">
        <f>MIN(Entradas!$E$20,AH661+Z662+AA662+AB662+AC662-AD662-AE662)</f>
        <v>1</v>
      </c>
      <c r="AG662" s="119">
        <f>MAX(0,AH661+Z662+AA662+AB662+AC662-AD662-AE662-AF662-Constantes!$E$27)</f>
        <v>0</v>
      </c>
      <c r="AH662" s="119">
        <f t="shared" si="93"/>
        <v>3858.1415848395409</v>
      </c>
      <c r="AI662" s="119">
        <f>(Escenarios!$E$11*S662+0.1*AD662)/(Escenarios!$E$12)</f>
        <v>1.177888147710672</v>
      </c>
      <c r="AJ662" s="119">
        <f>AG662/10/Escenarios!$E$12</f>
        <v>0</v>
      </c>
      <c r="AK662" s="119">
        <f>(Escenarios!$E$11*U662+0.1*AE662)/(Escenarios!$E$12)</f>
        <v>3.9812722208971363E-2</v>
      </c>
      <c r="AL662" s="121">
        <f t="shared" si="94"/>
        <v>95.608329963440895</v>
      </c>
      <c r="AM662" s="121">
        <f>MAX(0,(AL662-Constantes!$D$13)*(1-EXP(-Constantes!$D$23)))</f>
        <v>0.38066104067979772</v>
      </c>
      <c r="AN662" s="121">
        <f>AJ662+W662*Escenarios!$E$11/Escenarios!$E$12+AM662</f>
        <v>0.40388170671205376</v>
      </c>
      <c r="AO662" s="121">
        <f>0.0526*AJ662*Observaciones!$F661^1.218</f>
        <v>0</v>
      </c>
      <c r="AP662" s="121">
        <f>AO662*Constantes!$E$38</f>
        <v>0</v>
      </c>
      <c r="AQ662" s="121">
        <f t="shared" si="95"/>
        <v>0</v>
      </c>
      <c r="AR662" s="15"/>
      <c r="AS662" s="74">
        <v>656</v>
      </c>
      <c r="AT662" s="146">
        <f>ETo!$I661*((1-Constantes!$F$19)*ETo!$K661+ETo!$L661)</f>
        <v>1.9022317459798654</v>
      </c>
      <c r="AU662" s="121">
        <f>MIN(AT662*Constantes!$F$17,0.8*(AX661+Observaciones!$F661-AV662-AW662-Constantes!$D$14))</f>
        <v>1.1867707684200257</v>
      </c>
      <c r="AV662" s="121">
        <f>IF(Observaciones!$F661&gt;0.05*Constantes!$F$18,((Observaciones!$F661-0.05*Constantes!$F$18)^2)/(Observaciones!$F661+0.95*Constantes!$F$18),0)</f>
        <v>0</v>
      </c>
      <c r="AW662" s="121">
        <f>MAX(0,AX661+Observaciones!$F661-AV662-Constantes!$D$13)</f>
        <v>0</v>
      </c>
      <c r="AX662" s="121">
        <f>AX661+Observaciones!$F661-AV662-AU662-AW662-AY661</f>
        <v>27.193876090837051</v>
      </c>
      <c r="AY662" s="121">
        <f>MAX(0,(AX662-Constantes!$D$14)*(1-EXP(-Constantes!$D$22)))</f>
        <v>2.3320092694187163E-2</v>
      </c>
      <c r="AZ662" s="119">
        <f>AZ661+(Entradas!$F$19*AW662-BA661)/(800*Entradas!$D$44)</f>
        <v>0</v>
      </c>
      <c r="BA662" s="119">
        <f>8000*Entradas!$D$45*AZ662/Constantes!$F$32</f>
        <v>0</v>
      </c>
      <c r="BB662" s="119">
        <f>10*Escenarios!$F$11*AV662</f>
        <v>0</v>
      </c>
      <c r="BC662" s="119">
        <f>10*Escenarios!$F$11*BA662</f>
        <v>0</v>
      </c>
      <c r="BD662" s="119">
        <f>0.001*Observaciones!$F661*Escenarios!$F$9</f>
        <v>0</v>
      </c>
      <c r="BE662" s="119">
        <f>Observaciones!$I661</f>
        <v>0</v>
      </c>
      <c r="BF662" s="119">
        <f>MIN(0.0005*ETo!$M661*Escenarios!$F$9*(BJ661/Constantes!$F$27)^(2/3),BJ661+BB662+BE662+BC662+BD662)</f>
        <v>2.4070845844512663</v>
      </c>
      <c r="BG662" s="119">
        <f>MIN(Constantes!$F$26*(BJ661/Constantes!$F$27)^(2/3),BJ661+BB662+BC662+BD662+BE662-BF662)</f>
        <v>8.4932853040237628</v>
      </c>
      <c r="BH662" s="119">
        <f>MIN(Entradas!$F$20,BJ661+BB662+BC662+BD662+BE662-BF662-BG662)</f>
        <v>1</v>
      </c>
      <c r="BI662" s="119">
        <f>MAX(0,BJ661+BB662+BC662+BD662+BE662-BF662-BG662-BH662-Constantes!$F$27)</f>
        <v>0</v>
      </c>
      <c r="BJ662" s="119">
        <f t="shared" si="96"/>
        <v>218.71451227939937</v>
      </c>
      <c r="BK662" s="119">
        <f>(Escenarios!$F$11*AU662+0.1*BF662)/(Escenarios!$F$12)</f>
        <v>1.1258326804658849</v>
      </c>
      <c r="BL662" s="119">
        <f>BI662/10/Escenarios!$F$12</f>
        <v>0</v>
      </c>
      <c r="BM662" s="119">
        <f>(Escenarios!$F$11*AW662+0.1*BG662)/(Escenarios!$F$12)</f>
        <v>2.4266529440067894E-2</v>
      </c>
      <c r="BN662" s="121">
        <f t="shared" si="97"/>
        <v>99.540668739511048</v>
      </c>
      <c r="BO662" s="121">
        <f>MAX(0,(BN662-Constantes!$D$13)*(1-EXP(-Constantes!$D$23)))</f>
        <v>0.40782368871862285</v>
      </c>
      <c r="BP662" s="121">
        <f>BL662+AY662*Escenarios!$F$11/Escenarios!$F$12+BO662</f>
        <v>0.42981120468742789</v>
      </c>
      <c r="BQ662" s="121">
        <f>0.0526*BL662*Observaciones!$F661^1.218</f>
        <v>0</v>
      </c>
      <c r="BR662" s="121">
        <f>BQ662*Constantes!$F$38</f>
        <v>0</v>
      </c>
      <c r="BS662" s="121">
        <f t="shared" si="98"/>
        <v>0</v>
      </c>
      <c r="BT662" s="15"/>
      <c r="BU662" s="74">
        <v>656</v>
      </c>
      <c r="BV662" s="75">
        <f>0.0526*Observaciones!$F661^2.218</f>
        <v>0</v>
      </c>
      <c r="BW662" s="75">
        <f>IF(Observaciones!$F661&gt;0.05*$CA$7,((Observaciones!$F661-0.05*$CA$7)^2)/(Observaciones!$F661+0.95*$CA$7),0)</f>
        <v>0</v>
      </c>
      <c r="BX662" s="75">
        <f>0.0526*BW662*Observaciones!$F661^1.218</f>
        <v>0</v>
      </c>
      <c r="BY662" s="27"/>
      <c r="BZ662" s="27"/>
      <c r="CA662" s="103"/>
      <c r="CB662" s="37"/>
    </row>
    <row r="663" spans="2:80" s="2" customFormat="1" ht="14.5" x14ac:dyDescent="0.35">
      <c r="B663" s="36"/>
      <c r="C663" s="74">
        <v>657</v>
      </c>
      <c r="D663" s="146">
        <f>ETo!$I662*((1-Constantes!$D$19)*ETo!$K662+ETo!$L662)</f>
        <v>1.9045126580096847</v>
      </c>
      <c r="E663" s="75">
        <f>MIN(D663*Constantes!$D$17,0.8*(H662+Observaciones!$F662-F663-G663-Constantes!$D$14))</f>
        <v>1.1845986542051223</v>
      </c>
      <c r="F663" s="75">
        <f>IF(Observaciones!$F662&gt;0.05*Constantes!$D$18,((Observaciones!$F662-0.05*Constantes!$D$18)^2)/(Observaciones!$F662+0.95*Constantes!$D$18),0)</f>
        <v>0</v>
      </c>
      <c r="G663" s="75">
        <f>MAX(0,H662+Observaciones!$F662-F663-Constantes!$D$13)</f>
        <v>0</v>
      </c>
      <c r="H663" s="75">
        <f>H662+Observaciones!$F662-F663-E663-G663-I662</f>
        <v>26.008255695192933</v>
      </c>
      <c r="I663" s="75">
        <f>MAX(0,(H663-Constantes!$D$14)*(1-EXP(-Constantes!$D$22)))</f>
        <v>6.9973063486542079E-3</v>
      </c>
      <c r="J663" s="75">
        <f t="shared" si="90"/>
        <v>89.150988177255741</v>
      </c>
      <c r="K663" s="75">
        <f>MAX(0,(J663-Constantes!$D$13)*(1-EXP(-Constantes!$D$23)))</f>
        <v>0.3360569228271052</v>
      </c>
      <c r="L663" s="75">
        <f t="shared" si="91"/>
        <v>0.3430542291757594</v>
      </c>
      <c r="M663" s="75">
        <f>0.0526*F663*Observaciones!$F662^1.218</f>
        <v>0</v>
      </c>
      <c r="N663" s="75">
        <f>M663*Constantes!$D$38</f>
        <v>0</v>
      </c>
      <c r="O663" s="75">
        <f t="shared" si="92"/>
        <v>0</v>
      </c>
      <c r="P663" s="15"/>
      <c r="Q663" s="120">
        <v>657</v>
      </c>
      <c r="R663" s="146">
        <f>ETo!$I662*((1-Constantes!$E$19)*ETo!$K662+ETo!$L662)</f>
        <v>1.9047783315952169</v>
      </c>
      <c r="S663" s="121">
        <f>MIN(R663*Constantes!$E$17,0.8*(V662+Observaciones!$F662-T663-U663-Constantes!$D$14))</f>
        <v>1.1856227377302495</v>
      </c>
      <c r="T663" s="121">
        <f>IF(Observaciones!$F662&gt;0.05*Constantes!$E$18,((Observaciones!$F662-0.05*Constantes!$E$18)^2)/(Observaciones!$F662+0.95*Constantes!$E$18),0)</f>
        <v>0</v>
      </c>
      <c r="U663" s="121">
        <f>MAX(0,V662+Observaciones!$F662-T663-Constantes!$D$13)</f>
        <v>0</v>
      </c>
      <c r="V663" s="121">
        <f>V662+Observaciones!$F662-T663-S663-U663-W662</f>
        <v>26.001918472856566</v>
      </c>
      <c r="W663" s="121">
        <f>MAX(0,(V663-Constantes!$D$14)*(1-EXP(-Constantes!$D$22)))</f>
        <v>6.9100599360581664E-3</v>
      </c>
      <c r="X663" s="119">
        <f>X662+(Entradas!$E$19*U663-Y662)/(800*Entradas!$D$44)</f>
        <v>0</v>
      </c>
      <c r="Y663" s="119">
        <f>8000*Entradas!$D$45*X663/Constantes!$E$32</f>
        <v>0</v>
      </c>
      <c r="Z663" s="119">
        <f>10*Escenarios!$E$11*T663</f>
        <v>0</v>
      </c>
      <c r="AA663" s="119">
        <f>10*Escenarios!$E$11*Y663</f>
        <v>0</v>
      </c>
      <c r="AB663" s="119">
        <f>0.001*Observaciones!$F662*Escenarios!$E$9</f>
        <v>0</v>
      </c>
      <c r="AC663" s="119">
        <f>Observaciones!$I662</f>
        <v>0</v>
      </c>
      <c r="AD663" s="119">
        <f>MIN(0.0005*ETo!$M662*Escenarios!$E$9*(AH662/Constantes!$E$27)^(2/3),AH662+Z663+AA663+AB663+AC663)</f>
        <v>3.943034862941238</v>
      </c>
      <c r="AE663" s="119">
        <f>MIN(Constantes!$E$26*(AH662/Constantes!$E$27)^(2/3),AH662+Z663+AA663+AB663+AC663-AD663)</f>
        <v>13.889169431827854</v>
      </c>
      <c r="AF663" s="119">
        <f>MIN(Entradas!$E$20,AH662+Z663+AA663+AB663+AC663-AD663-AE663)</f>
        <v>1</v>
      </c>
      <c r="AG663" s="119">
        <f>MAX(0,AH662+Z663+AA663+AB663+AC663-AD663-AE663-AF663-Constantes!$E$27)</f>
        <v>0</v>
      </c>
      <c r="AH663" s="119">
        <f t="shared" si="93"/>
        <v>3839.309380544772</v>
      </c>
      <c r="AI663" s="119">
        <f>(Escenarios!$E$11*S663+0.1*AD663)/(Escenarios!$E$12)</f>
        <v>1.1799510839425065</v>
      </c>
      <c r="AJ663" s="119">
        <f>AG663/10/Escenarios!$E$12</f>
        <v>0</v>
      </c>
      <c r="AK663" s="119">
        <f>(Escenarios!$E$11*U663+0.1*AE663)/(Escenarios!$E$12)</f>
        <v>3.968334123379387E-2</v>
      </c>
      <c r="AL663" s="121">
        <f t="shared" si="94"/>
        <v>95.267352263994894</v>
      </c>
      <c r="AM663" s="121">
        <f>MAX(0,(AL663-Constantes!$D$13)*(1-EXP(-Constantes!$D$23)))</f>
        <v>0.37830573566500547</v>
      </c>
      <c r="AN663" s="121">
        <f>AJ663+W663*Escenarios!$E$11/Escenarios!$E$12+AM663</f>
        <v>0.38511708045911996</v>
      </c>
      <c r="AO663" s="121">
        <f>0.0526*AJ663*Observaciones!$F662^1.218</f>
        <v>0</v>
      </c>
      <c r="AP663" s="121">
        <f>AO663*Constantes!$E$38</f>
        <v>0</v>
      </c>
      <c r="AQ663" s="121">
        <f t="shared" si="95"/>
        <v>0</v>
      </c>
      <c r="AR663" s="15"/>
      <c r="AS663" s="74">
        <v>657</v>
      </c>
      <c r="AT663" s="146">
        <f>ETo!$I662*((1-Constantes!$F$19)*ETo!$K662+ETo!$L662)</f>
        <v>1.9056236566400937</v>
      </c>
      <c r="AU663" s="121">
        <f>MIN(AT663*Constantes!$F$17,0.8*(AX662+Observaciones!$F662-AV663-AW663-Constantes!$D$14))</f>
        <v>1.1888869251023848</v>
      </c>
      <c r="AV663" s="121">
        <f>IF(Observaciones!$F662&gt;0.05*Constantes!$F$18,((Observaciones!$F662-0.05*Constantes!$F$18)^2)/(Observaciones!$F662+0.95*Constantes!$F$18),0)</f>
        <v>0</v>
      </c>
      <c r="AW663" s="121">
        <f>MAX(0,AX662+Observaciones!$F662-AV663-Constantes!$D$13)</f>
        <v>0</v>
      </c>
      <c r="AX663" s="121">
        <f>AX662+Observaciones!$F662-AV663-AU663-AW663-AY662</f>
        <v>25.981669073040479</v>
      </c>
      <c r="AY663" s="121">
        <f>MAX(0,(AX663-Constantes!$D$14)*(1-EXP(-Constantes!$D$22)))</f>
        <v>6.6312804649579712E-3</v>
      </c>
      <c r="AZ663" s="119">
        <f>AZ662+(Entradas!$F$19*AW663-BA662)/(800*Entradas!$D$44)</f>
        <v>0</v>
      </c>
      <c r="BA663" s="119">
        <f>8000*Entradas!$D$45*AZ663/Constantes!$F$32</f>
        <v>0</v>
      </c>
      <c r="BB663" s="119">
        <f>10*Escenarios!$F$11*AV663</f>
        <v>0</v>
      </c>
      <c r="BC663" s="119">
        <f>10*Escenarios!$F$11*BA663</f>
        <v>0</v>
      </c>
      <c r="BD663" s="119">
        <f>0.001*Observaciones!$F662*Escenarios!$F$9</f>
        <v>0</v>
      </c>
      <c r="BE663" s="119">
        <f>Observaciones!$I662</f>
        <v>0</v>
      </c>
      <c r="BF663" s="119">
        <f>MIN(0.0005*ETo!$M662*Escenarios!$F$9*(BJ662/Constantes!$F$27)^(2/3),BJ662+BB663+BE663+BC663+BD663)</f>
        <v>2.3275029202158186</v>
      </c>
      <c r="BG663" s="119">
        <f>MIN(Constantes!$F$26*(BJ662/Constantes!$F$27)^(2/3),BJ662+BB663+BC663+BD663+BE663-BF663)</f>
        <v>8.1985281732553066</v>
      </c>
      <c r="BH663" s="119">
        <f>MIN(Entradas!$F$20,BJ662+BB663+BC663+BD663+BE663-BF663-BG663)</f>
        <v>1</v>
      </c>
      <c r="BI663" s="119">
        <f>MAX(0,BJ662+BB663+BC663+BD663+BE663-BF663-BG663-BH663-Constantes!$F$27)</f>
        <v>0</v>
      </c>
      <c r="BJ663" s="119">
        <f t="shared" si="96"/>
        <v>207.18848118592825</v>
      </c>
      <c r="BK663" s="119">
        <f>(Escenarios!$F$11*AU663+0.1*BF663)/(Escenarios!$F$12)</f>
        <v>1.1276005377257226</v>
      </c>
      <c r="BL663" s="119">
        <f>BI663/10/Escenarios!$F$12</f>
        <v>0</v>
      </c>
      <c r="BM663" s="119">
        <f>(Escenarios!$F$11*AW663+0.1*BG663)/(Escenarios!$F$12)</f>
        <v>2.3424366209300877E-2</v>
      </c>
      <c r="BN663" s="121">
        <f t="shared" si="97"/>
        <v>99.156269417001724</v>
      </c>
      <c r="BO663" s="121">
        <f>MAX(0,(BN663-Constantes!$D$13)*(1-EXP(-Constantes!$D$23)))</f>
        <v>0.40516844864438939</v>
      </c>
      <c r="BP663" s="121">
        <f>BL663+AY663*Escenarios!$F$11/Escenarios!$F$12+BO663</f>
        <v>0.41142079879706406</v>
      </c>
      <c r="BQ663" s="121">
        <f>0.0526*BL663*Observaciones!$F662^1.218</f>
        <v>0</v>
      </c>
      <c r="BR663" s="121">
        <f>BQ663*Constantes!$F$38</f>
        <v>0</v>
      </c>
      <c r="BS663" s="121">
        <f t="shared" si="98"/>
        <v>0</v>
      </c>
      <c r="BT663" s="15"/>
      <c r="BU663" s="74">
        <v>657</v>
      </c>
      <c r="BV663" s="75">
        <f>0.0526*Observaciones!$F662^2.218</f>
        <v>0</v>
      </c>
      <c r="BW663" s="75">
        <f>IF(Observaciones!$F662&gt;0.05*$CA$7,((Observaciones!$F662-0.05*$CA$7)^2)/(Observaciones!$F662+0.95*$CA$7),0)</f>
        <v>0</v>
      </c>
      <c r="BX663" s="75">
        <f>0.0526*BW663*Observaciones!$F662^1.218</f>
        <v>0</v>
      </c>
      <c r="BY663" s="27"/>
      <c r="BZ663" s="27"/>
      <c r="CA663" s="103"/>
      <c r="CB663" s="37"/>
    </row>
    <row r="664" spans="2:80" s="2" customFormat="1" ht="14.5" x14ac:dyDescent="0.35">
      <c r="B664" s="36"/>
      <c r="C664" s="74">
        <v>658</v>
      </c>
      <c r="D664" s="146">
        <f>ETo!$I663*((1-Constantes!$D$19)*ETo!$K663+ETo!$L663)</f>
        <v>1.9077828685368765</v>
      </c>
      <c r="E664" s="75">
        <f>MIN(D664*Constantes!$D$17,0.8*(H663+Observaciones!$F663-F664-G664-Constantes!$D$14))</f>
        <v>0.40660455615434332</v>
      </c>
      <c r="F664" s="75">
        <f>IF(Observaciones!$F663&gt;0.05*Constantes!$D$18,((Observaciones!$F663-0.05*Constantes!$D$18)^2)/(Observaciones!$F663+0.95*Constantes!$D$18),0)</f>
        <v>0</v>
      </c>
      <c r="G664" s="75">
        <f>MAX(0,H663+Observaciones!$F663-F664-Constantes!$D$13)</f>
        <v>0</v>
      </c>
      <c r="H664" s="75">
        <f>H663+Observaciones!$F663-F664-E664-G664-I663</f>
        <v>25.594653832689936</v>
      </c>
      <c r="I664" s="75">
        <f>MAX(0,(H664-Constantes!$D$14)*(1-EXP(-Constantes!$D$22)))</f>
        <v>1.3031272854784337E-3</v>
      </c>
      <c r="J664" s="75">
        <f t="shared" si="90"/>
        <v>88.814931254428629</v>
      </c>
      <c r="K664" s="75">
        <f>MAX(0,(J664-Constantes!$D$13)*(1-EXP(-Constantes!$D$23)))</f>
        <v>0.33373560809926128</v>
      </c>
      <c r="L664" s="75">
        <f t="shared" si="91"/>
        <v>0.33503873538473972</v>
      </c>
      <c r="M664" s="75">
        <f>0.0526*F664*Observaciones!$F663^1.218</f>
        <v>0</v>
      </c>
      <c r="N664" s="75">
        <f>M664*Constantes!$D$38</f>
        <v>0</v>
      </c>
      <c r="O664" s="75">
        <f t="shared" si="92"/>
        <v>0</v>
      </c>
      <c r="P664" s="15"/>
      <c r="Q664" s="120">
        <v>658</v>
      </c>
      <c r="R664" s="146">
        <f>ETo!$I663*((1-Constantes!$E$19)*ETo!$K663+ETo!$L663)</f>
        <v>1.9080488701110283</v>
      </c>
      <c r="S664" s="121">
        <f>MIN(R664*Constantes!$E$17,0.8*(V663+Observaciones!$F663-T664-U664-Constantes!$D$14))</f>
        <v>0.40153477828525014</v>
      </c>
      <c r="T664" s="121">
        <f>IF(Observaciones!$F663&gt;0.05*Constantes!$E$18,((Observaciones!$F663-0.05*Constantes!$E$18)^2)/(Observaciones!$F663+0.95*Constantes!$E$18),0)</f>
        <v>0</v>
      </c>
      <c r="U664" s="121">
        <f>MAX(0,V663+Observaciones!$F663-T664-Constantes!$D$13)</f>
        <v>0</v>
      </c>
      <c r="V664" s="121">
        <f>V663+Observaciones!$F663-T664-S664-U664-W663</f>
        <v>25.593473634635259</v>
      </c>
      <c r="W664" s="121">
        <f>MAX(0,(V664-Constantes!$D$14)*(1-EXP(-Constantes!$D$22)))</f>
        <v>1.2868791501033411E-3</v>
      </c>
      <c r="X664" s="119">
        <f>X663+(Entradas!$E$19*U664-Y663)/(800*Entradas!$D$44)</f>
        <v>0</v>
      </c>
      <c r="Y664" s="119">
        <f>8000*Entradas!$D$45*X664/Constantes!$E$32</f>
        <v>0</v>
      </c>
      <c r="Z664" s="119">
        <f>10*Escenarios!$E$11*T664</f>
        <v>0</v>
      </c>
      <c r="AA664" s="119">
        <f>10*Escenarios!$E$11*Y664</f>
        <v>0</v>
      </c>
      <c r="AB664" s="119">
        <f>0.001*Observaciones!$F663*Escenarios!$E$9</f>
        <v>0</v>
      </c>
      <c r="AC664" s="119">
        <f>Observaciones!$I663</f>
        <v>0</v>
      </c>
      <c r="AD664" s="119">
        <f>MIN(0.0005*ETo!$M663*Escenarios!$E$9*(AH663/Constantes!$E$27)^(2/3),AH663+Z664+AA664+AB664+AC664)</f>
        <v>3.9366356829720508</v>
      </c>
      <c r="AE664" s="119">
        <f>MIN(Constantes!$E$26*(AH663/Constantes!$E$27)^(2/3),AH663+Z664+AA664+AB664+AC664-AD664)</f>
        <v>13.843935749165777</v>
      </c>
      <c r="AF664" s="119">
        <f>MIN(Entradas!$E$20,AH663+Z664+AA664+AB664+AC664-AD664-AE664)</f>
        <v>1</v>
      </c>
      <c r="AG664" s="119">
        <f>MAX(0,AH663+Z664+AA664+AB664+AC664-AD664-AE664-AF664-Constantes!$E$27)</f>
        <v>0</v>
      </c>
      <c r="AH664" s="119">
        <f t="shared" si="93"/>
        <v>3820.5288091126345</v>
      </c>
      <c r="AI664" s="119">
        <f>(Escenarios!$E$11*S664+0.1*AD664)/(Escenarios!$E$12)</f>
        <v>0.40704609768966671</v>
      </c>
      <c r="AJ664" s="119">
        <f>AG664/10/Escenarios!$E$12</f>
        <v>0</v>
      </c>
      <c r="AK664" s="119">
        <f>(Escenarios!$E$11*U664+0.1*AE664)/(Escenarios!$E$12)</f>
        <v>3.9554102140473647E-2</v>
      </c>
      <c r="AL664" s="121">
        <f t="shared" si="94"/>
        <v>94.928600630470356</v>
      </c>
      <c r="AM664" s="121">
        <f>MAX(0,(AL664-Constantes!$D$13)*(1-EXP(-Constantes!$D$23)))</f>
        <v>0.3759658072107232</v>
      </c>
      <c r="AN664" s="121">
        <f>AJ664+W664*Escenarios!$E$11/Escenarios!$E$12+AM664</f>
        <v>0.3772343023729679</v>
      </c>
      <c r="AO664" s="121">
        <f>0.0526*AJ664*Observaciones!$F663^1.218</f>
        <v>0</v>
      </c>
      <c r="AP664" s="121">
        <f>AO664*Constantes!$E$38</f>
        <v>0</v>
      </c>
      <c r="AQ664" s="121">
        <f t="shared" si="95"/>
        <v>0</v>
      </c>
      <c r="AR664" s="15"/>
      <c r="AS664" s="74">
        <v>658</v>
      </c>
      <c r="AT664" s="146">
        <f>ETo!$I663*((1-Constantes!$F$19)*ETo!$K663+ETo!$L663)</f>
        <v>1.9088952387560567</v>
      </c>
      <c r="AU664" s="121">
        <f>MIN(AT664*Constantes!$F$17,0.8*(AX663+Observaciones!$F663-AV664-AW664-Constantes!$D$14))</f>
        <v>0.38533525843238015</v>
      </c>
      <c r="AV664" s="121">
        <f>IF(Observaciones!$F663&gt;0.05*Constantes!$F$18,((Observaciones!$F663-0.05*Constantes!$F$18)^2)/(Observaciones!$F663+0.95*Constantes!$F$18),0)</f>
        <v>0</v>
      </c>
      <c r="AW664" s="121">
        <f>MAX(0,AX663+Observaciones!$F663-AV664-Constantes!$D$13)</f>
        <v>0</v>
      </c>
      <c r="AX664" s="121">
        <f>AX663+Observaciones!$F663-AV664-AU664-AW664-AY663</f>
        <v>25.589702534143139</v>
      </c>
      <c r="AY664" s="121">
        <f>MAX(0,(AX664-Constantes!$D$14)*(1-EXP(-Constantes!$D$22)))</f>
        <v>1.2349612952430875E-3</v>
      </c>
      <c r="AZ664" s="119">
        <f>AZ663+(Entradas!$F$19*AW664-BA663)/(800*Entradas!$D$44)</f>
        <v>0</v>
      </c>
      <c r="BA664" s="119">
        <f>8000*Entradas!$D$45*AZ664/Constantes!$F$32</f>
        <v>0</v>
      </c>
      <c r="BB664" s="119">
        <f>10*Escenarios!$F$11*AV664</f>
        <v>0</v>
      </c>
      <c r="BC664" s="119">
        <f>10*Escenarios!$F$11*BA664</f>
        <v>0</v>
      </c>
      <c r="BD664" s="119">
        <f>0.001*Observaciones!$F663*Escenarios!$F$9</f>
        <v>0</v>
      </c>
      <c r="BE664" s="119">
        <f>Observaciones!$I663</f>
        <v>0</v>
      </c>
      <c r="BF664" s="119">
        <f>MIN(0.0005*ETo!$M663*Escenarios!$F$9*(BJ663/Constantes!$F$27)^(2/3),BJ663+BB664+BE664+BC664+BD664)</f>
        <v>2.2486759787064847</v>
      </c>
      <c r="BG664" s="119">
        <f>MIN(Constantes!$F$26*(BJ663/Constantes!$F$27)^(2/3),BJ663+BB664+BC664+BD664+BE664-BF664)</f>
        <v>7.9079011310496385</v>
      </c>
      <c r="BH664" s="119">
        <f>MIN(Entradas!$F$20,BJ663+BB664+BC664+BD664+BE664-BF664-BG664)</f>
        <v>1</v>
      </c>
      <c r="BI664" s="119">
        <f>MAX(0,BJ663+BB664+BC664+BD664+BE664-BF664-BG664-BH664-Constantes!$F$27)</f>
        <v>0</v>
      </c>
      <c r="BJ664" s="119">
        <f t="shared" si="96"/>
        <v>196.03190407617214</v>
      </c>
      <c r="BK664" s="119">
        <f>(Escenarios!$F$11*AU664+0.1*BF664)/(Escenarios!$F$12)</f>
        <v>0.36974088931826271</v>
      </c>
      <c r="BL664" s="119">
        <f>BI664/10/Escenarios!$F$12</f>
        <v>0</v>
      </c>
      <c r="BM664" s="119">
        <f>(Escenarios!$F$11*AW664+0.1*BG664)/(Escenarios!$F$12)</f>
        <v>2.25940032315704E-2</v>
      </c>
      <c r="BN664" s="121">
        <f t="shared" si="97"/>
        <v>98.77369497158891</v>
      </c>
      <c r="BO664" s="121">
        <f>MAX(0,(BN664-Constantes!$D$13)*(1-EXP(-Constantes!$D$23)))</f>
        <v>0.40252581391702696</v>
      </c>
      <c r="BP664" s="121">
        <f>BL664+AY664*Escenarios!$F$11/Escenarios!$F$12+BO664</f>
        <v>0.40369020599539901</v>
      </c>
      <c r="BQ664" s="121">
        <f>0.0526*BL664*Observaciones!$F663^1.218</f>
        <v>0</v>
      </c>
      <c r="BR664" s="121">
        <f>BQ664*Constantes!$F$38</f>
        <v>0</v>
      </c>
      <c r="BS664" s="121">
        <f t="shared" si="98"/>
        <v>0</v>
      </c>
      <c r="BT664" s="15"/>
      <c r="BU664" s="74">
        <v>658</v>
      </c>
      <c r="BV664" s="75">
        <f>0.0526*Observaciones!$F663^2.218</f>
        <v>0</v>
      </c>
      <c r="BW664" s="75">
        <f>IF(Observaciones!$F663&gt;0.05*$CA$7,((Observaciones!$F663-0.05*$CA$7)^2)/(Observaciones!$F663+0.95*$CA$7),0)</f>
        <v>0</v>
      </c>
      <c r="BX664" s="75">
        <f>0.0526*BW664*Observaciones!$F663^1.218</f>
        <v>0</v>
      </c>
      <c r="BY664" s="27"/>
      <c r="BZ664" s="27"/>
      <c r="CA664" s="103"/>
      <c r="CB664" s="37"/>
    </row>
    <row r="665" spans="2:80" s="2" customFormat="1" ht="14.5" x14ac:dyDescent="0.35">
      <c r="B665" s="36"/>
      <c r="C665" s="74">
        <v>659</v>
      </c>
      <c r="D665" s="146">
        <f>ETo!$I664*((1-Constantes!$D$19)*ETo!$K664+ETo!$L664)</f>
        <v>1.9109342661510877</v>
      </c>
      <c r="E665" s="75">
        <f>MIN(D665*Constantes!$D$17,0.8*(H664+Observaciones!$F664-F665-G665-Constantes!$D$14))</f>
        <v>7.5723066151945781E-2</v>
      </c>
      <c r="F665" s="75">
        <f>IF(Observaciones!$F664&gt;0.05*Constantes!$D$18,((Observaciones!$F664-0.05*Constantes!$D$18)^2)/(Observaciones!$F664+0.95*Constantes!$D$18),0)</f>
        <v>0</v>
      </c>
      <c r="G665" s="75">
        <f>MAX(0,H664+Observaciones!$F664-F665-Constantes!$D$13)</f>
        <v>0</v>
      </c>
      <c r="H665" s="75">
        <f>H664+Observaciones!$F664-F665-E665-G665-I664</f>
        <v>25.517627639252513</v>
      </c>
      <c r="I665" s="75">
        <f>MAX(0,(H665-Constantes!$D$14)*(1-EXP(-Constantes!$D$22)))</f>
        <v>2.426849186737611E-4</v>
      </c>
      <c r="J665" s="75">
        <f t="shared" si="90"/>
        <v>88.481195646329368</v>
      </c>
      <c r="K665" s="75">
        <f>MAX(0,(J665-Constantes!$D$13)*(1-EXP(-Constantes!$D$23)))</f>
        <v>0.33143032786349202</v>
      </c>
      <c r="L665" s="75">
        <f t="shared" si="91"/>
        <v>0.33167301278216577</v>
      </c>
      <c r="M665" s="75">
        <f>0.0526*F665*Observaciones!$F664^1.218</f>
        <v>0</v>
      </c>
      <c r="N665" s="75">
        <f>M665*Constantes!$D$38</f>
        <v>0</v>
      </c>
      <c r="O665" s="75">
        <f t="shared" si="92"/>
        <v>0</v>
      </c>
      <c r="P665" s="15"/>
      <c r="Q665" s="120">
        <v>659</v>
      </c>
      <c r="R665" s="146">
        <f>ETo!$I664*((1-Constantes!$E$19)*ETo!$K664+ETo!$L664)</f>
        <v>1.9112005837974138</v>
      </c>
      <c r="S665" s="121">
        <f>MIN(R665*Constantes!$E$17,0.8*(V664+Observaciones!$F664-T665-U665-Constantes!$D$14))</f>
        <v>7.4778907708204653E-2</v>
      </c>
      <c r="T665" s="121">
        <f>IF(Observaciones!$F664&gt;0.05*Constantes!$E$18,((Observaciones!$F664-0.05*Constantes!$E$18)^2)/(Observaciones!$F664+0.95*Constantes!$E$18),0)</f>
        <v>0</v>
      </c>
      <c r="U665" s="121">
        <f>MAX(0,V664+Observaciones!$F664-T665-Constantes!$D$13)</f>
        <v>0</v>
      </c>
      <c r="V665" s="121">
        <f>V664+Observaciones!$F664-T665-S665-U665-W664</f>
        <v>25.517407847776951</v>
      </c>
      <c r="W665" s="121">
        <f>MAX(0,(V665-Constantes!$D$14)*(1-EXP(-Constantes!$D$22)))</f>
        <v>2.3965898447985914E-4</v>
      </c>
      <c r="X665" s="119">
        <f>X664+(Entradas!$E$19*U665-Y664)/(800*Entradas!$D$44)</f>
        <v>0</v>
      </c>
      <c r="Y665" s="119">
        <f>8000*Entradas!$D$45*X665/Constantes!$E$32</f>
        <v>0</v>
      </c>
      <c r="Z665" s="119">
        <f>10*Escenarios!$E$11*T665</f>
        <v>0</v>
      </c>
      <c r="AA665" s="119">
        <f>10*Escenarios!$E$11*Y665</f>
        <v>0</v>
      </c>
      <c r="AB665" s="119">
        <f>0.001*Observaciones!$F664*Escenarios!$E$9</f>
        <v>0</v>
      </c>
      <c r="AC665" s="119">
        <f>Observaciones!$I664</f>
        <v>0</v>
      </c>
      <c r="AD665" s="119">
        <f>MIN(0.0005*ETo!$M664*Escenarios!$E$9*(AH664/Constantes!$E$27)^(2/3),AH664+Z665+AA665+AB665+AC665)</f>
        <v>3.9299754330385905</v>
      </c>
      <c r="AE665" s="119">
        <f>MIN(Constantes!$E$26*(AH664/Constantes!$E$27)^(2/3),AH664+Z665+AA665+AB665+AC665-AD665)</f>
        <v>13.798752370276311</v>
      </c>
      <c r="AF665" s="119">
        <f>MIN(Entradas!$E$20,AH664+Z665+AA665+AB665+AC665-AD665-AE665)</f>
        <v>1</v>
      </c>
      <c r="AG665" s="119">
        <f>MAX(0,AH664+Z665+AA665+AB665+AC665-AD665-AE665-AF665-Constantes!$E$27)</f>
        <v>0</v>
      </c>
      <c r="AH665" s="119">
        <f t="shared" si="93"/>
        <v>3801.8000813093195</v>
      </c>
      <c r="AI665" s="119">
        <f>(Escenarios!$E$11*S665+0.1*AD665)/(Escenarios!$E$12)</f>
        <v>8.4939138835340558E-2</v>
      </c>
      <c r="AJ665" s="119">
        <f>AG665/10/Escenarios!$E$12</f>
        <v>0</v>
      </c>
      <c r="AK665" s="119">
        <f>(Escenarios!$E$11*U665+0.1*AE665)/(Escenarios!$E$12)</f>
        <v>3.9425006772218038E-2</v>
      </c>
      <c r="AL665" s="121">
        <f t="shared" si="94"/>
        <v>94.592059830031857</v>
      </c>
      <c r="AM665" s="121">
        <f>MAX(0,(AL665-Constantes!$D$13)*(1-EXP(-Constantes!$D$23)))</f>
        <v>0.37364115009607068</v>
      </c>
      <c r="AN665" s="121">
        <f>AJ665+W665*Escenarios!$E$11/Escenarios!$E$12+AM665</f>
        <v>0.37387738538077225</v>
      </c>
      <c r="AO665" s="121">
        <f>0.0526*AJ665*Observaciones!$F664^1.218</f>
        <v>0</v>
      </c>
      <c r="AP665" s="121">
        <f>AO665*Constantes!$E$38</f>
        <v>0</v>
      </c>
      <c r="AQ665" s="121">
        <f t="shared" si="95"/>
        <v>0</v>
      </c>
      <c r="AR665" s="15"/>
      <c r="AS665" s="74">
        <v>659</v>
      </c>
      <c r="AT665" s="146">
        <f>ETo!$I664*((1-Constantes!$F$19)*ETo!$K664+ETo!$L664)</f>
        <v>1.9120479581266334</v>
      </c>
      <c r="AU665" s="121">
        <f>MIN(AT665*Constantes!$F$17,0.8*(AX664+Observaciones!$F664-AV665-AW665-Constantes!$D$14))</f>
        <v>7.1762027314508717E-2</v>
      </c>
      <c r="AV665" s="121">
        <f>IF(Observaciones!$F664&gt;0.05*Constantes!$F$18,((Observaciones!$F664-0.05*Constantes!$F$18)^2)/(Observaciones!$F664+0.95*Constantes!$F$18),0)</f>
        <v>0</v>
      </c>
      <c r="AW665" s="121">
        <f>MAX(0,AX664+Observaciones!$F664-AV665-Constantes!$D$13)</f>
        <v>0</v>
      </c>
      <c r="AX665" s="121">
        <f>AX664+Observaciones!$F664-AV665-AU665-AW665-AY664</f>
        <v>25.516705545533387</v>
      </c>
      <c r="AY665" s="121">
        <f>MAX(0,(AX665-Constantes!$D$14)*(1-EXP(-Constantes!$D$22)))</f>
        <v>2.2999018195773763E-4</v>
      </c>
      <c r="AZ665" s="119">
        <f>AZ664+(Entradas!$F$19*AW665-BA664)/(800*Entradas!$D$44)</f>
        <v>0</v>
      </c>
      <c r="BA665" s="119">
        <f>8000*Entradas!$D$45*AZ665/Constantes!$F$32</f>
        <v>0</v>
      </c>
      <c r="BB665" s="119">
        <f>10*Escenarios!$F$11*AV665</f>
        <v>0</v>
      </c>
      <c r="BC665" s="119">
        <f>10*Escenarios!$F$11*BA665</f>
        <v>0</v>
      </c>
      <c r="BD665" s="119">
        <f>0.001*Observaciones!$F664*Escenarios!$F$9</f>
        <v>0</v>
      </c>
      <c r="BE665" s="119">
        <f>Observaciones!$I664</f>
        <v>0</v>
      </c>
      <c r="BF665" s="119">
        <f>MIN(0.0005*ETo!$M664*Escenarios!$F$9*(BJ664/Constantes!$F$27)^(2/3),BJ664+BB665+BE665+BC665+BD665)</f>
        <v>2.1706277279755395</v>
      </c>
      <c r="BG665" s="119">
        <f>MIN(Constantes!$F$26*(BJ664/Constantes!$F$27)^(2/3),BJ664+BB665+BC665+BD665+BE665-BF665)</f>
        <v>7.6214101122844955</v>
      </c>
      <c r="BH665" s="119">
        <f>MIN(Entradas!$F$20,BJ664+BB665+BC665+BD665+BE665-BF665-BG665)</f>
        <v>1</v>
      </c>
      <c r="BI665" s="119">
        <f>MAX(0,BJ664+BB665+BC665+BD665+BE665-BF665-BG665-BH665-Constantes!$F$27)</f>
        <v>0</v>
      </c>
      <c r="BJ665" s="119">
        <f t="shared" si="96"/>
        <v>185.2398662359121</v>
      </c>
      <c r="BK665" s="119">
        <f>(Escenarios!$F$11*AU665+0.1*BF665)/(Escenarios!$F$12)</f>
        <v>7.3863133547895463E-2</v>
      </c>
      <c r="BL665" s="119">
        <f>BI665/10/Escenarios!$F$12</f>
        <v>0</v>
      </c>
      <c r="BM665" s="119">
        <f>(Escenarios!$F$11*AW665+0.1*BG665)/(Escenarios!$F$12)</f>
        <v>2.1775457463669989E-2</v>
      </c>
      <c r="BN665" s="121">
        <f t="shared" si="97"/>
        <v>98.392944615135562</v>
      </c>
      <c r="BO665" s="121">
        <f>MAX(0,(BN665-Constantes!$D$13)*(1-EXP(-Constantes!$D$23)))</f>
        <v>0.39989577909247526</v>
      </c>
      <c r="BP665" s="121">
        <f>BL665+AY665*Escenarios!$F$11/Escenarios!$F$12+BO665</f>
        <v>0.40011262697832112</v>
      </c>
      <c r="BQ665" s="121">
        <f>0.0526*BL665*Observaciones!$F664^1.218</f>
        <v>0</v>
      </c>
      <c r="BR665" s="121">
        <f>BQ665*Constantes!$F$38</f>
        <v>0</v>
      </c>
      <c r="BS665" s="121">
        <f t="shared" si="98"/>
        <v>0</v>
      </c>
      <c r="BT665" s="15"/>
      <c r="BU665" s="74">
        <v>659</v>
      </c>
      <c r="BV665" s="75">
        <f>0.0526*Observaciones!$F664^2.218</f>
        <v>0</v>
      </c>
      <c r="BW665" s="75">
        <f>IF(Observaciones!$F664&gt;0.05*$CA$7,((Observaciones!$F664-0.05*$CA$7)^2)/(Observaciones!$F664+0.95*$CA$7),0)</f>
        <v>0</v>
      </c>
      <c r="BX665" s="75">
        <f>0.0526*BW665*Observaciones!$F664^1.218</f>
        <v>0</v>
      </c>
      <c r="BY665" s="27"/>
      <c r="BZ665" s="27"/>
      <c r="CA665" s="103"/>
      <c r="CB665" s="37"/>
    </row>
    <row r="666" spans="2:80" s="2" customFormat="1" ht="14.5" x14ac:dyDescent="0.35">
      <c r="B666" s="36"/>
      <c r="C666" s="74">
        <v>660</v>
      </c>
      <c r="D666" s="146">
        <f>ETo!$I665*((1-Constantes!$D$19)*ETo!$K665+ETo!$L665)</f>
        <v>1.9139684079650792</v>
      </c>
      <c r="E666" s="75">
        <f>MIN(D666*Constantes!$D$17,0.8*(H665+Observaciones!$F665-F666-G666-Constantes!$D$14))</f>
        <v>1.4102111402007723E-2</v>
      </c>
      <c r="F666" s="75">
        <f>IF(Observaciones!$F665&gt;0.05*Constantes!$D$18,((Observaciones!$F665-0.05*Constantes!$D$18)^2)/(Observaciones!$F665+0.95*Constantes!$D$18),0)</f>
        <v>0</v>
      </c>
      <c r="G666" s="75">
        <f>MAX(0,H665+Observaciones!$F665-F666-Constantes!$D$13)</f>
        <v>0</v>
      </c>
      <c r="H666" s="75">
        <f>H665+Observaciones!$F665-F666-E666-G666-I665</f>
        <v>25.503282842931831</v>
      </c>
      <c r="I666" s="75">
        <f>MAX(0,(H666-Constantes!$D$14)*(1-EXP(-Constantes!$D$22)))</f>
        <v>4.5195868744361757E-5</v>
      </c>
      <c r="J666" s="75">
        <f t="shared" si="90"/>
        <v>88.149765318465882</v>
      </c>
      <c r="K666" s="75">
        <f>MAX(0,(J666-Constantes!$D$13)*(1-EXP(-Constantes!$D$23)))</f>
        <v>0.3291409713614703</v>
      </c>
      <c r="L666" s="75">
        <f t="shared" si="91"/>
        <v>0.32918616723021465</v>
      </c>
      <c r="M666" s="75">
        <f>0.0526*F666*Observaciones!$F665^1.218</f>
        <v>0</v>
      </c>
      <c r="N666" s="75">
        <f>M666*Constantes!$D$38</f>
        <v>0</v>
      </c>
      <c r="O666" s="75">
        <f t="shared" si="92"/>
        <v>0</v>
      </c>
      <c r="P666" s="15"/>
      <c r="Q666" s="120">
        <v>660</v>
      </c>
      <c r="R666" s="146">
        <f>ETo!$I665*((1-Constantes!$E$19)*ETo!$K665+ETo!$L665)</f>
        <v>1.9142350299233064</v>
      </c>
      <c r="S666" s="121">
        <f>MIN(R666*Constantes!$E$17,0.8*(V665+Observaciones!$F665-T666-U666-Constantes!$D$14))</f>
        <v>1.3926278221558164E-2</v>
      </c>
      <c r="T666" s="121">
        <f>IF(Observaciones!$F665&gt;0.05*Constantes!$E$18,((Observaciones!$F665-0.05*Constantes!$E$18)^2)/(Observaciones!$F665+0.95*Constantes!$E$18),0)</f>
        <v>0</v>
      </c>
      <c r="U666" s="121">
        <f>MAX(0,V665+Observaciones!$F665-T666-Constantes!$D$13)</f>
        <v>0</v>
      </c>
      <c r="V666" s="121">
        <f>V665+Observaciones!$F665-T666-S666-U666-W665</f>
        <v>25.503241910570914</v>
      </c>
      <c r="W666" s="121">
        <f>MAX(0,(V666-Constantes!$D$14)*(1-EXP(-Constantes!$D$22)))</f>
        <v>4.4632340835824376E-5</v>
      </c>
      <c r="X666" s="119">
        <f>X665+(Entradas!$E$19*U666-Y665)/(800*Entradas!$D$44)</f>
        <v>0</v>
      </c>
      <c r="Y666" s="119">
        <f>8000*Entradas!$D$45*X666/Constantes!$E$32</f>
        <v>0</v>
      </c>
      <c r="Z666" s="119">
        <f>10*Escenarios!$E$11*T666</f>
        <v>0</v>
      </c>
      <c r="AA666" s="119">
        <f>10*Escenarios!$E$11*Y666</f>
        <v>0</v>
      </c>
      <c r="AB666" s="119">
        <f>0.001*Observaciones!$F665*Escenarios!$E$9</f>
        <v>0</v>
      </c>
      <c r="AC666" s="119">
        <f>Observaciones!$I665</f>
        <v>0</v>
      </c>
      <c r="AD666" s="119">
        <f>MIN(0.0005*ETo!$M665*Escenarios!$E$9*(AH665/Constantes!$E$27)^(2/3),AH665+Z666+AA666+AB666+AC666)</f>
        <v>3.9230597011073813</v>
      </c>
      <c r="AE666" s="119">
        <f>MIN(Constantes!$E$26*(AH665/Constantes!$E$27)^(2/3),AH665+Z666+AA666+AB666+AC666-AD666)</f>
        <v>13.753619929742609</v>
      </c>
      <c r="AF666" s="119">
        <f>MIN(Entradas!$E$20,AH665+Z666+AA666+AB666+AC666-AD666-AE666)</f>
        <v>1</v>
      </c>
      <c r="AG666" s="119">
        <f>MAX(0,AH665+Z666+AA666+AB666+AC666-AD666-AE666-AF666-Constantes!$E$27)</f>
        <v>0</v>
      </c>
      <c r="AH666" s="119">
        <f t="shared" si="93"/>
        <v>3783.1234016784697</v>
      </c>
      <c r="AI666" s="119">
        <f>(Escenarios!$E$11*S666+0.1*AD666)/(Escenarios!$E$12)</f>
        <v>2.4936073392985567E-2</v>
      </c>
      <c r="AJ666" s="119">
        <f>AG666/10/Escenarios!$E$12</f>
        <v>0</v>
      </c>
      <c r="AK666" s="119">
        <f>(Escenarios!$E$11*U666+0.1*AE666)/(Escenarios!$E$12)</f>
        <v>3.9296056942121738E-2</v>
      </c>
      <c r="AL666" s="121">
        <f t="shared" si="94"/>
        <v>94.257714736877901</v>
      </c>
      <c r="AM666" s="121">
        <f>MAX(0,(AL666-Constantes!$D$13)*(1-EXP(-Constantes!$D$23)))</f>
        <v>0.37133165983950511</v>
      </c>
      <c r="AN666" s="121">
        <f>AJ666+W666*Escenarios!$E$11/Escenarios!$E$12+AM666</f>
        <v>0.37137565457547184</v>
      </c>
      <c r="AO666" s="121">
        <f>0.0526*AJ666*Observaciones!$F665^1.218</f>
        <v>0</v>
      </c>
      <c r="AP666" s="121">
        <f>AO666*Constantes!$E$38</f>
        <v>0</v>
      </c>
      <c r="AQ666" s="121">
        <f t="shared" si="95"/>
        <v>0</v>
      </c>
      <c r="AR666" s="15"/>
      <c r="AS666" s="74">
        <v>660</v>
      </c>
      <c r="AT666" s="146">
        <f>ETo!$I665*((1-Constantes!$F$19)*ETo!$K665+ETo!$L665)</f>
        <v>1.9150833725176668</v>
      </c>
      <c r="AU666" s="121">
        <f>MIN(AT666*Constantes!$F$17,0.8*(AX665+Observaciones!$F665-AV666-AW666-Constantes!$D$14))</f>
        <v>1.3364436426707017E-2</v>
      </c>
      <c r="AV666" s="121">
        <f>IF(Observaciones!$F665&gt;0.05*Constantes!$F$18,((Observaciones!$F665-0.05*Constantes!$F$18)^2)/(Observaciones!$F665+0.95*Constantes!$F$18),0)</f>
        <v>0</v>
      </c>
      <c r="AW666" s="121">
        <f>MAX(0,AX665+Observaciones!$F665-AV666-Constantes!$D$13)</f>
        <v>0</v>
      </c>
      <c r="AX666" s="121">
        <f>AX665+Observaciones!$F665-AV666-AU666-AW666-AY665</f>
        <v>25.503111118924725</v>
      </c>
      <c r="AY666" s="121">
        <f>MAX(0,(AX666-Constantes!$D$14)*(1-EXP(-Constantes!$D$22)))</f>
        <v>4.2831693592940261E-5</v>
      </c>
      <c r="AZ666" s="119">
        <f>AZ665+(Entradas!$F$19*AW666-BA665)/(800*Entradas!$D$44)</f>
        <v>0</v>
      </c>
      <c r="BA666" s="119">
        <f>8000*Entradas!$D$45*AZ666/Constantes!$F$32</f>
        <v>0</v>
      </c>
      <c r="BB666" s="119">
        <f>10*Escenarios!$F$11*AV666</f>
        <v>0</v>
      </c>
      <c r="BC666" s="119">
        <f>10*Escenarios!$F$11*BA666</f>
        <v>0</v>
      </c>
      <c r="BD666" s="119">
        <f>0.001*Observaciones!$F665*Escenarios!$F$9</f>
        <v>0</v>
      </c>
      <c r="BE666" s="119">
        <f>Observaciones!$I665</f>
        <v>0</v>
      </c>
      <c r="BF666" s="119">
        <f>MIN(0.0005*ETo!$M665*Escenarios!$F$9*(BJ665/Constantes!$F$27)^(2/3),BJ665+BB666+BE666+BC666+BD666)</f>
        <v>2.0933814140005067</v>
      </c>
      <c r="BG666" s="119">
        <f>MIN(Constantes!$F$26*(BJ665/Constantes!$F$27)^(2/3),BJ665+BB666+BC666+BD666+BE666-BF666)</f>
        <v>7.3390604603909013</v>
      </c>
      <c r="BH666" s="119">
        <f>MIN(Entradas!$F$20,BJ665+BB666+BC666+BD666+BE666-BF666-BG666)</f>
        <v>1</v>
      </c>
      <c r="BI666" s="119">
        <f>MAX(0,BJ665+BB666+BC666+BD666+BE666-BF666-BG666-BH666-Constantes!$F$27)</f>
        <v>0</v>
      </c>
      <c r="BJ666" s="119">
        <f t="shared" si="96"/>
        <v>174.8074243615207</v>
      </c>
      <c r="BK666" s="119">
        <f>(Escenarios!$F$11*AU666+0.1*BF666)/(Escenarios!$F$12)</f>
        <v>1.8581844099468066E-2</v>
      </c>
      <c r="BL666" s="119">
        <f>BI666/10/Escenarios!$F$12</f>
        <v>0</v>
      </c>
      <c r="BM666" s="119">
        <f>(Escenarios!$F$11*AW666+0.1*BG666)/(Escenarios!$F$12)</f>
        <v>2.0968744172545434E-2</v>
      </c>
      <c r="BN666" s="121">
        <f t="shared" si="97"/>
        <v>98.014017580215636</v>
      </c>
      <c r="BO666" s="121">
        <f>MAX(0,(BN666-Constantes!$D$13)*(1-EXP(-Constantes!$D$23)))</f>
        <v>0.3972783388697354</v>
      </c>
      <c r="BP666" s="121">
        <f>BL666+AY666*Escenarios!$F$11/Escenarios!$F$12+BO666</f>
        <v>0.39731872303798016</v>
      </c>
      <c r="BQ666" s="121">
        <f>0.0526*BL666*Observaciones!$F665^1.218</f>
        <v>0</v>
      </c>
      <c r="BR666" s="121">
        <f>BQ666*Constantes!$F$38</f>
        <v>0</v>
      </c>
      <c r="BS666" s="121">
        <f t="shared" si="98"/>
        <v>0</v>
      </c>
      <c r="BT666" s="15"/>
      <c r="BU666" s="74">
        <v>660</v>
      </c>
      <c r="BV666" s="75">
        <f>0.0526*Observaciones!$F665^2.218</f>
        <v>0</v>
      </c>
      <c r="BW666" s="75">
        <f>IF(Observaciones!$F665&gt;0.05*$CA$7,((Observaciones!$F665-0.05*$CA$7)^2)/(Observaciones!$F665+0.95*$CA$7),0)</f>
        <v>0</v>
      </c>
      <c r="BX666" s="75">
        <f>0.0526*BW666*Observaciones!$F665^1.218</f>
        <v>0</v>
      </c>
      <c r="BY666" s="27"/>
      <c r="BZ666" s="27"/>
      <c r="CA666" s="103"/>
      <c r="CB666" s="37"/>
    </row>
    <row r="667" spans="2:80" s="2" customFormat="1" ht="14.5" x14ac:dyDescent="0.35">
      <c r="B667" s="36"/>
      <c r="C667" s="74">
        <v>661</v>
      </c>
      <c r="D667" s="146">
        <f>ETo!$I666*((1-Constantes!$D$19)*ETo!$K666+ETo!$L666)</f>
        <v>1.9168869396063573</v>
      </c>
      <c r="E667" s="75">
        <f>MIN(D667*Constantes!$D$17,0.8*(H666+Observaciones!$F666-F667-G667-Constantes!$D$14))</f>
        <v>2.6262743454623207E-3</v>
      </c>
      <c r="F667" s="75">
        <f>IF(Observaciones!$F666&gt;0.05*Constantes!$D$18,((Observaciones!$F666-0.05*Constantes!$D$18)^2)/(Observaciones!$F666+0.95*Constantes!$D$18),0)</f>
        <v>0</v>
      </c>
      <c r="G667" s="75">
        <f>MAX(0,H666+Observaciones!$F666-F667-Constantes!$D$13)</f>
        <v>0</v>
      </c>
      <c r="H667" s="75">
        <f>H666+Observaciones!$F666-F667-E667-G667-I666</f>
        <v>25.500611372717625</v>
      </c>
      <c r="I667" s="75">
        <f>MAX(0,(H667-Constantes!$D$14)*(1-EXP(-Constantes!$D$22)))</f>
        <v>8.4169488681911868E-6</v>
      </c>
      <c r="J667" s="75">
        <f t="shared" si="90"/>
        <v>87.820624347104413</v>
      </c>
      <c r="K667" s="75">
        <f>MAX(0,(J667-Constantes!$D$13)*(1-EXP(-Constantes!$D$23)))</f>
        <v>0.32686742859993256</v>
      </c>
      <c r="L667" s="75">
        <f t="shared" si="91"/>
        <v>0.32687584554880078</v>
      </c>
      <c r="M667" s="75">
        <f>0.0526*F667*Observaciones!$F666^1.218</f>
        <v>0</v>
      </c>
      <c r="N667" s="75">
        <f>M667*Constantes!$D$38</f>
        <v>0</v>
      </c>
      <c r="O667" s="75">
        <f t="shared" si="92"/>
        <v>0</v>
      </c>
      <c r="P667" s="15"/>
      <c r="Q667" s="120">
        <v>661</v>
      </c>
      <c r="R667" s="146">
        <f>ETo!$I666*((1-Constantes!$E$19)*ETo!$K666+ETo!$L666)</f>
        <v>1.9171538542812627</v>
      </c>
      <c r="S667" s="121">
        <f>MIN(R667*Constantes!$E$17,0.8*(V666+Observaciones!$F666-T667-U667-Constantes!$D$14))</f>
        <v>2.5935284567282224E-3</v>
      </c>
      <c r="T667" s="121">
        <f>IF(Observaciones!$F666&gt;0.05*Constantes!$E$18,((Observaciones!$F666-0.05*Constantes!$E$18)^2)/(Observaciones!$F666+0.95*Constantes!$E$18),0)</f>
        <v>0</v>
      </c>
      <c r="U667" s="121">
        <f>MAX(0,V666+Observaciones!$F666-T667-Constantes!$D$13)</f>
        <v>0</v>
      </c>
      <c r="V667" s="121">
        <f>V666+Observaciones!$F666-T667-S667-U667-W666</f>
        <v>25.500603749773351</v>
      </c>
      <c r="W667" s="121">
        <f>MAX(0,(V667-Constantes!$D$14)*(1-EXP(-Constantes!$D$22)))</f>
        <v>8.312001541739922E-6</v>
      </c>
      <c r="X667" s="119">
        <f>X666+(Entradas!$E$19*U667-Y666)/(800*Entradas!$D$44)</f>
        <v>0</v>
      </c>
      <c r="Y667" s="119">
        <f>8000*Entradas!$D$45*X667/Constantes!$E$32</f>
        <v>0</v>
      </c>
      <c r="Z667" s="119">
        <f>10*Escenarios!$E$11*T667</f>
        <v>0</v>
      </c>
      <c r="AA667" s="119">
        <f>10*Escenarios!$E$11*Y667</f>
        <v>0</v>
      </c>
      <c r="AB667" s="119">
        <f>0.001*Observaciones!$F666*Escenarios!$E$9</f>
        <v>0</v>
      </c>
      <c r="AC667" s="119">
        <f>Observaciones!$I666</f>
        <v>0</v>
      </c>
      <c r="AD667" s="119">
        <f>MIN(0.0005*ETo!$M666*Escenarios!$E$9*(AH666/Constantes!$E$27)^(2/3),AH666+Z667+AA667+AB667+AC667)</f>
        <v>3.9158942006877724</v>
      </c>
      <c r="AE667" s="119">
        <f>MIN(Constantes!$E$26*(AH666/Constantes!$E$27)^(2/3),AH666+Z667+AA667+AB667+AC667-AD667)</f>
        <v>13.708539051225447</v>
      </c>
      <c r="AF667" s="119">
        <f>MIN(Entradas!$E$20,AH666+Z667+AA667+AB667+AC667-AD667-AE667)</f>
        <v>1</v>
      </c>
      <c r="AG667" s="119">
        <f>MAX(0,AH666+Z667+AA667+AB667+AC667-AD667-AE667-AF667-Constantes!$E$27)</f>
        <v>0</v>
      </c>
      <c r="AH667" s="119">
        <f t="shared" si="93"/>
        <v>3764.4989684265561</v>
      </c>
      <c r="AI667" s="119">
        <f>(Escenarios!$E$11*S667+0.1*AD667)/(Escenarios!$E$12)</f>
        <v>1.3744747195025742E-2</v>
      </c>
      <c r="AJ667" s="119">
        <f>AG667/10/Escenarios!$E$12</f>
        <v>0</v>
      </c>
      <c r="AK667" s="119">
        <f>(Escenarios!$E$11*U667+0.1*AE667)/(Escenarios!$E$12)</f>
        <v>3.916725443207271E-2</v>
      </c>
      <c r="AL667" s="121">
        <f t="shared" si="94"/>
        <v>93.925550331470475</v>
      </c>
      <c r="AM667" s="121">
        <f>MAX(0,(AL667-Constantes!$D$13)*(1-EXP(-Constantes!$D$23)))</f>
        <v>0.36903723269349903</v>
      </c>
      <c r="AN667" s="121">
        <f>AJ667+W667*Escenarios!$E$11/Escenarios!$E$12+AM667</f>
        <v>0.36904542595216161</v>
      </c>
      <c r="AO667" s="121">
        <f>0.0526*AJ667*Observaciones!$F666^1.218</f>
        <v>0</v>
      </c>
      <c r="AP667" s="121">
        <f>AO667*Constantes!$E$38</f>
        <v>0</v>
      </c>
      <c r="AQ667" s="121">
        <f t="shared" si="95"/>
        <v>0</v>
      </c>
      <c r="AR667" s="15"/>
      <c r="AS667" s="74">
        <v>661</v>
      </c>
      <c r="AT667" s="146">
        <f>ETo!$I666*((1-Constantes!$F$19)*ETo!$K666+ETo!$L666)</f>
        <v>1.9180031282468728</v>
      </c>
      <c r="AU667" s="121">
        <f>MIN(AT667*Constantes!$F$17,0.8*(AX666+Observaciones!$F666-AV667-AW667-Constantes!$D$14))</f>
        <v>2.4888951397770143E-3</v>
      </c>
      <c r="AV667" s="121">
        <f>IF(Observaciones!$F666&gt;0.05*Constantes!$F$18,((Observaciones!$F666-0.05*Constantes!$F$18)^2)/(Observaciones!$F666+0.95*Constantes!$F$18),0)</f>
        <v>0</v>
      </c>
      <c r="AW667" s="121">
        <f>MAX(0,AX666+Observaciones!$F666-AV667-Constantes!$D$13)</f>
        <v>0</v>
      </c>
      <c r="AX667" s="121">
        <f>AX666+Observaciones!$F666-AV667-AU667-AW667-AY666</f>
        <v>25.500579392091353</v>
      </c>
      <c r="AY667" s="121">
        <f>MAX(0,(AX667-Constantes!$D$14)*(1-EXP(-Constantes!$D$22)))</f>
        <v>7.9766621358221808E-6</v>
      </c>
      <c r="AZ667" s="119">
        <f>AZ666+(Entradas!$F$19*AW667-BA666)/(800*Entradas!$D$44)</f>
        <v>0</v>
      </c>
      <c r="BA667" s="119">
        <f>8000*Entradas!$D$45*AZ667/Constantes!$F$32</f>
        <v>0</v>
      </c>
      <c r="BB667" s="119">
        <f>10*Escenarios!$F$11*AV667</f>
        <v>0</v>
      </c>
      <c r="BC667" s="119">
        <f>10*Escenarios!$F$11*BA667</f>
        <v>0</v>
      </c>
      <c r="BD667" s="119">
        <f>0.001*Observaciones!$F666*Escenarios!$F$9</f>
        <v>0</v>
      </c>
      <c r="BE667" s="119">
        <f>Observaciones!$I666</f>
        <v>0</v>
      </c>
      <c r="BF667" s="119">
        <f>MIN(0.0005*ETo!$M666*Escenarios!$F$9*(BJ666/Constantes!$F$27)^(2/3),BJ666+BB667+BE667+BC667+BD667)</f>
        <v>2.0169595333590209</v>
      </c>
      <c r="BG667" s="119">
        <f>MIN(Constantes!$F$26*(BJ666/Constantes!$F$27)^(2/3),BJ666+BB667+BC667+BD667+BE667-BF667)</f>
        <v>7.060856884983596</v>
      </c>
      <c r="BH667" s="119">
        <f>MIN(Entradas!$F$20,BJ666+BB667+BC667+BD667+BE667-BF667-BG667)</f>
        <v>1</v>
      </c>
      <c r="BI667" s="119">
        <f>MAX(0,BJ666+BB667+BC667+BD667+BE667-BF667-BG667-BH667-Constantes!$F$27)</f>
        <v>0</v>
      </c>
      <c r="BJ667" s="119">
        <f t="shared" si="96"/>
        <v>164.72960794317808</v>
      </c>
      <c r="BK667" s="119">
        <f>(Escenarios!$F$11*AU667+0.1*BF667)/(Escenarios!$F$12)</f>
        <v>8.1094140842441018E-3</v>
      </c>
      <c r="BL667" s="119">
        <f>BI667/10/Escenarios!$F$12</f>
        <v>0</v>
      </c>
      <c r="BM667" s="119">
        <f>(Escenarios!$F$11*AW667+0.1*BG667)/(Escenarios!$F$12)</f>
        <v>2.0173876814238847E-2</v>
      </c>
      <c r="BN667" s="121">
        <f t="shared" si="97"/>
        <v>97.636913118160138</v>
      </c>
      <c r="BO667" s="121">
        <f>MAX(0,(BN667-Constantes!$D$13)*(1-EXP(-Constantes!$D$23)))</f>
        <v>0.39467348807737296</v>
      </c>
      <c r="BP667" s="121">
        <f>BL667+AY667*Escenarios!$F$11/Escenarios!$F$12+BO667</f>
        <v>0.39468100893024388</v>
      </c>
      <c r="BQ667" s="121">
        <f>0.0526*BL667*Observaciones!$F666^1.218</f>
        <v>0</v>
      </c>
      <c r="BR667" s="121">
        <f>BQ667*Constantes!$F$38</f>
        <v>0</v>
      </c>
      <c r="BS667" s="121">
        <f t="shared" si="98"/>
        <v>0</v>
      </c>
      <c r="BT667" s="15"/>
      <c r="BU667" s="74">
        <v>661</v>
      </c>
      <c r="BV667" s="75">
        <f>0.0526*Observaciones!$F666^2.218</f>
        <v>0</v>
      </c>
      <c r="BW667" s="75">
        <f>IF(Observaciones!$F666&gt;0.05*$CA$7,((Observaciones!$F666-0.05*$CA$7)^2)/(Observaciones!$F666+0.95*$CA$7),0)</f>
        <v>0</v>
      </c>
      <c r="BX667" s="75">
        <f>0.0526*BW667*Observaciones!$F666^1.218</f>
        <v>0</v>
      </c>
      <c r="BY667" s="27"/>
      <c r="BZ667" s="27"/>
      <c r="CA667" s="103"/>
      <c r="CB667" s="37"/>
    </row>
    <row r="668" spans="2:80" s="2" customFormat="1" ht="14.5" x14ac:dyDescent="0.35">
      <c r="B668" s="36"/>
      <c r="C668" s="74">
        <v>662</v>
      </c>
      <c r="D668" s="146">
        <f>ETo!$I667*((1-Constantes!$D$19)*ETo!$K667+ETo!$L667)</f>
        <v>1.8986831577985885</v>
      </c>
      <c r="E668" s="75">
        <f>MIN(D668*Constantes!$D$17,0.8*(H667+Observaciones!$F667-F668-G668-Constantes!$D$14))</f>
        <v>4.8909817409708016E-4</v>
      </c>
      <c r="F668" s="75">
        <f>IF(Observaciones!$F667&gt;0.05*Constantes!$D$18,((Observaciones!$F667-0.05*Constantes!$D$18)^2)/(Observaciones!$F667+0.95*Constantes!$D$18),0)</f>
        <v>0</v>
      </c>
      <c r="G668" s="75">
        <f>MAX(0,H667+Observaciones!$F667-F668-Constantes!$D$13)</f>
        <v>0</v>
      </c>
      <c r="H668" s="75">
        <f>H667+Observaciones!$F667-F668-E668-G668-I667</f>
        <v>25.500113857594659</v>
      </c>
      <c r="I668" s="75">
        <f>MAX(0,(H668-Constantes!$D$14)*(1-EXP(-Constantes!$D$22)))</f>
        <v>1.5675111512981729E-6</v>
      </c>
      <c r="J668" s="75">
        <f t="shared" si="90"/>
        <v>87.493756918504474</v>
      </c>
      <c r="K668" s="75">
        <f>MAX(0,(J668-Constantes!$D$13)*(1-EXP(-Constantes!$D$23)))</f>
        <v>0.32460959034539411</v>
      </c>
      <c r="L668" s="75">
        <f t="shared" si="91"/>
        <v>0.32461115785654543</v>
      </c>
      <c r="M668" s="75">
        <f>0.0526*F668*Observaciones!$F667^1.218</f>
        <v>0</v>
      </c>
      <c r="N668" s="75">
        <f>M668*Constantes!$D$38</f>
        <v>0</v>
      </c>
      <c r="O668" s="75">
        <f t="shared" si="92"/>
        <v>0</v>
      </c>
      <c r="P668" s="15"/>
      <c r="Q668" s="120">
        <v>662</v>
      </c>
      <c r="R668" s="146">
        <f>ETo!$I667*((1-Constantes!$E$19)*ETo!$K667+ETo!$L667)</f>
        <v>1.8989473232099716</v>
      </c>
      <c r="S668" s="121">
        <f>MIN(R668*Constantes!$E$17,0.8*(V667+Observaciones!$F667-T668-U668-Constantes!$D$14))</f>
        <v>4.8299981867785393E-4</v>
      </c>
      <c r="T668" s="121">
        <f>IF(Observaciones!$F667&gt;0.05*Constantes!$E$18,((Observaciones!$F667-0.05*Constantes!$E$18)^2)/(Observaciones!$F667+0.95*Constantes!$E$18),0)</f>
        <v>0</v>
      </c>
      <c r="U668" s="121">
        <f>MAX(0,V667+Observaciones!$F667-T668-Constantes!$D$13)</f>
        <v>0</v>
      </c>
      <c r="V668" s="121">
        <f>V667+Observaciones!$F667-T668-S668-U668-W667</f>
        <v>25.500112437953131</v>
      </c>
      <c r="W668" s="121">
        <f>MAX(0,(V668-Constantes!$D$14)*(1-EXP(-Constantes!$D$22)))</f>
        <v>1.5479665268702278E-6</v>
      </c>
      <c r="X668" s="119">
        <f>X667+(Entradas!$E$19*U668-Y667)/(800*Entradas!$D$44)</f>
        <v>0</v>
      </c>
      <c r="Y668" s="119">
        <f>8000*Entradas!$D$45*X668/Constantes!$E$32</f>
        <v>0</v>
      </c>
      <c r="Z668" s="119">
        <f>10*Escenarios!$E$11*T668</f>
        <v>0</v>
      </c>
      <c r="AA668" s="119">
        <f>10*Escenarios!$E$11*Y668</f>
        <v>0</v>
      </c>
      <c r="AB668" s="119">
        <f>0.001*Observaciones!$F667*Escenarios!$E$9</f>
        <v>0</v>
      </c>
      <c r="AC668" s="119">
        <f>Observaciones!$I667</f>
        <v>0</v>
      </c>
      <c r="AD668" s="119">
        <f>MIN(0.0005*ETo!$M667*Escenarios!$E$9*(AH667/Constantes!$E$27)^(2/3),AH667+Z668+AA668+AB668+AC668)</f>
        <v>3.865460750038459</v>
      </c>
      <c r="AE668" s="119">
        <f>MIN(Constantes!$E$26*(AH667/Constantes!$E$27)^(2/3),AH667+Z668+AA668+AB668+AC668-AD668)</f>
        <v>13.663510347100745</v>
      </c>
      <c r="AF668" s="119">
        <f>MIN(Entradas!$E$20,AH667+Z668+AA668+AB668+AC668-AD668-AE668)</f>
        <v>1</v>
      </c>
      <c r="AG668" s="119">
        <f>MAX(0,AH667+Z668+AA668+AB668+AC668-AD668-AE668-AF668-Constantes!$E$27)</f>
        <v>0</v>
      </c>
      <c r="AH668" s="119">
        <f t="shared" si="93"/>
        <v>3745.9699973294169</v>
      </c>
      <c r="AI668" s="119">
        <f>(Escenarios!$E$11*S668+0.1*AD668)/(Escenarios!$E$12)</f>
        <v>1.1520273392806625E-2</v>
      </c>
      <c r="AJ668" s="119">
        <f>AG668/10/Escenarios!$E$12</f>
        <v>0</v>
      </c>
      <c r="AK668" s="119">
        <f>(Escenarios!$E$11*U668+0.1*AE668)/(Escenarios!$E$12)</f>
        <v>3.9038600991716417E-2</v>
      </c>
      <c r="AL668" s="121">
        <f t="shared" si="94"/>
        <v>93.595551699768691</v>
      </c>
      <c r="AM668" s="121">
        <f>MAX(0,(AL668-Constantes!$D$13)*(1-EXP(-Constantes!$D$23)))</f>
        <v>0.36675776563924706</v>
      </c>
      <c r="AN668" s="121">
        <f>AJ668+W668*Escenarios!$E$11/Escenarios!$E$12+AM668</f>
        <v>0.3667592914919664</v>
      </c>
      <c r="AO668" s="121">
        <f>0.0526*AJ668*Observaciones!$F667^1.218</f>
        <v>0</v>
      </c>
      <c r="AP668" s="121">
        <f>AO668*Constantes!$E$38</f>
        <v>0</v>
      </c>
      <c r="AQ668" s="121">
        <f t="shared" si="95"/>
        <v>0</v>
      </c>
      <c r="AR668" s="15"/>
      <c r="AS668" s="74">
        <v>662</v>
      </c>
      <c r="AT668" s="146">
        <f>ETo!$I667*((1-Constantes!$F$19)*ETo!$K667+ETo!$L667)</f>
        <v>1.8997878495189189</v>
      </c>
      <c r="AU668" s="121">
        <f>MIN(AT668*Constantes!$F$17,0.8*(AX667+Observaciones!$F667-AV668-AW668-Constantes!$D$14))</f>
        <v>4.6351367307977402E-4</v>
      </c>
      <c r="AV668" s="121">
        <f>IF(Observaciones!$F667&gt;0.05*Constantes!$F$18,((Observaciones!$F667-0.05*Constantes!$F$18)^2)/(Observaciones!$F667+0.95*Constantes!$F$18),0)</f>
        <v>0</v>
      </c>
      <c r="AW668" s="121">
        <f>MAX(0,AX667+Observaciones!$F667-AV668-Constantes!$D$13)</f>
        <v>0</v>
      </c>
      <c r="AX668" s="121">
        <f>AX667+Observaciones!$F667-AV668-AU668-AW668-AY667</f>
        <v>25.500107901756138</v>
      </c>
      <c r="AY668" s="121">
        <f>MAX(0,(AX668-Constantes!$D$14)*(1-EXP(-Constantes!$D$22)))</f>
        <v>1.4855153623892864E-6</v>
      </c>
      <c r="AZ668" s="119">
        <f>AZ667+(Entradas!$F$19*AW668-BA667)/(800*Entradas!$D$44)</f>
        <v>0</v>
      </c>
      <c r="BA668" s="119">
        <f>8000*Entradas!$D$45*AZ668/Constantes!$F$32</f>
        <v>0</v>
      </c>
      <c r="BB668" s="119">
        <f>10*Escenarios!$F$11*AV668</f>
        <v>0</v>
      </c>
      <c r="BC668" s="119">
        <f>10*Escenarios!$F$11*BA668</f>
        <v>0</v>
      </c>
      <c r="BD668" s="119">
        <f>0.001*Observaciones!$F667*Escenarios!$F$9</f>
        <v>0</v>
      </c>
      <c r="BE668" s="119">
        <f>Observaciones!$I667</f>
        <v>0</v>
      </c>
      <c r="BF668" s="119">
        <f>MIN(0.0005*ETo!$M667*Escenarios!$F$9*(BJ667/Constantes!$F$27)^(2/3),BJ667+BB668+BE668+BC668+BD668)</f>
        <v>1.9200133453685773</v>
      </c>
      <c r="BG668" s="119">
        <f>MIN(Constantes!$F$26*(BJ667/Constantes!$F$27)^(2/3),BJ667+BB668+BC668+BD668+BE668-BF668)</f>
        <v>6.7868034129577071</v>
      </c>
      <c r="BH668" s="119">
        <f>MIN(Entradas!$F$20,BJ667+BB668+BC668+BD668+BE668-BF668-BG668)</f>
        <v>1</v>
      </c>
      <c r="BI668" s="119">
        <f>MAX(0,BJ667+BB668+BC668+BD668+BE668-BF668-BG668-BH668-Constantes!$F$27)</f>
        <v>0</v>
      </c>
      <c r="BJ668" s="119">
        <f t="shared" si="96"/>
        <v>155.0227911848518</v>
      </c>
      <c r="BK668" s="119">
        <f>(Escenarios!$F$11*AU668+0.1*BF668)/(Escenarios!$F$12)</f>
        <v>5.9227795928140084E-3</v>
      </c>
      <c r="BL668" s="119">
        <f>BI668/10/Escenarios!$F$12</f>
        <v>0</v>
      </c>
      <c r="BM668" s="119">
        <f>(Escenarios!$F$11*AW668+0.1*BG668)/(Escenarios!$F$12)</f>
        <v>1.9390866894164877E-2</v>
      </c>
      <c r="BN668" s="121">
        <f t="shared" si="97"/>
        <v>97.261630496976935</v>
      </c>
      <c r="BO668" s="121">
        <f>MAX(0,(BN668-Constantes!$D$13)*(1-EXP(-Constantes!$D$23)))</f>
        <v>0.39208122165914888</v>
      </c>
      <c r="BP668" s="121">
        <f>BL668+AY668*Escenarios!$F$11/Escenarios!$F$12+BO668</f>
        <v>0.39208262228791912</v>
      </c>
      <c r="BQ668" s="121">
        <f>0.0526*BL668*Observaciones!$F667^1.218</f>
        <v>0</v>
      </c>
      <c r="BR668" s="121">
        <f>BQ668*Constantes!$F$38</f>
        <v>0</v>
      </c>
      <c r="BS668" s="121">
        <f t="shared" si="98"/>
        <v>0</v>
      </c>
      <c r="BT668" s="15"/>
      <c r="BU668" s="74">
        <v>662</v>
      </c>
      <c r="BV668" s="75">
        <f>0.0526*Observaciones!$F667^2.218</f>
        <v>0</v>
      </c>
      <c r="BW668" s="75">
        <f>IF(Observaciones!$F667&gt;0.05*$CA$7,((Observaciones!$F667-0.05*$CA$7)^2)/(Observaciones!$F667+0.95*$CA$7),0)</f>
        <v>0</v>
      </c>
      <c r="BX668" s="75">
        <f>0.0526*BW668*Observaciones!$F667^1.218</f>
        <v>0</v>
      </c>
      <c r="BY668" s="27"/>
      <c r="BZ668" s="27"/>
      <c r="CA668" s="103"/>
      <c r="CB668" s="37"/>
    </row>
    <row r="669" spans="2:80" s="2" customFormat="1" ht="14.5" x14ac:dyDescent="0.35">
      <c r="B669" s="36"/>
      <c r="C669" s="74">
        <v>663</v>
      </c>
      <c r="D669" s="146">
        <f>ETo!$I668*((1-Constantes!$D$19)*ETo!$K668+ETo!$L668)</f>
        <v>1.9854916498013311</v>
      </c>
      <c r="E669" s="75">
        <f>MIN(D669*Constantes!$D$17,0.8*(H668+Observaciones!$F668-F669-G669-Constantes!$D$14))</f>
        <v>9.1086075724433615E-5</v>
      </c>
      <c r="F669" s="75">
        <f>IF(Observaciones!$F668&gt;0.05*Constantes!$D$18,((Observaciones!$F668-0.05*Constantes!$D$18)^2)/(Observaciones!$F668+0.95*Constantes!$D$18),0)</f>
        <v>0</v>
      </c>
      <c r="G669" s="75">
        <f>MAX(0,H668+Observaciones!$F668-F669-Constantes!$D$13)</f>
        <v>0</v>
      </c>
      <c r="H669" s="75">
        <f>H668+Observaciones!$F668-F669-E669-G669-I668</f>
        <v>25.500021204007783</v>
      </c>
      <c r="I669" s="75">
        <f>MAX(0,(H669-Constantes!$D$14)*(1-EXP(-Constantes!$D$22)))</f>
        <v>2.9192184103001942E-7</v>
      </c>
      <c r="J669" s="75">
        <f t="shared" si="90"/>
        <v>87.169147328159085</v>
      </c>
      <c r="K669" s="75">
        <f>MAX(0,(J669-Constantes!$D$13)*(1-EXP(-Constantes!$D$23)))</f>
        <v>0.32236734811890144</v>
      </c>
      <c r="L669" s="75">
        <f t="shared" si="91"/>
        <v>0.32236764004074248</v>
      </c>
      <c r="M669" s="75">
        <f>0.0526*F669*Observaciones!$F668^1.218</f>
        <v>0</v>
      </c>
      <c r="N669" s="75">
        <f>M669*Constantes!$D$38</f>
        <v>0</v>
      </c>
      <c r="O669" s="75">
        <f t="shared" si="92"/>
        <v>0</v>
      </c>
      <c r="P669" s="15"/>
      <c r="Q669" s="120">
        <v>663</v>
      </c>
      <c r="R669" s="146">
        <f>ETo!$I668*((1-Constantes!$E$19)*ETo!$K668+ETo!$L668)</f>
        <v>1.9857681214379455</v>
      </c>
      <c r="S669" s="121">
        <f>MIN(R669*Constantes!$E$17,0.8*(V668+Observaciones!$F668-T669-U669-Constantes!$D$14))</f>
        <v>8.9950362502122522E-5</v>
      </c>
      <c r="T669" s="121">
        <f>IF(Observaciones!$F668&gt;0.05*Constantes!$E$18,((Observaciones!$F668-0.05*Constantes!$E$18)^2)/(Observaciones!$F668+0.95*Constantes!$E$18),0)</f>
        <v>0</v>
      </c>
      <c r="U669" s="121">
        <f>MAX(0,V668+Observaciones!$F668-T669-Constantes!$D$13)</f>
        <v>0</v>
      </c>
      <c r="V669" s="121">
        <f>V668+Observaciones!$F668-T669-S669-U669-W668</f>
        <v>25.500020939624104</v>
      </c>
      <c r="W669" s="121">
        <f>MAX(0,(V669-Constantes!$D$14)*(1-EXP(-Constantes!$D$22)))</f>
        <v>2.8828199278867429E-7</v>
      </c>
      <c r="X669" s="119">
        <f>X668+(Entradas!$E$19*U669-Y668)/(800*Entradas!$D$44)</f>
        <v>0</v>
      </c>
      <c r="Y669" s="119">
        <f>8000*Entradas!$D$45*X669/Constantes!$E$32</f>
        <v>0</v>
      </c>
      <c r="Z669" s="119">
        <f>10*Escenarios!$E$11*T669</f>
        <v>0</v>
      </c>
      <c r="AA669" s="119">
        <f>10*Escenarios!$E$11*Y669</f>
        <v>0</v>
      </c>
      <c r="AB669" s="119">
        <f>0.001*Observaciones!$F668*Escenarios!$E$9</f>
        <v>0</v>
      </c>
      <c r="AC669" s="119">
        <f>Observaciones!$I668</f>
        <v>0</v>
      </c>
      <c r="AD669" s="119">
        <f>MIN(0.0005*ETo!$M668*Escenarios!$E$9*(AH668/Constantes!$E$27)^(2/3),AH668+Z669+AA669+AB669+AC669)</f>
        <v>4.0294530406143725</v>
      </c>
      <c r="AE669" s="119">
        <f>MIN(Constantes!$E$26*(AH668/Constantes!$E$27)^(2/3),AH668+Z669+AA669+AB669+AC669-AD669)</f>
        <v>13.618638695440461</v>
      </c>
      <c r="AF669" s="119">
        <f>MIN(Entradas!$E$20,AH668+Z669+AA669+AB669+AC669-AD669-AE669)</f>
        <v>1</v>
      </c>
      <c r="AG669" s="119">
        <f>MAX(0,AH668+Z669+AA669+AB669+AC669-AD669-AE669-AF669-Constantes!$E$27)</f>
        <v>0</v>
      </c>
      <c r="AH669" s="119">
        <f t="shared" si="93"/>
        <v>3727.3219055933619</v>
      </c>
      <c r="AI669" s="119">
        <f>(Escenarios!$E$11*S669+0.1*AD669)/(Escenarios!$E$12)</f>
        <v>1.1601388330507442E-2</v>
      </c>
      <c r="AJ669" s="119">
        <f>AG669/10/Escenarios!$E$12</f>
        <v>0</v>
      </c>
      <c r="AK669" s="119">
        <f>(Escenarios!$E$11*U669+0.1*AE669)/(Escenarios!$E$12)</f>
        <v>3.8910396272687033E-2</v>
      </c>
      <c r="AL669" s="121">
        <f t="shared" si="94"/>
        <v>93.267704330402125</v>
      </c>
      <c r="AM669" s="121">
        <f>MAX(0,(AL669-Constantes!$D$13)*(1-EXP(-Constantes!$D$23)))</f>
        <v>0.36449315843939173</v>
      </c>
      <c r="AN669" s="121">
        <f>AJ669+W669*Escenarios!$E$11/Escenarios!$E$12+AM669</f>
        <v>0.36449344260307032</v>
      </c>
      <c r="AO669" s="121">
        <f>0.0526*AJ669*Observaciones!$F668^1.218</f>
        <v>0</v>
      </c>
      <c r="AP669" s="121">
        <f>AO669*Constantes!$E$38</f>
        <v>0</v>
      </c>
      <c r="AQ669" s="121">
        <f t="shared" si="95"/>
        <v>0</v>
      </c>
      <c r="AR669" s="15"/>
      <c r="AS669" s="74">
        <v>663</v>
      </c>
      <c r="AT669" s="146">
        <f>ETo!$I668*((1-Constantes!$F$19)*ETo!$K668+ETo!$L668)</f>
        <v>1.9866478039180833</v>
      </c>
      <c r="AU669" s="121">
        <f>MIN(AT669*Constantes!$F$17,0.8*(AX668+Observaciones!$F668-AV669-AW669-Constantes!$D$14))</f>
        <v>8.6321404907607757E-5</v>
      </c>
      <c r="AV669" s="121">
        <f>IF(Observaciones!$F668&gt;0.05*Constantes!$F$18,((Observaciones!$F668-0.05*Constantes!$F$18)^2)/(Observaciones!$F668+0.95*Constantes!$F$18),0)</f>
        <v>0</v>
      </c>
      <c r="AW669" s="121">
        <f>MAX(0,AX668+Observaciones!$F668-AV669-Constantes!$D$13)</f>
        <v>0</v>
      </c>
      <c r="AX669" s="121">
        <f>AX668+Observaciones!$F668-AV669-AU669-AW669-AY668</f>
        <v>25.500020094835868</v>
      </c>
      <c r="AY669" s="121">
        <f>MAX(0,(AX669-Constantes!$D$14)*(1-EXP(-Constantes!$D$22)))</f>
        <v>2.7665154350574703E-7</v>
      </c>
      <c r="AZ669" s="119">
        <f>AZ668+(Entradas!$F$19*AW669-BA668)/(800*Entradas!$D$44)</f>
        <v>0</v>
      </c>
      <c r="BA669" s="119">
        <f>8000*Entradas!$D$45*AZ669/Constantes!$F$32</f>
        <v>0</v>
      </c>
      <c r="BB669" s="119">
        <f>10*Escenarios!$F$11*AV669</f>
        <v>0</v>
      </c>
      <c r="BC669" s="119">
        <f>10*Escenarios!$F$11*BA669</f>
        <v>0</v>
      </c>
      <c r="BD669" s="119">
        <f>0.001*Observaciones!$F668*Escenarios!$F$9</f>
        <v>0</v>
      </c>
      <c r="BE669" s="119">
        <f>Observaciones!$I668</f>
        <v>0</v>
      </c>
      <c r="BF669" s="119">
        <f>MIN(0.0005*ETo!$M668*Escenarios!$F$9*(BJ668/Constantes!$F$27)^(2/3),BJ668+BB669+BE669+BC669+BD669)</f>
        <v>1.9283843361523634</v>
      </c>
      <c r="BG669" s="119">
        <f>MIN(Constantes!$F$26*(BJ668/Constantes!$F$27)^(2/3),BJ668+BB669+BC669+BD669+BE669-BF669)</f>
        <v>6.5175023198686208</v>
      </c>
      <c r="BH669" s="119">
        <f>MIN(Entradas!$F$20,BJ668+BB669+BC669+BD669+BE669-BF669-BG669)</f>
        <v>1</v>
      </c>
      <c r="BI669" s="119">
        <f>MAX(0,BJ668+BB669+BC669+BD669+BE669-BF669-BG669-BH669-Constantes!$F$27)</f>
        <v>0</v>
      </c>
      <c r="BJ669" s="119">
        <f t="shared" si="96"/>
        <v>145.57690452883082</v>
      </c>
      <c r="BK669" s="119">
        <f>(Escenarios!$F$11*AU669+0.1*BF669)/(Escenarios!$F$12)</f>
        <v>5.5910582850624974E-3</v>
      </c>
      <c r="BL669" s="119">
        <f>BI669/10/Escenarios!$F$12</f>
        <v>0</v>
      </c>
      <c r="BM669" s="119">
        <f>(Escenarios!$F$11*AW669+0.1*BG669)/(Escenarios!$F$12)</f>
        <v>1.8621435199624631E-2</v>
      </c>
      <c r="BN669" s="121">
        <f t="shared" si="97"/>
        <v>96.8881707105174</v>
      </c>
      <c r="BO669" s="121">
        <f>MAX(0,(BN669-Constantes!$D$13)*(1-EXP(-Constantes!$D$23)))</f>
        <v>0.38950154648009605</v>
      </c>
      <c r="BP669" s="121">
        <f>BL669+AY669*Escenarios!$F$11/Escenarios!$F$12+BO669</f>
        <v>0.38950180732297995</v>
      </c>
      <c r="BQ669" s="121">
        <f>0.0526*BL669*Observaciones!$F668^1.218</f>
        <v>0</v>
      </c>
      <c r="BR669" s="121">
        <f>BQ669*Constantes!$F$38</f>
        <v>0</v>
      </c>
      <c r="BS669" s="121">
        <f t="shared" si="98"/>
        <v>0</v>
      </c>
      <c r="BT669" s="15"/>
      <c r="BU669" s="74">
        <v>663</v>
      </c>
      <c r="BV669" s="75">
        <f>0.0526*Observaciones!$F668^2.218</f>
        <v>0</v>
      </c>
      <c r="BW669" s="75">
        <f>IF(Observaciones!$F668&gt;0.05*$CA$7,((Observaciones!$F668-0.05*$CA$7)^2)/(Observaciones!$F668+0.95*$CA$7),0)</f>
        <v>0</v>
      </c>
      <c r="BX669" s="75">
        <f>0.0526*BW669*Observaciones!$F668^1.218</f>
        <v>0</v>
      </c>
      <c r="BY669" s="27"/>
      <c r="BZ669" s="27"/>
      <c r="CA669" s="103"/>
      <c r="CB669" s="37"/>
    </row>
    <row r="670" spans="2:80" s="2" customFormat="1" ht="14.5" x14ac:dyDescent="0.35">
      <c r="B670" s="36"/>
      <c r="C670" s="74">
        <v>664</v>
      </c>
      <c r="D670" s="146">
        <f>ETo!$I669*((1-Constantes!$D$19)*ETo!$K669+ETo!$L669)</f>
        <v>1.8722956194744529</v>
      </c>
      <c r="E670" s="75">
        <f>MIN(D670*Constantes!$D$17,0.8*(H669+Observaciones!$F669-F670-G670-Constantes!$D$14))</f>
        <v>1.6963206223863381E-5</v>
      </c>
      <c r="F670" s="75">
        <f>IF(Observaciones!$F669&gt;0.05*Constantes!$D$18,((Observaciones!$F669-0.05*Constantes!$D$18)^2)/(Observaciones!$F669+0.95*Constantes!$D$18),0)</f>
        <v>0</v>
      </c>
      <c r="G670" s="75">
        <f>MAX(0,H669+Observaciones!$F669-F670-Constantes!$D$13)</f>
        <v>0</v>
      </c>
      <c r="H670" s="75">
        <f>H669+Observaciones!$F669-F670-E670-G670-I669</f>
        <v>25.500003948879719</v>
      </c>
      <c r="I670" s="75">
        <f>MAX(0,(H670-Constantes!$D$14)*(1-EXP(-Constantes!$D$22)))</f>
        <v>5.436539396574034E-8</v>
      </c>
      <c r="J670" s="75">
        <f t="shared" si="90"/>
        <v>86.846779980040182</v>
      </c>
      <c r="K670" s="75">
        <f>MAX(0,(J670-Constantes!$D$13)*(1-EXP(-Constantes!$D$23)))</f>
        <v>0.32014059419081953</v>
      </c>
      <c r="L670" s="75">
        <f t="shared" si="91"/>
        <v>0.32014064855621349</v>
      </c>
      <c r="M670" s="75">
        <f>0.0526*F670*Observaciones!$F669^1.218</f>
        <v>0</v>
      </c>
      <c r="N670" s="75">
        <f>M670*Constantes!$D$38</f>
        <v>0</v>
      </c>
      <c r="O670" s="75">
        <f t="shared" si="92"/>
        <v>0</v>
      </c>
      <c r="P670" s="15"/>
      <c r="Q670" s="120">
        <v>664</v>
      </c>
      <c r="R670" s="146">
        <f>ETo!$I669*((1-Constantes!$E$19)*ETo!$K669+ETo!$L669)</f>
        <v>1.8725557258189085</v>
      </c>
      <c r="S670" s="121">
        <f>MIN(R670*Constantes!$E$17,0.8*(V669+Observaciones!$F669-T670-U670-Constantes!$D$14))</f>
        <v>1.6751699280348476E-5</v>
      </c>
      <c r="T670" s="121">
        <f>IF(Observaciones!$F669&gt;0.05*Constantes!$E$18,((Observaciones!$F669-0.05*Constantes!$E$18)^2)/(Observaciones!$F669+0.95*Constantes!$E$18),0)</f>
        <v>0</v>
      </c>
      <c r="U670" s="121">
        <f>MAX(0,V669+Observaciones!$F669-T670-Constantes!$D$13)</f>
        <v>0</v>
      </c>
      <c r="V670" s="121">
        <f>V669+Observaciones!$F669-T670-S670-U670-W669</f>
        <v>25.500003899642831</v>
      </c>
      <c r="W670" s="121">
        <f>MAX(0,(V670-Constantes!$D$14)*(1-EXP(-Constantes!$D$22)))</f>
        <v>5.3687535174077723E-8</v>
      </c>
      <c r="X670" s="119">
        <f>X669+(Entradas!$E$19*U670-Y669)/(800*Entradas!$D$44)</f>
        <v>0</v>
      </c>
      <c r="Y670" s="119">
        <f>8000*Entradas!$D$45*X670/Constantes!$E$32</f>
        <v>0</v>
      </c>
      <c r="Z670" s="119">
        <f>10*Escenarios!$E$11*T670</f>
        <v>0</v>
      </c>
      <c r="AA670" s="119">
        <f>10*Escenarios!$E$11*Y670</f>
        <v>0</v>
      </c>
      <c r="AB670" s="119">
        <f>0.001*Observaciones!$F669*Escenarios!$E$9</f>
        <v>0</v>
      </c>
      <c r="AC670" s="119">
        <f>Observaciones!$I669</f>
        <v>0</v>
      </c>
      <c r="AD670" s="119">
        <f>MIN(0.0005*ETo!$M669*Escenarios!$E$9*(AH669/Constantes!$E$27)^(2/3),AH669+Z670+AA670+AB670+AC670)</f>
        <v>3.7856942181080697</v>
      </c>
      <c r="AE670" s="119">
        <f>MIN(Constantes!$E$26*(AH669/Constantes!$E$27)^(2/3),AH669+Z670+AA670+AB670+AC670-AD670)</f>
        <v>13.573403807044308</v>
      </c>
      <c r="AF670" s="119">
        <f>MIN(Entradas!$E$20,AH669+Z670+AA670+AB670+AC670-AD670-AE670)</f>
        <v>1</v>
      </c>
      <c r="AG670" s="119">
        <f>MAX(0,AH669+Z670+AA670+AB670+AC670-AD670-AE670-AF670-Constantes!$E$27)</f>
        <v>0</v>
      </c>
      <c r="AH670" s="119">
        <f t="shared" si="93"/>
        <v>3708.9628075682099</v>
      </c>
      <c r="AI670" s="119">
        <f>(Escenarios!$E$11*S670+0.1*AD670)/(Escenarios!$E$12)</f>
        <v>1.0832781583885114E-2</v>
      </c>
      <c r="AJ670" s="119">
        <f>AG670/10/Escenarios!$E$12</f>
        <v>0</v>
      </c>
      <c r="AK670" s="119">
        <f>(Escenarios!$E$11*U670+0.1*AE670)/(Escenarios!$E$12)</f>
        <v>3.8781153734412308E-2</v>
      </c>
      <c r="AL670" s="121">
        <f t="shared" si="94"/>
        <v>92.941992325697157</v>
      </c>
      <c r="AM670" s="121">
        <f>MAX(0,(AL670-Constantes!$D$13)*(1-EXP(-Constantes!$D$23)))</f>
        <v>0.36224330128068</v>
      </c>
      <c r="AN670" s="121">
        <f>AJ670+W670*Escenarios!$E$11/Escenarios!$E$12+AM670</f>
        <v>0.36224335420125037</v>
      </c>
      <c r="AO670" s="121">
        <f>0.0526*AJ670*Observaciones!$F669^1.218</f>
        <v>0</v>
      </c>
      <c r="AP670" s="121">
        <f>AO670*Constantes!$E$38</f>
        <v>0</v>
      </c>
      <c r="AQ670" s="121">
        <f t="shared" si="95"/>
        <v>0</v>
      </c>
      <c r="AR670" s="15"/>
      <c r="AS670" s="74">
        <v>664</v>
      </c>
      <c r="AT670" s="146">
        <f>ETo!$I669*((1-Constantes!$F$19)*ETo!$K669+ETo!$L669)</f>
        <v>1.8733833369149038</v>
      </c>
      <c r="AU670" s="121">
        <f>MIN(AT670*Constantes!$F$17,0.8*(AX669+Observaciones!$F669-AV670-AW670-Constantes!$D$14))</f>
        <v>1.6075868691700636E-5</v>
      </c>
      <c r="AV670" s="121">
        <f>IF(Observaciones!$F669&gt;0.05*Constantes!$F$18,((Observaciones!$F669-0.05*Constantes!$F$18)^2)/(Observaciones!$F669+0.95*Constantes!$F$18),0)</f>
        <v>0</v>
      </c>
      <c r="AW670" s="121">
        <f>MAX(0,AX669+Observaciones!$F669-AV670-Constantes!$D$13)</f>
        <v>0</v>
      </c>
      <c r="AX670" s="121">
        <f>AX669+Observaciones!$F669-AV670-AU670-AW670-AY669</f>
        <v>25.500003742315631</v>
      </c>
      <c r="AY670" s="121">
        <f>MAX(0,(AX670-Constantes!$D$14)*(1-EXP(-Constantes!$D$22)))</f>
        <v>5.152156511829093E-8</v>
      </c>
      <c r="AZ670" s="119">
        <f>AZ669+(Entradas!$F$19*AW670-BA669)/(800*Entradas!$D$44)</f>
        <v>0</v>
      </c>
      <c r="BA670" s="119">
        <f>8000*Entradas!$D$45*AZ670/Constantes!$F$32</f>
        <v>0</v>
      </c>
      <c r="BB670" s="119">
        <f>10*Escenarios!$F$11*AV670</f>
        <v>0</v>
      </c>
      <c r="BC670" s="119">
        <f>10*Escenarios!$F$11*BA670</f>
        <v>0</v>
      </c>
      <c r="BD670" s="119">
        <f>0.001*Observaciones!$F669*Escenarios!$F$9</f>
        <v>0</v>
      </c>
      <c r="BE670" s="119">
        <f>Observaciones!$I669</f>
        <v>0</v>
      </c>
      <c r="BF670" s="119">
        <f>MIN(0.0005*ETo!$M669*Escenarios!$F$9*(BJ669/Constantes!$F$27)^(2/3),BJ669+BB670+BE670+BC670+BD670)</f>
        <v>1.7431546108361111</v>
      </c>
      <c r="BG670" s="119">
        <f>MIN(Constantes!$F$26*(BJ669/Constantes!$F$27)^(2/3),BJ669+BB670+BC670+BD670+BE670-BF670)</f>
        <v>6.2499874706769765</v>
      </c>
      <c r="BH670" s="119">
        <f>MIN(Entradas!$F$20,BJ669+BB670+BC670+BD670+BE670-BF670-BG670)</f>
        <v>1</v>
      </c>
      <c r="BI670" s="119">
        <f>MAX(0,BJ669+BB670+BC670+BD670+BE670-BF670-BG670-BH670-Constantes!$F$27)</f>
        <v>0</v>
      </c>
      <c r="BJ670" s="119">
        <f t="shared" si="96"/>
        <v>136.58376244731772</v>
      </c>
      <c r="BK670" s="119">
        <f>(Escenarios!$F$11*AU670+0.1*BF670)/(Escenarios!$F$12)</f>
        <v>4.995598992869635E-3</v>
      </c>
      <c r="BL670" s="119">
        <f>BI670/10/Escenarios!$F$12</f>
        <v>0</v>
      </c>
      <c r="BM670" s="119">
        <f>(Escenarios!$F$11*AW670+0.1*BG670)/(Escenarios!$F$12)</f>
        <v>1.7857107059077077E-2</v>
      </c>
      <c r="BN670" s="121">
        <f t="shared" si="97"/>
        <v>96.516526271096382</v>
      </c>
      <c r="BO670" s="121">
        <f>MAX(0,(BN670-Constantes!$D$13)*(1-EXP(-Constantes!$D$23)))</f>
        <v>0.3869344108189951</v>
      </c>
      <c r="BP670" s="121">
        <f>BL670+AY670*Escenarios!$F$11/Escenarios!$F$12+BO670</f>
        <v>0.38693445939647081</v>
      </c>
      <c r="BQ670" s="121">
        <f>0.0526*BL670*Observaciones!$F669^1.218</f>
        <v>0</v>
      </c>
      <c r="BR670" s="121">
        <f>BQ670*Constantes!$F$38</f>
        <v>0</v>
      </c>
      <c r="BS670" s="121">
        <f t="shared" si="98"/>
        <v>0</v>
      </c>
      <c r="BT670" s="15"/>
      <c r="BU670" s="74">
        <v>664</v>
      </c>
      <c r="BV670" s="75">
        <f>0.0526*Observaciones!$F669^2.218</f>
        <v>0</v>
      </c>
      <c r="BW670" s="75">
        <f>IF(Observaciones!$F669&gt;0.05*$CA$7,((Observaciones!$F669-0.05*$CA$7)^2)/(Observaciones!$F669+0.95*$CA$7),0)</f>
        <v>0</v>
      </c>
      <c r="BX670" s="75">
        <f>0.0526*BW670*Observaciones!$F669^1.218</f>
        <v>0</v>
      </c>
      <c r="BY670" s="27"/>
      <c r="BZ670" s="27"/>
      <c r="CA670" s="103"/>
      <c r="CB670" s="37"/>
    </row>
    <row r="671" spans="2:80" s="2" customFormat="1" ht="14.5" x14ac:dyDescent="0.35">
      <c r="B671" s="36"/>
      <c r="C671" s="74">
        <v>665</v>
      </c>
      <c r="D671" s="146">
        <f>ETo!$I670*((1-Constantes!$D$19)*ETo!$K670+ETo!$L670)</f>
        <v>1.9538091466695151</v>
      </c>
      <c r="E671" s="75">
        <f>MIN(D671*Constantes!$D$17,0.8*(H670+Observaciones!$F670-F671-G671-Constantes!$D$14))</f>
        <v>3.159103772532035E-6</v>
      </c>
      <c r="F671" s="75">
        <f>IF(Observaciones!$F670&gt;0.05*Constantes!$D$18,((Observaciones!$F670-0.05*Constantes!$D$18)^2)/(Observaciones!$F670+0.95*Constantes!$D$18),0)</f>
        <v>0</v>
      </c>
      <c r="G671" s="75">
        <f>MAX(0,H670+Observaciones!$F670-F671-Constantes!$D$13)</f>
        <v>0</v>
      </c>
      <c r="H671" s="75">
        <f>H670+Observaciones!$F670-F671-E671-G671-I670</f>
        <v>25.500000735410552</v>
      </c>
      <c r="I671" s="75">
        <f>MAX(0,(H671-Constantes!$D$14)*(1-EXP(-Constantes!$D$22)))</f>
        <v>1.0124614339322738E-8</v>
      </c>
      <c r="J671" s="75">
        <f t="shared" si="90"/>
        <v>86.526639385849364</v>
      </c>
      <c r="K671" s="75">
        <f>MAX(0,(J671-Constantes!$D$13)*(1-EXP(-Constantes!$D$23)))</f>
        <v>0.3179292215756564</v>
      </c>
      <c r="L671" s="75">
        <f t="shared" si="91"/>
        <v>0.31792923170027071</v>
      </c>
      <c r="M671" s="75">
        <f>0.0526*F671*Observaciones!$F670^1.218</f>
        <v>0</v>
      </c>
      <c r="N671" s="75">
        <f>M671*Constantes!$D$38</f>
        <v>0</v>
      </c>
      <c r="O671" s="75">
        <f t="shared" si="92"/>
        <v>0</v>
      </c>
      <c r="P671" s="15"/>
      <c r="Q671" s="120">
        <v>665</v>
      </c>
      <c r="R671" s="146">
        <f>ETo!$I670*((1-Constantes!$E$19)*ETo!$K670+ETo!$L670)</f>
        <v>1.9540808972809867</v>
      </c>
      <c r="S671" s="121">
        <f>MIN(R671*Constantes!$E$17,0.8*(V670+Observaciones!$F670-T671-U671-Constantes!$D$14))</f>
        <v>3.1197142618566433E-6</v>
      </c>
      <c r="T671" s="121">
        <f>IF(Observaciones!$F670&gt;0.05*Constantes!$E$18,((Observaciones!$F670-0.05*Constantes!$E$18)^2)/(Observaciones!$F670+0.95*Constantes!$E$18),0)</f>
        <v>0</v>
      </c>
      <c r="U671" s="121">
        <f>MAX(0,V670+Observaciones!$F670-T671-Constantes!$D$13)</f>
        <v>0</v>
      </c>
      <c r="V671" s="121">
        <f>V670+Observaciones!$F670-T671-S671-U671-W670</f>
        <v>25.500000726241034</v>
      </c>
      <c r="W671" s="121">
        <f>MAX(0,(V671-Constantes!$D$14)*(1-EXP(-Constantes!$D$22)))</f>
        <v>9.9983748687846108E-9</v>
      </c>
      <c r="X671" s="119">
        <f>X670+(Entradas!$E$19*U671-Y670)/(800*Entradas!$D$44)</f>
        <v>0</v>
      </c>
      <c r="Y671" s="119">
        <f>8000*Entradas!$D$45*X671/Constantes!$E$32</f>
        <v>0</v>
      </c>
      <c r="Z671" s="119">
        <f>10*Escenarios!$E$11*T671</f>
        <v>0</v>
      </c>
      <c r="AA671" s="119">
        <f>10*Escenarios!$E$11*Y671</f>
        <v>0</v>
      </c>
      <c r="AB671" s="119">
        <f>0.001*Observaciones!$F670*Escenarios!$E$9</f>
        <v>0</v>
      </c>
      <c r="AC671" s="119">
        <f>Observaciones!$I670</f>
        <v>0</v>
      </c>
      <c r="AD671" s="119">
        <f>MIN(0.0005*ETo!$M670*Escenarios!$E$9*(AH670/Constantes!$E$27)^(2/3),AH670+Z671+AA671+AB671+AC671)</f>
        <v>3.938274829804929</v>
      </c>
      <c r="AE671" s="119">
        <f>MIN(Constantes!$E$26*(AH670/Constantes!$E$27)^(2/3),AH670+Z671+AA671+AB671+AC671-AD671)</f>
        <v>13.528796181318016</v>
      </c>
      <c r="AF671" s="119">
        <f>MIN(Entradas!$E$20,AH670+Z671+AA671+AB671+AC671-AD671-AE671)</f>
        <v>1</v>
      </c>
      <c r="AG671" s="119">
        <f>MAX(0,AH670+Z671+AA671+AB671+AC671-AD671-AE671-AF671-Constantes!$E$27)</f>
        <v>0</v>
      </c>
      <c r="AH671" s="119">
        <f t="shared" si="93"/>
        <v>3690.4957365570872</v>
      </c>
      <c r="AI671" s="119">
        <f>(Escenarios!$E$11*S671+0.1*AD671)/(Escenarios!$E$12)</f>
        <v>1.1255288946357914E-2</v>
      </c>
      <c r="AJ671" s="119">
        <f>AG671/10/Escenarios!$E$12</f>
        <v>0</v>
      </c>
      <c r="AK671" s="119">
        <f>(Escenarios!$E$11*U671+0.1*AE671)/(Escenarios!$E$12)</f>
        <v>3.8653703375194332E-2</v>
      </c>
      <c r="AL671" s="121">
        <f t="shared" si="94"/>
        <v>92.618402727791661</v>
      </c>
      <c r="AM671" s="121">
        <f>MAX(0,(AL671-Constantes!$D$13)*(1-EXP(-Constantes!$D$23)))</f>
        <v>0.36000810465662009</v>
      </c>
      <c r="AN671" s="121">
        <f>AJ671+W671*Escenarios!$E$11/Escenarios!$E$12+AM671</f>
        <v>0.36000811451216103</v>
      </c>
      <c r="AO671" s="121">
        <f>0.0526*AJ671*Observaciones!$F670^1.218</f>
        <v>0</v>
      </c>
      <c r="AP671" s="121">
        <f>AO671*Constantes!$E$38</f>
        <v>0</v>
      </c>
      <c r="AQ671" s="121">
        <f t="shared" si="95"/>
        <v>0</v>
      </c>
      <c r="AR671" s="15"/>
      <c r="AS671" s="74">
        <v>665</v>
      </c>
      <c r="AT671" s="146">
        <f>ETo!$I670*((1-Constantes!$F$19)*ETo!$K670+ETo!$L670)</f>
        <v>1.9549455583174877</v>
      </c>
      <c r="AU671" s="121">
        <f>MIN(AT671*Constantes!$F$17,0.8*(AX670+Observaciones!$F670-AV671-AW671-Constantes!$D$14))</f>
        <v>2.9938525017314534E-6</v>
      </c>
      <c r="AV671" s="121">
        <f>IF(Observaciones!$F670&gt;0.05*Constantes!$F$18,((Observaciones!$F670-0.05*Constantes!$F$18)^2)/(Observaciones!$F670+0.95*Constantes!$F$18),0)</f>
        <v>0</v>
      </c>
      <c r="AW671" s="121">
        <f>MAX(0,AX670+Observaciones!$F670-AV671-Constantes!$D$13)</f>
        <v>0</v>
      </c>
      <c r="AX671" s="121">
        <f>AX670+Observaciones!$F670-AV671-AU671-AW671-AY670</f>
        <v>25.500000696941566</v>
      </c>
      <c r="AY671" s="121">
        <f>MAX(0,(AX671-Constantes!$D$14)*(1-EXP(-Constantes!$D$22)))</f>
        <v>9.5950004382085687E-9</v>
      </c>
      <c r="AZ671" s="119">
        <f>AZ670+(Entradas!$F$19*AW671-BA670)/(800*Entradas!$D$44)</f>
        <v>0</v>
      </c>
      <c r="BA671" s="119">
        <f>8000*Entradas!$D$45*AZ671/Constantes!$F$32</f>
        <v>0</v>
      </c>
      <c r="BB671" s="119">
        <f>10*Escenarios!$F$11*AV671</f>
        <v>0</v>
      </c>
      <c r="BC671" s="119">
        <f>10*Escenarios!$F$11*BA671</f>
        <v>0</v>
      </c>
      <c r="BD671" s="119">
        <f>0.001*Observaciones!$F670*Escenarios!$F$9</f>
        <v>0</v>
      </c>
      <c r="BE671" s="119">
        <f>Observaciones!$I670</f>
        <v>0</v>
      </c>
      <c r="BF671" s="119">
        <f>MIN(0.0005*ETo!$M670*Escenarios!$F$9*(BJ670/Constantes!$F$27)^(2/3),BJ670+BB671+BE671+BC671+BD671)</f>
        <v>1.7436677703500554</v>
      </c>
      <c r="BG671" s="119">
        <f>MIN(Constantes!$F$26*(BJ670/Constantes!$F$27)^(2/3),BJ670+BB671+BC671+BD671+BE671-BF671)</f>
        <v>5.9898627933408033</v>
      </c>
      <c r="BH671" s="119">
        <f>MIN(Entradas!$F$20,BJ670+BB671+BC671+BD671+BE671-BF671-BG671)</f>
        <v>1</v>
      </c>
      <c r="BI671" s="119">
        <f>MAX(0,BJ670+BB671+BC671+BD671+BE671-BF671-BG671-BH671-Constantes!$F$27)</f>
        <v>0</v>
      </c>
      <c r="BJ671" s="119">
        <f t="shared" si="96"/>
        <v>127.85023188362689</v>
      </c>
      <c r="BK671" s="119">
        <f>(Escenarios!$F$11*AU671+0.1*BF671)/(Escenarios!$F$12)</f>
        <v>4.9847306905017917E-3</v>
      </c>
      <c r="BL671" s="119">
        <f>BI671/10/Escenarios!$F$12</f>
        <v>0</v>
      </c>
      <c r="BM671" s="119">
        <f>(Escenarios!$F$11*AW671+0.1*BG671)/(Escenarios!$F$12)</f>
        <v>1.7113893695259438E-2</v>
      </c>
      <c r="BN671" s="121">
        <f t="shared" si="97"/>
        <v>96.14670575397264</v>
      </c>
      <c r="BO671" s="121">
        <f>MAX(0,(BN671-Constantes!$D$13)*(1-EXP(-Constantes!$D$23)))</f>
        <v>0.38437987390948514</v>
      </c>
      <c r="BP671" s="121">
        <f>BL671+AY671*Escenarios!$F$11/Escenarios!$F$12+BO671</f>
        <v>0.38437988295619985</v>
      </c>
      <c r="BQ671" s="121">
        <f>0.0526*BL671*Observaciones!$F670^1.218</f>
        <v>0</v>
      </c>
      <c r="BR671" s="121">
        <f>BQ671*Constantes!$F$38</f>
        <v>0</v>
      </c>
      <c r="BS671" s="121">
        <f t="shared" si="98"/>
        <v>0</v>
      </c>
      <c r="BT671" s="15"/>
      <c r="BU671" s="74">
        <v>665</v>
      </c>
      <c r="BV671" s="75">
        <f>0.0526*Observaciones!$F670^2.218</f>
        <v>0</v>
      </c>
      <c r="BW671" s="75">
        <f>IF(Observaciones!$F670&gt;0.05*$CA$7,((Observaciones!$F670-0.05*$CA$7)^2)/(Observaciones!$F670+0.95*$CA$7),0)</f>
        <v>0</v>
      </c>
      <c r="BX671" s="75">
        <f>0.0526*BW671*Observaciones!$F670^1.218</f>
        <v>0</v>
      </c>
      <c r="BY671" s="27"/>
      <c r="BZ671" s="27"/>
      <c r="CA671" s="103"/>
      <c r="CB671" s="37"/>
    </row>
    <row r="672" spans="2:80" s="2" customFormat="1" ht="14.5" x14ac:dyDescent="0.35">
      <c r="B672" s="36"/>
      <c r="C672" s="74">
        <v>666</v>
      </c>
      <c r="D672" s="146">
        <f>ETo!$I671*((1-Constantes!$D$19)*ETo!$K671+ETo!$L671)</f>
        <v>1.9509304554344478</v>
      </c>
      <c r="E672" s="75">
        <f>MIN(D672*Constantes!$D$17,0.8*(H671+Observaciones!$F671-F672-G672-Constantes!$D$14))</f>
        <v>5.8832843876643901E-7</v>
      </c>
      <c r="F672" s="75">
        <f>IF(Observaciones!$F671&gt;0.05*Constantes!$D$18,((Observaciones!$F671-0.05*Constantes!$D$18)^2)/(Observaciones!$F671+0.95*Constantes!$D$18),0)</f>
        <v>0</v>
      </c>
      <c r="G672" s="75">
        <f>MAX(0,H671+Observaciones!$F671-F672-Constantes!$D$13)</f>
        <v>0</v>
      </c>
      <c r="H672" s="75">
        <f>H671+Observaciones!$F671-F672-E672-G672-I671</f>
        <v>25.500000136957496</v>
      </c>
      <c r="I672" s="75">
        <f>MAX(0,(H672-Constantes!$D$14)*(1-EXP(-Constantes!$D$22)))</f>
        <v>1.8855342705195071E-9</v>
      </c>
      <c r="J672" s="75">
        <f t="shared" si="90"/>
        <v>86.208710164273711</v>
      </c>
      <c r="K672" s="75">
        <f>MAX(0,(J672-Constantes!$D$13)*(1-EXP(-Constantes!$D$23)))</f>
        <v>0.31573312402692294</v>
      </c>
      <c r="L672" s="75">
        <f t="shared" si="91"/>
        <v>0.31573312591245722</v>
      </c>
      <c r="M672" s="75">
        <f>0.0526*F672*Observaciones!$F671^1.218</f>
        <v>0</v>
      </c>
      <c r="N672" s="75">
        <f>M672*Constantes!$D$38</f>
        <v>0</v>
      </c>
      <c r="O672" s="75">
        <f t="shared" si="92"/>
        <v>0</v>
      </c>
      <c r="P672" s="15"/>
      <c r="Q672" s="120">
        <v>666</v>
      </c>
      <c r="R672" s="146">
        <f>ETo!$I671*((1-Constantes!$E$19)*ETo!$K671+ETo!$L671)</f>
        <v>1.9512016927385067</v>
      </c>
      <c r="S672" s="121">
        <f>MIN(R672*Constantes!$E$17,0.8*(V671+Observaciones!$F671-T672-U672-Constantes!$D$14))</f>
        <v>5.8099282398416116E-7</v>
      </c>
      <c r="T672" s="121">
        <f>IF(Observaciones!$F671&gt;0.05*Constantes!$E$18,((Observaciones!$F671-0.05*Constantes!$E$18)^2)/(Observaciones!$F671+0.95*Constantes!$E$18),0)</f>
        <v>0</v>
      </c>
      <c r="U672" s="121">
        <f>MAX(0,V671+Observaciones!$F671-T672-Constantes!$D$13)</f>
        <v>0</v>
      </c>
      <c r="V672" s="121">
        <f>V671+Observaciones!$F671-T672-S672-U672-W671</f>
        <v>25.500000135249834</v>
      </c>
      <c r="W672" s="121">
        <f>MAX(0,(V672-Constantes!$D$14)*(1-EXP(-Constantes!$D$22)))</f>
        <v>1.8620243890915516E-9</v>
      </c>
      <c r="X672" s="119">
        <f>X671+(Entradas!$E$19*U672-Y671)/(800*Entradas!$D$44)</f>
        <v>0</v>
      </c>
      <c r="Y672" s="119">
        <f>8000*Entradas!$D$45*X672/Constantes!$E$32</f>
        <v>0</v>
      </c>
      <c r="Z672" s="119">
        <f>10*Escenarios!$E$11*T672</f>
        <v>0</v>
      </c>
      <c r="AA672" s="119">
        <f>10*Escenarios!$E$11*Y672</f>
        <v>0</v>
      </c>
      <c r="AB672" s="119">
        <f>0.001*Observaciones!$F671*Escenarios!$E$9</f>
        <v>0</v>
      </c>
      <c r="AC672" s="119">
        <f>Observaciones!$I671</f>
        <v>0</v>
      </c>
      <c r="AD672" s="119">
        <f>MIN(0.0005*ETo!$M671*Escenarios!$E$9*(AH671/Constantes!$E$27)^(2/3),AH671+Z672+AA672+AB672+AC672)</f>
        <v>3.9191454923309283</v>
      </c>
      <c r="AE672" s="119">
        <f>MIN(Constantes!$E$26*(AH671/Constantes!$E$27)^(2/3),AH671+Z672+AA672+AB672+AC672-AD672)</f>
        <v>13.483851895853224</v>
      </c>
      <c r="AF672" s="119">
        <f>MIN(Entradas!$E$20,AH671+Z672+AA672+AB672+AC672-AD672-AE672)</f>
        <v>1</v>
      </c>
      <c r="AG672" s="119">
        <f>MAX(0,AH671+Z672+AA672+AB672+AC672-AD672-AE672-AF672-Constantes!$E$27)</f>
        <v>0</v>
      </c>
      <c r="AH672" s="119">
        <f t="shared" si="93"/>
        <v>3672.0927391689029</v>
      </c>
      <c r="AI672" s="119">
        <f>(Escenarios!$E$11*S672+0.1*AD672)/(Escenarios!$E$12)</f>
        <v>1.1198131242443439E-2</v>
      </c>
      <c r="AJ672" s="119">
        <f>AG672/10/Escenarios!$E$12</f>
        <v>0</v>
      </c>
      <c r="AK672" s="119">
        <f>(Escenarios!$E$11*U672+0.1*AE672)/(Escenarios!$E$12)</f>
        <v>3.8525291131009214E-2</v>
      </c>
      <c r="AL672" s="121">
        <f t="shared" si="94"/>
        <v>92.296919914266056</v>
      </c>
      <c r="AM672" s="121">
        <f>MAX(0,(AL672-Constantes!$D$13)*(1-EXP(-Constantes!$D$23)))</f>
        <v>0.35778746065527745</v>
      </c>
      <c r="AN672" s="121">
        <f>AJ672+W672*Escenarios!$E$11/Escenarios!$E$12+AM672</f>
        <v>0.35778746249070148</v>
      </c>
      <c r="AO672" s="121">
        <f>0.0526*AJ672*Observaciones!$F671^1.218</f>
        <v>0</v>
      </c>
      <c r="AP672" s="121">
        <f>AO672*Constantes!$E$38</f>
        <v>0</v>
      </c>
      <c r="AQ672" s="121">
        <f t="shared" si="95"/>
        <v>0</v>
      </c>
      <c r="AR672" s="15"/>
      <c r="AS672" s="74">
        <v>666</v>
      </c>
      <c r="AT672" s="146">
        <f>ETo!$I671*((1-Constantes!$F$19)*ETo!$K671+ETo!$L671)</f>
        <v>1.9520647205241504</v>
      </c>
      <c r="AU672" s="121">
        <f>MIN(AT672*Constantes!$F$17,0.8*(AX671+Observaciones!$F671-AV672-AW672-Constantes!$D$14))</f>
        <v>5.5755324979145371E-7</v>
      </c>
      <c r="AV672" s="121">
        <f>IF(Observaciones!$F671&gt;0.05*Constantes!$F$18,((Observaciones!$F671-0.05*Constantes!$F$18)^2)/(Observaciones!$F671+0.95*Constantes!$F$18),0)</f>
        <v>0</v>
      </c>
      <c r="AW672" s="121">
        <f>MAX(0,AX671+Observaciones!$F671-AV672-Constantes!$D$13)</f>
        <v>0</v>
      </c>
      <c r="AX672" s="121">
        <f>AX671+Observaciones!$F671-AV672-AU672-AW672-AY671</f>
        <v>25.500000129793314</v>
      </c>
      <c r="AY672" s="121">
        <f>MAX(0,(AX672-Constantes!$D$14)*(1-EXP(-Constantes!$D$22)))</f>
        <v>1.7869028579840018E-9</v>
      </c>
      <c r="AZ672" s="119">
        <f>AZ671+(Entradas!$F$19*AW672-BA671)/(800*Entradas!$D$44)</f>
        <v>0</v>
      </c>
      <c r="BA672" s="119">
        <f>8000*Entradas!$D$45*AZ672/Constantes!$F$32</f>
        <v>0</v>
      </c>
      <c r="BB672" s="119">
        <f>10*Escenarios!$F$11*AV672</f>
        <v>0</v>
      </c>
      <c r="BC672" s="119">
        <f>10*Escenarios!$F$11*BA672</f>
        <v>0</v>
      </c>
      <c r="BD672" s="119">
        <f>0.001*Observaciones!$F671*Escenarios!$F$9</f>
        <v>0</v>
      </c>
      <c r="BE672" s="119">
        <f>Observaciones!$I671</f>
        <v>0</v>
      </c>
      <c r="BF672" s="119">
        <f>MIN(0.0005*ETo!$M671*Escenarios!$F$9*(BJ671/Constantes!$F$27)^(2/3),BJ671+BB672+BE672+BC672+BD672)</f>
        <v>1.6659523893298485</v>
      </c>
      <c r="BG672" s="119">
        <f>MIN(Constantes!$F$26*(BJ671/Constantes!$F$27)^(2/3),BJ671+BB672+BC672+BD672+BE672-BF672)</f>
        <v>5.7317227255848193</v>
      </c>
      <c r="BH672" s="119">
        <f>MIN(Entradas!$F$20,BJ671+BB672+BC672+BD672+BE672-BF672-BG672)</f>
        <v>1</v>
      </c>
      <c r="BI672" s="119">
        <f>MAX(0,BJ671+BB672+BC672+BD672+BE672-BF672-BG672-BH672-Constantes!$F$27)</f>
        <v>0</v>
      </c>
      <c r="BJ672" s="119">
        <f t="shared" si="96"/>
        <v>119.45255676871223</v>
      </c>
      <c r="BK672" s="119">
        <f>(Escenarios!$F$11*AU672+0.1*BF672)/(Escenarios!$F$12)</f>
        <v>4.7603896625779425E-3</v>
      </c>
      <c r="BL672" s="119">
        <f>BI672/10/Escenarios!$F$12</f>
        <v>0</v>
      </c>
      <c r="BM672" s="119">
        <f>(Escenarios!$F$11*AW672+0.1*BG672)/(Escenarios!$F$12)</f>
        <v>1.6376350644528054E-2</v>
      </c>
      <c r="BN672" s="121">
        <f t="shared" si="97"/>
        <v>95.778702230707694</v>
      </c>
      <c r="BO672" s="121">
        <f>MAX(0,(BN672-Constantes!$D$13)*(1-EXP(-Constantes!$D$23)))</f>
        <v>0.38183788789334566</v>
      </c>
      <c r="BP672" s="121">
        <f>BL672+AY672*Escenarios!$F$11/Escenarios!$F$12+BO672</f>
        <v>0.3818378895781398</v>
      </c>
      <c r="BQ672" s="121">
        <f>0.0526*BL672*Observaciones!$F671^1.218</f>
        <v>0</v>
      </c>
      <c r="BR672" s="121">
        <f>BQ672*Constantes!$F$38</f>
        <v>0</v>
      </c>
      <c r="BS672" s="121">
        <f t="shared" si="98"/>
        <v>0</v>
      </c>
      <c r="BT672" s="15"/>
      <c r="BU672" s="74">
        <v>666</v>
      </c>
      <c r="BV672" s="75">
        <f>0.0526*Observaciones!$F671^2.218</f>
        <v>0</v>
      </c>
      <c r="BW672" s="75">
        <f>IF(Observaciones!$F671&gt;0.05*$CA$7,((Observaciones!$F671-0.05*$CA$7)^2)/(Observaciones!$F671+0.95*$CA$7),0)</f>
        <v>0</v>
      </c>
      <c r="BX672" s="75">
        <f>0.0526*BW672*Observaciones!$F671^1.218</f>
        <v>0</v>
      </c>
      <c r="BY672" s="27"/>
      <c r="BZ672" s="27"/>
      <c r="CA672" s="103"/>
      <c r="CB672" s="37"/>
    </row>
    <row r="673" spans="2:80" s="2" customFormat="1" ht="14.5" x14ac:dyDescent="0.35">
      <c r="B673" s="36"/>
      <c r="C673" s="74">
        <v>667</v>
      </c>
      <c r="D673" s="146">
        <f>ETo!$I672*((1-Constantes!$D$19)*ETo!$K672+ETo!$L672)</f>
        <v>1.8844868885159032</v>
      </c>
      <c r="E673" s="75">
        <f>MIN(D673*Constantes!$D$17,0.8*(H672+Observaciones!$F672-F673-G673-Constantes!$D$14))</f>
        <v>1.0956599396649836E-7</v>
      </c>
      <c r="F673" s="75">
        <f>IF(Observaciones!$F672&gt;0.05*Constantes!$D$18,((Observaciones!$F672-0.05*Constantes!$D$18)^2)/(Observaciones!$F672+0.95*Constantes!$D$18),0)</f>
        <v>0</v>
      </c>
      <c r="G673" s="75">
        <f>MAX(0,H672+Observaciones!$F672-F673-Constantes!$D$13)</f>
        <v>0</v>
      </c>
      <c r="H673" s="75">
        <f>H672+Observaciones!$F672-F673-E673-G673-I672</f>
        <v>25.500000025505965</v>
      </c>
      <c r="I673" s="75">
        <f>MAX(0,(H673-Constantes!$D$14)*(1-EXP(-Constantes!$D$22)))</f>
        <v>3.5114811310375845E-10</v>
      </c>
      <c r="J673" s="75">
        <f t="shared" si="90"/>
        <v>85.892977040246791</v>
      </c>
      <c r="K673" s="75">
        <f>MAX(0,(J673-Constantes!$D$13)*(1-EXP(-Constantes!$D$23)))</f>
        <v>0.31355219603202811</v>
      </c>
      <c r="L673" s="75">
        <f t="shared" si="91"/>
        <v>0.31355219638317622</v>
      </c>
      <c r="M673" s="75">
        <f>0.0526*F673*Observaciones!$F672^1.218</f>
        <v>0</v>
      </c>
      <c r="N673" s="75">
        <f>M673*Constantes!$D$38</f>
        <v>0</v>
      </c>
      <c r="O673" s="75">
        <f t="shared" si="92"/>
        <v>0</v>
      </c>
      <c r="P673" s="15"/>
      <c r="Q673" s="120">
        <v>667</v>
      </c>
      <c r="R673" s="146">
        <f>ETo!$I672*((1-Constantes!$E$19)*ETo!$K672+ETo!$L672)</f>
        <v>1.8847484552063292</v>
      </c>
      <c r="S673" s="121">
        <f>MIN(R673*Constantes!$E$17,0.8*(V672+Observaciones!$F672-T673-U673-Constantes!$D$14))</f>
        <v>1.0819986471233279E-7</v>
      </c>
      <c r="T673" s="121">
        <f>IF(Observaciones!$F672&gt;0.05*Constantes!$E$18,((Observaciones!$F672-0.05*Constantes!$E$18)^2)/(Observaciones!$F672+0.95*Constantes!$E$18),0)</f>
        <v>0</v>
      </c>
      <c r="U673" s="121">
        <f>MAX(0,V672+Observaciones!$F672-T673-Constantes!$D$13)</f>
        <v>0</v>
      </c>
      <c r="V673" s="121">
        <f>V672+Observaciones!$F672-T673-S673-U673-W672</f>
        <v>25.500000025187948</v>
      </c>
      <c r="W673" s="121">
        <f>MAX(0,(V673-Constantes!$D$14)*(1-EXP(-Constantes!$D$22)))</f>
        <v>3.4676987065967698E-10</v>
      </c>
      <c r="X673" s="119">
        <f>X672+(Entradas!$E$19*U673-Y672)/(800*Entradas!$D$44)</f>
        <v>0</v>
      </c>
      <c r="Y673" s="119">
        <f>8000*Entradas!$D$45*X673/Constantes!$E$32</f>
        <v>0</v>
      </c>
      <c r="Z673" s="119">
        <f>10*Escenarios!$E$11*T673</f>
        <v>0</v>
      </c>
      <c r="AA673" s="119">
        <f>10*Escenarios!$E$11*Y673</f>
        <v>0</v>
      </c>
      <c r="AB673" s="119">
        <f>0.001*Observaciones!$F672*Escenarios!$E$9</f>
        <v>0</v>
      </c>
      <c r="AC673" s="119">
        <f>Observaciones!$I672</f>
        <v>0</v>
      </c>
      <c r="AD673" s="119">
        <f>MIN(0.0005*ETo!$M672*Escenarios!$E$9*(AH672/Constantes!$E$27)^(2/3),AH672+Z673+AA673+AB673+AC673)</f>
        <v>3.7720703942182801</v>
      </c>
      <c r="AE673" s="119">
        <f>MIN(Constantes!$E$26*(AH672/Constantes!$E$27)^(2/3),AH672+Z673+AA673+AB673+AC673-AD673)</f>
        <v>13.438988911055528</v>
      </c>
      <c r="AF673" s="119">
        <f>MIN(Entradas!$E$20,AH672+Z673+AA673+AB673+AC673-AD673-AE673)</f>
        <v>1</v>
      </c>
      <c r="AG673" s="119">
        <f>MAX(0,AH672+Z673+AA673+AB673+AC673-AD673-AE673-AF673-Constantes!$E$27)</f>
        <v>0</v>
      </c>
      <c r="AH673" s="119">
        <f t="shared" si="93"/>
        <v>3653.881679863629</v>
      </c>
      <c r="AI673" s="119">
        <f>(Escenarios!$E$11*S673+0.1*AD673)/(Escenarios!$E$12)</f>
        <v>1.0777450637633161E-2</v>
      </c>
      <c r="AJ673" s="119">
        <f>AG673/10/Escenarios!$E$12</f>
        <v>0</v>
      </c>
      <c r="AK673" s="119">
        <f>(Escenarios!$E$11*U673+0.1*AE673)/(Escenarios!$E$12)</f>
        <v>3.8397111174444366E-2</v>
      </c>
      <c r="AL673" s="121">
        <f t="shared" si="94"/>
        <v>91.977529564785229</v>
      </c>
      <c r="AM673" s="121">
        <f>MAX(0,(AL673-Constantes!$D$13)*(1-EXP(-Constantes!$D$23)))</f>
        <v>0.35558127035887194</v>
      </c>
      <c r="AN673" s="121">
        <f>AJ673+W673*Escenarios!$E$11/Escenarios!$E$12+AM673</f>
        <v>0.35558127070068796</v>
      </c>
      <c r="AO673" s="121">
        <f>0.0526*AJ673*Observaciones!$F672^1.218</f>
        <v>0</v>
      </c>
      <c r="AP673" s="121">
        <f>AO673*Constantes!$E$38</f>
        <v>0</v>
      </c>
      <c r="AQ673" s="121">
        <f t="shared" si="95"/>
        <v>0</v>
      </c>
      <c r="AR673" s="15"/>
      <c r="AS673" s="74">
        <v>667</v>
      </c>
      <c r="AT673" s="146">
        <f>ETo!$I672*((1-Constantes!$F$19)*ETo!$K672+ETo!$L672)</f>
        <v>1.8855807128576854</v>
      </c>
      <c r="AU673" s="121">
        <f>MIN(AT673*Constantes!$F$17,0.8*(AX672+Observaciones!$F672-AV673-AW673-Constantes!$D$14))</f>
        <v>1.0383464825736156E-7</v>
      </c>
      <c r="AV673" s="121">
        <f>IF(Observaciones!$F672&gt;0.05*Constantes!$F$18,((Observaciones!$F672-0.05*Constantes!$F$18)^2)/(Observaciones!$F672+0.95*Constantes!$F$18),0)</f>
        <v>0</v>
      </c>
      <c r="AW673" s="121">
        <f>MAX(0,AX672+Observaciones!$F672-AV673-Constantes!$D$13)</f>
        <v>0</v>
      </c>
      <c r="AX673" s="121">
        <f>AX672+Observaciones!$F672-AV673-AU673-AW673-AY672</f>
        <v>25.500000024171765</v>
      </c>
      <c r="AY673" s="121">
        <f>MAX(0,(AX673-Constantes!$D$14)*(1-EXP(-Constantes!$D$22)))</f>
        <v>3.32779783228877E-10</v>
      </c>
      <c r="AZ673" s="119">
        <f>AZ672+(Entradas!$F$19*AW673-BA672)/(800*Entradas!$D$44)</f>
        <v>0</v>
      </c>
      <c r="BA673" s="119">
        <f>8000*Entradas!$D$45*AZ673/Constantes!$F$32</f>
        <v>0</v>
      </c>
      <c r="BB673" s="119">
        <f>10*Escenarios!$F$11*AV673</f>
        <v>0</v>
      </c>
      <c r="BC673" s="119">
        <f>10*Escenarios!$F$11*BA673</f>
        <v>0</v>
      </c>
      <c r="BD673" s="119">
        <f>0.001*Observaciones!$F672*Escenarios!$F$9</f>
        <v>0</v>
      </c>
      <c r="BE673" s="119">
        <f>Observaciones!$I672</f>
        <v>0</v>
      </c>
      <c r="BF673" s="119">
        <f>MIN(0.0005*ETo!$M672*Escenarios!$F$9*(BJ672/Constantes!$F$27)^(2/3),BJ672+BB673+BE673+BC673+BD673)</f>
        <v>1.5375443542890181</v>
      </c>
      <c r="BG673" s="119">
        <f>MIN(Constantes!$F$26*(BJ672/Constantes!$F$27)^(2/3),BJ672+BB673+BC673+BD673+BE673-BF673)</f>
        <v>5.4779045373113542</v>
      </c>
      <c r="BH673" s="119">
        <f>MIN(Entradas!$F$20,BJ672+BB673+BC673+BD673+BE673-BF673-BG673)</f>
        <v>1</v>
      </c>
      <c r="BI673" s="119">
        <f>MAX(0,BJ672+BB673+BC673+BD673+BE673-BF673-BG673-BH673-Constantes!$F$27)</f>
        <v>0</v>
      </c>
      <c r="BJ673" s="119">
        <f t="shared" si="96"/>
        <v>111.43710787711186</v>
      </c>
      <c r="BK673" s="119">
        <f>(Escenarios!$F$11*AU673+0.1*BF673)/(Escenarios!$F$12)</f>
        <v>4.3930817706369805E-3</v>
      </c>
      <c r="BL673" s="119">
        <f>BI673/10/Escenarios!$F$12</f>
        <v>0</v>
      </c>
      <c r="BM673" s="119">
        <f>(Escenarios!$F$11*AW673+0.1*BG673)/(Escenarios!$F$12)</f>
        <v>1.5651155820889585E-2</v>
      </c>
      <c r="BN673" s="121">
        <f t="shared" si="97"/>
        <v>95.412515498635244</v>
      </c>
      <c r="BO673" s="121">
        <f>MAX(0,(BN673-Constantes!$D$13)*(1-EXP(-Constantes!$D$23)))</f>
        <v>0.37930845137065833</v>
      </c>
      <c r="BP673" s="121">
        <f>BL673+AY673*Escenarios!$F$11/Escenarios!$F$12+BO673</f>
        <v>0.37930845168442212</v>
      </c>
      <c r="BQ673" s="121">
        <f>0.0526*BL673*Observaciones!$F672^1.218</f>
        <v>0</v>
      </c>
      <c r="BR673" s="121">
        <f>BQ673*Constantes!$F$38</f>
        <v>0</v>
      </c>
      <c r="BS673" s="121">
        <f t="shared" si="98"/>
        <v>0</v>
      </c>
      <c r="BT673" s="15"/>
      <c r="BU673" s="74">
        <v>667</v>
      </c>
      <c r="BV673" s="75">
        <f>0.0526*Observaciones!$F672^2.218</f>
        <v>0</v>
      </c>
      <c r="BW673" s="75">
        <f>IF(Observaciones!$F672&gt;0.05*$CA$7,((Observaciones!$F672-0.05*$CA$7)^2)/(Observaciones!$F672+0.95*$CA$7),0)</f>
        <v>0</v>
      </c>
      <c r="BX673" s="75">
        <f>0.0526*BW673*Observaciones!$F672^1.218</f>
        <v>0</v>
      </c>
      <c r="BY673" s="27"/>
      <c r="BZ673" s="27"/>
      <c r="CA673" s="103"/>
      <c r="CB673" s="37"/>
    </row>
    <row r="674" spans="2:80" s="2" customFormat="1" ht="14.5" x14ac:dyDescent="0.35">
      <c r="B674" s="36"/>
      <c r="C674" s="74">
        <v>668</v>
      </c>
      <c r="D674" s="146">
        <f>ETo!$I673*((1-Constantes!$D$19)*ETo!$K673+ETo!$L673)</f>
        <v>2.0241932094002006</v>
      </c>
      <c r="E674" s="75">
        <f>MIN(D674*Constantes!$D$17,0.8*(H673+Observaciones!$F673-F674-G674-Constantes!$D$14))</f>
        <v>2.0404769429660519E-8</v>
      </c>
      <c r="F674" s="75">
        <f>IF(Observaciones!$F673&gt;0.05*Constantes!$D$18,((Observaciones!$F673-0.05*Constantes!$D$18)^2)/(Observaciones!$F673+0.95*Constantes!$D$18),0)</f>
        <v>0</v>
      </c>
      <c r="G674" s="75">
        <f>MAX(0,H673+Observaciones!$F673-F674-Constantes!$D$13)</f>
        <v>0</v>
      </c>
      <c r="H674" s="75">
        <f>H673+Observaciones!$F673-F674-E674-G674-I673</f>
        <v>25.500000004750049</v>
      </c>
      <c r="I674" s="75">
        <f>MAX(0,(H674-Constantes!$D$14)*(1-EXP(-Constantes!$D$22)))</f>
        <v>6.5395282685874788E-11</v>
      </c>
      <c r="J674" s="75">
        <f t="shared" si="90"/>
        <v>85.579424844214756</v>
      </c>
      <c r="K674" s="75">
        <f>MAX(0,(J674-Constantes!$D$13)*(1-EXP(-Constantes!$D$23)))</f>
        <v>0.3113863328072094</v>
      </c>
      <c r="L674" s="75">
        <f t="shared" si="91"/>
        <v>0.3113863328726047</v>
      </c>
      <c r="M674" s="75">
        <f>0.0526*F674*Observaciones!$F673^1.218</f>
        <v>0</v>
      </c>
      <c r="N674" s="75">
        <f>M674*Constantes!$D$38</f>
        <v>0</v>
      </c>
      <c r="O674" s="75">
        <f t="shared" si="92"/>
        <v>0</v>
      </c>
      <c r="P674" s="15"/>
      <c r="Q674" s="120">
        <v>668</v>
      </c>
      <c r="R674" s="146">
        <f>ETo!$I673*((1-Constantes!$E$19)*ETo!$K673+ETo!$L673)</f>
        <v>2.0244746330639649</v>
      </c>
      <c r="S674" s="121">
        <f>MIN(R674*Constantes!$E$17,0.8*(V673+Observaciones!$F673-T674-U674-Constantes!$D$14))</f>
        <v>2.0150355339865203E-8</v>
      </c>
      <c r="T674" s="121">
        <f>IF(Observaciones!$F673&gt;0.05*Constantes!$E$18,((Observaciones!$F673-0.05*Constantes!$E$18)^2)/(Observaciones!$F673+0.95*Constantes!$E$18),0)</f>
        <v>0</v>
      </c>
      <c r="U674" s="121">
        <f>MAX(0,V673+Observaciones!$F673-T674-Constantes!$D$13)</f>
        <v>0</v>
      </c>
      <c r="V674" s="121">
        <f>V673+Observaciones!$F673-T674-S674-U674-W673</f>
        <v>25.500000004690822</v>
      </c>
      <c r="W674" s="121">
        <f>MAX(0,(V674-Constantes!$D$14)*(1-EXP(-Constantes!$D$22)))</f>
        <v>6.4579883085976651E-11</v>
      </c>
      <c r="X674" s="119">
        <f>X673+(Entradas!$E$19*U674-Y673)/(800*Entradas!$D$44)</f>
        <v>0</v>
      </c>
      <c r="Y674" s="119">
        <f>8000*Entradas!$D$45*X674/Constantes!$E$32</f>
        <v>0</v>
      </c>
      <c r="Z674" s="119">
        <f>10*Escenarios!$E$11*T674</f>
        <v>0</v>
      </c>
      <c r="AA674" s="119">
        <f>10*Escenarios!$E$11*Y674</f>
        <v>0</v>
      </c>
      <c r="AB674" s="119">
        <f>0.001*Observaciones!$F673*Escenarios!$E$9</f>
        <v>0</v>
      </c>
      <c r="AC674" s="119">
        <f>Observaciones!$I673</f>
        <v>0</v>
      </c>
      <c r="AD674" s="119">
        <f>MIN(0.0005*ETo!$M673*Escenarios!$E$9*(AH673/Constantes!$E$27)^(2/3),AH673+Z674+AA674+AB674+AC674)</f>
        <v>4.0393818217402595</v>
      </c>
      <c r="AE674" s="119">
        <f>MIN(Constantes!$E$26*(AH673/Constantes!$E$27)^(2/3),AH673+Z674+AA674+AB674+AC674-AD674)</f>
        <v>13.394519997811823</v>
      </c>
      <c r="AF674" s="119">
        <f>MIN(Entradas!$E$20,AH673+Z674+AA674+AB674+AC674-AD674-AE674)</f>
        <v>1</v>
      </c>
      <c r="AG674" s="119">
        <f>MAX(0,AH673+Z674+AA674+AB674+AC674-AD674-AE674-AF674-Constantes!$E$27)</f>
        <v>0</v>
      </c>
      <c r="AH674" s="119">
        <f t="shared" si="93"/>
        <v>3635.4477780440766</v>
      </c>
      <c r="AI674" s="119">
        <f>(Escenarios!$E$11*S674+0.1*AD674)/(Escenarios!$E$12)</f>
        <v>1.1541110781751006E-2</v>
      </c>
      <c r="AJ674" s="119">
        <f>AG674/10/Escenarios!$E$12</f>
        <v>0</v>
      </c>
      <c r="AK674" s="119">
        <f>(Escenarios!$E$11*U674+0.1*AE674)/(Escenarios!$E$12)</f>
        <v>3.8270057136605216E-2</v>
      </c>
      <c r="AL674" s="121">
        <f t="shared" si="94"/>
        <v>91.66021835156296</v>
      </c>
      <c r="AM674" s="121">
        <f>MAX(0,(AL674-Constantes!$D$13)*(1-EXP(-Constantes!$D$23)))</f>
        <v>0.35338944170565945</v>
      </c>
      <c r="AN674" s="121">
        <f>AJ674+W674*Escenarios!$E$11/Escenarios!$E$12+AM674</f>
        <v>0.35338944176931675</v>
      </c>
      <c r="AO674" s="121">
        <f>0.0526*AJ674*Observaciones!$F673^1.218</f>
        <v>0</v>
      </c>
      <c r="AP674" s="121">
        <f>AO674*Constantes!$E$38</f>
        <v>0</v>
      </c>
      <c r="AQ674" s="121">
        <f t="shared" si="95"/>
        <v>0</v>
      </c>
      <c r="AR674" s="15"/>
      <c r="AS674" s="74">
        <v>668</v>
      </c>
      <c r="AT674" s="146">
        <f>ETo!$I673*((1-Constantes!$F$19)*ETo!$K673+ETo!$L673)</f>
        <v>2.0253700719941268</v>
      </c>
      <c r="AU674" s="121">
        <f>MIN(AT674*Constantes!$F$17,0.8*(AX673+Observaciones!$F673-AV674-AW674-Constantes!$D$14))</f>
        <v>1.9337409185027357E-8</v>
      </c>
      <c r="AV674" s="121">
        <f>IF(Observaciones!$F673&gt;0.05*Constantes!$F$18,((Observaciones!$F673-0.05*Constantes!$F$18)^2)/(Observaciones!$F673+0.95*Constantes!$F$18),0)</f>
        <v>0</v>
      </c>
      <c r="AW674" s="121">
        <f>MAX(0,AX673+Observaciones!$F673-AV674-Constantes!$D$13)</f>
        <v>0</v>
      </c>
      <c r="AX674" s="121">
        <f>AX673+Observaciones!$F673-AV674-AU674-AW674-AY673</f>
        <v>25.500000004501576</v>
      </c>
      <c r="AY674" s="121">
        <f>MAX(0,(AX674-Constantes!$D$14)*(1-EXP(-Constantes!$D$22)))</f>
        <v>6.197447813802065E-11</v>
      </c>
      <c r="AZ674" s="119">
        <f>AZ673+(Entradas!$F$19*AW674-BA673)/(800*Entradas!$D$44)</f>
        <v>0</v>
      </c>
      <c r="BA674" s="119">
        <f>8000*Entradas!$D$45*AZ674/Constantes!$F$32</f>
        <v>0</v>
      </c>
      <c r="BB674" s="119">
        <f>10*Escenarios!$F$11*AV674</f>
        <v>0</v>
      </c>
      <c r="BC674" s="119">
        <f>10*Escenarios!$F$11*BA674</f>
        <v>0</v>
      </c>
      <c r="BD674" s="119">
        <f>0.001*Observaciones!$F673*Escenarios!$F$9</f>
        <v>0</v>
      </c>
      <c r="BE674" s="119">
        <f>Observaciones!$I673</f>
        <v>0</v>
      </c>
      <c r="BF674" s="119">
        <f>MIN(0.0005*ETo!$M673*Escenarios!$F$9*(BJ673/Constantes!$F$27)^(2/3),BJ673+BB674+BE674+BC674+BD674)</f>
        <v>1.5772182717975689</v>
      </c>
      <c r="BG674" s="119">
        <f>MIN(Constantes!$F$26*(BJ673/Constantes!$F$27)^(2/3),BJ673+BB674+BC674+BD674+BE674-BF674)</f>
        <v>5.2300284090017346</v>
      </c>
      <c r="BH674" s="119">
        <f>MIN(Entradas!$F$20,BJ673+BB674+BC674+BD674+BE674-BF674-BG674)</f>
        <v>1</v>
      </c>
      <c r="BI674" s="119">
        <f>MAX(0,BJ673+BB674+BC674+BD674+BE674-BF674-BG674-BH674-Constantes!$F$27)</f>
        <v>0</v>
      </c>
      <c r="BJ674" s="119">
        <f t="shared" si="96"/>
        <v>103.62986119631256</v>
      </c>
      <c r="BK674" s="119">
        <f>(Escenarios!$F$11*AU674+0.1*BF674)/(Escenarios!$F$12)</f>
        <v>4.5063561518360008E-3</v>
      </c>
      <c r="BL674" s="119">
        <f>BI674/10/Escenarios!$F$12</f>
        <v>0</v>
      </c>
      <c r="BM674" s="119">
        <f>(Escenarios!$F$11*AW674+0.1*BG674)/(Escenarios!$F$12)</f>
        <v>1.4942938311433528E-2</v>
      </c>
      <c r="BN674" s="121">
        <f t="shared" si="97"/>
        <v>95.048149985576018</v>
      </c>
      <c r="BO674" s="121">
        <f>MAX(0,(BN674-Constantes!$D$13)*(1-EXP(-Constantes!$D$23)))</f>
        <v>0.37679159492661496</v>
      </c>
      <c r="BP674" s="121">
        <f>BL674+AY674*Escenarios!$F$11/Escenarios!$F$12+BO674</f>
        <v>0.37679159498504805</v>
      </c>
      <c r="BQ674" s="121">
        <f>0.0526*BL674*Observaciones!$F673^1.218</f>
        <v>0</v>
      </c>
      <c r="BR674" s="121">
        <f>BQ674*Constantes!$F$38</f>
        <v>0</v>
      </c>
      <c r="BS674" s="121">
        <f t="shared" si="98"/>
        <v>0</v>
      </c>
      <c r="BT674" s="15"/>
      <c r="BU674" s="74">
        <v>668</v>
      </c>
      <c r="BV674" s="75">
        <f>0.0526*Observaciones!$F673^2.218</f>
        <v>0</v>
      </c>
      <c r="BW674" s="75">
        <f>IF(Observaciones!$F673&gt;0.05*$CA$7,((Observaciones!$F673-0.05*$CA$7)^2)/(Observaciones!$F673+0.95*$CA$7),0)</f>
        <v>0</v>
      </c>
      <c r="BX674" s="75">
        <f>0.0526*BW674*Observaciones!$F673^1.218</f>
        <v>0</v>
      </c>
      <c r="BY674" s="27"/>
      <c r="BZ674" s="27"/>
      <c r="CA674" s="103"/>
      <c r="CB674" s="37"/>
    </row>
    <row r="675" spans="2:80" s="2" customFormat="1" ht="14.5" x14ac:dyDescent="0.35">
      <c r="B675" s="36"/>
      <c r="C675" s="74">
        <v>669</v>
      </c>
      <c r="D675" s="146">
        <f>ETo!$I674*((1-Constantes!$D$19)*ETo!$K674+ETo!$L674)</f>
        <v>2.0422386829221018</v>
      </c>
      <c r="E675" s="75">
        <f>MIN(D675*Constantes!$D$17,0.8*(H674+Observaciones!$F674-F675-G675-Constantes!$D$14))</f>
        <v>3.8000365520929334E-9</v>
      </c>
      <c r="F675" s="75">
        <f>IF(Observaciones!$F674&gt;0.05*Constantes!$D$18,((Observaciones!$F674-0.05*Constantes!$D$18)^2)/(Observaciones!$F674+0.95*Constantes!$D$18),0)</f>
        <v>0</v>
      </c>
      <c r="G675" s="75">
        <f>MAX(0,H674+Observaciones!$F674-F675-Constantes!$D$13)</f>
        <v>0</v>
      </c>
      <c r="H675" s="75">
        <f>H674+Observaciones!$F674-F675-E675-G675-I674</f>
        <v>25.500000000884619</v>
      </c>
      <c r="I675" s="75">
        <f>MAX(0,(H675-Constantes!$D$14)*(1-EXP(-Constantes!$D$22)))</f>
        <v>1.2178756773789128E-11</v>
      </c>
      <c r="J675" s="75">
        <f t="shared" si="90"/>
        <v>85.268038511407553</v>
      </c>
      <c r="K675" s="75">
        <f>MAX(0,(J675-Constantes!$D$13)*(1-EXP(-Constantes!$D$23)))</f>
        <v>0.309235430292499</v>
      </c>
      <c r="L675" s="75">
        <f t="shared" si="91"/>
        <v>0.30923543030467776</v>
      </c>
      <c r="M675" s="75">
        <f>0.0526*F675*Observaciones!$F674^1.218</f>
        <v>0</v>
      </c>
      <c r="N675" s="75">
        <f>M675*Constantes!$D$38</f>
        <v>0</v>
      </c>
      <c r="O675" s="75">
        <f t="shared" si="92"/>
        <v>0</v>
      </c>
      <c r="P675" s="15"/>
      <c r="Q675" s="120">
        <v>669</v>
      </c>
      <c r="R675" s="146">
        <f>ETo!$I674*((1-Constantes!$E$19)*ETo!$K674+ETo!$L674)</f>
        <v>2.0425225453536133</v>
      </c>
      <c r="S675" s="121">
        <f>MIN(R675*Constantes!$E$17,0.8*(V674+Observaciones!$F674-T675-U675-Constantes!$D$14))</f>
        <v>3.7526547203015075E-9</v>
      </c>
      <c r="T675" s="121">
        <f>IF(Observaciones!$F674&gt;0.05*Constantes!$E$18,((Observaciones!$F674-0.05*Constantes!$E$18)^2)/(Observaciones!$F674+0.95*Constantes!$E$18),0)</f>
        <v>0</v>
      </c>
      <c r="U675" s="121">
        <f>MAX(0,V674+Observaciones!$F674-T675-Constantes!$D$13)</f>
        <v>0</v>
      </c>
      <c r="V675" s="121">
        <f>V674+Observaciones!$F674-T675-S675-U675-W674</f>
        <v>25.500000000873587</v>
      </c>
      <c r="W675" s="121">
        <f>MAX(0,(V675-Constantes!$D$14)*(1-EXP(-Constantes!$D$22)))</f>
        <v>1.2026887314387547E-11</v>
      </c>
      <c r="X675" s="119">
        <f>X674+(Entradas!$E$19*U675-Y674)/(800*Entradas!$D$44)</f>
        <v>0</v>
      </c>
      <c r="Y675" s="119">
        <f>8000*Entradas!$D$45*X675/Constantes!$E$32</f>
        <v>0</v>
      </c>
      <c r="Z675" s="119">
        <f>10*Escenarios!$E$11*T675</f>
        <v>0</v>
      </c>
      <c r="AA675" s="119">
        <f>10*Escenarios!$E$11*Y675</f>
        <v>0</v>
      </c>
      <c r="AB675" s="119">
        <f>0.001*Observaciones!$F674*Escenarios!$E$9</f>
        <v>0</v>
      </c>
      <c r="AC675" s="119">
        <f>Observaciones!$I674</f>
        <v>0</v>
      </c>
      <c r="AD675" s="119">
        <f>MIN(0.0005*ETo!$M674*Escenarios!$E$9*(AH674/Constantes!$E$27)^(2/3),AH674+Z675+AA675+AB675+AC675)</f>
        <v>4.0615125744341585</v>
      </c>
      <c r="AE675" s="119">
        <f>MIN(Constantes!$E$26*(AH674/Constantes!$E$27)^(2/3),AH674+Z675+AA675+AB675+AC675-AD675)</f>
        <v>13.349431629006098</v>
      </c>
      <c r="AF675" s="119">
        <f>MIN(Entradas!$E$20,AH674+Z675+AA675+AB675+AC675-AD675-AE675)</f>
        <v>1</v>
      </c>
      <c r="AG675" s="119">
        <f>MAX(0,AH674+Z675+AA675+AB675+AC675-AD675-AE675-AF675-Constantes!$E$27)</f>
        <v>0</v>
      </c>
      <c r="AH675" s="119">
        <f t="shared" si="93"/>
        <v>3617.0368338406361</v>
      </c>
      <c r="AI675" s="119">
        <f>(Escenarios!$E$11*S675+0.1*AD675)/(Escenarios!$E$12)</f>
        <v>1.1604325340285819E-2</v>
      </c>
      <c r="AJ675" s="119">
        <f>AG675/10/Escenarios!$E$12</f>
        <v>0</v>
      </c>
      <c r="AK675" s="119">
        <f>(Escenarios!$E$11*U675+0.1*AE675)/(Escenarios!$E$12)</f>
        <v>3.8141233225731708E-2</v>
      </c>
      <c r="AL675" s="121">
        <f t="shared" si="94"/>
        <v>91.344970143083032</v>
      </c>
      <c r="AM675" s="121">
        <f>MAX(0,(AL675-Constantes!$D$13)*(1-EXP(-Constantes!$D$23)))</f>
        <v>0.35121186326711812</v>
      </c>
      <c r="AN675" s="121">
        <f>AJ675+W675*Escenarios!$E$11/Escenarios!$E$12+AM675</f>
        <v>0.35121186327897319</v>
      </c>
      <c r="AO675" s="121">
        <f>0.0526*AJ675*Observaciones!$F674^1.218</f>
        <v>0</v>
      </c>
      <c r="AP675" s="121">
        <f>AO675*Constantes!$E$38</f>
        <v>0</v>
      </c>
      <c r="AQ675" s="121">
        <f t="shared" si="95"/>
        <v>0</v>
      </c>
      <c r="AR675" s="15"/>
      <c r="AS675" s="74">
        <v>669</v>
      </c>
      <c r="AT675" s="146">
        <f>ETo!$I674*((1-Constantes!$F$19)*ETo!$K674+ETo!$L674)</f>
        <v>2.0434257439993346</v>
      </c>
      <c r="AU675" s="121">
        <f>MIN(AT675*Constantes!$F$17,0.8*(AX674+Observaciones!$F674-AV675-AW675-Constantes!$D$14))</f>
        <v>3.601257958507631E-9</v>
      </c>
      <c r="AV675" s="121">
        <f>IF(Observaciones!$F674&gt;0.05*Constantes!$F$18,((Observaciones!$F674-0.05*Constantes!$F$18)^2)/(Observaciones!$F674+0.95*Constantes!$F$18),0)</f>
        <v>0</v>
      </c>
      <c r="AW675" s="121">
        <f>MAX(0,AX674+Observaciones!$F674-AV675-Constantes!$D$13)</f>
        <v>0</v>
      </c>
      <c r="AX675" s="121">
        <f>AX674+Observaciones!$F674-AV675-AU675-AW675-AY674</f>
        <v>25.500000000838345</v>
      </c>
      <c r="AY675" s="121">
        <f>MAX(0,(AX675-Constantes!$D$14)*(1-EXP(-Constantes!$D$22)))</f>
        <v>1.1541687624447555E-11</v>
      </c>
      <c r="AZ675" s="119">
        <f>AZ674+(Entradas!$F$19*AW675-BA674)/(800*Entradas!$D$44)</f>
        <v>0</v>
      </c>
      <c r="BA675" s="119">
        <f>8000*Entradas!$D$45*AZ675/Constantes!$F$32</f>
        <v>0</v>
      </c>
      <c r="BB675" s="119">
        <f>10*Escenarios!$F$11*AV675</f>
        <v>0</v>
      </c>
      <c r="BC675" s="119">
        <f>10*Escenarios!$F$11*BA675</f>
        <v>0</v>
      </c>
      <c r="BD675" s="119">
        <f>0.001*Observaciones!$F674*Escenarios!$F$9</f>
        <v>0</v>
      </c>
      <c r="BE675" s="119">
        <f>Observaciones!$I674</f>
        <v>0</v>
      </c>
      <c r="BF675" s="119">
        <f>MIN(0.0005*ETo!$M674*Escenarios!$F$9*(BJ674/Constantes!$F$27)^(2/3),BJ674+BB675+BE675+BC675+BD675)</f>
        <v>1.515999753759651</v>
      </c>
      <c r="BG675" s="119">
        <f>MIN(Constantes!$F$26*(BJ674/Constantes!$F$27)^(2/3),BJ674+BB675+BC675+BD675+BE675-BF675)</f>
        <v>4.9828074372572937</v>
      </c>
      <c r="BH675" s="119">
        <f>MIN(Entradas!$F$20,BJ674+BB675+BC675+BD675+BE675-BF675-BG675)</f>
        <v>1</v>
      </c>
      <c r="BI675" s="119">
        <f>MAX(0,BJ674+BB675+BC675+BD675+BE675-BF675-BG675-BH675-Constantes!$F$27)</f>
        <v>0</v>
      </c>
      <c r="BJ675" s="119">
        <f t="shared" si="96"/>
        <v>96.131054005295624</v>
      </c>
      <c r="BK675" s="119">
        <f>(Escenarios!$F$11*AU675+0.1*BF675)/(Escenarios!$F$12)</f>
        <v>4.3314312633565069E-3</v>
      </c>
      <c r="BL675" s="119">
        <f>BI675/10/Escenarios!$F$12</f>
        <v>0</v>
      </c>
      <c r="BM675" s="119">
        <f>(Escenarios!$F$11*AW675+0.1*BG675)/(Escenarios!$F$12)</f>
        <v>1.4236592677877982E-2</v>
      </c>
      <c r="BN675" s="121">
        <f t="shared" si="97"/>
        <v>94.685594983327277</v>
      </c>
      <c r="BO675" s="121">
        <f>MAX(0,(BN675-Constantes!$D$13)*(1-EXP(-Constantes!$D$23)))</f>
        <v>0.37428724459425633</v>
      </c>
      <c r="BP675" s="121">
        <f>BL675+AY675*Escenarios!$F$11/Escenarios!$F$12+BO675</f>
        <v>0.37428724460513851</v>
      </c>
      <c r="BQ675" s="121">
        <f>0.0526*BL675*Observaciones!$F674^1.218</f>
        <v>0</v>
      </c>
      <c r="BR675" s="121">
        <f>BQ675*Constantes!$F$38</f>
        <v>0</v>
      </c>
      <c r="BS675" s="121">
        <f t="shared" si="98"/>
        <v>0</v>
      </c>
      <c r="BT675" s="15"/>
      <c r="BU675" s="74">
        <v>669</v>
      </c>
      <c r="BV675" s="75">
        <f>0.0526*Observaciones!$F674^2.218</f>
        <v>0</v>
      </c>
      <c r="BW675" s="75">
        <f>IF(Observaciones!$F674&gt;0.05*$CA$7,((Observaciones!$F674-0.05*$CA$7)^2)/(Observaciones!$F674+0.95*$CA$7),0)</f>
        <v>0</v>
      </c>
      <c r="BX675" s="75">
        <f>0.0526*BW675*Observaciones!$F674^1.218</f>
        <v>0</v>
      </c>
      <c r="BY675" s="27"/>
      <c r="BZ675" s="27"/>
      <c r="CA675" s="103"/>
      <c r="CB675" s="37"/>
    </row>
    <row r="676" spans="2:80" s="2" customFormat="1" ht="14.5" x14ac:dyDescent="0.35">
      <c r="B676" s="36"/>
      <c r="C676" s="74">
        <v>670</v>
      </c>
      <c r="D676" s="146">
        <f>ETo!$I675*((1-Constantes!$D$19)*ETo!$K675+ETo!$L675)</f>
        <v>2.0549126798275812</v>
      </c>
      <c r="E676" s="75">
        <f>MIN(D676*Constantes!$D$17,0.8*(H675+Observaciones!$F675-F676-G676-Constantes!$D$14))</f>
        <v>0.16000000070769149</v>
      </c>
      <c r="F676" s="75">
        <f>IF(Observaciones!$F675&gt;0.05*Constantes!$D$18,((Observaciones!$F675-0.05*Constantes!$D$18)^2)/(Observaciones!$F675+0.95*Constantes!$D$18),0)</f>
        <v>0</v>
      </c>
      <c r="G676" s="75">
        <f>MAX(0,H675+Observaciones!$F675-F676-Constantes!$D$13)</f>
        <v>0</v>
      </c>
      <c r="H676" s="75">
        <f>H675+Observaciones!$F675-F676-E676-G676-I675</f>
        <v>25.540000000164749</v>
      </c>
      <c r="I676" s="75">
        <f>MAX(0,(H676-Constantes!$D$14)*(1-EXP(-Constantes!$D$22)))</f>
        <v>5.5069182253373304E-4</v>
      </c>
      <c r="J676" s="75">
        <f t="shared" si="90"/>
        <v>84.95880308111505</v>
      </c>
      <c r="K676" s="75">
        <f>MAX(0,(J676-Constantes!$D$13)*(1-EXP(-Constantes!$D$23)))</f>
        <v>0.30709938514672341</v>
      </c>
      <c r="L676" s="75">
        <f t="shared" si="91"/>
        <v>0.30765007696925717</v>
      </c>
      <c r="M676" s="75">
        <f>0.0526*F676*Observaciones!$F675^1.218</f>
        <v>0</v>
      </c>
      <c r="N676" s="75">
        <f>M676*Constantes!$D$38</f>
        <v>0</v>
      </c>
      <c r="O676" s="75">
        <f t="shared" si="92"/>
        <v>0</v>
      </c>
      <c r="P676" s="15"/>
      <c r="Q676" s="120">
        <v>670</v>
      </c>
      <c r="R676" s="146">
        <f>ETo!$I675*((1-Constantes!$E$19)*ETo!$K675+ETo!$L675)</f>
        <v>2.0551982269372102</v>
      </c>
      <c r="S676" s="121">
        <f>MIN(R676*Constantes!$E$17,0.8*(V675+Observaciones!$F675-T676-U676-Constantes!$D$14))</f>
        <v>0.16000000069886655</v>
      </c>
      <c r="T676" s="121">
        <f>IF(Observaciones!$F675&gt;0.05*Constantes!$E$18,((Observaciones!$F675-0.05*Constantes!$E$18)^2)/(Observaciones!$F675+0.95*Constantes!$E$18),0)</f>
        <v>0</v>
      </c>
      <c r="U676" s="121">
        <f>MAX(0,V675+Observaciones!$F675-T676-Constantes!$D$13)</f>
        <v>0</v>
      </c>
      <c r="V676" s="121">
        <f>V675+Observaciones!$F675-T676-S676-U676-W675</f>
        <v>25.540000000162696</v>
      </c>
      <c r="W676" s="121">
        <f>MAX(0,(V676-Constantes!$D$14)*(1-EXP(-Constantes!$D$22)))</f>
        <v>5.5069182250546236E-4</v>
      </c>
      <c r="X676" s="119">
        <f>X675+(Entradas!$E$19*U676-Y675)/(800*Entradas!$D$44)</f>
        <v>0</v>
      </c>
      <c r="Y676" s="119">
        <f>8000*Entradas!$D$45*X676/Constantes!$E$32</f>
        <v>0</v>
      </c>
      <c r="Z676" s="119">
        <f>10*Escenarios!$E$11*T676</f>
        <v>0</v>
      </c>
      <c r="AA676" s="119">
        <f>10*Escenarios!$E$11*Y676</f>
        <v>0</v>
      </c>
      <c r="AB676" s="119">
        <f>0.001*Observaciones!$F675*Escenarios!$E$9</f>
        <v>1</v>
      </c>
      <c r="AC676" s="119">
        <f>Observaciones!$I675</f>
        <v>0</v>
      </c>
      <c r="AD676" s="119">
        <f>MIN(0.0005*ETo!$M675*Escenarios!$E$9*(AH675/Constantes!$E$27)^(2/3),AH675+Z676+AA676+AB676+AC676)</f>
        <v>4.0727322339667422</v>
      </c>
      <c r="AE676" s="119">
        <f>MIN(Constantes!$E$26*(AH675/Constantes!$E$27)^(2/3),AH675+Z676+AA676+AB676+AC676-AD676)</f>
        <v>13.30432328279738</v>
      </c>
      <c r="AF676" s="119">
        <f>MIN(Entradas!$E$20,AH675+Z676+AA676+AB676+AC676-AD676-AE676)</f>
        <v>1</v>
      </c>
      <c r="AG676" s="119">
        <f>MAX(0,AH675+Z676+AA676+AB676+AC676-AD676-AE676-AF676-Constantes!$E$27)</f>
        <v>0</v>
      </c>
      <c r="AH676" s="119">
        <f t="shared" si="93"/>
        <v>3599.6597783238722</v>
      </c>
      <c r="AI676" s="119">
        <f>(Escenarios!$E$11*S676+0.1*AD676)/(Escenarios!$E$12)</f>
        <v>0.16935066421450201</v>
      </c>
      <c r="AJ676" s="119">
        <f>AG676/10/Escenarios!$E$12</f>
        <v>0</v>
      </c>
      <c r="AK676" s="119">
        <f>(Escenarios!$E$11*U676+0.1*AE676)/(Escenarios!$E$12)</f>
        <v>3.8012352236563948E-2</v>
      </c>
      <c r="AL676" s="121">
        <f t="shared" si="94"/>
        <v>91.031770632052471</v>
      </c>
      <c r="AM676" s="121">
        <f>MAX(0,(AL676-Constantes!$D$13)*(1-EXP(-Constantes!$D$23)))</f>
        <v>0.34904843621555637</v>
      </c>
      <c r="AN676" s="121">
        <f>AJ676+W676*Escenarios!$E$11/Escenarios!$E$12+AM676</f>
        <v>0.34959126101202603</v>
      </c>
      <c r="AO676" s="121">
        <f>0.0526*AJ676*Observaciones!$F675^1.218</f>
        <v>0</v>
      </c>
      <c r="AP676" s="121">
        <f>AO676*Constantes!$E$38</f>
        <v>0</v>
      </c>
      <c r="AQ676" s="121">
        <f t="shared" si="95"/>
        <v>0</v>
      </c>
      <c r="AR676" s="15"/>
      <c r="AS676" s="74">
        <v>670</v>
      </c>
      <c r="AT676" s="146">
        <f>ETo!$I675*((1-Constantes!$F$19)*ETo!$K675+ETo!$L675)</f>
        <v>2.0561067859223945</v>
      </c>
      <c r="AU676" s="121">
        <f>MIN(AT676*Constantes!$F$17,0.8*(AX675+Observaciones!$F675-AV676-AW676-Constantes!$D$14))</f>
        <v>0.16000000067067222</v>
      </c>
      <c r="AV676" s="121">
        <f>IF(Observaciones!$F675&gt;0.05*Constantes!$F$18,((Observaciones!$F675-0.05*Constantes!$F$18)^2)/(Observaciones!$F675+0.95*Constantes!$F$18),0)</f>
        <v>0</v>
      </c>
      <c r="AW676" s="121">
        <f>MAX(0,AX675+Observaciones!$F675-AV676-Constantes!$D$13)</f>
        <v>0</v>
      </c>
      <c r="AX676" s="121">
        <f>AX675+Observaciones!$F675-AV676-AU676-AW676-AY675</f>
        <v>25.54000000015613</v>
      </c>
      <c r="AY676" s="121">
        <f>MAX(0,(AX676-Constantes!$D$14)*(1-EXP(-Constantes!$D$22)))</f>
        <v>5.5069182241507437E-4</v>
      </c>
      <c r="AZ676" s="119">
        <f>AZ675+(Entradas!$F$19*AW676-BA675)/(800*Entradas!$D$44)</f>
        <v>0</v>
      </c>
      <c r="BA676" s="119">
        <f>8000*Entradas!$D$45*AZ676/Constantes!$F$32</f>
        <v>0</v>
      </c>
      <c r="BB676" s="119">
        <f>10*Escenarios!$F$11*AV676</f>
        <v>0</v>
      </c>
      <c r="BC676" s="119">
        <f>10*Escenarios!$F$11*BA676</f>
        <v>0</v>
      </c>
      <c r="BD676" s="119">
        <f>0.001*Observaciones!$F675*Escenarios!$F$9</f>
        <v>4</v>
      </c>
      <c r="BE676" s="119">
        <f>Observaciones!$I675</f>
        <v>0</v>
      </c>
      <c r="BF676" s="119">
        <f>MIN(0.0005*ETo!$M675*Escenarios!$F$9*(BJ675/Constantes!$F$27)^(2/3),BJ675+BB676+BE676+BC676+BD676)</f>
        <v>1.4508405912175517</v>
      </c>
      <c r="BG676" s="119">
        <f>MIN(Constantes!$F$26*(BJ675/Constantes!$F$27)^(2/3),BJ675+BB676+BC676+BD676+BE676-BF676)</f>
        <v>4.7394356290796633</v>
      </c>
      <c r="BH676" s="119">
        <f>MIN(Entradas!$F$20,BJ675+BB676+BC676+BD676+BE676-BF676-BG676)</f>
        <v>1</v>
      </c>
      <c r="BI676" s="119">
        <f>MAX(0,BJ675+BB676+BC676+BD676+BE676-BF676-BG676-BH676-Constantes!$F$27)</f>
        <v>0</v>
      </c>
      <c r="BJ676" s="119">
        <f t="shared" si="96"/>
        <v>92.940777784998403</v>
      </c>
      <c r="BK676" s="119">
        <f>(Escenarios!$F$11*AU676+0.1*BF676)/(Escenarios!$F$12)</f>
        <v>0.15500240232154111</v>
      </c>
      <c r="BL676" s="119">
        <f>BI676/10/Escenarios!$F$12</f>
        <v>0</v>
      </c>
      <c r="BM676" s="119">
        <f>(Escenarios!$F$11*AW676+0.1*BG676)/(Escenarios!$F$12)</f>
        <v>1.3541244654513325E-2</v>
      </c>
      <c r="BN676" s="121">
        <f t="shared" si="97"/>
        <v>94.32484898338754</v>
      </c>
      <c r="BO676" s="121">
        <f>MAX(0,(BN676-Constantes!$D$13)*(1-EXP(-Constantes!$D$23)))</f>
        <v>0.37179538995360156</v>
      </c>
      <c r="BP676" s="121">
        <f>BL676+AY676*Escenarios!$F$11/Escenarios!$F$12+BO676</f>
        <v>0.37231461367187862</v>
      </c>
      <c r="BQ676" s="121">
        <f>0.0526*BL676*Observaciones!$F675^1.218</f>
        <v>0</v>
      </c>
      <c r="BR676" s="121">
        <f>BQ676*Constantes!$F$38</f>
        <v>0</v>
      </c>
      <c r="BS676" s="121">
        <f t="shared" si="98"/>
        <v>0</v>
      </c>
      <c r="BT676" s="15"/>
      <c r="BU676" s="74">
        <v>670</v>
      </c>
      <c r="BV676" s="75">
        <f>0.0526*Observaciones!$F675^2.218</f>
        <v>1.4813929535417848E-3</v>
      </c>
      <c r="BW676" s="75">
        <f>IF(Observaciones!$F675&gt;0.05*$CA$7,((Observaciones!$F675-0.05*$CA$7)^2)/(Observaciones!$F675+0.95*$CA$7),0)</f>
        <v>0</v>
      </c>
      <c r="BX676" s="75">
        <f>0.0526*BW676*Observaciones!$F675^1.218</f>
        <v>0</v>
      </c>
      <c r="BY676" s="27"/>
      <c r="BZ676" s="27"/>
      <c r="CA676" s="103"/>
      <c r="CB676" s="37"/>
    </row>
    <row r="677" spans="2:80" s="2" customFormat="1" ht="14.5" x14ac:dyDescent="0.35">
      <c r="B677" s="36"/>
      <c r="C677" s="74">
        <v>671</v>
      </c>
      <c r="D677" s="146">
        <f>ETo!$I676*((1-Constantes!$D$19)*ETo!$K676+ETo!$L676)</f>
        <v>1.8976500666510203</v>
      </c>
      <c r="E677" s="75">
        <f>MIN(D677*Constantes!$D$17,0.8*(H676+Observaciones!$F676-F677-G677-Constantes!$D$14))</f>
        <v>3.200000013179647E-2</v>
      </c>
      <c r="F677" s="75">
        <f>IF(Observaciones!$F676&gt;0.05*Constantes!$D$18,((Observaciones!$F676-0.05*Constantes!$D$18)^2)/(Observaciones!$F676+0.95*Constantes!$D$18),0)</f>
        <v>0</v>
      </c>
      <c r="G677" s="75">
        <f>MAX(0,H676+Observaciones!$F676-F677-Constantes!$D$13)</f>
        <v>0</v>
      </c>
      <c r="H677" s="75">
        <f>H676+Observaciones!$F676-F677-E677-G677-I676</f>
        <v>25.507449308210422</v>
      </c>
      <c r="I677" s="75">
        <f>MAX(0,(H677-Constantes!$D$14)*(1-EXP(-Constantes!$D$22)))</f>
        <v>1.0255682745287477E-4</v>
      </c>
      <c r="J677" s="75">
        <f t="shared" si="90"/>
        <v>84.651703695968322</v>
      </c>
      <c r="K677" s="75">
        <f>MAX(0,(J677-Constantes!$D$13)*(1-EXP(-Constantes!$D$23)))</f>
        <v>0.3049780947425389</v>
      </c>
      <c r="L677" s="75">
        <f t="shared" si="91"/>
        <v>0.30508065156999176</v>
      </c>
      <c r="M677" s="75">
        <f>0.0526*F677*Observaciones!$F676^1.218</f>
        <v>0</v>
      </c>
      <c r="N677" s="75">
        <f>M677*Constantes!$D$38</f>
        <v>0</v>
      </c>
      <c r="O677" s="75">
        <f t="shared" si="92"/>
        <v>0</v>
      </c>
      <c r="P677" s="15"/>
      <c r="Q677" s="120">
        <v>671</v>
      </c>
      <c r="R677" s="146">
        <f>ETo!$I676*((1-Constantes!$E$19)*ETo!$K676+ETo!$L676)</f>
        <v>1.897913190301928</v>
      </c>
      <c r="S677" s="121">
        <f>MIN(R677*Constantes!$E$17,0.8*(V676+Observaciones!$F676-T677-U677-Constantes!$D$14))</f>
        <v>3.2000000130153694E-2</v>
      </c>
      <c r="T677" s="121">
        <f>IF(Observaciones!$F676&gt;0.05*Constantes!$E$18,((Observaciones!$F676-0.05*Constantes!$E$18)^2)/(Observaciones!$F676+0.95*Constantes!$E$18),0)</f>
        <v>0</v>
      </c>
      <c r="U677" s="121">
        <f>MAX(0,V676+Observaciones!$F676-T677-Constantes!$D$13)</f>
        <v>0</v>
      </c>
      <c r="V677" s="121">
        <f>V676+Observaciones!$F676-T677-S677-U677-W676</f>
        <v>25.507449308210038</v>
      </c>
      <c r="W677" s="121">
        <f>MAX(0,(V677-Constantes!$D$14)*(1-EXP(-Constantes!$D$22)))</f>
        <v>1.0255682744759236E-4</v>
      </c>
      <c r="X677" s="119">
        <f>X676+(Entradas!$E$19*U677-Y676)/(800*Entradas!$D$44)</f>
        <v>0</v>
      </c>
      <c r="Y677" s="119">
        <f>8000*Entradas!$D$45*X677/Constantes!$E$32</f>
        <v>0</v>
      </c>
      <c r="Z677" s="119">
        <f>10*Escenarios!$E$11*T677</f>
        <v>0</v>
      </c>
      <c r="AA677" s="119">
        <f>10*Escenarios!$E$11*Y677</f>
        <v>0</v>
      </c>
      <c r="AB677" s="119">
        <f>0.001*Observaciones!$F676*Escenarios!$E$9</f>
        <v>0</v>
      </c>
      <c r="AC677" s="119">
        <f>Observaciones!$I676</f>
        <v>0</v>
      </c>
      <c r="AD677" s="119">
        <f>MIN(0.0005*ETo!$M676*Escenarios!$E$9*(AH676/Constantes!$E$27)^(2/3),AH676+Z677+AA677+AB677+AC677)</f>
        <v>3.7476850036932059</v>
      </c>
      <c r="AE677" s="119">
        <f>MIN(Constantes!$E$26*(AH676/Constantes!$E$27)^(2/3),AH676+Z677+AA677+AB677+AC677-AD677)</f>
        <v>13.261677790362516</v>
      </c>
      <c r="AF677" s="119">
        <f>MIN(Entradas!$E$20,AH676+Z677+AA677+AB677+AC677-AD677-AE677)</f>
        <v>1</v>
      </c>
      <c r="AG677" s="119">
        <f>MAX(0,AH676+Z677+AA677+AB677+AC677-AD677-AE677-AF677-Constantes!$E$27)</f>
        <v>0</v>
      </c>
      <c r="AH677" s="119">
        <f t="shared" si="93"/>
        <v>3581.6504155298162</v>
      </c>
      <c r="AI677" s="119">
        <f>(Escenarios!$E$11*S677+0.1*AD677)/(Escenarios!$E$12)</f>
        <v>4.2250528710274945E-2</v>
      </c>
      <c r="AJ677" s="119">
        <f>AG677/10/Escenarios!$E$12</f>
        <v>0</v>
      </c>
      <c r="AK677" s="119">
        <f>(Escenarios!$E$11*U677+0.1*AE677)/(Escenarios!$E$12)</f>
        <v>3.7890507972464328E-2</v>
      </c>
      <c r="AL677" s="121">
        <f t="shared" si="94"/>
        <v>90.72061270380938</v>
      </c>
      <c r="AM677" s="121">
        <f>MAX(0,(AL677-Constantes!$D$13)*(1-EXP(-Constantes!$D$23)))</f>
        <v>0.34689911140641477</v>
      </c>
      <c r="AN677" s="121">
        <f>AJ677+W677*Escenarios!$E$11/Escenarios!$E$12+AM677</f>
        <v>0.3470002031363274</v>
      </c>
      <c r="AO677" s="121">
        <f>0.0526*AJ677*Observaciones!$F676^1.218</f>
        <v>0</v>
      </c>
      <c r="AP677" s="121">
        <f>AO677*Constantes!$E$38</f>
        <v>0</v>
      </c>
      <c r="AQ677" s="121">
        <f t="shared" si="95"/>
        <v>0</v>
      </c>
      <c r="AR677" s="15"/>
      <c r="AS677" s="74">
        <v>671</v>
      </c>
      <c r="AT677" s="146">
        <f>ETo!$I676*((1-Constantes!$F$19)*ETo!$K676+ETo!$L676)</f>
        <v>1.8987504019184529</v>
      </c>
      <c r="AU677" s="121">
        <f>MIN(AT677*Constantes!$F$17,0.8*(AX676+Observaciones!$F676-AV677-AW677-Constantes!$D$14))</f>
        <v>3.2000000124901361E-2</v>
      </c>
      <c r="AV677" s="121">
        <f>IF(Observaciones!$F676&gt;0.05*Constantes!$F$18,((Observaciones!$F676-0.05*Constantes!$F$18)^2)/(Observaciones!$F676+0.95*Constantes!$F$18),0)</f>
        <v>0</v>
      </c>
      <c r="AW677" s="121">
        <f>MAX(0,AX676+Observaciones!$F676-AV677-Constantes!$D$13)</f>
        <v>0</v>
      </c>
      <c r="AX677" s="121">
        <f>AX676+Observaciones!$F676-AV677-AU677-AW677-AY676</f>
        <v>25.507449308208813</v>
      </c>
      <c r="AY677" s="121">
        <f>MAX(0,(AX677-Constantes!$D$14)*(1-EXP(-Constantes!$D$22)))</f>
        <v>1.0255682743071798E-4</v>
      </c>
      <c r="AZ677" s="119">
        <f>AZ676+(Entradas!$F$19*AW677-BA676)/(800*Entradas!$D$44)</f>
        <v>0</v>
      </c>
      <c r="BA677" s="119">
        <f>8000*Entradas!$D$45*AZ677/Constantes!$F$32</f>
        <v>0</v>
      </c>
      <c r="BB677" s="119">
        <f>10*Escenarios!$F$11*AV677</f>
        <v>0</v>
      </c>
      <c r="BC677" s="119">
        <f>10*Escenarios!$F$11*BA677</f>
        <v>0</v>
      </c>
      <c r="BD677" s="119">
        <f>0.001*Observaciones!$F676*Escenarios!$F$9</f>
        <v>0</v>
      </c>
      <c r="BE677" s="119">
        <f>Observaciones!$I676</f>
        <v>0</v>
      </c>
      <c r="BF677" s="119">
        <f>MIN(0.0005*ETo!$M676*Escenarios!$F$9*(BJ676/Constantes!$F$27)^(2/3),BJ676+BB677+BE677+BC677+BD677)</f>
        <v>1.3095426188803996</v>
      </c>
      <c r="BG677" s="119">
        <f>MIN(Constantes!$F$26*(BJ676/Constantes!$F$27)^(2/3),BJ676+BB677+BC677+BD677+BE677-BF677)</f>
        <v>4.6339893153306857</v>
      </c>
      <c r="BH677" s="119">
        <f>MIN(Entradas!$F$20,BJ676+BB677+BC677+BD677+BE677-BF677-BG677)</f>
        <v>1</v>
      </c>
      <c r="BI677" s="119">
        <f>MAX(0,BJ676+BB677+BC677+BD677+BE677-BF677-BG677-BH677-Constantes!$F$27)</f>
        <v>0</v>
      </c>
      <c r="BJ677" s="119">
        <f t="shared" si="96"/>
        <v>85.997245850787323</v>
      </c>
      <c r="BK677" s="119">
        <f>(Escenarios!$F$11*AU677+0.1*BF677)/(Escenarios!$F$12)</f>
        <v>3.3912979028851001E-2</v>
      </c>
      <c r="BL677" s="119">
        <f>BI677/10/Escenarios!$F$12</f>
        <v>0</v>
      </c>
      <c r="BM677" s="119">
        <f>(Escenarios!$F$11*AW677+0.1*BG677)/(Escenarios!$F$12)</f>
        <v>1.3239969472373389E-2</v>
      </c>
      <c r="BN677" s="121">
        <f t="shared" si="97"/>
        <v>93.966293562906316</v>
      </c>
      <c r="BO677" s="121">
        <f>MAX(0,(BN677-Constantes!$D$13)*(1-EXP(-Constantes!$D$23)))</f>
        <v>0.36931866675055203</v>
      </c>
      <c r="BP677" s="121">
        <f>BL677+AY677*Escenarios!$F$11/Escenarios!$F$12+BO677</f>
        <v>0.36941536318784385</v>
      </c>
      <c r="BQ677" s="121">
        <f>0.0526*BL677*Observaciones!$F676^1.218</f>
        <v>0</v>
      </c>
      <c r="BR677" s="121">
        <f>BQ677*Constantes!$F$38</f>
        <v>0</v>
      </c>
      <c r="BS677" s="121">
        <f t="shared" si="98"/>
        <v>0</v>
      </c>
      <c r="BT677" s="15"/>
      <c r="BU677" s="74">
        <v>671</v>
      </c>
      <c r="BV677" s="75">
        <f>0.0526*Observaciones!$F676^2.218</f>
        <v>0</v>
      </c>
      <c r="BW677" s="75">
        <f>IF(Observaciones!$F676&gt;0.05*$CA$7,((Observaciones!$F676-0.05*$CA$7)^2)/(Observaciones!$F676+0.95*$CA$7),0)</f>
        <v>0</v>
      </c>
      <c r="BX677" s="75">
        <f>0.0526*BW677*Observaciones!$F676^1.218</f>
        <v>0</v>
      </c>
      <c r="BY677" s="27"/>
      <c r="BZ677" s="27"/>
      <c r="CA677" s="103"/>
      <c r="CB677" s="37"/>
    </row>
    <row r="678" spans="2:80" s="2" customFormat="1" ht="14.5" x14ac:dyDescent="0.35">
      <c r="B678" s="36"/>
      <c r="C678" s="74">
        <v>672</v>
      </c>
      <c r="D678" s="146">
        <f>ETo!$I677*((1-Constantes!$D$19)*ETo!$K677+ETo!$L677)</f>
        <v>1.9578527623235118</v>
      </c>
      <c r="E678" s="75">
        <f>MIN(D678*Constantes!$D$17,0.8*(H677+Observaciones!$F677-F678-G678-Constantes!$D$14))</f>
        <v>5.9594465683346703E-3</v>
      </c>
      <c r="F678" s="75">
        <f>IF(Observaciones!$F677&gt;0.05*Constantes!$D$18,((Observaciones!$F677-0.05*Constantes!$D$18)^2)/(Observaciones!$F677+0.95*Constantes!$D$18),0)</f>
        <v>0</v>
      </c>
      <c r="G678" s="75">
        <f>MAX(0,H677+Observaciones!$F677-F678-Constantes!$D$13)</f>
        <v>0</v>
      </c>
      <c r="H678" s="75">
        <f>H677+Observaciones!$F677-F678-E678-G678-I677</f>
        <v>25.501387304814635</v>
      </c>
      <c r="I678" s="75">
        <f>MAX(0,(H678-Constantes!$D$14)*(1-EXP(-Constantes!$D$22)))</f>
        <v>1.9099435340818256E-5</v>
      </c>
      <c r="J678" s="75">
        <f t="shared" si="90"/>
        <v>84.346725601225785</v>
      </c>
      <c r="K678" s="75">
        <f>MAX(0,(J678-Constantes!$D$13)*(1-EXP(-Constantes!$D$23)))</f>
        <v>0.30287145716150077</v>
      </c>
      <c r="L678" s="75">
        <f t="shared" si="91"/>
        <v>0.30289055659684161</v>
      </c>
      <c r="M678" s="75">
        <f>0.0526*F678*Observaciones!$F677^1.218</f>
        <v>0</v>
      </c>
      <c r="N678" s="75">
        <f>M678*Constantes!$D$38</f>
        <v>0</v>
      </c>
      <c r="O678" s="75">
        <f t="shared" si="92"/>
        <v>0</v>
      </c>
      <c r="P678" s="15"/>
      <c r="Q678" s="120">
        <v>672</v>
      </c>
      <c r="R678" s="146">
        <f>ETo!$I677*((1-Constantes!$E$19)*ETo!$K677+ETo!$L677)</f>
        <v>1.9581244683240209</v>
      </c>
      <c r="S678" s="121">
        <f>MIN(R678*Constantes!$E$17,0.8*(V677+Observaciones!$F677-T678-U678-Constantes!$D$14))</f>
        <v>5.9594465680277153E-3</v>
      </c>
      <c r="T678" s="121">
        <f>IF(Observaciones!$F677&gt;0.05*Constantes!$E$18,((Observaciones!$F677-0.05*Constantes!$E$18)^2)/(Observaciones!$F677+0.95*Constantes!$E$18),0)</f>
        <v>0</v>
      </c>
      <c r="U678" s="121">
        <f>MAX(0,V677+Observaciones!$F677-T678-Constantes!$D$13)</f>
        <v>0</v>
      </c>
      <c r="V678" s="121">
        <f>V677+Observaciones!$F677-T678-S678-U678-W677</f>
        <v>25.501387304814564</v>
      </c>
      <c r="W678" s="121">
        <f>MAX(0,(V678-Constantes!$D$14)*(1-EXP(-Constantes!$D$22)))</f>
        <v>1.9099435339840031E-5</v>
      </c>
      <c r="X678" s="119">
        <f>X677+(Entradas!$E$19*U678-Y677)/(800*Entradas!$D$44)</f>
        <v>0</v>
      </c>
      <c r="Y678" s="119">
        <f>8000*Entradas!$D$45*X678/Constantes!$E$32</f>
        <v>0</v>
      </c>
      <c r="Z678" s="119">
        <f>10*Escenarios!$E$11*T678</f>
        <v>0</v>
      </c>
      <c r="AA678" s="119">
        <f>10*Escenarios!$E$11*Y678</f>
        <v>0</v>
      </c>
      <c r="AB678" s="119">
        <f>0.001*Observaciones!$F677*Escenarios!$E$9</f>
        <v>0</v>
      </c>
      <c r="AC678" s="119">
        <f>Observaciones!$I677</f>
        <v>0</v>
      </c>
      <c r="AD678" s="119">
        <f>MIN(0.0005*ETo!$M677*Escenarios!$E$9*(AH677/Constantes!$E$27)^(2/3),AH677+Z678+AA678+AB678+AC678)</f>
        <v>3.8542078260737265</v>
      </c>
      <c r="AE678" s="119">
        <f>MIN(Constantes!$E$26*(AH677/Constantes!$E$27)^(2/3),AH677+Z678+AA678+AB678+AC678-AD678)</f>
        <v>13.217408058143933</v>
      </c>
      <c r="AF678" s="119">
        <f>MIN(Entradas!$E$20,AH677+Z678+AA678+AB678+AC678-AD678-AE678)</f>
        <v>1</v>
      </c>
      <c r="AG678" s="119">
        <f>MAX(0,AH677+Z678+AA678+AB678+AC678-AD678-AE678-AF678-Constantes!$E$27)</f>
        <v>0</v>
      </c>
      <c r="AH678" s="119">
        <f t="shared" si="93"/>
        <v>3563.5787996455983</v>
      </c>
      <c r="AI678" s="119">
        <f>(Escenarios!$E$11*S678+0.1*AD678)/(Escenarios!$E$12)</f>
        <v>1.6886333977266538E-2</v>
      </c>
      <c r="AJ678" s="119">
        <f>AG678/10/Escenarios!$E$12</f>
        <v>0</v>
      </c>
      <c r="AK678" s="119">
        <f>(Escenarios!$E$11*U678+0.1*AE678)/(Escenarios!$E$12)</f>
        <v>3.7764023023268381E-2</v>
      </c>
      <c r="AL678" s="121">
        <f t="shared" si="94"/>
        <v>90.411477615426236</v>
      </c>
      <c r="AM678" s="121">
        <f>MAX(0,(AL678-Constantes!$D$13)*(1-EXP(-Constantes!$D$23)))</f>
        <v>0.34476375937283593</v>
      </c>
      <c r="AN678" s="121">
        <f>AJ678+W678*Escenarios!$E$11/Escenarios!$E$12+AM678</f>
        <v>0.3447825859590995</v>
      </c>
      <c r="AO678" s="121">
        <f>0.0526*AJ678*Observaciones!$F677^1.218</f>
        <v>0</v>
      </c>
      <c r="AP678" s="121">
        <f>AO678*Constantes!$E$38</f>
        <v>0</v>
      </c>
      <c r="AQ678" s="121">
        <f t="shared" si="95"/>
        <v>0</v>
      </c>
      <c r="AR678" s="15"/>
      <c r="AS678" s="74">
        <v>672</v>
      </c>
      <c r="AT678" s="146">
        <f>ETo!$I677*((1-Constantes!$F$19)*ETo!$K677+ETo!$L677)</f>
        <v>1.95898898741655</v>
      </c>
      <c r="AU678" s="121">
        <f>MIN(AT678*Constantes!$F$17,0.8*(AX677+Observaciones!$F677-AV678-AW678-Constantes!$D$14))</f>
        <v>5.9594465670471664E-3</v>
      </c>
      <c r="AV678" s="121">
        <f>IF(Observaciones!$F677&gt;0.05*Constantes!$F$18,((Observaciones!$F677-0.05*Constantes!$F$18)^2)/(Observaciones!$F677+0.95*Constantes!$F$18),0)</f>
        <v>0</v>
      </c>
      <c r="AW678" s="121">
        <f>MAX(0,AX677+Observaciones!$F677-AV678-Constantes!$D$13)</f>
        <v>0</v>
      </c>
      <c r="AX678" s="121">
        <f>AX677+Observaciones!$F677-AV678-AU678-AW678-AY677</f>
        <v>25.501387304814333</v>
      </c>
      <c r="AY678" s="121">
        <f>MAX(0,(AX678-Constantes!$D$14)*(1-EXP(-Constantes!$D$22)))</f>
        <v>1.9099435336660798E-5</v>
      </c>
      <c r="AZ678" s="119">
        <f>AZ677+(Entradas!$F$19*AW678-BA677)/(800*Entradas!$D$44)</f>
        <v>0</v>
      </c>
      <c r="BA678" s="119">
        <f>8000*Entradas!$D$45*AZ678/Constantes!$F$32</f>
        <v>0</v>
      </c>
      <c r="BB678" s="119">
        <f>10*Escenarios!$F$11*AV678</f>
        <v>0</v>
      </c>
      <c r="BC678" s="119">
        <f>10*Escenarios!$F$11*BA678</f>
        <v>0</v>
      </c>
      <c r="BD678" s="119">
        <f>0.001*Observaciones!$F677*Escenarios!$F$9</f>
        <v>0</v>
      </c>
      <c r="BE678" s="119">
        <f>Observaciones!$I677</f>
        <v>0</v>
      </c>
      <c r="BF678" s="119">
        <f>MIN(0.0005*ETo!$M677*Escenarios!$F$9*(BJ677/Constantes!$F$27)^(2/3),BJ677+BB678+BE678+BC678+BD678)</f>
        <v>1.2831064428299228</v>
      </c>
      <c r="BG678" s="119">
        <f>MIN(Constantes!$F$26*(BJ677/Constantes!$F$27)^(2/3),BJ677+BB678+BC678+BD678+BE678-BF678)</f>
        <v>4.4002145712503173</v>
      </c>
      <c r="BH678" s="119">
        <f>MIN(Entradas!$F$20,BJ677+BB678+BC678+BD678+BE678-BF678-BG678)</f>
        <v>1</v>
      </c>
      <c r="BI678" s="119">
        <f>MAX(0,BJ677+BB678+BC678+BD678+BE678-BF678-BG678-BH678-Constantes!$F$27)</f>
        <v>0</v>
      </c>
      <c r="BJ678" s="119">
        <f t="shared" si="96"/>
        <v>79.313924836707088</v>
      </c>
      <c r="BK678" s="119">
        <f>(Escenarios!$F$11*AU678+0.1*BF678)/(Escenarios!$F$12)</f>
        <v>9.2849251713013944E-3</v>
      </c>
      <c r="BL678" s="119">
        <f>BI678/10/Escenarios!$F$12</f>
        <v>0</v>
      </c>
      <c r="BM678" s="119">
        <f>(Escenarios!$F$11*AW678+0.1*BG678)/(Escenarios!$F$12)</f>
        <v>1.2572041632143765E-2</v>
      </c>
      <c r="BN678" s="121">
        <f t="shared" si="97"/>
        <v>93.609546937787897</v>
      </c>
      <c r="BO678" s="121">
        <f>MAX(0,(BN678-Constantes!$D$13)*(1-EXP(-Constantes!$D$23)))</f>
        <v>0.36685443780972449</v>
      </c>
      <c r="BP678" s="121">
        <f>BL678+AY678*Escenarios!$F$11/Escenarios!$F$12+BO678</f>
        <v>0.36687244584875622</v>
      </c>
      <c r="BQ678" s="121">
        <f>0.0526*BL678*Observaciones!$F677^1.218</f>
        <v>0</v>
      </c>
      <c r="BR678" s="121">
        <f>BQ678*Constantes!$F$38</f>
        <v>0</v>
      </c>
      <c r="BS678" s="121">
        <f t="shared" si="98"/>
        <v>0</v>
      </c>
      <c r="BT678" s="15"/>
      <c r="BU678" s="74">
        <v>672</v>
      </c>
      <c r="BV678" s="75">
        <f>0.0526*Observaciones!$F677^2.218</f>
        <v>0</v>
      </c>
      <c r="BW678" s="75">
        <f>IF(Observaciones!$F677&gt;0.05*$CA$7,((Observaciones!$F677-0.05*$CA$7)^2)/(Observaciones!$F677+0.95*$CA$7),0)</f>
        <v>0</v>
      </c>
      <c r="BX678" s="75">
        <f>0.0526*BW678*Observaciones!$F677^1.218</f>
        <v>0</v>
      </c>
      <c r="BY678" s="27"/>
      <c r="BZ678" s="27"/>
      <c r="CA678" s="103"/>
      <c r="CB678" s="37"/>
    </row>
    <row r="679" spans="2:80" s="2" customFormat="1" ht="14.5" x14ac:dyDescent="0.35">
      <c r="B679" s="36"/>
      <c r="C679" s="74">
        <v>673</v>
      </c>
      <c r="D679" s="146">
        <f>ETo!$I678*((1-Constantes!$D$19)*ETo!$K678+ETo!$L678)</f>
        <v>1.9701917183971263</v>
      </c>
      <c r="E679" s="75">
        <f>MIN(D679*Constantes!$D$17,0.8*(H678+Observaciones!$F678-F679-G679-Constantes!$D$14))</f>
        <v>1.1098438517052501E-3</v>
      </c>
      <c r="F679" s="75">
        <f>IF(Observaciones!$F678&gt;0.05*Constantes!$D$18,((Observaciones!$F678-0.05*Constantes!$D$18)^2)/(Observaciones!$F678+0.95*Constantes!$D$18),0)</f>
        <v>0</v>
      </c>
      <c r="G679" s="75">
        <f>MAX(0,H678+Observaciones!$F678-F679-Constantes!$D$13)</f>
        <v>0</v>
      </c>
      <c r="H679" s="75">
        <f>H678+Observaciones!$F678-F679-E679-G679-I678</f>
        <v>25.500258361527589</v>
      </c>
      <c r="I679" s="75">
        <f>MAX(0,(H679-Constantes!$D$14)*(1-EXP(-Constantes!$D$22)))</f>
        <v>3.5569394978138638E-6</v>
      </c>
      <c r="J679" s="75">
        <f t="shared" si="90"/>
        <v>84.043854144064284</v>
      </c>
      <c r="K679" s="75">
        <f>MAX(0,(J679-Constantes!$D$13)*(1-EXP(-Constantes!$D$23)))</f>
        <v>0.30077937118916609</v>
      </c>
      <c r="L679" s="75">
        <f t="shared" si="91"/>
        <v>0.30078292812866392</v>
      </c>
      <c r="M679" s="75">
        <f>0.0526*F679*Observaciones!$F678^1.218</f>
        <v>0</v>
      </c>
      <c r="N679" s="75">
        <f>M679*Constantes!$D$38</f>
        <v>0</v>
      </c>
      <c r="O679" s="75">
        <f t="shared" si="92"/>
        <v>0</v>
      </c>
      <c r="P679" s="15"/>
      <c r="Q679" s="120">
        <v>673</v>
      </c>
      <c r="R679" s="146">
        <f>ETo!$I678*((1-Constantes!$E$19)*ETo!$K678+ETo!$L678)</f>
        <v>1.9704651121129284</v>
      </c>
      <c r="S679" s="121">
        <f>MIN(R679*Constantes!$E$17,0.8*(V678+Observaciones!$F678-T679-U679-Constantes!$D$14))</f>
        <v>1.1098438516484066E-3</v>
      </c>
      <c r="T679" s="121">
        <f>IF(Observaciones!$F678&gt;0.05*Constantes!$E$18,((Observaciones!$F678-0.05*Constantes!$E$18)^2)/(Observaciones!$F678+0.95*Constantes!$E$18),0)</f>
        <v>0</v>
      </c>
      <c r="U679" s="121">
        <f>MAX(0,V678+Observaciones!$F678-T679-Constantes!$D$13)</f>
        <v>0</v>
      </c>
      <c r="V679" s="121">
        <f>V678+Observaciones!$F678-T679-S679-U679-W678</f>
        <v>25.500258361527578</v>
      </c>
      <c r="W679" s="121">
        <f>MAX(0,(V679-Constantes!$D$14)*(1-EXP(-Constantes!$D$22)))</f>
        <v>3.5569394976671301E-6</v>
      </c>
      <c r="X679" s="119">
        <f>X678+(Entradas!$E$19*U679-Y678)/(800*Entradas!$D$44)</f>
        <v>0</v>
      </c>
      <c r="Y679" s="119">
        <f>8000*Entradas!$D$45*X679/Constantes!$E$32</f>
        <v>0</v>
      </c>
      <c r="Z679" s="119">
        <f>10*Escenarios!$E$11*T679</f>
        <v>0</v>
      </c>
      <c r="AA679" s="119">
        <f>10*Escenarios!$E$11*Y679</f>
        <v>0</v>
      </c>
      <c r="AB679" s="119">
        <f>0.001*Observaciones!$F678*Escenarios!$E$9</f>
        <v>0</v>
      </c>
      <c r="AC679" s="119">
        <f>Observaciones!$I678</f>
        <v>0</v>
      </c>
      <c r="AD679" s="119">
        <f>MIN(0.0005*ETo!$M678*Escenarios!$E$9*(AH678/Constantes!$E$27)^(2/3),AH678+Z679+AA679+AB679+AC679)</f>
        <v>3.8653848796840844</v>
      </c>
      <c r="AE679" s="119">
        <f>MIN(Constantes!$E$26*(AH678/Constantes!$E$27)^(2/3),AH678+Z679+AA679+AB679+AC679-AD679)</f>
        <v>13.172910650307186</v>
      </c>
      <c r="AF679" s="119">
        <f>MIN(Entradas!$E$20,AH678+Z679+AA679+AB679+AC679-AD679-AE679)</f>
        <v>1</v>
      </c>
      <c r="AG679" s="119">
        <f>MAX(0,AH678+Z679+AA679+AB679+AC679-AD679-AE679-AF679-Constantes!$E$27)</f>
        <v>0</v>
      </c>
      <c r="AH679" s="119">
        <f t="shared" si="93"/>
        <v>3545.5405041156073</v>
      </c>
      <c r="AI679" s="119">
        <f>(Escenarios!$E$11*S679+0.1*AD679)/(Escenarios!$E$12)</f>
        <v>1.2137945738579386E-2</v>
      </c>
      <c r="AJ679" s="119">
        <f>AG679/10/Escenarios!$E$12</f>
        <v>0</v>
      </c>
      <c r="AK679" s="119">
        <f>(Escenarios!$E$11*U679+0.1*AE679)/(Escenarios!$E$12)</f>
        <v>3.7636887572306245E-2</v>
      </c>
      <c r="AL679" s="121">
        <f t="shared" si="94"/>
        <v>90.104350743625702</v>
      </c>
      <c r="AM679" s="121">
        <f>MAX(0,(AL679-Constantes!$D$13)*(1-EXP(-Constantes!$D$23)))</f>
        <v>0.34264227910446482</v>
      </c>
      <c r="AN679" s="121">
        <f>AJ679+W679*Escenarios!$E$11/Escenarios!$E$12+AM679</f>
        <v>0.34264578523054107</v>
      </c>
      <c r="AO679" s="121">
        <f>0.0526*AJ679*Observaciones!$F678^1.218</f>
        <v>0</v>
      </c>
      <c r="AP679" s="121">
        <f>AO679*Constantes!$E$38</f>
        <v>0</v>
      </c>
      <c r="AQ679" s="121">
        <f t="shared" si="95"/>
        <v>0</v>
      </c>
      <c r="AR679" s="15"/>
      <c r="AS679" s="74">
        <v>673</v>
      </c>
      <c r="AT679" s="146">
        <f>ETo!$I678*((1-Constantes!$F$19)*ETo!$K678+ETo!$L678)</f>
        <v>1.9713350012086626</v>
      </c>
      <c r="AU679" s="121">
        <f>MIN(AT679*Constantes!$F$17,0.8*(AX678+Observaciones!$F678-AV679-AW679-Constantes!$D$14))</f>
        <v>1.1098438514636655E-3</v>
      </c>
      <c r="AV679" s="121">
        <f>IF(Observaciones!$F678&gt;0.05*Constantes!$F$18,((Observaciones!$F678-0.05*Constantes!$F$18)^2)/(Observaciones!$F678+0.95*Constantes!$F$18),0)</f>
        <v>0</v>
      </c>
      <c r="AW679" s="121">
        <f>MAX(0,AX678+Observaciones!$F678-AV679-Constantes!$D$13)</f>
        <v>0</v>
      </c>
      <c r="AX679" s="121">
        <f>AX678+Observaciones!$F678-AV679-AU679-AW679-AY678</f>
        <v>25.500258361527532</v>
      </c>
      <c r="AY679" s="121">
        <f>MAX(0,(AX679-Constantes!$D$14)*(1-EXP(-Constantes!$D$22)))</f>
        <v>3.5569394970312837E-6</v>
      </c>
      <c r="AZ679" s="119">
        <f>AZ678+(Entradas!$F$19*AW679-BA678)/(800*Entradas!$D$44)</f>
        <v>0</v>
      </c>
      <c r="BA679" s="119">
        <f>8000*Entradas!$D$45*AZ679/Constantes!$F$32</f>
        <v>0</v>
      </c>
      <c r="BB679" s="119">
        <f>10*Escenarios!$F$11*AV679</f>
        <v>0</v>
      </c>
      <c r="BC679" s="119">
        <f>10*Escenarios!$F$11*BA679</f>
        <v>0</v>
      </c>
      <c r="BD679" s="119">
        <f>0.001*Observaciones!$F678*Escenarios!$F$9</f>
        <v>0</v>
      </c>
      <c r="BE679" s="119">
        <f>Observaciones!$I678</f>
        <v>0</v>
      </c>
      <c r="BF679" s="119">
        <f>MIN(0.0005*ETo!$M678*Escenarios!$F$9*(BJ678/Constantes!$F$27)^(2/3),BJ678+BB679+BE679+BC679+BD679)</f>
        <v>1.2233802114115548</v>
      </c>
      <c r="BG679" s="119">
        <f>MIN(Constantes!$F$26*(BJ678/Constantes!$F$27)^(2/3),BJ678+BB679+BC679+BD679+BE679-BF679)</f>
        <v>4.1691781589406522</v>
      </c>
      <c r="BH679" s="119">
        <f>MIN(Entradas!$F$20,BJ678+BB679+BC679+BD679+BE679-BF679-BG679)</f>
        <v>1</v>
      </c>
      <c r="BI679" s="119">
        <f>MAX(0,BJ678+BB679+BC679+BD679+BE679-BF679-BG679-BH679-Constantes!$F$27)</f>
        <v>0</v>
      </c>
      <c r="BJ679" s="119">
        <f t="shared" si="96"/>
        <v>72.921366466354883</v>
      </c>
      <c r="BK679" s="119">
        <f>(Escenarios!$F$11*AU679+0.1*BF679)/(Escenarios!$F$12)</f>
        <v>4.5417962354130413E-3</v>
      </c>
      <c r="BL679" s="119">
        <f>BI679/10/Escenarios!$F$12</f>
        <v>0</v>
      </c>
      <c r="BM679" s="119">
        <f>(Escenarios!$F$11*AW679+0.1*BG679)/(Escenarios!$F$12)</f>
        <v>1.1911937596973293E-2</v>
      </c>
      <c r="BN679" s="121">
        <f t="shared" si="97"/>
        <v>93.254604437575153</v>
      </c>
      <c r="BO679" s="121">
        <f>MAX(0,(BN679-Constantes!$D$13)*(1-EXP(-Constantes!$D$23)))</f>
        <v>0.36440267086991512</v>
      </c>
      <c r="BP679" s="121">
        <f>BL679+AY679*Escenarios!$F$11/Escenarios!$F$12+BO679</f>
        <v>0.36440602455572663</v>
      </c>
      <c r="BQ679" s="121">
        <f>0.0526*BL679*Observaciones!$F678^1.218</f>
        <v>0</v>
      </c>
      <c r="BR679" s="121">
        <f>BQ679*Constantes!$F$38</f>
        <v>0</v>
      </c>
      <c r="BS679" s="121">
        <f t="shared" si="98"/>
        <v>0</v>
      </c>
      <c r="BT679" s="15"/>
      <c r="BU679" s="74">
        <v>673</v>
      </c>
      <c r="BV679" s="75">
        <f>0.0526*Observaciones!$F678^2.218</f>
        <v>0</v>
      </c>
      <c r="BW679" s="75">
        <f>IF(Observaciones!$F678&gt;0.05*$CA$7,((Observaciones!$F678-0.05*$CA$7)^2)/(Observaciones!$F678+0.95*$CA$7),0)</f>
        <v>0</v>
      </c>
      <c r="BX679" s="75">
        <f>0.0526*BW679*Observaciones!$F678^1.218</f>
        <v>0</v>
      </c>
      <c r="BY679" s="27"/>
      <c r="BZ679" s="27"/>
      <c r="CA679" s="103"/>
      <c r="CB679" s="37"/>
    </row>
    <row r="680" spans="2:80" s="2" customFormat="1" ht="14.5" x14ac:dyDescent="0.35">
      <c r="B680" s="36"/>
      <c r="C680" s="74">
        <v>674</v>
      </c>
      <c r="D680" s="146">
        <f>ETo!$I679*((1-Constantes!$D$19)*ETo!$K679+ETo!$L679)</f>
        <v>1.9877818864596024</v>
      </c>
      <c r="E680" s="75">
        <f>MIN(D680*Constantes!$D$17,0.8*(H679+Observaciones!$F679-F680-G680-Constantes!$D$14))</f>
        <v>2.0668922206823481E-4</v>
      </c>
      <c r="F680" s="75">
        <f>IF(Observaciones!$F679&gt;0.05*Constantes!$D$18,((Observaciones!$F679-0.05*Constantes!$D$18)^2)/(Observaciones!$F679+0.95*Constantes!$D$18),0)</f>
        <v>0</v>
      </c>
      <c r="G680" s="75">
        <f>MAX(0,H679+Observaciones!$F679-F680-Constantes!$D$13)</f>
        <v>0</v>
      </c>
      <c r="H680" s="75">
        <f>H679+Observaciones!$F679-F680-E680-G680-I679</f>
        <v>25.500048115366024</v>
      </c>
      <c r="I680" s="75">
        <f>MAX(0,(H680-Constantes!$D$14)*(1-EXP(-Constantes!$D$22)))</f>
        <v>6.6241846241220959E-7</v>
      </c>
      <c r="J680" s="75">
        <f t="shared" si="90"/>
        <v>83.743074772875119</v>
      </c>
      <c r="K680" s="75">
        <f>MAX(0,(J680-Constantes!$D$13)*(1-EXP(-Constantes!$D$23)))</f>
        <v>0.2987017363102315</v>
      </c>
      <c r="L680" s="75">
        <f t="shared" si="91"/>
        <v>0.29870239872869392</v>
      </c>
      <c r="M680" s="75">
        <f>0.0526*F680*Observaciones!$F679^1.218</f>
        <v>0</v>
      </c>
      <c r="N680" s="75">
        <f>M680*Constantes!$D$38</f>
        <v>0</v>
      </c>
      <c r="O680" s="75">
        <f t="shared" si="92"/>
        <v>0</v>
      </c>
      <c r="P680" s="15"/>
      <c r="Q680" s="120">
        <v>674</v>
      </c>
      <c r="R680" s="146">
        <f>ETo!$I679*((1-Constantes!$E$19)*ETo!$K679+ETo!$L679)</f>
        <v>1.9880577120831802</v>
      </c>
      <c r="S680" s="121">
        <f>MIN(R680*Constantes!$E$17,0.8*(V679+Observaciones!$F679-T680-U680-Constantes!$D$14))</f>
        <v>2.0668922205970832E-4</v>
      </c>
      <c r="T680" s="121">
        <f>IF(Observaciones!$F679&gt;0.05*Constantes!$E$18,((Observaciones!$F679-0.05*Constantes!$E$18)^2)/(Observaciones!$F679+0.95*Constantes!$E$18),0)</f>
        <v>0</v>
      </c>
      <c r="U680" s="121">
        <f>MAX(0,V679+Observaciones!$F679-T680-Constantes!$D$13)</f>
        <v>0</v>
      </c>
      <c r="V680" s="121">
        <f>V679+Observaciones!$F679-T680-S680-U680-W679</f>
        <v>25.50004811536602</v>
      </c>
      <c r="W680" s="121">
        <f>MAX(0,(V680-Constantes!$D$14)*(1-EXP(-Constantes!$D$22)))</f>
        <v>6.6241846236329831E-7</v>
      </c>
      <c r="X680" s="119">
        <f>X679+(Entradas!$E$19*U680-Y679)/(800*Entradas!$D$44)</f>
        <v>0</v>
      </c>
      <c r="Y680" s="119">
        <f>8000*Entradas!$D$45*X680/Constantes!$E$32</f>
        <v>0</v>
      </c>
      <c r="Z680" s="119">
        <f>10*Escenarios!$E$11*T680</f>
        <v>0</v>
      </c>
      <c r="AA680" s="119">
        <f>10*Escenarios!$E$11*Y680</f>
        <v>0</v>
      </c>
      <c r="AB680" s="119">
        <f>0.001*Observaciones!$F679*Escenarios!$E$9</f>
        <v>0</v>
      </c>
      <c r="AC680" s="119">
        <f>Observaciones!$I679</f>
        <v>0</v>
      </c>
      <c r="AD680" s="119">
        <f>MIN(0.0005*ETo!$M679*Escenarios!$E$9*(AH679/Constantes!$E$27)^(2/3),AH679+Z680+AA680+AB680+AC680)</f>
        <v>3.8867036713715946</v>
      </c>
      <c r="AE680" s="119">
        <f>MIN(Constantes!$E$26*(AH679/Constantes!$E$27)^(2/3),AH679+Z680+AA680+AB680+AC680-AD680)</f>
        <v>13.128420212574564</v>
      </c>
      <c r="AF680" s="119">
        <f>MIN(Entradas!$E$20,AH679+Z680+AA680+AB680+AC680-AD680-AE680)</f>
        <v>1</v>
      </c>
      <c r="AG680" s="119">
        <f>MAX(0,AH679+Z680+AA680+AB680+AC680-AD680-AE680-AF680-Constantes!$E$27)</f>
        <v>0</v>
      </c>
      <c r="AH680" s="119">
        <f t="shared" si="93"/>
        <v>3527.5253802316615</v>
      </c>
      <c r="AI680" s="119">
        <f>(Escenarios!$E$11*S680+0.1*AD680)/(Escenarios!$E$12)</f>
        <v>1.1308604151377697E-2</v>
      </c>
      <c r="AJ680" s="119">
        <f>AG680/10/Escenarios!$E$12</f>
        <v>0</v>
      </c>
      <c r="AK680" s="119">
        <f>(Escenarios!$E$11*U680+0.1*AE680)/(Escenarios!$E$12)</f>
        <v>3.7509772035927327E-2</v>
      </c>
      <c r="AL680" s="121">
        <f t="shared" si="94"/>
        <v>89.799218236557167</v>
      </c>
      <c r="AM680" s="121">
        <f>MAX(0,(AL680-Constantes!$D$13)*(1-EXP(-Constantes!$D$23)))</f>
        <v>0.34053457491958028</v>
      </c>
      <c r="AN680" s="121">
        <f>AJ680+W680*Escenarios!$E$11/Escenarios!$E$12+AM680</f>
        <v>0.34053522787492174</v>
      </c>
      <c r="AO680" s="121">
        <f>0.0526*AJ680*Observaciones!$F679^1.218</f>
        <v>0</v>
      </c>
      <c r="AP680" s="121">
        <f>AO680*Constantes!$E$38</f>
        <v>0</v>
      </c>
      <c r="AQ680" s="121">
        <f t="shared" si="95"/>
        <v>0</v>
      </c>
      <c r="AR680" s="15"/>
      <c r="AS680" s="74">
        <v>674</v>
      </c>
      <c r="AT680" s="146">
        <f>ETo!$I679*((1-Constantes!$F$19)*ETo!$K679+ETo!$L679)</f>
        <v>1.988935339067293</v>
      </c>
      <c r="AU680" s="121">
        <f>MIN(AT680*Constantes!$F$17,0.8*(AX679+Observaciones!$F679-AV680-AW680-Constantes!$D$14))</f>
        <v>2.0668922202276009E-4</v>
      </c>
      <c r="AV680" s="121">
        <f>IF(Observaciones!$F679&gt;0.05*Constantes!$F$18,((Observaciones!$F679-0.05*Constantes!$F$18)^2)/(Observaciones!$F679+0.95*Constantes!$F$18),0)</f>
        <v>0</v>
      </c>
      <c r="AW680" s="121">
        <f>MAX(0,AX679+Observaciones!$F679-AV680-Constantes!$D$13)</f>
        <v>0</v>
      </c>
      <c r="AX680" s="121">
        <f>AX679+Observaciones!$F679-AV680-AU680-AW680-AY679</f>
        <v>25.500048115366013</v>
      </c>
      <c r="AY680" s="121">
        <f>MAX(0,(AX680-Constantes!$D$14)*(1-EXP(-Constantes!$D$22)))</f>
        <v>6.6241846226547575E-7</v>
      </c>
      <c r="AZ680" s="119">
        <f>AZ679+(Entradas!$F$19*AW680-BA679)/(800*Entradas!$D$44)</f>
        <v>0</v>
      </c>
      <c r="BA680" s="119">
        <f>8000*Entradas!$D$45*AZ680/Constantes!$F$32</f>
        <v>0</v>
      </c>
      <c r="BB680" s="119">
        <f>10*Escenarios!$F$11*AV680</f>
        <v>0</v>
      </c>
      <c r="BC680" s="119">
        <f>10*Escenarios!$F$11*BA680</f>
        <v>0</v>
      </c>
      <c r="BD680" s="119">
        <f>0.001*Observaciones!$F679*Escenarios!$F$9</f>
        <v>0</v>
      </c>
      <c r="BE680" s="119">
        <f>Observaciones!$I679</f>
        <v>0</v>
      </c>
      <c r="BF680" s="119">
        <f>MIN(0.0005*ETo!$M679*Escenarios!$F$9*(BJ679/Constantes!$F$27)^(2/3),BJ679+BB680+BE680+BC680+BD680)</f>
        <v>1.1670505116219339</v>
      </c>
      <c r="BG680" s="119">
        <f>MIN(Constantes!$F$26*(BJ679/Constantes!$F$27)^(2/3),BJ679+BB680+BC680+BD680+BE680-BF680)</f>
        <v>3.942036960195118</v>
      </c>
      <c r="BH680" s="119">
        <f>MIN(Entradas!$F$20,BJ679+BB680+BC680+BD680+BE680-BF680-BG680)</f>
        <v>1</v>
      </c>
      <c r="BI680" s="119">
        <f>MAX(0,BJ679+BB680+BC680+BD680+BE680-BF680-BG680-BH680-Constantes!$F$27)</f>
        <v>0</v>
      </c>
      <c r="BJ680" s="119">
        <f t="shared" si="96"/>
        <v>66.81227899453782</v>
      </c>
      <c r="BK680" s="119">
        <f>(Escenarios!$F$11*AU680+0.1*BF680)/(Escenarios!$F$12)</f>
        <v>3.5293084425412707E-3</v>
      </c>
      <c r="BL680" s="119">
        <f>BI680/10/Escenarios!$F$12</f>
        <v>0</v>
      </c>
      <c r="BM680" s="119">
        <f>(Escenarios!$F$11*AW680+0.1*BG680)/(Escenarios!$F$12)</f>
        <v>1.1262962743414623E-2</v>
      </c>
      <c r="BN680" s="121">
        <f t="shared" si="97"/>
        <v>92.901464729448648</v>
      </c>
      <c r="BO680" s="121">
        <f>MAX(0,(BN680-Constantes!$D$13)*(1-EXP(-Constantes!$D$23)))</f>
        <v>0.36196335672466745</v>
      </c>
      <c r="BP680" s="121">
        <f>BL680+AY680*Escenarios!$F$11/Escenarios!$F$12+BO680</f>
        <v>0.36196398129064616</v>
      </c>
      <c r="BQ680" s="121">
        <f>0.0526*BL680*Observaciones!$F679^1.218</f>
        <v>0</v>
      </c>
      <c r="BR680" s="121">
        <f>BQ680*Constantes!$F$38</f>
        <v>0</v>
      </c>
      <c r="BS680" s="121">
        <f t="shared" si="98"/>
        <v>0</v>
      </c>
      <c r="BT680" s="15"/>
      <c r="BU680" s="74">
        <v>674</v>
      </c>
      <c r="BV680" s="75">
        <f>0.0526*Observaciones!$F679^2.218</f>
        <v>0</v>
      </c>
      <c r="BW680" s="75">
        <f>IF(Observaciones!$F679&gt;0.05*$CA$7,((Observaciones!$F679-0.05*$CA$7)^2)/(Observaciones!$F679+0.95*$CA$7),0)</f>
        <v>0</v>
      </c>
      <c r="BX680" s="75">
        <f>0.0526*BW680*Observaciones!$F679^1.218</f>
        <v>0</v>
      </c>
      <c r="BY680" s="27"/>
      <c r="BZ680" s="27"/>
      <c r="CA680" s="103"/>
      <c r="CB680" s="37"/>
    </row>
    <row r="681" spans="2:80" s="2" customFormat="1" ht="14.5" x14ac:dyDescent="0.35">
      <c r="B681" s="36"/>
      <c r="C681" s="74">
        <v>675</v>
      </c>
      <c r="D681" s="146">
        <f>ETo!$I680*((1-Constantes!$D$19)*ETo!$K680+ETo!$L680)</f>
        <v>1.9467080811688657</v>
      </c>
      <c r="E681" s="75">
        <f>MIN(D681*Constantes!$D$17,0.8*(H680+Observaciones!$F680-F681-G681-Constantes!$D$14))</f>
        <v>3.8492292816272311E-5</v>
      </c>
      <c r="F681" s="75">
        <f>IF(Observaciones!$F680&gt;0.05*Constantes!$D$18,((Observaciones!$F680-0.05*Constantes!$D$18)^2)/(Observaciones!$F680+0.95*Constantes!$D$18),0)</f>
        <v>0</v>
      </c>
      <c r="G681" s="75">
        <f>MAX(0,H680+Observaciones!$F680-F681-Constantes!$D$13)</f>
        <v>0</v>
      </c>
      <c r="H681" s="75">
        <f>H680+Observaciones!$F680-F681-E681-G681-I680</f>
        <v>25.500008960654746</v>
      </c>
      <c r="I681" s="75">
        <f>MAX(0,(H681-Constantes!$D$14)*(1-EXP(-Constantes!$D$22)))</f>
        <v>1.233639817750626E-7</v>
      </c>
      <c r="J681" s="75">
        <f t="shared" si="90"/>
        <v>83.444373036564883</v>
      </c>
      <c r="K681" s="75">
        <f>MAX(0,(J681-Constantes!$D$13)*(1-EXP(-Constantes!$D$23)))</f>
        <v>0.29663845270370326</v>
      </c>
      <c r="L681" s="75">
        <f t="shared" si="91"/>
        <v>0.29663857606768501</v>
      </c>
      <c r="M681" s="75">
        <f>0.0526*F681*Observaciones!$F680^1.218</f>
        <v>0</v>
      </c>
      <c r="N681" s="75">
        <f>M681*Constantes!$D$38</f>
        <v>0</v>
      </c>
      <c r="O681" s="75">
        <f t="shared" si="92"/>
        <v>0</v>
      </c>
      <c r="P681" s="15"/>
      <c r="Q681" s="120">
        <v>675</v>
      </c>
      <c r="R681" s="146">
        <f>ETo!$I680*((1-Constantes!$E$19)*ETo!$K680+ETo!$L680)</f>
        <v>1.9469779867811932</v>
      </c>
      <c r="S681" s="121">
        <f>MIN(R681*Constantes!$E$17,0.8*(V680+Observaciones!$F680-T681-U681-Constantes!$D$14))</f>
        <v>3.8492292813430143E-5</v>
      </c>
      <c r="T681" s="121">
        <f>IF(Observaciones!$F680&gt;0.05*Constantes!$E$18,((Observaciones!$F680-0.05*Constantes!$E$18)^2)/(Observaciones!$F680+0.95*Constantes!$E$18),0)</f>
        <v>0</v>
      </c>
      <c r="U681" s="121">
        <f>MAX(0,V680+Observaciones!$F680-T681-Constantes!$D$13)</f>
        <v>0</v>
      </c>
      <c r="V681" s="121">
        <f>V680+Observaciones!$F680-T681-S681-U681-W680</f>
        <v>25.500008960654746</v>
      </c>
      <c r="W681" s="121">
        <f>MAX(0,(V681-Constantes!$D$14)*(1-EXP(-Constantes!$D$22)))</f>
        <v>1.233639817750626E-7</v>
      </c>
      <c r="X681" s="119">
        <f>X680+(Entradas!$E$19*U681-Y680)/(800*Entradas!$D$44)</f>
        <v>0</v>
      </c>
      <c r="Y681" s="119">
        <f>8000*Entradas!$D$45*X681/Constantes!$E$32</f>
        <v>0</v>
      </c>
      <c r="Z681" s="119">
        <f>10*Escenarios!$E$11*T681</f>
        <v>0</v>
      </c>
      <c r="AA681" s="119">
        <f>10*Escenarios!$E$11*Y681</f>
        <v>0</v>
      </c>
      <c r="AB681" s="119">
        <f>0.001*Observaciones!$F680*Escenarios!$E$9</f>
        <v>0</v>
      </c>
      <c r="AC681" s="119">
        <f>Observaciones!$I680</f>
        <v>0</v>
      </c>
      <c r="AD681" s="119">
        <f>MIN(0.0005*ETo!$M680*Escenarios!$E$9*(AH680/Constantes!$E$27)^(2/3),AH680+Z681+AA681+AB681+AC681)</f>
        <v>3.7929896955713418</v>
      </c>
      <c r="AE681" s="119">
        <f>MIN(Constantes!$E$26*(AH680/Constantes!$E$27)^(2/3),AH680+Z681+AA681+AB681+AC681-AD681)</f>
        <v>13.083911557803788</v>
      </c>
      <c r="AF681" s="119">
        <f>MIN(Entradas!$E$20,AH680+Z681+AA681+AB681+AC681-AD681-AE681)</f>
        <v>1</v>
      </c>
      <c r="AG681" s="119">
        <f>MAX(0,AH680+Z681+AA681+AB681+AC681-AD681-AE681-AF681-Constantes!$E$27)</f>
        <v>0</v>
      </c>
      <c r="AH681" s="119">
        <f t="shared" si="93"/>
        <v>3509.6484789782867</v>
      </c>
      <c r="AI681" s="119">
        <f>(Escenarios!$E$11*S681+0.1*AD681)/(Escenarios!$E$12)</f>
        <v>1.0875055818834217E-2</v>
      </c>
      <c r="AJ681" s="119">
        <f>AG681/10/Escenarios!$E$12</f>
        <v>0</v>
      </c>
      <c r="AK681" s="119">
        <f>(Escenarios!$E$11*U681+0.1*AE681)/(Escenarios!$E$12)</f>
        <v>3.7382604450867968E-2</v>
      </c>
      <c r="AL681" s="121">
        <f t="shared" si="94"/>
        <v>89.496066266088462</v>
      </c>
      <c r="AM681" s="121">
        <f>MAX(0,(AL681-Constantes!$D$13)*(1-EXP(-Constantes!$D$23)))</f>
        <v>0.33844055130029616</v>
      </c>
      <c r="AN681" s="121">
        <f>AJ681+W681*Escenarios!$E$11/Escenarios!$E$12+AM681</f>
        <v>0.33844067290193536</v>
      </c>
      <c r="AO681" s="121">
        <f>0.0526*AJ681*Observaciones!$F680^1.218</f>
        <v>0</v>
      </c>
      <c r="AP681" s="121">
        <f>AO681*Constantes!$E$38</f>
        <v>0</v>
      </c>
      <c r="AQ681" s="121">
        <f t="shared" si="95"/>
        <v>0</v>
      </c>
      <c r="AR681" s="15"/>
      <c r="AS681" s="74">
        <v>675</v>
      </c>
      <c r="AT681" s="146">
        <f>ETo!$I680*((1-Constantes!$F$19)*ETo!$K680+ETo!$L680)</f>
        <v>1.947836777365872</v>
      </c>
      <c r="AU681" s="121">
        <f>MIN(AT681*Constantes!$F$17,0.8*(AX680+Observaciones!$F680-AV681-AW681-Constantes!$D$14))</f>
        <v>3.84922928077458E-5</v>
      </c>
      <c r="AV681" s="121">
        <f>IF(Observaciones!$F680&gt;0.05*Constantes!$F$18,((Observaciones!$F680-0.05*Constantes!$F$18)^2)/(Observaciones!$F680+0.95*Constantes!$F$18),0)</f>
        <v>0</v>
      </c>
      <c r="AW681" s="121">
        <f>MAX(0,AX680+Observaciones!$F680-AV681-Constantes!$D$13)</f>
        <v>0</v>
      </c>
      <c r="AX681" s="121">
        <f>AX680+Observaciones!$F680-AV681-AU681-AW681-AY680</f>
        <v>25.500008960654743</v>
      </c>
      <c r="AY681" s="121">
        <f>MAX(0,(AX681-Constantes!$D$14)*(1-EXP(-Constantes!$D$22)))</f>
        <v>1.2336398172615134E-7</v>
      </c>
      <c r="AZ681" s="119">
        <f>AZ680+(Entradas!$F$19*AW681-BA680)/(800*Entradas!$D$44)</f>
        <v>0</v>
      </c>
      <c r="BA681" s="119">
        <f>8000*Entradas!$D$45*AZ681/Constantes!$F$32</f>
        <v>0</v>
      </c>
      <c r="BB681" s="119">
        <f>10*Escenarios!$F$11*AV681</f>
        <v>0</v>
      </c>
      <c r="BC681" s="119">
        <f>10*Escenarios!$F$11*BA681</f>
        <v>0</v>
      </c>
      <c r="BD681" s="119">
        <f>0.001*Observaciones!$F680*Escenarios!$F$9</f>
        <v>0</v>
      </c>
      <c r="BE681" s="119">
        <f>Observaciones!$I680</f>
        <v>0</v>
      </c>
      <c r="BF681" s="119">
        <f>MIN(0.0005*ETo!$M680*Escenarios!$F$9*(BJ680/Constantes!$F$27)^(2/3),BJ680+BB681+BE681+BC681+BD681)</f>
        <v>1.0780338887057588</v>
      </c>
      <c r="BG681" s="119">
        <f>MIN(Constantes!$F$26*(BJ680/Constantes!$F$27)^(2/3),BJ680+BB681+BC681+BD681+BE681-BF681)</f>
        <v>3.7186760809316683</v>
      </c>
      <c r="BH681" s="119">
        <f>MIN(Entradas!$F$20,BJ680+BB681+BC681+BD681+BE681-BF681-BG681)</f>
        <v>1</v>
      </c>
      <c r="BI681" s="119">
        <f>MAX(0,BJ680+BB681+BC681+BD681+BE681-BF681-BG681-BH681-Constantes!$F$27)</f>
        <v>0</v>
      </c>
      <c r="BJ681" s="119">
        <f t="shared" si="96"/>
        <v>61.015569024900394</v>
      </c>
      <c r="BK681" s="119">
        <f>(Escenarios!$F$11*AU681+0.1*BF681)/(Escenarios!$F$12)</f>
        <v>3.1163895580923287E-3</v>
      </c>
      <c r="BL681" s="119">
        <f>BI681/10/Escenarios!$F$12</f>
        <v>0</v>
      </c>
      <c r="BM681" s="119">
        <f>(Escenarios!$F$11*AW681+0.1*BG681)/(Escenarios!$F$12)</f>
        <v>1.062478880266191E-2</v>
      </c>
      <c r="BN681" s="121">
        <f t="shared" si="97"/>
        <v>92.550126161526634</v>
      </c>
      <c r="BO681" s="121">
        <f>MAX(0,(BN681-Constantes!$D$13)*(1-EXP(-Constantes!$D$23)))</f>
        <v>0.35953648396360088</v>
      </c>
      <c r="BP681" s="121">
        <f>BL681+AY681*Escenarios!$F$11/Escenarios!$F$12+BO681</f>
        <v>0.35953660027821222</v>
      </c>
      <c r="BQ681" s="121">
        <f>0.0526*BL681*Observaciones!$F680^1.218</f>
        <v>0</v>
      </c>
      <c r="BR681" s="121">
        <f>BQ681*Constantes!$F$38</f>
        <v>0</v>
      </c>
      <c r="BS681" s="121">
        <f t="shared" si="98"/>
        <v>0</v>
      </c>
      <c r="BT681" s="15"/>
      <c r="BU681" s="74">
        <v>675</v>
      </c>
      <c r="BV681" s="75">
        <f>0.0526*Observaciones!$F680^2.218</f>
        <v>0</v>
      </c>
      <c r="BW681" s="75">
        <f>IF(Observaciones!$F680&gt;0.05*$CA$7,((Observaciones!$F680-0.05*$CA$7)^2)/(Observaciones!$F680+0.95*$CA$7),0)</f>
        <v>0</v>
      </c>
      <c r="BX681" s="75">
        <f>0.0526*BW681*Observaciones!$F680^1.218</f>
        <v>0</v>
      </c>
      <c r="BY681" s="27"/>
      <c r="BZ681" s="27"/>
      <c r="CA681" s="103"/>
      <c r="CB681" s="37"/>
    </row>
    <row r="682" spans="2:80" s="2" customFormat="1" ht="14.5" x14ac:dyDescent="0.35">
      <c r="B682" s="36"/>
      <c r="C682" s="74">
        <v>676</v>
      </c>
      <c r="D682" s="146">
        <f>ETo!$I681*((1-Constantes!$D$19)*ETo!$K681+ETo!$L681)</f>
        <v>2.0866980077950696</v>
      </c>
      <c r="E682" s="75">
        <f>MIN(D682*Constantes!$D$17,0.8*(H681+Observaciones!$F681-F682-G682-Constantes!$D$14))</f>
        <v>0.96000716852379364</v>
      </c>
      <c r="F682" s="75">
        <f>IF(Observaciones!$F681&gt;0.05*Constantes!$D$18,((Observaciones!$F681-0.05*Constantes!$D$18)^2)/(Observaciones!$F681+0.95*Constantes!$D$18),0)</f>
        <v>0</v>
      </c>
      <c r="G682" s="75">
        <f>MAX(0,H681+Observaciones!$F681-F682-Constantes!$D$13)</f>
        <v>0</v>
      </c>
      <c r="H682" s="75">
        <f>H681+Observaciones!$F681-F682-E682-G682-I681</f>
        <v>25.740001668766968</v>
      </c>
      <c r="I682" s="75">
        <f>MAX(0,(H682-Constantes!$D$14)*(1-EXP(-Constantes!$D$22)))</f>
        <v>3.3041738960017278E-3</v>
      </c>
      <c r="J682" s="75">
        <f t="shared" si="90"/>
        <v>83.14773458386118</v>
      </c>
      <c r="K682" s="75">
        <f>MAX(0,(J682-Constantes!$D$13)*(1-EXP(-Constantes!$D$23)))</f>
        <v>0.29458942123810178</v>
      </c>
      <c r="L682" s="75">
        <f t="shared" si="91"/>
        <v>0.29789359513410352</v>
      </c>
      <c r="M682" s="75">
        <f>0.0526*F682*Observaciones!$F681^1.218</f>
        <v>0</v>
      </c>
      <c r="N682" s="75">
        <f>M682*Constantes!$D$38</f>
        <v>0</v>
      </c>
      <c r="O682" s="75">
        <f t="shared" si="92"/>
        <v>0</v>
      </c>
      <c r="P682" s="15"/>
      <c r="Q682" s="120">
        <v>676</v>
      </c>
      <c r="R682" s="146">
        <f>ETo!$I681*((1-Constantes!$E$19)*ETo!$K681+ETo!$L681)</f>
        <v>2.0869875558301501</v>
      </c>
      <c r="S682" s="121">
        <f>MIN(R682*Constantes!$E$17,0.8*(V681+Observaciones!$F681-T682-U682-Constantes!$D$14))</f>
        <v>0.96000716852379364</v>
      </c>
      <c r="T682" s="121">
        <f>IF(Observaciones!$F681&gt;0.05*Constantes!$E$18,((Observaciones!$F681-0.05*Constantes!$E$18)^2)/(Observaciones!$F681+0.95*Constantes!$E$18),0)</f>
        <v>0</v>
      </c>
      <c r="U682" s="121">
        <f>MAX(0,V681+Observaciones!$F681-T682-Constantes!$D$13)</f>
        <v>0</v>
      </c>
      <c r="V682" s="121">
        <f>V681+Observaciones!$F681-T682-S682-U682-W681</f>
        <v>25.740001668766968</v>
      </c>
      <c r="W682" s="121">
        <f>MAX(0,(V682-Constantes!$D$14)*(1-EXP(-Constantes!$D$22)))</f>
        <v>3.3041738960017278E-3</v>
      </c>
      <c r="X682" s="119">
        <f>X681+(Entradas!$E$19*U682-Y681)/(800*Entradas!$D$44)</f>
        <v>0</v>
      </c>
      <c r="Y682" s="119">
        <f>8000*Entradas!$D$45*X682/Constantes!$E$32</f>
        <v>0</v>
      </c>
      <c r="Z682" s="119">
        <f>10*Escenarios!$E$11*T682</f>
        <v>0</v>
      </c>
      <c r="AA682" s="119">
        <f>10*Escenarios!$E$11*Y682</f>
        <v>0</v>
      </c>
      <c r="AB682" s="119">
        <f>0.001*Observaciones!$F681*Escenarios!$E$9</f>
        <v>5.9999999999999991</v>
      </c>
      <c r="AC682" s="119">
        <f>Observaciones!$I681</f>
        <v>0</v>
      </c>
      <c r="AD682" s="119">
        <f>MIN(0.0005*ETo!$M681*Escenarios!$E$9*(AH681/Constantes!$E$27)^(2/3),AH681+Z682+AA682+AB682+AC682)</f>
        <v>4.0525243692677249</v>
      </c>
      <c r="AE682" s="119">
        <f>MIN(Constantes!$E$26*(AH681/Constantes!$E$27)^(2/3),AH681+Z682+AA682+AB682+AC682-AD682)</f>
        <v>13.039669437761834</v>
      </c>
      <c r="AF682" s="119">
        <f>MIN(Entradas!$E$20,AH681+Z682+AA682+AB682+AC682-AD682-AE682)</f>
        <v>1</v>
      </c>
      <c r="AG682" s="119">
        <f>MAX(0,AH681+Z682+AA682+AB682+AC682-AD682-AE682-AF682-Constantes!$E$27)</f>
        <v>0</v>
      </c>
      <c r="AH682" s="119">
        <f t="shared" si="93"/>
        <v>3497.5562851712571</v>
      </c>
      <c r="AI682" s="119">
        <f>(Escenarios!$E$11*S682+0.1*AD682)/(Escenarios!$E$12)</f>
        <v>0.95787142145707582</v>
      </c>
      <c r="AJ682" s="119">
        <f>AG682/10/Escenarios!$E$12</f>
        <v>0</v>
      </c>
      <c r="AK682" s="119">
        <f>(Escenarios!$E$11*U682+0.1*AE682)/(Escenarios!$E$12)</f>
        <v>3.7256198393605243E-2</v>
      </c>
      <c r="AL682" s="121">
        <f t="shared" si="94"/>
        <v>89.194881913181774</v>
      </c>
      <c r="AM682" s="121">
        <f>MAX(0,(AL682-Constantes!$D$13)*(1-EXP(-Constantes!$D$23)))</f>
        <v>0.33636011900829982</v>
      </c>
      <c r="AN682" s="121">
        <f>AJ682+W682*Escenarios!$E$11/Escenarios!$E$12+AM682</f>
        <v>0.33961709042007293</v>
      </c>
      <c r="AO682" s="121">
        <f>0.0526*AJ682*Observaciones!$F681^1.218</f>
        <v>0</v>
      </c>
      <c r="AP682" s="121">
        <f>AO682*Constantes!$E$38</f>
        <v>0</v>
      </c>
      <c r="AQ682" s="121">
        <f t="shared" si="95"/>
        <v>0</v>
      </c>
      <c r="AR682" s="15"/>
      <c r="AS682" s="74">
        <v>676</v>
      </c>
      <c r="AT682" s="146">
        <f>ETo!$I681*((1-Constantes!$F$19)*ETo!$K681+ETo!$L681)</f>
        <v>2.0879088450326808</v>
      </c>
      <c r="AU682" s="121">
        <f>MIN(AT682*Constantes!$F$17,0.8*(AX681+Observaciones!$F681-AV682-AW682-Constantes!$D$14))</f>
        <v>0.96000716852379075</v>
      </c>
      <c r="AV682" s="121">
        <f>IF(Observaciones!$F681&gt;0.05*Constantes!$F$18,((Observaciones!$F681-0.05*Constantes!$F$18)^2)/(Observaciones!$F681+0.95*Constantes!$F$18),0)</f>
        <v>0</v>
      </c>
      <c r="AW682" s="121">
        <f>MAX(0,AX681+Observaciones!$F681-AV682-Constantes!$D$13)</f>
        <v>0</v>
      </c>
      <c r="AX682" s="121">
        <f>AX681+Observaciones!$F681-AV682-AU682-AW682-AY681</f>
        <v>25.740001668766968</v>
      </c>
      <c r="AY682" s="121">
        <f>MAX(0,(AX682-Constantes!$D$14)*(1-EXP(-Constantes!$D$22)))</f>
        <v>3.3041738960017278E-3</v>
      </c>
      <c r="AZ682" s="119">
        <f>AZ681+(Entradas!$F$19*AW682-BA681)/(800*Entradas!$D$44)</f>
        <v>0</v>
      </c>
      <c r="BA682" s="119">
        <f>8000*Entradas!$D$45*AZ682/Constantes!$F$32</f>
        <v>0</v>
      </c>
      <c r="BB682" s="119">
        <f>10*Escenarios!$F$11*AV682</f>
        <v>0</v>
      </c>
      <c r="BC682" s="119">
        <f>10*Escenarios!$F$11*BA682</f>
        <v>0</v>
      </c>
      <c r="BD682" s="119">
        <f>0.001*Observaciones!$F681*Escenarios!$F$9</f>
        <v>23.999999999999996</v>
      </c>
      <c r="BE682" s="119">
        <f>Observaciones!$I681</f>
        <v>0</v>
      </c>
      <c r="BF682" s="119">
        <f>MIN(0.0005*ETo!$M681*Escenarios!$F$9*(BJ681/Constantes!$F$27)^(2/3),BJ681+BB682+BE682+BC682+BD682)</f>
        <v>1.0878532746339655</v>
      </c>
      <c r="BG682" s="119">
        <f>MIN(Constantes!$F$26*(BJ681/Constantes!$F$27)^(2/3),BJ681+BB682+BC682+BD682+BE682-BF682)</f>
        <v>3.5003483768258912</v>
      </c>
      <c r="BH682" s="119">
        <f>MIN(Entradas!$F$20,BJ681+BB682+BC682+BD682+BE682-BF682-BG682)</f>
        <v>1</v>
      </c>
      <c r="BI682" s="119">
        <f>MAX(0,BJ681+BB682+BC682+BD682+BE682-BF682-BG682-BH682-Constantes!$F$27)</f>
        <v>0</v>
      </c>
      <c r="BJ682" s="119">
        <f t="shared" si="96"/>
        <v>79.427367373440518</v>
      </c>
      <c r="BK682" s="119">
        <f>(Escenarios!$F$11*AU682+0.1*BF682)/(Escenarios!$F$12)</f>
        <v>0.90825776824995696</v>
      </c>
      <c r="BL682" s="119">
        <f>BI682/10/Escenarios!$F$12</f>
        <v>0</v>
      </c>
      <c r="BM682" s="119">
        <f>(Escenarios!$F$11*AW682+0.1*BG682)/(Escenarios!$F$12)</f>
        <v>1.000099536235969E-2</v>
      </c>
      <c r="BN682" s="121">
        <f t="shared" si="97"/>
        <v>92.200590672925401</v>
      </c>
      <c r="BO682" s="121">
        <f>MAX(0,(BN682-Constantes!$D$13)*(1-EXP(-Constantes!$D$23)))</f>
        <v>0.35712206598117002</v>
      </c>
      <c r="BP682" s="121">
        <f>BL682+AY682*Escenarios!$F$11/Escenarios!$F$12+BO682</f>
        <v>0.36023742994025737</v>
      </c>
      <c r="BQ682" s="121">
        <f>0.0526*BL682*Observaciones!$F681^1.218</f>
        <v>0</v>
      </c>
      <c r="BR682" s="121">
        <f>BQ682*Constantes!$F$38</f>
        <v>0</v>
      </c>
      <c r="BS682" s="121">
        <f t="shared" si="98"/>
        <v>0</v>
      </c>
      <c r="BT682" s="15"/>
      <c r="BU682" s="74">
        <v>676</v>
      </c>
      <c r="BV682" s="75">
        <f>0.0526*Observaciones!$F681^2.218</f>
        <v>7.8815157522507923E-2</v>
      </c>
      <c r="BW682" s="75">
        <f>IF(Observaciones!$F681&gt;0.05*$CA$7,((Observaciones!$F681-0.05*$CA$7)^2)/(Observaciones!$F681+0.95*$CA$7),0)</f>
        <v>0</v>
      </c>
      <c r="BX682" s="75">
        <f>0.0526*BW682*Observaciones!$F681^1.218</f>
        <v>0</v>
      </c>
      <c r="BY682" s="27"/>
      <c r="BZ682" s="27"/>
      <c r="CA682" s="103"/>
      <c r="CB682" s="37"/>
    </row>
    <row r="683" spans="2:80" s="2" customFormat="1" ht="14.5" x14ac:dyDescent="0.35">
      <c r="B683" s="36"/>
      <c r="C683" s="74">
        <v>677</v>
      </c>
      <c r="D683" s="146">
        <f>ETo!$I682*((1-Constantes!$D$19)*ETo!$K682+ETo!$L682)</f>
        <v>1.9601613859351328</v>
      </c>
      <c r="E683" s="75">
        <f>MIN(D683*Constantes!$D$17,0.8*(H682+Observaciones!$F682-F683-G683-Constantes!$D$14))</f>
        <v>0.19200133501357186</v>
      </c>
      <c r="F683" s="75">
        <f>IF(Observaciones!$F682&gt;0.05*Constantes!$D$18,((Observaciones!$F682-0.05*Constantes!$D$18)^2)/(Observaciones!$F682+0.95*Constantes!$D$18),0)</f>
        <v>0</v>
      </c>
      <c r="G683" s="75">
        <f>MAX(0,H682+Observaciones!$F682-F683-Constantes!$D$13)</f>
        <v>0</v>
      </c>
      <c r="H683" s="75">
        <f>H682+Observaciones!$F682-F683-E683-G683-I682</f>
        <v>25.544696159857395</v>
      </c>
      <c r="I683" s="75">
        <f>MAX(0,(H683-Constantes!$D$14)*(1-EXP(-Constantes!$D$22)))</f>
        <v>6.1534524076876332E-4</v>
      </c>
      <c r="J683" s="75">
        <f t="shared" si="90"/>
        <v>82.853145162623079</v>
      </c>
      <c r="K683" s="75">
        <f>MAX(0,(J683-Constantes!$D$13)*(1-EXP(-Constantes!$D$23)))</f>
        <v>0.29255454346669868</v>
      </c>
      <c r="L683" s="75">
        <f t="shared" si="91"/>
        <v>0.29316988870746746</v>
      </c>
      <c r="M683" s="75">
        <f>0.0526*F683*Observaciones!$F682^1.218</f>
        <v>0</v>
      </c>
      <c r="N683" s="75">
        <f>M683*Constantes!$D$38</f>
        <v>0</v>
      </c>
      <c r="O683" s="75">
        <f t="shared" si="92"/>
        <v>0</v>
      </c>
      <c r="P683" s="15"/>
      <c r="Q683" s="120">
        <v>677</v>
      </c>
      <c r="R683" s="146">
        <f>ETo!$I682*((1-Constantes!$E$19)*ETo!$K682+ETo!$L682)</f>
        <v>1.9604330969128032</v>
      </c>
      <c r="S683" s="121">
        <f>MIN(R683*Constantes!$E$17,0.8*(V682+Observaciones!$F682-T683-U683-Constantes!$D$14))</f>
        <v>0.19200133501357186</v>
      </c>
      <c r="T683" s="121">
        <f>IF(Observaciones!$F682&gt;0.05*Constantes!$E$18,((Observaciones!$F682-0.05*Constantes!$E$18)^2)/(Observaciones!$F682+0.95*Constantes!$E$18),0)</f>
        <v>0</v>
      </c>
      <c r="U683" s="121">
        <f>MAX(0,V682+Observaciones!$F682-T683-Constantes!$D$13)</f>
        <v>0</v>
      </c>
      <c r="V683" s="121">
        <f>V682+Observaciones!$F682-T683-S683-U683-W682</f>
        <v>25.544696159857395</v>
      </c>
      <c r="W683" s="121">
        <f>MAX(0,(V683-Constantes!$D$14)*(1-EXP(-Constantes!$D$22)))</f>
        <v>6.1534524076876332E-4</v>
      </c>
      <c r="X683" s="119">
        <f>X682+(Entradas!$E$19*U683-Y682)/(800*Entradas!$D$44)</f>
        <v>0</v>
      </c>
      <c r="Y683" s="119">
        <f>8000*Entradas!$D$45*X683/Constantes!$E$32</f>
        <v>0</v>
      </c>
      <c r="Z683" s="119">
        <f>10*Escenarios!$E$11*T683</f>
        <v>0</v>
      </c>
      <c r="AA683" s="119">
        <f>10*Escenarios!$E$11*Y683</f>
        <v>0</v>
      </c>
      <c r="AB683" s="119">
        <f>0.001*Observaciones!$F682*Escenarios!$E$9</f>
        <v>0</v>
      </c>
      <c r="AC683" s="119">
        <f>Observaciones!$I682</f>
        <v>0</v>
      </c>
      <c r="AD683" s="119">
        <f>MIN(0.0005*ETo!$M682*Escenarios!$E$9*(AH682/Constantes!$E$27)^(2/3),AH682+Z683+AA683+AB683+AC683)</f>
        <v>3.7974056992742247</v>
      </c>
      <c r="AE683" s="119">
        <f>MIN(Constantes!$E$26*(AH682/Constantes!$E$27)^(2/3),AH682+Z683+AA683+AB683+AC683-AD683)</f>
        <v>13.009700834664557</v>
      </c>
      <c r="AF683" s="119">
        <f>MIN(Entradas!$E$20,AH682+Z683+AA683+AB683+AC683-AD683-AE683)</f>
        <v>1</v>
      </c>
      <c r="AG683" s="119">
        <f>MAX(0,AH682+Z683+AA683+AB683+AC683-AD683-AE683-AF683-Constantes!$E$27)</f>
        <v>0</v>
      </c>
      <c r="AH683" s="119">
        <f t="shared" si="93"/>
        <v>3479.749178637318</v>
      </c>
      <c r="AI683" s="119">
        <f>(Escenarios!$E$11*S683+0.1*AD683)/(Escenarios!$E$12)</f>
        <v>0.20010818936844718</v>
      </c>
      <c r="AJ683" s="119">
        <f>AG683/10/Escenarios!$E$12</f>
        <v>0</v>
      </c>
      <c r="AK683" s="119">
        <f>(Escenarios!$E$11*U683+0.1*AE683)/(Escenarios!$E$12)</f>
        <v>3.7170573813327307E-2</v>
      </c>
      <c r="AL683" s="121">
        <f t="shared" si="94"/>
        <v>88.895692367986797</v>
      </c>
      <c r="AM683" s="121">
        <f>MAX(0,(AL683-Constantes!$D$13)*(1-EXP(-Constantes!$D$23)))</f>
        <v>0.33429346585967434</v>
      </c>
      <c r="AN683" s="121">
        <f>AJ683+W683*Escenarios!$E$11/Escenarios!$E$12+AM683</f>
        <v>0.33490002045414641</v>
      </c>
      <c r="AO683" s="121">
        <f>0.0526*AJ683*Observaciones!$F682^1.218</f>
        <v>0</v>
      </c>
      <c r="AP683" s="121">
        <f>AO683*Constantes!$E$38</f>
        <v>0</v>
      </c>
      <c r="AQ683" s="121">
        <f t="shared" si="95"/>
        <v>0</v>
      </c>
      <c r="AR683" s="15"/>
      <c r="AS683" s="74">
        <v>677</v>
      </c>
      <c r="AT683" s="146">
        <f>ETo!$I682*((1-Constantes!$F$19)*ETo!$K682+ETo!$L682)</f>
        <v>1.9612976318417537</v>
      </c>
      <c r="AU683" s="121">
        <f>MIN(AT683*Constantes!$F$17,0.8*(AX682+Observaciones!$F682-AV683-AW683-Constantes!$D$14))</f>
        <v>0.19200133501357186</v>
      </c>
      <c r="AV683" s="121">
        <f>IF(Observaciones!$F682&gt;0.05*Constantes!$F$18,((Observaciones!$F682-0.05*Constantes!$F$18)^2)/(Observaciones!$F682+0.95*Constantes!$F$18),0)</f>
        <v>0</v>
      </c>
      <c r="AW683" s="121">
        <f>MAX(0,AX682+Observaciones!$F682-AV683-Constantes!$D$13)</f>
        <v>0</v>
      </c>
      <c r="AX683" s="121">
        <f>AX682+Observaciones!$F682-AV683-AU683-AW683-AY682</f>
        <v>25.544696159857395</v>
      </c>
      <c r="AY683" s="121">
        <f>MAX(0,(AX683-Constantes!$D$14)*(1-EXP(-Constantes!$D$22)))</f>
        <v>6.1534524076876332E-4</v>
      </c>
      <c r="AZ683" s="119">
        <f>AZ682+(Entradas!$F$19*AW683-BA682)/(800*Entradas!$D$44)</f>
        <v>0</v>
      </c>
      <c r="BA683" s="119">
        <f>8000*Entradas!$D$45*AZ683/Constantes!$F$32</f>
        <v>0</v>
      </c>
      <c r="BB683" s="119">
        <f>10*Escenarios!$F$11*AV683</f>
        <v>0</v>
      </c>
      <c r="BC683" s="119">
        <f>10*Escenarios!$F$11*BA683</f>
        <v>0</v>
      </c>
      <c r="BD683" s="119">
        <f>0.001*Observaciones!$F682*Escenarios!$F$9</f>
        <v>0</v>
      </c>
      <c r="BE683" s="119">
        <f>Observaciones!$I682</f>
        <v>0</v>
      </c>
      <c r="BF683" s="119">
        <f>MIN(0.0005*ETo!$M682*Escenarios!$F$9*(BJ682/Constantes!$F$27)^(2/3),BJ682+BB683+BE683+BC683+BD683)</f>
        <v>1.2181028512647054</v>
      </c>
      <c r="BG683" s="119">
        <f>MIN(Constantes!$F$26*(BJ682/Constantes!$F$27)^(2/3),BJ682+BB683+BC683+BD683+BE683-BF683)</f>
        <v>4.1731526562554242</v>
      </c>
      <c r="BH683" s="119">
        <f>MIN(Entradas!$F$20,BJ682+BB683+BC683+BD683+BE683-BF683-BG683)</f>
        <v>1</v>
      </c>
      <c r="BI683" s="119">
        <f>MAX(0,BJ682+BB683+BC683+BD683+BE683-BF683-BG683-BH683-Constantes!$F$27)</f>
        <v>0</v>
      </c>
      <c r="BJ683" s="119">
        <f t="shared" si="96"/>
        <v>73.03611186592039</v>
      </c>
      <c r="BK683" s="119">
        <f>(Escenarios!$F$11*AU683+0.1*BF683)/(Escenarios!$F$12)</f>
        <v>0.18451012401640979</v>
      </c>
      <c r="BL683" s="119">
        <f>BI683/10/Escenarios!$F$12</f>
        <v>0</v>
      </c>
      <c r="BM683" s="119">
        <f>(Escenarios!$F$11*AW683+0.1*BG683)/(Escenarios!$F$12)</f>
        <v>1.1923293303586926E-2</v>
      </c>
      <c r="BN683" s="121">
        <f t="shared" si="97"/>
        <v>91.85539190024781</v>
      </c>
      <c r="BO683" s="121">
        <f>MAX(0,(BN683-Constantes!$D$13)*(1-EXP(-Constantes!$D$23)))</f>
        <v>0.35473760388376996</v>
      </c>
      <c r="BP683" s="121">
        <f>BL683+AY683*Escenarios!$F$11/Escenarios!$F$12+BO683</f>
        <v>0.35531778653935192</v>
      </c>
      <c r="BQ683" s="121">
        <f>0.0526*BL683*Observaciones!$F682^1.218</f>
        <v>0</v>
      </c>
      <c r="BR683" s="121">
        <f>BQ683*Constantes!$F$38</f>
        <v>0</v>
      </c>
      <c r="BS683" s="121">
        <f t="shared" si="98"/>
        <v>0</v>
      </c>
      <c r="BT683" s="15"/>
      <c r="BU683" s="74">
        <v>677</v>
      </c>
      <c r="BV683" s="75">
        <f>0.0526*Observaciones!$F682^2.218</f>
        <v>0</v>
      </c>
      <c r="BW683" s="75">
        <f>IF(Observaciones!$F682&gt;0.05*$CA$7,((Observaciones!$F682-0.05*$CA$7)^2)/(Observaciones!$F682+0.95*$CA$7),0)</f>
        <v>0</v>
      </c>
      <c r="BX683" s="75">
        <f>0.0526*BW683*Observaciones!$F682^1.218</f>
        <v>0</v>
      </c>
      <c r="BY683" s="27"/>
      <c r="BZ683" s="27"/>
      <c r="CA683" s="103"/>
      <c r="CB683" s="37"/>
    </row>
    <row r="684" spans="2:80" s="2" customFormat="1" ht="14.5" x14ac:dyDescent="0.35">
      <c r="B684" s="36"/>
      <c r="C684" s="74">
        <v>678</v>
      </c>
      <c r="D684" s="146">
        <f>ETo!$I683*((1-Constantes!$D$19)*ETo!$K683+ETo!$L683)</f>
        <v>2.0041500992398911</v>
      </c>
      <c r="E684" s="75">
        <f>MIN(D684*Constantes!$D$17,0.8*(H683+Observaciones!$F683-F684-G684-Constantes!$D$14))</f>
        <v>3.5756927885913115E-2</v>
      </c>
      <c r="F684" s="75">
        <f>IF(Observaciones!$F683&gt;0.05*Constantes!$D$18,((Observaciones!$F683-0.05*Constantes!$D$18)^2)/(Observaciones!$F683+0.95*Constantes!$D$18),0)</f>
        <v>0</v>
      </c>
      <c r="G684" s="75">
        <f>MAX(0,H683+Observaciones!$F683-F684-Constantes!$D$13)</f>
        <v>0</v>
      </c>
      <c r="H684" s="75">
        <f>H683+Observaciones!$F683-F684-E684-G684-I683</f>
        <v>25.508323886730714</v>
      </c>
      <c r="I684" s="75">
        <f>MAX(0,(H684-Constantes!$D$14)*(1-EXP(-Constantes!$D$22)))</f>
        <v>1.1459740838550366E-4</v>
      </c>
      <c r="J684" s="75">
        <f t="shared" si="90"/>
        <v>82.560590619156386</v>
      </c>
      <c r="K684" s="75">
        <f>MAX(0,(J684-Constantes!$D$13)*(1-EXP(-Constantes!$D$23)))</f>
        <v>0.29053372162278662</v>
      </c>
      <c r="L684" s="75">
        <f t="shared" si="91"/>
        <v>0.29064831903117211</v>
      </c>
      <c r="M684" s="75">
        <f>0.0526*F684*Observaciones!$F683^1.218</f>
        <v>0</v>
      </c>
      <c r="N684" s="75">
        <f>M684*Constantes!$D$38</f>
        <v>0</v>
      </c>
      <c r="O684" s="75">
        <f t="shared" si="92"/>
        <v>0</v>
      </c>
      <c r="P684" s="15"/>
      <c r="Q684" s="120">
        <v>678</v>
      </c>
      <c r="R684" s="146">
        <f>ETo!$I683*((1-Constantes!$E$19)*ETo!$K683+ETo!$L683)</f>
        <v>2.0044280064934044</v>
      </c>
      <c r="S684" s="121">
        <f>MIN(R684*Constantes!$E$17,0.8*(V683+Observaciones!$F683-T684-U684-Constantes!$D$14))</f>
        <v>3.5756927885913115E-2</v>
      </c>
      <c r="T684" s="121">
        <f>IF(Observaciones!$F683&gt;0.05*Constantes!$E$18,((Observaciones!$F683-0.05*Constantes!$E$18)^2)/(Observaciones!$F683+0.95*Constantes!$E$18),0)</f>
        <v>0</v>
      </c>
      <c r="U684" s="121">
        <f>MAX(0,V683+Observaciones!$F683-T684-Constantes!$D$13)</f>
        <v>0</v>
      </c>
      <c r="V684" s="121">
        <f>V683+Observaciones!$F683-T684-S684-U684-W683</f>
        <v>25.508323886730714</v>
      </c>
      <c r="W684" s="121">
        <f>MAX(0,(V684-Constantes!$D$14)*(1-EXP(-Constantes!$D$22)))</f>
        <v>1.1459740838550366E-4</v>
      </c>
      <c r="X684" s="119">
        <f>X683+(Entradas!$E$19*U684-Y683)/(800*Entradas!$D$44)</f>
        <v>0</v>
      </c>
      <c r="Y684" s="119">
        <f>8000*Entradas!$D$45*X684/Constantes!$E$32</f>
        <v>0</v>
      </c>
      <c r="Z684" s="119">
        <f>10*Escenarios!$E$11*T684</f>
        <v>0</v>
      </c>
      <c r="AA684" s="119">
        <f>10*Escenarios!$E$11*Y684</f>
        <v>0</v>
      </c>
      <c r="AB684" s="119">
        <f>0.001*Observaciones!$F683*Escenarios!$E$9</f>
        <v>0</v>
      </c>
      <c r="AC684" s="119">
        <f>Observaciones!$I683</f>
        <v>0</v>
      </c>
      <c r="AD684" s="119">
        <f>MIN(0.0005*ETo!$M683*Escenarios!$E$9*(AH683/Constantes!$E$27)^(2/3),AH683+Z684+AA684+AB684+AC684)</f>
        <v>3.8696558528244545</v>
      </c>
      <c r="AE684" s="119">
        <f>MIN(Constantes!$E$26*(AH683/Constantes!$E$27)^(2/3),AH683+Z684+AA684+AB684+AC684-AD684)</f>
        <v>12.965505757606255</v>
      </c>
      <c r="AF684" s="119">
        <f>MIN(Entradas!$E$20,AH683+Z684+AA684+AB684+AC684-AD684-AE684)</f>
        <v>1</v>
      </c>
      <c r="AG684" s="119">
        <f>MAX(0,AH683+Z684+AA684+AB684+AC684-AD684-AE684-AF684-Constantes!$E$27)</f>
        <v>0</v>
      </c>
      <c r="AH684" s="119">
        <f t="shared" si="93"/>
        <v>3461.914017026887</v>
      </c>
      <c r="AI684" s="119">
        <f>(Escenarios!$E$11*S684+0.1*AD684)/(Escenarios!$E$12)</f>
        <v>4.6302274209898513E-2</v>
      </c>
      <c r="AJ684" s="119">
        <f>AG684/10/Escenarios!$E$12</f>
        <v>0</v>
      </c>
      <c r="AK684" s="119">
        <f>(Escenarios!$E$11*U684+0.1*AE684)/(Escenarios!$E$12)</f>
        <v>3.7044302164589309E-2</v>
      </c>
      <c r="AL684" s="121">
        <f t="shared" si="94"/>
        <v>88.598443204291712</v>
      </c>
      <c r="AM684" s="121">
        <f>MAX(0,(AL684-Constantes!$D$13)*(1-EXP(-Constantes!$D$23)))</f>
        <v>0.33224021590511332</v>
      </c>
      <c r="AN684" s="121">
        <f>AJ684+W684*Escenarios!$E$11/Escenarios!$E$12+AM684</f>
        <v>0.33235317620766475</v>
      </c>
      <c r="AO684" s="121">
        <f>0.0526*AJ684*Observaciones!$F683^1.218</f>
        <v>0</v>
      </c>
      <c r="AP684" s="121">
        <f>AO684*Constantes!$E$38</f>
        <v>0</v>
      </c>
      <c r="AQ684" s="121">
        <f t="shared" si="95"/>
        <v>0</v>
      </c>
      <c r="AR684" s="15"/>
      <c r="AS684" s="74">
        <v>678</v>
      </c>
      <c r="AT684" s="146">
        <f>ETo!$I683*((1-Constantes!$F$19)*ETo!$K683+ETo!$L683)</f>
        <v>2.0053122568454911</v>
      </c>
      <c r="AU684" s="121">
        <f>MIN(AT684*Constantes!$F$17,0.8*(AX683+Observaciones!$F683-AV684-AW684-Constantes!$D$14))</f>
        <v>3.5756927885913115E-2</v>
      </c>
      <c r="AV684" s="121">
        <f>IF(Observaciones!$F683&gt;0.05*Constantes!$F$18,((Observaciones!$F683-0.05*Constantes!$F$18)^2)/(Observaciones!$F683+0.95*Constantes!$F$18),0)</f>
        <v>0</v>
      </c>
      <c r="AW684" s="121">
        <f>MAX(0,AX683+Observaciones!$F683-AV684-Constantes!$D$13)</f>
        <v>0</v>
      </c>
      <c r="AX684" s="121">
        <f>AX683+Observaciones!$F683-AV684-AU684-AW684-AY683</f>
        <v>25.508323886730714</v>
      </c>
      <c r="AY684" s="121">
        <f>MAX(0,(AX684-Constantes!$D$14)*(1-EXP(-Constantes!$D$22)))</f>
        <v>1.1459740838550366E-4</v>
      </c>
      <c r="AZ684" s="119">
        <f>AZ683+(Entradas!$F$19*AW684-BA683)/(800*Entradas!$D$44)</f>
        <v>0</v>
      </c>
      <c r="BA684" s="119">
        <f>8000*Entradas!$D$45*AZ684/Constantes!$F$32</f>
        <v>0</v>
      </c>
      <c r="BB684" s="119">
        <f>10*Escenarios!$F$11*AV684</f>
        <v>0</v>
      </c>
      <c r="BC684" s="119">
        <f>10*Escenarios!$F$11*BA684</f>
        <v>0</v>
      </c>
      <c r="BD684" s="119">
        <f>0.001*Observaciones!$F683*Escenarios!$F$9</f>
        <v>0</v>
      </c>
      <c r="BE684" s="119">
        <f>Observaciones!$I683</f>
        <v>0</v>
      </c>
      <c r="BF684" s="119">
        <f>MIN(0.0005*ETo!$M683*Escenarios!$F$9*(BJ683/Constantes!$F$27)^(2/3),BJ683+BB684+BE684+BC684+BD684)</f>
        <v>1.17776543247104</v>
      </c>
      <c r="BG684" s="119">
        <f>MIN(Constantes!$F$26*(BJ683/Constantes!$F$27)^(2/3),BJ683+BB684+BC684+BD684+BE684-BF684)</f>
        <v>3.9461712040018</v>
      </c>
      <c r="BH684" s="119">
        <f>MIN(Entradas!$F$20,BJ683+BB684+BC684+BD684+BE684-BF684-BG684)</f>
        <v>1</v>
      </c>
      <c r="BI684" s="119">
        <f>MAX(0,BJ683+BB684+BC684+BD684+BE684-BF684-BG684-BH684-Constantes!$F$27)</f>
        <v>0</v>
      </c>
      <c r="BJ684" s="119">
        <f t="shared" si="96"/>
        <v>66.912175229447556</v>
      </c>
      <c r="BK684" s="119">
        <f>(Escenarios!$F$11*AU684+0.1*BF684)/(Escenarios!$F$12)</f>
        <v>3.7078718956635337E-2</v>
      </c>
      <c r="BL684" s="119">
        <f>BI684/10/Escenarios!$F$12</f>
        <v>0</v>
      </c>
      <c r="BM684" s="119">
        <f>(Escenarios!$F$11*AW684+0.1*BG684)/(Escenarios!$F$12)</f>
        <v>1.1274774868576573E-2</v>
      </c>
      <c r="BN684" s="121">
        <f t="shared" si="97"/>
        <v>91.511929071232615</v>
      </c>
      <c r="BO684" s="121">
        <f>MAX(0,(BN684-Constantes!$D$13)*(1-EXP(-Constantes!$D$23)))</f>
        <v>0.35236513282513893</v>
      </c>
      <c r="BP684" s="121">
        <f>BL684+AY684*Escenarios!$F$11/Escenarios!$F$12+BO684</f>
        <v>0.35247318181018811</v>
      </c>
      <c r="BQ684" s="121">
        <f>0.0526*BL684*Observaciones!$F683^1.218</f>
        <v>0</v>
      </c>
      <c r="BR684" s="121">
        <f>BQ684*Constantes!$F$38</f>
        <v>0</v>
      </c>
      <c r="BS684" s="121">
        <f t="shared" si="98"/>
        <v>0</v>
      </c>
      <c r="BT684" s="15"/>
      <c r="BU684" s="74">
        <v>678</v>
      </c>
      <c r="BV684" s="75">
        <f>0.0526*Observaciones!$F683^2.218</f>
        <v>0</v>
      </c>
      <c r="BW684" s="75">
        <f>IF(Observaciones!$F683&gt;0.05*$CA$7,((Observaciones!$F683-0.05*$CA$7)^2)/(Observaciones!$F683+0.95*$CA$7),0)</f>
        <v>0</v>
      </c>
      <c r="BX684" s="75">
        <f>0.0526*BW684*Observaciones!$F683^1.218</f>
        <v>0</v>
      </c>
      <c r="BY684" s="27"/>
      <c r="BZ684" s="27"/>
      <c r="CA684" s="103"/>
      <c r="CB684" s="37"/>
    </row>
    <row r="685" spans="2:80" s="2" customFormat="1" ht="14.5" x14ac:dyDescent="0.35">
      <c r="B685" s="36"/>
      <c r="C685" s="74">
        <v>679</v>
      </c>
      <c r="D685" s="146">
        <f>ETo!$I684*((1-Constantes!$D$19)*ETo!$K684+ETo!$L684)</f>
        <v>2.0907942384053011</v>
      </c>
      <c r="E685" s="75">
        <f>MIN(D685*Constantes!$D$17,0.8*(H684+Observaciones!$F684-F685-G685-Constantes!$D$14))</f>
        <v>6.6591093845687517E-3</v>
      </c>
      <c r="F685" s="75">
        <f>IF(Observaciones!$F684&gt;0.05*Constantes!$D$18,((Observaciones!$F684-0.05*Constantes!$D$18)^2)/(Observaciones!$F684+0.95*Constantes!$D$18),0)</f>
        <v>0</v>
      </c>
      <c r="G685" s="75">
        <f>MAX(0,H684+Observaciones!$F684-F685-Constantes!$D$13)</f>
        <v>0</v>
      </c>
      <c r="H685" s="75">
        <f>H684+Observaciones!$F684-F685-E685-G685-I684</f>
        <v>25.501550179937762</v>
      </c>
      <c r="I685" s="75">
        <f>MAX(0,(H685-Constantes!$D$14)*(1-EXP(-Constantes!$D$22)))</f>
        <v>2.1341785291592202E-5</v>
      </c>
      <c r="J685" s="75">
        <f t="shared" si="90"/>
        <v>82.270056897533593</v>
      </c>
      <c r="K685" s="75">
        <f>MAX(0,(J685-Constantes!$D$13)*(1-EXP(-Constantes!$D$23)))</f>
        <v>0.28852685861498223</v>
      </c>
      <c r="L685" s="75">
        <f t="shared" si="91"/>
        <v>0.28854820040027385</v>
      </c>
      <c r="M685" s="75">
        <f>0.0526*F685*Observaciones!$F684^1.218</f>
        <v>0</v>
      </c>
      <c r="N685" s="75">
        <f>M685*Constantes!$D$38</f>
        <v>0</v>
      </c>
      <c r="O685" s="75">
        <f t="shared" si="92"/>
        <v>0</v>
      </c>
      <c r="P685" s="15"/>
      <c r="Q685" s="120">
        <v>679</v>
      </c>
      <c r="R685" s="146">
        <f>ETo!$I684*((1-Constantes!$E$19)*ETo!$K684+ETo!$L684)</f>
        <v>2.0910841972754062</v>
      </c>
      <c r="S685" s="121">
        <f>MIN(R685*Constantes!$E$17,0.8*(V684+Observaciones!$F684-T685-U685-Constantes!$D$14))</f>
        <v>6.6591093845687517E-3</v>
      </c>
      <c r="T685" s="121">
        <f>IF(Observaciones!$F684&gt;0.05*Constantes!$E$18,((Observaciones!$F684-0.05*Constantes!$E$18)^2)/(Observaciones!$F684+0.95*Constantes!$E$18),0)</f>
        <v>0</v>
      </c>
      <c r="U685" s="121">
        <f>MAX(0,V684+Observaciones!$F684-T685-Constantes!$D$13)</f>
        <v>0</v>
      </c>
      <c r="V685" s="121">
        <f>V684+Observaciones!$F684-T685-S685-U685-W684</f>
        <v>25.501550179937762</v>
      </c>
      <c r="W685" s="121">
        <f>MAX(0,(V685-Constantes!$D$14)*(1-EXP(-Constantes!$D$22)))</f>
        <v>2.1341785291592202E-5</v>
      </c>
      <c r="X685" s="119">
        <f>X684+(Entradas!$E$19*U685-Y684)/(800*Entradas!$D$44)</f>
        <v>0</v>
      </c>
      <c r="Y685" s="119">
        <f>8000*Entradas!$D$45*X685/Constantes!$E$32</f>
        <v>0</v>
      </c>
      <c r="Z685" s="119">
        <f>10*Escenarios!$E$11*T685</f>
        <v>0</v>
      </c>
      <c r="AA685" s="119">
        <f>10*Escenarios!$E$11*Y685</f>
        <v>0</v>
      </c>
      <c r="AB685" s="119">
        <f>0.001*Observaciones!$F684*Escenarios!$E$9</f>
        <v>0</v>
      </c>
      <c r="AC685" s="119">
        <f>Observaciones!$I684</f>
        <v>0</v>
      </c>
      <c r="AD685" s="119">
        <f>MIN(0.0005*ETo!$M684*Escenarios!$E$9*(AH684/Constantes!$E$27)^(2/3),AH684+Z685+AA685+AB685+AC685)</f>
        <v>4.0232269025538541</v>
      </c>
      <c r="AE685" s="119">
        <f>MIN(Constantes!$E$26*(AH684/Constantes!$E$27)^(2/3),AH684+Z685+AA685+AB685+AC685-AD685)</f>
        <v>12.921165420580746</v>
      </c>
      <c r="AF685" s="119">
        <f>MIN(Entradas!$E$20,AH684+Z685+AA685+AB685+AC685-AD685-AE685)</f>
        <v>1</v>
      </c>
      <c r="AG685" s="119">
        <f>MAX(0,AH684+Z685+AA685+AB685+AC685-AD685-AE685-AF685-Constantes!$E$27)</f>
        <v>0</v>
      </c>
      <c r="AH685" s="119">
        <f t="shared" si="93"/>
        <v>3443.9696247037527</v>
      </c>
      <c r="AI685" s="119">
        <f>(Escenarios!$E$11*S685+0.1*AD685)/(Escenarios!$E$12)</f>
        <v>1.8058913257800211E-2</v>
      </c>
      <c r="AJ685" s="119">
        <f>AG685/10/Escenarios!$E$12</f>
        <v>0</v>
      </c>
      <c r="AK685" s="119">
        <f>(Escenarios!$E$11*U685+0.1*AE685)/(Escenarios!$E$12)</f>
        <v>3.6917615487373566E-2</v>
      </c>
      <c r="AL685" s="121">
        <f t="shared" si="94"/>
        <v>88.303120603873964</v>
      </c>
      <c r="AM685" s="121">
        <f>MAX(0,(AL685-Constantes!$D$13)*(1-EXP(-Constantes!$D$23)))</f>
        <v>0.33020027369518129</v>
      </c>
      <c r="AN685" s="121">
        <f>AJ685+W685*Escenarios!$E$11/Escenarios!$E$12+AM685</f>
        <v>0.33022131059782583</v>
      </c>
      <c r="AO685" s="121">
        <f>0.0526*AJ685*Observaciones!$F684^1.218</f>
        <v>0</v>
      </c>
      <c r="AP685" s="121">
        <f>AO685*Constantes!$E$38</f>
        <v>0</v>
      </c>
      <c r="AQ685" s="121">
        <f t="shared" si="95"/>
        <v>0</v>
      </c>
      <c r="AR685" s="15"/>
      <c r="AS685" s="74">
        <v>679</v>
      </c>
      <c r="AT685" s="146">
        <f>ETo!$I684*((1-Constantes!$F$19)*ETo!$K684+ETo!$L684)</f>
        <v>2.0920067936802869</v>
      </c>
      <c r="AU685" s="121">
        <f>MIN(AT685*Constantes!$F$17,0.8*(AX684+Observaciones!$F684-AV685-AW685-Constantes!$D$14))</f>
        <v>6.6591093845687517E-3</v>
      </c>
      <c r="AV685" s="121">
        <f>IF(Observaciones!$F684&gt;0.05*Constantes!$F$18,((Observaciones!$F684-0.05*Constantes!$F$18)^2)/(Observaciones!$F684+0.95*Constantes!$F$18),0)</f>
        <v>0</v>
      </c>
      <c r="AW685" s="121">
        <f>MAX(0,AX684+Observaciones!$F684-AV685-Constantes!$D$13)</f>
        <v>0</v>
      </c>
      <c r="AX685" s="121">
        <f>AX684+Observaciones!$F684-AV685-AU685-AW685-AY684</f>
        <v>25.501550179937762</v>
      </c>
      <c r="AY685" s="121">
        <f>MAX(0,(AX685-Constantes!$D$14)*(1-EXP(-Constantes!$D$22)))</f>
        <v>2.1341785291592202E-5</v>
      </c>
      <c r="AZ685" s="119">
        <f>AZ684+(Entradas!$F$19*AW685-BA684)/(800*Entradas!$D$44)</f>
        <v>0</v>
      </c>
      <c r="BA685" s="119">
        <f>8000*Entradas!$D$45*AZ685/Constantes!$F$32</f>
        <v>0</v>
      </c>
      <c r="BB685" s="119">
        <f>10*Escenarios!$F$11*AV685</f>
        <v>0</v>
      </c>
      <c r="BC685" s="119">
        <f>10*Escenarios!$F$11*BA685</f>
        <v>0</v>
      </c>
      <c r="BD685" s="119">
        <f>0.001*Observaciones!$F684*Escenarios!$F$9</f>
        <v>0</v>
      </c>
      <c r="BE685" s="119">
        <f>Observaciones!$I684</f>
        <v>0</v>
      </c>
      <c r="BF685" s="119">
        <f>MIN(0.0005*ETo!$M684*Escenarios!$F$9*(BJ684/Constantes!$F$27)^(2/3),BJ684+BB685+BE685+BC685+BD685)</f>
        <v>1.1590275667866419</v>
      </c>
      <c r="BG685" s="119">
        <f>MIN(Constantes!$F$26*(BJ684/Constantes!$F$27)^(2/3),BJ684+BB685+BC685+BD685+BE685-BF685)</f>
        <v>3.7223818790724867</v>
      </c>
      <c r="BH685" s="119">
        <f>MIN(Entradas!$F$20,BJ684+BB685+BC685+BD685+BE685-BF685-BG685)</f>
        <v>1</v>
      </c>
      <c r="BI685" s="119">
        <f>MAX(0,BJ684+BB685+BC685+BD685+BE685-BF685-BG685-BH685-Constantes!$F$27)</f>
        <v>0</v>
      </c>
      <c r="BJ685" s="119">
        <f t="shared" si="96"/>
        <v>61.030765783588421</v>
      </c>
      <c r="BK685" s="119">
        <f>(Escenarios!$F$11*AU685+0.1*BF685)/(Escenarios!$F$12)</f>
        <v>9.5900961819838006E-3</v>
      </c>
      <c r="BL685" s="119">
        <f>BI685/10/Escenarios!$F$12</f>
        <v>0</v>
      </c>
      <c r="BM685" s="119">
        <f>(Escenarios!$F$11*AW685+0.1*BG685)/(Escenarios!$F$12)</f>
        <v>1.0635376797349964E-2</v>
      </c>
      <c r="BN685" s="121">
        <f t="shared" si="97"/>
        <v>91.170199315204826</v>
      </c>
      <c r="BO685" s="121">
        <f>MAX(0,(BN685-Constantes!$D$13)*(1-EXP(-Constantes!$D$23)))</f>
        <v>0.35000463297607637</v>
      </c>
      <c r="BP685" s="121">
        <f>BL685+AY685*Escenarios!$F$11/Escenarios!$F$12+BO685</f>
        <v>0.35002475523077986</v>
      </c>
      <c r="BQ685" s="121">
        <f>0.0526*BL685*Observaciones!$F684^1.218</f>
        <v>0</v>
      </c>
      <c r="BR685" s="121">
        <f>BQ685*Constantes!$F$38</f>
        <v>0</v>
      </c>
      <c r="BS685" s="121">
        <f t="shared" si="98"/>
        <v>0</v>
      </c>
      <c r="BT685" s="15"/>
      <c r="BU685" s="74">
        <v>679</v>
      </c>
      <c r="BV685" s="75">
        <f>0.0526*Observaciones!$F684^2.218</f>
        <v>0</v>
      </c>
      <c r="BW685" s="75">
        <f>IF(Observaciones!$F684&gt;0.05*$CA$7,((Observaciones!$F684-0.05*$CA$7)^2)/(Observaciones!$F684+0.95*$CA$7),0)</f>
        <v>0</v>
      </c>
      <c r="BX685" s="75">
        <f>0.0526*BW685*Observaciones!$F684^1.218</f>
        <v>0</v>
      </c>
      <c r="BY685" s="27"/>
      <c r="BZ685" s="27"/>
      <c r="CA685" s="103"/>
      <c r="CB685" s="37"/>
    </row>
    <row r="686" spans="2:80" s="2" customFormat="1" ht="14.5" x14ac:dyDescent="0.35">
      <c r="B686" s="36"/>
      <c r="C686" s="74">
        <v>680</v>
      </c>
      <c r="D686" s="146">
        <f>ETo!$I685*((1-Constantes!$D$19)*ETo!$K685+ETo!$L685)</f>
        <v>2.022568398320971</v>
      </c>
      <c r="E686" s="75">
        <f>MIN(D686*Constantes!$D$17,0.8*(H685+Observaciones!$F685-F686-G686-Constantes!$D$14))</f>
        <v>1.2401439502070844E-3</v>
      </c>
      <c r="F686" s="75">
        <f>IF(Observaciones!$F685&gt;0.05*Constantes!$D$18,((Observaciones!$F685-0.05*Constantes!$D$18)^2)/(Observaciones!$F685+0.95*Constantes!$D$18),0)</f>
        <v>0</v>
      </c>
      <c r="G686" s="75">
        <f>MAX(0,H685+Observaciones!$F685-F686-Constantes!$D$13)</f>
        <v>0</v>
      </c>
      <c r="H686" s="75">
        <f>H685+Observaciones!$F685-F686-E686-G686-I685</f>
        <v>25.500288694202265</v>
      </c>
      <c r="I686" s="75">
        <f>MAX(0,(H686-Constantes!$D$14)*(1-EXP(-Constantes!$D$22)))</f>
        <v>3.9745383935852045E-6</v>
      </c>
      <c r="J686" s="75">
        <f t="shared" si="90"/>
        <v>81.981530038918606</v>
      </c>
      <c r="K686" s="75">
        <f>MAX(0,(J686-Constantes!$D$13)*(1-EXP(-Constantes!$D$23)))</f>
        <v>0.28653385802256154</v>
      </c>
      <c r="L686" s="75">
        <f t="shared" si="91"/>
        <v>0.28653783256095511</v>
      </c>
      <c r="M686" s="75">
        <f>0.0526*F686*Observaciones!$F685^1.218</f>
        <v>0</v>
      </c>
      <c r="N686" s="75">
        <f>M686*Constantes!$D$38</f>
        <v>0</v>
      </c>
      <c r="O686" s="75">
        <f t="shared" si="92"/>
        <v>0</v>
      </c>
      <c r="P686" s="15"/>
      <c r="Q686" s="120">
        <v>680</v>
      </c>
      <c r="R686" s="146">
        <f>ETo!$I685*((1-Constantes!$E$19)*ETo!$K685+ETo!$L685)</f>
        <v>2.0228488048713227</v>
      </c>
      <c r="S686" s="121">
        <f>MIN(R686*Constantes!$E$17,0.8*(V685+Observaciones!$F685-T686-U686-Constantes!$D$14))</f>
        <v>1.2401439502070844E-3</v>
      </c>
      <c r="T686" s="121">
        <f>IF(Observaciones!$F685&gt;0.05*Constantes!$E$18,((Observaciones!$F685-0.05*Constantes!$E$18)^2)/(Observaciones!$F685+0.95*Constantes!$E$18),0)</f>
        <v>0</v>
      </c>
      <c r="U686" s="121">
        <f>MAX(0,V685+Observaciones!$F685-T686-Constantes!$D$13)</f>
        <v>0</v>
      </c>
      <c r="V686" s="121">
        <f>V685+Observaciones!$F685-T686-S686-U686-W685</f>
        <v>25.500288694202265</v>
      </c>
      <c r="W686" s="121">
        <f>MAX(0,(V686-Constantes!$D$14)*(1-EXP(-Constantes!$D$22)))</f>
        <v>3.9745383935852045E-6</v>
      </c>
      <c r="X686" s="119">
        <f>X685+(Entradas!$E$19*U686-Y685)/(800*Entradas!$D$44)</f>
        <v>0</v>
      </c>
      <c r="Y686" s="119">
        <f>8000*Entradas!$D$45*X686/Constantes!$E$32</f>
        <v>0</v>
      </c>
      <c r="Z686" s="119">
        <f>10*Escenarios!$E$11*T686</f>
        <v>0</v>
      </c>
      <c r="AA686" s="119">
        <f>10*Escenarios!$E$11*Y686</f>
        <v>0</v>
      </c>
      <c r="AB686" s="119">
        <f>0.001*Observaciones!$F685*Escenarios!$E$9</f>
        <v>0</v>
      </c>
      <c r="AC686" s="119">
        <f>Observaciones!$I685</f>
        <v>0</v>
      </c>
      <c r="AD686" s="119">
        <f>MIN(0.0005*ETo!$M685*Escenarios!$E$9*(AH685/Constantes!$E$27)^(2/3),AH685+Z686+AA686+AB686+AC686)</f>
        <v>3.878281180893155</v>
      </c>
      <c r="AE686" s="119">
        <f>MIN(Constantes!$E$26*(AH685/Constantes!$E$27)^(2/3),AH685+Z686+AA686+AB686+AC686-AD686)</f>
        <v>12.876476610050061</v>
      </c>
      <c r="AF686" s="119">
        <f>MIN(Entradas!$E$20,AH685+Z686+AA686+AB686+AC686-AD686-AE686)</f>
        <v>1</v>
      </c>
      <c r="AG686" s="119">
        <f>MAX(0,AH685+Z686+AA686+AB686+AC686-AD686-AE686-AF686-Constantes!$E$27)</f>
        <v>0</v>
      </c>
      <c r="AH686" s="119">
        <f t="shared" si="93"/>
        <v>3426.2148669128096</v>
      </c>
      <c r="AI686" s="119">
        <f>(Escenarios!$E$11*S686+0.1*AD686)/(Escenarios!$E$12)</f>
        <v>1.2303230982041712E-2</v>
      </c>
      <c r="AJ686" s="119">
        <f>AG686/10/Escenarios!$E$12</f>
        <v>0</v>
      </c>
      <c r="AK686" s="119">
        <f>(Escenarios!$E$11*U686+0.1*AE686)/(Escenarios!$E$12)</f>
        <v>3.6789933171571601E-2</v>
      </c>
      <c r="AL686" s="121">
        <f t="shared" si="94"/>
        <v>88.009710263350357</v>
      </c>
      <c r="AM686" s="121">
        <f>MAX(0,(AL686-Constantes!$D$13)*(1-EXP(-Constantes!$D$23)))</f>
        <v>0.32817354042919367</v>
      </c>
      <c r="AN686" s="121">
        <f>AJ686+W686*Escenarios!$E$11/Escenarios!$E$12+AM686</f>
        <v>0.32817745818846733</v>
      </c>
      <c r="AO686" s="121">
        <f>0.0526*AJ686*Observaciones!$F685^1.218</f>
        <v>0</v>
      </c>
      <c r="AP686" s="121">
        <f>AO686*Constantes!$E$38</f>
        <v>0</v>
      </c>
      <c r="AQ686" s="121">
        <f t="shared" si="95"/>
        <v>0</v>
      </c>
      <c r="AR686" s="15"/>
      <c r="AS686" s="74">
        <v>680</v>
      </c>
      <c r="AT686" s="146">
        <f>ETo!$I685*((1-Constantes!$F$19)*ETo!$K685+ETo!$L685)</f>
        <v>2.0237410075315339</v>
      </c>
      <c r="AU686" s="121">
        <f>MIN(AT686*Constantes!$F$17,0.8*(AX685+Observaciones!$F685-AV686-AW686-Constantes!$D$14))</f>
        <v>1.2401439502070844E-3</v>
      </c>
      <c r="AV686" s="121">
        <f>IF(Observaciones!$F685&gt;0.05*Constantes!$F$18,((Observaciones!$F685-0.05*Constantes!$F$18)^2)/(Observaciones!$F685+0.95*Constantes!$F$18),0)</f>
        <v>0</v>
      </c>
      <c r="AW686" s="121">
        <f>MAX(0,AX685+Observaciones!$F685-AV686-Constantes!$D$13)</f>
        <v>0</v>
      </c>
      <c r="AX686" s="121">
        <f>AX685+Observaciones!$F685-AV686-AU686-AW686-AY685</f>
        <v>25.500288694202265</v>
      </c>
      <c r="AY686" s="121">
        <f>MAX(0,(AX686-Constantes!$D$14)*(1-EXP(-Constantes!$D$22)))</f>
        <v>3.9745383935852045E-6</v>
      </c>
      <c r="AZ686" s="119">
        <f>AZ685+(Entradas!$F$19*AW686-BA685)/(800*Entradas!$D$44)</f>
        <v>0</v>
      </c>
      <c r="BA686" s="119">
        <f>8000*Entradas!$D$45*AZ686/Constantes!$F$32</f>
        <v>0</v>
      </c>
      <c r="BB686" s="119">
        <f>10*Escenarios!$F$11*AV686</f>
        <v>0</v>
      </c>
      <c r="BC686" s="119">
        <f>10*Escenarios!$F$11*BA686</f>
        <v>0</v>
      </c>
      <c r="BD686" s="119">
        <f>0.001*Observaciones!$F685*Escenarios!$F$9</f>
        <v>0</v>
      </c>
      <c r="BE686" s="119">
        <f>Observaciones!$I685</f>
        <v>0</v>
      </c>
      <c r="BF686" s="119">
        <f>MIN(0.0005*ETo!$M685*Escenarios!$F$9*(BJ685/Constantes!$F$27)^(2/3),BJ685+BB686+BE686+BC686+BD686)</f>
        <v>1.0544491040127579</v>
      </c>
      <c r="BG686" s="119">
        <f>MIN(Constantes!$F$26*(BJ685/Constantes!$F$27)^(2/3),BJ685+BB686+BC686+BD686+BE686-BF686)</f>
        <v>3.5009295590016114</v>
      </c>
      <c r="BH686" s="119">
        <f>MIN(Entradas!$F$20,BJ685+BB686+BC686+BD686+BE686-BF686-BG686)</f>
        <v>1</v>
      </c>
      <c r="BI686" s="119">
        <f>MAX(0,BJ685+BB686+BC686+BD686+BE686-BF686-BG686-BH686-Constantes!$F$27)</f>
        <v>0</v>
      </c>
      <c r="BJ686" s="119">
        <f t="shared" si="96"/>
        <v>55.475387120574048</v>
      </c>
      <c r="BK686" s="119">
        <f>(Escenarios!$F$11*AU686+0.1*BF686)/(Escenarios!$F$12)</f>
        <v>4.1819903073745598E-3</v>
      </c>
      <c r="BL686" s="119">
        <f>BI686/10/Escenarios!$F$12</f>
        <v>0</v>
      </c>
      <c r="BM686" s="119">
        <f>(Escenarios!$F$11*AW686+0.1*BG686)/(Escenarios!$F$12)</f>
        <v>1.0002655882861746E-2</v>
      </c>
      <c r="BN686" s="121">
        <f t="shared" si="97"/>
        <v>90.830197338111603</v>
      </c>
      <c r="BO686" s="121">
        <f>MAX(0,(BN686-Constantes!$D$13)*(1-EXP(-Constantes!$D$23)))</f>
        <v>0.34765606776788816</v>
      </c>
      <c r="BP686" s="121">
        <f>BL686+AY686*Escenarios!$F$11/Escenarios!$F$12+BO686</f>
        <v>0.3476598151898021</v>
      </c>
      <c r="BQ686" s="121">
        <f>0.0526*BL686*Observaciones!$F685^1.218</f>
        <v>0</v>
      </c>
      <c r="BR686" s="121">
        <f>BQ686*Constantes!$F$38</f>
        <v>0</v>
      </c>
      <c r="BS686" s="121">
        <f t="shared" si="98"/>
        <v>0</v>
      </c>
      <c r="BT686" s="15"/>
      <c r="BU686" s="74">
        <v>680</v>
      </c>
      <c r="BV686" s="75">
        <f>0.0526*Observaciones!$F685^2.218</f>
        <v>0</v>
      </c>
      <c r="BW686" s="75">
        <f>IF(Observaciones!$F685&gt;0.05*$CA$7,((Observaciones!$F685-0.05*$CA$7)^2)/(Observaciones!$F685+0.95*$CA$7),0)</f>
        <v>0</v>
      </c>
      <c r="BX686" s="75">
        <f>0.0526*BW686*Observaciones!$F685^1.218</f>
        <v>0</v>
      </c>
      <c r="BY686" s="27"/>
      <c r="BZ686" s="27"/>
      <c r="CA686" s="103"/>
      <c r="CB686" s="37"/>
    </row>
    <row r="687" spans="2:80" s="2" customFormat="1" ht="14.5" x14ac:dyDescent="0.35">
      <c r="B687" s="36"/>
      <c r="C687" s="74">
        <v>681</v>
      </c>
      <c r="D687" s="146">
        <f>ETo!$I686*((1-Constantes!$D$19)*ETo!$K686+ETo!$L686)</f>
        <v>2.0396983895064493</v>
      </c>
      <c r="E687" s="75">
        <f>MIN(D687*Constantes!$D$17,0.8*(H686+Observaciones!$F686-F687-G687-Constantes!$D$14))</f>
        <v>2.3095536180903765E-4</v>
      </c>
      <c r="F687" s="75">
        <f>IF(Observaciones!$F686&gt;0.05*Constantes!$D$18,((Observaciones!$F686-0.05*Constantes!$D$18)^2)/(Observaciones!$F686+0.95*Constantes!$D$18),0)</f>
        <v>0</v>
      </c>
      <c r="G687" s="75">
        <f>MAX(0,H686+Observaciones!$F686-F687-Constantes!$D$13)</f>
        <v>0</v>
      </c>
      <c r="H687" s="75">
        <f>H686+Observaciones!$F686-F687-E687-G687-I686</f>
        <v>25.500053764302063</v>
      </c>
      <c r="I687" s="75">
        <f>MAX(0,(H687-Constantes!$D$14)*(1-EXP(-Constantes!$D$22)))</f>
        <v>7.4018903415837902E-7</v>
      </c>
      <c r="J687" s="75">
        <f t="shared" si="90"/>
        <v>81.694996180896041</v>
      </c>
      <c r="K687" s="75">
        <f>MAX(0,(J687-Constantes!$D$13)*(1-EXP(-Constantes!$D$23)))</f>
        <v>0.28455462409082699</v>
      </c>
      <c r="L687" s="75">
        <f t="shared" si="91"/>
        <v>0.28455536427986117</v>
      </c>
      <c r="M687" s="75">
        <f>0.0526*F687*Observaciones!$F686^1.218</f>
        <v>0</v>
      </c>
      <c r="N687" s="75">
        <f>M687*Constantes!$D$38</f>
        <v>0</v>
      </c>
      <c r="O687" s="75">
        <f t="shared" si="92"/>
        <v>0</v>
      </c>
      <c r="P687" s="15"/>
      <c r="Q687" s="120">
        <v>681</v>
      </c>
      <c r="R687" s="146">
        <f>ETo!$I686*((1-Constantes!$E$19)*ETo!$K686+ETo!$L686)</f>
        <v>2.0399811563953167</v>
      </c>
      <c r="S687" s="121">
        <f>MIN(R687*Constantes!$E$17,0.8*(V686+Observaciones!$F686-T687-U687-Constantes!$D$14))</f>
        <v>2.3095536180903765E-4</v>
      </c>
      <c r="T687" s="121">
        <f>IF(Observaciones!$F686&gt;0.05*Constantes!$E$18,((Observaciones!$F686-0.05*Constantes!$E$18)^2)/(Observaciones!$F686+0.95*Constantes!$E$18),0)</f>
        <v>0</v>
      </c>
      <c r="U687" s="121">
        <f>MAX(0,V686+Observaciones!$F686-T687-Constantes!$D$13)</f>
        <v>0</v>
      </c>
      <c r="V687" s="121">
        <f>V686+Observaciones!$F686-T687-S687-U687-W686</f>
        <v>25.500053764302063</v>
      </c>
      <c r="W687" s="121">
        <f>MAX(0,(V687-Constantes!$D$14)*(1-EXP(-Constantes!$D$22)))</f>
        <v>7.4018903415837902E-7</v>
      </c>
      <c r="X687" s="119">
        <f>X686+(Entradas!$E$19*U687-Y686)/(800*Entradas!$D$44)</f>
        <v>0</v>
      </c>
      <c r="Y687" s="119">
        <f>8000*Entradas!$D$45*X687/Constantes!$E$32</f>
        <v>0</v>
      </c>
      <c r="Z687" s="119">
        <f>10*Escenarios!$E$11*T687</f>
        <v>0</v>
      </c>
      <c r="AA687" s="119">
        <f>10*Escenarios!$E$11*Y687</f>
        <v>0</v>
      </c>
      <c r="AB687" s="119">
        <f>0.001*Observaciones!$F686*Escenarios!$E$9</f>
        <v>0</v>
      </c>
      <c r="AC687" s="119">
        <f>Observaciones!$I686</f>
        <v>0</v>
      </c>
      <c r="AD687" s="119">
        <f>MIN(0.0005*ETo!$M686*Escenarios!$E$9*(AH686/Constantes!$E$27)^(2/3),AH686+Z687+AA687+AB687+AC687)</f>
        <v>3.8976421509224117</v>
      </c>
      <c r="AE687" s="119">
        <f>MIN(Constantes!$E$26*(AH686/Constantes!$E$27)^(2/3),AH686+Z687+AA687+AB687+AC687-AD687)</f>
        <v>12.832183612244542</v>
      </c>
      <c r="AF687" s="119">
        <f>MIN(Entradas!$E$20,AH686+Z687+AA687+AB687+AC687-AD687-AE687)</f>
        <v>1</v>
      </c>
      <c r="AG687" s="119">
        <f>MAX(0,AH686+Z687+AA687+AB687+AC687-AD687-AE687-AF687-Constantes!$E$27)</f>
        <v>0</v>
      </c>
      <c r="AH687" s="119">
        <f t="shared" si="93"/>
        <v>3408.4850411496427</v>
      </c>
      <c r="AI687" s="119">
        <f>(Escenarios!$E$11*S687+0.1*AD687)/(Escenarios!$E$12)</f>
        <v>1.1363776430704371E-2</v>
      </c>
      <c r="AJ687" s="119">
        <f>AG687/10/Escenarios!$E$12</f>
        <v>0</v>
      </c>
      <c r="AK687" s="119">
        <f>(Escenarios!$E$11*U687+0.1*AE687)/(Escenarios!$E$12)</f>
        <v>3.666338174927012E-2</v>
      </c>
      <c r="AL687" s="121">
        <f t="shared" si="94"/>
        <v>87.71820010467043</v>
      </c>
      <c r="AM687" s="121">
        <f>MAX(0,(AL687-Constantes!$D$13)*(1-EXP(-Constantes!$D$23)))</f>
        <v>0.32615993267796167</v>
      </c>
      <c r="AN687" s="121">
        <f>AJ687+W687*Escenarios!$E$11/Escenarios!$E$12+AM687</f>
        <v>0.32616066229286678</v>
      </c>
      <c r="AO687" s="121">
        <f>0.0526*AJ687*Observaciones!$F686^1.218</f>
        <v>0</v>
      </c>
      <c r="AP687" s="121">
        <f>AO687*Constantes!$E$38</f>
        <v>0</v>
      </c>
      <c r="AQ687" s="121">
        <f t="shared" si="95"/>
        <v>0</v>
      </c>
      <c r="AR687" s="15"/>
      <c r="AS687" s="74">
        <v>681</v>
      </c>
      <c r="AT687" s="146">
        <f>ETo!$I686*((1-Constantes!$F$19)*ETo!$K686+ETo!$L686)</f>
        <v>2.0408808692235327</v>
      </c>
      <c r="AU687" s="121">
        <f>MIN(AT687*Constantes!$F$17,0.8*(AX686+Observaciones!$F686-AV687-AW687-Constantes!$D$14))</f>
        <v>2.3095536180903765E-4</v>
      </c>
      <c r="AV687" s="121">
        <f>IF(Observaciones!$F686&gt;0.05*Constantes!$F$18,((Observaciones!$F686-0.05*Constantes!$F$18)^2)/(Observaciones!$F686+0.95*Constantes!$F$18),0)</f>
        <v>0</v>
      </c>
      <c r="AW687" s="121">
        <f>MAX(0,AX686+Observaciones!$F686-AV687-Constantes!$D$13)</f>
        <v>0</v>
      </c>
      <c r="AX687" s="121">
        <f>AX686+Observaciones!$F686-AV687-AU687-AW687-AY686</f>
        <v>25.500053764302063</v>
      </c>
      <c r="AY687" s="121">
        <f>MAX(0,(AX687-Constantes!$D$14)*(1-EXP(-Constantes!$D$22)))</f>
        <v>7.4018903415837902E-7</v>
      </c>
      <c r="AZ687" s="119">
        <f>AZ686+(Entradas!$F$19*AW687-BA686)/(800*Entradas!$D$44)</f>
        <v>0</v>
      </c>
      <c r="BA687" s="119">
        <f>8000*Entradas!$D$45*AZ687/Constantes!$F$32</f>
        <v>0</v>
      </c>
      <c r="BB687" s="119">
        <f>10*Escenarios!$F$11*AV687</f>
        <v>0</v>
      </c>
      <c r="BC687" s="119">
        <f>10*Escenarios!$F$11*BA687</f>
        <v>0</v>
      </c>
      <c r="BD687" s="119">
        <f>0.001*Observaciones!$F686*Escenarios!$F$9</f>
        <v>0</v>
      </c>
      <c r="BE687" s="119">
        <f>Observaciones!$I686</f>
        <v>0</v>
      </c>
      <c r="BF687" s="119">
        <f>MIN(0.0005*ETo!$M686*Escenarios!$F$9*(BJ686/Constantes!$F$27)^(2/3),BJ686+BB687+BE687+BC687+BD687)</f>
        <v>0.99782056889644111</v>
      </c>
      <c r="BG687" s="119">
        <f>MIN(Constantes!$F$26*(BJ686/Constantes!$F$27)^(2/3),BJ686+BB687+BC687+BD687+BE687-BF687)</f>
        <v>3.2851186066743465</v>
      </c>
      <c r="BH687" s="119">
        <f>MIN(Entradas!$F$20,BJ686+BB687+BC687+BD687+BE687-BF687-BG687)</f>
        <v>1</v>
      </c>
      <c r="BI687" s="119">
        <f>MAX(0,BJ686+BB687+BC687+BD687+BE687-BF687-BG687-BH687-Constantes!$F$27)</f>
        <v>0</v>
      </c>
      <c r="BJ687" s="119">
        <f t="shared" si="96"/>
        <v>50.192447945003259</v>
      </c>
      <c r="BK687" s="119">
        <f>(Escenarios!$F$11*AU687+0.1*BF687)/(Escenarios!$F$12)</f>
        <v>3.068673823695496E-3</v>
      </c>
      <c r="BL687" s="119">
        <f>BI687/10/Escenarios!$F$12</f>
        <v>0</v>
      </c>
      <c r="BM687" s="119">
        <f>(Escenarios!$F$11*AW687+0.1*BG687)/(Escenarios!$F$12)</f>
        <v>9.3860531619267048E-3</v>
      </c>
      <c r="BN687" s="121">
        <f t="shared" si="97"/>
        <v>90.491927323505649</v>
      </c>
      <c r="BO687" s="121">
        <f>MAX(0,(BN687-Constantes!$D$13)*(1-EXP(-Constantes!$D$23)))</f>
        <v>0.34531946609848357</v>
      </c>
      <c r="BP687" s="121">
        <f>BL687+AY687*Escenarios!$F$11/Escenarios!$F$12+BO687</f>
        <v>0.34532016399100152</v>
      </c>
      <c r="BQ687" s="121">
        <f>0.0526*BL687*Observaciones!$F686^1.218</f>
        <v>0</v>
      </c>
      <c r="BR687" s="121">
        <f>BQ687*Constantes!$F$38</f>
        <v>0</v>
      </c>
      <c r="BS687" s="121">
        <f t="shared" si="98"/>
        <v>0</v>
      </c>
      <c r="BT687" s="15"/>
      <c r="BU687" s="74">
        <v>681</v>
      </c>
      <c r="BV687" s="75">
        <f>0.0526*Observaciones!$F686^2.218</f>
        <v>0</v>
      </c>
      <c r="BW687" s="75">
        <f>IF(Observaciones!$F686&gt;0.05*$CA$7,((Observaciones!$F686-0.05*$CA$7)^2)/(Observaciones!$F686+0.95*$CA$7),0)</f>
        <v>0</v>
      </c>
      <c r="BX687" s="75">
        <f>0.0526*BW687*Observaciones!$F686^1.218</f>
        <v>0</v>
      </c>
      <c r="BY687" s="27"/>
      <c r="BZ687" s="27"/>
      <c r="CA687" s="103"/>
      <c r="CB687" s="37"/>
    </row>
    <row r="688" spans="2:80" s="2" customFormat="1" ht="14.5" x14ac:dyDescent="0.35">
      <c r="B688" s="36"/>
      <c r="C688" s="74">
        <v>682</v>
      </c>
      <c r="D688" s="146">
        <f>ETo!$I687*((1-Constantes!$D$19)*ETo!$K687+ETo!$L687)</f>
        <v>2.0032873029733094</v>
      </c>
      <c r="E688" s="75">
        <f>MIN(D688*Constantes!$D$17,0.8*(H687+Observaciones!$F687-F688-G688-Constantes!$D$14))</f>
        <v>4.3011441647422544E-5</v>
      </c>
      <c r="F688" s="75">
        <f>IF(Observaciones!$F687&gt;0.05*Constantes!$D$18,((Observaciones!$F687-0.05*Constantes!$D$18)^2)/(Observaciones!$F687+0.95*Constantes!$D$18),0)</f>
        <v>0</v>
      </c>
      <c r="G688" s="75">
        <f>MAX(0,H687+Observaciones!$F687-F688-Constantes!$D$13)</f>
        <v>0</v>
      </c>
      <c r="H688" s="75">
        <f>H687+Observaciones!$F687-F688-E688-G688-I687</f>
        <v>25.500010012671382</v>
      </c>
      <c r="I688" s="75">
        <f>MAX(0,(H688-Constantes!$D$14)*(1-EXP(-Constantes!$D$22)))</f>
        <v>1.3784740567503837E-7</v>
      </c>
      <c r="J688" s="75">
        <f t="shared" si="90"/>
        <v>81.41044155680521</v>
      </c>
      <c r="K688" s="75">
        <f>MAX(0,(J688-Constantes!$D$13)*(1-EXP(-Constantes!$D$23)))</f>
        <v>0.28258906172650705</v>
      </c>
      <c r="L688" s="75">
        <f t="shared" si="91"/>
        <v>0.28258919957391271</v>
      </c>
      <c r="M688" s="75">
        <f>0.0526*F688*Observaciones!$F687^1.218</f>
        <v>0</v>
      </c>
      <c r="N688" s="75">
        <f>M688*Constantes!$D$38</f>
        <v>0</v>
      </c>
      <c r="O688" s="75">
        <f t="shared" si="92"/>
        <v>0</v>
      </c>
      <c r="P688" s="15"/>
      <c r="Q688" s="120">
        <v>682</v>
      </c>
      <c r="R688" s="146">
        <f>ETo!$I687*((1-Constantes!$E$19)*ETo!$K687+ETo!$L687)</f>
        <v>2.0035649042313755</v>
      </c>
      <c r="S688" s="121">
        <f>MIN(R688*Constantes!$E$17,0.8*(V687+Observaciones!$F687-T688-U688-Constantes!$D$14))</f>
        <v>4.3011441647422544E-5</v>
      </c>
      <c r="T688" s="121">
        <f>IF(Observaciones!$F687&gt;0.05*Constantes!$E$18,((Observaciones!$F687-0.05*Constantes!$E$18)^2)/(Observaciones!$F687+0.95*Constantes!$E$18),0)</f>
        <v>0</v>
      </c>
      <c r="U688" s="121">
        <f>MAX(0,V687+Observaciones!$F687-T688-Constantes!$D$13)</f>
        <v>0</v>
      </c>
      <c r="V688" s="121">
        <f>V687+Observaciones!$F687-T688-S688-U688-W687</f>
        <v>25.500010012671382</v>
      </c>
      <c r="W688" s="121">
        <f>MAX(0,(V688-Constantes!$D$14)*(1-EXP(-Constantes!$D$22)))</f>
        <v>1.3784740567503837E-7</v>
      </c>
      <c r="X688" s="119">
        <f>X687+(Entradas!$E$19*U688-Y687)/(800*Entradas!$D$44)</f>
        <v>0</v>
      </c>
      <c r="Y688" s="119">
        <f>8000*Entradas!$D$45*X688/Constantes!$E$32</f>
        <v>0</v>
      </c>
      <c r="Z688" s="119">
        <f>10*Escenarios!$E$11*T688</f>
        <v>0</v>
      </c>
      <c r="AA688" s="119">
        <f>10*Escenarios!$E$11*Y688</f>
        <v>0</v>
      </c>
      <c r="AB688" s="119">
        <f>0.001*Observaciones!$F687*Escenarios!$E$9</f>
        <v>0</v>
      </c>
      <c r="AC688" s="119">
        <f>Observaciones!$I687</f>
        <v>0</v>
      </c>
      <c r="AD688" s="119">
        <f>MIN(0.0005*ETo!$M687*Escenarios!$E$9*(AH687/Constantes!$E$27)^(2/3),AH687+Z688+AA688+AB688+AC688)</f>
        <v>3.8145868269915457</v>
      </c>
      <c r="AE688" s="119">
        <f>MIN(Constantes!$E$26*(AH687/Constantes!$E$27)^(2/3),AH687+Z688+AA688+AB688+AC688-AD688)</f>
        <v>12.787876398350782</v>
      </c>
      <c r="AF688" s="119">
        <f>MIN(Entradas!$E$20,AH687+Z688+AA688+AB688+AC688-AD688-AE688)</f>
        <v>1</v>
      </c>
      <c r="AG688" s="119">
        <f>MAX(0,AH687+Z688+AA688+AB688+AC688-AD688-AE688-AF688-Constantes!$E$27)</f>
        <v>0</v>
      </c>
      <c r="AH688" s="119">
        <f t="shared" si="93"/>
        <v>3390.8825779243002</v>
      </c>
      <c r="AI688" s="119">
        <f>(Escenarios!$E$11*S688+0.1*AD688)/(Escenarios!$E$12)</f>
        <v>1.0941216498171162E-2</v>
      </c>
      <c r="AJ688" s="119">
        <f>AG688/10/Escenarios!$E$12</f>
        <v>0</v>
      </c>
      <c r="AK688" s="119">
        <f>(Escenarios!$E$11*U688+0.1*AE688)/(Escenarios!$E$12)</f>
        <v>3.6536789709573671E-2</v>
      </c>
      <c r="AL688" s="121">
        <f t="shared" si="94"/>
        <v>87.428576961702035</v>
      </c>
      <c r="AM688" s="121">
        <f>MAX(0,(AL688-Constantes!$D$13)*(1-EXP(-Constantes!$D$23)))</f>
        <v>0.32415935949636748</v>
      </c>
      <c r="AN688" s="121">
        <f>AJ688+W688*Escenarios!$E$11/Escenarios!$E$12+AM688</f>
        <v>0.32415949537452449</v>
      </c>
      <c r="AO688" s="121">
        <f>0.0526*AJ688*Observaciones!$F687^1.218</f>
        <v>0</v>
      </c>
      <c r="AP688" s="121">
        <f>AO688*Constantes!$E$38</f>
        <v>0</v>
      </c>
      <c r="AQ688" s="121">
        <f t="shared" si="95"/>
        <v>0</v>
      </c>
      <c r="AR688" s="15"/>
      <c r="AS688" s="74">
        <v>682</v>
      </c>
      <c r="AT688" s="146">
        <f>ETo!$I687*((1-Constantes!$F$19)*ETo!$K687+ETo!$L687)</f>
        <v>2.0044481809615857</v>
      </c>
      <c r="AU688" s="121">
        <f>MIN(AT688*Constantes!$F$17,0.8*(AX687+Observaciones!$F687-AV688-AW688-Constantes!$D$14))</f>
        <v>4.3011441647422544E-5</v>
      </c>
      <c r="AV688" s="121">
        <f>IF(Observaciones!$F687&gt;0.05*Constantes!$F$18,((Observaciones!$F687-0.05*Constantes!$F$18)^2)/(Observaciones!$F687+0.95*Constantes!$F$18),0)</f>
        <v>0</v>
      </c>
      <c r="AW688" s="121">
        <f>MAX(0,AX687+Observaciones!$F687-AV688-Constantes!$D$13)</f>
        <v>0</v>
      </c>
      <c r="AX688" s="121">
        <f>AX687+Observaciones!$F687-AV688-AU688-AW688-AY687</f>
        <v>25.500010012671382</v>
      </c>
      <c r="AY688" s="121">
        <f>MAX(0,(AX688-Constantes!$D$14)*(1-EXP(-Constantes!$D$22)))</f>
        <v>1.3784740567503837E-7</v>
      </c>
      <c r="AZ688" s="119">
        <f>AZ687+(Entradas!$F$19*AW688-BA687)/(800*Entradas!$D$44)</f>
        <v>0</v>
      </c>
      <c r="BA688" s="119">
        <f>8000*Entradas!$D$45*AZ688/Constantes!$F$32</f>
        <v>0</v>
      </c>
      <c r="BB688" s="119">
        <f>10*Escenarios!$F$11*AV688</f>
        <v>0</v>
      </c>
      <c r="BC688" s="119">
        <f>10*Escenarios!$F$11*BA688</f>
        <v>0</v>
      </c>
      <c r="BD688" s="119">
        <f>0.001*Observaciones!$F687*Escenarios!$F$9</f>
        <v>0</v>
      </c>
      <c r="BE688" s="119">
        <f>Observaciones!$I687</f>
        <v>0</v>
      </c>
      <c r="BF688" s="119">
        <f>MIN(0.0005*ETo!$M687*Escenarios!$F$9*(BJ687/Constantes!$F$27)^(2/3),BJ687+BB688+BE688+BC688+BD688)</f>
        <v>0.91669631584995603</v>
      </c>
      <c r="BG688" s="119">
        <f>MIN(Constantes!$F$26*(BJ687/Constantes!$F$27)^(2/3),BJ687+BB688+BC688+BD688+BE688-BF688)</f>
        <v>3.073098008666391</v>
      </c>
      <c r="BH688" s="119">
        <f>MIN(Entradas!$F$20,BJ687+BB688+BC688+BD688+BE688-BF688-BG688)</f>
        <v>1</v>
      </c>
      <c r="BI688" s="119">
        <f>MAX(0,BJ687+BB688+BC688+BD688+BE688-BF688-BG688-BH688-Constantes!$F$27)</f>
        <v>0</v>
      </c>
      <c r="BJ688" s="119">
        <f t="shared" si="96"/>
        <v>45.202653620486913</v>
      </c>
      <c r="BK688" s="119">
        <f>(Escenarios!$F$11*AU688+0.1*BF688)/(Escenarios!$F$12)</f>
        <v>2.6596859759817301E-3</v>
      </c>
      <c r="BL688" s="119">
        <f>BI688/10/Escenarios!$F$12</f>
        <v>0</v>
      </c>
      <c r="BM688" s="119">
        <f>(Escenarios!$F$11*AW688+0.1*BG688)/(Escenarios!$F$12)</f>
        <v>8.7802800247611182E-3</v>
      </c>
      <c r="BN688" s="121">
        <f t="shared" si="97"/>
        <v>90.155388137431927</v>
      </c>
      <c r="BO688" s="121">
        <f>MAX(0,(BN688-Constantes!$D$13)*(1-EXP(-Constantes!$D$23)))</f>
        <v>0.34299482013506316</v>
      </c>
      <c r="BP688" s="121">
        <f>BL688+AY688*Escenarios!$F$11/Escenarios!$F$12+BO688</f>
        <v>0.34299495010547421</v>
      </c>
      <c r="BQ688" s="121">
        <f>0.0526*BL688*Observaciones!$F687^1.218</f>
        <v>0</v>
      </c>
      <c r="BR688" s="121">
        <f>BQ688*Constantes!$F$38</f>
        <v>0</v>
      </c>
      <c r="BS688" s="121">
        <f t="shared" si="98"/>
        <v>0</v>
      </c>
      <c r="BT688" s="15"/>
      <c r="BU688" s="74">
        <v>682</v>
      </c>
      <c r="BV688" s="75">
        <f>0.0526*Observaciones!$F687^2.218</f>
        <v>0</v>
      </c>
      <c r="BW688" s="75">
        <f>IF(Observaciones!$F687&gt;0.05*$CA$7,((Observaciones!$F687-0.05*$CA$7)^2)/(Observaciones!$F687+0.95*$CA$7),0)</f>
        <v>0</v>
      </c>
      <c r="BX688" s="75">
        <f>0.0526*BW688*Observaciones!$F687^1.218</f>
        <v>0</v>
      </c>
      <c r="BY688" s="27"/>
      <c r="BZ688" s="27"/>
      <c r="CA688" s="103"/>
      <c r="CB688" s="37"/>
    </row>
    <row r="689" spans="2:80" s="2" customFormat="1" ht="14.5" x14ac:dyDescent="0.35">
      <c r="B689" s="36"/>
      <c r="C689" s="74">
        <v>683</v>
      </c>
      <c r="D689" s="146">
        <f>ETo!$I688*((1-Constantes!$D$19)*ETo!$K688+ETo!$L688)</f>
        <v>1.9988804909175359</v>
      </c>
      <c r="E689" s="75">
        <f>MIN(D689*Constantes!$D$17,0.8*(H688+Observaciones!$F688-F689-G689-Constantes!$D$14))</f>
        <v>8.0101371025875782E-6</v>
      </c>
      <c r="F689" s="75">
        <f>IF(Observaciones!$F688&gt;0.05*Constantes!$D$18,((Observaciones!$F688-0.05*Constantes!$D$18)^2)/(Observaciones!$F688+0.95*Constantes!$D$18),0)</f>
        <v>0</v>
      </c>
      <c r="G689" s="75">
        <f>MAX(0,H688+Observaciones!$F688-F689-Constantes!$D$13)</f>
        <v>0</v>
      </c>
      <c r="H689" s="75">
        <f>H688+Observaciones!$F688-F689-E689-G689-I688</f>
        <v>25.500001864686876</v>
      </c>
      <c r="I689" s="75">
        <f>MAX(0,(H689-Constantes!$D$14)*(1-EXP(-Constantes!$D$22)))</f>
        <v>2.5671695200591615E-8</v>
      </c>
      <c r="J689" s="75">
        <f t="shared" si="90"/>
        <v>81.127852495078699</v>
      </c>
      <c r="K689" s="75">
        <f>MAX(0,(J689-Constantes!$D$13)*(1-EXP(-Constantes!$D$23)))</f>
        <v>0.28063707649318742</v>
      </c>
      <c r="L689" s="75">
        <f t="shared" si="91"/>
        <v>0.28063710216488263</v>
      </c>
      <c r="M689" s="75">
        <f>0.0526*F689*Observaciones!$F688^1.218</f>
        <v>0</v>
      </c>
      <c r="N689" s="75">
        <f>M689*Constantes!$D$38</f>
        <v>0</v>
      </c>
      <c r="O689" s="75">
        <f t="shared" si="92"/>
        <v>0</v>
      </c>
      <c r="P689" s="15"/>
      <c r="Q689" s="120">
        <v>683</v>
      </c>
      <c r="R689" s="146">
        <f>ETo!$I688*((1-Constantes!$E$19)*ETo!$K688+ETo!$L688)</f>
        <v>1.9991574296853352</v>
      </c>
      <c r="S689" s="121">
        <f>MIN(R689*Constantes!$E$17,0.8*(V688+Observaciones!$F688-T689-U689-Constantes!$D$14))</f>
        <v>8.0101371025875782E-6</v>
      </c>
      <c r="T689" s="121">
        <f>IF(Observaciones!$F688&gt;0.05*Constantes!$E$18,((Observaciones!$F688-0.05*Constantes!$E$18)^2)/(Observaciones!$F688+0.95*Constantes!$E$18),0)</f>
        <v>0</v>
      </c>
      <c r="U689" s="121">
        <f>MAX(0,V688+Observaciones!$F688-T689-Constantes!$D$13)</f>
        <v>0</v>
      </c>
      <c r="V689" s="121">
        <f>V688+Observaciones!$F688-T689-S689-U689-W688</f>
        <v>25.500001864686876</v>
      </c>
      <c r="W689" s="121">
        <f>MAX(0,(V689-Constantes!$D$14)*(1-EXP(-Constantes!$D$22)))</f>
        <v>2.5671695200591615E-8</v>
      </c>
      <c r="X689" s="119">
        <f>X688+(Entradas!$E$19*U689-Y688)/(800*Entradas!$D$44)</f>
        <v>0</v>
      </c>
      <c r="Y689" s="119">
        <f>8000*Entradas!$D$45*X689/Constantes!$E$32</f>
        <v>0</v>
      </c>
      <c r="Z689" s="119">
        <f>10*Escenarios!$E$11*T689</f>
        <v>0</v>
      </c>
      <c r="AA689" s="119">
        <f>10*Escenarios!$E$11*Y689</f>
        <v>0</v>
      </c>
      <c r="AB689" s="119">
        <f>0.001*Observaciones!$F688*Escenarios!$E$9</f>
        <v>0</v>
      </c>
      <c r="AC689" s="119">
        <f>Observaciones!$I688</f>
        <v>0</v>
      </c>
      <c r="AD689" s="119">
        <f>MIN(0.0005*ETo!$M688*Escenarios!$E$9*(AH688/Constantes!$E$27)^(2/3),AH688+Z689+AA689+AB689+AC689)</f>
        <v>3.7929660603451012</v>
      </c>
      <c r="AE689" s="119">
        <f>MIN(Constantes!$E$26*(AH688/Constantes!$E$27)^(2/3),AH688+Z689+AA689+AB689+AC689-AD689)</f>
        <v>12.743811403038219</v>
      </c>
      <c r="AF689" s="119">
        <f>MIN(Entradas!$E$20,AH688+Z689+AA689+AB689+AC689-AD689-AE689)</f>
        <v>1</v>
      </c>
      <c r="AG689" s="119">
        <f>MAX(0,AH688+Z689+AA689+AB689+AC689-AD689-AE689-AF689-Constantes!$E$27)</f>
        <v>0</v>
      </c>
      <c r="AH689" s="119">
        <f t="shared" si="93"/>
        <v>3373.345800460917</v>
      </c>
      <c r="AI689" s="119">
        <f>(Escenarios!$E$11*S689+0.1*AD689)/(Escenarios!$E$12)</f>
        <v>1.0844941593272841E-2</v>
      </c>
      <c r="AJ689" s="119">
        <f>AG689/10/Escenarios!$E$12</f>
        <v>0</v>
      </c>
      <c r="AK689" s="119">
        <f>(Escenarios!$E$11*U689+0.1*AE689)/(Escenarios!$E$12)</f>
        <v>3.6410889722966341E-2</v>
      </c>
      <c r="AL689" s="121">
        <f t="shared" si="94"/>
        <v>87.140828491928644</v>
      </c>
      <c r="AM689" s="121">
        <f>MAX(0,(AL689-Constantes!$D$13)*(1-EXP(-Constantes!$D$23)))</f>
        <v>0.32217173562842183</v>
      </c>
      <c r="AN689" s="121">
        <f>AJ689+W689*Escenarios!$E$11/Escenarios!$E$12+AM689</f>
        <v>0.32217176093337851</v>
      </c>
      <c r="AO689" s="121">
        <f>0.0526*AJ689*Observaciones!$F688^1.218</f>
        <v>0</v>
      </c>
      <c r="AP689" s="121">
        <f>AO689*Constantes!$E$38</f>
        <v>0</v>
      </c>
      <c r="AQ689" s="121">
        <f t="shared" si="95"/>
        <v>0</v>
      </c>
      <c r="AR689" s="15"/>
      <c r="AS689" s="74">
        <v>683</v>
      </c>
      <c r="AT689" s="146">
        <f>ETo!$I688*((1-Constantes!$F$19)*ETo!$K688+ETo!$L688)</f>
        <v>2.0000385984919697</v>
      </c>
      <c r="AU689" s="121">
        <f>MIN(AT689*Constantes!$F$17,0.8*(AX688+Observaciones!$F688-AV689-AW689-Constantes!$D$14))</f>
        <v>8.0101371025875782E-6</v>
      </c>
      <c r="AV689" s="121">
        <f>IF(Observaciones!$F688&gt;0.05*Constantes!$F$18,((Observaciones!$F688-0.05*Constantes!$F$18)^2)/(Observaciones!$F688+0.95*Constantes!$F$18),0)</f>
        <v>0</v>
      </c>
      <c r="AW689" s="121">
        <f>MAX(0,AX688+Observaciones!$F688-AV689-Constantes!$D$13)</f>
        <v>0</v>
      </c>
      <c r="AX689" s="121">
        <f>AX688+Observaciones!$F688-AV689-AU689-AW689-AY688</f>
        <v>25.500001864686876</v>
      </c>
      <c r="AY689" s="121">
        <f>MAX(0,(AX689-Constantes!$D$14)*(1-EXP(-Constantes!$D$22)))</f>
        <v>2.5671695200591615E-8</v>
      </c>
      <c r="AZ689" s="119">
        <f>AZ688+(Entradas!$F$19*AW689-BA688)/(800*Entradas!$D$44)</f>
        <v>0</v>
      </c>
      <c r="BA689" s="119">
        <f>8000*Entradas!$D$45*AZ689/Constantes!$F$32</f>
        <v>0</v>
      </c>
      <c r="BB689" s="119">
        <f>10*Escenarios!$F$11*AV689</f>
        <v>0</v>
      </c>
      <c r="BC689" s="119">
        <f>10*Escenarios!$F$11*BA689</f>
        <v>0</v>
      </c>
      <c r="BD689" s="119">
        <f>0.001*Observaciones!$F688*Escenarios!$F$9</f>
        <v>0</v>
      </c>
      <c r="BE689" s="119">
        <f>Observaciones!$I688</f>
        <v>0</v>
      </c>
      <c r="BF689" s="119">
        <f>MIN(0.0005*ETo!$M688*Escenarios!$F$9*(BJ688/Constantes!$F$27)^(2/3),BJ688+BB689+BE689+BC689+BD689)</f>
        <v>0.85298174061087551</v>
      </c>
      <c r="BG689" s="119">
        <f>MIN(Constantes!$F$26*(BJ688/Constantes!$F$27)^(2/3),BJ688+BB689+BC689+BD689+BE689-BF689)</f>
        <v>2.8658939362065476</v>
      </c>
      <c r="BH689" s="119">
        <f>MIN(Entradas!$F$20,BJ688+BB689+BC689+BD689+BE689-BF689-BG689)</f>
        <v>1</v>
      </c>
      <c r="BI689" s="119">
        <f>MAX(0,BJ688+BB689+BC689+BD689+BE689-BF689-BG689-BH689-Constantes!$F$27)</f>
        <v>0</v>
      </c>
      <c r="BJ689" s="119">
        <f t="shared" si="96"/>
        <v>40.483777943669494</v>
      </c>
      <c r="BK689" s="119">
        <f>(Escenarios!$F$11*AU689+0.1*BF689)/(Escenarios!$F$12)</f>
        <v>2.4446431024420841E-3</v>
      </c>
      <c r="BL689" s="119">
        <f>BI689/10/Escenarios!$F$12</f>
        <v>0</v>
      </c>
      <c r="BM689" s="119">
        <f>(Escenarios!$F$11*AW689+0.1*BG689)/(Escenarios!$F$12)</f>
        <v>8.1882683891615644E-3</v>
      </c>
      <c r="BN689" s="121">
        <f t="shared" si="97"/>
        <v>89.820581585686028</v>
      </c>
      <c r="BO689" s="121">
        <f>MAX(0,(BN689-Constantes!$D$13)*(1-EXP(-Constantes!$D$23)))</f>
        <v>0.34068214235116806</v>
      </c>
      <c r="BP689" s="121">
        <f>BL689+AY689*Escenarios!$F$11/Escenarios!$F$12+BO689</f>
        <v>0.34068216655590927</v>
      </c>
      <c r="BQ689" s="121">
        <f>0.0526*BL689*Observaciones!$F688^1.218</f>
        <v>0</v>
      </c>
      <c r="BR689" s="121">
        <f>BQ689*Constantes!$F$38</f>
        <v>0</v>
      </c>
      <c r="BS689" s="121">
        <f t="shared" si="98"/>
        <v>0</v>
      </c>
      <c r="BT689" s="15"/>
      <c r="BU689" s="74">
        <v>683</v>
      </c>
      <c r="BV689" s="75">
        <f>0.0526*Observaciones!$F688^2.218</f>
        <v>0</v>
      </c>
      <c r="BW689" s="75">
        <f>IF(Observaciones!$F688&gt;0.05*$CA$7,((Observaciones!$F688-0.05*$CA$7)^2)/(Observaciones!$F688+0.95*$CA$7),0)</f>
        <v>0</v>
      </c>
      <c r="BX689" s="75">
        <f>0.0526*BW689*Observaciones!$F688^1.218</f>
        <v>0</v>
      </c>
      <c r="BY689" s="27"/>
      <c r="BZ689" s="27"/>
      <c r="CA689" s="103"/>
      <c r="CB689" s="37"/>
    </row>
    <row r="690" spans="2:80" s="2" customFormat="1" ht="14.5" x14ac:dyDescent="0.35">
      <c r="B690" s="36"/>
      <c r="C690" s="74">
        <v>684</v>
      </c>
      <c r="D690" s="146">
        <f>ETo!$I689*((1-Constantes!$D$19)*ETo!$K689+ETo!$L689)</f>
        <v>2.0372399642125374</v>
      </c>
      <c r="E690" s="75">
        <f>MIN(D690*Constantes!$D$17,0.8*(H689+Observaciones!$F689-F690-G690-Constantes!$D$14))</f>
        <v>1.4917494979727055E-6</v>
      </c>
      <c r="F690" s="75">
        <f>IF(Observaciones!$F689&gt;0.05*Constantes!$D$18,((Observaciones!$F689-0.05*Constantes!$D$18)^2)/(Observaciones!$F689+0.95*Constantes!$D$18),0)</f>
        <v>0</v>
      </c>
      <c r="G690" s="75">
        <f>MAX(0,H689+Observaciones!$F689-F690-Constantes!$D$13)</f>
        <v>0</v>
      </c>
      <c r="H690" s="75">
        <f>H689+Observaciones!$F689-F690-E690-G690-I689</f>
        <v>25.500000347265683</v>
      </c>
      <c r="I690" s="75">
        <f>MAX(0,(H690-Constantes!$D$14)*(1-EXP(-Constantes!$D$22)))</f>
        <v>4.7809092265613625E-9</v>
      </c>
      <c r="J690" s="75">
        <f t="shared" si="90"/>
        <v>80.847215418585506</v>
      </c>
      <c r="K690" s="75">
        <f>MAX(0,(J690-Constantes!$D$13)*(1-EXP(-Constantes!$D$23)))</f>
        <v>0.27869857460677377</v>
      </c>
      <c r="L690" s="75">
        <f t="shared" si="91"/>
        <v>0.278698579387683</v>
      </c>
      <c r="M690" s="75">
        <f>0.0526*F690*Observaciones!$F689^1.218</f>
        <v>0</v>
      </c>
      <c r="N690" s="75">
        <f>M690*Constantes!$D$38</f>
        <v>0</v>
      </c>
      <c r="O690" s="75">
        <f t="shared" si="92"/>
        <v>0</v>
      </c>
      <c r="P690" s="15"/>
      <c r="Q690" s="120">
        <v>684</v>
      </c>
      <c r="R690" s="146">
        <f>ETo!$I689*((1-Constantes!$E$19)*ETo!$K689+ETo!$L689)</f>
        <v>2.037522271539824</v>
      </c>
      <c r="S690" s="121">
        <f>MIN(R690*Constantes!$E$17,0.8*(V689+Observaciones!$F689-T690-U690-Constantes!$D$14))</f>
        <v>1.4917494979727055E-6</v>
      </c>
      <c r="T690" s="121">
        <f>IF(Observaciones!$F689&gt;0.05*Constantes!$E$18,((Observaciones!$F689-0.05*Constantes!$E$18)^2)/(Observaciones!$F689+0.95*Constantes!$E$18),0)</f>
        <v>0</v>
      </c>
      <c r="U690" s="121">
        <f>MAX(0,V689+Observaciones!$F689-T690-Constantes!$D$13)</f>
        <v>0</v>
      </c>
      <c r="V690" s="121">
        <f>V689+Observaciones!$F689-T690-S690-U690-W689</f>
        <v>25.500000347265683</v>
      </c>
      <c r="W690" s="121">
        <f>MAX(0,(V690-Constantes!$D$14)*(1-EXP(-Constantes!$D$22)))</f>
        <v>4.7809092265613625E-9</v>
      </c>
      <c r="X690" s="119">
        <f>X689+(Entradas!$E$19*U690-Y689)/(800*Entradas!$D$44)</f>
        <v>0</v>
      </c>
      <c r="Y690" s="119">
        <f>8000*Entradas!$D$45*X690/Constantes!$E$32</f>
        <v>0</v>
      </c>
      <c r="Z690" s="119">
        <f>10*Escenarios!$E$11*T690</f>
        <v>0</v>
      </c>
      <c r="AA690" s="119">
        <f>10*Escenarios!$E$11*Y690</f>
        <v>0</v>
      </c>
      <c r="AB690" s="119">
        <f>0.001*Observaciones!$F689*Escenarios!$E$9</f>
        <v>0</v>
      </c>
      <c r="AC690" s="119">
        <f>Observaciones!$I689</f>
        <v>0</v>
      </c>
      <c r="AD690" s="119">
        <f>MIN(0.0005*ETo!$M689*Escenarios!$E$9*(AH689/Constantes!$E$27)^(2/3),AH689+Z690+AA690+AB690+AC690)</f>
        <v>3.8525331531635394</v>
      </c>
      <c r="AE690" s="119">
        <f>MIN(Constantes!$E$26*(AH689/Constantes!$E$27)^(2/3),AH689+Z690+AA690+AB690+AC690-AD690)</f>
        <v>12.699834953747629</v>
      </c>
      <c r="AF690" s="119">
        <f>MIN(Entradas!$E$20,AH689+Z690+AA690+AB690+AC690-AD690-AE690)</f>
        <v>1</v>
      </c>
      <c r="AG690" s="119">
        <f>MAX(0,AH689+Z690+AA690+AB690+AC690-AD690-AE690-AF690-Constantes!$E$27)</f>
        <v>0</v>
      </c>
      <c r="AH690" s="119">
        <f t="shared" si="93"/>
        <v>3355.7934323540057</v>
      </c>
      <c r="AI690" s="119">
        <f>(Escenarios!$E$11*S690+0.1*AD690)/(Escenarios!$E$12)</f>
        <v>1.1008708019258117E-2</v>
      </c>
      <c r="AJ690" s="119">
        <f>AG690/10/Escenarios!$E$12</f>
        <v>0</v>
      </c>
      <c r="AK690" s="119">
        <f>(Escenarios!$E$11*U690+0.1*AE690)/(Escenarios!$E$12)</f>
        <v>3.6285242724993227E-2</v>
      </c>
      <c r="AL690" s="121">
        <f t="shared" si="94"/>
        <v>86.854941999025215</v>
      </c>
      <c r="AM690" s="121">
        <f>MAX(0,(AL690-Constantes!$D$13)*(1-EXP(-Constantes!$D$23)))</f>
        <v>0.32019697337420161</v>
      </c>
      <c r="AN690" s="121">
        <f>AJ690+W690*Escenarios!$E$11/Escenarios!$E$12+AM690</f>
        <v>0.32019697808681213</v>
      </c>
      <c r="AO690" s="121">
        <f>0.0526*AJ690*Observaciones!$F689^1.218</f>
        <v>0</v>
      </c>
      <c r="AP690" s="121">
        <f>AO690*Constantes!$E$38</f>
        <v>0</v>
      </c>
      <c r="AQ690" s="121">
        <f t="shared" si="95"/>
        <v>0</v>
      </c>
      <c r="AR690" s="15"/>
      <c r="AS690" s="74">
        <v>684</v>
      </c>
      <c r="AT690" s="146">
        <f>ETo!$I689*((1-Constantes!$F$19)*ETo!$K689+ETo!$L689)</f>
        <v>2.0384205221266458</v>
      </c>
      <c r="AU690" s="121">
        <f>MIN(AT690*Constantes!$F$17,0.8*(AX689+Observaciones!$F689-AV690-AW690-Constantes!$D$14))</f>
        <v>1.4917494979727055E-6</v>
      </c>
      <c r="AV690" s="121">
        <f>IF(Observaciones!$F689&gt;0.05*Constantes!$F$18,((Observaciones!$F689-0.05*Constantes!$F$18)^2)/(Observaciones!$F689+0.95*Constantes!$F$18),0)</f>
        <v>0</v>
      </c>
      <c r="AW690" s="121">
        <f>MAX(0,AX689+Observaciones!$F689-AV690-Constantes!$D$13)</f>
        <v>0</v>
      </c>
      <c r="AX690" s="121">
        <f>AX689+Observaciones!$F689-AV690-AU690-AW690-AY689</f>
        <v>25.500000347265683</v>
      </c>
      <c r="AY690" s="121">
        <f>MAX(0,(AX690-Constantes!$D$14)*(1-EXP(-Constantes!$D$22)))</f>
        <v>4.7809092265613625E-9</v>
      </c>
      <c r="AZ690" s="119">
        <f>AZ689+(Entradas!$F$19*AW690-BA689)/(800*Entradas!$D$44)</f>
        <v>0</v>
      </c>
      <c r="BA690" s="119">
        <f>8000*Entradas!$D$45*AZ690/Constantes!$F$32</f>
        <v>0</v>
      </c>
      <c r="BB690" s="119">
        <f>10*Escenarios!$F$11*AV690</f>
        <v>0</v>
      </c>
      <c r="BC690" s="119">
        <f>10*Escenarios!$F$11*BA690</f>
        <v>0</v>
      </c>
      <c r="BD690" s="119">
        <f>0.001*Observaciones!$F689*Escenarios!$F$9</f>
        <v>0</v>
      </c>
      <c r="BE690" s="119">
        <f>Observaciones!$I689</f>
        <v>0</v>
      </c>
      <c r="BF690" s="119">
        <f>MIN(0.0005*ETo!$M689*Escenarios!$F$9*(BJ689/Constantes!$F$27)^(2/3),BJ689+BB690+BE690+BC690+BD690)</f>
        <v>0.80776771313429707</v>
      </c>
      <c r="BG690" s="119">
        <f>MIN(Constantes!$F$26*(BJ689/Constantes!$F$27)^(2/3),BJ689+BB690+BC690+BD690+BE690-BF690)</f>
        <v>2.6627977566780618</v>
      </c>
      <c r="BH690" s="119">
        <f>MIN(Entradas!$F$20,BJ689+BB690+BC690+BD690+BE690-BF690-BG690)</f>
        <v>1</v>
      </c>
      <c r="BI690" s="119">
        <f>MAX(0,BJ689+BB690+BC690+BD690+BE690-BF690-BG690-BH690-Constantes!$F$27)</f>
        <v>0</v>
      </c>
      <c r="BJ690" s="119">
        <f t="shared" si="96"/>
        <v>36.013212473857138</v>
      </c>
      <c r="BK690" s="119">
        <f>(Escenarios!$F$11*AU690+0.1*BF690)/(Escenarios!$F$12)</f>
        <v>2.3093142584817948E-3</v>
      </c>
      <c r="BL690" s="119">
        <f>BI690/10/Escenarios!$F$12</f>
        <v>0</v>
      </c>
      <c r="BM690" s="119">
        <f>(Escenarios!$F$11*AW690+0.1*BG690)/(Escenarios!$F$12)</f>
        <v>7.6079935905087482E-3</v>
      </c>
      <c r="BN690" s="121">
        <f t="shared" si="97"/>
        <v>89.48750743692537</v>
      </c>
      <c r="BO690" s="121">
        <f>MAX(0,(BN690-Constantes!$D$13)*(1-EXP(-Constantes!$D$23)))</f>
        <v>0.33838143114879843</v>
      </c>
      <c r="BP690" s="121">
        <f>BL690+AY690*Escenarios!$F$11/Escenarios!$F$12+BO690</f>
        <v>0.33838143565651285</v>
      </c>
      <c r="BQ690" s="121">
        <f>0.0526*BL690*Observaciones!$F689^1.218</f>
        <v>0</v>
      </c>
      <c r="BR690" s="121">
        <f>BQ690*Constantes!$F$38</f>
        <v>0</v>
      </c>
      <c r="BS690" s="121">
        <f t="shared" si="98"/>
        <v>0</v>
      </c>
      <c r="BT690" s="15"/>
      <c r="BU690" s="74">
        <v>684</v>
      </c>
      <c r="BV690" s="75">
        <f>0.0526*Observaciones!$F689^2.218</f>
        <v>0</v>
      </c>
      <c r="BW690" s="75">
        <f>IF(Observaciones!$F689&gt;0.05*$CA$7,((Observaciones!$F689-0.05*$CA$7)^2)/(Observaciones!$F689+0.95*$CA$7),0)</f>
        <v>0</v>
      </c>
      <c r="BX690" s="75">
        <f>0.0526*BW690*Observaciones!$F689^1.218</f>
        <v>0</v>
      </c>
      <c r="BY690" s="27"/>
      <c r="BZ690" s="27"/>
      <c r="CA690" s="103"/>
      <c r="CB690" s="37"/>
    </row>
    <row r="691" spans="2:80" s="2" customFormat="1" ht="14.5" x14ac:dyDescent="0.35">
      <c r="B691" s="36"/>
      <c r="C691" s="74">
        <v>685</v>
      </c>
      <c r="D691" s="146">
        <f>ETo!$I690*((1-Constantes!$D$19)*ETo!$K690+ETo!$L690)</f>
        <v>2.0327189182374408</v>
      </c>
      <c r="E691" s="75">
        <f>MIN(D691*Constantes!$D$17,0.8*(H690+Observaciones!$F690-F691-G691-Constantes!$D$14))</f>
        <v>2.778125434588219E-7</v>
      </c>
      <c r="F691" s="75">
        <f>IF(Observaciones!$F690&gt;0.05*Constantes!$D$18,((Observaciones!$F690-0.05*Constantes!$D$18)^2)/(Observaciones!$F690+0.95*Constantes!$D$18),0)</f>
        <v>0</v>
      </c>
      <c r="G691" s="75">
        <f>MAX(0,H690+Observaciones!$F690-F691-Constantes!$D$13)</f>
        <v>0</v>
      </c>
      <c r="H691" s="75">
        <f>H690+Observaciones!$F690-F691-E691-G691-I690</f>
        <v>25.500000064672232</v>
      </c>
      <c r="I691" s="75">
        <f>MAX(0,(H691-Constantes!$D$14)*(1-EXP(-Constantes!$D$22)))</f>
        <v>8.9036168030113857E-10</v>
      </c>
      <c r="J691" s="75">
        <f t="shared" si="90"/>
        <v>80.568516843978728</v>
      </c>
      <c r="K691" s="75">
        <f>MAX(0,(J691-Constantes!$D$13)*(1-EXP(-Constantes!$D$23)))</f>
        <v>0.27677346293098587</v>
      </c>
      <c r="L691" s="75">
        <f t="shared" si="91"/>
        <v>0.27677346382134754</v>
      </c>
      <c r="M691" s="75">
        <f>0.0526*F691*Observaciones!$F690^1.218</f>
        <v>0</v>
      </c>
      <c r="N691" s="75">
        <f>M691*Constantes!$D$38</f>
        <v>0</v>
      </c>
      <c r="O691" s="75">
        <f t="shared" si="92"/>
        <v>0</v>
      </c>
      <c r="P691" s="15"/>
      <c r="Q691" s="120">
        <v>685</v>
      </c>
      <c r="R691" s="146">
        <f>ETo!$I690*((1-Constantes!$E$19)*ETo!$K690+ETo!$L690)</f>
        <v>2.0330005580289709</v>
      </c>
      <c r="S691" s="121">
        <f>MIN(R691*Constantes!$E$17,0.8*(V690+Observaciones!$F690-T691-U691-Constantes!$D$14))</f>
        <v>2.778125434588219E-7</v>
      </c>
      <c r="T691" s="121">
        <f>IF(Observaciones!$F690&gt;0.05*Constantes!$E$18,((Observaciones!$F690-0.05*Constantes!$E$18)^2)/(Observaciones!$F690+0.95*Constantes!$E$18),0)</f>
        <v>0</v>
      </c>
      <c r="U691" s="121">
        <f>MAX(0,V690+Observaciones!$F690-T691-Constantes!$D$13)</f>
        <v>0</v>
      </c>
      <c r="V691" s="121">
        <f>V690+Observaciones!$F690-T691-S691-U691-W690</f>
        <v>25.500000064672232</v>
      </c>
      <c r="W691" s="121">
        <f>MAX(0,(V691-Constantes!$D$14)*(1-EXP(-Constantes!$D$22)))</f>
        <v>8.9036168030113857E-10</v>
      </c>
      <c r="X691" s="119">
        <f>X690+(Entradas!$E$19*U691-Y690)/(800*Entradas!$D$44)</f>
        <v>0</v>
      </c>
      <c r="Y691" s="119">
        <f>8000*Entradas!$D$45*X691/Constantes!$E$32</f>
        <v>0</v>
      </c>
      <c r="Z691" s="119">
        <f>10*Escenarios!$E$11*T691</f>
        <v>0</v>
      </c>
      <c r="AA691" s="119">
        <f>10*Escenarios!$E$11*Y691</f>
        <v>0</v>
      </c>
      <c r="AB691" s="119">
        <f>0.001*Observaciones!$F690*Escenarios!$E$9</f>
        <v>0</v>
      </c>
      <c r="AC691" s="119">
        <f>Observaciones!$I690</f>
        <v>0</v>
      </c>
      <c r="AD691" s="119">
        <f>MIN(0.0005*ETo!$M690*Escenarios!$E$9*(AH690/Constantes!$E$27)^(2/3),AH690+Z691+AA691+AB691+AC691)</f>
        <v>3.8305482793701424</v>
      </c>
      <c r="AE691" s="119">
        <f>MIN(Constantes!$E$26*(AH690/Constantes!$E$27)^(2/3),AH690+Z691+AA691+AB691+AC691-AD691)</f>
        <v>12.655743034136639</v>
      </c>
      <c r="AF691" s="119">
        <f>MIN(Entradas!$E$20,AH690+Z691+AA691+AB691+AC691-AD691-AE691)</f>
        <v>1</v>
      </c>
      <c r="AG691" s="119">
        <f>MAX(0,AH690+Z691+AA691+AB691+AC691-AD691-AE691-AF691-Constantes!$E$27)</f>
        <v>0</v>
      </c>
      <c r="AH691" s="119">
        <f t="shared" si="93"/>
        <v>3338.3071410404987</v>
      </c>
      <c r="AI691" s="119">
        <f>(Escenarios!$E$11*S691+0.1*AD691)/(Escenarios!$E$12)</f>
        <v>1.0944697499136104E-2</v>
      </c>
      <c r="AJ691" s="119">
        <f>AG691/10/Escenarios!$E$12</f>
        <v>0</v>
      </c>
      <c r="AK691" s="119">
        <f>(Escenarios!$E$11*U691+0.1*AE691)/(Escenarios!$E$12)</f>
        <v>3.6159265811818969E-2</v>
      </c>
      <c r="AL691" s="121">
        <f t="shared" si="94"/>
        <v>86.570904291462838</v>
      </c>
      <c r="AM691" s="121">
        <f>MAX(0,(AL691-Constantes!$D$13)*(1-EXP(-Constantes!$D$23)))</f>
        <v>0.31823498161316066</v>
      </c>
      <c r="AN691" s="121">
        <f>AJ691+W691*Escenarios!$E$11/Escenarios!$E$12+AM691</f>
        <v>0.3182349824908029</v>
      </c>
      <c r="AO691" s="121">
        <f>0.0526*AJ691*Observaciones!$F690^1.218</f>
        <v>0</v>
      </c>
      <c r="AP691" s="121">
        <f>AO691*Constantes!$E$38</f>
        <v>0</v>
      </c>
      <c r="AQ691" s="121">
        <f t="shared" si="95"/>
        <v>0</v>
      </c>
      <c r="AR691" s="15"/>
      <c r="AS691" s="74">
        <v>685</v>
      </c>
      <c r="AT691" s="146">
        <f>ETo!$I690*((1-Constantes!$F$19)*ETo!$K690+ETo!$L690)</f>
        <v>2.0338966846383859</v>
      </c>
      <c r="AU691" s="121">
        <f>MIN(AT691*Constantes!$F$17,0.8*(AX690+Observaciones!$F690-AV691-AW691-Constantes!$D$14))</f>
        <v>2.778125434588219E-7</v>
      </c>
      <c r="AV691" s="121">
        <f>IF(Observaciones!$F690&gt;0.05*Constantes!$F$18,((Observaciones!$F690-0.05*Constantes!$F$18)^2)/(Observaciones!$F690+0.95*Constantes!$F$18),0)</f>
        <v>0</v>
      </c>
      <c r="AW691" s="121">
        <f>MAX(0,AX690+Observaciones!$F690-AV691-Constantes!$D$13)</f>
        <v>0</v>
      </c>
      <c r="AX691" s="121">
        <f>AX690+Observaciones!$F690-AV691-AU691-AW691-AY690</f>
        <v>25.500000064672232</v>
      </c>
      <c r="AY691" s="121">
        <f>MAX(0,(AX691-Constantes!$D$14)*(1-EXP(-Constantes!$D$22)))</f>
        <v>8.9036168030113857E-10</v>
      </c>
      <c r="AZ691" s="119">
        <f>AZ690+(Entradas!$F$19*AW691-BA690)/(800*Entradas!$D$44)</f>
        <v>0</v>
      </c>
      <c r="BA691" s="119">
        <f>8000*Entradas!$D$45*AZ691/Constantes!$F$32</f>
        <v>0</v>
      </c>
      <c r="BB691" s="119">
        <f>10*Escenarios!$F$11*AV691</f>
        <v>0</v>
      </c>
      <c r="BC691" s="119">
        <f>10*Escenarios!$F$11*BA691</f>
        <v>0</v>
      </c>
      <c r="BD691" s="119">
        <f>0.001*Observaciones!$F690*Escenarios!$F$9</f>
        <v>0</v>
      </c>
      <c r="BE691" s="119">
        <f>Observaciones!$I690</f>
        <v>0</v>
      </c>
      <c r="BF691" s="119">
        <f>MIN(0.0005*ETo!$M690*Escenarios!$F$9*(BJ690/Constantes!$F$27)^(2/3),BJ690+BB691+BE691+BC691+BD691)</f>
        <v>0.7454731870466107</v>
      </c>
      <c r="BG691" s="119">
        <f>MIN(Constantes!$F$26*(BJ690/Constantes!$F$27)^(2/3),BJ690+BB691+BC691+BD691+BE691-BF691)</f>
        <v>2.4629678067005338</v>
      </c>
      <c r="BH691" s="119">
        <f>MIN(Entradas!$F$20,BJ690+BB691+BC691+BD691+BE691-BF691-BG691)</f>
        <v>1</v>
      </c>
      <c r="BI691" s="119">
        <f>MAX(0,BJ690+BB691+BC691+BD691+BE691-BF691-BG691-BH691-Constantes!$F$27)</f>
        <v>0</v>
      </c>
      <c r="BJ691" s="119">
        <f t="shared" si="96"/>
        <v>31.804771480109991</v>
      </c>
      <c r="BK691" s="119">
        <f>(Escenarios!$F$11*AU691+0.1*BF691)/(Escenarios!$F$12)</f>
        <v>2.1301853291027205E-3</v>
      </c>
      <c r="BL691" s="119">
        <f>BI691/10/Escenarios!$F$12</f>
        <v>0</v>
      </c>
      <c r="BM691" s="119">
        <f>(Escenarios!$F$11*AW691+0.1*BG691)/(Escenarios!$F$12)</f>
        <v>7.0370508762872402E-3</v>
      </c>
      <c r="BN691" s="121">
        <f t="shared" si="97"/>
        <v>89.156163056652858</v>
      </c>
      <c r="BO691" s="121">
        <f>MAX(0,(BN691-Constantes!$D$13)*(1-EXP(-Constantes!$D$23)))</f>
        <v>0.33609266833015355</v>
      </c>
      <c r="BP691" s="121">
        <f>BL691+AY691*Escenarios!$F$11/Escenarios!$F$12+BO691</f>
        <v>0.33609266916963743</v>
      </c>
      <c r="BQ691" s="121">
        <f>0.0526*BL691*Observaciones!$F690^1.218</f>
        <v>0</v>
      </c>
      <c r="BR691" s="121">
        <f>BQ691*Constantes!$F$38</f>
        <v>0</v>
      </c>
      <c r="BS691" s="121">
        <f t="shared" si="98"/>
        <v>0</v>
      </c>
      <c r="BT691" s="15"/>
      <c r="BU691" s="74">
        <v>685</v>
      </c>
      <c r="BV691" s="75">
        <f>0.0526*Observaciones!$F690^2.218</f>
        <v>0</v>
      </c>
      <c r="BW691" s="75">
        <f>IF(Observaciones!$F690&gt;0.05*$CA$7,((Observaciones!$F690-0.05*$CA$7)^2)/(Observaciones!$F690+0.95*$CA$7),0)</f>
        <v>0</v>
      </c>
      <c r="BX691" s="75">
        <f>0.0526*BW691*Observaciones!$F690^1.218</f>
        <v>0</v>
      </c>
      <c r="BY691" s="27"/>
      <c r="BZ691" s="27"/>
      <c r="CA691" s="103"/>
      <c r="CB691" s="37"/>
    </row>
    <row r="692" spans="2:80" s="2" customFormat="1" ht="14.5" x14ac:dyDescent="0.35">
      <c r="B692" s="36"/>
      <c r="C692" s="74">
        <v>686</v>
      </c>
      <c r="D692" s="146">
        <f>ETo!$I691*((1-Constantes!$D$19)*ETo!$K691+ETo!$L691)</f>
        <v>2.0120582926046602</v>
      </c>
      <c r="E692" s="75">
        <f>MIN(D692*Constantes!$D$17,0.8*(H691+Observaciones!$F691-F692-G692-Constantes!$D$14))</f>
        <v>5.1737782769123446E-8</v>
      </c>
      <c r="F692" s="75">
        <f>IF(Observaciones!$F691&gt;0.05*Constantes!$D$18,((Observaciones!$F691-0.05*Constantes!$D$18)^2)/(Observaciones!$F691+0.95*Constantes!$D$18),0)</f>
        <v>0</v>
      </c>
      <c r="G692" s="75">
        <f>MAX(0,H691+Observaciones!$F691-F692-Constantes!$D$13)</f>
        <v>0</v>
      </c>
      <c r="H692" s="75">
        <f>H691+Observaciones!$F691-F692-E692-G692-I691</f>
        <v>25.500000012044087</v>
      </c>
      <c r="I692" s="75">
        <f>MAX(0,(H692-Constantes!$D$14)*(1-EXP(-Constantes!$D$22)))</f>
        <v>1.6581445065152074E-10</v>
      </c>
      <c r="J692" s="75">
        <f t="shared" si="90"/>
        <v>80.291743381047738</v>
      </c>
      <c r="K692" s="75">
        <f>MAX(0,(J692-Constantes!$D$13)*(1-EXP(-Constantes!$D$23)))</f>
        <v>0.27486164897288268</v>
      </c>
      <c r="L692" s="75">
        <f t="shared" si="91"/>
        <v>0.27486164913869715</v>
      </c>
      <c r="M692" s="75">
        <f>0.0526*F692*Observaciones!$F691^1.218</f>
        <v>0</v>
      </c>
      <c r="N692" s="75">
        <f>M692*Constantes!$D$38</f>
        <v>0</v>
      </c>
      <c r="O692" s="75">
        <f t="shared" si="92"/>
        <v>0</v>
      </c>
      <c r="P692" s="15"/>
      <c r="Q692" s="120">
        <v>686</v>
      </c>
      <c r="R692" s="146">
        <f>ETo!$I691*((1-Constantes!$E$19)*ETo!$K691+ETo!$L691)</f>
        <v>2.0123369930173287</v>
      </c>
      <c r="S692" s="121">
        <f>MIN(R692*Constantes!$E$17,0.8*(V691+Observaciones!$F691-T692-U692-Constantes!$D$14))</f>
        <v>5.1737782769123446E-8</v>
      </c>
      <c r="T692" s="121">
        <f>IF(Observaciones!$F691&gt;0.05*Constantes!$E$18,((Observaciones!$F691-0.05*Constantes!$E$18)^2)/(Observaciones!$F691+0.95*Constantes!$E$18),0)</f>
        <v>0</v>
      </c>
      <c r="U692" s="121">
        <f>MAX(0,V691+Observaciones!$F691-T692-Constantes!$D$13)</f>
        <v>0</v>
      </c>
      <c r="V692" s="121">
        <f>V691+Observaciones!$F691-T692-S692-U692-W691</f>
        <v>25.500000012044087</v>
      </c>
      <c r="W692" s="121">
        <f>MAX(0,(V692-Constantes!$D$14)*(1-EXP(-Constantes!$D$22)))</f>
        <v>1.6581445065152074E-10</v>
      </c>
      <c r="X692" s="119">
        <f>X691+(Entradas!$E$19*U692-Y691)/(800*Entradas!$D$44)</f>
        <v>0</v>
      </c>
      <c r="Y692" s="119">
        <f>8000*Entradas!$D$45*X692/Constantes!$E$32</f>
        <v>0</v>
      </c>
      <c r="Z692" s="119">
        <f>10*Escenarios!$E$11*T692</f>
        <v>0</v>
      </c>
      <c r="AA692" s="119">
        <f>10*Escenarios!$E$11*Y692</f>
        <v>0</v>
      </c>
      <c r="AB692" s="119">
        <f>0.001*Observaciones!$F691*Escenarios!$E$9</f>
        <v>0</v>
      </c>
      <c r="AC692" s="119">
        <f>Observaciones!$I691</f>
        <v>0</v>
      </c>
      <c r="AD692" s="119">
        <f>MIN(0.0005*ETo!$M691*Escenarios!$E$9*(AH691/Constantes!$E$27)^(2/3),AH691+Z692+AA692+AB692+AC692)</f>
        <v>3.7782644414802453</v>
      </c>
      <c r="AE692" s="119">
        <f>MIN(Constantes!$E$26*(AH691/Constantes!$E$27)^(2/3),AH691+Z692+AA692+AB692+AC692-AD692)</f>
        <v>12.61174059418191</v>
      </c>
      <c r="AF692" s="119">
        <f>MIN(Entradas!$E$20,AH691+Z692+AA692+AB692+AC692-AD692-AE692)</f>
        <v>1</v>
      </c>
      <c r="AG692" s="119">
        <f>MAX(0,AH691+Z692+AA692+AB692+AC692-AD692-AE692-AF692-Constantes!$E$27)</f>
        <v>0</v>
      </c>
      <c r="AH692" s="119">
        <f t="shared" si="93"/>
        <v>3320.9171360048367</v>
      </c>
      <c r="AI692" s="119">
        <f>(Escenarios!$E$11*S692+0.1*AD692)/(Escenarios!$E$12)</f>
        <v>1.0795092260043718E-2</v>
      </c>
      <c r="AJ692" s="119">
        <f>AG692/10/Escenarios!$E$12</f>
        <v>0</v>
      </c>
      <c r="AK692" s="119">
        <f>(Escenarios!$E$11*U692+0.1*AE692)/(Escenarios!$E$12)</f>
        <v>3.6033544554805459E-2</v>
      </c>
      <c r="AL692" s="121">
        <f t="shared" si="94"/>
        <v>86.288702854404491</v>
      </c>
      <c r="AM692" s="121">
        <f>MAX(0,(AL692-Constantes!$D$13)*(1-EXP(-Constantes!$D$23)))</f>
        <v>0.31628567389900508</v>
      </c>
      <c r="AN692" s="121">
        <f>AJ692+W692*Escenarios!$E$11/Escenarios!$E$12+AM692</f>
        <v>0.31628567406245073</v>
      </c>
      <c r="AO692" s="121">
        <f>0.0526*AJ692*Observaciones!$F691^1.218</f>
        <v>0</v>
      </c>
      <c r="AP692" s="121">
        <f>AO692*Constantes!$E$38</f>
        <v>0</v>
      </c>
      <c r="AQ692" s="121">
        <f t="shared" si="95"/>
        <v>0</v>
      </c>
      <c r="AR692" s="15"/>
      <c r="AS692" s="74">
        <v>686</v>
      </c>
      <c r="AT692" s="146">
        <f>ETo!$I691*((1-Constantes!$F$19)*ETo!$K691+ETo!$L691)</f>
        <v>2.0132237670576392</v>
      </c>
      <c r="AU692" s="121">
        <f>MIN(AT692*Constantes!$F$17,0.8*(AX691+Observaciones!$F691-AV692-AW692-Constantes!$D$14))</f>
        <v>5.1737782769123446E-8</v>
      </c>
      <c r="AV692" s="121">
        <f>IF(Observaciones!$F691&gt;0.05*Constantes!$F$18,((Observaciones!$F691-0.05*Constantes!$F$18)^2)/(Observaciones!$F691+0.95*Constantes!$F$18),0)</f>
        <v>0</v>
      </c>
      <c r="AW692" s="121">
        <f>MAX(0,AX691+Observaciones!$F691-AV692-Constantes!$D$13)</f>
        <v>0</v>
      </c>
      <c r="AX692" s="121">
        <f>AX691+Observaciones!$F691-AV692-AU692-AW692-AY691</f>
        <v>25.500000012044087</v>
      </c>
      <c r="AY692" s="121">
        <f>MAX(0,(AX692-Constantes!$D$14)*(1-EXP(-Constantes!$D$22)))</f>
        <v>1.6581445065152074E-10</v>
      </c>
      <c r="AZ692" s="119">
        <f>AZ691+(Entradas!$F$19*AW692-BA691)/(800*Entradas!$D$44)</f>
        <v>0</v>
      </c>
      <c r="BA692" s="119">
        <f>8000*Entradas!$D$45*AZ692/Constantes!$F$32</f>
        <v>0</v>
      </c>
      <c r="BB692" s="119">
        <f>10*Escenarios!$F$11*AV692</f>
        <v>0</v>
      </c>
      <c r="BC692" s="119">
        <f>10*Escenarios!$F$11*BA692</f>
        <v>0</v>
      </c>
      <c r="BD692" s="119">
        <f>0.001*Observaciones!$F691*Escenarios!$F$9</f>
        <v>0</v>
      </c>
      <c r="BE692" s="119">
        <f>Observaciones!$I691</f>
        <v>0</v>
      </c>
      <c r="BF692" s="119">
        <f>MIN(0.0005*ETo!$M691*Escenarios!$F$9*(BJ691/Constantes!$F$27)^(2/3),BJ691+BB692+BE692+BC692+BD692)</f>
        <v>0.67919789984510293</v>
      </c>
      <c r="BG692" s="119">
        <f>MIN(Constantes!$F$26*(BJ691/Constantes!$F$27)^(2/3),BJ691+BB692+BC692+BD692+BE692-BF692)</f>
        <v>2.2671435146036667</v>
      </c>
      <c r="BH692" s="119">
        <f>MIN(Entradas!$F$20,BJ691+BB692+BC692+BD692+BE692-BF692-BG692)</f>
        <v>1</v>
      </c>
      <c r="BI692" s="119">
        <f>MAX(0,BJ691+BB692+BC692+BD692+BE692-BF692-BG692-BH692-Constantes!$F$27)</f>
        <v>0</v>
      </c>
      <c r="BJ692" s="119">
        <f t="shared" si="96"/>
        <v>27.858430065661221</v>
      </c>
      <c r="BK692" s="119">
        <f>(Escenarios!$F$11*AU692+0.1*BF692)/(Escenarios!$F$12)</f>
        <v>1.9406142094669054E-3</v>
      </c>
      <c r="BL692" s="119">
        <f>BI692/10/Escenarios!$F$12</f>
        <v>0</v>
      </c>
      <c r="BM692" s="119">
        <f>(Escenarios!$F$11*AW692+0.1*BG692)/(Escenarios!$F$12)</f>
        <v>6.4775528988676194E-3</v>
      </c>
      <c r="BN692" s="121">
        <f t="shared" si="97"/>
        <v>88.826547941221577</v>
      </c>
      <c r="BO692" s="121">
        <f>MAX(0,(BN692-Constantes!$D$13)*(1-EXP(-Constantes!$D$23)))</f>
        <v>0.33381585041629008</v>
      </c>
      <c r="BP692" s="121">
        <f>BL692+AY692*Escenarios!$F$11/Escenarios!$F$12+BO692</f>
        <v>0.33381585057262941</v>
      </c>
      <c r="BQ692" s="121">
        <f>0.0526*BL692*Observaciones!$F691^1.218</f>
        <v>0</v>
      </c>
      <c r="BR692" s="121">
        <f>BQ692*Constantes!$F$38</f>
        <v>0</v>
      </c>
      <c r="BS692" s="121">
        <f t="shared" si="98"/>
        <v>0</v>
      </c>
      <c r="BT692" s="15"/>
      <c r="BU692" s="74">
        <v>686</v>
      </c>
      <c r="BV692" s="75">
        <f>0.0526*Observaciones!$F691^2.218</f>
        <v>0</v>
      </c>
      <c r="BW692" s="75">
        <f>IF(Observaciones!$F691&gt;0.05*$CA$7,((Observaciones!$F691-0.05*$CA$7)^2)/(Observaciones!$F691+0.95*$CA$7),0)</f>
        <v>0</v>
      </c>
      <c r="BX692" s="75">
        <f>0.0526*BW692*Observaciones!$F691^1.218</f>
        <v>0</v>
      </c>
      <c r="BY692" s="27"/>
      <c r="BZ692" s="27"/>
      <c r="CA692" s="103"/>
      <c r="CB692" s="37"/>
    </row>
    <row r="693" spans="2:80" s="2" customFormat="1" ht="14.5" x14ac:dyDescent="0.35">
      <c r="B693" s="36"/>
      <c r="C693" s="74">
        <v>687</v>
      </c>
      <c r="D693" s="146">
        <f>ETo!$I692*((1-Constantes!$D$19)*ETo!$K692+ETo!$L692)</f>
        <v>1.9966826297970852</v>
      </c>
      <c r="E693" s="75">
        <f>MIN(D693*Constantes!$D$17,0.8*(H692+Observaciones!$F692-F693-G693-Constantes!$D$14))</f>
        <v>9.6352664513688082E-9</v>
      </c>
      <c r="F693" s="75">
        <f>IF(Observaciones!$F692&gt;0.05*Constantes!$D$18,((Observaciones!$F692-0.05*Constantes!$D$18)^2)/(Observaciones!$F692+0.95*Constantes!$D$18),0)</f>
        <v>0</v>
      </c>
      <c r="G693" s="75">
        <f>MAX(0,H692+Observaciones!$F692-F693-Constantes!$D$13)</f>
        <v>0</v>
      </c>
      <c r="H693" s="75">
        <f>H692+Observaciones!$F692-F693-E693-G693-I692</f>
        <v>25.500000002243006</v>
      </c>
      <c r="I693" s="75">
        <f>MAX(0,(H693-Constantes!$D$14)*(1-EXP(-Constantes!$D$22)))</f>
        <v>3.0880074500395556E-11</v>
      </c>
      <c r="J693" s="75">
        <f t="shared" si="90"/>
        <v>80.01688173207485</v>
      </c>
      <c r="K693" s="75">
        <f>MAX(0,(J693-Constantes!$D$13)*(1-EXP(-Constantes!$D$23)))</f>
        <v>0.27296304087841866</v>
      </c>
      <c r="L693" s="75">
        <f t="shared" si="91"/>
        <v>0.27296304090929874</v>
      </c>
      <c r="M693" s="75">
        <f>0.0526*F693*Observaciones!$F692^1.218</f>
        <v>0</v>
      </c>
      <c r="N693" s="75">
        <f>M693*Constantes!$D$38</f>
        <v>0</v>
      </c>
      <c r="O693" s="75">
        <f t="shared" si="92"/>
        <v>0</v>
      </c>
      <c r="P693" s="15"/>
      <c r="Q693" s="120">
        <v>687</v>
      </c>
      <c r="R693" s="146">
        <f>ETo!$I692*((1-Constantes!$E$19)*ETo!$K692+ETo!$L692)</f>
        <v>1.9969591265883027</v>
      </c>
      <c r="S693" s="121">
        <f>MIN(R693*Constantes!$E$17,0.8*(V692+Observaciones!$F692-T693-U693-Constantes!$D$14))</f>
        <v>9.6352664513688082E-9</v>
      </c>
      <c r="T693" s="121">
        <f>IF(Observaciones!$F692&gt;0.05*Constantes!$E$18,((Observaciones!$F692-0.05*Constantes!$E$18)^2)/(Observaciones!$F692+0.95*Constantes!$E$18),0)</f>
        <v>0</v>
      </c>
      <c r="U693" s="121">
        <f>MAX(0,V692+Observaciones!$F692-T693-Constantes!$D$13)</f>
        <v>0</v>
      </c>
      <c r="V693" s="121">
        <f>V692+Observaciones!$F692-T693-S693-U693-W692</f>
        <v>25.500000002243006</v>
      </c>
      <c r="W693" s="121">
        <f>MAX(0,(V693-Constantes!$D$14)*(1-EXP(-Constantes!$D$22)))</f>
        <v>3.0880074500395556E-11</v>
      </c>
      <c r="X693" s="119">
        <f>X692+(Entradas!$E$19*U693-Y692)/(800*Entradas!$D$44)</f>
        <v>0</v>
      </c>
      <c r="Y693" s="119">
        <f>8000*Entradas!$D$45*X693/Constantes!$E$32</f>
        <v>0</v>
      </c>
      <c r="Z693" s="119">
        <f>10*Escenarios!$E$11*T693</f>
        <v>0</v>
      </c>
      <c r="AA693" s="119">
        <f>10*Escenarios!$E$11*Y693</f>
        <v>0</v>
      </c>
      <c r="AB693" s="119">
        <f>0.001*Observaciones!$F692*Escenarios!$E$9</f>
        <v>0</v>
      </c>
      <c r="AC693" s="119">
        <f>Observaciones!$I692</f>
        <v>0</v>
      </c>
      <c r="AD693" s="119">
        <f>MIN(0.0005*ETo!$M692*Escenarios!$E$9*(AH692/Constantes!$E$27)^(2/3),AH692+Z693+AA693+AB693+AC693)</f>
        <v>3.7361994413845716</v>
      </c>
      <c r="AE693" s="119">
        <f>MIN(Constantes!$E$26*(AH692/Constantes!$E$27)^(2/3),AH692+Z693+AA693+AB693+AC693-AD693)</f>
        <v>12.567904186786736</v>
      </c>
      <c r="AF693" s="119">
        <f>MIN(Entradas!$E$20,AH692+Z693+AA693+AB693+AC693-AD693-AE693)</f>
        <v>1</v>
      </c>
      <c r="AG693" s="119">
        <f>MAX(0,AH692+Z693+AA693+AB693+AC693-AD693-AE693-AF693-Constantes!$E$27)</f>
        <v>0</v>
      </c>
      <c r="AH693" s="119">
        <f t="shared" si="93"/>
        <v>3303.6130323766656</v>
      </c>
      <c r="AI693" s="119">
        <f>(Escenarios!$E$11*S693+0.1*AD693)/(Escenarios!$E$12)</f>
        <v>1.067486504443285E-2</v>
      </c>
      <c r="AJ693" s="119">
        <f>AG693/10/Escenarios!$E$12</f>
        <v>0</v>
      </c>
      <c r="AK693" s="119">
        <f>(Escenarios!$E$11*U693+0.1*AE693)/(Escenarios!$E$12)</f>
        <v>3.5908297676533529E-2</v>
      </c>
      <c r="AL693" s="121">
        <f t="shared" si="94"/>
        <v>86.008325478182016</v>
      </c>
      <c r="AM693" s="121">
        <f>MAX(0,(AL693-Constantes!$D$13)*(1-EXP(-Constantes!$D$23)))</f>
        <v>0.31434896589339645</v>
      </c>
      <c r="AN693" s="121">
        <f>AJ693+W693*Escenarios!$E$11/Escenarios!$E$12+AM693</f>
        <v>0.31434896592383538</v>
      </c>
      <c r="AO693" s="121">
        <f>0.0526*AJ693*Observaciones!$F692^1.218</f>
        <v>0</v>
      </c>
      <c r="AP693" s="121">
        <f>AO693*Constantes!$E$38</f>
        <v>0</v>
      </c>
      <c r="AQ693" s="121">
        <f t="shared" si="95"/>
        <v>0</v>
      </c>
      <c r="AR693" s="15"/>
      <c r="AS693" s="74">
        <v>687</v>
      </c>
      <c r="AT693" s="146">
        <f>ETo!$I692*((1-Constantes!$F$19)*ETo!$K692+ETo!$L692)</f>
        <v>1.9978388891058125</v>
      </c>
      <c r="AU693" s="121">
        <f>MIN(AT693*Constantes!$F$17,0.8*(AX692+Observaciones!$F692-AV693-AW693-Constantes!$D$14))</f>
        <v>9.6352664513688082E-9</v>
      </c>
      <c r="AV693" s="121">
        <f>IF(Observaciones!$F692&gt;0.05*Constantes!$F$18,((Observaciones!$F692-0.05*Constantes!$F$18)^2)/(Observaciones!$F692+0.95*Constantes!$F$18),0)</f>
        <v>0</v>
      </c>
      <c r="AW693" s="121">
        <f>MAX(0,AX692+Observaciones!$F692-AV693-Constantes!$D$13)</f>
        <v>0</v>
      </c>
      <c r="AX693" s="121">
        <f>AX692+Observaciones!$F692-AV693-AU693-AW693-AY692</f>
        <v>25.500000002243006</v>
      </c>
      <c r="AY693" s="121">
        <f>MAX(0,(AX693-Constantes!$D$14)*(1-EXP(-Constantes!$D$22)))</f>
        <v>3.0880074500395556E-11</v>
      </c>
      <c r="AZ693" s="119">
        <f>AZ692+(Entradas!$F$19*AW693-BA692)/(800*Entradas!$D$44)</f>
        <v>0</v>
      </c>
      <c r="BA693" s="119">
        <f>8000*Entradas!$D$45*AZ693/Constantes!$F$32</f>
        <v>0</v>
      </c>
      <c r="BB693" s="119">
        <f>10*Escenarios!$F$11*AV693</f>
        <v>0</v>
      </c>
      <c r="BC693" s="119">
        <f>10*Escenarios!$F$11*BA693</f>
        <v>0</v>
      </c>
      <c r="BD693" s="119">
        <f>0.001*Observaciones!$F692*Escenarios!$F$9</f>
        <v>0</v>
      </c>
      <c r="BE693" s="119">
        <f>Observaciones!$I692</f>
        <v>0</v>
      </c>
      <c r="BF693" s="119">
        <f>MIN(0.0005*ETo!$M692*Escenarios!$F$9*(BJ692/Constantes!$F$27)^(2/3),BJ692+BB693+BE693+BC693+BD693)</f>
        <v>0.61700560427340301</v>
      </c>
      <c r="BG693" s="119">
        <f>MIN(Constantes!$F$26*(BJ692/Constantes!$F$27)^(2/3),BJ692+BB693+BC693+BD693+BE693-BF693)</f>
        <v>2.0754960860293123</v>
      </c>
      <c r="BH693" s="119">
        <f>MIN(Entradas!$F$20,BJ692+BB693+BC693+BD693+BE693-BF693-BG693)</f>
        <v>1</v>
      </c>
      <c r="BI693" s="119">
        <f>MAX(0,BJ692+BB693+BC693+BD693+BE693-BF693-BG693-BH693-Constantes!$F$27)</f>
        <v>0</v>
      </c>
      <c r="BJ693" s="119">
        <f t="shared" si="96"/>
        <v>24.165928375358508</v>
      </c>
      <c r="BK693" s="119">
        <f>(Escenarios!$F$11*AU693+0.1*BF693)/(Escenarios!$F$12)</f>
        <v>1.7628822397466627E-3</v>
      </c>
      <c r="BL693" s="119">
        <f>BI693/10/Escenarios!$F$12</f>
        <v>0</v>
      </c>
      <c r="BM693" s="119">
        <f>(Escenarios!$F$11*AW693+0.1*BG693)/(Escenarios!$F$12)</f>
        <v>5.9299888172266073E-3</v>
      </c>
      <c r="BN693" s="121">
        <f t="shared" si="97"/>
        <v>88.49866207962252</v>
      </c>
      <c r="BO693" s="121">
        <f>MAX(0,(BN693-Constantes!$D$13)*(1-EXP(-Constantes!$D$23)))</f>
        <v>0.33155097733116318</v>
      </c>
      <c r="BP693" s="121">
        <f>BL693+AY693*Escenarios!$F$11/Escenarios!$F$12+BO693</f>
        <v>0.33155097736027866</v>
      </c>
      <c r="BQ693" s="121">
        <f>0.0526*BL693*Observaciones!$F692^1.218</f>
        <v>0</v>
      </c>
      <c r="BR693" s="121">
        <f>BQ693*Constantes!$F$38</f>
        <v>0</v>
      </c>
      <c r="BS693" s="121">
        <f t="shared" si="98"/>
        <v>0</v>
      </c>
      <c r="BT693" s="15"/>
      <c r="BU693" s="74">
        <v>687</v>
      </c>
      <c r="BV693" s="75">
        <f>0.0526*Observaciones!$F692^2.218</f>
        <v>0</v>
      </c>
      <c r="BW693" s="75">
        <f>IF(Observaciones!$F692&gt;0.05*$CA$7,((Observaciones!$F692-0.05*$CA$7)^2)/(Observaciones!$F692+0.95*$CA$7),0)</f>
        <v>0</v>
      </c>
      <c r="BX693" s="75">
        <f>0.0526*BW693*Observaciones!$F692^1.218</f>
        <v>0</v>
      </c>
      <c r="BY693" s="27"/>
      <c r="BZ693" s="27"/>
      <c r="CA693" s="103"/>
      <c r="CB693" s="37"/>
    </row>
    <row r="694" spans="2:80" s="2" customFormat="1" ht="14.5" x14ac:dyDescent="0.35">
      <c r="B694" s="36"/>
      <c r="C694" s="74">
        <v>688</v>
      </c>
      <c r="D694" s="146">
        <f>ETo!$I693*((1-Constantes!$D$19)*ETo!$K693+ETo!$L693)</f>
        <v>2.0831079718086927</v>
      </c>
      <c r="E694" s="75">
        <f>MIN(D694*Constantes!$D$17,0.8*(H693+Observaciones!$F693-F694-G694-Constantes!$D$14))</f>
        <v>1.794401782717614E-9</v>
      </c>
      <c r="F694" s="75">
        <f>IF(Observaciones!$F693&gt;0.05*Constantes!$D$18,((Observaciones!$F693-0.05*Constantes!$D$18)^2)/(Observaciones!$F693+0.95*Constantes!$D$18),0)</f>
        <v>0</v>
      </c>
      <c r="G694" s="75">
        <f>MAX(0,H693+Observaciones!$F693-F694-Constantes!$D$13)</f>
        <v>0</v>
      </c>
      <c r="H694" s="75">
        <f>H693+Observaciones!$F693-F694-E694-G694-I693</f>
        <v>25.500000000417725</v>
      </c>
      <c r="I694" s="75">
        <f>MAX(0,(H694-Constantes!$D$14)*(1-EXP(-Constantes!$D$22)))</f>
        <v>5.7508880185246331E-12</v>
      </c>
      <c r="J694" s="75">
        <f t="shared" si="90"/>
        <v>79.743918691196427</v>
      </c>
      <c r="K694" s="75">
        <f>MAX(0,(J694-Constantes!$D$13)*(1-EXP(-Constantes!$D$23)))</f>
        <v>0.27107754742803042</v>
      </c>
      <c r="L694" s="75">
        <f t="shared" si="91"/>
        <v>0.27107754743378132</v>
      </c>
      <c r="M694" s="75">
        <f>0.0526*F694*Observaciones!$F693^1.218</f>
        <v>0</v>
      </c>
      <c r="N694" s="75">
        <f>M694*Constantes!$D$38</f>
        <v>0</v>
      </c>
      <c r="O694" s="75">
        <f t="shared" si="92"/>
        <v>0</v>
      </c>
      <c r="P694" s="15"/>
      <c r="Q694" s="120">
        <v>688</v>
      </c>
      <c r="R694" s="146">
        <f>ETo!$I693*((1-Constantes!$E$19)*ETo!$K693+ETo!$L693)</f>
        <v>2.0833965518089346</v>
      </c>
      <c r="S694" s="121">
        <f>MIN(R694*Constantes!$E$17,0.8*(V693+Observaciones!$F693-T694-U694-Constantes!$D$14))</f>
        <v>1.794401782717614E-9</v>
      </c>
      <c r="T694" s="121">
        <f>IF(Observaciones!$F693&gt;0.05*Constantes!$E$18,((Observaciones!$F693-0.05*Constantes!$E$18)^2)/(Observaciones!$F693+0.95*Constantes!$E$18),0)</f>
        <v>0</v>
      </c>
      <c r="U694" s="121">
        <f>MAX(0,V693+Observaciones!$F693-T694-Constantes!$D$13)</f>
        <v>0</v>
      </c>
      <c r="V694" s="121">
        <f>V693+Observaciones!$F693-T694-S694-U694-W693</f>
        <v>25.500000000417725</v>
      </c>
      <c r="W694" s="121">
        <f>MAX(0,(V694-Constantes!$D$14)*(1-EXP(-Constantes!$D$22)))</f>
        <v>5.7508880185246331E-12</v>
      </c>
      <c r="X694" s="119">
        <f>X693+(Entradas!$E$19*U694-Y693)/(800*Entradas!$D$44)</f>
        <v>0</v>
      </c>
      <c r="Y694" s="119">
        <f>8000*Entradas!$D$45*X694/Constantes!$E$32</f>
        <v>0</v>
      </c>
      <c r="Z694" s="119">
        <f>10*Escenarios!$E$11*T694</f>
        <v>0</v>
      </c>
      <c r="AA694" s="119">
        <f>10*Escenarios!$E$11*Y694</f>
        <v>0</v>
      </c>
      <c r="AB694" s="119">
        <f>0.001*Observaciones!$F693*Escenarios!$E$9</f>
        <v>0</v>
      </c>
      <c r="AC694" s="119">
        <f>Observaciones!$I693</f>
        <v>0</v>
      </c>
      <c r="AD694" s="119">
        <f>MIN(0.0005*ETo!$M693*Escenarios!$E$9*(AH693/Constantes!$E$27)^(2/3),AH693+Z694+AA694+AB694+AC694)</f>
        <v>3.884615485227632</v>
      </c>
      <c r="AE694" s="119">
        <f>MIN(Constantes!$E$26*(AH693/Constantes!$E$27)^(2/3),AH693+Z694+AA694+AB694+AC694-AD694)</f>
        <v>12.524208301710386</v>
      </c>
      <c r="AF694" s="119">
        <f>MIN(Entradas!$E$20,AH693+Z694+AA694+AB694+AC694-AD694-AE694)</f>
        <v>1</v>
      </c>
      <c r="AG694" s="119">
        <f>MAX(0,AH693+Z694+AA694+AB694+AC694-AD694-AE694-AF694-Constantes!$E$27)</f>
        <v>0</v>
      </c>
      <c r="AH694" s="119">
        <f t="shared" si="93"/>
        <v>3286.2042085897274</v>
      </c>
      <c r="AI694" s="119">
        <f>(Escenarios!$E$11*S694+0.1*AD694)/(Escenarios!$E$12)</f>
        <v>1.1098903155132135E-2</v>
      </c>
      <c r="AJ694" s="119">
        <f>AG694/10/Escenarios!$E$12</f>
        <v>0</v>
      </c>
      <c r="AK694" s="119">
        <f>(Escenarios!$E$11*U694+0.1*AE694)/(Escenarios!$E$12)</f>
        <v>3.5783452290601106E-2</v>
      </c>
      <c r="AL694" s="121">
        <f t="shared" si="94"/>
        <v>85.729759964579216</v>
      </c>
      <c r="AM694" s="121">
        <f>MAX(0,(AL694-Constantes!$D$13)*(1-EXP(-Constantes!$D$23)))</f>
        <v>0.31242477333710067</v>
      </c>
      <c r="AN694" s="121">
        <f>AJ694+W694*Escenarios!$E$11/Escenarios!$E$12+AM694</f>
        <v>0.31242477334276941</v>
      </c>
      <c r="AO694" s="121">
        <f>0.0526*AJ694*Observaciones!$F693^1.218</f>
        <v>0</v>
      </c>
      <c r="AP694" s="121">
        <f>AO694*Constantes!$E$38</f>
        <v>0</v>
      </c>
      <c r="AQ694" s="121">
        <f t="shared" si="95"/>
        <v>0</v>
      </c>
      <c r="AR694" s="15"/>
      <c r="AS694" s="74">
        <v>688</v>
      </c>
      <c r="AT694" s="146">
        <f>ETo!$I693*((1-Constantes!$F$19)*ETo!$K693+ETo!$L693)</f>
        <v>2.0843147609006132</v>
      </c>
      <c r="AU694" s="121">
        <f>MIN(AT694*Constantes!$F$17,0.8*(AX693+Observaciones!$F693-AV694-AW694-Constantes!$D$14))</f>
        <v>1.794401782717614E-9</v>
      </c>
      <c r="AV694" s="121">
        <f>IF(Observaciones!$F693&gt;0.05*Constantes!$F$18,((Observaciones!$F693-0.05*Constantes!$F$18)^2)/(Observaciones!$F693+0.95*Constantes!$F$18),0)</f>
        <v>0</v>
      </c>
      <c r="AW694" s="121">
        <f>MAX(0,AX693+Observaciones!$F693-AV694-Constantes!$D$13)</f>
        <v>0</v>
      </c>
      <c r="AX694" s="121">
        <f>AX693+Observaciones!$F693-AV694-AU694-AW694-AY693</f>
        <v>25.500000000417725</v>
      </c>
      <c r="AY694" s="121">
        <f>MAX(0,(AX694-Constantes!$D$14)*(1-EXP(-Constantes!$D$22)))</f>
        <v>5.7508880185246331E-12</v>
      </c>
      <c r="AZ694" s="119">
        <f>AZ693+(Entradas!$F$19*AW694-BA693)/(800*Entradas!$D$44)</f>
        <v>0</v>
      </c>
      <c r="BA694" s="119">
        <f>8000*Entradas!$D$45*AZ694/Constantes!$F$32</f>
        <v>0</v>
      </c>
      <c r="BB694" s="119">
        <f>10*Escenarios!$F$11*AV694</f>
        <v>0</v>
      </c>
      <c r="BC694" s="119">
        <f>10*Escenarios!$F$11*BA694</f>
        <v>0</v>
      </c>
      <c r="BD694" s="119">
        <f>0.001*Observaciones!$F693*Escenarios!$F$9</f>
        <v>0</v>
      </c>
      <c r="BE694" s="119">
        <f>Observaciones!$I693</f>
        <v>0</v>
      </c>
      <c r="BF694" s="119">
        <f>MIN(0.0005*ETo!$M693*Escenarios!$F$9*(BJ693/Constantes!$F$27)^(2/3),BJ693+BB694+BE694+BC694+BD694)</f>
        <v>0.58553236287939281</v>
      </c>
      <c r="BG694" s="119">
        <f>MIN(Constantes!$F$26*(BJ693/Constantes!$F$27)^(2/3),BJ693+BB694+BC694+BD694+BE694-BF694)</f>
        <v>1.8877876865757459</v>
      </c>
      <c r="BH694" s="119">
        <f>MIN(Entradas!$F$20,BJ693+BB694+BC694+BD694+BE694-BF694-BG694)</f>
        <v>1</v>
      </c>
      <c r="BI694" s="119">
        <f>MAX(0,BJ693+BB694+BC694+BD694+BE694-BF694-BG694-BH694-Constantes!$F$27)</f>
        <v>0</v>
      </c>
      <c r="BJ694" s="119">
        <f t="shared" si="96"/>
        <v>20.692608325903372</v>
      </c>
      <c r="BK694" s="119">
        <f>(Escenarios!$F$11*AU694+0.1*BF694)/(Escenarios!$F$12)</f>
        <v>1.6729513000913747E-3</v>
      </c>
      <c r="BL694" s="119">
        <f>BI694/10/Escenarios!$F$12</f>
        <v>0</v>
      </c>
      <c r="BM694" s="119">
        <f>(Escenarios!$F$11*AW694+0.1*BG694)/(Escenarios!$F$12)</f>
        <v>5.3936791045021311E-3</v>
      </c>
      <c r="BN694" s="121">
        <f t="shared" si="97"/>
        <v>88.172504781395858</v>
      </c>
      <c r="BO694" s="121">
        <f>MAX(0,(BN694-Constantes!$D$13)*(1-EXP(-Constantes!$D$23)))</f>
        <v>0.32929804430541848</v>
      </c>
      <c r="BP694" s="121">
        <f>BL694+AY694*Escenarios!$F$11/Escenarios!$F$12+BO694</f>
        <v>0.32929804431084075</v>
      </c>
      <c r="BQ694" s="121">
        <f>0.0526*BL694*Observaciones!$F693^1.218</f>
        <v>0</v>
      </c>
      <c r="BR694" s="121">
        <f>BQ694*Constantes!$F$38</f>
        <v>0</v>
      </c>
      <c r="BS694" s="121">
        <f t="shared" si="98"/>
        <v>0</v>
      </c>
      <c r="BT694" s="15"/>
      <c r="BU694" s="74">
        <v>688</v>
      </c>
      <c r="BV694" s="75">
        <f>0.0526*Observaciones!$F693^2.218</f>
        <v>0</v>
      </c>
      <c r="BW694" s="75">
        <f>IF(Observaciones!$F693&gt;0.05*$CA$7,((Observaciones!$F693-0.05*$CA$7)^2)/(Observaciones!$F693+0.95*$CA$7),0)</f>
        <v>0</v>
      </c>
      <c r="BX694" s="75">
        <f>0.0526*BW694*Observaciones!$F693^1.218</f>
        <v>0</v>
      </c>
      <c r="BY694" s="27"/>
      <c r="BZ694" s="27"/>
      <c r="CA694" s="103"/>
      <c r="CB694" s="37"/>
    </row>
    <row r="695" spans="2:80" s="2" customFormat="1" ht="14.5" x14ac:dyDescent="0.35">
      <c r="B695" s="36"/>
      <c r="C695" s="74">
        <v>689</v>
      </c>
      <c r="D695" s="146">
        <f>ETo!$I694*((1-Constantes!$D$19)*ETo!$K694+ETo!$L694)</f>
        <v>2.0140265055234337</v>
      </c>
      <c r="E695" s="75">
        <f>MIN(D695*Constantes!$D$17,0.8*(H694+Observaciones!$F694-F695-G695-Constantes!$D$14))</f>
        <v>3.3417677514080427E-10</v>
      </c>
      <c r="F695" s="75">
        <f>IF(Observaciones!$F694&gt;0.05*Constantes!$D$18,((Observaciones!$F694-0.05*Constantes!$D$18)^2)/(Observaciones!$F694+0.95*Constantes!$D$18),0)</f>
        <v>0</v>
      </c>
      <c r="G695" s="75">
        <f>MAX(0,H694+Observaciones!$F694-F695-Constantes!$D$13)</f>
        <v>0</v>
      </c>
      <c r="H695" s="75">
        <f>H694+Observaciones!$F694-F695-E695-G695-I694</f>
        <v>25.500000000077797</v>
      </c>
      <c r="I695" s="75">
        <f>MAX(0,(H695-Constantes!$D$14)*(1-EXP(-Constantes!$D$22)))</f>
        <v>1.0710098397798388E-12</v>
      </c>
      <c r="J695" s="75">
        <f t="shared" si="90"/>
        <v>79.472841143768392</v>
      </c>
      <c r="K695" s="75">
        <f>MAX(0,(J695-Constantes!$D$13)*(1-EXP(-Constantes!$D$23)))</f>
        <v>0.26920507803225413</v>
      </c>
      <c r="L695" s="75">
        <f t="shared" si="91"/>
        <v>0.26920507803332516</v>
      </c>
      <c r="M695" s="75">
        <f>0.0526*F695*Observaciones!$F694^1.218</f>
        <v>0</v>
      </c>
      <c r="N695" s="75">
        <f>M695*Constantes!$D$38</f>
        <v>0</v>
      </c>
      <c r="O695" s="75">
        <f t="shared" si="92"/>
        <v>0</v>
      </c>
      <c r="P695" s="15"/>
      <c r="Q695" s="120">
        <v>689</v>
      </c>
      <c r="R695" s="146">
        <f>ETo!$I694*((1-Constantes!$E$19)*ETo!$K694+ETo!$L694)</f>
        <v>2.0143054033397347</v>
      </c>
      <c r="S695" s="121">
        <f>MIN(R695*Constantes!$E$17,0.8*(V694+Observaciones!$F694-T695-U695-Constantes!$D$14))</f>
        <v>3.3417677514080427E-10</v>
      </c>
      <c r="T695" s="121">
        <f>IF(Observaciones!$F694&gt;0.05*Constantes!$E$18,((Observaciones!$F694-0.05*Constantes!$E$18)^2)/(Observaciones!$F694+0.95*Constantes!$E$18),0)</f>
        <v>0</v>
      </c>
      <c r="U695" s="121">
        <f>MAX(0,V694+Observaciones!$F694-T695-Constantes!$D$13)</f>
        <v>0</v>
      </c>
      <c r="V695" s="121">
        <f>V694+Observaciones!$F694-T695-S695-U695-W694</f>
        <v>25.500000000077797</v>
      </c>
      <c r="W695" s="121">
        <f>MAX(0,(V695-Constantes!$D$14)*(1-EXP(-Constantes!$D$22)))</f>
        <v>1.0710098397798388E-12</v>
      </c>
      <c r="X695" s="119">
        <f>X694+(Entradas!$E$19*U695-Y694)/(800*Entradas!$D$44)</f>
        <v>0</v>
      </c>
      <c r="Y695" s="119">
        <f>8000*Entradas!$D$45*X695/Constantes!$E$32</f>
        <v>0</v>
      </c>
      <c r="Z695" s="119">
        <f>10*Escenarios!$E$11*T695</f>
        <v>0</v>
      </c>
      <c r="AA695" s="119">
        <f>10*Escenarios!$E$11*Y695</f>
        <v>0</v>
      </c>
      <c r="AB695" s="119">
        <f>0.001*Observaciones!$F694*Escenarios!$E$9</f>
        <v>0</v>
      </c>
      <c r="AC695" s="119">
        <f>Observaciones!$I694</f>
        <v>0</v>
      </c>
      <c r="AD695" s="119">
        <f>MIN(0.0005*ETo!$M694*Escenarios!$E$9*(AH694/Constantes!$E$27)^(2/3),AH694+Z695+AA695+AB695+AC695)</f>
        <v>3.7423438217261698</v>
      </c>
      <c r="AE695" s="119">
        <f>MIN(Constantes!$E$26*(AH694/Constantes!$E$27)^(2/3),AH694+Z695+AA695+AB695+AC695-AD695)</f>
        <v>12.480170925201861</v>
      </c>
      <c r="AF695" s="119">
        <f>MIN(Entradas!$E$20,AH694+Z695+AA695+AB695+AC695-AD695-AE695)</f>
        <v>1</v>
      </c>
      <c r="AG695" s="119">
        <f>MAX(0,AH694+Z695+AA695+AB695+AC695-AD695-AE695-AF695-Constantes!$E$27)</f>
        <v>0</v>
      </c>
      <c r="AH695" s="119">
        <f t="shared" si="93"/>
        <v>3268.9816938427994</v>
      </c>
      <c r="AI695" s="119">
        <f>(Escenarios!$E$11*S695+0.1*AD695)/(Escenarios!$E$12)</f>
        <v>1.069241124862045E-2</v>
      </c>
      <c r="AJ695" s="119">
        <f>AG695/10/Escenarios!$E$12</f>
        <v>0</v>
      </c>
      <c r="AK695" s="119">
        <f>(Escenarios!$E$11*U695+0.1*AE695)/(Escenarios!$E$12)</f>
        <v>3.5657631214862463E-2</v>
      </c>
      <c r="AL695" s="121">
        <f t="shared" si="94"/>
        <v>85.452992822456977</v>
      </c>
      <c r="AM695" s="121">
        <f>MAX(0,(AL695-Constantes!$D$13)*(1-EXP(-Constantes!$D$23)))</f>
        <v>0.31051300304001278</v>
      </c>
      <c r="AN695" s="121">
        <f>AJ695+W695*Escenarios!$E$11/Escenarios!$E$12+AM695</f>
        <v>0.31051300304106849</v>
      </c>
      <c r="AO695" s="121">
        <f>0.0526*AJ695*Observaciones!$F694^1.218</f>
        <v>0</v>
      </c>
      <c r="AP695" s="121">
        <f>AO695*Constantes!$E$38</f>
        <v>0</v>
      </c>
      <c r="AQ695" s="121">
        <f t="shared" si="95"/>
        <v>0</v>
      </c>
      <c r="AR695" s="15"/>
      <c r="AS695" s="74">
        <v>689</v>
      </c>
      <c r="AT695" s="146">
        <f>ETo!$I694*((1-Constantes!$F$19)*ETo!$K694+ETo!$L694)</f>
        <v>2.0151928054825126</v>
      </c>
      <c r="AU695" s="121">
        <f>MIN(AT695*Constantes!$F$17,0.8*(AX694+Observaciones!$F694-AV695-AW695-Constantes!$D$14))</f>
        <v>3.3417677514080427E-10</v>
      </c>
      <c r="AV695" s="121">
        <f>IF(Observaciones!$F694&gt;0.05*Constantes!$F$18,((Observaciones!$F694-0.05*Constantes!$F$18)^2)/(Observaciones!$F694+0.95*Constantes!$F$18),0)</f>
        <v>0</v>
      </c>
      <c r="AW695" s="121">
        <f>MAX(0,AX694+Observaciones!$F694-AV695-Constantes!$D$13)</f>
        <v>0</v>
      </c>
      <c r="AX695" s="121">
        <f>AX694+Observaciones!$F694-AV695-AU695-AW695-AY694</f>
        <v>25.500000000077797</v>
      </c>
      <c r="AY695" s="121">
        <f>MAX(0,(AX695-Constantes!$D$14)*(1-EXP(-Constantes!$D$22)))</f>
        <v>1.0710098397798388E-12</v>
      </c>
      <c r="AZ695" s="119">
        <f>AZ694+(Entradas!$F$19*AW695-BA694)/(800*Entradas!$D$44)</f>
        <v>0</v>
      </c>
      <c r="BA695" s="119">
        <f>8000*Entradas!$D$45*AZ695/Constantes!$F$32</f>
        <v>0</v>
      </c>
      <c r="BB695" s="119">
        <f>10*Escenarios!$F$11*AV695</f>
        <v>0</v>
      </c>
      <c r="BC695" s="119">
        <f>10*Escenarios!$F$11*BA695</f>
        <v>0</v>
      </c>
      <c r="BD695" s="119">
        <f>0.001*Observaciones!$F694*Escenarios!$F$9</f>
        <v>0</v>
      </c>
      <c r="BE695" s="119">
        <f>Observaciones!$I694</f>
        <v>0</v>
      </c>
      <c r="BF695" s="119">
        <f>MIN(0.0005*ETo!$M694*Escenarios!$F$9*(BJ694/Constantes!$F$27)^(2/3),BJ694+BB695+BE695+BC695+BD695)</f>
        <v>0.51044717312975807</v>
      </c>
      <c r="BG695" s="119">
        <f>MIN(Constantes!$F$26*(BJ694/Constantes!$F$27)^(2/3),BJ694+BB695+BC695+BD695+BE695-BF695)</f>
        <v>1.7022668873879914</v>
      </c>
      <c r="BH695" s="119">
        <f>MIN(Entradas!$F$20,BJ694+BB695+BC695+BD695+BE695-BF695-BG695)</f>
        <v>1</v>
      </c>
      <c r="BI695" s="119">
        <f>MAX(0,BJ694+BB695+BC695+BD695+BE695-BF695-BG695-BH695-Constantes!$F$27)</f>
        <v>0</v>
      </c>
      <c r="BJ695" s="119">
        <f t="shared" si="96"/>
        <v>17.479894265385621</v>
      </c>
      <c r="BK695" s="119">
        <f>(Escenarios!$F$11*AU695+0.1*BF695)/(Escenarios!$F$12)</f>
        <v>1.458420809737411E-3</v>
      </c>
      <c r="BL695" s="119">
        <f>BI695/10/Escenarios!$F$12</f>
        <v>0</v>
      </c>
      <c r="BM695" s="119">
        <f>(Escenarios!$F$11*AW695+0.1*BG695)/(Escenarios!$F$12)</f>
        <v>4.8636196782514043E-3</v>
      </c>
      <c r="BN695" s="121">
        <f t="shared" si="97"/>
        <v>87.848070356768687</v>
      </c>
      <c r="BO695" s="121">
        <f>MAX(0,(BN695-Constantes!$D$13)*(1-EXP(-Constantes!$D$23)))</f>
        <v>0.32705701203692367</v>
      </c>
      <c r="BP695" s="121">
        <f>BL695+AY695*Escenarios!$F$11/Escenarios!$F$12+BO695</f>
        <v>0.32705701203793347</v>
      </c>
      <c r="BQ695" s="121">
        <f>0.0526*BL695*Observaciones!$F694^1.218</f>
        <v>0</v>
      </c>
      <c r="BR695" s="121">
        <f>BQ695*Constantes!$F$38</f>
        <v>0</v>
      </c>
      <c r="BS695" s="121">
        <f t="shared" si="98"/>
        <v>0</v>
      </c>
      <c r="BT695" s="15"/>
      <c r="BU695" s="74">
        <v>689</v>
      </c>
      <c r="BV695" s="75">
        <f>0.0526*Observaciones!$F694^2.218</f>
        <v>0</v>
      </c>
      <c r="BW695" s="75">
        <f>IF(Observaciones!$F694&gt;0.05*$CA$7,((Observaciones!$F694-0.05*$CA$7)^2)/(Observaciones!$F694+0.95*$CA$7),0)</f>
        <v>0</v>
      </c>
      <c r="BX695" s="75">
        <f>0.0526*BW695*Observaciones!$F694^1.218</f>
        <v>0</v>
      </c>
      <c r="BY695" s="27"/>
      <c r="BZ695" s="27"/>
      <c r="CA695" s="103"/>
      <c r="CB695" s="37"/>
    </row>
    <row r="696" spans="2:80" s="2" customFormat="1" ht="14.5" x14ac:dyDescent="0.35">
      <c r="B696" s="36"/>
      <c r="C696" s="74">
        <v>690</v>
      </c>
      <c r="D696" s="146">
        <f>ETo!$I695*((1-Constantes!$D$19)*ETo!$K695+ETo!$L695)</f>
        <v>2.0789477001954433</v>
      </c>
      <c r="E696" s="75">
        <f>MIN(D696*Constantes!$D$17,0.8*(H695+Observaciones!$F695-F696-G696-Constantes!$D$14))</f>
        <v>0.32000000006223389</v>
      </c>
      <c r="F696" s="75">
        <f>IF(Observaciones!$F695&gt;0.05*Constantes!$D$18,((Observaciones!$F695-0.05*Constantes!$D$18)^2)/(Observaciones!$F695+0.95*Constantes!$D$18),0)</f>
        <v>0</v>
      </c>
      <c r="G696" s="75">
        <f>MAX(0,H695+Observaciones!$F695-F696-Constantes!$D$13)</f>
        <v>0</v>
      </c>
      <c r="H696" s="75">
        <f>H695+Observaciones!$F695-F696-E696-G696-I695</f>
        <v>25.580000000014493</v>
      </c>
      <c r="I696" s="75">
        <f>MAX(0,(H696-Constantes!$D$14)*(1-EXP(-Constantes!$D$22)))</f>
        <v>1.1013836407307493E-3</v>
      </c>
      <c r="J696" s="75">
        <f t="shared" si="90"/>
        <v>79.203636065736134</v>
      </c>
      <c r="K696" s="75">
        <f>MAX(0,(J696-Constantes!$D$13)*(1-EXP(-Constantes!$D$23)))</f>
        <v>0.26734554272737321</v>
      </c>
      <c r="L696" s="75">
        <f t="shared" si="91"/>
        <v>0.26844692636810397</v>
      </c>
      <c r="M696" s="75">
        <f>0.0526*F696*Observaciones!$F695^1.218</f>
        <v>0</v>
      </c>
      <c r="N696" s="75">
        <f>M696*Constantes!$D$38</f>
        <v>0</v>
      </c>
      <c r="O696" s="75">
        <f t="shared" si="92"/>
        <v>0</v>
      </c>
      <c r="P696" s="15"/>
      <c r="Q696" s="120">
        <v>690</v>
      </c>
      <c r="R696" s="146">
        <f>ETo!$I695*((1-Constantes!$E$19)*ETo!$K695+ETo!$L695)</f>
        <v>2.0792356579184186</v>
      </c>
      <c r="S696" s="121">
        <f>MIN(R696*Constantes!$E$17,0.8*(V695+Observaciones!$F695-T696-U696-Constantes!$D$14))</f>
        <v>0.32000000006223389</v>
      </c>
      <c r="T696" s="121">
        <f>IF(Observaciones!$F695&gt;0.05*Constantes!$E$18,((Observaciones!$F695-0.05*Constantes!$E$18)^2)/(Observaciones!$F695+0.95*Constantes!$E$18),0)</f>
        <v>0</v>
      </c>
      <c r="U696" s="121">
        <f>MAX(0,V695+Observaciones!$F695-T696-Constantes!$D$13)</f>
        <v>0</v>
      </c>
      <c r="V696" s="121">
        <f>V695+Observaciones!$F695-T696-S696-U696-W695</f>
        <v>25.580000000014493</v>
      </c>
      <c r="W696" s="121">
        <f>MAX(0,(V696-Constantes!$D$14)*(1-EXP(-Constantes!$D$22)))</f>
        <v>1.1013836407307493E-3</v>
      </c>
      <c r="X696" s="119">
        <f>X695+(Entradas!$E$19*U696-Y695)/(800*Entradas!$D$44)</f>
        <v>0</v>
      </c>
      <c r="Y696" s="119">
        <f>8000*Entradas!$D$45*X696/Constantes!$E$32</f>
        <v>0</v>
      </c>
      <c r="Z696" s="119">
        <f>10*Escenarios!$E$11*T696</f>
        <v>0</v>
      </c>
      <c r="AA696" s="119">
        <f>10*Escenarios!$E$11*Y696</f>
        <v>0</v>
      </c>
      <c r="AB696" s="119">
        <f>0.001*Observaciones!$F695*Escenarios!$E$9</f>
        <v>2</v>
      </c>
      <c r="AC696" s="119">
        <f>Observaciones!$I695</f>
        <v>0</v>
      </c>
      <c r="AD696" s="119">
        <f>MIN(0.0005*ETo!$M695*Escenarios!$E$9*(AH695/Constantes!$E$27)^(2/3),AH695+Z696+AA696+AB696+AC696)</f>
        <v>3.8496175021789609</v>
      </c>
      <c r="AE696" s="119">
        <f>MIN(Constantes!$E$26*(AH695/Constantes!$E$27)^(2/3),AH695+Z696+AA696+AB696+AC696-AD696)</f>
        <v>12.436528250639594</v>
      </c>
      <c r="AF696" s="119">
        <f>MIN(Entradas!$E$20,AH695+Z696+AA696+AB696+AC696-AD696-AE696)</f>
        <v>1</v>
      </c>
      <c r="AG696" s="119">
        <f>MAX(0,AH695+Z696+AA696+AB696+AC696-AD696-AE696-AF696-Constantes!$E$27)</f>
        <v>0</v>
      </c>
      <c r="AH696" s="119">
        <f t="shared" si="93"/>
        <v>3253.6955480899805</v>
      </c>
      <c r="AI696" s="119">
        <f>(Escenarios!$E$11*S696+0.1*AD696)/(Escenarios!$E$12)</f>
        <v>0.32642747863899901</v>
      </c>
      <c r="AJ696" s="119">
        <f>AG696/10/Escenarios!$E$12</f>
        <v>0</v>
      </c>
      <c r="AK696" s="119">
        <f>(Escenarios!$E$11*U696+0.1*AE696)/(Escenarios!$E$12)</f>
        <v>3.553293785897027E-2</v>
      </c>
      <c r="AL696" s="121">
        <f t="shared" si="94"/>
        <v>85.178012757275937</v>
      </c>
      <c r="AM696" s="121">
        <f>MAX(0,(AL696-Constantes!$D$13)*(1-EXP(-Constantes!$D$23)))</f>
        <v>0.3086135769850506</v>
      </c>
      <c r="AN696" s="121">
        <f>AJ696+W696*Escenarios!$E$11/Escenarios!$E$12+AM696</f>
        <v>0.30969922657377091</v>
      </c>
      <c r="AO696" s="121">
        <f>0.0526*AJ696*Observaciones!$F695^1.218</f>
        <v>0</v>
      </c>
      <c r="AP696" s="121">
        <f>AO696*Constantes!$E$38</f>
        <v>0</v>
      </c>
      <c r="AQ696" s="121">
        <f t="shared" si="95"/>
        <v>0</v>
      </c>
      <c r="AR696" s="15"/>
      <c r="AS696" s="74">
        <v>690</v>
      </c>
      <c r="AT696" s="146">
        <f>ETo!$I695*((1-Constantes!$F$19)*ETo!$K695+ETo!$L695)</f>
        <v>2.0801518870369771</v>
      </c>
      <c r="AU696" s="121">
        <f>MIN(AT696*Constantes!$F$17,0.8*(AX695+Observaciones!$F695-AV696-AW696-Constantes!$D$14))</f>
        <v>0.32000000006223389</v>
      </c>
      <c r="AV696" s="121">
        <f>IF(Observaciones!$F695&gt;0.05*Constantes!$F$18,((Observaciones!$F695-0.05*Constantes!$F$18)^2)/(Observaciones!$F695+0.95*Constantes!$F$18),0)</f>
        <v>0</v>
      </c>
      <c r="AW696" s="121">
        <f>MAX(0,AX695+Observaciones!$F695-AV696-Constantes!$D$13)</f>
        <v>0</v>
      </c>
      <c r="AX696" s="121">
        <f>AX695+Observaciones!$F695-AV696-AU696-AW696-AY695</f>
        <v>25.580000000014493</v>
      </c>
      <c r="AY696" s="121">
        <f>MAX(0,(AX696-Constantes!$D$14)*(1-EXP(-Constantes!$D$22)))</f>
        <v>1.1013836407307493E-3</v>
      </c>
      <c r="AZ696" s="119">
        <f>AZ695+(Entradas!$F$19*AW696-BA695)/(800*Entradas!$D$44)</f>
        <v>0</v>
      </c>
      <c r="BA696" s="119">
        <f>8000*Entradas!$D$45*AZ696/Constantes!$F$32</f>
        <v>0</v>
      </c>
      <c r="BB696" s="119">
        <f>10*Escenarios!$F$11*AV696</f>
        <v>0</v>
      </c>
      <c r="BC696" s="119">
        <f>10*Escenarios!$F$11*BA696</f>
        <v>0</v>
      </c>
      <c r="BD696" s="119">
        <f>0.001*Observaciones!$F695*Escenarios!$F$9</f>
        <v>8</v>
      </c>
      <c r="BE696" s="119">
        <f>Observaciones!$I695</f>
        <v>0</v>
      </c>
      <c r="BF696" s="119">
        <f>MIN(0.0005*ETo!$M695*Escenarios!$F$9*(BJ695/Constantes!$F$27)^(2/3),BJ695+BB696+BE696+BC696+BD696)</f>
        <v>0.47086359416164025</v>
      </c>
      <c r="BG696" s="119">
        <f>MIN(Constantes!$F$26*(BJ695/Constantes!$F$27)^(2/3),BJ695+BB696+BC696+BD696+BE696-BF696)</f>
        <v>1.5211662944888351</v>
      </c>
      <c r="BH696" s="119">
        <f>MIN(Entradas!$F$20,BJ695+BB696+BC696+BD696+BE696-BF696-BG696)</f>
        <v>1</v>
      </c>
      <c r="BI696" s="119">
        <f>MAX(0,BJ695+BB696+BC696+BD696+BE696-BF696-BG696-BH696-Constantes!$F$27)</f>
        <v>0</v>
      </c>
      <c r="BJ696" s="119">
        <f t="shared" si="96"/>
        <v>22.487864376735146</v>
      </c>
      <c r="BK696" s="119">
        <f>(Escenarios!$F$11*AU696+0.1*BF696)/(Escenarios!$F$12)</f>
        <v>0.30305961032771095</v>
      </c>
      <c r="BL696" s="119">
        <f>BI696/10/Escenarios!$F$12</f>
        <v>0</v>
      </c>
      <c r="BM696" s="119">
        <f>(Escenarios!$F$11*AW696+0.1*BG696)/(Escenarios!$F$12)</f>
        <v>4.346189412825243E-3</v>
      </c>
      <c r="BN696" s="121">
        <f t="shared" si="97"/>
        <v>87.525359534144599</v>
      </c>
      <c r="BO696" s="121">
        <f>MAX(0,(BN696-Constantes!$D$13)*(1-EXP(-Constantes!$D$23)))</f>
        <v>0.32482788555712988</v>
      </c>
      <c r="BP696" s="121">
        <f>BL696+AY696*Escenarios!$F$11/Escenarios!$F$12+BO696</f>
        <v>0.32586633298981887</v>
      </c>
      <c r="BQ696" s="121">
        <f>0.0526*BL696*Observaciones!$F695^1.218</f>
        <v>0</v>
      </c>
      <c r="BR696" s="121">
        <f>BQ696*Constantes!$F$38</f>
        <v>0</v>
      </c>
      <c r="BS696" s="121">
        <f t="shared" si="98"/>
        <v>0</v>
      </c>
      <c r="BT696" s="15"/>
      <c r="BU696" s="74">
        <v>690</v>
      </c>
      <c r="BV696" s="75">
        <f>0.0526*Observaciones!$F695^2.218</f>
        <v>6.8921513346888582E-3</v>
      </c>
      <c r="BW696" s="75">
        <f>IF(Observaciones!$F695&gt;0.05*$CA$7,((Observaciones!$F695-0.05*$CA$7)^2)/(Observaciones!$F695+0.95*$CA$7),0)</f>
        <v>0</v>
      </c>
      <c r="BX696" s="75">
        <f>0.0526*BW696*Observaciones!$F695^1.218</f>
        <v>0</v>
      </c>
      <c r="BY696" s="27"/>
      <c r="BZ696" s="27"/>
      <c r="CA696" s="103"/>
      <c r="CB696" s="37"/>
    </row>
    <row r="697" spans="2:80" s="2" customFormat="1" ht="14.5" x14ac:dyDescent="0.35">
      <c r="B697" s="36"/>
      <c r="C697" s="74">
        <v>691</v>
      </c>
      <c r="D697" s="146">
        <f>ETo!$I696*((1-Constantes!$D$19)*ETo!$K696+ETo!$L696)</f>
        <v>1.9882526268098493</v>
      </c>
      <c r="E697" s="75">
        <f>MIN(D697*Constantes!$D$17,0.8*(H696+Observaciones!$F696-F697-G697-Constantes!$D$14))</f>
        <v>6.4000000011591854E-2</v>
      </c>
      <c r="F697" s="75">
        <f>IF(Observaciones!$F696&gt;0.05*Constantes!$D$18,((Observaciones!$F696-0.05*Constantes!$D$18)^2)/(Observaciones!$F696+0.95*Constantes!$D$18),0)</f>
        <v>0</v>
      </c>
      <c r="G697" s="75">
        <f>MAX(0,H696+Observaciones!$F696-F697-Constantes!$D$13)</f>
        <v>0</v>
      </c>
      <c r="H697" s="75">
        <f>H696+Observaciones!$F696-F697-E697-G697-I696</f>
        <v>25.514898616362171</v>
      </c>
      <c r="I697" s="75">
        <f>MAX(0,(H697-Constantes!$D$14)*(1-EXP(-Constantes!$D$22)))</f>
        <v>2.0511365409802901E-4</v>
      </c>
      <c r="J697" s="75">
        <f t="shared" si="90"/>
        <v>78.936290523008765</v>
      </c>
      <c r="K697" s="75">
        <f>MAX(0,(J697-Constantes!$D$13)*(1-EXP(-Constantes!$D$23)))</f>
        <v>0.26549885217109581</v>
      </c>
      <c r="L697" s="75">
        <f t="shared" si="91"/>
        <v>0.26570396582519384</v>
      </c>
      <c r="M697" s="75">
        <f>0.0526*F697*Observaciones!$F696^1.218</f>
        <v>0</v>
      </c>
      <c r="N697" s="75">
        <f>M697*Constantes!$D$38</f>
        <v>0</v>
      </c>
      <c r="O697" s="75">
        <f t="shared" si="92"/>
        <v>0</v>
      </c>
      <c r="P697" s="15"/>
      <c r="Q697" s="120">
        <v>691</v>
      </c>
      <c r="R697" s="146">
        <f>ETo!$I696*((1-Constantes!$E$19)*ETo!$K696+ETo!$L696)</f>
        <v>1.9885278319602244</v>
      </c>
      <c r="S697" s="121">
        <f>MIN(R697*Constantes!$E$17,0.8*(V696+Observaciones!$F696-T697-U697-Constantes!$D$14))</f>
        <v>6.4000000011591854E-2</v>
      </c>
      <c r="T697" s="121">
        <f>IF(Observaciones!$F696&gt;0.05*Constantes!$E$18,((Observaciones!$F696-0.05*Constantes!$E$18)^2)/(Observaciones!$F696+0.95*Constantes!$E$18),0)</f>
        <v>0</v>
      </c>
      <c r="U697" s="121">
        <f>MAX(0,V696+Observaciones!$F696-T697-Constantes!$D$13)</f>
        <v>0</v>
      </c>
      <c r="V697" s="121">
        <f>V696+Observaciones!$F696-T697-S697-U697-W696</f>
        <v>25.514898616362171</v>
      </c>
      <c r="W697" s="121">
        <f>MAX(0,(V697-Constantes!$D$14)*(1-EXP(-Constantes!$D$22)))</f>
        <v>2.0511365409802901E-4</v>
      </c>
      <c r="X697" s="119">
        <f>X696+(Entradas!$E$19*U697-Y696)/(800*Entradas!$D$44)</f>
        <v>0</v>
      </c>
      <c r="Y697" s="119">
        <f>8000*Entradas!$D$45*X697/Constantes!$E$32</f>
        <v>0</v>
      </c>
      <c r="Z697" s="119">
        <f>10*Escenarios!$E$11*T697</f>
        <v>0</v>
      </c>
      <c r="AA697" s="119">
        <f>10*Escenarios!$E$11*Y697</f>
        <v>0</v>
      </c>
      <c r="AB697" s="119">
        <f>0.001*Observaciones!$F696*Escenarios!$E$9</f>
        <v>0</v>
      </c>
      <c r="AC697" s="119">
        <f>Observaciones!$I696</f>
        <v>0</v>
      </c>
      <c r="AD697" s="119">
        <f>MIN(0.0005*ETo!$M696*Escenarios!$E$9*(AH696/Constantes!$E$27)^(2/3),AH696+Z697+AA697+AB697+AC697)</f>
        <v>3.6697829210640842</v>
      </c>
      <c r="AE697" s="119">
        <f>MIN(Constantes!$E$26*(AH696/Constantes!$E$27)^(2/3),AH696+Z697+AA697+AB697+AC697-AD697)</f>
        <v>12.397728185822558</v>
      </c>
      <c r="AF697" s="119">
        <f>MIN(Entradas!$E$20,AH696+Z697+AA697+AB697+AC697-AD697-AE697)</f>
        <v>1</v>
      </c>
      <c r="AG697" s="119">
        <f>MAX(0,AH696+Z697+AA697+AB697+AC697-AD697-AE697-AF697-Constantes!$E$27)</f>
        <v>0</v>
      </c>
      <c r="AH697" s="119">
        <f t="shared" si="93"/>
        <v>3236.6280369830943</v>
      </c>
      <c r="AI697" s="119">
        <f>(Escenarios!$E$11*S697+0.1*AD697)/(Escenarios!$E$12)</f>
        <v>7.3570808357323644E-2</v>
      </c>
      <c r="AJ697" s="119">
        <f>AG697/10/Escenarios!$E$12</f>
        <v>0</v>
      </c>
      <c r="AK697" s="119">
        <f>(Escenarios!$E$11*U697+0.1*AE697)/(Escenarios!$E$12)</f>
        <v>3.5422080530921593E-2</v>
      </c>
      <c r="AL697" s="121">
        <f t="shared" si="94"/>
        <v>84.904821260821805</v>
      </c>
      <c r="AM697" s="121">
        <f>MAX(0,(AL697-Constantes!$D$13)*(1-EXP(-Constantes!$D$23)))</f>
        <v>0.30672650547673069</v>
      </c>
      <c r="AN697" s="121">
        <f>AJ697+W697*Escenarios!$E$11/Escenarios!$E$12+AM697</f>
        <v>0.30692868893577019</v>
      </c>
      <c r="AO697" s="121">
        <f>0.0526*AJ697*Observaciones!$F696^1.218</f>
        <v>0</v>
      </c>
      <c r="AP697" s="121">
        <f>AO697*Constantes!$E$38</f>
        <v>0</v>
      </c>
      <c r="AQ697" s="121">
        <f t="shared" si="95"/>
        <v>0</v>
      </c>
      <c r="AR697" s="15"/>
      <c r="AS697" s="74">
        <v>691</v>
      </c>
      <c r="AT697" s="146">
        <f>ETo!$I696*((1-Constantes!$F$19)*ETo!$K696+ETo!$L696)</f>
        <v>1.989403484711419</v>
      </c>
      <c r="AU697" s="121">
        <f>MIN(AT697*Constantes!$F$17,0.8*(AX696+Observaciones!$F696-AV697-AW697-Constantes!$D$14))</f>
        <v>6.4000000011591854E-2</v>
      </c>
      <c r="AV697" s="121">
        <f>IF(Observaciones!$F696&gt;0.05*Constantes!$F$18,((Observaciones!$F696-0.05*Constantes!$F$18)^2)/(Observaciones!$F696+0.95*Constantes!$F$18),0)</f>
        <v>0</v>
      </c>
      <c r="AW697" s="121">
        <f>MAX(0,AX696+Observaciones!$F696-AV697-Constantes!$D$13)</f>
        <v>0</v>
      </c>
      <c r="AX697" s="121">
        <f>AX696+Observaciones!$F696-AV697-AU697-AW697-AY696</f>
        <v>25.514898616362171</v>
      </c>
      <c r="AY697" s="121">
        <f>MAX(0,(AX697-Constantes!$D$14)*(1-EXP(-Constantes!$D$22)))</f>
        <v>2.0511365409802901E-4</v>
      </c>
      <c r="AZ697" s="119">
        <f>AZ696+(Entradas!$F$19*AW697-BA696)/(800*Entradas!$D$44)</f>
        <v>0</v>
      </c>
      <c r="BA697" s="119">
        <f>8000*Entradas!$D$45*AZ697/Constantes!$F$32</f>
        <v>0</v>
      </c>
      <c r="BB697" s="119">
        <f>10*Escenarios!$F$11*AV697</f>
        <v>0</v>
      </c>
      <c r="BC697" s="119">
        <f>10*Escenarios!$F$11*BA697</f>
        <v>0</v>
      </c>
      <c r="BD697" s="119">
        <f>0.001*Observaciones!$F696*Escenarios!$F$9</f>
        <v>0</v>
      </c>
      <c r="BE697" s="119">
        <f>Observaciones!$I696</f>
        <v>0</v>
      </c>
      <c r="BF697" s="119">
        <f>MIN(0.0005*ETo!$M696*Escenarios!$F$9*(BJ696/Constantes!$F$27)^(2/3),BJ696+BB697+BE697+BC697+BD697)</f>
        <v>0.53261643906717837</v>
      </c>
      <c r="BG697" s="119">
        <f>MIN(Constantes!$F$26*(BJ696/Constantes!$F$27)^(2/3),BJ696+BB697+BC697+BD697+BE697-BF697)</f>
        <v>1.7993527085631915</v>
      </c>
      <c r="BH697" s="119">
        <f>MIN(Entradas!$F$20,BJ696+BB697+BC697+BD697+BE697-BF697-BG697)</f>
        <v>1</v>
      </c>
      <c r="BI697" s="119">
        <f>MAX(0,BJ696+BB697+BC697+BD697+BE697-BF697-BG697-BH697-Constantes!$F$27)</f>
        <v>0</v>
      </c>
      <c r="BJ697" s="119">
        <f t="shared" si="96"/>
        <v>19.155895229104775</v>
      </c>
      <c r="BK697" s="119">
        <f>(Escenarios!$F$11*AU697+0.1*BF697)/(Escenarios!$F$12)</f>
        <v>6.1864618408264252E-2</v>
      </c>
      <c r="BL697" s="119">
        <f>BI697/10/Escenarios!$F$12</f>
        <v>0</v>
      </c>
      <c r="BM697" s="119">
        <f>(Escenarios!$F$11*AW697+0.1*BG697)/(Escenarios!$F$12)</f>
        <v>5.1410077387519758E-3</v>
      </c>
      <c r="BN697" s="121">
        <f t="shared" si="97"/>
        <v>87.205672656326229</v>
      </c>
      <c r="BO697" s="121">
        <f>MAX(0,(BN697-Constantes!$D$13)*(1-EXP(-Constantes!$D$23)))</f>
        <v>0.32261964698987977</v>
      </c>
      <c r="BP697" s="121">
        <f>BL697+AY697*Escenarios!$F$11/Escenarios!$F$12+BO697</f>
        <v>0.3228130398637436</v>
      </c>
      <c r="BQ697" s="121">
        <f>0.0526*BL697*Observaciones!$F696^1.218</f>
        <v>0</v>
      </c>
      <c r="BR697" s="121">
        <f>BQ697*Constantes!$F$38</f>
        <v>0</v>
      </c>
      <c r="BS697" s="121">
        <f t="shared" si="98"/>
        <v>0</v>
      </c>
      <c r="BT697" s="15"/>
      <c r="BU697" s="74">
        <v>691</v>
      </c>
      <c r="BV697" s="75">
        <f>0.0526*Observaciones!$F696^2.218</f>
        <v>0</v>
      </c>
      <c r="BW697" s="75">
        <f>IF(Observaciones!$F696&gt;0.05*$CA$7,((Observaciones!$F696-0.05*$CA$7)^2)/(Observaciones!$F696+0.95*$CA$7),0)</f>
        <v>0</v>
      </c>
      <c r="BX697" s="75">
        <f>0.0526*BW697*Observaciones!$F696^1.218</f>
        <v>0</v>
      </c>
      <c r="BY697" s="27"/>
      <c r="BZ697" s="27"/>
      <c r="CA697" s="103"/>
      <c r="CB697" s="37"/>
    </row>
    <row r="698" spans="2:80" s="2" customFormat="1" ht="14.5" x14ac:dyDescent="0.35">
      <c r="B698" s="36"/>
      <c r="C698" s="74">
        <v>692</v>
      </c>
      <c r="D698" s="146">
        <f>ETo!$I697*((1-Constantes!$D$19)*ETo!$K697+ETo!$L697)</f>
        <v>1.8812759729501169</v>
      </c>
      <c r="E698" s="75">
        <f>MIN(D698*Constantes!$D$17,0.8*(H697+Observaciones!$F697-F698-G698-Constantes!$D$14))</f>
        <v>1.1918893089733729E-2</v>
      </c>
      <c r="F698" s="75">
        <f>IF(Observaciones!$F697&gt;0.05*Constantes!$D$18,((Observaciones!$F697-0.05*Constantes!$D$18)^2)/(Observaciones!$F697+0.95*Constantes!$D$18),0)</f>
        <v>0</v>
      </c>
      <c r="G698" s="75">
        <f>MAX(0,H697+Observaciones!$F697-F698-Constantes!$D$13)</f>
        <v>0</v>
      </c>
      <c r="H698" s="75">
        <f>H697+Observaciones!$F697-F698-E698-G698-I697</f>
        <v>25.502774609618339</v>
      </c>
      <c r="I698" s="75">
        <f>MAX(0,(H698-Constantes!$D$14)*(1-EXP(-Constantes!$D$22)))</f>
        <v>3.8198870531185477E-5</v>
      </c>
      <c r="J698" s="75">
        <f t="shared" si="90"/>
        <v>78.670791670837673</v>
      </c>
      <c r="K698" s="75">
        <f>MAX(0,(J698-Constantes!$D$13)*(1-EXP(-Constantes!$D$23)))</f>
        <v>0.26366491763826228</v>
      </c>
      <c r="L698" s="75">
        <f t="shared" si="91"/>
        <v>0.26370311650879347</v>
      </c>
      <c r="M698" s="75">
        <f>0.0526*F698*Observaciones!$F697^1.218</f>
        <v>0</v>
      </c>
      <c r="N698" s="75">
        <f>M698*Constantes!$D$38</f>
        <v>0</v>
      </c>
      <c r="O698" s="75">
        <f t="shared" si="92"/>
        <v>0</v>
      </c>
      <c r="P698" s="15"/>
      <c r="Q698" s="120">
        <v>692</v>
      </c>
      <c r="R698" s="146">
        <f>ETo!$I697*((1-Constantes!$E$19)*ETo!$K697+ETo!$L697)</f>
        <v>1.8815357793330201</v>
      </c>
      <c r="S698" s="121">
        <f>MIN(R698*Constantes!$E$17,0.8*(V697+Observaciones!$F697-T698-U698-Constantes!$D$14))</f>
        <v>1.1918893089733729E-2</v>
      </c>
      <c r="T698" s="121">
        <f>IF(Observaciones!$F697&gt;0.05*Constantes!$E$18,((Observaciones!$F697-0.05*Constantes!$E$18)^2)/(Observaciones!$F697+0.95*Constantes!$E$18),0)</f>
        <v>0</v>
      </c>
      <c r="U698" s="121">
        <f>MAX(0,V697+Observaciones!$F697-T698-Constantes!$D$13)</f>
        <v>0</v>
      </c>
      <c r="V698" s="121">
        <f>V697+Observaciones!$F697-T698-S698-U698-W697</f>
        <v>25.502774609618339</v>
      </c>
      <c r="W698" s="121">
        <f>MAX(0,(V698-Constantes!$D$14)*(1-EXP(-Constantes!$D$22)))</f>
        <v>3.8198870531185477E-5</v>
      </c>
      <c r="X698" s="119">
        <f>X697+(Entradas!$E$19*U698-Y697)/(800*Entradas!$D$44)</f>
        <v>0</v>
      </c>
      <c r="Y698" s="119">
        <f>8000*Entradas!$D$45*X698/Constantes!$E$32</f>
        <v>0</v>
      </c>
      <c r="Z698" s="119">
        <f>10*Escenarios!$E$11*T698</f>
        <v>0</v>
      </c>
      <c r="AA698" s="119">
        <f>10*Escenarios!$E$11*Y698</f>
        <v>0</v>
      </c>
      <c r="AB698" s="119">
        <f>0.001*Observaciones!$F697*Escenarios!$E$9</f>
        <v>0</v>
      </c>
      <c r="AC698" s="119">
        <f>Observaciones!$I697</f>
        <v>0</v>
      </c>
      <c r="AD698" s="119">
        <f>MIN(0.0005*ETo!$M697*Escenarios!$E$9*(AH697/Constantes!$E$27)^(2/3),AH697+Z698+AA698+AB698+AC698)</f>
        <v>3.4589184185377464</v>
      </c>
      <c r="AE698" s="119">
        <f>MIN(Constantes!$E$26*(AH697/Constantes!$E$27)^(2/3),AH697+Z698+AA698+AB698+AC698-AD698)</f>
        <v>12.354334699742376</v>
      </c>
      <c r="AF698" s="119">
        <f>MIN(Entradas!$E$20,AH697+Z698+AA698+AB698+AC698-AD698-AE698)</f>
        <v>1</v>
      </c>
      <c r="AG698" s="119">
        <f>MAX(0,AH697+Z698+AA698+AB698+AC698-AD698-AE698-AF698-Constantes!$E$27)</f>
        <v>0</v>
      </c>
      <c r="AH698" s="119">
        <f t="shared" si="93"/>
        <v>3219.8147838648138</v>
      </c>
      <c r="AI698" s="119">
        <f>(Escenarios!$E$11*S698+0.1*AD698)/(Escenarios!$E$12)</f>
        <v>2.1631247241416806E-2</v>
      </c>
      <c r="AJ698" s="119">
        <f>AG698/10/Escenarios!$E$12</f>
        <v>0</v>
      </c>
      <c r="AK698" s="119">
        <f>(Escenarios!$E$11*U698+0.1*AE698)/(Escenarios!$E$12)</f>
        <v>3.5298099142121078E-2</v>
      </c>
      <c r="AL698" s="121">
        <f t="shared" si="94"/>
        <v>84.633392854487198</v>
      </c>
      <c r="AM698" s="121">
        <f>MAX(0,(AL698-Constantes!$D$13)*(1-EXP(-Constantes!$D$23)))</f>
        <v>0.30485161252145632</v>
      </c>
      <c r="AN698" s="121">
        <f>AJ698+W698*Escenarios!$E$11/Escenarios!$E$12+AM698</f>
        <v>0.30488926569383706</v>
      </c>
      <c r="AO698" s="121">
        <f>0.0526*AJ698*Observaciones!$F697^1.218</f>
        <v>0</v>
      </c>
      <c r="AP698" s="121">
        <f>AO698*Constantes!$E$38</f>
        <v>0</v>
      </c>
      <c r="AQ698" s="121">
        <f t="shared" si="95"/>
        <v>0</v>
      </c>
      <c r="AR698" s="15"/>
      <c r="AS698" s="74">
        <v>692</v>
      </c>
      <c r="AT698" s="146">
        <f>ETo!$I697*((1-Constantes!$F$19)*ETo!$K697+ETo!$L697)</f>
        <v>1.8823624360058944</v>
      </c>
      <c r="AU698" s="121">
        <f>MIN(AT698*Constantes!$F$17,0.8*(AX697+Observaciones!$F697-AV698-AW698-Constantes!$D$14))</f>
        <v>1.1918893089733729E-2</v>
      </c>
      <c r="AV698" s="121">
        <f>IF(Observaciones!$F697&gt;0.05*Constantes!$F$18,((Observaciones!$F697-0.05*Constantes!$F$18)^2)/(Observaciones!$F697+0.95*Constantes!$F$18),0)</f>
        <v>0</v>
      </c>
      <c r="AW698" s="121">
        <f>MAX(0,AX697+Observaciones!$F697-AV698-Constantes!$D$13)</f>
        <v>0</v>
      </c>
      <c r="AX698" s="121">
        <f>AX697+Observaciones!$F697-AV698-AU698-AW698-AY697</f>
        <v>25.502774609618339</v>
      </c>
      <c r="AY698" s="121">
        <f>MAX(0,(AX698-Constantes!$D$14)*(1-EXP(-Constantes!$D$22)))</f>
        <v>3.8198870531185477E-5</v>
      </c>
      <c r="AZ698" s="119">
        <f>AZ697+(Entradas!$F$19*AW698-BA697)/(800*Entradas!$D$44)</f>
        <v>0</v>
      </c>
      <c r="BA698" s="119">
        <f>8000*Entradas!$D$45*AZ698/Constantes!$F$32</f>
        <v>0</v>
      </c>
      <c r="BB698" s="119">
        <f>10*Escenarios!$F$11*AV698</f>
        <v>0</v>
      </c>
      <c r="BC698" s="119">
        <f>10*Escenarios!$F$11*BA698</f>
        <v>0</v>
      </c>
      <c r="BD698" s="119">
        <f>0.001*Observaciones!$F697*Escenarios!$F$9</f>
        <v>0</v>
      </c>
      <c r="BE698" s="119">
        <f>Observaciones!$I697</f>
        <v>0</v>
      </c>
      <c r="BF698" s="119">
        <f>MIN(0.0005*ETo!$M697*Escenarios!$F$9*(BJ697/Constantes!$F$27)^(2/3),BJ697+BB698+BE698+BC698+BD698)</f>
        <v>0.45269609794906301</v>
      </c>
      <c r="BG698" s="119">
        <f>MIN(Constantes!$F$26*(BJ697/Constantes!$F$27)^(2/3),BJ697+BB698+BC698+BD698+BE698-BF698)</f>
        <v>1.6169098066482919</v>
      </c>
      <c r="BH698" s="119">
        <f>MIN(Entradas!$F$20,BJ697+BB698+BC698+BD698+BE698-BF698-BG698)</f>
        <v>1</v>
      </c>
      <c r="BI698" s="119">
        <f>MAX(0,BJ697+BB698+BC698+BD698+BE698-BF698-BG698-BH698-Constantes!$F$27)</f>
        <v>0</v>
      </c>
      <c r="BJ698" s="119">
        <f t="shared" si="96"/>
        <v>16.086289324507423</v>
      </c>
      <c r="BK698" s="119">
        <f>(Escenarios!$F$11*AU698+0.1*BF698)/(Escenarios!$F$12)</f>
        <v>1.2531230907317696E-2</v>
      </c>
      <c r="BL698" s="119">
        <f>BI698/10/Escenarios!$F$12</f>
        <v>0</v>
      </c>
      <c r="BM698" s="119">
        <f>(Escenarios!$F$11*AW698+0.1*BG698)/(Escenarios!$F$12)</f>
        <v>4.6197423047094057E-3</v>
      </c>
      <c r="BN698" s="121">
        <f t="shared" si="97"/>
        <v>86.887672751641063</v>
      </c>
      <c r="BO698" s="121">
        <f>MAX(0,(BN698-Constantes!$D$13)*(1-EXP(-Constantes!$D$23)))</f>
        <v>0.32042306119724484</v>
      </c>
      <c r="BP698" s="121">
        <f>BL698+AY698*Escenarios!$F$11/Escenarios!$F$12+BO698</f>
        <v>0.32045907727517425</v>
      </c>
      <c r="BQ698" s="121">
        <f>0.0526*BL698*Observaciones!$F697^1.218</f>
        <v>0</v>
      </c>
      <c r="BR698" s="121">
        <f>BQ698*Constantes!$F$38</f>
        <v>0</v>
      </c>
      <c r="BS698" s="121">
        <f t="shared" si="98"/>
        <v>0</v>
      </c>
      <c r="BT698" s="15"/>
      <c r="BU698" s="74">
        <v>692</v>
      </c>
      <c r="BV698" s="75">
        <f>0.0526*Observaciones!$F697^2.218</f>
        <v>0</v>
      </c>
      <c r="BW698" s="75">
        <f>IF(Observaciones!$F697&gt;0.05*$CA$7,((Observaciones!$F697-0.05*$CA$7)^2)/(Observaciones!$F697+0.95*$CA$7),0)</f>
        <v>0</v>
      </c>
      <c r="BX698" s="75">
        <f>0.0526*BW698*Observaciones!$F697^1.218</f>
        <v>0</v>
      </c>
      <c r="BY698" s="27"/>
      <c r="BZ698" s="27"/>
      <c r="CA698" s="103"/>
      <c r="CB698" s="37"/>
    </row>
    <row r="699" spans="2:80" s="2" customFormat="1" ht="14.5" x14ac:dyDescent="0.35">
      <c r="B699" s="36"/>
      <c r="C699" s="74">
        <v>693</v>
      </c>
      <c r="D699" s="146">
        <f>ETo!$I698*((1-Constantes!$D$19)*ETo!$K698+ETo!$L698)</f>
        <v>1.9246626822877402</v>
      </c>
      <c r="E699" s="75">
        <f>MIN(D699*Constantes!$D$17,0.8*(H698+Observaciones!$F698-F699-G699-Constantes!$D$14))</f>
        <v>2.2196876946679821E-3</v>
      </c>
      <c r="F699" s="75">
        <f>IF(Observaciones!$F698&gt;0.05*Constantes!$D$18,((Observaciones!$F698-0.05*Constantes!$D$18)^2)/(Observaciones!$F698+0.95*Constantes!$D$18),0)</f>
        <v>0</v>
      </c>
      <c r="G699" s="75">
        <f>MAX(0,H698+Observaciones!$F698-F699-Constantes!$D$13)</f>
        <v>0</v>
      </c>
      <c r="H699" s="75">
        <f>H698+Observaciones!$F698-F699-E699-G699-I698</f>
        <v>25.500516723053138</v>
      </c>
      <c r="I699" s="75">
        <f>MAX(0,(H699-Constantes!$D$14)*(1-EXP(-Constantes!$D$22)))</f>
        <v>7.1138789676015766E-6</v>
      </c>
      <c r="J699" s="75">
        <f t="shared" si="90"/>
        <v>78.407126753199407</v>
      </c>
      <c r="K699" s="75">
        <f>MAX(0,(J699-Constantes!$D$13)*(1-EXP(-Constantes!$D$23)))</f>
        <v>0.26184365101658241</v>
      </c>
      <c r="L699" s="75">
        <f t="shared" si="91"/>
        <v>0.26185076489555004</v>
      </c>
      <c r="M699" s="75">
        <f>0.0526*F699*Observaciones!$F698^1.218</f>
        <v>0</v>
      </c>
      <c r="N699" s="75">
        <f>M699*Constantes!$D$38</f>
        <v>0</v>
      </c>
      <c r="O699" s="75">
        <f t="shared" si="92"/>
        <v>0</v>
      </c>
      <c r="P699" s="15"/>
      <c r="Q699" s="120">
        <v>693</v>
      </c>
      <c r="R699" s="146">
        <f>ETo!$I698*((1-Constantes!$E$19)*ETo!$K698+ETo!$L698)</f>
        <v>1.9249287510662205</v>
      </c>
      <c r="S699" s="121">
        <f>MIN(R699*Constantes!$E$17,0.8*(V698+Observaciones!$F698-T699-U699-Constantes!$D$14))</f>
        <v>2.2196876946679821E-3</v>
      </c>
      <c r="T699" s="121">
        <f>IF(Observaciones!$F698&gt;0.05*Constantes!$E$18,((Observaciones!$F698-0.05*Constantes!$E$18)^2)/(Observaciones!$F698+0.95*Constantes!$E$18),0)</f>
        <v>0</v>
      </c>
      <c r="U699" s="121">
        <f>MAX(0,V698+Observaciones!$F698-T699-Constantes!$D$13)</f>
        <v>0</v>
      </c>
      <c r="V699" s="121">
        <f>V698+Observaciones!$F698-T699-S699-U699-W698</f>
        <v>25.500516723053138</v>
      </c>
      <c r="W699" s="121">
        <f>MAX(0,(V699-Constantes!$D$14)*(1-EXP(-Constantes!$D$22)))</f>
        <v>7.1138789676015766E-6</v>
      </c>
      <c r="X699" s="119">
        <f>X698+(Entradas!$E$19*U699-Y698)/(800*Entradas!$D$44)</f>
        <v>0</v>
      </c>
      <c r="Y699" s="119">
        <f>8000*Entradas!$D$45*X699/Constantes!$E$32</f>
        <v>0</v>
      </c>
      <c r="Z699" s="119">
        <f>10*Escenarios!$E$11*T699</f>
        <v>0</v>
      </c>
      <c r="AA699" s="119">
        <f>10*Escenarios!$E$11*Y699</f>
        <v>0</v>
      </c>
      <c r="AB699" s="119">
        <f>0.001*Observaciones!$F698*Escenarios!$E$9</f>
        <v>0</v>
      </c>
      <c r="AC699" s="119">
        <f>Observaciones!$I698</f>
        <v>0</v>
      </c>
      <c r="AD699" s="119">
        <f>MIN(0.0005*ETo!$M698*Escenarios!$E$9*(AH698/Constantes!$E$27)^(2/3),AH698+Z699+AA699+AB699+AC699)</f>
        <v>3.5269985491508491</v>
      </c>
      <c r="AE699" s="119">
        <f>MIN(Constantes!$E$26*(AH698/Constantes!$E$27)^(2/3),AH698+Z699+AA699+AB699+AC699-AD699)</f>
        <v>12.311513012602525</v>
      </c>
      <c r="AF699" s="119">
        <f>MIN(Entradas!$E$20,AH698+Z699+AA699+AB699+AC699-AD699-AE699)</f>
        <v>1</v>
      </c>
      <c r="AG699" s="119">
        <f>MAX(0,AH698+Z699+AA699+AB699+AC699-AD699-AE699-AF699-Constantes!$E$27)</f>
        <v>0</v>
      </c>
      <c r="AH699" s="119">
        <f t="shared" si="93"/>
        <v>3202.9762723030603</v>
      </c>
      <c r="AI699" s="119">
        <f>(Escenarios!$E$11*S699+0.1*AD699)/(Escenarios!$E$12)</f>
        <v>1.2265116582318009E-2</v>
      </c>
      <c r="AJ699" s="119">
        <f>AG699/10/Escenarios!$E$12</f>
        <v>0</v>
      </c>
      <c r="AK699" s="119">
        <f>(Escenarios!$E$11*U699+0.1*AE699)/(Escenarios!$E$12)</f>
        <v>3.5175751464578645E-2</v>
      </c>
      <c r="AL699" s="121">
        <f t="shared" si="94"/>
        <v>84.363716993430316</v>
      </c>
      <c r="AM699" s="121">
        <f>MAX(0,(AL699-Constantes!$D$13)*(1-EXP(-Constantes!$D$23)))</f>
        <v>0.30298882528068466</v>
      </c>
      <c r="AN699" s="121">
        <f>AJ699+W699*Escenarios!$E$11/Escenarios!$E$12+AM699</f>
        <v>0.30299583753280984</v>
      </c>
      <c r="AO699" s="121">
        <f>0.0526*AJ699*Observaciones!$F698^1.218</f>
        <v>0</v>
      </c>
      <c r="AP699" s="121">
        <f>AO699*Constantes!$E$38</f>
        <v>0</v>
      </c>
      <c r="AQ699" s="121">
        <f t="shared" si="95"/>
        <v>0</v>
      </c>
      <c r="AR699" s="15"/>
      <c r="AS699" s="74">
        <v>693</v>
      </c>
      <c r="AT699" s="146">
        <f>ETo!$I698*((1-Constantes!$F$19)*ETo!$K698+ETo!$L698)</f>
        <v>1.9257753335432057</v>
      </c>
      <c r="AU699" s="121">
        <f>MIN(AT699*Constantes!$F$17,0.8*(AX698+Observaciones!$F698-AV699-AW699-Constantes!$D$14))</f>
        <v>2.2196876946679821E-3</v>
      </c>
      <c r="AV699" s="121">
        <f>IF(Observaciones!$F698&gt;0.05*Constantes!$F$18,((Observaciones!$F698-0.05*Constantes!$F$18)^2)/(Observaciones!$F698+0.95*Constantes!$F$18),0)</f>
        <v>0</v>
      </c>
      <c r="AW699" s="121">
        <f>MAX(0,AX698+Observaciones!$F698-AV699-Constantes!$D$13)</f>
        <v>0</v>
      </c>
      <c r="AX699" s="121">
        <f>AX698+Observaciones!$F698-AV699-AU699-AW699-AY698</f>
        <v>25.500516723053138</v>
      </c>
      <c r="AY699" s="121">
        <f>MAX(0,(AX699-Constantes!$D$14)*(1-EXP(-Constantes!$D$22)))</f>
        <v>7.1138789676015766E-6</v>
      </c>
      <c r="AZ699" s="119">
        <f>AZ698+(Entradas!$F$19*AW699-BA698)/(800*Entradas!$D$44)</f>
        <v>0</v>
      </c>
      <c r="BA699" s="119">
        <f>8000*Entradas!$D$45*AZ699/Constantes!$F$32</f>
        <v>0</v>
      </c>
      <c r="BB699" s="119">
        <f>10*Escenarios!$F$11*AV699</f>
        <v>0</v>
      </c>
      <c r="BC699" s="119">
        <f>10*Escenarios!$F$11*BA699</f>
        <v>0</v>
      </c>
      <c r="BD699" s="119">
        <f>0.001*Observaciones!$F698*Escenarios!$F$9</f>
        <v>0</v>
      </c>
      <c r="BE699" s="119">
        <f>Observaciones!$I698</f>
        <v>0</v>
      </c>
      <c r="BF699" s="119">
        <f>MIN(0.0005*ETo!$M698*Escenarios!$F$9*(BJ698/Constantes!$F$27)^(2/3),BJ698+BB699+BE699+BC699+BD699)</f>
        <v>0.41230183020741556</v>
      </c>
      <c r="BG699" s="119">
        <f>MIN(Constantes!$F$26*(BJ698/Constantes!$F$27)^(2/3),BJ698+BB699+BC699+BD699+BE699-BF699)</f>
        <v>1.439200860726334</v>
      </c>
      <c r="BH699" s="119">
        <f>MIN(Entradas!$F$20,BJ698+BB699+BC699+BD699+BE699-BF699-BG699)</f>
        <v>1</v>
      </c>
      <c r="BI699" s="119">
        <f>MAX(0,BJ698+BB699+BC699+BD699+BE699-BF699-BG699-BH699-Constantes!$F$27)</f>
        <v>0</v>
      </c>
      <c r="BJ699" s="119">
        <f t="shared" si="96"/>
        <v>13.234786633573673</v>
      </c>
      <c r="BK699" s="119">
        <f>(Escenarios!$F$11*AU699+0.1*BF699)/(Escenarios!$F$12)</f>
        <v>3.2708536269938568E-3</v>
      </c>
      <c r="BL699" s="119">
        <f>BI699/10/Escenarios!$F$12</f>
        <v>0</v>
      </c>
      <c r="BM699" s="119">
        <f>(Escenarios!$F$11*AW699+0.1*BG699)/(Escenarios!$F$12)</f>
        <v>4.1120024592180976E-3</v>
      </c>
      <c r="BN699" s="121">
        <f t="shared" si="97"/>
        <v>86.571361692903039</v>
      </c>
      <c r="BO699" s="121">
        <f>MAX(0,(BN699-Constantes!$D$13)*(1-EXP(-Constantes!$D$23)))</f>
        <v>0.31823814111569593</v>
      </c>
      <c r="BP699" s="121">
        <f>BL699+AY699*Escenarios!$F$11/Escenarios!$F$12+BO699</f>
        <v>0.31824484848729395</v>
      </c>
      <c r="BQ699" s="121">
        <f>0.0526*BL699*Observaciones!$F698^1.218</f>
        <v>0</v>
      </c>
      <c r="BR699" s="121">
        <f>BQ699*Constantes!$F$38</f>
        <v>0</v>
      </c>
      <c r="BS699" s="121">
        <f t="shared" si="98"/>
        <v>0</v>
      </c>
      <c r="BT699" s="15"/>
      <c r="BU699" s="74">
        <v>693</v>
      </c>
      <c r="BV699" s="75">
        <f>0.0526*Observaciones!$F698^2.218</f>
        <v>0</v>
      </c>
      <c r="BW699" s="75">
        <f>IF(Observaciones!$F698&gt;0.05*$CA$7,((Observaciones!$F698-0.05*$CA$7)^2)/(Observaciones!$F698+0.95*$CA$7),0)</f>
        <v>0</v>
      </c>
      <c r="BX699" s="75">
        <f>0.0526*BW699*Observaciones!$F698^1.218</f>
        <v>0</v>
      </c>
      <c r="BY699" s="27"/>
      <c r="BZ699" s="27"/>
      <c r="CA699" s="103"/>
      <c r="CB699" s="37"/>
    </row>
    <row r="700" spans="2:80" s="2" customFormat="1" ht="14.5" x14ac:dyDescent="0.35">
      <c r="B700" s="36"/>
      <c r="C700" s="74">
        <v>694</v>
      </c>
      <c r="D700" s="146">
        <f>ETo!$I699*((1-Constantes!$D$19)*ETo!$K699+ETo!$L699)</f>
        <v>1.9572777481619852</v>
      </c>
      <c r="E700" s="75">
        <f>MIN(D700*Constantes!$D$17,0.8*(H699+Observaciones!$F699-F700-G700-Constantes!$D$14))</f>
        <v>4.133784425079057E-4</v>
      </c>
      <c r="F700" s="75">
        <f>IF(Observaciones!$F699&gt;0.05*Constantes!$D$18,((Observaciones!$F699-0.05*Constantes!$D$18)^2)/(Observaciones!$F699+0.95*Constantes!$D$18),0)</f>
        <v>0</v>
      </c>
      <c r="G700" s="75">
        <f>MAX(0,H699+Observaciones!$F699-F700-Constantes!$D$13)</f>
        <v>0</v>
      </c>
      <c r="H700" s="75">
        <f>H699+Observaciones!$F699-F700-E700-G700-I699</f>
        <v>25.500096230731661</v>
      </c>
      <c r="I700" s="75">
        <f>MAX(0,(H700-Constantes!$D$14)*(1-EXP(-Constantes!$D$22)))</f>
        <v>1.324836919542003E-6</v>
      </c>
      <c r="J700" s="75">
        <f t="shared" si="90"/>
        <v>78.14528310218283</v>
      </c>
      <c r="K700" s="75">
        <f>MAX(0,(J700-Constantes!$D$13)*(1-EXP(-Constantes!$D$23)))</f>
        <v>0.26003496480240224</v>
      </c>
      <c r="L700" s="75">
        <f t="shared" si="91"/>
        <v>0.26003628963932179</v>
      </c>
      <c r="M700" s="75">
        <f>0.0526*F700*Observaciones!$F699^1.218</f>
        <v>0</v>
      </c>
      <c r="N700" s="75">
        <f>M700*Constantes!$D$38</f>
        <v>0</v>
      </c>
      <c r="O700" s="75">
        <f t="shared" si="92"/>
        <v>0</v>
      </c>
      <c r="P700" s="15"/>
      <c r="Q700" s="120">
        <v>694</v>
      </c>
      <c r="R700" s="146">
        <f>ETo!$I699*((1-Constantes!$E$19)*ETo!$K699+ETo!$L699)</f>
        <v>1.9575484844021589</v>
      </c>
      <c r="S700" s="121">
        <f>MIN(R700*Constantes!$E$17,0.8*(V699+Observaciones!$F699-T700-U700-Constantes!$D$14))</f>
        <v>4.133784425079057E-4</v>
      </c>
      <c r="T700" s="121">
        <f>IF(Observaciones!$F699&gt;0.05*Constantes!$E$18,((Observaciones!$F699-0.05*Constantes!$E$18)^2)/(Observaciones!$F699+0.95*Constantes!$E$18),0)</f>
        <v>0</v>
      </c>
      <c r="U700" s="121">
        <f>MAX(0,V699+Observaciones!$F699-T700-Constantes!$D$13)</f>
        <v>0</v>
      </c>
      <c r="V700" s="121">
        <f>V699+Observaciones!$F699-T700-S700-U700-W699</f>
        <v>25.500096230731661</v>
      </c>
      <c r="W700" s="121">
        <f>MAX(0,(V700-Constantes!$D$14)*(1-EXP(-Constantes!$D$22)))</f>
        <v>1.324836919542003E-6</v>
      </c>
      <c r="X700" s="119">
        <f>X699+(Entradas!$E$19*U700-Y699)/(800*Entradas!$D$44)</f>
        <v>0</v>
      </c>
      <c r="Y700" s="119">
        <f>8000*Entradas!$D$45*X700/Constantes!$E$32</f>
        <v>0</v>
      </c>
      <c r="Z700" s="119">
        <f>10*Escenarios!$E$11*T700</f>
        <v>0</v>
      </c>
      <c r="AA700" s="119">
        <f>10*Escenarios!$E$11*Y700</f>
        <v>0</v>
      </c>
      <c r="AB700" s="119">
        <f>0.001*Observaciones!$F699*Escenarios!$E$9</f>
        <v>0</v>
      </c>
      <c r="AC700" s="119">
        <f>Observaciones!$I699</f>
        <v>0</v>
      </c>
      <c r="AD700" s="119">
        <f>MIN(0.0005*ETo!$M699*Escenarios!$E$9*(AH699/Constantes!$E$27)^(2/3),AH699+Z700+AA700+AB700+AC700)</f>
        <v>3.5745864776987077</v>
      </c>
      <c r="AE700" s="119">
        <f>MIN(Constantes!$E$26*(AH699/Constantes!$E$27)^(2/3),AH699+Z700+AA700+AB700+AC700-AD700)</f>
        <v>12.268552225421413</v>
      </c>
      <c r="AF700" s="119">
        <f>MIN(Entradas!$E$20,AH699+Z700+AA700+AB700+AC700-AD700-AE700)</f>
        <v>1</v>
      </c>
      <c r="AG700" s="119">
        <f>MAX(0,AH699+Z700+AA700+AB700+AC700-AD700-AE700-AF700-Constantes!$E$27)</f>
        <v>0</v>
      </c>
      <c r="AH700" s="119">
        <f t="shared" si="93"/>
        <v>3186.1331335999403</v>
      </c>
      <c r="AI700" s="119">
        <f>(Escenarios!$E$11*S700+0.1*AD700)/(Escenarios!$E$12)</f>
        <v>1.0620577258182672E-2</v>
      </c>
      <c r="AJ700" s="119">
        <f>AG700/10/Escenarios!$E$12</f>
        <v>0</v>
      </c>
      <c r="AK700" s="119">
        <f>(Escenarios!$E$11*U700+0.1*AE700)/(Escenarios!$E$12)</f>
        <v>3.5053006358346898E-2</v>
      </c>
      <c r="AL700" s="121">
        <f t="shared" si="94"/>
        <v>84.095781174507991</v>
      </c>
      <c r="AM700" s="121">
        <f>MAX(0,(AL700-Constantes!$D$13)*(1-EXP(-Constantes!$D$23)))</f>
        <v>0.30113805738889721</v>
      </c>
      <c r="AN700" s="121">
        <f>AJ700+W700*Escenarios!$E$11/Escenarios!$E$12+AM700</f>
        <v>0.30113936329957502</v>
      </c>
      <c r="AO700" s="121">
        <f>0.0526*AJ700*Observaciones!$F699^1.218</f>
        <v>0</v>
      </c>
      <c r="AP700" s="121">
        <f>AO700*Constantes!$E$38</f>
        <v>0</v>
      </c>
      <c r="AQ700" s="121">
        <f t="shared" si="95"/>
        <v>0</v>
      </c>
      <c r="AR700" s="15"/>
      <c r="AS700" s="74">
        <v>694</v>
      </c>
      <c r="AT700" s="146">
        <f>ETo!$I699*((1-Constantes!$F$19)*ETo!$K699+ETo!$L699)</f>
        <v>1.9584099178936221</v>
      </c>
      <c r="AU700" s="121">
        <f>MIN(AT700*Constantes!$F$17,0.8*(AX699+Observaciones!$F699-AV700-AW700-Constantes!$D$14))</f>
        <v>4.133784425079057E-4</v>
      </c>
      <c r="AV700" s="121">
        <f>IF(Observaciones!$F699&gt;0.05*Constantes!$F$18,((Observaciones!$F699-0.05*Constantes!$F$18)^2)/(Observaciones!$F699+0.95*Constantes!$F$18),0)</f>
        <v>0</v>
      </c>
      <c r="AW700" s="121">
        <f>MAX(0,AX699+Observaciones!$F699-AV700-Constantes!$D$13)</f>
        <v>0</v>
      </c>
      <c r="AX700" s="121">
        <f>AX699+Observaciones!$F699-AV700-AU700-AW700-AY699</f>
        <v>25.500096230731661</v>
      </c>
      <c r="AY700" s="121">
        <f>MAX(0,(AX700-Constantes!$D$14)*(1-EXP(-Constantes!$D$22)))</f>
        <v>1.324836919542003E-6</v>
      </c>
      <c r="AZ700" s="119">
        <f>AZ699+(Entradas!$F$19*AW700-BA699)/(800*Entradas!$D$44)</f>
        <v>0</v>
      </c>
      <c r="BA700" s="119">
        <f>8000*Entradas!$D$45*AZ700/Constantes!$F$32</f>
        <v>0</v>
      </c>
      <c r="BB700" s="119">
        <f>10*Escenarios!$F$11*AV700</f>
        <v>0</v>
      </c>
      <c r="BC700" s="119">
        <f>10*Escenarios!$F$11*BA700</f>
        <v>0</v>
      </c>
      <c r="BD700" s="119">
        <f>0.001*Observaciones!$F699*Escenarios!$F$9</f>
        <v>0</v>
      </c>
      <c r="BE700" s="119">
        <f>Observaciones!$I699</f>
        <v>0</v>
      </c>
      <c r="BF700" s="119">
        <f>MIN(0.0005*ETo!$M699*Escenarios!$F$9*(BJ699/Constantes!$F$27)^(2/3),BJ699+BB700+BE700+BC700+BD700)</f>
        <v>0.36818092229174898</v>
      </c>
      <c r="BG700" s="119">
        <f>MIN(Constantes!$F$26*(BJ699/Constantes!$F$27)^(2/3),BJ699+BB700+BC700+BD700+BE700-BF700)</f>
        <v>1.2636557827657273</v>
      </c>
      <c r="BH700" s="119">
        <f>MIN(Entradas!$F$20,BJ699+BB700+BC700+BD700+BE700-BF700-BG700)</f>
        <v>1</v>
      </c>
      <c r="BI700" s="119">
        <f>MAX(0,BJ699+BB700+BC700+BD700+BE700-BF700-BG700-BH700-Constantes!$F$27)</f>
        <v>0</v>
      </c>
      <c r="BJ700" s="119">
        <f t="shared" si="96"/>
        <v>10.602949928516196</v>
      </c>
      <c r="BK700" s="119">
        <f>(Escenarios!$F$11*AU700+0.1*BF700)/(Escenarios!$F$12)</f>
        <v>1.4417023094838797E-3</v>
      </c>
      <c r="BL700" s="119">
        <f>BI700/10/Escenarios!$F$12</f>
        <v>0</v>
      </c>
      <c r="BM700" s="119">
        <f>(Escenarios!$F$11*AW700+0.1*BG700)/(Escenarios!$F$12)</f>
        <v>3.6104450936163641E-3</v>
      </c>
      <c r="BN700" s="121">
        <f t="shared" si="97"/>
        <v>86.256733996880953</v>
      </c>
      <c r="BO700" s="121">
        <f>MAX(0,(BN700-Constantes!$D$13)*(1-EXP(-Constantes!$D$23)))</f>
        <v>0.31606484886978853</v>
      </c>
      <c r="BP700" s="121">
        <f>BL700+AY700*Escenarios!$F$11/Escenarios!$F$12+BO700</f>
        <v>0.31606609800174124</v>
      </c>
      <c r="BQ700" s="121">
        <f>0.0526*BL700*Observaciones!$F699^1.218</f>
        <v>0</v>
      </c>
      <c r="BR700" s="121">
        <f>BQ700*Constantes!$F$38</f>
        <v>0</v>
      </c>
      <c r="BS700" s="121">
        <f t="shared" si="98"/>
        <v>0</v>
      </c>
      <c r="BT700" s="15"/>
      <c r="BU700" s="74">
        <v>694</v>
      </c>
      <c r="BV700" s="75">
        <f>0.0526*Observaciones!$F699^2.218</f>
        <v>0</v>
      </c>
      <c r="BW700" s="75">
        <f>IF(Observaciones!$F699&gt;0.05*$CA$7,((Observaciones!$F699-0.05*$CA$7)^2)/(Observaciones!$F699+0.95*$CA$7),0)</f>
        <v>0</v>
      </c>
      <c r="BX700" s="75">
        <f>0.0526*BW700*Observaciones!$F699^1.218</f>
        <v>0</v>
      </c>
      <c r="BY700" s="27"/>
      <c r="BZ700" s="27"/>
      <c r="CA700" s="103"/>
      <c r="CB700" s="37"/>
    </row>
    <row r="701" spans="2:80" s="2" customFormat="1" ht="14.5" x14ac:dyDescent="0.35">
      <c r="B701" s="36"/>
      <c r="C701" s="74">
        <v>695</v>
      </c>
      <c r="D701" s="146">
        <f>ETo!$I700*((1-Constantes!$D$19)*ETo!$K700+ETo!$L700)</f>
        <v>2.048949358895682</v>
      </c>
      <c r="E701" s="75">
        <f>MIN(D701*Constantes!$D$17,0.8*(H700+Observaciones!$F700-F701-G701-Constantes!$D$14))</f>
        <v>7.6984585325590168E-5</v>
      </c>
      <c r="F701" s="75">
        <f>IF(Observaciones!$F700&gt;0.05*Constantes!$D$18,((Observaciones!$F700-0.05*Constantes!$D$18)^2)/(Observaciones!$F700+0.95*Constantes!$D$18),0)</f>
        <v>0</v>
      </c>
      <c r="G701" s="75">
        <f>MAX(0,H700+Observaciones!$F700-F701-Constantes!$D$13)</f>
        <v>0</v>
      </c>
      <c r="H701" s="75">
        <f>H700+Observaciones!$F700-F701-E701-G701-I700</f>
        <v>25.500017921309414</v>
      </c>
      <c r="I701" s="75">
        <f>MAX(0,(H701-Constantes!$D$14)*(1-EXP(-Constantes!$D$22)))</f>
        <v>2.4672796252298875E-7</v>
      </c>
      <c r="J701" s="75">
        <f t="shared" si="90"/>
        <v>77.88524813738043</v>
      </c>
      <c r="K701" s="75">
        <f>MAX(0,(J701-Constantes!$D$13)*(1-EXP(-Constantes!$D$23)))</f>
        <v>0.25823877209649942</v>
      </c>
      <c r="L701" s="75">
        <f t="shared" si="91"/>
        <v>0.25823901882446193</v>
      </c>
      <c r="M701" s="75">
        <f>0.0526*F701*Observaciones!$F700^1.218</f>
        <v>0</v>
      </c>
      <c r="N701" s="75">
        <f>M701*Constantes!$D$38</f>
        <v>0</v>
      </c>
      <c r="O701" s="75">
        <f t="shared" si="92"/>
        <v>0</v>
      </c>
      <c r="P701" s="15"/>
      <c r="Q701" s="120">
        <v>695</v>
      </c>
      <c r="R701" s="146">
        <f>ETo!$I700*((1-Constantes!$E$19)*ETo!$K700+ETo!$L700)</f>
        <v>2.0492330536185985</v>
      </c>
      <c r="S701" s="121">
        <f>MIN(R701*Constantes!$E$17,0.8*(V700+Observaciones!$F700-T701-U701-Constantes!$D$14))</f>
        <v>7.6984585325590168E-5</v>
      </c>
      <c r="T701" s="121">
        <f>IF(Observaciones!$F700&gt;0.05*Constantes!$E$18,((Observaciones!$F700-0.05*Constantes!$E$18)^2)/(Observaciones!$F700+0.95*Constantes!$E$18),0)</f>
        <v>0</v>
      </c>
      <c r="U701" s="121">
        <f>MAX(0,V700+Observaciones!$F700-T701-Constantes!$D$13)</f>
        <v>0</v>
      </c>
      <c r="V701" s="121">
        <f>V700+Observaciones!$F700-T701-S701-U701-W700</f>
        <v>25.500017921309414</v>
      </c>
      <c r="W701" s="121">
        <f>MAX(0,(V701-Constantes!$D$14)*(1-EXP(-Constantes!$D$22)))</f>
        <v>2.4672796252298875E-7</v>
      </c>
      <c r="X701" s="119">
        <f>X700+(Entradas!$E$19*U701-Y700)/(800*Entradas!$D$44)</f>
        <v>0</v>
      </c>
      <c r="Y701" s="119">
        <f>8000*Entradas!$D$45*X701/Constantes!$E$32</f>
        <v>0</v>
      </c>
      <c r="Z701" s="119">
        <f>10*Escenarios!$E$11*T701</f>
        <v>0</v>
      </c>
      <c r="AA701" s="119">
        <f>10*Escenarios!$E$11*Y701</f>
        <v>0</v>
      </c>
      <c r="AB701" s="119">
        <f>0.001*Observaciones!$F700*Escenarios!$E$9</f>
        <v>0</v>
      </c>
      <c r="AC701" s="119">
        <f>Observaciones!$I700</f>
        <v>0</v>
      </c>
      <c r="AD701" s="119">
        <f>MIN(0.0005*ETo!$M700*Escenarios!$E$9*(AH700/Constantes!$E$27)^(2/3),AH700+Z701+AA701+AB701+AC701)</f>
        <v>3.7294635419175379</v>
      </c>
      <c r="AE701" s="119">
        <f>MIN(Constantes!$E$26*(AH700/Constantes!$E$27)^(2/3),AH700+Z701+AA701+AB701+AC701-AD701)</f>
        <v>12.2255042516076</v>
      </c>
      <c r="AF701" s="119">
        <f>MIN(Entradas!$E$20,AH700+Z701+AA701+AB701+AC701-AD701-AE701)</f>
        <v>1</v>
      </c>
      <c r="AG701" s="119">
        <f>MAX(0,AH700+Z701+AA701+AB701+AC701-AD701-AE701-AF701-Constantes!$E$27)</f>
        <v>0</v>
      </c>
      <c r="AH701" s="119">
        <f t="shared" si="93"/>
        <v>3169.1781658064151</v>
      </c>
      <c r="AI701" s="119">
        <f>(Escenarios!$E$11*S701+0.1*AD701)/(Escenarios!$E$12)</f>
        <v>1.0731494925299619E-2</v>
      </c>
      <c r="AJ701" s="119">
        <f>AG701/10/Escenarios!$E$12</f>
        <v>0</v>
      </c>
      <c r="AK701" s="119">
        <f>(Escenarios!$E$11*U701+0.1*AE701)/(Escenarios!$E$12)</f>
        <v>3.4930012147450284E-2</v>
      </c>
      <c r="AL701" s="121">
        <f t="shared" si="94"/>
        <v>83.829573129266549</v>
      </c>
      <c r="AM701" s="121">
        <f>MAX(0,(AL701-Constantes!$D$13)*(1-EXP(-Constantes!$D$23)))</f>
        <v>0.29929922410169418</v>
      </c>
      <c r="AN701" s="121">
        <f>AJ701+W701*Escenarios!$E$11/Escenarios!$E$12+AM701</f>
        <v>0.29929946730497153</v>
      </c>
      <c r="AO701" s="121">
        <f>0.0526*AJ701*Observaciones!$F700^1.218</f>
        <v>0</v>
      </c>
      <c r="AP701" s="121">
        <f>AO701*Constantes!$E$38</f>
        <v>0</v>
      </c>
      <c r="AQ701" s="121">
        <f t="shared" si="95"/>
        <v>0</v>
      </c>
      <c r="AR701" s="15"/>
      <c r="AS701" s="74">
        <v>695</v>
      </c>
      <c r="AT701" s="146">
        <f>ETo!$I700*((1-Constantes!$F$19)*ETo!$K700+ETo!$L700)</f>
        <v>2.0501357186460627</v>
      </c>
      <c r="AU701" s="121">
        <f>MIN(AT701*Constantes!$F$17,0.8*(AX700+Observaciones!$F700-AV701-AW701-Constantes!$D$14))</f>
        <v>7.6984585325590168E-5</v>
      </c>
      <c r="AV701" s="121">
        <f>IF(Observaciones!$F700&gt;0.05*Constantes!$F$18,((Observaciones!$F700-0.05*Constantes!$F$18)^2)/(Observaciones!$F700+0.95*Constantes!$F$18),0)</f>
        <v>0</v>
      </c>
      <c r="AW701" s="121">
        <f>MAX(0,AX700+Observaciones!$F700-AV701-Constantes!$D$13)</f>
        <v>0</v>
      </c>
      <c r="AX701" s="121">
        <f>AX700+Observaciones!$F700-AV701-AU701-AW701-AY700</f>
        <v>25.500017921309414</v>
      </c>
      <c r="AY701" s="121">
        <f>MAX(0,(AX701-Constantes!$D$14)*(1-EXP(-Constantes!$D$22)))</f>
        <v>2.4672796252298875E-7</v>
      </c>
      <c r="AZ701" s="119">
        <f>AZ700+(Entradas!$F$19*AW701-BA700)/(800*Entradas!$D$44)</f>
        <v>0</v>
      </c>
      <c r="BA701" s="119">
        <f>8000*Entradas!$D$45*AZ701/Constantes!$F$32</f>
        <v>0</v>
      </c>
      <c r="BB701" s="119">
        <f>10*Escenarios!$F$11*AV701</f>
        <v>0</v>
      </c>
      <c r="BC701" s="119">
        <f>10*Escenarios!$F$11*BA701</f>
        <v>0</v>
      </c>
      <c r="BD701" s="119">
        <f>0.001*Observaciones!$F700*Escenarios!$F$9</f>
        <v>0</v>
      </c>
      <c r="BE701" s="119">
        <f>Observaciones!$I700</f>
        <v>0</v>
      </c>
      <c r="BF701" s="119">
        <f>MIN(0.0005*ETo!$M700*Escenarios!$F$9*(BJ700/Constantes!$F$27)^(2/3),BJ700+BB701+BE701+BC701+BD701)</f>
        <v>0.33251778967876133</v>
      </c>
      <c r="BG701" s="119">
        <f>MIN(Constantes!$F$26*(BJ700/Constantes!$F$27)^(2/3),BJ700+BB701+BC701+BD701+BE701-BF701)</f>
        <v>1.090022091853645</v>
      </c>
      <c r="BH701" s="119">
        <f>MIN(Entradas!$F$20,BJ700+BB701+BC701+BD701+BE701-BF701-BG701)</f>
        <v>1</v>
      </c>
      <c r="BI701" s="119">
        <f>MAX(0,BJ700+BB701+BC701+BD701+BE701-BF701-BG701-BH701-Constantes!$F$27)</f>
        <v>0</v>
      </c>
      <c r="BJ701" s="119">
        <f t="shared" si="96"/>
        <v>8.1804100469837913</v>
      </c>
      <c r="BK701" s="119">
        <f>(Escenarios!$F$11*AU701+0.1*BF701)/(Escenarios!$F$12)</f>
        <v>1.0226362938177318E-3</v>
      </c>
      <c r="BL701" s="119">
        <f>BI701/10/Escenarios!$F$12</f>
        <v>0</v>
      </c>
      <c r="BM701" s="119">
        <f>(Escenarios!$F$11*AW701+0.1*BG701)/(Escenarios!$F$12)</f>
        <v>3.1143488338675573E-3</v>
      </c>
      <c r="BN701" s="121">
        <f t="shared" si="97"/>
        <v>85.943783496845029</v>
      </c>
      <c r="BO701" s="121">
        <f>MAX(0,(BN701-Constantes!$D$13)*(1-EXP(-Constantes!$D$23)))</f>
        <v>0.31390314186280849</v>
      </c>
      <c r="BP701" s="121">
        <f>BL701+AY701*Escenarios!$F$11/Escenarios!$F$12+BO701</f>
        <v>0.31390337449203032</v>
      </c>
      <c r="BQ701" s="121">
        <f>0.0526*BL701*Observaciones!$F700^1.218</f>
        <v>0</v>
      </c>
      <c r="BR701" s="121">
        <f>BQ701*Constantes!$F$38</f>
        <v>0</v>
      </c>
      <c r="BS701" s="121">
        <f t="shared" si="98"/>
        <v>0</v>
      </c>
      <c r="BT701" s="15"/>
      <c r="BU701" s="74">
        <v>695</v>
      </c>
      <c r="BV701" s="75">
        <f>0.0526*Observaciones!$F700^2.218</f>
        <v>0</v>
      </c>
      <c r="BW701" s="75">
        <f>IF(Observaciones!$F700&gt;0.05*$CA$7,((Observaciones!$F700-0.05*$CA$7)^2)/(Observaciones!$F700+0.95*$CA$7),0)</f>
        <v>0</v>
      </c>
      <c r="BX701" s="75">
        <f>0.0526*BW701*Observaciones!$F700^1.218</f>
        <v>0</v>
      </c>
      <c r="BY701" s="27"/>
      <c r="BZ701" s="27"/>
      <c r="CA701" s="103"/>
      <c r="CB701" s="37"/>
    </row>
    <row r="702" spans="2:80" s="2" customFormat="1" ht="14.5" x14ac:dyDescent="0.35">
      <c r="B702" s="36"/>
      <c r="C702" s="74">
        <v>696</v>
      </c>
      <c r="D702" s="146">
        <f>ETo!$I701*((1-Constantes!$D$19)*ETo!$K701+ETo!$L701)</f>
        <v>1.9794275331961366</v>
      </c>
      <c r="E702" s="75">
        <f>MIN(D702*Constantes!$D$17,0.8*(H701+Observaciones!$F701-F702-G702-Constantes!$D$14))</f>
        <v>1.4337047528556469E-5</v>
      </c>
      <c r="F702" s="75">
        <f>IF(Observaciones!$F701&gt;0.05*Constantes!$D$18,((Observaciones!$F701-0.05*Constantes!$D$18)^2)/(Observaciones!$F701+0.95*Constantes!$D$18),0)</f>
        <v>0</v>
      </c>
      <c r="G702" s="75">
        <f>MAX(0,H701+Observaciones!$F701-F702-Constantes!$D$13)</f>
        <v>0</v>
      </c>
      <c r="H702" s="75">
        <f>H701+Observaciones!$F701-F702-E702-G702-I701</f>
        <v>25.500003337533922</v>
      </c>
      <c r="I702" s="75">
        <f>MAX(0,(H702-Constantes!$D$14)*(1-EXP(-Constantes!$D$22)))</f>
        <v>4.5948815720364815E-8</v>
      </c>
      <c r="J702" s="75">
        <f t="shared" si="90"/>
        <v>77.627009365283925</v>
      </c>
      <c r="K702" s="75">
        <f>MAX(0,(J702-Constantes!$D$13)*(1-EXP(-Constantes!$D$23)))</f>
        <v>0.25645498659990856</v>
      </c>
      <c r="L702" s="75">
        <f t="shared" si="91"/>
        <v>0.25645503254872426</v>
      </c>
      <c r="M702" s="75">
        <f>0.0526*F702*Observaciones!$F701^1.218</f>
        <v>0</v>
      </c>
      <c r="N702" s="75">
        <f>M702*Constantes!$D$38</f>
        <v>0</v>
      </c>
      <c r="O702" s="75">
        <f t="shared" si="92"/>
        <v>0</v>
      </c>
      <c r="P702" s="15"/>
      <c r="Q702" s="120">
        <v>696</v>
      </c>
      <c r="R702" s="146">
        <f>ETo!$I701*((1-Constantes!$E$19)*ETo!$K701+ETo!$L701)</f>
        <v>1.9797014030571214</v>
      </c>
      <c r="S702" s="121">
        <f>MIN(R702*Constantes!$E$17,0.8*(V701+Observaciones!$F701-T702-U702-Constantes!$D$14))</f>
        <v>1.4337047528556469E-5</v>
      </c>
      <c r="T702" s="121">
        <f>IF(Observaciones!$F701&gt;0.05*Constantes!$E$18,((Observaciones!$F701-0.05*Constantes!$E$18)^2)/(Observaciones!$F701+0.95*Constantes!$E$18),0)</f>
        <v>0</v>
      </c>
      <c r="U702" s="121">
        <f>MAX(0,V701+Observaciones!$F701-T702-Constantes!$D$13)</f>
        <v>0</v>
      </c>
      <c r="V702" s="121">
        <f>V701+Observaciones!$F701-T702-S702-U702-W701</f>
        <v>25.500003337533922</v>
      </c>
      <c r="W702" s="121">
        <f>MAX(0,(V702-Constantes!$D$14)*(1-EXP(-Constantes!$D$22)))</f>
        <v>4.5948815720364815E-8</v>
      </c>
      <c r="X702" s="119">
        <f>X701+(Entradas!$E$19*U702-Y701)/(800*Entradas!$D$44)</f>
        <v>0</v>
      </c>
      <c r="Y702" s="119">
        <f>8000*Entradas!$D$45*X702/Constantes!$E$32</f>
        <v>0</v>
      </c>
      <c r="Z702" s="119">
        <f>10*Escenarios!$E$11*T702</f>
        <v>0</v>
      </c>
      <c r="AA702" s="119">
        <f>10*Escenarios!$E$11*Y702</f>
        <v>0</v>
      </c>
      <c r="AB702" s="119">
        <f>0.001*Observaciones!$F701*Escenarios!$E$9</f>
        <v>0</v>
      </c>
      <c r="AC702" s="119">
        <f>Observaciones!$I701</f>
        <v>0</v>
      </c>
      <c r="AD702" s="119">
        <f>MIN(0.0005*ETo!$M701*Escenarios!$E$9*(AH701/Constantes!$E$27)^(2/3),AH701+Z702+AA702+AB702+AC702)</f>
        <v>3.5897096671633171</v>
      </c>
      <c r="AE702" s="119">
        <f>MIN(Constantes!$E$26*(AH701/Constantes!$E$27)^(2/3),AH701+Z702+AA702+AB702+AC702-AD702)</f>
        <v>12.182093780742802</v>
      </c>
      <c r="AF702" s="119">
        <f>MIN(Entradas!$E$20,AH701+Z702+AA702+AB702+AC702-AD702-AE702)</f>
        <v>1</v>
      </c>
      <c r="AG702" s="119">
        <f>MAX(0,AH701+Z702+AA702+AB702+AC702-AD702-AE702-AF702-Constantes!$E$27)</f>
        <v>0</v>
      </c>
      <c r="AH702" s="119">
        <f t="shared" si="93"/>
        <v>3152.4063623585089</v>
      </c>
      <c r="AI702" s="119">
        <f>(Escenarios!$E$11*S702+0.1*AD702)/(Escenarios!$E$12)</f>
        <v>1.0270445567316199E-2</v>
      </c>
      <c r="AJ702" s="119">
        <f>AG702/10/Escenarios!$E$12</f>
        <v>0</v>
      </c>
      <c r="AK702" s="119">
        <f>(Escenarios!$E$11*U702+0.1*AE702)/(Escenarios!$E$12)</f>
        <v>3.480598223069372E-2</v>
      </c>
      <c r="AL702" s="121">
        <f t="shared" si="94"/>
        <v>83.565079887395555</v>
      </c>
      <c r="AM702" s="121">
        <f>MAX(0,(AL702-Constantes!$D$13)*(1-EXP(-Constantes!$D$23)))</f>
        <v>0.2974722358265971</v>
      </c>
      <c r="AN702" s="121">
        <f>AJ702+W702*Escenarios!$E$11/Escenarios!$E$12+AM702</f>
        <v>0.29747228111900115</v>
      </c>
      <c r="AO702" s="121">
        <f>0.0526*AJ702*Observaciones!$F701^1.218</f>
        <v>0</v>
      </c>
      <c r="AP702" s="121">
        <f>AO702*Constantes!$E$38</f>
        <v>0</v>
      </c>
      <c r="AQ702" s="121">
        <f t="shared" si="95"/>
        <v>0</v>
      </c>
      <c r="AR702" s="15"/>
      <c r="AS702" s="74">
        <v>696</v>
      </c>
      <c r="AT702" s="146">
        <f>ETo!$I701*((1-Constantes!$F$19)*ETo!$K701+ETo!$L701)</f>
        <v>1.9805728071602551</v>
      </c>
      <c r="AU702" s="121">
        <f>MIN(AT702*Constantes!$F$17,0.8*(AX701+Observaciones!$F701-AV702-AW702-Constantes!$D$14))</f>
        <v>1.4337047528556469E-5</v>
      </c>
      <c r="AV702" s="121">
        <f>IF(Observaciones!$F701&gt;0.05*Constantes!$F$18,((Observaciones!$F701-0.05*Constantes!$F$18)^2)/(Observaciones!$F701+0.95*Constantes!$F$18),0)</f>
        <v>0</v>
      </c>
      <c r="AW702" s="121">
        <f>MAX(0,AX701+Observaciones!$F701-AV702-Constantes!$D$13)</f>
        <v>0</v>
      </c>
      <c r="AX702" s="121">
        <f>AX701+Observaciones!$F701-AV702-AU702-AW702-AY701</f>
        <v>25.500003337533922</v>
      </c>
      <c r="AY702" s="121">
        <f>MAX(0,(AX702-Constantes!$D$14)*(1-EXP(-Constantes!$D$22)))</f>
        <v>4.5948815720364815E-8</v>
      </c>
      <c r="AZ702" s="119">
        <f>AZ701+(Entradas!$F$19*AW702-BA701)/(800*Entradas!$D$44)</f>
        <v>0</v>
      </c>
      <c r="BA702" s="119">
        <f>8000*Entradas!$D$45*AZ702/Constantes!$F$32</f>
        <v>0</v>
      </c>
      <c r="BB702" s="119">
        <f>10*Escenarios!$F$11*AV702</f>
        <v>0</v>
      </c>
      <c r="BC702" s="119">
        <f>10*Escenarios!$F$11*BA702</f>
        <v>0</v>
      </c>
      <c r="BD702" s="119">
        <f>0.001*Observaciones!$F701*Escenarios!$F$9</f>
        <v>0</v>
      </c>
      <c r="BE702" s="119">
        <f>Observaciones!$I701</f>
        <v>0</v>
      </c>
      <c r="BF702" s="119">
        <f>MIN(0.0005*ETo!$M701*Escenarios!$F$9*(BJ701/Constantes!$F$27)^(2/3),BJ701+BB702+BE702+BC702+BD702)</f>
        <v>0.27019144551423585</v>
      </c>
      <c r="BG702" s="119">
        <f>MIN(Constantes!$F$26*(BJ701/Constantes!$F$27)^(2/3),BJ701+BB702+BC702+BD702+BE702-BF702)</f>
        <v>0.91692583333902533</v>
      </c>
      <c r="BH702" s="119">
        <f>MIN(Entradas!$F$20,BJ701+BB702+BC702+BD702+BE702-BF702-BG702)</f>
        <v>1</v>
      </c>
      <c r="BI702" s="119">
        <f>MAX(0,BJ701+BB702+BC702+BD702+BE702-BF702-BG702-BH702-Constantes!$F$27)</f>
        <v>0</v>
      </c>
      <c r="BJ702" s="119">
        <f t="shared" si="96"/>
        <v>5.9932927681305301</v>
      </c>
      <c r="BK702" s="119">
        <f>(Escenarios!$F$11*AU702+0.1*BF702)/(Escenarios!$F$12)</f>
        <v>7.854933462818842E-4</v>
      </c>
      <c r="BL702" s="119">
        <f>BI702/10/Escenarios!$F$12</f>
        <v>0</v>
      </c>
      <c r="BM702" s="119">
        <f>(Escenarios!$F$11*AW702+0.1*BG702)/(Escenarios!$F$12)</f>
        <v>2.6197880952543583E-3</v>
      </c>
      <c r="BN702" s="121">
        <f t="shared" si="97"/>
        <v>85.632500143077479</v>
      </c>
      <c r="BO702" s="121">
        <f>MAX(0,(BN702-Constantes!$D$13)*(1-EXP(-Constantes!$D$23)))</f>
        <v>0.31175295067628439</v>
      </c>
      <c r="BP702" s="121">
        <f>BL702+AY702*Escenarios!$F$11/Escenarios!$F$12+BO702</f>
        <v>0.3117529939994535</v>
      </c>
      <c r="BQ702" s="121">
        <f>0.0526*BL702*Observaciones!$F701^1.218</f>
        <v>0</v>
      </c>
      <c r="BR702" s="121">
        <f>BQ702*Constantes!$F$38</f>
        <v>0</v>
      </c>
      <c r="BS702" s="121">
        <f t="shared" si="98"/>
        <v>0</v>
      </c>
      <c r="BT702" s="15"/>
      <c r="BU702" s="74">
        <v>696</v>
      </c>
      <c r="BV702" s="75">
        <f>0.0526*Observaciones!$F701^2.218</f>
        <v>0</v>
      </c>
      <c r="BW702" s="75">
        <f>IF(Observaciones!$F701&gt;0.05*$CA$7,((Observaciones!$F701-0.05*$CA$7)^2)/(Observaciones!$F701+0.95*$CA$7),0)</f>
        <v>0</v>
      </c>
      <c r="BX702" s="75">
        <f>0.0526*BW702*Observaciones!$F701^1.218</f>
        <v>0</v>
      </c>
      <c r="BY702" s="27"/>
      <c r="BZ702" s="27"/>
      <c r="CA702" s="103"/>
      <c r="CB702" s="37"/>
    </row>
    <row r="703" spans="2:80" s="2" customFormat="1" ht="14.5" x14ac:dyDescent="0.35">
      <c r="B703" s="36"/>
      <c r="C703" s="74">
        <v>697</v>
      </c>
      <c r="D703" s="146">
        <f>ETo!$I702*((1-Constantes!$D$19)*ETo!$K702+ETo!$L702)</f>
        <v>1.920565870953405</v>
      </c>
      <c r="E703" s="75">
        <f>MIN(D703*Constantes!$D$17,0.8*(H702+Observaciones!$F702-F703-G703-Constantes!$D$14))</f>
        <v>2.6700271348545358E-6</v>
      </c>
      <c r="F703" s="75">
        <f>IF(Observaciones!$F702&gt;0.05*Constantes!$D$18,((Observaciones!$F702-0.05*Constantes!$D$18)^2)/(Observaciones!$F702+0.95*Constantes!$D$18),0)</f>
        <v>0</v>
      </c>
      <c r="G703" s="75">
        <f>MAX(0,H702+Observaciones!$F702-F703-Constantes!$D$13)</f>
        <v>0</v>
      </c>
      <c r="H703" s="75">
        <f>H702+Observaciones!$F702-F703-E703-G703-I702</f>
        <v>25.50000062155797</v>
      </c>
      <c r="I703" s="75">
        <f>MAX(0,(H703-Constantes!$D$14)*(1-EXP(-Constantes!$D$22)))</f>
        <v>8.557172192224501E-9</v>
      </c>
      <c r="J703" s="75">
        <f t="shared" si="90"/>
        <v>77.37055437868402</v>
      </c>
      <c r="K703" s="75">
        <f>MAX(0,(J703-Constantes!$D$13)*(1-EXP(-Constantes!$D$23)))</f>
        <v>0.25468352260977484</v>
      </c>
      <c r="L703" s="75">
        <f t="shared" si="91"/>
        <v>0.25468353116694703</v>
      </c>
      <c r="M703" s="75">
        <f>0.0526*F703*Observaciones!$F702^1.218</f>
        <v>0</v>
      </c>
      <c r="N703" s="75">
        <f>M703*Constantes!$D$38</f>
        <v>0</v>
      </c>
      <c r="O703" s="75">
        <f t="shared" si="92"/>
        <v>0</v>
      </c>
      <c r="P703" s="15"/>
      <c r="Q703" s="120">
        <v>697</v>
      </c>
      <c r="R703" s="146">
        <f>ETo!$I702*((1-Constantes!$E$19)*ETo!$K702+ETo!$L702)</f>
        <v>1.9208312929649065</v>
      </c>
      <c r="S703" s="121">
        <f>MIN(R703*Constantes!$E$17,0.8*(V702+Observaciones!$F702-T703-U703-Constantes!$D$14))</f>
        <v>2.6700271348545358E-6</v>
      </c>
      <c r="T703" s="121">
        <f>IF(Observaciones!$F702&gt;0.05*Constantes!$E$18,((Observaciones!$F702-0.05*Constantes!$E$18)^2)/(Observaciones!$F702+0.95*Constantes!$E$18),0)</f>
        <v>0</v>
      </c>
      <c r="U703" s="121">
        <f>MAX(0,V702+Observaciones!$F702-T703-Constantes!$D$13)</f>
        <v>0</v>
      </c>
      <c r="V703" s="121">
        <f>V702+Observaciones!$F702-T703-S703-U703-W702</f>
        <v>25.50000062155797</v>
      </c>
      <c r="W703" s="121">
        <f>MAX(0,(V703-Constantes!$D$14)*(1-EXP(-Constantes!$D$22)))</f>
        <v>8.557172192224501E-9</v>
      </c>
      <c r="X703" s="119">
        <f>X702+(Entradas!$E$19*U703-Y702)/(800*Entradas!$D$44)</f>
        <v>0</v>
      </c>
      <c r="Y703" s="119">
        <f>8000*Entradas!$D$45*X703/Constantes!$E$32</f>
        <v>0</v>
      </c>
      <c r="Z703" s="119">
        <f>10*Escenarios!$E$11*T703</f>
        <v>0</v>
      </c>
      <c r="AA703" s="119">
        <f>10*Escenarios!$E$11*Y703</f>
        <v>0</v>
      </c>
      <c r="AB703" s="119">
        <f>0.001*Observaciones!$F702*Escenarios!$E$9</f>
        <v>0</v>
      </c>
      <c r="AC703" s="119">
        <f>Observaciones!$I702</f>
        <v>0</v>
      </c>
      <c r="AD703" s="119">
        <f>MIN(0.0005*ETo!$M702*Escenarios!$E$9*(AH702/Constantes!$E$27)^(2/3),AH702+Z703+AA703+AB703+AC703)</f>
        <v>3.4700280954683143</v>
      </c>
      <c r="AE703" s="119">
        <f>MIN(Constantes!$E$26*(AH702/Constantes!$E$27)^(2/3),AH702+Z703+AA703+AB703+AC703-AD703)</f>
        <v>12.139076041568796</v>
      </c>
      <c r="AF703" s="119">
        <f>MIN(Entradas!$E$20,AH702+Z703+AA703+AB703+AC703-AD703-AE703)</f>
        <v>1</v>
      </c>
      <c r="AG703" s="119">
        <f>MAX(0,AH702+Z703+AA703+AB703+AC703-AD703-AE703-AF703-Constantes!$E$27)</f>
        <v>0</v>
      </c>
      <c r="AH703" s="119">
        <f t="shared" si="93"/>
        <v>3135.7972582214716</v>
      </c>
      <c r="AI703" s="119">
        <f>(Escenarios!$E$11*S703+0.1*AD703)/(Escenarios!$E$12)</f>
        <v>9.9169978709423984E-3</v>
      </c>
      <c r="AJ703" s="119">
        <f>AG703/10/Escenarios!$E$12</f>
        <v>0</v>
      </c>
      <c r="AK703" s="119">
        <f>(Escenarios!$E$11*U703+0.1*AE703)/(Escenarios!$E$12)</f>
        <v>3.4683074404482275E-2</v>
      </c>
      <c r="AL703" s="121">
        <f t="shared" si="94"/>
        <v>83.302290725973435</v>
      </c>
      <c r="AM703" s="121">
        <f>MAX(0,(AL703-Constantes!$D$13)*(1-EXP(-Constantes!$D$23)))</f>
        <v>0.29565701849497633</v>
      </c>
      <c r="AN703" s="121">
        <f>AJ703+W703*Escenarios!$E$11/Escenarios!$E$12+AM703</f>
        <v>0.2956570269299032</v>
      </c>
      <c r="AO703" s="121">
        <f>0.0526*AJ703*Observaciones!$F702^1.218</f>
        <v>0</v>
      </c>
      <c r="AP703" s="121">
        <f>AO703*Constantes!$E$38</f>
        <v>0</v>
      </c>
      <c r="AQ703" s="121">
        <f t="shared" si="95"/>
        <v>0</v>
      </c>
      <c r="AR703" s="15"/>
      <c r="AS703" s="74">
        <v>697</v>
      </c>
      <c r="AT703" s="146">
        <f>ETo!$I702*((1-Constantes!$F$19)*ETo!$K702+ETo!$L702)</f>
        <v>1.9216758175469575</v>
      </c>
      <c r="AU703" s="121">
        <f>MIN(AT703*Constantes!$F$17,0.8*(AX702+Observaciones!$F702-AV703-AW703-Constantes!$D$14))</f>
        <v>2.6700271348545358E-6</v>
      </c>
      <c r="AV703" s="121">
        <f>IF(Observaciones!$F702&gt;0.05*Constantes!$F$18,((Observaciones!$F702-0.05*Constantes!$F$18)^2)/(Observaciones!$F702+0.95*Constantes!$F$18),0)</f>
        <v>0</v>
      </c>
      <c r="AW703" s="121">
        <f>MAX(0,AX702+Observaciones!$F702-AV703-Constantes!$D$13)</f>
        <v>0</v>
      </c>
      <c r="AX703" s="121">
        <f>AX702+Observaciones!$F702-AV703-AU703-AW703-AY702</f>
        <v>25.50000062155797</v>
      </c>
      <c r="AY703" s="121">
        <f>MAX(0,(AX703-Constantes!$D$14)*(1-EXP(-Constantes!$D$22)))</f>
        <v>8.557172192224501E-9</v>
      </c>
      <c r="AZ703" s="119">
        <f>AZ702+(Entradas!$F$19*AW703-BA702)/(800*Entradas!$D$44)</f>
        <v>0</v>
      </c>
      <c r="BA703" s="119">
        <f>8000*Entradas!$D$45*AZ703/Constantes!$F$32</f>
        <v>0</v>
      </c>
      <c r="BB703" s="119">
        <f>10*Escenarios!$F$11*AV703</f>
        <v>0</v>
      </c>
      <c r="BC703" s="119">
        <f>10*Escenarios!$F$11*BA703</f>
        <v>0</v>
      </c>
      <c r="BD703" s="119">
        <f>0.001*Observaciones!$F702*Escenarios!$F$9</f>
        <v>0</v>
      </c>
      <c r="BE703" s="119">
        <f>Observaciones!$I702</f>
        <v>0</v>
      </c>
      <c r="BF703" s="119">
        <f>MIN(0.0005*ETo!$M702*Escenarios!$F$9*(BJ702/Constantes!$F$27)^(2/3),BJ702+BB703+BE703+BC703+BD703)</f>
        <v>0.21301417984246732</v>
      </c>
      <c r="BG703" s="119">
        <f>MIN(Constantes!$F$26*(BJ702/Constantes!$F$27)^(2/3),BJ702+BB703+BC703+BD703+BE703-BF703)</f>
        <v>0.74517993972931895</v>
      </c>
      <c r="BH703" s="119">
        <f>MIN(Entradas!$F$20,BJ702+BB703+BC703+BD703+BE703-BF703-BG703)</f>
        <v>1</v>
      </c>
      <c r="BI703" s="119">
        <f>MAX(0,BJ702+BB703+BC703+BD703+BE703-BF703-BG703-BH703-Constantes!$F$27)</f>
        <v>0</v>
      </c>
      <c r="BJ703" s="119">
        <f t="shared" si="96"/>
        <v>4.0350986485587441</v>
      </c>
      <c r="BK703" s="119">
        <f>(Escenarios!$F$11*AU703+0.1*BF703)/(Escenarios!$F$12)</f>
        <v>6.1112939656276946E-4</v>
      </c>
      <c r="BL703" s="119">
        <f>BI703/10/Escenarios!$F$12</f>
        <v>0</v>
      </c>
      <c r="BM703" s="119">
        <f>(Escenarios!$F$11*AW703+0.1*BG703)/(Escenarios!$F$12)</f>
        <v>2.1290855420837682E-3</v>
      </c>
      <c r="BN703" s="121">
        <f t="shared" si="97"/>
        <v>85.32287627794328</v>
      </c>
      <c r="BO703" s="121">
        <f>MAX(0,(BN703-Constantes!$D$13)*(1-EXP(-Constantes!$D$23)))</f>
        <v>0.30961422241506731</v>
      </c>
      <c r="BP703" s="121">
        <f>BL703+AY703*Escenarios!$F$11/Escenarios!$F$12+BO703</f>
        <v>0.30961423048325826</v>
      </c>
      <c r="BQ703" s="121">
        <f>0.0526*BL703*Observaciones!$F702^1.218</f>
        <v>0</v>
      </c>
      <c r="BR703" s="121">
        <f>BQ703*Constantes!$F$38</f>
        <v>0</v>
      </c>
      <c r="BS703" s="121">
        <f t="shared" si="98"/>
        <v>0</v>
      </c>
      <c r="BT703" s="15"/>
      <c r="BU703" s="74">
        <v>697</v>
      </c>
      <c r="BV703" s="75">
        <f>0.0526*Observaciones!$F702^2.218</f>
        <v>0</v>
      </c>
      <c r="BW703" s="75">
        <f>IF(Observaciones!$F702&gt;0.05*$CA$7,((Observaciones!$F702-0.05*$CA$7)^2)/(Observaciones!$F702+0.95*$CA$7),0)</f>
        <v>0</v>
      </c>
      <c r="BX703" s="75">
        <f>0.0526*BW703*Observaciones!$F702^1.218</f>
        <v>0</v>
      </c>
      <c r="BY703" s="27"/>
      <c r="BZ703" s="27"/>
      <c r="CA703" s="103"/>
      <c r="CB703" s="37"/>
    </row>
    <row r="704" spans="2:80" s="2" customFormat="1" ht="14.5" x14ac:dyDescent="0.35">
      <c r="B704" s="36"/>
      <c r="C704" s="74">
        <v>698</v>
      </c>
      <c r="D704" s="146">
        <f>ETo!$I703*((1-Constantes!$D$19)*ETo!$K703+ETo!$L703)</f>
        <v>1.9154317747344636</v>
      </c>
      <c r="E704" s="75">
        <f>MIN(D704*Constantes!$D$17,0.8*(H703+Observaciones!$F703-F704-G704-Constantes!$D$14))</f>
        <v>4.972463727881405E-7</v>
      </c>
      <c r="F704" s="75">
        <f>IF(Observaciones!$F703&gt;0.05*Constantes!$D$18,((Observaciones!$F703-0.05*Constantes!$D$18)^2)/(Observaciones!$F703+0.95*Constantes!$D$18),0)</f>
        <v>0</v>
      </c>
      <c r="G704" s="75">
        <f>MAX(0,H703+Observaciones!$F703-F704-Constantes!$D$13)</f>
        <v>0</v>
      </c>
      <c r="H704" s="75">
        <f>H703+Observaciones!$F703-F704-E704-G704-I703</f>
        <v>25.500000115754425</v>
      </c>
      <c r="I704" s="75">
        <f>MAX(0,(H704-Constantes!$D$14)*(1-EXP(-Constantes!$D$22)))</f>
        <v>1.5936253223017325E-9</v>
      </c>
      <c r="J704" s="75">
        <f t="shared" si="90"/>
        <v>77.115870856074238</v>
      </c>
      <c r="K704" s="75">
        <f>MAX(0,(J704-Constantes!$D$13)*(1-EXP(-Constantes!$D$23)))</f>
        <v>0.252924295015236</v>
      </c>
      <c r="L704" s="75">
        <f t="shared" si="91"/>
        <v>0.25292429660886134</v>
      </c>
      <c r="M704" s="75">
        <f>0.0526*F704*Observaciones!$F703^1.218</f>
        <v>0</v>
      </c>
      <c r="N704" s="75">
        <f>M704*Constantes!$D$38</f>
        <v>0</v>
      </c>
      <c r="O704" s="75">
        <f t="shared" si="92"/>
        <v>0</v>
      </c>
      <c r="P704" s="15"/>
      <c r="Q704" s="120">
        <v>698</v>
      </c>
      <c r="R704" s="146">
        <f>ETo!$I703*((1-Constantes!$E$19)*ETo!$K703+ETo!$L703)</f>
        <v>1.915696445069262</v>
      </c>
      <c r="S704" s="121">
        <f>MIN(R704*Constantes!$E$17,0.8*(V703+Observaciones!$F703-T704-U704-Constantes!$D$14))</f>
        <v>4.972463727881405E-7</v>
      </c>
      <c r="T704" s="121">
        <f>IF(Observaciones!$F703&gt;0.05*Constantes!$E$18,((Observaciones!$F703-0.05*Constantes!$E$18)^2)/(Observaciones!$F703+0.95*Constantes!$E$18),0)</f>
        <v>0</v>
      </c>
      <c r="U704" s="121">
        <f>MAX(0,V703+Observaciones!$F703-T704-Constantes!$D$13)</f>
        <v>0</v>
      </c>
      <c r="V704" s="121">
        <f>V703+Observaciones!$F703-T704-S704-U704-W703</f>
        <v>25.500000115754425</v>
      </c>
      <c r="W704" s="121">
        <f>MAX(0,(V704-Constantes!$D$14)*(1-EXP(-Constantes!$D$22)))</f>
        <v>1.5936253223017325E-9</v>
      </c>
      <c r="X704" s="119">
        <f>X703+(Entradas!$E$19*U704-Y703)/(800*Entradas!$D$44)</f>
        <v>0</v>
      </c>
      <c r="Y704" s="119">
        <f>8000*Entradas!$D$45*X704/Constantes!$E$32</f>
        <v>0</v>
      </c>
      <c r="Z704" s="119">
        <f>10*Escenarios!$E$11*T704</f>
        <v>0</v>
      </c>
      <c r="AA704" s="119">
        <f>10*Escenarios!$E$11*Y704</f>
        <v>0</v>
      </c>
      <c r="AB704" s="119">
        <f>0.001*Observaciones!$F703*Escenarios!$E$9</f>
        <v>0</v>
      </c>
      <c r="AC704" s="119">
        <f>Observaciones!$I703</f>
        <v>0</v>
      </c>
      <c r="AD704" s="119">
        <f>MIN(0.0005*ETo!$M703*Escenarios!$E$9*(AH703/Constantes!$E$27)^(2/3),AH703+Z704+AA704+AB704+AC704)</f>
        <v>3.4484975133958216</v>
      </c>
      <c r="AE704" s="119">
        <f>MIN(Constantes!$E$26*(AH703/Constantes!$E$27)^(2/3),AH703+Z704+AA704+AB704+AC704-AD704)</f>
        <v>12.096400359112467</v>
      </c>
      <c r="AF704" s="119">
        <f>MIN(Entradas!$E$20,AH703+Z704+AA704+AB704+AC704-AD704-AE704)</f>
        <v>1</v>
      </c>
      <c r="AG704" s="119">
        <f>MAX(0,AH703+Z704+AA704+AB704+AC704-AD704-AE704-AF704-Constantes!$E$27)</f>
        <v>0</v>
      </c>
      <c r="AH704" s="119">
        <f t="shared" si="93"/>
        <v>3119.2523603489631</v>
      </c>
      <c r="AI704" s="119">
        <f>(Escenarios!$E$11*S704+0.1*AD704)/(Escenarios!$E$12)</f>
        <v>9.8533401811269541E-3</v>
      </c>
      <c r="AJ704" s="119">
        <f>AG704/10/Escenarios!$E$12</f>
        <v>0</v>
      </c>
      <c r="AK704" s="119">
        <f>(Escenarios!$E$11*U704+0.1*AE704)/(Escenarios!$E$12)</f>
        <v>3.4561143883178477E-2</v>
      </c>
      <c r="AL704" s="121">
        <f t="shared" si="94"/>
        <v>83.041194851361638</v>
      </c>
      <c r="AM704" s="121">
        <f>MAX(0,(AL704-Constantes!$D$13)*(1-EXP(-Constantes!$D$23)))</f>
        <v>0.29385349754972423</v>
      </c>
      <c r="AN704" s="121">
        <f>AJ704+W704*Escenarios!$E$11/Escenarios!$E$12+AM704</f>
        <v>0.29385349912058345</v>
      </c>
      <c r="AO704" s="121">
        <f>0.0526*AJ704*Observaciones!$F703^1.218</f>
        <v>0</v>
      </c>
      <c r="AP704" s="121">
        <f>AO704*Constantes!$E$38</f>
        <v>0</v>
      </c>
      <c r="AQ704" s="121">
        <f t="shared" si="95"/>
        <v>0</v>
      </c>
      <c r="AR704" s="15"/>
      <c r="AS704" s="74">
        <v>698</v>
      </c>
      <c r="AT704" s="146">
        <f>ETo!$I703*((1-Constantes!$F$19)*ETo!$K703+ETo!$L703)</f>
        <v>1.9165385779527133</v>
      </c>
      <c r="AU704" s="121">
        <f>MIN(AT704*Constantes!$F$17,0.8*(AX703+Observaciones!$F703-AV704-AW704-Constantes!$D$14))</f>
        <v>4.972463727881405E-7</v>
      </c>
      <c r="AV704" s="121">
        <f>IF(Observaciones!$F703&gt;0.05*Constantes!$F$18,((Observaciones!$F703-0.05*Constantes!$F$18)^2)/(Observaciones!$F703+0.95*Constantes!$F$18),0)</f>
        <v>0</v>
      </c>
      <c r="AW704" s="121">
        <f>MAX(0,AX703+Observaciones!$F703-AV704-Constantes!$D$13)</f>
        <v>0</v>
      </c>
      <c r="AX704" s="121">
        <f>AX703+Observaciones!$F703-AV704-AU704-AW704-AY703</f>
        <v>25.500000115754425</v>
      </c>
      <c r="AY704" s="121">
        <f>MAX(0,(AX704-Constantes!$D$14)*(1-EXP(-Constantes!$D$22)))</f>
        <v>1.5936253223017325E-9</v>
      </c>
      <c r="AZ704" s="119">
        <f>AZ703+(Entradas!$F$19*AW704-BA703)/(800*Entradas!$D$44)</f>
        <v>0</v>
      </c>
      <c r="BA704" s="119">
        <f>8000*Entradas!$D$45*AZ704/Constantes!$F$32</f>
        <v>0</v>
      </c>
      <c r="BB704" s="119">
        <f>10*Escenarios!$F$11*AV704</f>
        <v>0</v>
      </c>
      <c r="BC704" s="119">
        <f>10*Escenarios!$F$11*BA704</f>
        <v>0</v>
      </c>
      <c r="BD704" s="119">
        <f>0.001*Observaciones!$F703*Escenarios!$F$9</f>
        <v>0</v>
      </c>
      <c r="BE704" s="119">
        <f>Observaciones!$I703</f>
        <v>0</v>
      </c>
      <c r="BF704" s="119">
        <f>MIN(0.0005*ETo!$M703*Escenarios!$F$9*(BJ703/Constantes!$F$27)^(2/3),BJ703+BB704+BE704+BC704+BD704)</f>
        <v>0.16319018279813627</v>
      </c>
      <c r="BG704" s="119">
        <f>MIN(Constantes!$F$26*(BJ703/Constantes!$F$27)^(2/3),BJ703+BB704+BC704+BD704+BE704-BF704)</f>
        <v>0.57242720290064641</v>
      </c>
      <c r="BH704" s="119">
        <f>MIN(Entradas!$F$20,BJ703+BB704+BC704+BD704+BE704-BF704-BG704)</f>
        <v>1</v>
      </c>
      <c r="BI704" s="119">
        <f>MAX(0,BJ703+BB704+BC704+BD704+BE704-BF704-BG704-BH704-Constantes!$F$27)</f>
        <v>0</v>
      </c>
      <c r="BJ704" s="119">
        <f t="shared" si="96"/>
        <v>2.2994812628599615</v>
      </c>
      <c r="BK704" s="119">
        <f>(Escenarios!$F$11*AU704+0.1*BF704)/(Escenarios!$F$12)</f>
        <v>4.667264974318753E-4</v>
      </c>
      <c r="BL704" s="119">
        <f>BI704/10/Escenarios!$F$12</f>
        <v>0</v>
      </c>
      <c r="BM704" s="119">
        <f>(Escenarios!$F$11*AW704+0.1*BG704)/(Escenarios!$F$12)</f>
        <v>1.6355062940018469E-3</v>
      </c>
      <c r="BN704" s="121">
        <f t="shared" si="97"/>
        <v>85.014897561822224</v>
      </c>
      <c r="BO704" s="121">
        <f>MAX(0,(BN704-Constantes!$D$13)*(1-EXP(-Constantes!$D$23)))</f>
        <v>0.30748685802816528</v>
      </c>
      <c r="BP704" s="121">
        <f>BL704+AY704*Escenarios!$F$11/Escenarios!$F$12+BO704</f>
        <v>0.3074868595307263</v>
      </c>
      <c r="BQ704" s="121">
        <f>0.0526*BL704*Observaciones!$F703^1.218</f>
        <v>0</v>
      </c>
      <c r="BR704" s="121">
        <f>BQ704*Constantes!$F$38</f>
        <v>0</v>
      </c>
      <c r="BS704" s="121">
        <f t="shared" si="98"/>
        <v>0</v>
      </c>
      <c r="BT704" s="15"/>
      <c r="BU704" s="74">
        <v>698</v>
      </c>
      <c r="BV704" s="75">
        <f>0.0526*Observaciones!$F703^2.218</f>
        <v>0</v>
      </c>
      <c r="BW704" s="75">
        <f>IF(Observaciones!$F703&gt;0.05*$CA$7,((Observaciones!$F703-0.05*$CA$7)^2)/(Observaciones!$F703+0.95*$CA$7),0)</f>
        <v>0</v>
      </c>
      <c r="BX704" s="75">
        <f>0.0526*BW704*Observaciones!$F703^1.218</f>
        <v>0</v>
      </c>
      <c r="BY704" s="27"/>
      <c r="BZ704" s="27"/>
      <c r="CA704" s="103"/>
      <c r="CB704" s="37"/>
    </row>
    <row r="705" spans="2:80" s="2" customFormat="1" ht="14.5" x14ac:dyDescent="0.35">
      <c r="B705" s="36"/>
      <c r="C705" s="74">
        <v>699</v>
      </c>
      <c r="D705" s="146">
        <f>ETo!$I704*((1-Constantes!$D$19)*ETo!$K704+ETo!$L704)</f>
        <v>1.8511050925496026</v>
      </c>
      <c r="E705" s="75">
        <f>MIN(D705*Constantes!$D$17,0.8*(H704+Observaciones!$F704-F705-G705-Constantes!$D$14))</f>
        <v>9.2603536927526883E-8</v>
      </c>
      <c r="F705" s="75">
        <f>IF(Observaciones!$F704&gt;0.05*Constantes!$D$18,((Observaciones!$F704-0.05*Constantes!$D$18)^2)/(Observaciones!$F704+0.95*Constantes!$D$18),0)</f>
        <v>0</v>
      </c>
      <c r="G705" s="75">
        <f>MAX(0,H704+Observaciones!$F704-F705-Constantes!$D$13)</f>
        <v>0</v>
      </c>
      <c r="H705" s="75">
        <f>H704+Observaciones!$F704-F705-E705-G705-I704</f>
        <v>25.500000021557263</v>
      </c>
      <c r="I705" s="75">
        <f>MAX(0,(H705-Constantes!$D$14)*(1-EXP(-Constantes!$D$22)))</f>
        <v>2.9678515619041236E-10</v>
      </c>
      <c r="J705" s="75">
        <f t="shared" si="90"/>
        <v>76.862946561059005</v>
      </c>
      <c r="K705" s="75">
        <f>MAX(0,(J705-Constantes!$D$13)*(1-EXP(-Constantes!$D$23)))</f>
        <v>0.25117721929333381</v>
      </c>
      <c r="L705" s="75">
        <f t="shared" si="91"/>
        <v>0.25117721959011896</v>
      </c>
      <c r="M705" s="75">
        <f>0.0526*F705*Observaciones!$F704^1.218</f>
        <v>0</v>
      </c>
      <c r="N705" s="75">
        <f>M705*Constantes!$D$38</f>
        <v>0</v>
      </c>
      <c r="O705" s="75">
        <f t="shared" si="92"/>
        <v>0</v>
      </c>
      <c r="P705" s="15"/>
      <c r="Q705" s="120">
        <v>699</v>
      </c>
      <c r="R705" s="146">
        <f>ETo!$I704*((1-Constantes!$E$19)*ETo!$K704+ETo!$L704)</f>
        <v>1.8513604058191442</v>
      </c>
      <c r="S705" s="121">
        <f>MIN(R705*Constantes!$E$17,0.8*(V704+Observaciones!$F704-T705-U705-Constantes!$D$14))</f>
        <v>9.2603536927526883E-8</v>
      </c>
      <c r="T705" s="121">
        <f>IF(Observaciones!$F704&gt;0.05*Constantes!$E$18,((Observaciones!$F704-0.05*Constantes!$E$18)^2)/(Observaciones!$F704+0.95*Constantes!$E$18),0)</f>
        <v>0</v>
      </c>
      <c r="U705" s="121">
        <f>MAX(0,V704+Observaciones!$F704-T705-Constantes!$D$13)</f>
        <v>0</v>
      </c>
      <c r="V705" s="121">
        <f>V704+Observaciones!$F704-T705-S705-U705-W704</f>
        <v>25.500000021557263</v>
      </c>
      <c r="W705" s="121">
        <f>MAX(0,(V705-Constantes!$D$14)*(1-EXP(-Constantes!$D$22)))</f>
        <v>2.9678515619041236E-10</v>
      </c>
      <c r="X705" s="119">
        <f>X704+(Entradas!$E$19*U705-Y704)/(800*Entradas!$D$44)</f>
        <v>0</v>
      </c>
      <c r="Y705" s="119">
        <f>8000*Entradas!$D$45*X705/Constantes!$E$32</f>
        <v>0</v>
      </c>
      <c r="Z705" s="119">
        <f>10*Escenarios!$E$11*T705</f>
        <v>0</v>
      </c>
      <c r="AA705" s="119">
        <f>10*Escenarios!$E$11*Y705</f>
        <v>0</v>
      </c>
      <c r="AB705" s="119">
        <f>0.001*Observaciones!$F704*Escenarios!$E$9</f>
        <v>0</v>
      </c>
      <c r="AC705" s="119">
        <f>Observaciones!$I704</f>
        <v>0</v>
      </c>
      <c r="AD705" s="119">
        <f>MIN(0.0005*ETo!$M704*Escenarios!$E$9*(AH704/Constantes!$E$27)^(2/3),AH704+Z705+AA705+AB705+AC705)</f>
        <v>3.3199782650091607</v>
      </c>
      <c r="AE705" s="119">
        <f>MIN(Constantes!$E$26*(AH704/Constantes!$E$27)^(2/3),AH704+Z705+AA705+AB705+AC705-AD705)</f>
        <v>12.053814674120169</v>
      </c>
      <c r="AF705" s="119">
        <f>MIN(Entradas!$E$20,AH704+Z705+AA705+AB705+AC705-AD705-AE705)</f>
        <v>1</v>
      </c>
      <c r="AG705" s="119">
        <f>MAX(0,AH704+Z705+AA705+AB705+AC705-AD705-AE705-AF705-Constantes!$E$27)</f>
        <v>0</v>
      </c>
      <c r="AH705" s="119">
        <f t="shared" si="93"/>
        <v>3102.878567409834</v>
      </c>
      <c r="AI705" s="119">
        <f>(Escenarios!$E$11*S705+0.1*AD705)/(Escenarios!$E$12)</f>
        <v>9.4857434663697168E-3</v>
      </c>
      <c r="AJ705" s="119">
        <f>AG705/10/Escenarios!$E$12</f>
        <v>0</v>
      </c>
      <c r="AK705" s="119">
        <f>(Escenarios!$E$11*U705+0.1*AE705)/(Escenarios!$E$12)</f>
        <v>3.4439470497486198E-2</v>
      </c>
      <c r="AL705" s="121">
        <f t="shared" si="94"/>
        <v>82.781780824309408</v>
      </c>
      <c r="AM705" s="121">
        <f>MAX(0,(AL705-Constantes!$D$13)*(1-EXP(-Constantes!$D$23)))</f>
        <v>0.29206159397416409</v>
      </c>
      <c r="AN705" s="121">
        <f>AJ705+W705*Escenarios!$E$11/Escenarios!$E$12+AM705</f>
        <v>0.29206159426670947</v>
      </c>
      <c r="AO705" s="121">
        <f>0.0526*AJ705*Observaciones!$F704^1.218</f>
        <v>0</v>
      </c>
      <c r="AP705" s="121">
        <f>AO705*Constantes!$E$38</f>
        <v>0</v>
      </c>
      <c r="AQ705" s="121">
        <f t="shared" si="95"/>
        <v>0</v>
      </c>
      <c r="AR705" s="15"/>
      <c r="AS705" s="74">
        <v>699</v>
      </c>
      <c r="AT705" s="146">
        <f>ETo!$I704*((1-Constantes!$F$19)*ETo!$K704+ETo!$L704)</f>
        <v>1.8521727662222311</v>
      </c>
      <c r="AU705" s="121">
        <f>MIN(AT705*Constantes!$F$17,0.8*(AX704+Observaciones!$F704-AV705-AW705-Constantes!$D$14))</f>
        <v>9.2603536927526883E-8</v>
      </c>
      <c r="AV705" s="121">
        <f>IF(Observaciones!$F704&gt;0.05*Constantes!$F$18,((Observaciones!$F704-0.05*Constantes!$F$18)^2)/(Observaciones!$F704+0.95*Constantes!$F$18),0)</f>
        <v>0</v>
      </c>
      <c r="AW705" s="121">
        <f>MAX(0,AX704+Observaciones!$F704-AV705-Constantes!$D$13)</f>
        <v>0</v>
      </c>
      <c r="AX705" s="121">
        <f>AX704+Observaciones!$F704-AV705-AU705-AW705-AY704</f>
        <v>25.500000021557263</v>
      </c>
      <c r="AY705" s="121">
        <f>MAX(0,(AX705-Constantes!$D$14)*(1-EXP(-Constantes!$D$22)))</f>
        <v>2.9678515619041236E-10</v>
      </c>
      <c r="AZ705" s="119">
        <f>AZ704+(Entradas!$F$19*AW705-BA704)/(800*Entradas!$D$44)</f>
        <v>0</v>
      </c>
      <c r="BA705" s="119">
        <f>8000*Entradas!$D$45*AZ705/Constantes!$F$32</f>
        <v>0</v>
      </c>
      <c r="BB705" s="119">
        <f>10*Escenarios!$F$11*AV705</f>
        <v>0</v>
      </c>
      <c r="BC705" s="119">
        <f>10*Escenarios!$F$11*BA705</f>
        <v>0</v>
      </c>
      <c r="BD705" s="119">
        <f>0.001*Observaciones!$F704*Escenarios!$F$9</f>
        <v>0</v>
      </c>
      <c r="BE705" s="119">
        <f>Observaciones!$I704</f>
        <v>0</v>
      </c>
      <c r="BF705" s="119">
        <f>MIN(0.0005*ETo!$M704*Escenarios!$F$9*(BJ704/Constantes!$F$27)^(2/3),BJ704+BB705+BE705+BC705+BD705)</f>
        <v>0.10837143072470183</v>
      </c>
      <c r="BG705" s="119">
        <f>MIN(Constantes!$F$26*(BJ704/Constantes!$F$27)^(2/3),BJ704+BB705+BC705+BD705+BE705-BF705)</f>
        <v>0.39346316079608545</v>
      </c>
      <c r="BH705" s="119">
        <f>MIN(Entradas!$F$20,BJ704+BB705+BC705+BD705+BE705-BF705-BG705)</f>
        <v>1</v>
      </c>
      <c r="BI705" s="119">
        <f>MAX(0,BJ704+BB705+BC705+BD705+BE705-BF705-BG705-BH705-Constantes!$F$27)</f>
        <v>0</v>
      </c>
      <c r="BJ705" s="119">
        <f t="shared" si="96"/>
        <v>0.79764667133917433</v>
      </c>
      <c r="BK705" s="119">
        <f>(Escenarios!$F$11*AU705+0.1*BF705)/(Escenarios!$F$12)</f>
        <v>3.0971997111967975E-4</v>
      </c>
      <c r="BL705" s="119">
        <f>BI705/10/Escenarios!$F$12</f>
        <v>0</v>
      </c>
      <c r="BM705" s="119">
        <f>(Escenarios!$F$11*AW705+0.1*BG705)/(Escenarios!$F$12)</f>
        <v>1.1241804594173872E-3</v>
      </c>
      <c r="BN705" s="121">
        <f t="shared" si="97"/>
        <v>84.708534884253467</v>
      </c>
      <c r="BO705" s="121">
        <f>MAX(0,(BN705-Constantes!$D$13)*(1-EXP(-Constantes!$D$23)))</f>
        <v>0.30537065643493722</v>
      </c>
      <c r="BP705" s="121">
        <f>BL705+AY705*Escenarios!$F$11/Escenarios!$F$12+BO705</f>
        <v>0.30537065671476321</v>
      </c>
      <c r="BQ705" s="121">
        <f>0.0526*BL705*Observaciones!$F704^1.218</f>
        <v>0</v>
      </c>
      <c r="BR705" s="121">
        <f>BQ705*Constantes!$F$38</f>
        <v>0</v>
      </c>
      <c r="BS705" s="121">
        <f t="shared" si="98"/>
        <v>0</v>
      </c>
      <c r="BT705" s="15"/>
      <c r="BU705" s="74">
        <v>699</v>
      </c>
      <c r="BV705" s="75">
        <f>0.0526*Observaciones!$F704^2.218</f>
        <v>0</v>
      </c>
      <c r="BW705" s="75">
        <f>IF(Observaciones!$F704&gt;0.05*$CA$7,((Observaciones!$F704-0.05*$CA$7)^2)/(Observaciones!$F704+0.95*$CA$7),0)</f>
        <v>0</v>
      </c>
      <c r="BX705" s="75">
        <f>0.0526*BW705*Observaciones!$F704^1.218</f>
        <v>0</v>
      </c>
      <c r="BY705" s="27"/>
      <c r="BZ705" s="27"/>
      <c r="CA705" s="103"/>
      <c r="CB705" s="37"/>
    </row>
    <row r="706" spans="2:80" s="2" customFormat="1" ht="14.5" x14ac:dyDescent="0.35">
      <c r="B706" s="36"/>
      <c r="C706" s="74">
        <v>700</v>
      </c>
      <c r="D706" s="146">
        <f>ETo!$I705*((1-Constantes!$D$19)*ETo!$K705+ETo!$L705)</f>
        <v>1.8028966143082106</v>
      </c>
      <c r="E706" s="75">
        <f>MIN(D706*Constantes!$D$17,0.8*(H705+Observaciones!$F705-F706-G706-Constantes!$D$14))</f>
        <v>1.7245807271137892E-8</v>
      </c>
      <c r="F706" s="75">
        <f>IF(Observaciones!$F705&gt;0.05*Constantes!$D$18,((Observaciones!$F705-0.05*Constantes!$D$18)^2)/(Observaciones!$F705+0.95*Constantes!$D$18),0)</f>
        <v>0</v>
      </c>
      <c r="G706" s="75">
        <f>MAX(0,H705+Observaciones!$F705-F706-Constantes!$D$13)</f>
        <v>0</v>
      </c>
      <c r="H706" s="75">
        <f>H705+Observaciones!$F705-F706-E706-G706-I705</f>
        <v>25.500000004014669</v>
      </c>
      <c r="I706" s="75">
        <f>MAX(0,(H706-Constantes!$D$14)*(1-EXP(-Constantes!$D$22)))</f>
        <v>5.5271092260434382E-11</v>
      </c>
      <c r="J706" s="75">
        <f t="shared" si="90"/>
        <v>76.611769341765665</v>
      </c>
      <c r="K706" s="75">
        <f>MAX(0,(J706-Constantes!$D$13)*(1-EXP(-Constantes!$D$23)))</f>
        <v>0.24944221150495247</v>
      </c>
      <c r="L706" s="75">
        <f t="shared" si="91"/>
        <v>0.24944221156022356</v>
      </c>
      <c r="M706" s="75">
        <f>0.0526*F706*Observaciones!$F705^1.218</f>
        <v>0</v>
      </c>
      <c r="N706" s="75">
        <f>M706*Constantes!$D$38</f>
        <v>0</v>
      </c>
      <c r="O706" s="75">
        <f t="shared" si="92"/>
        <v>0</v>
      </c>
      <c r="P706" s="15"/>
      <c r="Q706" s="120">
        <v>700</v>
      </c>
      <c r="R706" s="146">
        <f>ETo!$I705*((1-Constantes!$E$19)*ETo!$K705+ETo!$L705)</f>
        <v>1.8031448428166696</v>
      </c>
      <c r="S706" s="121">
        <f>MIN(R706*Constantes!$E$17,0.8*(V705+Observaciones!$F705-T706-U706-Constantes!$D$14))</f>
        <v>1.7245807271137892E-8</v>
      </c>
      <c r="T706" s="121">
        <f>IF(Observaciones!$F705&gt;0.05*Constantes!$E$18,((Observaciones!$F705-0.05*Constantes!$E$18)^2)/(Observaciones!$F705+0.95*Constantes!$E$18),0)</f>
        <v>0</v>
      </c>
      <c r="U706" s="121">
        <f>MAX(0,V705+Observaciones!$F705-T706-Constantes!$D$13)</f>
        <v>0</v>
      </c>
      <c r="V706" s="121">
        <f>V705+Observaciones!$F705-T706-S706-U706-W705</f>
        <v>25.500000004014669</v>
      </c>
      <c r="W706" s="121">
        <f>MAX(0,(V706-Constantes!$D$14)*(1-EXP(-Constantes!$D$22)))</f>
        <v>5.5271092260434382E-11</v>
      </c>
      <c r="X706" s="119">
        <f>X705+(Entradas!$E$19*U706-Y705)/(800*Entradas!$D$44)</f>
        <v>0</v>
      </c>
      <c r="Y706" s="119">
        <f>8000*Entradas!$D$45*X706/Constantes!$E$32</f>
        <v>0</v>
      </c>
      <c r="Z706" s="119">
        <f>10*Escenarios!$E$11*T706</f>
        <v>0</v>
      </c>
      <c r="AA706" s="119">
        <f>10*Escenarios!$E$11*Y706</f>
        <v>0</v>
      </c>
      <c r="AB706" s="119">
        <f>0.001*Observaciones!$F705*Escenarios!$E$9</f>
        <v>0</v>
      </c>
      <c r="AC706" s="119">
        <f>Observaciones!$I705</f>
        <v>0</v>
      </c>
      <c r="AD706" s="119">
        <f>MIN(0.0005*ETo!$M705*Escenarios!$E$9*(AH705/Constantes!$E$27)^(2/3),AH705+Z706+AA706+AB706+AC706)</f>
        <v>3.221287554903614</v>
      </c>
      <c r="AE706" s="119">
        <f>MIN(Constantes!$E$26*(AH705/Constantes!$E$27)^(2/3),AH705+Z706+AA706+AB706+AC706-AD706)</f>
        <v>12.011595210686759</v>
      </c>
      <c r="AF706" s="119">
        <f>MIN(Entradas!$E$20,AH705+Z706+AA706+AB706+AC706-AD706-AE706)</f>
        <v>1</v>
      </c>
      <c r="AG706" s="119">
        <f>MAX(0,AH705+Z706+AA706+AB706+AC706-AD706-AE706-AF706-Constantes!$E$27)</f>
        <v>0</v>
      </c>
      <c r="AH706" s="119">
        <f t="shared" si="93"/>
        <v>3086.6456846442438</v>
      </c>
      <c r="AI706" s="119">
        <f>(Escenarios!$E$11*S706+0.1*AD706)/(Escenarios!$E$12)</f>
        <v>9.203695727734636E-3</v>
      </c>
      <c r="AJ706" s="119">
        <f>AG706/10/Escenarios!$E$12</f>
        <v>0</v>
      </c>
      <c r="AK706" s="119">
        <f>(Escenarios!$E$11*U706+0.1*AE706)/(Escenarios!$E$12)</f>
        <v>3.4318843459105026E-2</v>
      </c>
      <c r="AL706" s="121">
        <f t="shared" si="94"/>
        <v>82.524038073794344</v>
      </c>
      <c r="AM706" s="121">
        <f>MAX(0,(AL706-Constantes!$D$13)*(1-EXP(-Constantes!$D$23)))</f>
        <v>0.29028123474891038</v>
      </c>
      <c r="AN706" s="121">
        <f>AJ706+W706*Escenarios!$E$11/Escenarios!$E$12+AM706</f>
        <v>0.29028123480339191</v>
      </c>
      <c r="AO706" s="121">
        <f>0.0526*AJ706*Observaciones!$F705^1.218</f>
        <v>0</v>
      </c>
      <c r="AP706" s="121">
        <f>AO706*Constantes!$E$38</f>
        <v>0</v>
      </c>
      <c r="AQ706" s="121">
        <f t="shared" si="95"/>
        <v>0</v>
      </c>
      <c r="AR706" s="15"/>
      <c r="AS706" s="74">
        <v>700</v>
      </c>
      <c r="AT706" s="146">
        <f>ETo!$I705*((1-Constantes!$F$19)*ETo!$K705+ETo!$L705)</f>
        <v>1.8039346607981306</v>
      </c>
      <c r="AU706" s="121">
        <f>MIN(AT706*Constantes!$F$17,0.8*(AX705+Observaciones!$F705-AV706-AW706-Constantes!$D$14))</f>
        <v>1.7245807271137892E-8</v>
      </c>
      <c r="AV706" s="121">
        <f>IF(Observaciones!$F705&gt;0.05*Constantes!$F$18,((Observaciones!$F705-0.05*Constantes!$F$18)^2)/(Observaciones!$F705+0.95*Constantes!$F$18),0)</f>
        <v>0</v>
      </c>
      <c r="AW706" s="121">
        <f>MAX(0,AX705+Observaciones!$F705-AV706-Constantes!$D$13)</f>
        <v>0</v>
      </c>
      <c r="AX706" s="121">
        <f>AX705+Observaciones!$F705-AV706-AU706-AW706-AY705</f>
        <v>25.500000004014669</v>
      </c>
      <c r="AY706" s="121">
        <f>MAX(0,(AX706-Constantes!$D$14)*(1-EXP(-Constantes!$D$22)))</f>
        <v>5.5271092260434382E-11</v>
      </c>
      <c r="AZ706" s="119">
        <f>AZ705+(Entradas!$F$19*AW706-BA705)/(800*Entradas!$D$44)</f>
        <v>0</v>
      </c>
      <c r="BA706" s="119">
        <f>8000*Entradas!$D$45*AZ706/Constantes!$F$32</f>
        <v>0</v>
      </c>
      <c r="BB706" s="119">
        <f>10*Escenarios!$F$11*AV706</f>
        <v>0</v>
      </c>
      <c r="BC706" s="119">
        <f>10*Escenarios!$F$11*BA706</f>
        <v>0</v>
      </c>
      <c r="BD706" s="119">
        <f>0.001*Observaciones!$F705*Escenarios!$F$9</f>
        <v>0</v>
      </c>
      <c r="BE706" s="119">
        <f>Observaciones!$I705</f>
        <v>0</v>
      </c>
      <c r="BF706" s="119">
        <f>MIN(0.0005*ETo!$M705*Escenarios!$F$9*(BJ705/Constantes!$F$27)^(2/3),BJ705+BB706+BE706+BC706+BD706)</f>
        <v>5.2093875902187205E-2</v>
      </c>
      <c r="BG706" s="119">
        <f>MIN(Constantes!$F$26*(BJ705/Constantes!$F$27)^(2/3),BJ705+BB706+BC706+BD706+BE706-BF706)</f>
        <v>0.19424858527153283</v>
      </c>
      <c r="BH706" s="119">
        <f>MIN(Entradas!$F$20,BJ705+BB706+BC706+BD706+BE706-BF706-BG706)</f>
        <v>0.55130421016545439</v>
      </c>
      <c r="BI706" s="119">
        <f>MAX(0,BJ705+BB706+BC706+BD706+BE706-BF706-BG706-BH706-Constantes!$F$27)</f>
        <v>0</v>
      </c>
      <c r="BJ706" s="119">
        <f t="shared" si="96"/>
        <v>0</v>
      </c>
      <c r="BK706" s="119">
        <f>(Escenarios!$F$11*AU706+0.1*BF706)/(Escenarios!$F$12)</f>
        <v>1.4885590576739052E-4</v>
      </c>
      <c r="BL706" s="119">
        <f>BI706/10/Escenarios!$F$12</f>
        <v>0</v>
      </c>
      <c r="BM706" s="119">
        <f>(Escenarios!$F$11*AW706+0.1*BG706)/(Escenarios!$F$12)</f>
        <v>5.5499595791866526E-4</v>
      </c>
      <c r="BN706" s="121">
        <f t="shared" si="97"/>
        <v>84.403719223776449</v>
      </c>
      <c r="BO706" s="121">
        <f>MAX(0,(BN706-Constantes!$D$13)*(1-EXP(-Constantes!$D$23)))</f>
        <v>0.30326514086932932</v>
      </c>
      <c r="BP706" s="121">
        <f>BL706+AY706*Escenarios!$F$11/Escenarios!$F$12+BO706</f>
        <v>0.30326514092144208</v>
      </c>
      <c r="BQ706" s="121">
        <f>0.0526*BL706*Observaciones!$F705^1.218</f>
        <v>0</v>
      </c>
      <c r="BR706" s="121">
        <f>BQ706*Constantes!$F$38</f>
        <v>0</v>
      </c>
      <c r="BS706" s="121">
        <f t="shared" si="98"/>
        <v>0</v>
      </c>
      <c r="BT706" s="15"/>
      <c r="BU706" s="74">
        <v>700</v>
      </c>
      <c r="BV706" s="75">
        <f>0.0526*Observaciones!$F705^2.218</f>
        <v>0</v>
      </c>
      <c r="BW706" s="75">
        <f>IF(Observaciones!$F705&gt;0.05*$CA$7,((Observaciones!$F705-0.05*$CA$7)^2)/(Observaciones!$F705+0.95*$CA$7),0)</f>
        <v>0</v>
      </c>
      <c r="BX706" s="75">
        <f>0.0526*BW706*Observaciones!$F705^1.218</f>
        <v>0</v>
      </c>
      <c r="BY706" s="27"/>
      <c r="BZ706" s="27"/>
      <c r="CA706" s="103"/>
      <c r="CB706" s="37"/>
    </row>
    <row r="707" spans="2:80" s="2" customFormat="1" ht="14.5" x14ac:dyDescent="0.35">
      <c r="B707" s="36"/>
      <c r="C707" s="74">
        <v>701</v>
      </c>
      <c r="D707" s="146">
        <f>ETo!$I706*((1-Constantes!$D$19)*ETo!$K706+ETo!$L706)</f>
        <v>1.8030573459176988</v>
      </c>
      <c r="E707" s="75">
        <f>MIN(D707*Constantes!$D$17,0.8*(H706+Observaciones!$F706-F707-G707-Constantes!$D$14))</f>
        <v>3.2117327464220581E-9</v>
      </c>
      <c r="F707" s="75">
        <f>IF(Observaciones!$F706&gt;0.05*Constantes!$D$18,((Observaciones!$F706-0.05*Constantes!$D$18)^2)/(Observaciones!$F706+0.95*Constantes!$D$18),0)</f>
        <v>0</v>
      </c>
      <c r="G707" s="75">
        <f>MAX(0,H706+Observaciones!$F706-F707-Constantes!$D$13)</f>
        <v>0</v>
      </c>
      <c r="H707" s="75">
        <f>H706+Observaciones!$F706-F707-E707-G707-I706</f>
        <v>25.500000000747669</v>
      </c>
      <c r="I707" s="75">
        <f>MAX(0,(H707-Constantes!$D$14)*(1-EXP(-Constantes!$D$22)))</f>
        <v>1.0293325559292474E-11</v>
      </c>
      <c r="J707" s="75">
        <f t="shared" si="90"/>
        <v>76.362327130260709</v>
      </c>
      <c r="K707" s="75">
        <f>MAX(0,(J707-Constantes!$D$13)*(1-EXP(-Constantes!$D$23)))</f>
        <v>0.24771918829078612</v>
      </c>
      <c r="L707" s="75">
        <f t="shared" si="91"/>
        <v>0.24771918830107945</v>
      </c>
      <c r="M707" s="75">
        <f>0.0526*F707*Observaciones!$F706^1.218</f>
        <v>0</v>
      </c>
      <c r="N707" s="75">
        <f>M707*Constantes!$D$38</f>
        <v>0</v>
      </c>
      <c r="O707" s="75">
        <f t="shared" si="92"/>
        <v>0</v>
      </c>
      <c r="P707" s="15"/>
      <c r="Q707" s="120">
        <v>701</v>
      </c>
      <c r="R707" s="146">
        <f>ETo!$I706*((1-Constantes!$E$19)*ETo!$K706+ETo!$L706)</f>
        <v>1.8033055905468747</v>
      </c>
      <c r="S707" s="121">
        <f>MIN(R707*Constantes!$E$17,0.8*(V706+Observaciones!$F706-T707-U707-Constantes!$D$14))</f>
        <v>3.2117327464220581E-9</v>
      </c>
      <c r="T707" s="121">
        <f>IF(Observaciones!$F706&gt;0.05*Constantes!$E$18,((Observaciones!$F706-0.05*Constantes!$E$18)^2)/(Observaciones!$F706+0.95*Constantes!$E$18),0)</f>
        <v>0</v>
      </c>
      <c r="U707" s="121">
        <f>MAX(0,V706+Observaciones!$F706-T707-Constantes!$D$13)</f>
        <v>0</v>
      </c>
      <c r="V707" s="121">
        <f>V706+Observaciones!$F706-T707-S707-U707-W706</f>
        <v>25.500000000747669</v>
      </c>
      <c r="W707" s="121">
        <f>MAX(0,(V707-Constantes!$D$14)*(1-EXP(-Constantes!$D$22)))</f>
        <v>1.0293325559292474E-11</v>
      </c>
      <c r="X707" s="119">
        <f>X706+(Entradas!$E$19*U707-Y706)/(800*Entradas!$D$44)</f>
        <v>0</v>
      </c>
      <c r="Y707" s="119">
        <f>8000*Entradas!$D$45*X707/Constantes!$E$32</f>
        <v>0</v>
      </c>
      <c r="Z707" s="119">
        <f>10*Escenarios!$E$11*T707</f>
        <v>0</v>
      </c>
      <c r="AA707" s="119">
        <f>10*Escenarios!$E$11*Y707</f>
        <v>0</v>
      </c>
      <c r="AB707" s="119">
        <f>0.001*Observaciones!$F706*Escenarios!$E$9</f>
        <v>0</v>
      </c>
      <c r="AC707" s="119">
        <f>Observaciones!$I706</f>
        <v>0</v>
      </c>
      <c r="AD707" s="119">
        <f>MIN(0.0005*ETo!$M706*Escenarios!$E$9*(AH706/Constantes!$E$27)^(2/3),AH706+Z707+AA707+AB707+AC707)</f>
        <v>3.2103166122047804</v>
      </c>
      <c r="AE707" s="119">
        <f>MIN(Constantes!$E$26*(AH706/Constantes!$E$27)^(2/3),AH706+Z707+AA707+AB707+AC707-AD707)</f>
        <v>11.969665709905106</v>
      </c>
      <c r="AF707" s="119">
        <f>MIN(Entradas!$E$20,AH706+Z707+AA707+AB707+AC707-AD707-AE707)</f>
        <v>1</v>
      </c>
      <c r="AG707" s="119">
        <f>MAX(0,AH706+Z707+AA707+AB707+AC707-AD707-AE707-AF707-Constantes!$E$27)</f>
        <v>0</v>
      </c>
      <c r="AH707" s="119">
        <f t="shared" si="93"/>
        <v>3070.4657023221339</v>
      </c>
      <c r="AI707" s="119">
        <f>(Escenarios!$E$11*S707+0.1*AD707)/(Escenarios!$E$12)</f>
        <v>9.1723363435787936E-3</v>
      </c>
      <c r="AJ707" s="119">
        <f>AG707/10/Escenarios!$E$12</f>
        <v>0</v>
      </c>
      <c r="AK707" s="119">
        <f>(Escenarios!$E$11*U707+0.1*AE707)/(Escenarios!$E$12)</f>
        <v>3.4199044885443161E-2</v>
      </c>
      <c r="AL707" s="121">
        <f t="shared" si="94"/>
        <v>82.267955883930867</v>
      </c>
      <c r="AM707" s="121">
        <f>MAX(0,(AL707-Constantes!$D$13)*(1-EXP(-Constantes!$D$23)))</f>
        <v>0.28851234585393454</v>
      </c>
      <c r="AN707" s="121">
        <f>AJ707+W707*Escenarios!$E$11/Escenarios!$E$12+AM707</f>
        <v>0.28851234586408081</v>
      </c>
      <c r="AO707" s="121">
        <f>0.0526*AJ707*Observaciones!$F706^1.218</f>
        <v>0</v>
      </c>
      <c r="AP707" s="121">
        <f>AO707*Constantes!$E$38</f>
        <v>0</v>
      </c>
      <c r="AQ707" s="121">
        <f t="shared" si="95"/>
        <v>0</v>
      </c>
      <c r="AR707" s="15"/>
      <c r="AS707" s="74">
        <v>701</v>
      </c>
      <c r="AT707" s="146">
        <f>ETo!$I706*((1-Constantes!$F$19)*ETo!$K706+ETo!$L706)</f>
        <v>1.804095459821526</v>
      </c>
      <c r="AU707" s="121">
        <f>MIN(AT707*Constantes!$F$17,0.8*(AX706+Observaciones!$F706-AV707-AW707-Constantes!$D$14))</f>
        <v>3.2117327464220581E-9</v>
      </c>
      <c r="AV707" s="121">
        <f>IF(Observaciones!$F706&gt;0.05*Constantes!$F$18,((Observaciones!$F706-0.05*Constantes!$F$18)^2)/(Observaciones!$F706+0.95*Constantes!$F$18),0)</f>
        <v>0</v>
      </c>
      <c r="AW707" s="121">
        <f>MAX(0,AX706+Observaciones!$F706-AV707-Constantes!$D$13)</f>
        <v>0</v>
      </c>
      <c r="AX707" s="121">
        <f>AX706+Observaciones!$F706-AV707-AU707-AW707-AY706</f>
        <v>25.500000000747669</v>
      </c>
      <c r="AY707" s="121">
        <f>MAX(0,(AX707-Constantes!$D$14)*(1-EXP(-Constantes!$D$22)))</f>
        <v>1.0293325559292474E-11</v>
      </c>
      <c r="AZ707" s="119">
        <f>AZ706+(Entradas!$F$19*AW707-BA706)/(800*Entradas!$D$44)</f>
        <v>0</v>
      </c>
      <c r="BA707" s="119">
        <f>8000*Entradas!$D$45*AZ707/Constantes!$F$32</f>
        <v>0</v>
      </c>
      <c r="BB707" s="119">
        <f>10*Escenarios!$F$11*AV707</f>
        <v>0</v>
      </c>
      <c r="BC707" s="119">
        <f>10*Escenarios!$F$11*BA707</f>
        <v>0</v>
      </c>
      <c r="BD707" s="119">
        <f>0.001*Observaciones!$F706*Escenarios!$F$9</f>
        <v>0</v>
      </c>
      <c r="BE707" s="119">
        <f>Observaciones!$I706</f>
        <v>0</v>
      </c>
      <c r="BF707" s="119">
        <f>MIN(0.0005*ETo!$M706*Escenarios!$F$9*(BJ706/Constantes!$F$27)^(2/3),BJ706+BB707+BE707+BC707+BD707)</f>
        <v>0</v>
      </c>
      <c r="BG707" s="119">
        <f>MIN(Constantes!$F$26*(BJ706/Constantes!$F$27)^(2/3),BJ706+BB707+BC707+BD707+BE707-BF707)</f>
        <v>0</v>
      </c>
      <c r="BH707" s="119">
        <f>MIN(Entradas!$F$20,BJ706+BB707+BC707+BD707+BE707-BF707-BG707)</f>
        <v>0</v>
      </c>
      <c r="BI707" s="119">
        <f>MAX(0,BJ706+BB707+BC707+BD707+BE707-BF707-BG707-BH707-Constantes!$F$27)</f>
        <v>0</v>
      </c>
      <c r="BJ707" s="119">
        <f t="shared" si="96"/>
        <v>0</v>
      </c>
      <c r="BK707" s="119">
        <f>(Escenarios!$F$11*AU707+0.1*BF707)/(Escenarios!$F$12)</f>
        <v>3.0282051609122261E-9</v>
      </c>
      <c r="BL707" s="119">
        <f>BI707/10/Escenarios!$F$12</f>
        <v>0</v>
      </c>
      <c r="BM707" s="119">
        <f>(Escenarios!$F$11*AW707+0.1*BG707)/(Escenarios!$F$12)</f>
        <v>0</v>
      </c>
      <c r="BN707" s="121">
        <f t="shared" si="97"/>
        <v>84.10045408290712</v>
      </c>
      <c r="BO707" s="121">
        <f>MAX(0,(BN707-Constantes!$D$13)*(1-EXP(-Constantes!$D$23)))</f>
        <v>0.30117033552498645</v>
      </c>
      <c r="BP707" s="121">
        <f>BL707+AY707*Escenarios!$F$11/Escenarios!$F$12+BO707</f>
        <v>0.30117033553469158</v>
      </c>
      <c r="BQ707" s="121">
        <f>0.0526*BL707*Observaciones!$F706^1.218</f>
        <v>0</v>
      </c>
      <c r="BR707" s="121">
        <f>BQ707*Constantes!$F$38</f>
        <v>0</v>
      </c>
      <c r="BS707" s="121">
        <f t="shared" si="98"/>
        <v>0</v>
      </c>
      <c r="BT707" s="15"/>
      <c r="BU707" s="74">
        <v>701</v>
      </c>
      <c r="BV707" s="75">
        <f>0.0526*Observaciones!$F706^2.218</f>
        <v>0</v>
      </c>
      <c r="BW707" s="75">
        <f>IF(Observaciones!$F706&gt;0.05*$CA$7,((Observaciones!$F706-0.05*$CA$7)^2)/(Observaciones!$F706+0.95*$CA$7),0)</f>
        <v>0</v>
      </c>
      <c r="BX707" s="75">
        <f>0.0526*BW707*Observaciones!$F706^1.218</f>
        <v>0</v>
      </c>
      <c r="BY707" s="27"/>
      <c r="BZ707" s="27"/>
      <c r="CA707" s="103"/>
      <c r="CB707" s="37"/>
    </row>
    <row r="708" spans="2:80" s="2" customFormat="1" ht="14.5" x14ac:dyDescent="0.35">
      <c r="B708" s="36"/>
      <c r="C708" s="74">
        <v>702</v>
      </c>
      <c r="D708" s="146">
        <f>ETo!$I707*((1-Constantes!$D$19)*ETo!$K707+ETo!$L707)</f>
        <v>1.8731223400467929</v>
      </c>
      <c r="E708" s="75">
        <f>MIN(D708*Constantes!$D$17,0.8*(H707+Observaciones!$F707-F708-G708-Constantes!$D$14))</f>
        <v>5.9813203279190934E-10</v>
      </c>
      <c r="F708" s="75">
        <f>IF(Observaciones!$F707&gt;0.05*Constantes!$D$18,((Observaciones!$F707-0.05*Constantes!$D$18)^2)/(Observaciones!$F707+0.95*Constantes!$D$18),0)</f>
        <v>0</v>
      </c>
      <c r="G708" s="75">
        <f>MAX(0,H707+Observaciones!$F707-F708-Constantes!$D$13)</f>
        <v>0</v>
      </c>
      <c r="H708" s="75">
        <f>H707+Observaciones!$F707-F708-E708-G708-I707</f>
        <v>25.500000000139245</v>
      </c>
      <c r="I708" s="75">
        <f>MAX(0,(H708-Constantes!$D$14)*(1-EXP(-Constantes!$D$22)))</f>
        <v>1.9169789765945663E-12</v>
      </c>
      <c r="J708" s="75">
        <f t="shared" si="90"/>
        <v>76.114607941969922</v>
      </c>
      <c r="K708" s="75">
        <f>MAX(0,(J708-Constantes!$D$13)*(1-EXP(-Constantes!$D$23)))</f>
        <v>0.24600806686733376</v>
      </c>
      <c r="L708" s="75">
        <f t="shared" si="91"/>
        <v>0.24600806686925072</v>
      </c>
      <c r="M708" s="75">
        <f>0.0526*F708*Observaciones!$F707^1.218</f>
        <v>0</v>
      </c>
      <c r="N708" s="75">
        <f>M708*Constantes!$D$38</f>
        <v>0</v>
      </c>
      <c r="O708" s="75">
        <f t="shared" si="92"/>
        <v>0</v>
      </c>
      <c r="P708" s="15"/>
      <c r="Q708" s="120">
        <v>702</v>
      </c>
      <c r="R708" s="146">
        <f>ETo!$I707*((1-Constantes!$E$19)*ETo!$K707+ETo!$L707)</f>
        <v>1.8733808427115712</v>
      </c>
      <c r="S708" s="121">
        <f>MIN(R708*Constantes!$E$17,0.8*(V707+Observaciones!$F707-T708-U708-Constantes!$D$14))</f>
        <v>5.9813203279190934E-10</v>
      </c>
      <c r="T708" s="121">
        <f>IF(Observaciones!$F707&gt;0.05*Constantes!$E$18,((Observaciones!$F707-0.05*Constantes!$E$18)^2)/(Observaciones!$F707+0.95*Constantes!$E$18),0)</f>
        <v>0</v>
      </c>
      <c r="U708" s="121">
        <f>MAX(0,V707+Observaciones!$F707-T708-Constantes!$D$13)</f>
        <v>0</v>
      </c>
      <c r="V708" s="121">
        <f>V707+Observaciones!$F707-T708-S708-U708-W707</f>
        <v>25.500000000139245</v>
      </c>
      <c r="W708" s="121">
        <f>MAX(0,(V708-Constantes!$D$14)*(1-EXP(-Constantes!$D$22)))</f>
        <v>1.9169789765945663E-12</v>
      </c>
      <c r="X708" s="119">
        <f>X707+(Entradas!$E$19*U708-Y707)/(800*Entradas!$D$44)</f>
        <v>0</v>
      </c>
      <c r="Y708" s="119">
        <f>8000*Entradas!$D$45*X708/Constantes!$E$32</f>
        <v>0</v>
      </c>
      <c r="Z708" s="119">
        <f>10*Escenarios!$E$11*T708</f>
        <v>0</v>
      </c>
      <c r="AA708" s="119">
        <f>10*Escenarios!$E$11*Y708</f>
        <v>0</v>
      </c>
      <c r="AB708" s="119">
        <f>0.001*Observaciones!$F707*Escenarios!$E$9</f>
        <v>0</v>
      </c>
      <c r="AC708" s="119">
        <f>Observaciones!$I707</f>
        <v>0</v>
      </c>
      <c r="AD708" s="119">
        <f>MIN(0.0005*ETo!$M707*Escenarios!$E$9*(AH707/Constantes!$E$27)^(2/3),AH707+Z708+AA708+AB708+AC708)</f>
        <v>3.3246594759312589</v>
      </c>
      <c r="AE708" s="119">
        <f>MIN(Constantes!$E$26*(AH707/Constantes!$E$27)^(2/3),AH707+Z708+AA708+AB708+AC708-AD708)</f>
        <v>11.927799642403441</v>
      </c>
      <c r="AF708" s="119">
        <f>MIN(Entradas!$E$20,AH707+Z708+AA708+AB708+AC708-AD708-AE708)</f>
        <v>1</v>
      </c>
      <c r="AG708" s="119">
        <f>MAX(0,AH707+Z708+AA708+AB708+AC708-AD708-AE708-AF708-Constantes!$E$27)</f>
        <v>0</v>
      </c>
      <c r="AH708" s="119">
        <f t="shared" si="93"/>
        <v>3054.2132432037993</v>
      </c>
      <c r="AI708" s="119">
        <f>(Escenarios!$E$11*S708+0.1*AD708)/(Escenarios!$E$12)</f>
        <v>9.4990276636766017E-3</v>
      </c>
      <c r="AJ708" s="119">
        <f>AG708/10/Escenarios!$E$12</f>
        <v>0</v>
      </c>
      <c r="AK708" s="119">
        <f>(Escenarios!$E$11*U708+0.1*AE708)/(Escenarios!$E$12)</f>
        <v>3.4079427549724116E-2</v>
      </c>
      <c r="AL708" s="121">
        <f t="shared" si="94"/>
        <v>82.013522965626663</v>
      </c>
      <c r="AM708" s="121">
        <f>MAX(0,(AL708-Constantes!$D$13)*(1-EXP(-Constantes!$D$23)))</f>
        <v>0.28675484930978001</v>
      </c>
      <c r="AN708" s="121">
        <f>AJ708+W708*Escenarios!$E$11/Escenarios!$E$12+AM708</f>
        <v>0.28675484931166961</v>
      </c>
      <c r="AO708" s="121">
        <f>0.0526*AJ708*Observaciones!$F707^1.218</f>
        <v>0</v>
      </c>
      <c r="AP708" s="121">
        <f>AO708*Constantes!$E$38</f>
        <v>0</v>
      </c>
      <c r="AQ708" s="121">
        <f t="shared" si="95"/>
        <v>0</v>
      </c>
      <c r="AR708" s="15"/>
      <c r="AS708" s="74">
        <v>702</v>
      </c>
      <c r="AT708" s="146">
        <f>ETo!$I707*((1-Constantes!$F$19)*ETo!$K707+ETo!$L707)</f>
        <v>1.8742033511904133</v>
      </c>
      <c r="AU708" s="121">
        <f>MIN(AT708*Constantes!$F$17,0.8*(AX707+Observaciones!$F707-AV708-AW708-Constantes!$D$14))</f>
        <v>5.9813203279190934E-10</v>
      </c>
      <c r="AV708" s="121">
        <f>IF(Observaciones!$F707&gt;0.05*Constantes!$F$18,((Observaciones!$F707-0.05*Constantes!$F$18)^2)/(Observaciones!$F707+0.95*Constantes!$F$18),0)</f>
        <v>0</v>
      </c>
      <c r="AW708" s="121">
        <f>MAX(0,AX707+Observaciones!$F707-AV708-Constantes!$D$13)</f>
        <v>0</v>
      </c>
      <c r="AX708" s="121">
        <f>AX707+Observaciones!$F707-AV708-AU708-AW708-AY707</f>
        <v>25.500000000139245</v>
      </c>
      <c r="AY708" s="121">
        <f>MAX(0,(AX708-Constantes!$D$14)*(1-EXP(-Constantes!$D$22)))</f>
        <v>1.9169789765945663E-12</v>
      </c>
      <c r="AZ708" s="119">
        <f>AZ707+(Entradas!$F$19*AW708-BA707)/(800*Entradas!$D$44)</f>
        <v>0</v>
      </c>
      <c r="BA708" s="119">
        <f>8000*Entradas!$D$45*AZ708/Constantes!$F$32</f>
        <v>0</v>
      </c>
      <c r="BB708" s="119">
        <f>10*Escenarios!$F$11*AV708</f>
        <v>0</v>
      </c>
      <c r="BC708" s="119">
        <f>10*Escenarios!$F$11*BA708</f>
        <v>0</v>
      </c>
      <c r="BD708" s="119">
        <f>0.001*Observaciones!$F707*Escenarios!$F$9</f>
        <v>0</v>
      </c>
      <c r="BE708" s="119">
        <f>Observaciones!$I707</f>
        <v>0</v>
      </c>
      <c r="BF708" s="119">
        <f>MIN(0.0005*ETo!$M707*Escenarios!$F$9*(BJ707/Constantes!$F$27)^(2/3),BJ707+BB708+BE708+BC708+BD708)</f>
        <v>0</v>
      </c>
      <c r="BG708" s="119">
        <f>MIN(Constantes!$F$26*(BJ707/Constantes!$F$27)^(2/3),BJ707+BB708+BC708+BD708+BE708-BF708)</f>
        <v>0</v>
      </c>
      <c r="BH708" s="119">
        <f>MIN(Entradas!$F$20,BJ707+BB708+BC708+BD708+BE708-BF708-BG708)</f>
        <v>0</v>
      </c>
      <c r="BI708" s="119">
        <f>MAX(0,BJ707+BB708+BC708+BD708+BE708-BF708-BG708-BH708-Constantes!$F$27)</f>
        <v>0</v>
      </c>
      <c r="BJ708" s="119">
        <f t="shared" si="96"/>
        <v>0</v>
      </c>
      <c r="BK708" s="119">
        <f>(Escenarios!$F$11*AU708+0.1*BF708)/(Escenarios!$F$12)</f>
        <v>5.6395305948951457E-10</v>
      </c>
      <c r="BL708" s="119">
        <f>BI708/10/Escenarios!$F$12</f>
        <v>0</v>
      </c>
      <c r="BM708" s="119">
        <f>(Escenarios!$F$11*AW708+0.1*BG708)/(Escenarios!$F$12)</f>
        <v>0</v>
      </c>
      <c r="BN708" s="121">
        <f t="shared" si="97"/>
        <v>83.799283747382134</v>
      </c>
      <c r="BO708" s="121">
        <f>MAX(0,(BN708-Constantes!$D$13)*(1-EXP(-Constantes!$D$23)))</f>
        <v>0.2990900000581182</v>
      </c>
      <c r="BP708" s="121">
        <f>BL708+AY708*Escenarios!$F$11/Escenarios!$F$12+BO708</f>
        <v>0.29909000005992564</v>
      </c>
      <c r="BQ708" s="121">
        <f>0.0526*BL708*Observaciones!$F707^1.218</f>
        <v>0</v>
      </c>
      <c r="BR708" s="121">
        <f>BQ708*Constantes!$F$38</f>
        <v>0</v>
      </c>
      <c r="BS708" s="121">
        <f t="shared" si="98"/>
        <v>0</v>
      </c>
      <c r="BT708" s="15"/>
      <c r="BU708" s="74">
        <v>702</v>
      </c>
      <c r="BV708" s="75">
        <f>0.0526*Observaciones!$F707^2.218</f>
        <v>0</v>
      </c>
      <c r="BW708" s="75">
        <f>IF(Observaciones!$F707&gt;0.05*$CA$7,((Observaciones!$F707-0.05*$CA$7)^2)/(Observaciones!$F707+0.95*$CA$7),0)</f>
        <v>0</v>
      </c>
      <c r="BX708" s="75">
        <f>0.0526*BW708*Observaciones!$F707^1.218</f>
        <v>0</v>
      </c>
      <c r="BY708" s="27"/>
      <c r="BZ708" s="27"/>
      <c r="CA708" s="103"/>
      <c r="CB708" s="37"/>
    </row>
    <row r="709" spans="2:80" s="2" customFormat="1" ht="14.5" x14ac:dyDescent="0.35">
      <c r="B709" s="36"/>
      <c r="C709" s="74">
        <v>703</v>
      </c>
      <c r="D709" s="146">
        <f>ETo!$I708*((1-Constantes!$D$19)*ETo!$K708+ETo!$L708)</f>
        <v>1.7764456019281254</v>
      </c>
      <c r="E709" s="75">
        <f>MIN(D709*Constantes!$D$17,0.8*(H708+Observaciones!$F708-F709-G709-Constantes!$D$14))</f>
        <v>1.1139320577058243E-10</v>
      </c>
      <c r="F709" s="75">
        <f>IF(Observaciones!$F708&gt;0.05*Constantes!$D$18,((Observaciones!$F708-0.05*Constantes!$D$18)^2)/(Observaciones!$F708+0.95*Constantes!$D$18),0)</f>
        <v>0</v>
      </c>
      <c r="G709" s="75">
        <f>MAX(0,H708+Observaciones!$F708-F709-Constantes!$D$13)</f>
        <v>0</v>
      </c>
      <c r="H709" s="75">
        <f>H708+Observaciones!$F708-F709-E709-G709-I708</f>
        <v>25.500000000025935</v>
      </c>
      <c r="I709" s="75">
        <f>MAX(0,(H709-Constantes!$D$14)*(1-EXP(-Constantes!$D$22)))</f>
        <v>3.5700327992661292E-13</v>
      </c>
      <c r="J709" s="75">
        <f t="shared" si="90"/>
        <v>75.868599875102589</v>
      </c>
      <c r="K709" s="75">
        <f>MAX(0,(J709-Constantes!$D$13)*(1-EXP(-Constantes!$D$23)))</f>
        <v>0.24430876502292168</v>
      </c>
      <c r="L709" s="75">
        <f t="shared" si="91"/>
        <v>0.24430876502327867</v>
      </c>
      <c r="M709" s="75">
        <f>0.0526*F709*Observaciones!$F708^1.218</f>
        <v>0</v>
      </c>
      <c r="N709" s="75">
        <f>M709*Constantes!$D$38</f>
        <v>0</v>
      </c>
      <c r="O709" s="75">
        <f t="shared" si="92"/>
        <v>0</v>
      </c>
      <c r="P709" s="15"/>
      <c r="Q709" s="120">
        <v>703</v>
      </c>
      <c r="R709" s="146">
        <f>ETo!$I708*((1-Constantes!$E$19)*ETo!$K708+ETo!$L708)</f>
        <v>1.7766899048365439</v>
      </c>
      <c r="S709" s="121">
        <f>MIN(R709*Constantes!$E$17,0.8*(V708+Observaciones!$F708-T709-U709-Constantes!$D$14))</f>
        <v>1.1139320577058243E-10</v>
      </c>
      <c r="T709" s="121">
        <f>IF(Observaciones!$F708&gt;0.05*Constantes!$E$18,((Observaciones!$F708-0.05*Constantes!$E$18)^2)/(Observaciones!$F708+0.95*Constantes!$E$18),0)</f>
        <v>0</v>
      </c>
      <c r="U709" s="121">
        <f>MAX(0,V708+Observaciones!$F708-T709-Constantes!$D$13)</f>
        <v>0</v>
      </c>
      <c r="V709" s="121">
        <f>V708+Observaciones!$F708-T709-S709-U709-W708</f>
        <v>25.500000000025935</v>
      </c>
      <c r="W709" s="121">
        <f>MAX(0,(V709-Constantes!$D$14)*(1-EXP(-Constantes!$D$22)))</f>
        <v>3.5700327992661292E-13</v>
      </c>
      <c r="X709" s="119">
        <f>X708+(Entradas!$E$19*U709-Y708)/(800*Entradas!$D$44)</f>
        <v>0</v>
      </c>
      <c r="Y709" s="119">
        <f>8000*Entradas!$D$45*X709/Constantes!$E$32</f>
        <v>0</v>
      </c>
      <c r="Z709" s="119">
        <f>10*Escenarios!$E$11*T709</f>
        <v>0</v>
      </c>
      <c r="AA709" s="119">
        <f>10*Escenarios!$E$11*Y709</f>
        <v>0</v>
      </c>
      <c r="AB709" s="119">
        <f>0.001*Observaciones!$F708*Escenarios!$E$9</f>
        <v>0</v>
      </c>
      <c r="AC709" s="119">
        <f>Observaciones!$I708</f>
        <v>0</v>
      </c>
      <c r="AD709" s="119">
        <f>MIN(0.0005*ETo!$M708*Escenarios!$E$9*(AH708/Constantes!$E$27)^(2/3),AH708+Z709+AA709+AB709+AC709)</f>
        <v>3.1401701840136953</v>
      </c>
      <c r="AE709" s="119">
        <f>MIN(Constantes!$E$26*(AH708/Constantes!$E$27)^(2/3),AH708+Z709+AA709+AB709+AC709-AD709)</f>
        <v>11.885671939984402</v>
      </c>
      <c r="AF709" s="119">
        <f>MIN(Entradas!$E$20,AH708+Z709+AA709+AB709+AC709-AD709-AE709)</f>
        <v>1</v>
      </c>
      <c r="AG709" s="119">
        <f>MAX(0,AH708+Z709+AA709+AB709+AC709-AD709-AE709-AF709-Constantes!$E$27)</f>
        <v>0</v>
      </c>
      <c r="AH709" s="119">
        <f t="shared" si="93"/>
        <v>3038.187401079801</v>
      </c>
      <c r="AI709" s="119">
        <f>(Escenarios!$E$11*S709+0.1*AD709)/(Escenarios!$E$12)</f>
        <v>8.9719149212695755E-3</v>
      </c>
      <c r="AJ709" s="119">
        <f>AG709/10/Escenarios!$E$12</f>
        <v>0</v>
      </c>
      <c r="AK709" s="119">
        <f>(Escenarios!$E$11*U709+0.1*AE709)/(Escenarios!$E$12)</f>
        <v>3.3959062685669721E-2</v>
      </c>
      <c r="AL709" s="121">
        <f t="shared" si="94"/>
        <v>81.760727179002544</v>
      </c>
      <c r="AM709" s="121">
        <f>MAX(0,(AL709-Constantes!$D$13)*(1-EXP(-Constantes!$D$23)))</f>
        <v>0.28500866126017582</v>
      </c>
      <c r="AN709" s="121">
        <f>AJ709+W709*Escenarios!$E$11/Escenarios!$E$12+AM709</f>
        <v>0.28500866126052771</v>
      </c>
      <c r="AO709" s="121">
        <f>0.0526*AJ709*Observaciones!$F708^1.218</f>
        <v>0</v>
      </c>
      <c r="AP709" s="121">
        <f>AO709*Constantes!$E$38</f>
        <v>0</v>
      </c>
      <c r="AQ709" s="121">
        <f t="shared" si="95"/>
        <v>0</v>
      </c>
      <c r="AR709" s="15"/>
      <c r="AS709" s="74">
        <v>703</v>
      </c>
      <c r="AT709" s="146">
        <f>ETo!$I708*((1-Constantes!$F$19)*ETo!$K708+ETo!$L708)</f>
        <v>1.7774672322724228</v>
      </c>
      <c r="AU709" s="121">
        <f>MIN(AT709*Constantes!$F$17,0.8*(AX708+Observaciones!$F708-AV709-AW709-Constantes!$D$14))</f>
        <v>1.1139320577058243E-10</v>
      </c>
      <c r="AV709" s="121">
        <f>IF(Observaciones!$F708&gt;0.05*Constantes!$F$18,((Observaciones!$F708-0.05*Constantes!$F$18)^2)/(Observaciones!$F708+0.95*Constantes!$F$18),0)</f>
        <v>0</v>
      </c>
      <c r="AW709" s="121">
        <f>MAX(0,AX708+Observaciones!$F708-AV709-Constantes!$D$13)</f>
        <v>0</v>
      </c>
      <c r="AX709" s="121">
        <f>AX708+Observaciones!$F708-AV709-AU709-AW709-AY708</f>
        <v>25.500000000025935</v>
      </c>
      <c r="AY709" s="121">
        <f>MAX(0,(AX709-Constantes!$D$14)*(1-EXP(-Constantes!$D$22)))</f>
        <v>3.5700327992661292E-13</v>
      </c>
      <c r="AZ709" s="119">
        <f>AZ708+(Entradas!$F$19*AW709-BA708)/(800*Entradas!$D$44)</f>
        <v>0</v>
      </c>
      <c r="BA709" s="119">
        <f>8000*Entradas!$D$45*AZ709/Constantes!$F$32</f>
        <v>0</v>
      </c>
      <c r="BB709" s="119">
        <f>10*Escenarios!$F$11*AV709</f>
        <v>0</v>
      </c>
      <c r="BC709" s="119">
        <f>10*Escenarios!$F$11*BA709</f>
        <v>0</v>
      </c>
      <c r="BD709" s="119">
        <f>0.001*Observaciones!$F708*Escenarios!$F$9</f>
        <v>0</v>
      </c>
      <c r="BE709" s="119">
        <f>Observaciones!$I708</f>
        <v>0</v>
      </c>
      <c r="BF709" s="119">
        <f>MIN(0.0005*ETo!$M708*Escenarios!$F$9*(BJ708/Constantes!$F$27)^(2/3),BJ708+BB709+BE709+BC709+BD709)</f>
        <v>0</v>
      </c>
      <c r="BG709" s="119">
        <f>MIN(Constantes!$F$26*(BJ708/Constantes!$F$27)^(2/3),BJ708+BB709+BC709+BD709+BE709-BF709)</f>
        <v>0</v>
      </c>
      <c r="BH709" s="119">
        <f>MIN(Entradas!$F$20,BJ708+BB709+BC709+BD709+BE709-BF709-BG709)</f>
        <v>0</v>
      </c>
      <c r="BI709" s="119">
        <f>MAX(0,BJ708+BB709+BC709+BD709+BE709-BF709-BG709-BH709-Constantes!$F$27)</f>
        <v>0</v>
      </c>
      <c r="BJ709" s="119">
        <f t="shared" si="96"/>
        <v>0</v>
      </c>
      <c r="BK709" s="119">
        <f>(Escenarios!$F$11*AU709+0.1*BF709)/(Escenarios!$F$12)</f>
        <v>1.0502787972654915E-10</v>
      </c>
      <c r="BL709" s="119">
        <f>BI709/10/Escenarios!$F$12</f>
        <v>0</v>
      </c>
      <c r="BM709" s="119">
        <f>(Escenarios!$F$11*AW709+0.1*BG709)/(Escenarios!$F$12)</f>
        <v>0</v>
      </c>
      <c r="BN709" s="121">
        <f t="shared" si="97"/>
        <v>83.500193747324019</v>
      </c>
      <c r="BO709" s="121">
        <f>MAX(0,(BN709-Constantes!$D$13)*(1-EXP(-Constantes!$D$23)))</f>
        <v>0.29702403451797987</v>
      </c>
      <c r="BP709" s="121">
        <f>BL709+AY709*Escenarios!$F$11/Escenarios!$F$12+BO709</f>
        <v>0.29702403451831649</v>
      </c>
      <c r="BQ709" s="121">
        <f>0.0526*BL709*Observaciones!$F708^1.218</f>
        <v>0</v>
      </c>
      <c r="BR709" s="121">
        <f>BQ709*Constantes!$F$38</f>
        <v>0</v>
      </c>
      <c r="BS709" s="121">
        <f t="shared" si="98"/>
        <v>0</v>
      </c>
      <c r="BT709" s="15"/>
      <c r="BU709" s="74">
        <v>703</v>
      </c>
      <c r="BV709" s="75">
        <f>0.0526*Observaciones!$F708^2.218</f>
        <v>0</v>
      </c>
      <c r="BW709" s="75">
        <f>IF(Observaciones!$F708&gt;0.05*$CA$7,((Observaciones!$F708-0.05*$CA$7)^2)/(Observaciones!$F708+0.95*$CA$7),0)</f>
        <v>0</v>
      </c>
      <c r="BX709" s="75">
        <f>0.0526*BW709*Observaciones!$F708^1.218</f>
        <v>0</v>
      </c>
      <c r="BY709" s="27"/>
      <c r="BZ709" s="27"/>
      <c r="CA709" s="103"/>
      <c r="CB709" s="37"/>
    </row>
    <row r="710" spans="2:80" s="2" customFormat="1" ht="14.5" x14ac:dyDescent="0.35">
      <c r="B710" s="36"/>
      <c r="C710" s="74">
        <v>704</v>
      </c>
      <c r="D710" s="146">
        <f>ETo!$I709*((1-Constantes!$D$19)*ETo!$K709+ETo!$L709)</f>
        <v>1.9110324263550653</v>
      </c>
      <c r="E710" s="75">
        <f>MIN(D710*Constantes!$D$17,0.8*(H709+Observaciones!$F709-F710-G710-Constantes!$D$14))</f>
        <v>2.0745005713251888E-11</v>
      </c>
      <c r="F710" s="75">
        <f>IF(Observaciones!$F709&gt;0.05*Constantes!$D$18,((Observaciones!$F709-0.05*Constantes!$D$18)^2)/(Observaciones!$F709+0.95*Constantes!$D$18),0)</f>
        <v>0</v>
      </c>
      <c r="G710" s="75">
        <f>MAX(0,H709+Observaciones!$F709-F710-Constantes!$D$13)</f>
        <v>0</v>
      </c>
      <c r="H710" s="75">
        <f>H709+Observaciones!$F709-F710-E710-G710-I709</f>
        <v>25.500000000004835</v>
      </c>
      <c r="I710" s="75">
        <f>MAX(0,(H710-Constantes!$D$14)*(1-EXP(-Constantes!$D$22)))</f>
        <v>6.6519312330482751E-14</v>
      </c>
      <c r="J710" s="75">
        <f t="shared" si="90"/>
        <v>75.624291110079668</v>
      </c>
      <c r="K710" s="75">
        <f>MAX(0,(J710-Constantes!$D$13)*(1-EXP(-Constantes!$D$23)))</f>
        <v>0.24262120111375374</v>
      </c>
      <c r="L710" s="75">
        <f t="shared" si="91"/>
        <v>0.24262120111382027</v>
      </c>
      <c r="M710" s="75">
        <f>0.0526*F710*Observaciones!$F709^1.218</f>
        <v>0</v>
      </c>
      <c r="N710" s="75">
        <f>M710*Constantes!$D$38</f>
        <v>0</v>
      </c>
      <c r="O710" s="75">
        <f t="shared" si="92"/>
        <v>0</v>
      </c>
      <c r="P710" s="15"/>
      <c r="Q710" s="120">
        <v>704</v>
      </c>
      <c r="R710" s="146">
        <f>ETo!$I709*((1-Constantes!$E$19)*ETo!$K709+ETo!$L709)</f>
        <v>1.9112964178413774</v>
      </c>
      <c r="S710" s="121">
        <f>MIN(R710*Constantes!$E$17,0.8*(V709+Observaciones!$F709-T710-U710-Constantes!$D$14))</f>
        <v>2.0745005713251888E-11</v>
      </c>
      <c r="T710" s="121">
        <f>IF(Observaciones!$F709&gt;0.05*Constantes!$E$18,((Observaciones!$F709-0.05*Constantes!$E$18)^2)/(Observaciones!$F709+0.95*Constantes!$E$18),0)</f>
        <v>0</v>
      </c>
      <c r="U710" s="121">
        <f>MAX(0,V709+Observaciones!$F709-T710-Constantes!$D$13)</f>
        <v>0</v>
      </c>
      <c r="V710" s="121">
        <f>V709+Observaciones!$F709-T710-S710-U710-W709</f>
        <v>25.500000000004835</v>
      </c>
      <c r="W710" s="121">
        <f>MAX(0,(V710-Constantes!$D$14)*(1-EXP(-Constantes!$D$22)))</f>
        <v>6.6519312330482751E-14</v>
      </c>
      <c r="X710" s="119">
        <f>X709+(Entradas!$E$19*U710-Y709)/(800*Entradas!$D$44)</f>
        <v>0</v>
      </c>
      <c r="Y710" s="119">
        <f>8000*Entradas!$D$45*X710/Constantes!$E$32</f>
        <v>0</v>
      </c>
      <c r="Z710" s="119">
        <f>10*Escenarios!$E$11*T710</f>
        <v>0</v>
      </c>
      <c r="AA710" s="119">
        <f>10*Escenarios!$E$11*Y710</f>
        <v>0</v>
      </c>
      <c r="AB710" s="119">
        <f>0.001*Observaciones!$F709*Escenarios!$E$9</f>
        <v>0</v>
      </c>
      <c r="AC710" s="119">
        <f>Observaciones!$I709</f>
        <v>0</v>
      </c>
      <c r="AD710" s="119">
        <f>MIN(0.0005*ETo!$M709*Escenarios!$E$9*(AH709/Constantes!$E$27)^(2/3),AH709+Z710+AA710+AB710+AC710)</f>
        <v>3.3686584872425946</v>
      </c>
      <c r="AE710" s="119">
        <f>MIN(Constantes!$E$26*(AH709/Constantes!$E$27)^(2/3),AH709+Z710+AA710+AB710+AC710-AD710)</f>
        <v>11.844058415003985</v>
      </c>
      <c r="AF710" s="119">
        <f>MIN(Entradas!$E$20,AH709+Z710+AA710+AB710+AC710-AD710-AE710)</f>
        <v>1</v>
      </c>
      <c r="AG710" s="119">
        <f>MAX(0,AH709+Z710+AA710+AB710+AC710-AD710-AE710-AF710-Constantes!$E$27)</f>
        <v>0</v>
      </c>
      <c r="AH710" s="119">
        <f t="shared" si="93"/>
        <v>3021.9746841775545</v>
      </c>
      <c r="AI710" s="119">
        <f>(Escenarios!$E$11*S710+0.1*AD710)/(Escenarios!$E$12)</f>
        <v>9.6247385554274929E-3</v>
      </c>
      <c r="AJ710" s="119">
        <f>AG710/10/Escenarios!$E$12</f>
        <v>0</v>
      </c>
      <c r="AK710" s="119">
        <f>(Escenarios!$E$11*U710+0.1*AE710)/(Escenarios!$E$12)</f>
        <v>3.384016690001139E-2</v>
      </c>
      <c r="AL710" s="121">
        <f t="shared" si="94"/>
        <v>81.509558684642371</v>
      </c>
      <c r="AM710" s="121">
        <f>MAX(0,(AL710-Constantes!$D$13)*(1-EXP(-Constantes!$D$23)))</f>
        <v>0.2832737137393101</v>
      </c>
      <c r="AN710" s="121">
        <f>AJ710+W710*Escenarios!$E$11/Escenarios!$E$12+AM710</f>
        <v>0.28327371373937565</v>
      </c>
      <c r="AO710" s="121">
        <f>0.0526*AJ710*Observaciones!$F709^1.218</f>
        <v>0</v>
      </c>
      <c r="AP710" s="121">
        <f>AO710*Constantes!$E$38</f>
        <v>0</v>
      </c>
      <c r="AQ710" s="121">
        <f t="shared" si="95"/>
        <v>0</v>
      </c>
      <c r="AR710" s="15"/>
      <c r="AS710" s="74">
        <v>704</v>
      </c>
      <c r="AT710" s="146">
        <f>ETo!$I709*((1-Constantes!$F$19)*ETo!$K709+ETo!$L709)</f>
        <v>1.9121363907523712</v>
      </c>
      <c r="AU710" s="121">
        <f>MIN(AT710*Constantes!$F$17,0.8*(AX709+Observaciones!$F709-AV710-AW710-Constantes!$D$14))</f>
        <v>2.0745005713251888E-11</v>
      </c>
      <c r="AV710" s="121">
        <f>IF(Observaciones!$F709&gt;0.05*Constantes!$F$18,((Observaciones!$F709-0.05*Constantes!$F$18)^2)/(Observaciones!$F709+0.95*Constantes!$F$18),0)</f>
        <v>0</v>
      </c>
      <c r="AW710" s="121">
        <f>MAX(0,AX709+Observaciones!$F709-AV710-Constantes!$D$13)</f>
        <v>0</v>
      </c>
      <c r="AX710" s="121">
        <f>AX709+Observaciones!$F709-AV710-AU710-AW710-AY709</f>
        <v>25.500000000004835</v>
      </c>
      <c r="AY710" s="121">
        <f>MAX(0,(AX710-Constantes!$D$14)*(1-EXP(-Constantes!$D$22)))</f>
        <v>6.6519312330482751E-14</v>
      </c>
      <c r="AZ710" s="119">
        <f>AZ709+(Entradas!$F$19*AW710-BA709)/(800*Entradas!$D$44)</f>
        <v>0</v>
      </c>
      <c r="BA710" s="119">
        <f>8000*Entradas!$D$45*AZ710/Constantes!$F$32</f>
        <v>0</v>
      </c>
      <c r="BB710" s="119">
        <f>10*Escenarios!$F$11*AV710</f>
        <v>0</v>
      </c>
      <c r="BC710" s="119">
        <f>10*Escenarios!$F$11*BA710</f>
        <v>0</v>
      </c>
      <c r="BD710" s="119">
        <f>0.001*Observaciones!$F709*Escenarios!$F$9</f>
        <v>0</v>
      </c>
      <c r="BE710" s="119">
        <f>Observaciones!$I709</f>
        <v>0</v>
      </c>
      <c r="BF710" s="119">
        <f>MIN(0.0005*ETo!$M709*Escenarios!$F$9*(BJ709/Constantes!$F$27)^(2/3),BJ709+BB710+BE710+BC710+BD710)</f>
        <v>0</v>
      </c>
      <c r="BG710" s="119">
        <f>MIN(Constantes!$F$26*(BJ709/Constantes!$F$27)^(2/3),BJ709+BB710+BC710+BD710+BE710-BF710)</f>
        <v>0</v>
      </c>
      <c r="BH710" s="119">
        <f>MIN(Entradas!$F$20,BJ709+BB710+BC710+BD710+BE710-BF710-BG710)</f>
        <v>0</v>
      </c>
      <c r="BI710" s="119">
        <f>MAX(0,BJ709+BB710+BC710+BD710+BE710-BF710-BG710-BH710-Constantes!$F$27)</f>
        <v>0</v>
      </c>
      <c r="BJ710" s="119">
        <f t="shared" si="96"/>
        <v>0</v>
      </c>
      <c r="BK710" s="119">
        <f>(Escenarios!$F$11*AU710+0.1*BF710)/(Escenarios!$F$12)</f>
        <v>1.955957681535178E-11</v>
      </c>
      <c r="BL710" s="119">
        <f>BI710/10/Escenarios!$F$12</f>
        <v>0</v>
      </c>
      <c r="BM710" s="119">
        <f>(Escenarios!$F$11*AW710+0.1*BG710)/(Escenarios!$F$12)</f>
        <v>0</v>
      </c>
      <c r="BN710" s="121">
        <f t="shared" si="97"/>
        <v>83.203169712806044</v>
      </c>
      <c r="BO710" s="121">
        <f>MAX(0,(BN710-Constantes!$D$13)*(1-EXP(-Constantes!$D$23)))</f>
        <v>0.29497233964423697</v>
      </c>
      <c r="BP710" s="121">
        <f>BL710+AY710*Escenarios!$F$11/Escenarios!$F$12+BO710</f>
        <v>0.2949723396442997</v>
      </c>
      <c r="BQ710" s="121">
        <f>0.0526*BL710*Observaciones!$F709^1.218</f>
        <v>0</v>
      </c>
      <c r="BR710" s="121">
        <f>BQ710*Constantes!$F$38</f>
        <v>0</v>
      </c>
      <c r="BS710" s="121">
        <f t="shared" si="98"/>
        <v>0</v>
      </c>
      <c r="BT710" s="15"/>
      <c r="BU710" s="74">
        <v>704</v>
      </c>
      <c r="BV710" s="75">
        <f>0.0526*Observaciones!$F709^2.218</f>
        <v>0</v>
      </c>
      <c r="BW710" s="75">
        <f>IF(Observaciones!$F709&gt;0.05*$CA$7,((Observaciones!$F709-0.05*$CA$7)^2)/(Observaciones!$F709+0.95*$CA$7),0)</f>
        <v>0</v>
      </c>
      <c r="BX710" s="75">
        <f>0.0526*BW710*Observaciones!$F709^1.218</f>
        <v>0</v>
      </c>
      <c r="BY710" s="27"/>
      <c r="BZ710" s="27"/>
      <c r="CA710" s="103"/>
      <c r="CB710" s="37"/>
    </row>
    <row r="711" spans="2:80" s="2" customFormat="1" ht="14.5" x14ac:dyDescent="0.35">
      <c r="B711" s="36"/>
      <c r="C711" s="74">
        <v>705</v>
      </c>
      <c r="D711" s="146">
        <f>ETo!$I710*((1-Constantes!$D$19)*ETo!$K710+ETo!$L710)</f>
        <v>1.8573198001979609</v>
      </c>
      <c r="E711" s="75">
        <f>MIN(D711*Constantes!$D$17,0.8*(H710+Observaciones!$F710-F711-G711-Constantes!$D$14))</f>
        <v>3.865352482534945E-12</v>
      </c>
      <c r="F711" s="75">
        <f>IF(Observaciones!$F710&gt;0.05*Constantes!$D$18,((Observaciones!$F710-0.05*Constantes!$D$18)^2)/(Observaciones!$F710+0.95*Constantes!$D$18),0)</f>
        <v>0</v>
      </c>
      <c r="G711" s="75">
        <f>MAX(0,H710+Observaciones!$F710-F711-Constantes!$D$13)</f>
        <v>0</v>
      </c>
      <c r="H711" s="75">
        <f>H710+Observaciones!$F710-F711-E711-G711-I710</f>
        <v>25.500000000000902</v>
      </c>
      <c r="I711" s="75">
        <f>MAX(0,(H711-Constantes!$D$14)*(1-EXP(-Constantes!$D$22)))</f>
        <v>1.2374548543832454E-14</v>
      </c>
      <c r="J711" s="75">
        <f t="shared" si="90"/>
        <v>75.381669908965918</v>
      </c>
      <c r="K711" s="75">
        <f>MAX(0,(J711-Constantes!$D$13)*(1-EXP(-Constantes!$D$23)))</f>
        <v>0.24094529405998868</v>
      </c>
      <c r="L711" s="75">
        <f t="shared" si="91"/>
        <v>0.24094529406000106</v>
      </c>
      <c r="M711" s="75">
        <f>0.0526*F711*Observaciones!$F710^1.218</f>
        <v>0</v>
      </c>
      <c r="N711" s="75">
        <f>M711*Constantes!$D$38</f>
        <v>0</v>
      </c>
      <c r="O711" s="75">
        <f t="shared" si="92"/>
        <v>0</v>
      </c>
      <c r="P711" s="15"/>
      <c r="Q711" s="120">
        <v>705</v>
      </c>
      <c r="R711" s="146">
        <f>ETo!$I710*((1-Constantes!$E$19)*ETo!$K710+ETo!$L710)</f>
        <v>1.8575759831982603</v>
      </c>
      <c r="S711" s="121">
        <f>MIN(R711*Constantes!$E$17,0.8*(V710+Observaciones!$F710-T711-U711-Constantes!$D$14))</f>
        <v>3.865352482534945E-12</v>
      </c>
      <c r="T711" s="121">
        <f>IF(Observaciones!$F710&gt;0.05*Constantes!$E$18,((Observaciones!$F710-0.05*Constantes!$E$18)^2)/(Observaciones!$F710+0.95*Constantes!$E$18),0)</f>
        <v>0</v>
      </c>
      <c r="U711" s="121">
        <f>MAX(0,V710+Observaciones!$F710-T711-Constantes!$D$13)</f>
        <v>0</v>
      </c>
      <c r="V711" s="121">
        <f>V710+Observaciones!$F710-T711-S711-U711-W710</f>
        <v>25.500000000000902</v>
      </c>
      <c r="W711" s="121">
        <f>MAX(0,(V711-Constantes!$D$14)*(1-EXP(-Constantes!$D$22)))</f>
        <v>1.2374548543832454E-14</v>
      </c>
      <c r="X711" s="119">
        <f>X710+(Entradas!$E$19*U711-Y710)/(800*Entradas!$D$44)</f>
        <v>0</v>
      </c>
      <c r="Y711" s="119">
        <f>8000*Entradas!$D$45*X711/Constantes!$E$32</f>
        <v>0</v>
      </c>
      <c r="Z711" s="119">
        <f>10*Escenarios!$E$11*T711</f>
        <v>0</v>
      </c>
      <c r="AA711" s="119">
        <f>10*Escenarios!$E$11*Y711</f>
        <v>0</v>
      </c>
      <c r="AB711" s="119">
        <f>0.001*Observaciones!$F710*Escenarios!$E$9</f>
        <v>0</v>
      </c>
      <c r="AC711" s="119">
        <f>Observaciones!$I710</f>
        <v>0</v>
      </c>
      <c r="AD711" s="119">
        <f>MIN(0.0005*ETo!$M710*Escenarios!$E$9*(AH710/Constantes!$E$27)^(2/3),AH710+Z711+AA711+AB711+AC711)</f>
        <v>3.2615281679063566</v>
      </c>
      <c r="AE711" s="119">
        <f>MIN(Constantes!$E$26*(AH710/Constantes!$E$27)^(2/3),AH710+Z711+AA711+AB711+AC711-AD711)</f>
        <v>11.801885120939385</v>
      </c>
      <c r="AF711" s="119">
        <f>MIN(Entradas!$E$20,AH710+Z711+AA711+AB711+AC711-AD711-AE711)</f>
        <v>1</v>
      </c>
      <c r="AG711" s="119">
        <f>MAX(0,AH710+Z711+AA711+AB711+AC711-AD711-AE711-AF711-Constantes!$E$27)</f>
        <v>0</v>
      </c>
      <c r="AH711" s="119">
        <f t="shared" si="93"/>
        <v>3005.9112708887087</v>
      </c>
      <c r="AI711" s="119">
        <f>(Escenarios!$E$11*S711+0.1*AD711)/(Escenarios!$E$12)</f>
        <v>9.31865191211401E-3</v>
      </c>
      <c r="AJ711" s="119">
        <f>AG711/10/Escenarios!$E$12</f>
        <v>0</v>
      </c>
      <c r="AK711" s="119">
        <f>(Escenarios!$E$11*U711+0.1*AE711)/(Escenarios!$E$12)</f>
        <v>3.3719671774112531E-2</v>
      </c>
      <c r="AL711" s="121">
        <f t="shared" si="94"/>
        <v>81.260004642677174</v>
      </c>
      <c r="AM711" s="121">
        <f>MAX(0,(AL711-Constantes!$D$13)*(1-EXP(-Constantes!$D$23)))</f>
        <v>0.28154991805572938</v>
      </c>
      <c r="AN711" s="121">
        <f>AJ711+W711*Escenarios!$E$11/Escenarios!$E$12+AM711</f>
        <v>0.28154991805574159</v>
      </c>
      <c r="AO711" s="121">
        <f>0.0526*AJ711*Observaciones!$F710^1.218</f>
        <v>0</v>
      </c>
      <c r="AP711" s="121">
        <f>AO711*Constantes!$E$38</f>
        <v>0</v>
      </c>
      <c r="AQ711" s="121">
        <f t="shared" si="95"/>
        <v>0</v>
      </c>
      <c r="AR711" s="15"/>
      <c r="AS711" s="74">
        <v>705</v>
      </c>
      <c r="AT711" s="146">
        <f>ETo!$I710*((1-Constantes!$F$19)*ETo!$K710+ETo!$L710)</f>
        <v>1.8583911109264855</v>
      </c>
      <c r="AU711" s="121">
        <f>MIN(AT711*Constantes!$F$17,0.8*(AX710+Observaciones!$F710-AV711-AW711-Constantes!$D$14))</f>
        <v>3.865352482534945E-12</v>
      </c>
      <c r="AV711" s="121">
        <f>IF(Observaciones!$F710&gt;0.05*Constantes!$F$18,((Observaciones!$F710-0.05*Constantes!$F$18)^2)/(Observaciones!$F710+0.95*Constantes!$F$18),0)</f>
        <v>0</v>
      </c>
      <c r="AW711" s="121">
        <f>MAX(0,AX710+Observaciones!$F710-AV711-Constantes!$D$13)</f>
        <v>0</v>
      </c>
      <c r="AX711" s="121">
        <f>AX710+Observaciones!$F710-AV711-AU711-AW711-AY710</f>
        <v>25.500000000000902</v>
      </c>
      <c r="AY711" s="121">
        <f>MAX(0,(AX711-Constantes!$D$14)*(1-EXP(-Constantes!$D$22)))</f>
        <v>1.2374548543832454E-14</v>
      </c>
      <c r="AZ711" s="119">
        <f>AZ710+(Entradas!$F$19*AW711-BA710)/(800*Entradas!$D$44)</f>
        <v>0</v>
      </c>
      <c r="BA711" s="119">
        <f>8000*Entradas!$D$45*AZ711/Constantes!$F$32</f>
        <v>0</v>
      </c>
      <c r="BB711" s="119">
        <f>10*Escenarios!$F$11*AV711</f>
        <v>0</v>
      </c>
      <c r="BC711" s="119">
        <f>10*Escenarios!$F$11*BA711</f>
        <v>0</v>
      </c>
      <c r="BD711" s="119">
        <f>0.001*Observaciones!$F710*Escenarios!$F$9</f>
        <v>0</v>
      </c>
      <c r="BE711" s="119">
        <f>Observaciones!$I710</f>
        <v>0</v>
      </c>
      <c r="BF711" s="119">
        <f>MIN(0.0005*ETo!$M710*Escenarios!$F$9*(BJ710/Constantes!$F$27)^(2/3),BJ710+BB711+BE711+BC711+BD711)</f>
        <v>0</v>
      </c>
      <c r="BG711" s="119">
        <f>MIN(Constantes!$F$26*(BJ710/Constantes!$F$27)^(2/3),BJ710+BB711+BC711+BD711+BE711-BF711)</f>
        <v>0</v>
      </c>
      <c r="BH711" s="119">
        <f>MIN(Entradas!$F$20,BJ710+BB711+BC711+BD711+BE711-BF711-BG711)</f>
        <v>0</v>
      </c>
      <c r="BI711" s="119">
        <f>MAX(0,BJ710+BB711+BC711+BD711+BE711-BF711-BG711-BH711-Constantes!$F$27)</f>
        <v>0</v>
      </c>
      <c r="BJ711" s="119">
        <f t="shared" si="96"/>
        <v>0</v>
      </c>
      <c r="BK711" s="119">
        <f>(Escenarios!$F$11*AU711+0.1*BF711)/(Escenarios!$F$12)</f>
        <v>3.6444751978186624E-12</v>
      </c>
      <c r="BL711" s="119">
        <f>BI711/10/Escenarios!$F$12</f>
        <v>0</v>
      </c>
      <c r="BM711" s="119">
        <f>(Escenarios!$F$11*AW711+0.1*BG711)/(Escenarios!$F$12)</f>
        <v>0</v>
      </c>
      <c r="BN711" s="121">
        <f t="shared" si="97"/>
        <v>82.908197373161812</v>
      </c>
      <c r="BO711" s="121">
        <f>MAX(0,(BN711-Constantes!$D$13)*(1-EXP(-Constantes!$D$23)))</f>
        <v>0.29293481686219625</v>
      </c>
      <c r="BP711" s="121">
        <f>BL711+AY711*Escenarios!$F$11/Escenarios!$F$12+BO711</f>
        <v>0.2929348168622079</v>
      </c>
      <c r="BQ711" s="121">
        <f>0.0526*BL711*Observaciones!$F710^1.218</f>
        <v>0</v>
      </c>
      <c r="BR711" s="121">
        <f>BQ711*Constantes!$F$38</f>
        <v>0</v>
      </c>
      <c r="BS711" s="121">
        <f t="shared" si="98"/>
        <v>0</v>
      </c>
      <c r="BT711" s="15"/>
      <c r="BU711" s="74">
        <v>705</v>
      </c>
      <c r="BV711" s="75">
        <f>0.0526*Observaciones!$F710^2.218</f>
        <v>0</v>
      </c>
      <c r="BW711" s="75">
        <f>IF(Observaciones!$F710&gt;0.05*$CA$7,((Observaciones!$F710-0.05*$CA$7)^2)/(Observaciones!$F710+0.95*$CA$7),0)</f>
        <v>0</v>
      </c>
      <c r="BX711" s="75">
        <f>0.0526*BW711*Observaciones!$F710^1.218</f>
        <v>0</v>
      </c>
      <c r="BY711" s="27"/>
      <c r="BZ711" s="27"/>
      <c r="CA711" s="103"/>
      <c r="CB711" s="37"/>
    </row>
    <row r="712" spans="2:80" s="2" customFormat="1" ht="14.5" x14ac:dyDescent="0.35">
      <c r="B712" s="36"/>
      <c r="C712" s="74">
        <v>706</v>
      </c>
      <c r="D712" s="146">
        <f>ETo!$I711*((1-Constantes!$D$19)*ETo!$K711+ETo!$L711)</f>
        <v>1.9865490234506444</v>
      </c>
      <c r="E712" s="75">
        <f>MIN(D712*Constantes!$D$17,0.8*(H711+Observaciones!$F711-F712-G712-Constantes!$D$14))</f>
        <v>7.1906924858922141E-13</v>
      </c>
      <c r="F712" s="75">
        <f>IF(Observaciones!$F711&gt;0.05*Constantes!$D$18,((Observaciones!$F711-0.05*Constantes!$D$18)^2)/(Observaciones!$F711+0.95*Constantes!$D$18),0)</f>
        <v>0</v>
      </c>
      <c r="G712" s="75">
        <f>MAX(0,H711+Observaciones!$F711-F712-Constantes!$D$13)</f>
        <v>0</v>
      </c>
      <c r="H712" s="75">
        <f>H711+Observaciones!$F711-F712-E712-G712-I711</f>
        <v>25.500000000000174</v>
      </c>
      <c r="I712" s="75">
        <f>MAX(0,(H712-Constantes!$D$14)*(1-EXP(-Constantes!$D$22)))</f>
        <v>2.3477404351935088E-15</v>
      </c>
      <c r="J712" s="75">
        <f t="shared" ref="J712:J736" si="99">J711+G712-K711</f>
        <v>75.140724614905935</v>
      </c>
      <c r="K712" s="75">
        <f>MAX(0,(J712-Constantes!$D$13)*(1-EXP(-Constantes!$D$23)))</f>
        <v>0.23928096334184462</v>
      </c>
      <c r="L712" s="75">
        <f t="shared" ref="L712:L736" si="100">F712+I712+K712</f>
        <v>0.23928096334184698</v>
      </c>
      <c r="M712" s="75">
        <f>0.0526*F712*Observaciones!$F711^1.218</f>
        <v>0</v>
      </c>
      <c r="N712" s="75">
        <f>M712*Constantes!$D$38</f>
        <v>0</v>
      </c>
      <c r="O712" s="75">
        <f t="shared" ref="O712:O736" si="101">N712*1000000/(L712/1000*10000)</f>
        <v>0</v>
      </c>
      <c r="P712" s="15"/>
      <c r="Q712" s="120">
        <v>706</v>
      </c>
      <c r="R712" s="146">
        <f>ETo!$I711*((1-Constantes!$E$19)*ETo!$K711+ETo!$L711)</f>
        <v>1.9868238331500716</v>
      </c>
      <c r="S712" s="121">
        <f>MIN(R712*Constantes!$E$17,0.8*(V711+Observaciones!$F711-T712-U712-Constantes!$D$14))</f>
        <v>7.1906924858922141E-13</v>
      </c>
      <c r="T712" s="121">
        <f>IF(Observaciones!$F711&gt;0.05*Constantes!$E$18,((Observaciones!$F711-0.05*Constantes!$E$18)^2)/(Observaciones!$F711+0.95*Constantes!$E$18),0)</f>
        <v>0</v>
      </c>
      <c r="U712" s="121">
        <f>MAX(0,V711+Observaciones!$F711-T712-Constantes!$D$13)</f>
        <v>0</v>
      </c>
      <c r="V712" s="121">
        <f>V711+Observaciones!$F711-T712-S712-U712-W711</f>
        <v>25.500000000000174</v>
      </c>
      <c r="W712" s="121">
        <f>MAX(0,(V712-Constantes!$D$14)*(1-EXP(-Constantes!$D$22)))</f>
        <v>2.3477404351935088E-15</v>
      </c>
      <c r="X712" s="119">
        <f>X711+(Entradas!$E$19*U712-Y711)/(800*Entradas!$D$44)</f>
        <v>0</v>
      </c>
      <c r="Y712" s="119">
        <f>8000*Entradas!$D$45*X712/Constantes!$E$32</f>
        <v>0</v>
      </c>
      <c r="Z712" s="119">
        <f>10*Escenarios!$E$11*T712</f>
        <v>0</v>
      </c>
      <c r="AA712" s="119">
        <f>10*Escenarios!$E$11*Y712</f>
        <v>0</v>
      </c>
      <c r="AB712" s="119">
        <f>0.001*Observaciones!$F711*Escenarios!$E$9</f>
        <v>0</v>
      </c>
      <c r="AC712" s="119">
        <f>Observaciones!$I711</f>
        <v>0</v>
      </c>
      <c r="AD712" s="119">
        <f>MIN(0.0005*ETo!$M711*Escenarios!$E$9*(AH711/Constantes!$E$27)^(2/3),AH711+Z712+AA712+AB712+AC712)</f>
        <v>3.4777136376076254</v>
      </c>
      <c r="AE712" s="119">
        <f>MIN(Constantes!$E$26*(AH711/Constantes!$E$27)^(2/3),AH711+Z712+AA712+AB712+AC712-AD712)</f>
        <v>11.760025756770505</v>
      </c>
      <c r="AF712" s="119">
        <f>MIN(Entradas!$E$20,AH711+Z712+AA712+AB712+AC712-AD712-AE712)</f>
        <v>1</v>
      </c>
      <c r="AG712" s="119">
        <f>MAX(0,AH711+Z712+AA712+AB712+AC712-AD712-AE712-AF712-Constantes!$E$27)</f>
        <v>0</v>
      </c>
      <c r="AH712" s="119">
        <f t="shared" ref="AH712:AH736" si="102">AH711+Z712+AA712+AB712+AC712-AG712-AD712-AE712-AF712</f>
        <v>2989.6735314943303</v>
      </c>
      <c r="AI712" s="119">
        <f>(Escenarios!$E$11*S712+0.1*AD712)/(Escenarios!$E$12)</f>
        <v>9.9363246795877262E-3</v>
      </c>
      <c r="AJ712" s="119">
        <f>AG712/10/Escenarios!$E$12</f>
        <v>0</v>
      </c>
      <c r="AK712" s="119">
        <f>(Escenarios!$E$11*U712+0.1*AE712)/(Escenarios!$E$12)</f>
        <v>3.3600073590772869E-2</v>
      </c>
      <c r="AL712" s="121">
        <f t="shared" ref="AL712:AL736" si="103">AL711+AK712-AM711</f>
        <v>81.012054798212219</v>
      </c>
      <c r="AM712" s="121">
        <f>MAX(0,(AL712-Constantes!$D$13)*(1-EXP(-Constantes!$D$23)))</f>
        <v>0.27983720337370149</v>
      </c>
      <c r="AN712" s="121">
        <f>AJ712+W712*Escenarios!$E$11/Escenarios!$E$12+AM712</f>
        <v>0.27983720337370382</v>
      </c>
      <c r="AO712" s="121">
        <f>0.0526*AJ712*Observaciones!$F711^1.218</f>
        <v>0</v>
      </c>
      <c r="AP712" s="121">
        <f>AO712*Constantes!$E$38</f>
        <v>0</v>
      </c>
      <c r="AQ712" s="121">
        <f t="shared" ref="AQ712:AQ736" si="104">AP712*1000000/(AN712/1000*10000)</f>
        <v>0</v>
      </c>
      <c r="AR712" s="15"/>
      <c r="AS712" s="74">
        <v>706</v>
      </c>
      <c r="AT712" s="146">
        <f>ETo!$I711*((1-Constantes!$F$19)*ETo!$K711+ETo!$L711)</f>
        <v>1.9876982276482489</v>
      </c>
      <c r="AU712" s="121">
        <f>MIN(AT712*Constantes!$F$17,0.8*(AX711+Observaciones!$F711-AV712-AW712-Constantes!$D$14))</f>
        <v>7.1906924858922141E-13</v>
      </c>
      <c r="AV712" s="121">
        <f>IF(Observaciones!$F711&gt;0.05*Constantes!$F$18,((Observaciones!$F711-0.05*Constantes!$F$18)^2)/(Observaciones!$F711+0.95*Constantes!$F$18),0)</f>
        <v>0</v>
      </c>
      <c r="AW712" s="121">
        <f>MAX(0,AX711+Observaciones!$F711-AV712-Constantes!$D$13)</f>
        <v>0</v>
      </c>
      <c r="AX712" s="121">
        <f>AX711+Observaciones!$F711-AV712-AU712-AW712-AY711</f>
        <v>25.500000000000174</v>
      </c>
      <c r="AY712" s="121">
        <f>MAX(0,(AX712-Constantes!$D$14)*(1-EXP(-Constantes!$D$22)))</f>
        <v>2.3477404351935088E-15</v>
      </c>
      <c r="AZ712" s="119">
        <f>AZ711+(Entradas!$F$19*AW712-BA711)/(800*Entradas!$D$44)</f>
        <v>0</v>
      </c>
      <c r="BA712" s="119">
        <f>8000*Entradas!$D$45*AZ712/Constantes!$F$32</f>
        <v>0</v>
      </c>
      <c r="BB712" s="119">
        <f>10*Escenarios!$F$11*AV712</f>
        <v>0</v>
      </c>
      <c r="BC712" s="119">
        <f>10*Escenarios!$F$11*BA712</f>
        <v>0</v>
      </c>
      <c r="BD712" s="119">
        <f>0.001*Observaciones!$F711*Escenarios!$F$9</f>
        <v>0</v>
      </c>
      <c r="BE712" s="119">
        <f>Observaciones!$I711</f>
        <v>0</v>
      </c>
      <c r="BF712" s="119">
        <f>MIN(0.0005*ETo!$M711*Escenarios!$F$9*(BJ711/Constantes!$F$27)^(2/3),BJ711+BB712+BE712+BC712+BD712)</f>
        <v>0</v>
      </c>
      <c r="BG712" s="119">
        <f>MIN(Constantes!$F$26*(BJ711/Constantes!$F$27)^(2/3),BJ711+BB712+BC712+BD712+BE712-BF712)</f>
        <v>0</v>
      </c>
      <c r="BH712" s="119">
        <f>MIN(Entradas!$F$20,BJ711+BB712+BC712+BD712+BE712-BF712-BG712)</f>
        <v>0</v>
      </c>
      <c r="BI712" s="119">
        <f>MAX(0,BJ711+BB712+BC712+BD712+BE712-BF712-BG712-BH712-Constantes!$F$27)</f>
        <v>0</v>
      </c>
      <c r="BJ712" s="119">
        <f t="shared" ref="BJ712:BJ736" si="105">BJ711+BB712+BC712+BD712+BE712-BI712-BF712-BG712-BH712</f>
        <v>0</v>
      </c>
      <c r="BK712" s="119">
        <f>(Escenarios!$F$11*AU712+0.1*BF712)/(Escenarios!$F$12)</f>
        <v>6.7797957724126582E-13</v>
      </c>
      <c r="BL712" s="119">
        <f>BI712/10/Escenarios!$F$12</f>
        <v>0</v>
      </c>
      <c r="BM712" s="119">
        <f>(Escenarios!$F$11*AW712+0.1*BG712)/(Escenarios!$F$12)</f>
        <v>0</v>
      </c>
      <c r="BN712" s="121">
        <f t="shared" ref="BN712:BN736" si="106">BN711+BM712-BO711</f>
        <v>82.615262556299612</v>
      </c>
      <c r="BO712" s="121">
        <f>MAX(0,(BN712-Constantes!$D$13)*(1-EXP(-Constantes!$D$23)))</f>
        <v>0.29091136827806952</v>
      </c>
      <c r="BP712" s="121">
        <f>BL712+AY712*Escenarios!$F$11/Escenarios!$F$12+BO712</f>
        <v>0.29091136827807174</v>
      </c>
      <c r="BQ712" s="121">
        <f>0.0526*BL712*Observaciones!$F711^1.218</f>
        <v>0</v>
      </c>
      <c r="BR712" s="121">
        <f>BQ712*Constantes!$F$38</f>
        <v>0</v>
      </c>
      <c r="BS712" s="121">
        <f t="shared" ref="BS712:BS736" si="107">BR712*1000000/(BP712/1000*10000)</f>
        <v>0</v>
      </c>
      <c r="BT712" s="15"/>
      <c r="BU712" s="74">
        <v>706</v>
      </c>
      <c r="BV712" s="75">
        <f>0.0526*Observaciones!$F711^2.218</f>
        <v>0</v>
      </c>
      <c r="BW712" s="75">
        <f>IF(Observaciones!$F711&gt;0.05*$CA$7,((Observaciones!$F711-0.05*$CA$7)^2)/(Observaciones!$F711+0.95*$CA$7),0)</f>
        <v>0</v>
      </c>
      <c r="BX712" s="75">
        <f>0.0526*BW712*Observaciones!$F711^1.218</f>
        <v>0</v>
      </c>
      <c r="BY712" s="27"/>
      <c r="BZ712" s="27"/>
      <c r="CA712" s="103"/>
      <c r="CB712" s="37"/>
    </row>
    <row r="713" spans="2:80" s="2" customFormat="1" ht="14.5" x14ac:dyDescent="0.35">
      <c r="B713" s="36"/>
      <c r="C713" s="74">
        <v>707</v>
      </c>
      <c r="D713" s="146">
        <f>ETo!$I712*((1-Constantes!$D$19)*ETo!$K712+ETo!$L712)</f>
        <v>2.0404050568606107</v>
      </c>
      <c r="E713" s="75">
        <f>MIN(D713*Constantes!$D$17,0.8*(H712+Observaciones!$F712-F713-G713-Constantes!$D$14))</f>
        <v>1.3642420526593926E-13</v>
      </c>
      <c r="F713" s="75">
        <f>IF(Observaciones!$F712&gt;0.05*Constantes!$D$18,((Observaciones!$F712-0.05*Constantes!$D$18)^2)/(Observaciones!$F712+0.95*Constantes!$D$18),0)</f>
        <v>0</v>
      </c>
      <c r="G713" s="75">
        <f>MAX(0,H712+Observaciones!$F712-F713-Constantes!$D$13)</f>
        <v>0</v>
      </c>
      <c r="H713" s="75">
        <f>H712+Observaciones!$F712-F713-E713-G713-I712</f>
        <v>25.500000000000036</v>
      </c>
      <c r="I713" s="75">
        <f>MAX(0,(H713-Constantes!$D$14)*(1-EXP(-Constantes!$D$22)))</f>
        <v>4.4020133159878291E-16</v>
      </c>
      <c r="J713" s="75">
        <f t="shared" si="99"/>
        <v>74.901443651564094</v>
      </c>
      <c r="K713" s="75">
        <f>MAX(0,(J713-Constantes!$D$13)*(1-EXP(-Constantes!$D$23)))</f>
        <v>0.23762812899573041</v>
      </c>
      <c r="L713" s="75">
        <f t="shared" si="100"/>
        <v>0.23762812899573085</v>
      </c>
      <c r="M713" s="75">
        <f>0.0526*F713*Observaciones!$F712^1.218</f>
        <v>0</v>
      </c>
      <c r="N713" s="75">
        <f>M713*Constantes!$D$38</f>
        <v>0</v>
      </c>
      <c r="O713" s="75">
        <f t="shared" si="101"/>
        <v>0</v>
      </c>
      <c r="P713" s="15"/>
      <c r="Q713" s="120">
        <v>707</v>
      </c>
      <c r="R713" s="146">
        <f>ETo!$I712*((1-Constantes!$E$19)*ETo!$K712+ETo!$L712)</f>
        <v>2.0406874675401232</v>
      </c>
      <c r="S713" s="121">
        <f>MIN(R713*Constantes!$E$17,0.8*(V712+Observaciones!$F712-T713-U713-Constantes!$D$14))</f>
        <v>1.3642420526593926E-13</v>
      </c>
      <c r="T713" s="121">
        <f>IF(Observaciones!$F712&gt;0.05*Constantes!$E$18,((Observaciones!$F712-0.05*Constantes!$E$18)^2)/(Observaciones!$F712+0.95*Constantes!$E$18),0)</f>
        <v>0</v>
      </c>
      <c r="U713" s="121">
        <f>MAX(0,V712+Observaciones!$F712-T713-Constantes!$D$13)</f>
        <v>0</v>
      </c>
      <c r="V713" s="121">
        <f>V712+Observaciones!$F712-T713-S713-U713-W712</f>
        <v>25.500000000000036</v>
      </c>
      <c r="W713" s="121">
        <f>MAX(0,(V713-Constantes!$D$14)*(1-EXP(-Constantes!$D$22)))</f>
        <v>4.4020133159878291E-16</v>
      </c>
      <c r="X713" s="119">
        <f>X712+(Entradas!$E$19*U713-Y712)/(800*Entradas!$D$44)</f>
        <v>0</v>
      </c>
      <c r="Y713" s="119">
        <f>8000*Entradas!$D$45*X713/Constantes!$E$32</f>
        <v>0</v>
      </c>
      <c r="Z713" s="119">
        <f>10*Escenarios!$E$11*T713</f>
        <v>0</v>
      </c>
      <c r="AA713" s="119">
        <f>10*Escenarios!$E$11*Y713</f>
        <v>0</v>
      </c>
      <c r="AB713" s="119">
        <f>0.001*Observaciones!$F712*Escenarios!$E$9</f>
        <v>0</v>
      </c>
      <c r="AC713" s="119">
        <f>Observaciones!$I712</f>
        <v>0</v>
      </c>
      <c r="AD713" s="119">
        <f>MIN(0.0005*ETo!$M712*Escenarios!$E$9*(AH712/Constantes!$E$27)^(2/3),AH712+Z713+AA713+AB713+AC713)</f>
        <v>3.55942505608366</v>
      </c>
      <c r="AE713" s="119">
        <f>MIN(Constantes!$E$26*(AH712/Constantes!$E$27)^(2/3),AH712+Z713+AA713+AB713+AC713-AD713)</f>
        <v>11.717636266514438</v>
      </c>
      <c r="AF713" s="119">
        <f>MIN(Entradas!$E$20,AH712+Z713+AA713+AB713+AC713-AD713-AE713)</f>
        <v>1</v>
      </c>
      <c r="AG713" s="119">
        <f>MAX(0,AH712+Z713+AA713+AB713+AC713-AD713-AE713-AF713-Constantes!$E$27)</f>
        <v>0</v>
      </c>
      <c r="AH713" s="119">
        <f t="shared" si="102"/>
        <v>2973.3964701717323</v>
      </c>
      <c r="AI713" s="119">
        <f>(Escenarios!$E$11*S713+0.1*AD713)/(Escenarios!$E$12)</f>
        <v>1.0169785874659219E-2</v>
      </c>
      <c r="AJ713" s="119">
        <f>AG713/10/Escenarios!$E$12</f>
        <v>0</v>
      </c>
      <c r="AK713" s="119">
        <f>(Escenarios!$E$11*U713+0.1*AE713)/(Escenarios!$E$12)</f>
        <v>3.347896076146982E-2</v>
      </c>
      <c r="AL713" s="121">
        <f t="shared" si="103"/>
        <v>80.765696555599988</v>
      </c>
      <c r="AM713" s="121">
        <f>MAX(0,(AL713-Constantes!$D$13)*(1-EXP(-Constantes!$D$23)))</f>
        <v>0.27813548268873367</v>
      </c>
      <c r="AN713" s="121">
        <f>AJ713+W713*Escenarios!$E$11/Escenarios!$E$12+AM713</f>
        <v>0.27813548268873411</v>
      </c>
      <c r="AO713" s="121">
        <f>0.0526*AJ713*Observaciones!$F712^1.218</f>
        <v>0</v>
      </c>
      <c r="AP713" s="121">
        <f>AO713*Constantes!$E$38</f>
        <v>0</v>
      </c>
      <c r="AQ713" s="121">
        <f t="shared" si="104"/>
        <v>0</v>
      </c>
      <c r="AR713" s="15"/>
      <c r="AS713" s="74">
        <v>707</v>
      </c>
      <c r="AT713" s="146">
        <f>ETo!$I712*((1-Constantes!$F$19)*ETo!$K712+ETo!$L712)</f>
        <v>2.0415860469749347</v>
      </c>
      <c r="AU713" s="121">
        <f>MIN(AT713*Constantes!$F$17,0.8*(AX712+Observaciones!$F712-AV713-AW713-Constantes!$D$14))</f>
        <v>1.3642420526593926E-13</v>
      </c>
      <c r="AV713" s="121">
        <f>IF(Observaciones!$F712&gt;0.05*Constantes!$F$18,((Observaciones!$F712-0.05*Constantes!$F$18)^2)/(Observaciones!$F712+0.95*Constantes!$F$18),0)</f>
        <v>0</v>
      </c>
      <c r="AW713" s="121">
        <f>MAX(0,AX712+Observaciones!$F712-AV713-Constantes!$D$13)</f>
        <v>0</v>
      </c>
      <c r="AX713" s="121">
        <f>AX712+Observaciones!$F712-AV713-AU713-AW713-AY712</f>
        <v>25.500000000000036</v>
      </c>
      <c r="AY713" s="121">
        <f>MAX(0,(AX713-Constantes!$D$14)*(1-EXP(-Constantes!$D$22)))</f>
        <v>4.4020133159878291E-16</v>
      </c>
      <c r="AZ713" s="119">
        <f>AZ712+(Entradas!$F$19*AW713-BA712)/(800*Entradas!$D$44)</f>
        <v>0</v>
      </c>
      <c r="BA713" s="119">
        <f>8000*Entradas!$D$45*AZ713/Constantes!$F$32</f>
        <v>0</v>
      </c>
      <c r="BB713" s="119">
        <f>10*Escenarios!$F$11*AV713</f>
        <v>0</v>
      </c>
      <c r="BC713" s="119">
        <f>10*Escenarios!$F$11*BA713</f>
        <v>0</v>
      </c>
      <c r="BD713" s="119">
        <f>0.001*Observaciones!$F712*Escenarios!$F$9</f>
        <v>0</v>
      </c>
      <c r="BE713" s="119">
        <f>Observaciones!$I712</f>
        <v>0</v>
      </c>
      <c r="BF713" s="119">
        <f>MIN(0.0005*ETo!$M712*Escenarios!$F$9*(BJ712/Constantes!$F$27)^(2/3),BJ712+BB713+BE713+BC713+BD713)</f>
        <v>0</v>
      </c>
      <c r="BG713" s="119">
        <f>MIN(Constantes!$F$26*(BJ712/Constantes!$F$27)^(2/3),BJ712+BB713+BC713+BD713+BE713-BF713)</f>
        <v>0</v>
      </c>
      <c r="BH713" s="119">
        <f>MIN(Entradas!$F$20,BJ712+BB713+BC713+BD713+BE713-BF713-BG713)</f>
        <v>0</v>
      </c>
      <c r="BI713" s="119">
        <f>MAX(0,BJ712+BB713+BC713+BD713+BE713-BF713-BG713-BH713-Constantes!$F$27)</f>
        <v>0</v>
      </c>
      <c r="BJ713" s="119">
        <f t="shared" si="105"/>
        <v>0</v>
      </c>
      <c r="BK713" s="119">
        <f>(Escenarios!$F$11*AU713+0.1*BF713)/(Escenarios!$F$12)</f>
        <v>1.2862853639359988E-13</v>
      </c>
      <c r="BL713" s="119">
        <f>BI713/10/Escenarios!$F$12</f>
        <v>0</v>
      </c>
      <c r="BM713" s="119">
        <f>(Escenarios!$F$11*AW713+0.1*BG713)/(Escenarios!$F$12)</f>
        <v>0</v>
      </c>
      <c r="BN713" s="121">
        <f t="shared" si="106"/>
        <v>82.324351188021538</v>
      </c>
      <c r="BO713" s="121">
        <f>MAX(0,(BN713-Constantes!$D$13)*(1-EXP(-Constantes!$D$23)))</f>
        <v>0.28890189667427063</v>
      </c>
      <c r="BP713" s="121">
        <f>BL713+AY713*Escenarios!$F$11/Escenarios!$F$12+BO713</f>
        <v>0.28890189667427102</v>
      </c>
      <c r="BQ713" s="121">
        <f>0.0526*BL713*Observaciones!$F712^1.218</f>
        <v>0</v>
      </c>
      <c r="BR713" s="121">
        <f>BQ713*Constantes!$F$38</f>
        <v>0</v>
      </c>
      <c r="BS713" s="121">
        <f t="shared" si="107"/>
        <v>0</v>
      </c>
      <c r="BT713" s="15"/>
      <c r="BU713" s="74">
        <v>707</v>
      </c>
      <c r="BV713" s="75">
        <f>0.0526*Observaciones!$F712^2.218</f>
        <v>0</v>
      </c>
      <c r="BW713" s="75">
        <f>IF(Observaciones!$F712&gt;0.05*$CA$7,((Observaciones!$F712-0.05*$CA$7)^2)/(Observaciones!$F712+0.95*$CA$7),0)</f>
        <v>0</v>
      </c>
      <c r="BX713" s="75">
        <f>0.0526*BW713*Observaciones!$F712^1.218</f>
        <v>0</v>
      </c>
      <c r="BY713" s="27"/>
      <c r="BZ713" s="27"/>
      <c r="CA713" s="103"/>
      <c r="CB713" s="37"/>
    </row>
    <row r="714" spans="2:80" s="2" customFormat="1" ht="14.5" x14ac:dyDescent="0.35">
      <c r="B714" s="36"/>
      <c r="C714" s="74">
        <v>708</v>
      </c>
      <c r="D714" s="146">
        <f>ETo!$I713*((1-Constantes!$D$19)*ETo!$K713+ETo!$L713)</f>
        <v>2.0888435986400964</v>
      </c>
      <c r="E714" s="75">
        <f>MIN(D714*Constantes!$D$17,0.8*(H713+Observaciones!$F713-F714-G714-Constantes!$D$14))</f>
        <v>2.5579538487363607E-14</v>
      </c>
      <c r="F714" s="75">
        <f>IF(Observaciones!$F713&gt;0.05*Constantes!$D$18,((Observaciones!$F713-0.05*Constantes!$D$18)^2)/(Observaciones!$F713+0.95*Constantes!$D$18),0)</f>
        <v>0</v>
      </c>
      <c r="G714" s="75">
        <f>MAX(0,H713+Observaciones!$F713-F714-Constantes!$D$13)</f>
        <v>0</v>
      </c>
      <c r="H714" s="75">
        <f>H713+Observaciones!$F713-F714-E714-G714-I713</f>
        <v>25.500000000000011</v>
      </c>
      <c r="I714" s="75">
        <f>MAX(0,(H714-Constantes!$D$14)*(1-EXP(-Constantes!$D$22)))</f>
        <v>9.7822518133062869E-17</v>
      </c>
      <c r="J714" s="75">
        <f t="shared" si="99"/>
        <v>74.66381552256837</v>
      </c>
      <c r="K714" s="75">
        <f>MAX(0,(J714-Constantes!$D$13)*(1-EXP(-Constantes!$D$23)))</f>
        <v>0.23598671161040385</v>
      </c>
      <c r="L714" s="75">
        <f t="shared" si="100"/>
        <v>0.23598671161040397</v>
      </c>
      <c r="M714" s="75">
        <f>0.0526*F714*Observaciones!$F713^1.218</f>
        <v>0</v>
      </c>
      <c r="N714" s="75">
        <f>M714*Constantes!$D$38</f>
        <v>0</v>
      </c>
      <c r="O714" s="75">
        <f t="shared" si="101"/>
        <v>0</v>
      </c>
      <c r="P714" s="15"/>
      <c r="Q714" s="120">
        <v>708</v>
      </c>
      <c r="R714" s="146">
        <f>ETo!$I713*((1-Constantes!$E$19)*ETo!$K713+ETo!$L713)</f>
        <v>2.0891327539000373</v>
      </c>
      <c r="S714" s="121">
        <f>MIN(R714*Constantes!$E$17,0.8*(V713+Observaciones!$F713-T714-U714-Constantes!$D$14))</f>
        <v>2.5579538487363607E-14</v>
      </c>
      <c r="T714" s="121">
        <f>IF(Observaciones!$F713&gt;0.05*Constantes!$E$18,((Observaciones!$F713-0.05*Constantes!$E$18)^2)/(Observaciones!$F713+0.95*Constantes!$E$18),0)</f>
        <v>0</v>
      </c>
      <c r="U714" s="121">
        <f>MAX(0,V713+Observaciones!$F713-T714-Constantes!$D$13)</f>
        <v>0</v>
      </c>
      <c r="V714" s="121">
        <f>V713+Observaciones!$F713-T714-S714-U714-W713</f>
        <v>25.500000000000011</v>
      </c>
      <c r="W714" s="121">
        <f>MAX(0,(V714-Constantes!$D$14)*(1-EXP(-Constantes!$D$22)))</f>
        <v>9.7822518133062869E-17</v>
      </c>
      <c r="X714" s="119">
        <f>X713+(Entradas!$E$19*U714-Y713)/(800*Entradas!$D$44)</f>
        <v>0</v>
      </c>
      <c r="Y714" s="119">
        <f>8000*Entradas!$D$45*X714/Constantes!$E$32</f>
        <v>0</v>
      </c>
      <c r="Z714" s="119">
        <f>10*Escenarios!$E$11*T714</f>
        <v>0</v>
      </c>
      <c r="AA714" s="119">
        <f>10*Escenarios!$E$11*Y714</f>
        <v>0</v>
      </c>
      <c r="AB714" s="119">
        <f>0.001*Observaciones!$F713*Escenarios!$E$9</f>
        <v>0</v>
      </c>
      <c r="AC714" s="119">
        <f>Observaciones!$I713</f>
        <v>0</v>
      </c>
      <c r="AD714" s="119">
        <f>MIN(0.0005*ETo!$M713*Escenarios!$E$9*(AH713/Constantes!$E$27)^(2/3),AH713+Z714+AA714+AB714+AC714)</f>
        <v>3.6307675938905724</v>
      </c>
      <c r="AE714" s="119">
        <f>MIN(Constantes!$E$26*(AH713/Constantes!$E$27)^(2/3),AH713+Z714+AA714+AB714+AC714-AD714)</f>
        <v>11.675067031611189</v>
      </c>
      <c r="AF714" s="119">
        <f>MIN(Entradas!$E$20,AH713+Z714+AA714+AB714+AC714-AD714-AE714)</f>
        <v>1</v>
      </c>
      <c r="AG714" s="119">
        <f>MAX(0,AH713+Z714+AA714+AB714+AC714-AD714-AE714-AF714-Constantes!$E$27)</f>
        <v>0</v>
      </c>
      <c r="AH714" s="119">
        <f t="shared" si="102"/>
        <v>2957.0906355462307</v>
      </c>
      <c r="AI714" s="119">
        <f>(Escenarios!$E$11*S714+0.1*AD714)/(Escenarios!$E$12)</f>
        <v>1.0373621696855422E-2</v>
      </c>
      <c r="AJ714" s="119">
        <f>AG714/10/Escenarios!$E$12</f>
        <v>0</v>
      </c>
      <c r="AK714" s="119">
        <f>(Escenarios!$E$11*U714+0.1*AE714)/(Escenarios!$E$12)</f>
        <v>3.3357334376031965E-2</v>
      </c>
      <c r="AL714" s="121">
        <f t="shared" si="103"/>
        <v>80.520918407287283</v>
      </c>
      <c r="AM714" s="121">
        <f>MAX(0,(AL714-Constantes!$D$13)*(1-EXP(-Constantes!$D$23)))</f>
        <v>0.27644467651234977</v>
      </c>
      <c r="AN714" s="121">
        <f>AJ714+W714*Escenarios!$E$11/Escenarios!$E$12+AM714</f>
        <v>0.27644467651234989</v>
      </c>
      <c r="AO714" s="121">
        <f>0.0526*AJ714*Observaciones!$F713^1.218</f>
        <v>0</v>
      </c>
      <c r="AP714" s="121">
        <f>AO714*Constantes!$E$38</f>
        <v>0</v>
      </c>
      <c r="AQ714" s="121">
        <f t="shared" si="104"/>
        <v>0</v>
      </c>
      <c r="AR714" s="15"/>
      <c r="AS714" s="74">
        <v>708</v>
      </c>
      <c r="AT714" s="146">
        <f>ETo!$I713*((1-Constantes!$F$19)*ETo!$K713+ETo!$L713)</f>
        <v>2.090052793363486</v>
      </c>
      <c r="AU714" s="121">
        <f>MIN(AT714*Constantes!$F$17,0.8*(AX713+Observaciones!$F713-AV714-AW714-Constantes!$D$14))</f>
        <v>2.5579538487363607E-14</v>
      </c>
      <c r="AV714" s="121">
        <f>IF(Observaciones!$F713&gt;0.05*Constantes!$F$18,((Observaciones!$F713-0.05*Constantes!$F$18)^2)/(Observaciones!$F713+0.95*Constantes!$F$18),0)</f>
        <v>0</v>
      </c>
      <c r="AW714" s="121">
        <f>MAX(0,AX713+Observaciones!$F713-AV714-Constantes!$D$13)</f>
        <v>0</v>
      </c>
      <c r="AX714" s="121">
        <f>AX713+Observaciones!$F713-AV714-AU714-AW714-AY713</f>
        <v>25.500000000000011</v>
      </c>
      <c r="AY714" s="121">
        <f>MAX(0,(AX714-Constantes!$D$14)*(1-EXP(-Constantes!$D$22)))</f>
        <v>9.7822518133062869E-17</v>
      </c>
      <c r="AZ714" s="119">
        <f>AZ713+(Entradas!$F$19*AW714-BA713)/(800*Entradas!$D$44)</f>
        <v>0</v>
      </c>
      <c r="BA714" s="119">
        <f>8000*Entradas!$D$45*AZ714/Constantes!$F$32</f>
        <v>0</v>
      </c>
      <c r="BB714" s="119">
        <f>10*Escenarios!$F$11*AV714</f>
        <v>0</v>
      </c>
      <c r="BC714" s="119">
        <f>10*Escenarios!$F$11*BA714</f>
        <v>0</v>
      </c>
      <c r="BD714" s="119">
        <f>0.001*Observaciones!$F713*Escenarios!$F$9</f>
        <v>0</v>
      </c>
      <c r="BE714" s="119">
        <f>Observaciones!$I713</f>
        <v>0</v>
      </c>
      <c r="BF714" s="119">
        <f>MIN(0.0005*ETo!$M713*Escenarios!$F$9*(BJ713/Constantes!$F$27)^(2/3),BJ713+BB714+BE714+BC714+BD714)</f>
        <v>0</v>
      </c>
      <c r="BG714" s="119">
        <f>MIN(Constantes!$F$26*(BJ713/Constantes!$F$27)^(2/3),BJ713+BB714+BC714+BD714+BE714-BF714)</f>
        <v>0</v>
      </c>
      <c r="BH714" s="119">
        <f>MIN(Entradas!$F$20,BJ713+BB714+BC714+BD714+BE714-BF714-BG714)</f>
        <v>0</v>
      </c>
      <c r="BI714" s="119">
        <f>MAX(0,BJ713+BB714+BC714+BD714+BE714-BF714-BG714-BH714-Constantes!$F$27)</f>
        <v>0</v>
      </c>
      <c r="BJ714" s="119">
        <f t="shared" si="105"/>
        <v>0</v>
      </c>
      <c r="BK714" s="119">
        <f>(Escenarios!$F$11*AU714+0.1*BF714)/(Escenarios!$F$12)</f>
        <v>2.4117850573799971E-14</v>
      </c>
      <c r="BL714" s="119">
        <f>BI714/10/Escenarios!$F$12</f>
        <v>0</v>
      </c>
      <c r="BM714" s="119">
        <f>(Escenarios!$F$11*AW714+0.1*BG714)/(Escenarios!$F$12)</f>
        <v>0</v>
      </c>
      <c r="BN714" s="121">
        <f t="shared" si="106"/>
        <v>82.035449291347263</v>
      </c>
      <c r="BO714" s="121">
        <f>MAX(0,(BN714-Constantes!$D$13)*(1-EXP(-Constantes!$D$23)))</f>
        <v>0.28690630550474411</v>
      </c>
      <c r="BP714" s="121">
        <f>BL714+AY714*Escenarios!$F$11/Escenarios!$F$12+BO714</f>
        <v>0.28690630550474422</v>
      </c>
      <c r="BQ714" s="121">
        <f>0.0526*BL714*Observaciones!$F713^1.218</f>
        <v>0</v>
      </c>
      <c r="BR714" s="121">
        <f>BQ714*Constantes!$F$38</f>
        <v>0</v>
      </c>
      <c r="BS714" s="121">
        <f t="shared" si="107"/>
        <v>0</v>
      </c>
      <c r="BT714" s="15"/>
      <c r="BU714" s="74">
        <v>708</v>
      </c>
      <c r="BV714" s="75">
        <f>0.0526*Observaciones!$F713^2.218</f>
        <v>0</v>
      </c>
      <c r="BW714" s="75">
        <f>IF(Observaciones!$F713&gt;0.05*$CA$7,((Observaciones!$F713-0.05*$CA$7)^2)/(Observaciones!$F713+0.95*$CA$7),0)</f>
        <v>0</v>
      </c>
      <c r="BX714" s="75">
        <f>0.0526*BW714*Observaciones!$F713^1.218</f>
        <v>0</v>
      </c>
      <c r="BY714" s="27"/>
      <c r="BZ714" s="27"/>
      <c r="CA714" s="103"/>
      <c r="CB714" s="37"/>
    </row>
    <row r="715" spans="2:80" s="2" customFormat="1" ht="14.5" x14ac:dyDescent="0.35">
      <c r="B715" s="36"/>
      <c r="C715" s="74">
        <v>709</v>
      </c>
      <c r="D715" s="146">
        <f>ETo!$I714*((1-Constantes!$D$19)*ETo!$K714+ETo!$L714)</f>
        <v>2.0566571156162046</v>
      </c>
      <c r="E715" s="75">
        <f>MIN(D715*Constantes!$D$17,0.8*(H714+Observaciones!$F714-F715-G715-Constantes!$D$14))</f>
        <v>5.6843418860808018E-15</v>
      </c>
      <c r="F715" s="75">
        <f>IF(Observaciones!$F714&gt;0.05*Constantes!$D$18,((Observaciones!$F714-0.05*Constantes!$D$18)^2)/(Observaciones!$F714+0.95*Constantes!$D$18),0)</f>
        <v>0</v>
      </c>
      <c r="G715" s="75">
        <f>MAX(0,H714+Observaciones!$F714-F715-Constantes!$D$13)</f>
        <v>0</v>
      </c>
      <c r="H715" s="75">
        <f>H714+Observaciones!$F714-F715-E715-G715-I714</f>
        <v>25.500000000000004</v>
      </c>
      <c r="I715" s="75">
        <f>MAX(0,(H715-Constantes!$D$14)*(1-EXP(-Constantes!$D$22)))</f>
        <v>0</v>
      </c>
      <c r="J715" s="75">
        <f t="shared" si="99"/>
        <v>74.427828810957962</v>
      </c>
      <c r="K715" s="75">
        <f>MAX(0,(J715-Constantes!$D$13)*(1-EXP(-Constantes!$D$23)))</f>
        <v>0.23435663232315607</v>
      </c>
      <c r="L715" s="75">
        <f t="shared" si="100"/>
        <v>0.23435663232315607</v>
      </c>
      <c r="M715" s="75">
        <f>0.0526*F715*Observaciones!$F714^1.218</f>
        <v>0</v>
      </c>
      <c r="N715" s="75">
        <f>M715*Constantes!$D$38</f>
        <v>0</v>
      </c>
      <c r="O715" s="75">
        <f t="shared" si="101"/>
        <v>0</v>
      </c>
      <c r="P715" s="15"/>
      <c r="Q715" s="120">
        <v>709</v>
      </c>
      <c r="R715" s="146">
        <f>ETo!$I714*((1-Constantes!$E$19)*ETo!$K714+ETo!$L714)</f>
        <v>2.0569417952757783</v>
      </c>
      <c r="S715" s="121">
        <f>MIN(R715*Constantes!$E$17,0.8*(V714+Observaciones!$F714-T715-U715-Constantes!$D$14))</f>
        <v>5.6843418860808018E-15</v>
      </c>
      <c r="T715" s="121">
        <f>IF(Observaciones!$F714&gt;0.05*Constantes!$E$18,((Observaciones!$F714-0.05*Constantes!$E$18)^2)/(Observaciones!$F714+0.95*Constantes!$E$18),0)</f>
        <v>0</v>
      </c>
      <c r="U715" s="121">
        <f>MAX(0,V714+Observaciones!$F714-T715-Constantes!$D$13)</f>
        <v>0</v>
      </c>
      <c r="V715" s="121">
        <f>V714+Observaciones!$F714-T715-S715-U715-W714</f>
        <v>25.500000000000004</v>
      </c>
      <c r="W715" s="121">
        <f>MAX(0,(V715-Constantes!$D$14)*(1-EXP(-Constantes!$D$22)))</f>
        <v>0</v>
      </c>
      <c r="X715" s="119">
        <f>X714+(Entradas!$E$19*U715-Y714)/(800*Entradas!$D$44)</f>
        <v>0</v>
      </c>
      <c r="Y715" s="119">
        <f>8000*Entradas!$D$45*X715/Constantes!$E$32</f>
        <v>0</v>
      </c>
      <c r="Z715" s="119">
        <f>10*Escenarios!$E$11*T715</f>
        <v>0</v>
      </c>
      <c r="AA715" s="119">
        <f>10*Escenarios!$E$11*Y715</f>
        <v>0</v>
      </c>
      <c r="AB715" s="119">
        <f>0.001*Observaciones!$F714*Escenarios!$E$9</f>
        <v>0</v>
      </c>
      <c r="AC715" s="119">
        <f>Observaciones!$I714</f>
        <v>0</v>
      </c>
      <c r="AD715" s="119">
        <f>MIN(0.0005*ETo!$M714*Escenarios!$E$9*(AH714/Constantes!$E$27)^(2/3),AH714+Z715+AA715+AB715+AC715)</f>
        <v>3.5617003865073502</v>
      </c>
      <c r="AE715" s="119">
        <f>MIN(Constantes!$E$26*(AH714/Constantes!$E$27)^(2/3),AH714+Z715+AA715+AB715+AC715-AD715)</f>
        <v>11.632344590241512</v>
      </c>
      <c r="AF715" s="119">
        <f>MIN(Entradas!$E$20,AH714+Z715+AA715+AB715+AC715-AD715-AE715)</f>
        <v>1</v>
      </c>
      <c r="AG715" s="119">
        <f>MAX(0,AH714+Z715+AA715+AB715+AC715-AD715-AE715-AF715-Constantes!$E$27)</f>
        <v>0</v>
      </c>
      <c r="AH715" s="119">
        <f t="shared" si="102"/>
        <v>2940.8965905694818</v>
      </c>
      <c r="AI715" s="119">
        <f>(Escenarios!$E$11*S715+0.1*AD715)/(Escenarios!$E$12)</f>
        <v>1.0176286818598033E-2</v>
      </c>
      <c r="AJ715" s="119">
        <f>AG715/10/Escenarios!$E$12</f>
        <v>0</v>
      </c>
      <c r="AK715" s="119">
        <f>(Escenarios!$E$11*U715+0.1*AE715)/(Escenarios!$E$12)</f>
        <v>3.3235270257832891E-2</v>
      </c>
      <c r="AL715" s="121">
        <f t="shared" si="103"/>
        <v>80.277709001032761</v>
      </c>
      <c r="AM715" s="121">
        <f>MAX(0,(AL715-Constantes!$D$13)*(1-EXP(-Constantes!$D$23)))</f>
        <v>0.27476470642889089</v>
      </c>
      <c r="AN715" s="121">
        <f>AJ715+W715*Escenarios!$E$11/Escenarios!$E$12+AM715</f>
        <v>0.27476470642889089</v>
      </c>
      <c r="AO715" s="121">
        <f>0.0526*AJ715*Observaciones!$F714^1.218</f>
        <v>0</v>
      </c>
      <c r="AP715" s="121">
        <f>AO715*Constantes!$E$38</f>
        <v>0</v>
      </c>
      <c r="AQ715" s="121">
        <f t="shared" si="104"/>
        <v>0</v>
      </c>
      <c r="AR715" s="15"/>
      <c r="AS715" s="74">
        <v>709</v>
      </c>
      <c r="AT715" s="146">
        <f>ETo!$I714*((1-Constantes!$F$19)*ETo!$K714+ETo!$L714)</f>
        <v>2.0578475941926055</v>
      </c>
      <c r="AU715" s="121">
        <f>MIN(AT715*Constantes!$F$17,0.8*(AX714+Observaciones!$F714-AV715-AW715-Constantes!$D$14))</f>
        <v>5.6843418860808018E-15</v>
      </c>
      <c r="AV715" s="121">
        <f>IF(Observaciones!$F714&gt;0.05*Constantes!$F$18,((Observaciones!$F714-0.05*Constantes!$F$18)^2)/(Observaciones!$F714+0.95*Constantes!$F$18),0)</f>
        <v>0</v>
      </c>
      <c r="AW715" s="121">
        <f>MAX(0,AX714+Observaciones!$F714-AV715-Constantes!$D$13)</f>
        <v>0</v>
      </c>
      <c r="AX715" s="121">
        <f>AX714+Observaciones!$F714-AV715-AU715-AW715-AY714</f>
        <v>25.500000000000004</v>
      </c>
      <c r="AY715" s="121">
        <f>MAX(0,(AX715-Constantes!$D$14)*(1-EXP(-Constantes!$D$22)))</f>
        <v>0</v>
      </c>
      <c r="AZ715" s="119">
        <f>AZ714+(Entradas!$F$19*AW715-BA714)/(800*Entradas!$D$44)</f>
        <v>0</v>
      </c>
      <c r="BA715" s="119">
        <f>8000*Entradas!$D$45*AZ715/Constantes!$F$32</f>
        <v>0</v>
      </c>
      <c r="BB715" s="119">
        <f>10*Escenarios!$F$11*AV715</f>
        <v>0</v>
      </c>
      <c r="BC715" s="119">
        <f>10*Escenarios!$F$11*BA715</f>
        <v>0</v>
      </c>
      <c r="BD715" s="119">
        <f>0.001*Observaciones!$F714*Escenarios!$F$9</f>
        <v>0</v>
      </c>
      <c r="BE715" s="119">
        <f>Observaciones!$I714</f>
        <v>0</v>
      </c>
      <c r="BF715" s="119">
        <f>MIN(0.0005*ETo!$M714*Escenarios!$F$9*(BJ714/Constantes!$F$27)^(2/3),BJ714+BB715+BE715+BC715+BD715)</f>
        <v>0</v>
      </c>
      <c r="BG715" s="119">
        <f>MIN(Constantes!$F$26*(BJ714/Constantes!$F$27)^(2/3),BJ714+BB715+BC715+BD715+BE715-BF715)</f>
        <v>0</v>
      </c>
      <c r="BH715" s="119">
        <f>MIN(Entradas!$F$20,BJ714+BB715+BC715+BD715+BE715-BF715-BG715)</f>
        <v>0</v>
      </c>
      <c r="BI715" s="119">
        <f>MAX(0,BJ714+BB715+BC715+BD715+BE715-BF715-BG715-BH715-Constantes!$F$27)</f>
        <v>0</v>
      </c>
      <c r="BJ715" s="119">
        <f t="shared" si="105"/>
        <v>0</v>
      </c>
      <c r="BK715" s="119">
        <f>(Escenarios!$F$11*AU715+0.1*BF715)/(Escenarios!$F$12)</f>
        <v>5.3595223497333275E-15</v>
      </c>
      <c r="BL715" s="119">
        <f>BI715/10/Escenarios!$F$12</f>
        <v>0</v>
      </c>
      <c r="BM715" s="119">
        <f>(Escenarios!$F$11*AW715+0.1*BG715)/(Escenarios!$F$12)</f>
        <v>0</v>
      </c>
      <c r="BN715" s="121">
        <f t="shared" si="106"/>
        <v>81.748542985842519</v>
      </c>
      <c r="BO715" s="121">
        <f>MAX(0,(BN715-Constantes!$D$13)*(1-EXP(-Constantes!$D$23)))</f>
        <v>0.28492449889032689</v>
      </c>
      <c r="BP715" s="121">
        <f>BL715+AY715*Escenarios!$F$11/Escenarios!$F$12+BO715</f>
        <v>0.28492449889032689</v>
      </c>
      <c r="BQ715" s="121">
        <f>0.0526*BL715*Observaciones!$F714^1.218</f>
        <v>0</v>
      </c>
      <c r="BR715" s="121">
        <f>BQ715*Constantes!$F$38</f>
        <v>0</v>
      </c>
      <c r="BS715" s="121">
        <f t="shared" si="107"/>
        <v>0</v>
      </c>
      <c r="BT715" s="15"/>
      <c r="BU715" s="74">
        <v>709</v>
      </c>
      <c r="BV715" s="75">
        <f>0.0526*Observaciones!$F714^2.218</f>
        <v>0</v>
      </c>
      <c r="BW715" s="75">
        <f>IF(Observaciones!$F714&gt;0.05*$CA$7,((Observaciones!$F714-0.05*$CA$7)^2)/(Observaciones!$F714+0.95*$CA$7),0)</f>
        <v>0</v>
      </c>
      <c r="BX715" s="75">
        <f>0.0526*BW715*Observaciones!$F714^1.218</f>
        <v>0</v>
      </c>
      <c r="BY715" s="27"/>
      <c r="BZ715" s="27"/>
      <c r="CA715" s="103"/>
      <c r="CB715" s="37"/>
    </row>
    <row r="716" spans="2:80" s="2" customFormat="1" ht="14.5" x14ac:dyDescent="0.35">
      <c r="B716" s="36"/>
      <c r="C716" s="74">
        <v>710</v>
      </c>
      <c r="D716" s="146">
        <f>ETo!$I715*((1-Constantes!$D$19)*ETo!$K715+ETo!$L715)</f>
        <v>2.2124206417308461</v>
      </c>
      <c r="E716" s="75">
        <f>MIN(D716*Constantes!$D$17,0.8*(H715+Observaciones!$F715-F716-G716-Constantes!$D$14))</f>
        <v>0</v>
      </c>
      <c r="F716" s="75">
        <f>IF(Observaciones!$F715&gt;0.05*Constantes!$D$18,((Observaciones!$F715-0.05*Constantes!$D$18)^2)/(Observaciones!$F715+0.95*Constantes!$D$18),0)</f>
        <v>0</v>
      </c>
      <c r="G716" s="75">
        <f>MAX(0,H715+Observaciones!$F715-F716-Constantes!$D$13)</f>
        <v>0</v>
      </c>
      <c r="H716" s="75">
        <f>H715+Observaciones!$F715-F716-E716-G716-I715</f>
        <v>25.500000000000004</v>
      </c>
      <c r="I716" s="75">
        <f>MAX(0,(H716-Constantes!$D$14)*(1-EXP(-Constantes!$D$22)))</f>
        <v>0</v>
      </c>
      <c r="J716" s="75">
        <f t="shared" si="99"/>
        <v>74.193472178634806</v>
      </c>
      <c r="K716" s="75">
        <f>MAX(0,(J716-Constantes!$D$13)*(1-EXP(-Constantes!$D$23)))</f>
        <v>0.23273781281602296</v>
      </c>
      <c r="L716" s="75">
        <f t="shared" si="100"/>
        <v>0.23273781281602296</v>
      </c>
      <c r="M716" s="75">
        <f>0.0526*F716*Observaciones!$F715^1.218</f>
        <v>0</v>
      </c>
      <c r="N716" s="75">
        <f>M716*Constantes!$D$38</f>
        <v>0</v>
      </c>
      <c r="O716" s="75">
        <f t="shared" si="101"/>
        <v>0</v>
      </c>
      <c r="P716" s="15"/>
      <c r="Q716" s="120">
        <v>710</v>
      </c>
      <c r="R716" s="146">
        <f>ETo!$I715*((1-Constantes!$E$19)*ETo!$K715+ETo!$L715)</f>
        <v>2.212726564631649</v>
      </c>
      <c r="S716" s="121">
        <f>MIN(R716*Constantes!$E$17,0.8*(V715+Observaciones!$F715-T716-U716-Constantes!$D$14))</f>
        <v>0</v>
      </c>
      <c r="T716" s="121">
        <f>IF(Observaciones!$F715&gt;0.05*Constantes!$E$18,((Observaciones!$F715-0.05*Constantes!$E$18)^2)/(Observaciones!$F715+0.95*Constantes!$E$18),0)</f>
        <v>0</v>
      </c>
      <c r="U716" s="121">
        <f>MAX(0,V715+Observaciones!$F715-T716-Constantes!$D$13)</f>
        <v>0</v>
      </c>
      <c r="V716" s="121">
        <f>V715+Observaciones!$F715-T716-S716-U716-W715</f>
        <v>25.500000000000004</v>
      </c>
      <c r="W716" s="121">
        <f>MAX(0,(V716-Constantes!$D$14)*(1-EXP(-Constantes!$D$22)))</f>
        <v>0</v>
      </c>
      <c r="X716" s="119">
        <f>X715+(Entradas!$E$19*U716-Y715)/(800*Entradas!$D$44)</f>
        <v>0</v>
      </c>
      <c r="Y716" s="119">
        <f>8000*Entradas!$D$45*X716/Constantes!$E$32</f>
        <v>0</v>
      </c>
      <c r="Z716" s="119">
        <f>10*Escenarios!$E$11*T716</f>
        <v>0</v>
      </c>
      <c r="AA716" s="119">
        <f>10*Escenarios!$E$11*Y716</f>
        <v>0</v>
      </c>
      <c r="AB716" s="119">
        <f>0.001*Observaciones!$F715*Escenarios!$E$9</f>
        <v>0</v>
      </c>
      <c r="AC716" s="119">
        <f>Observaciones!$I715</f>
        <v>0</v>
      </c>
      <c r="AD716" s="119">
        <f>MIN(0.0005*ETo!$M715*Escenarios!$E$9*(AH715/Constantes!$E$27)^(2/3),AH715+Z716+AA716+AB716+AC716)</f>
        <v>3.8168148162612452</v>
      </c>
      <c r="AE716" s="119">
        <f>MIN(Constantes!$E$26*(AH715/Constantes!$E$27)^(2/3),AH715+Z716+AA716+AB716+AC716-AD716)</f>
        <v>11.589837254789487</v>
      </c>
      <c r="AF716" s="119">
        <f>MIN(Entradas!$E$20,AH715+Z716+AA716+AB716+AC716-AD716-AE716)</f>
        <v>1</v>
      </c>
      <c r="AG716" s="119">
        <f>MAX(0,AH715+Z716+AA716+AB716+AC716-AD716-AE716-AF716-Constantes!$E$27)</f>
        <v>0</v>
      </c>
      <c r="AH716" s="119">
        <f t="shared" si="102"/>
        <v>2924.489938498431</v>
      </c>
      <c r="AI716" s="119">
        <f>(Escenarios!$E$11*S716+0.1*AD716)/(Escenarios!$E$12)</f>
        <v>1.0905185189317844E-2</v>
      </c>
      <c r="AJ716" s="119">
        <f>AG716/10/Escenarios!$E$12</f>
        <v>0</v>
      </c>
      <c r="AK716" s="119">
        <f>(Escenarios!$E$11*U716+0.1*AE716)/(Escenarios!$E$12)</f>
        <v>3.3113820727969964E-2</v>
      </c>
      <c r="AL716" s="121">
        <f t="shared" si="103"/>
        <v>80.036058115331841</v>
      </c>
      <c r="AM716" s="121">
        <f>MAX(0,(AL716-Constantes!$D$13)*(1-EXP(-Constantes!$D$23)))</f>
        <v>0.27309550183326747</v>
      </c>
      <c r="AN716" s="121">
        <f>AJ716+W716*Escenarios!$E$11/Escenarios!$E$12+AM716</f>
        <v>0.27309550183326747</v>
      </c>
      <c r="AO716" s="121">
        <f>0.0526*AJ716*Observaciones!$F715^1.218</f>
        <v>0</v>
      </c>
      <c r="AP716" s="121">
        <f>AO716*Constantes!$E$38</f>
        <v>0</v>
      </c>
      <c r="AQ716" s="121">
        <f t="shared" si="104"/>
        <v>0</v>
      </c>
      <c r="AR716" s="15"/>
      <c r="AS716" s="74">
        <v>710</v>
      </c>
      <c r="AT716" s="146">
        <f>ETo!$I715*((1-Constantes!$F$19)*ETo!$K715+ETo!$L715)</f>
        <v>2.2136999556796586</v>
      </c>
      <c r="AU716" s="121">
        <f>MIN(AT716*Constantes!$F$17,0.8*(AX715+Observaciones!$F715-AV716-AW716-Constantes!$D$14))</f>
        <v>0</v>
      </c>
      <c r="AV716" s="121">
        <f>IF(Observaciones!$F715&gt;0.05*Constantes!$F$18,((Observaciones!$F715-0.05*Constantes!$F$18)^2)/(Observaciones!$F715+0.95*Constantes!$F$18),0)</f>
        <v>0</v>
      </c>
      <c r="AW716" s="121">
        <f>MAX(0,AX715+Observaciones!$F715-AV716-Constantes!$D$13)</f>
        <v>0</v>
      </c>
      <c r="AX716" s="121">
        <f>AX715+Observaciones!$F715-AV716-AU716-AW716-AY715</f>
        <v>25.500000000000004</v>
      </c>
      <c r="AY716" s="121">
        <f>MAX(0,(AX716-Constantes!$D$14)*(1-EXP(-Constantes!$D$22)))</f>
        <v>0</v>
      </c>
      <c r="AZ716" s="119">
        <f>AZ715+(Entradas!$F$19*AW716-BA715)/(800*Entradas!$D$44)</f>
        <v>0</v>
      </c>
      <c r="BA716" s="119">
        <f>8000*Entradas!$D$45*AZ716/Constantes!$F$32</f>
        <v>0</v>
      </c>
      <c r="BB716" s="119">
        <f>10*Escenarios!$F$11*AV716</f>
        <v>0</v>
      </c>
      <c r="BC716" s="119">
        <f>10*Escenarios!$F$11*BA716</f>
        <v>0</v>
      </c>
      <c r="BD716" s="119">
        <f>0.001*Observaciones!$F715*Escenarios!$F$9</f>
        <v>0</v>
      </c>
      <c r="BE716" s="119">
        <f>Observaciones!$I715</f>
        <v>0</v>
      </c>
      <c r="BF716" s="119">
        <f>MIN(0.0005*ETo!$M715*Escenarios!$F$9*(BJ715/Constantes!$F$27)^(2/3),BJ715+BB716+BE716+BC716+BD716)</f>
        <v>0</v>
      </c>
      <c r="BG716" s="119">
        <f>MIN(Constantes!$F$26*(BJ715/Constantes!$F$27)^(2/3),BJ715+BB716+BC716+BD716+BE716-BF716)</f>
        <v>0</v>
      </c>
      <c r="BH716" s="119">
        <f>MIN(Entradas!$F$20,BJ715+BB716+BC716+BD716+BE716-BF716-BG716)</f>
        <v>0</v>
      </c>
      <c r="BI716" s="119">
        <f>MAX(0,BJ715+BB716+BC716+BD716+BE716-BF716-BG716-BH716-Constantes!$F$27)</f>
        <v>0</v>
      </c>
      <c r="BJ716" s="119">
        <f t="shared" si="105"/>
        <v>0</v>
      </c>
      <c r="BK716" s="119">
        <f>(Escenarios!$F$11*AU716+0.1*BF716)/(Escenarios!$F$12)</f>
        <v>0</v>
      </c>
      <c r="BL716" s="119">
        <f>BI716/10/Escenarios!$F$12</f>
        <v>0</v>
      </c>
      <c r="BM716" s="119">
        <f>(Escenarios!$F$11*AW716+0.1*BG716)/(Escenarios!$F$12)</f>
        <v>0</v>
      </c>
      <c r="BN716" s="121">
        <f t="shared" si="106"/>
        <v>81.463618486952186</v>
      </c>
      <c r="BO716" s="121">
        <f>MAX(0,(BN716-Constantes!$D$13)*(1-EXP(-Constantes!$D$23)))</f>
        <v>0.28295638161414166</v>
      </c>
      <c r="BP716" s="121">
        <f>BL716+AY716*Escenarios!$F$11/Escenarios!$F$12+BO716</f>
        <v>0.28295638161414166</v>
      </c>
      <c r="BQ716" s="121">
        <f>0.0526*BL716*Observaciones!$F715^1.218</f>
        <v>0</v>
      </c>
      <c r="BR716" s="121">
        <f>BQ716*Constantes!$F$38</f>
        <v>0</v>
      </c>
      <c r="BS716" s="121">
        <f t="shared" si="107"/>
        <v>0</v>
      </c>
      <c r="BT716" s="15"/>
      <c r="BU716" s="74">
        <v>710</v>
      </c>
      <c r="BV716" s="75">
        <f>0.0526*Observaciones!$F715^2.218</f>
        <v>0</v>
      </c>
      <c r="BW716" s="75">
        <f>IF(Observaciones!$F715&gt;0.05*$CA$7,((Observaciones!$F715-0.05*$CA$7)^2)/(Observaciones!$F715+0.95*$CA$7),0)</f>
        <v>0</v>
      </c>
      <c r="BX716" s="75">
        <f>0.0526*BW716*Observaciones!$F715^1.218</f>
        <v>0</v>
      </c>
      <c r="BY716" s="27"/>
      <c r="BZ716" s="27"/>
      <c r="CA716" s="103"/>
      <c r="CB716" s="37"/>
    </row>
    <row r="717" spans="2:80" s="2" customFormat="1" ht="14.5" x14ac:dyDescent="0.35">
      <c r="B717" s="36"/>
      <c r="C717" s="74">
        <v>711</v>
      </c>
      <c r="D717" s="146">
        <f>ETo!$I716*((1-Constantes!$D$19)*ETo!$K716+ETo!$L716)</f>
        <v>2.1319628320103972</v>
      </c>
      <c r="E717" s="75">
        <f>MIN(D717*Constantes!$D$17,0.8*(H716+Observaciones!$F716-F717-G717-Constantes!$D$14))</f>
        <v>0</v>
      </c>
      <c r="F717" s="75">
        <f>IF(Observaciones!$F716&gt;0.05*Constantes!$D$18,((Observaciones!$F716-0.05*Constantes!$D$18)^2)/(Observaciones!$F716+0.95*Constantes!$D$18),0)</f>
        <v>0</v>
      </c>
      <c r="G717" s="75">
        <f>MAX(0,H716+Observaciones!$F716-F717-Constantes!$D$13)</f>
        <v>0</v>
      </c>
      <c r="H717" s="75">
        <f>H716+Observaciones!$F716-F717-E717-G717-I716</f>
        <v>25.500000000000004</v>
      </c>
      <c r="I717" s="75">
        <f>MAX(0,(H717-Constantes!$D$14)*(1-EXP(-Constantes!$D$22)))</f>
        <v>0</v>
      </c>
      <c r="J717" s="75">
        <f t="shared" si="99"/>
        <v>73.96073436581878</v>
      </c>
      <c r="K717" s="75">
        <f>MAX(0,(J717-Constantes!$D$13)*(1-EXP(-Constantes!$D$23)))</f>
        <v>0.23113017531202198</v>
      </c>
      <c r="L717" s="75">
        <f t="shared" si="100"/>
        <v>0.23113017531202198</v>
      </c>
      <c r="M717" s="75">
        <f>0.0526*F717*Observaciones!$F716^1.218</f>
        <v>0</v>
      </c>
      <c r="N717" s="75">
        <f>M717*Constantes!$D$38</f>
        <v>0</v>
      </c>
      <c r="O717" s="75">
        <f t="shared" si="101"/>
        <v>0</v>
      </c>
      <c r="P717" s="15"/>
      <c r="Q717" s="120">
        <v>711</v>
      </c>
      <c r="R717" s="146">
        <f>ETo!$I716*((1-Constantes!$E$19)*ETo!$K716+ETo!$L716)</f>
        <v>2.1322579090408036</v>
      </c>
      <c r="S717" s="121">
        <f>MIN(R717*Constantes!$E$17,0.8*(V716+Observaciones!$F716-T717-U717-Constantes!$D$14))</f>
        <v>0</v>
      </c>
      <c r="T717" s="121">
        <f>IF(Observaciones!$F716&gt;0.05*Constantes!$E$18,((Observaciones!$F716-0.05*Constantes!$E$18)^2)/(Observaciones!$F716+0.95*Constantes!$E$18),0)</f>
        <v>0</v>
      </c>
      <c r="U717" s="121">
        <f>MAX(0,V716+Observaciones!$F716-T717-Constantes!$D$13)</f>
        <v>0</v>
      </c>
      <c r="V717" s="121">
        <f>V716+Observaciones!$F716-T717-S717-U717-W716</f>
        <v>25.500000000000004</v>
      </c>
      <c r="W717" s="121">
        <f>MAX(0,(V717-Constantes!$D$14)*(1-EXP(-Constantes!$D$22)))</f>
        <v>0</v>
      </c>
      <c r="X717" s="119">
        <f>X716+(Entradas!$E$19*U717-Y716)/(800*Entradas!$D$44)</f>
        <v>0</v>
      </c>
      <c r="Y717" s="119">
        <f>8000*Entradas!$D$45*X717/Constantes!$E$32</f>
        <v>0</v>
      </c>
      <c r="Z717" s="119">
        <f>10*Escenarios!$E$11*T717</f>
        <v>0</v>
      </c>
      <c r="AA717" s="119">
        <f>10*Escenarios!$E$11*Y717</f>
        <v>0</v>
      </c>
      <c r="AB717" s="119">
        <f>0.001*Observaciones!$F716*Escenarios!$E$9</f>
        <v>0</v>
      </c>
      <c r="AC717" s="119">
        <f>Observaciones!$I716</f>
        <v>0</v>
      </c>
      <c r="AD717" s="119">
        <f>MIN(0.0005*ETo!$M716*Escenarios!$E$9*(AH716/Constantes!$E$27)^(2/3),AH716+Z717+AA717+AB717+AC717)</f>
        <v>3.6648755576649874</v>
      </c>
      <c r="AE717" s="119">
        <f>MIN(Constantes!$E$26*(AH716/Constantes!$E$27)^(2/3),AH716+Z717+AA717+AB717+AC717-AD717)</f>
        <v>11.546692210871697</v>
      </c>
      <c r="AF717" s="119">
        <f>MIN(Entradas!$E$20,AH716+Z717+AA717+AB717+AC717-AD717-AE717)</f>
        <v>1</v>
      </c>
      <c r="AG717" s="119">
        <f>MAX(0,AH716+Z717+AA717+AB717+AC717-AD717-AE717-AF717-Constantes!$E$27)</f>
        <v>0</v>
      </c>
      <c r="AH717" s="119">
        <f t="shared" si="102"/>
        <v>2908.2783707298945</v>
      </c>
      <c r="AI717" s="119">
        <f>(Escenarios!$E$11*S717+0.1*AD717)/(Escenarios!$E$12)</f>
        <v>1.0471073021899965E-2</v>
      </c>
      <c r="AJ717" s="119">
        <f>AG717/10/Escenarios!$E$12</f>
        <v>0</v>
      </c>
      <c r="AK717" s="119">
        <f>(Escenarios!$E$11*U717+0.1*AE717)/(Escenarios!$E$12)</f>
        <v>3.2990549173919137E-2</v>
      </c>
      <c r="AL717" s="121">
        <f t="shared" si="103"/>
        <v>79.79595316267249</v>
      </c>
      <c r="AM717" s="121">
        <f>MAX(0,(AL717-Constantes!$D$13)*(1-EXP(-Constantes!$D$23)))</f>
        <v>0.27143697577718273</v>
      </c>
      <c r="AN717" s="121">
        <f>AJ717+W717*Escenarios!$E$11/Escenarios!$E$12+AM717</f>
        <v>0.27143697577718273</v>
      </c>
      <c r="AO717" s="121">
        <f>0.0526*AJ717*Observaciones!$F716^1.218</f>
        <v>0</v>
      </c>
      <c r="AP717" s="121">
        <f>AO717*Constantes!$E$38</f>
        <v>0</v>
      </c>
      <c r="AQ717" s="121">
        <f t="shared" si="104"/>
        <v>0</v>
      </c>
      <c r="AR717" s="15"/>
      <c r="AS717" s="74">
        <v>711</v>
      </c>
      <c r="AT717" s="146">
        <f>ETo!$I716*((1-Constantes!$F$19)*ETo!$K716+ETo!$L716)</f>
        <v>2.1331967905011893</v>
      </c>
      <c r="AU717" s="121">
        <f>MIN(AT717*Constantes!$F$17,0.8*(AX716+Observaciones!$F716-AV717-AW717-Constantes!$D$14))</f>
        <v>0</v>
      </c>
      <c r="AV717" s="121">
        <f>IF(Observaciones!$F716&gt;0.05*Constantes!$F$18,((Observaciones!$F716-0.05*Constantes!$F$18)^2)/(Observaciones!$F716+0.95*Constantes!$F$18),0)</f>
        <v>0</v>
      </c>
      <c r="AW717" s="121">
        <f>MAX(0,AX716+Observaciones!$F716-AV717-Constantes!$D$13)</f>
        <v>0</v>
      </c>
      <c r="AX717" s="121">
        <f>AX716+Observaciones!$F716-AV717-AU717-AW717-AY716</f>
        <v>25.500000000000004</v>
      </c>
      <c r="AY717" s="121">
        <f>MAX(0,(AX717-Constantes!$D$14)*(1-EXP(-Constantes!$D$22)))</f>
        <v>0</v>
      </c>
      <c r="AZ717" s="119">
        <f>AZ716+(Entradas!$F$19*AW717-BA716)/(800*Entradas!$D$44)</f>
        <v>0</v>
      </c>
      <c r="BA717" s="119">
        <f>8000*Entradas!$D$45*AZ717/Constantes!$F$32</f>
        <v>0</v>
      </c>
      <c r="BB717" s="119">
        <f>10*Escenarios!$F$11*AV717</f>
        <v>0</v>
      </c>
      <c r="BC717" s="119">
        <f>10*Escenarios!$F$11*BA717</f>
        <v>0</v>
      </c>
      <c r="BD717" s="119">
        <f>0.001*Observaciones!$F716*Escenarios!$F$9</f>
        <v>0</v>
      </c>
      <c r="BE717" s="119">
        <f>Observaciones!$I716</f>
        <v>0</v>
      </c>
      <c r="BF717" s="119">
        <f>MIN(0.0005*ETo!$M716*Escenarios!$F$9*(BJ716/Constantes!$F$27)^(2/3),BJ716+BB717+BE717+BC717+BD717)</f>
        <v>0</v>
      </c>
      <c r="BG717" s="119">
        <f>MIN(Constantes!$F$26*(BJ716/Constantes!$F$27)^(2/3),BJ716+BB717+BC717+BD717+BE717-BF717)</f>
        <v>0</v>
      </c>
      <c r="BH717" s="119">
        <f>MIN(Entradas!$F$20,BJ716+BB717+BC717+BD717+BE717-BF717-BG717)</f>
        <v>0</v>
      </c>
      <c r="BI717" s="119">
        <f>MAX(0,BJ716+BB717+BC717+BD717+BE717-BF717-BG717-BH717-Constantes!$F$27)</f>
        <v>0</v>
      </c>
      <c r="BJ717" s="119">
        <f t="shared" si="105"/>
        <v>0</v>
      </c>
      <c r="BK717" s="119">
        <f>(Escenarios!$F$11*AU717+0.1*BF717)/(Escenarios!$F$12)</f>
        <v>0</v>
      </c>
      <c r="BL717" s="119">
        <f>BI717/10/Escenarios!$F$12</f>
        <v>0</v>
      </c>
      <c r="BM717" s="119">
        <f>(Escenarios!$F$11*AW717+0.1*BG717)/(Escenarios!$F$12)</f>
        <v>0</v>
      </c>
      <c r="BN717" s="121">
        <f t="shared" si="106"/>
        <v>81.180662105338044</v>
      </c>
      <c r="BO717" s="121">
        <f>MAX(0,(BN717-Constantes!$D$13)*(1-EXP(-Constantes!$D$23)))</f>
        <v>0.28100185911702219</v>
      </c>
      <c r="BP717" s="121">
        <f>BL717+AY717*Escenarios!$F$11/Escenarios!$F$12+BO717</f>
        <v>0.28100185911702219</v>
      </c>
      <c r="BQ717" s="121">
        <f>0.0526*BL717*Observaciones!$F716^1.218</f>
        <v>0</v>
      </c>
      <c r="BR717" s="121">
        <f>BQ717*Constantes!$F$38</f>
        <v>0</v>
      </c>
      <c r="BS717" s="121">
        <f t="shared" si="107"/>
        <v>0</v>
      </c>
      <c r="BT717" s="15"/>
      <c r="BU717" s="74">
        <v>711</v>
      </c>
      <c r="BV717" s="75">
        <f>0.0526*Observaciones!$F716^2.218</f>
        <v>0</v>
      </c>
      <c r="BW717" s="75">
        <f>IF(Observaciones!$F716&gt;0.05*$CA$7,((Observaciones!$F716-0.05*$CA$7)^2)/(Observaciones!$F716+0.95*$CA$7),0)</f>
        <v>0</v>
      </c>
      <c r="BX717" s="75">
        <f>0.0526*BW717*Observaciones!$F716^1.218</f>
        <v>0</v>
      </c>
      <c r="BY717" s="27"/>
      <c r="BZ717" s="27"/>
      <c r="CA717" s="103"/>
      <c r="CB717" s="37"/>
    </row>
    <row r="718" spans="2:80" s="2" customFormat="1" ht="14.5" x14ac:dyDescent="0.35">
      <c r="B718" s="36"/>
      <c r="C718" s="74">
        <v>712</v>
      </c>
      <c r="D718" s="146">
        <f>ETo!$I717*((1-Constantes!$D$19)*ETo!$K717+ETo!$L717)</f>
        <v>2.0675286826986539</v>
      </c>
      <c r="E718" s="75">
        <f>MIN(D718*Constantes!$D$17,0.8*(H717+Observaciones!$F717-F718-G718-Constantes!$D$14))</f>
        <v>0</v>
      </c>
      <c r="F718" s="75">
        <f>IF(Observaciones!$F717&gt;0.05*Constantes!$D$18,((Observaciones!$F717-0.05*Constantes!$D$18)^2)/(Observaciones!$F717+0.95*Constantes!$D$18),0)</f>
        <v>0</v>
      </c>
      <c r="G718" s="75">
        <f>MAX(0,H717+Observaciones!$F717-F718-Constantes!$D$13)</f>
        <v>0</v>
      </c>
      <c r="H718" s="75">
        <f>H717+Observaciones!$F717-F718-E718-G718-I717</f>
        <v>25.500000000000004</v>
      </c>
      <c r="I718" s="75">
        <f>MAX(0,(H718-Constantes!$D$14)*(1-EXP(-Constantes!$D$22)))</f>
        <v>0</v>
      </c>
      <c r="J718" s="75">
        <f t="shared" si="99"/>
        <v>73.729604190506763</v>
      </c>
      <c r="K718" s="75">
        <f>MAX(0,(J718-Constantes!$D$13)*(1-EXP(-Constantes!$D$23)))</f>
        <v>0.22953364257141554</v>
      </c>
      <c r="L718" s="75">
        <f t="shared" si="100"/>
        <v>0.22953364257141554</v>
      </c>
      <c r="M718" s="75">
        <f>0.0526*F718*Observaciones!$F717^1.218</f>
        <v>0</v>
      </c>
      <c r="N718" s="75">
        <f>M718*Constantes!$D$38</f>
        <v>0</v>
      </c>
      <c r="O718" s="75">
        <f t="shared" si="101"/>
        <v>0</v>
      </c>
      <c r="P718" s="15"/>
      <c r="Q718" s="120">
        <v>712</v>
      </c>
      <c r="R718" s="146">
        <f>ETo!$I717*((1-Constantes!$E$19)*ETo!$K717+ETo!$L717)</f>
        <v>2.0678148731216366</v>
      </c>
      <c r="S718" s="121">
        <f>MIN(R718*Constantes!$E$17,0.8*(V717+Observaciones!$F717-T718-U718-Constantes!$D$14))</f>
        <v>0</v>
      </c>
      <c r="T718" s="121">
        <f>IF(Observaciones!$F717&gt;0.05*Constantes!$E$18,((Observaciones!$F717-0.05*Constantes!$E$18)^2)/(Observaciones!$F717+0.95*Constantes!$E$18),0)</f>
        <v>0</v>
      </c>
      <c r="U718" s="121">
        <f>MAX(0,V717+Observaciones!$F717-T718-Constantes!$D$13)</f>
        <v>0</v>
      </c>
      <c r="V718" s="121">
        <f>V717+Observaciones!$F717-T718-S718-U718-W717</f>
        <v>25.500000000000004</v>
      </c>
      <c r="W718" s="121">
        <f>MAX(0,(V718-Constantes!$D$14)*(1-EXP(-Constantes!$D$22)))</f>
        <v>0</v>
      </c>
      <c r="X718" s="119">
        <f>X717+(Entradas!$E$19*U718-Y717)/(800*Entradas!$D$44)</f>
        <v>0</v>
      </c>
      <c r="Y718" s="119">
        <f>8000*Entradas!$D$45*X718/Constantes!$E$32</f>
        <v>0</v>
      </c>
      <c r="Z718" s="119">
        <f>10*Escenarios!$E$11*T718</f>
        <v>0</v>
      </c>
      <c r="AA718" s="119">
        <f>10*Escenarios!$E$11*Y718</f>
        <v>0</v>
      </c>
      <c r="AB718" s="119">
        <f>0.001*Observaciones!$F717*Escenarios!$E$9</f>
        <v>0</v>
      </c>
      <c r="AC718" s="119">
        <f>Observaciones!$I717</f>
        <v>0</v>
      </c>
      <c r="AD718" s="119">
        <f>MIN(0.0005*ETo!$M717*Escenarios!$E$9*(AH717/Constantes!$E$27)^(2/3),AH717+Z718+AA718+AB718+AC718)</f>
        <v>3.5410280785595427</v>
      </c>
      <c r="AE718" s="119">
        <f>MIN(Constantes!$E$26*(AH717/Constantes!$E$27)^(2/3),AH717+Z718+AA718+AB718+AC718-AD718)</f>
        <v>11.503980864281534</v>
      </c>
      <c r="AF718" s="119">
        <f>MIN(Entradas!$E$20,AH717+Z718+AA718+AB718+AC718-AD718-AE718)</f>
        <v>1</v>
      </c>
      <c r="AG718" s="119">
        <f>MAX(0,AH717+Z718+AA718+AB718+AC718-AD718-AE718-AF718-Constantes!$E$27)</f>
        <v>0</v>
      </c>
      <c r="AH718" s="119">
        <f t="shared" si="102"/>
        <v>2892.2333617870536</v>
      </c>
      <c r="AI718" s="119">
        <f>(Escenarios!$E$11*S718+0.1*AD718)/(Escenarios!$E$12)</f>
        <v>1.0117223081598693E-2</v>
      </c>
      <c r="AJ718" s="119">
        <f>AG718/10/Escenarios!$E$12</f>
        <v>0</v>
      </c>
      <c r="AK718" s="119">
        <f>(Escenarios!$E$11*U718+0.1*AE718)/(Escenarios!$E$12)</f>
        <v>3.2868516755090095E-2</v>
      </c>
      <c r="AL718" s="121">
        <f t="shared" si="103"/>
        <v>79.557384703650399</v>
      </c>
      <c r="AM718" s="121">
        <f>MAX(0,(AL718-Constantes!$D$13)*(1-EXP(-Constantes!$D$23)))</f>
        <v>0.26978906305790834</v>
      </c>
      <c r="AN718" s="121">
        <f>AJ718+W718*Escenarios!$E$11/Escenarios!$E$12+AM718</f>
        <v>0.26978906305790834</v>
      </c>
      <c r="AO718" s="121">
        <f>0.0526*AJ718*Observaciones!$F717^1.218</f>
        <v>0</v>
      </c>
      <c r="AP718" s="121">
        <f>AO718*Constantes!$E$38</f>
        <v>0</v>
      </c>
      <c r="AQ718" s="121">
        <f t="shared" si="104"/>
        <v>0</v>
      </c>
      <c r="AR718" s="15"/>
      <c r="AS718" s="74">
        <v>712</v>
      </c>
      <c r="AT718" s="146">
        <f>ETo!$I717*((1-Constantes!$F$19)*ETo!$K717+ETo!$L717)</f>
        <v>2.0687254790129455</v>
      </c>
      <c r="AU718" s="121">
        <f>MIN(AT718*Constantes!$F$17,0.8*(AX717+Observaciones!$F717-AV718-AW718-Constantes!$D$14))</f>
        <v>0</v>
      </c>
      <c r="AV718" s="121">
        <f>IF(Observaciones!$F717&gt;0.05*Constantes!$F$18,((Observaciones!$F717-0.05*Constantes!$F$18)^2)/(Observaciones!$F717+0.95*Constantes!$F$18),0)</f>
        <v>0</v>
      </c>
      <c r="AW718" s="121">
        <f>MAX(0,AX717+Observaciones!$F717-AV718-Constantes!$D$13)</f>
        <v>0</v>
      </c>
      <c r="AX718" s="121">
        <f>AX717+Observaciones!$F717-AV718-AU718-AW718-AY717</f>
        <v>25.500000000000004</v>
      </c>
      <c r="AY718" s="121">
        <f>MAX(0,(AX718-Constantes!$D$14)*(1-EXP(-Constantes!$D$22)))</f>
        <v>0</v>
      </c>
      <c r="AZ718" s="119">
        <f>AZ717+(Entradas!$F$19*AW718-BA717)/(800*Entradas!$D$44)</f>
        <v>0</v>
      </c>
      <c r="BA718" s="119">
        <f>8000*Entradas!$D$45*AZ718/Constantes!$F$32</f>
        <v>0</v>
      </c>
      <c r="BB718" s="119">
        <f>10*Escenarios!$F$11*AV718</f>
        <v>0</v>
      </c>
      <c r="BC718" s="119">
        <f>10*Escenarios!$F$11*BA718</f>
        <v>0</v>
      </c>
      <c r="BD718" s="119">
        <f>0.001*Observaciones!$F717*Escenarios!$F$9</f>
        <v>0</v>
      </c>
      <c r="BE718" s="119">
        <f>Observaciones!$I717</f>
        <v>0</v>
      </c>
      <c r="BF718" s="119">
        <f>MIN(0.0005*ETo!$M717*Escenarios!$F$9*(BJ717/Constantes!$F$27)^(2/3),BJ717+BB718+BE718+BC718+BD718)</f>
        <v>0</v>
      </c>
      <c r="BG718" s="119">
        <f>MIN(Constantes!$F$26*(BJ717/Constantes!$F$27)^(2/3),BJ717+BB718+BC718+BD718+BE718-BF718)</f>
        <v>0</v>
      </c>
      <c r="BH718" s="119">
        <f>MIN(Entradas!$F$20,BJ717+BB718+BC718+BD718+BE718-BF718-BG718)</f>
        <v>0</v>
      </c>
      <c r="BI718" s="119">
        <f>MAX(0,BJ717+BB718+BC718+BD718+BE718-BF718-BG718-BH718-Constantes!$F$27)</f>
        <v>0</v>
      </c>
      <c r="BJ718" s="119">
        <f t="shared" si="105"/>
        <v>0</v>
      </c>
      <c r="BK718" s="119">
        <f>(Escenarios!$F$11*AU718+0.1*BF718)/(Escenarios!$F$12)</f>
        <v>0</v>
      </c>
      <c r="BL718" s="119">
        <f>BI718/10/Escenarios!$F$12</f>
        <v>0</v>
      </c>
      <c r="BM718" s="119">
        <f>(Escenarios!$F$11*AW718+0.1*BG718)/(Escenarios!$F$12)</f>
        <v>0</v>
      </c>
      <c r="BN718" s="121">
        <f t="shared" si="106"/>
        <v>80.899660246221018</v>
      </c>
      <c r="BO718" s="121">
        <f>MAX(0,(BN718-Constantes!$D$13)*(1-EXP(-Constantes!$D$23)))</f>
        <v>0.27906083749296995</v>
      </c>
      <c r="BP718" s="121">
        <f>BL718+AY718*Escenarios!$F$11/Escenarios!$F$12+BO718</f>
        <v>0.27906083749296995</v>
      </c>
      <c r="BQ718" s="121">
        <f>0.0526*BL718*Observaciones!$F717^1.218</f>
        <v>0</v>
      </c>
      <c r="BR718" s="121">
        <f>BQ718*Constantes!$F$38</f>
        <v>0</v>
      </c>
      <c r="BS718" s="121">
        <f t="shared" si="107"/>
        <v>0</v>
      </c>
      <c r="BT718" s="15"/>
      <c r="BU718" s="74">
        <v>712</v>
      </c>
      <c r="BV718" s="75">
        <f>0.0526*Observaciones!$F717^2.218</f>
        <v>0</v>
      </c>
      <c r="BW718" s="75">
        <f>IF(Observaciones!$F717&gt;0.05*$CA$7,((Observaciones!$F717-0.05*$CA$7)^2)/(Observaciones!$F717+0.95*$CA$7),0)</f>
        <v>0</v>
      </c>
      <c r="BX718" s="75">
        <f>0.0526*BW718*Observaciones!$F717^1.218</f>
        <v>0</v>
      </c>
      <c r="BY718" s="27"/>
      <c r="BZ718" s="27"/>
      <c r="CA718" s="103"/>
      <c r="CB718" s="37"/>
    </row>
    <row r="719" spans="2:80" s="2" customFormat="1" ht="14.5" x14ac:dyDescent="0.35">
      <c r="B719" s="36"/>
      <c r="C719" s="74">
        <v>713</v>
      </c>
      <c r="D719" s="146">
        <f>ETo!$I718*((1-Constantes!$D$19)*ETo!$K718+ETo!$L718)</f>
        <v>2.094425176512003</v>
      </c>
      <c r="E719" s="75">
        <f>MIN(D719*Constantes!$D$17,0.8*(H718+Observaciones!$F718-F719-G719-Constantes!$D$14))</f>
        <v>0</v>
      </c>
      <c r="F719" s="75">
        <f>IF(Observaciones!$F718&gt;0.05*Constantes!$D$18,((Observaciones!$F718-0.05*Constantes!$D$18)^2)/(Observaciones!$F718+0.95*Constantes!$D$18),0)</f>
        <v>0</v>
      </c>
      <c r="G719" s="75">
        <f>MAX(0,H718+Observaciones!$F718-F719-Constantes!$D$13)</f>
        <v>0</v>
      </c>
      <c r="H719" s="75">
        <f>H718+Observaciones!$F718-F719-E719-G719-I718</f>
        <v>25.500000000000004</v>
      </c>
      <c r="I719" s="75">
        <f>MAX(0,(H719-Constantes!$D$14)*(1-EXP(-Constantes!$D$22)))</f>
        <v>0</v>
      </c>
      <c r="J719" s="75">
        <f t="shared" si="99"/>
        <v>73.500070547935351</v>
      </c>
      <c r="K719" s="75">
        <f>MAX(0,(J719-Constantes!$D$13)*(1-EXP(-Constantes!$D$23)))</f>
        <v>0.22794813788799975</v>
      </c>
      <c r="L719" s="75">
        <f t="shared" si="100"/>
        <v>0.22794813788799975</v>
      </c>
      <c r="M719" s="75">
        <f>0.0526*F719*Observaciones!$F718^1.218</f>
        <v>0</v>
      </c>
      <c r="N719" s="75">
        <f>M719*Constantes!$D$38</f>
        <v>0</v>
      </c>
      <c r="O719" s="75">
        <f t="shared" si="101"/>
        <v>0</v>
      </c>
      <c r="P719" s="15"/>
      <c r="Q719" s="120">
        <v>713</v>
      </c>
      <c r="R719" s="146">
        <f>ETo!$I718*((1-Constantes!$E$19)*ETo!$K718+ETo!$L718)</f>
        <v>2.0947150954249203</v>
      </c>
      <c r="S719" s="121">
        <f>MIN(R719*Constantes!$E$17,0.8*(V718+Observaciones!$F718-T719-U719-Constantes!$D$14))</f>
        <v>0</v>
      </c>
      <c r="T719" s="121">
        <f>IF(Observaciones!$F718&gt;0.05*Constantes!$E$18,((Observaciones!$F718-0.05*Constantes!$E$18)^2)/(Observaciones!$F718+0.95*Constantes!$E$18),0)</f>
        <v>0</v>
      </c>
      <c r="U719" s="121">
        <f>MAX(0,V718+Observaciones!$F718-T719-Constantes!$D$13)</f>
        <v>0</v>
      </c>
      <c r="V719" s="121">
        <f>V718+Observaciones!$F718-T719-S719-U719-W718</f>
        <v>25.500000000000004</v>
      </c>
      <c r="W719" s="121">
        <f>MAX(0,(V719-Constantes!$D$14)*(1-EXP(-Constantes!$D$22)))</f>
        <v>0</v>
      </c>
      <c r="X719" s="119">
        <f>X718+(Entradas!$E$19*U719-Y718)/(800*Entradas!$D$44)</f>
        <v>0</v>
      </c>
      <c r="Y719" s="119">
        <f>8000*Entradas!$D$45*X719/Constantes!$E$32</f>
        <v>0</v>
      </c>
      <c r="Z719" s="119">
        <f>10*Escenarios!$E$11*T719</f>
        <v>0</v>
      </c>
      <c r="AA719" s="119">
        <f>10*Escenarios!$E$11*Y719</f>
        <v>0</v>
      </c>
      <c r="AB719" s="119">
        <f>0.001*Observaciones!$F718*Escenarios!$E$9</f>
        <v>0</v>
      </c>
      <c r="AC719" s="119">
        <f>Observaciones!$I718</f>
        <v>0</v>
      </c>
      <c r="AD719" s="119">
        <f>MIN(0.0005*ETo!$M718*Escenarios!$E$9*(AH718/Constantes!$E$27)^(2/3),AH718+Z719+AA719+AB719+AC719)</f>
        <v>3.5738985638490841</v>
      </c>
      <c r="AE719" s="119">
        <f>MIN(Constantes!$E$26*(AH718/Constantes!$E$27)^(2/3),AH718+Z719+AA719+AB719+AC719-AD719)</f>
        <v>11.461630123199001</v>
      </c>
      <c r="AF719" s="119">
        <f>MIN(Entradas!$E$20,AH718+Z719+AA719+AB719+AC719-AD719-AE719)</f>
        <v>1</v>
      </c>
      <c r="AG719" s="119">
        <f>MAX(0,AH718+Z719+AA719+AB719+AC719-AD719-AE719-AF719-Constantes!$E$27)</f>
        <v>0</v>
      </c>
      <c r="AH719" s="119">
        <f t="shared" si="102"/>
        <v>2876.1978331000055</v>
      </c>
      <c r="AI719" s="119">
        <f>(Escenarios!$E$11*S719+0.1*AD719)/(Escenarios!$E$12)</f>
        <v>1.0211138753854527E-2</v>
      </c>
      <c r="AJ719" s="119">
        <f>AG719/10/Escenarios!$E$12</f>
        <v>0</v>
      </c>
      <c r="AK719" s="119">
        <f>(Escenarios!$E$11*U719+0.1*AE719)/(Escenarios!$E$12)</f>
        <v>3.2747514637711431E-2</v>
      </c>
      <c r="AL719" s="121">
        <f t="shared" si="103"/>
        <v>79.320343155230191</v>
      </c>
      <c r="AM719" s="121">
        <f>MAX(0,(AL719-Constantes!$D$13)*(1-EXP(-Constantes!$D$23)))</f>
        <v>0.26815169748058365</v>
      </c>
      <c r="AN719" s="121">
        <f>AJ719+W719*Escenarios!$E$11/Escenarios!$E$12+AM719</f>
        <v>0.26815169748058365</v>
      </c>
      <c r="AO719" s="121">
        <f>0.0526*AJ719*Observaciones!$F718^1.218</f>
        <v>0</v>
      </c>
      <c r="AP719" s="121">
        <f>AO719*Constantes!$E$38</f>
        <v>0</v>
      </c>
      <c r="AQ719" s="121">
        <f t="shared" si="104"/>
        <v>0</v>
      </c>
      <c r="AR719" s="15"/>
      <c r="AS719" s="74">
        <v>713</v>
      </c>
      <c r="AT719" s="146">
        <f>ETo!$I718*((1-Constantes!$F$19)*ETo!$K718+ETo!$L718)</f>
        <v>2.095637564693293</v>
      </c>
      <c r="AU719" s="121">
        <f>MIN(AT719*Constantes!$F$17,0.8*(AX718+Observaciones!$F718-AV719-AW719-Constantes!$D$14))</f>
        <v>0</v>
      </c>
      <c r="AV719" s="121">
        <f>IF(Observaciones!$F718&gt;0.05*Constantes!$F$18,((Observaciones!$F718-0.05*Constantes!$F$18)^2)/(Observaciones!$F718+0.95*Constantes!$F$18),0)</f>
        <v>0</v>
      </c>
      <c r="AW719" s="121">
        <f>MAX(0,AX718+Observaciones!$F718-AV719-Constantes!$D$13)</f>
        <v>0</v>
      </c>
      <c r="AX719" s="121">
        <f>AX718+Observaciones!$F718-AV719-AU719-AW719-AY718</f>
        <v>25.500000000000004</v>
      </c>
      <c r="AY719" s="121">
        <f>MAX(0,(AX719-Constantes!$D$14)*(1-EXP(-Constantes!$D$22)))</f>
        <v>0</v>
      </c>
      <c r="AZ719" s="119">
        <f>AZ718+(Entradas!$F$19*AW719-BA718)/(800*Entradas!$D$44)</f>
        <v>0</v>
      </c>
      <c r="BA719" s="119">
        <f>8000*Entradas!$D$45*AZ719/Constantes!$F$32</f>
        <v>0</v>
      </c>
      <c r="BB719" s="119">
        <f>10*Escenarios!$F$11*AV719</f>
        <v>0</v>
      </c>
      <c r="BC719" s="119">
        <f>10*Escenarios!$F$11*BA719</f>
        <v>0</v>
      </c>
      <c r="BD719" s="119">
        <f>0.001*Observaciones!$F718*Escenarios!$F$9</f>
        <v>0</v>
      </c>
      <c r="BE719" s="119">
        <f>Observaciones!$I718</f>
        <v>0</v>
      </c>
      <c r="BF719" s="119">
        <f>MIN(0.0005*ETo!$M718*Escenarios!$F$9*(BJ718/Constantes!$F$27)^(2/3),BJ718+BB719+BE719+BC719+BD719)</f>
        <v>0</v>
      </c>
      <c r="BG719" s="119">
        <f>MIN(Constantes!$F$26*(BJ718/Constantes!$F$27)^(2/3),BJ718+BB719+BC719+BD719+BE719-BF719)</f>
        <v>0</v>
      </c>
      <c r="BH719" s="119">
        <f>MIN(Entradas!$F$20,BJ718+BB719+BC719+BD719+BE719-BF719-BG719)</f>
        <v>0</v>
      </c>
      <c r="BI719" s="119">
        <f>MAX(0,BJ718+BB719+BC719+BD719+BE719-BF719-BG719-BH719-Constantes!$F$27)</f>
        <v>0</v>
      </c>
      <c r="BJ719" s="119">
        <f t="shared" si="105"/>
        <v>0</v>
      </c>
      <c r="BK719" s="119">
        <f>(Escenarios!$F$11*AU719+0.1*BF719)/(Escenarios!$F$12)</f>
        <v>0</v>
      </c>
      <c r="BL719" s="119">
        <f>BI719/10/Escenarios!$F$12</f>
        <v>0</v>
      </c>
      <c r="BM719" s="119">
        <f>(Escenarios!$F$11*AW719+0.1*BG719)/(Escenarios!$F$12)</f>
        <v>0</v>
      </c>
      <c r="BN719" s="121">
        <f t="shared" si="106"/>
        <v>80.620599408728054</v>
      </c>
      <c r="BO719" s="121">
        <f>MAX(0,(BN719-Constantes!$D$13)*(1-EXP(-Constantes!$D$23)))</f>
        <v>0.2771332234846427</v>
      </c>
      <c r="BP719" s="121">
        <f>BL719+AY719*Escenarios!$F$11/Escenarios!$F$12+BO719</f>
        <v>0.2771332234846427</v>
      </c>
      <c r="BQ719" s="121">
        <f>0.0526*BL719*Observaciones!$F718^1.218</f>
        <v>0</v>
      </c>
      <c r="BR719" s="121">
        <f>BQ719*Constantes!$F$38</f>
        <v>0</v>
      </c>
      <c r="BS719" s="121">
        <f t="shared" si="107"/>
        <v>0</v>
      </c>
      <c r="BT719" s="15"/>
      <c r="BU719" s="74">
        <v>713</v>
      </c>
      <c r="BV719" s="75">
        <f>0.0526*Observaciones!$F718^2.218</f>
        <v>0</v>
      </c>
      <c r="BW719" s="75">
        <f>IF(Observaciones!$F718&gt;0.05*$CA$7,((Observaciones!$F718-0.05*$CA$7)^2)/(Observaciones!$F718+0.95*$CA$7),0)</f>
        <v>0</v>
      </c>
      <c r="BX719" s="75">
        <f>0.0526*BW719*Observaciones!$F718^1.218</f>
        <v>0</v>
      </c>
      <c r="BY719" s="27"/>
      <c r="BZ719" s="27"/>
      <c r="CA719" s="103"/>
      <c r="CB719" s="37"/>
    </row>
    <row r="720" spans="2:80" s="2" customFormat="1" ht="14.5" x14ac:dyDescent="0.35">
      <c r="B720" s="36"/>
      <c r="C720" s="74">
        <v>714</v>
      </c>
      <c r="D720" s="146">
        <f>ETo!$I719*((1-Constantes!$D$19)*ETo!$K719+ETo!$L719)</f>
        <v>1.9922907704647381</v>
      </c>
      <c r="E720" s="75">
        <f>MIN(D720*Constantes!$D$17,0.8*(H719+Observaciones!$F719-F720-G720-Constantes!$D$14))</f>
        <v>1.2391962613386913</v>
      </c>
      <c r="F720" s="75">
        <f>IF(Observaciones!$F719&gt;0.05*Constantes!$D$18,((Observaciones!$F719-0.05*Constantes!$D$18)^2)/(Observaciones!$F719+0.95*Constantes!$D$18),0)</f>
        <v>0.34653588309803568</v>
      </c>
      <c r="G720" s="75">
        <f>MAX(0,H719+Observaciones!$F719-F720-Constantes!$D$13)</f>
        <v>0</v>
      </c>
      <c r="H720" s="75">
        <f>H719+Observaciones!$F719-F720-E720-G720-I719</f>
        <v>33.114267855563277</v>
      </c>
      <c r="I720" s="75">
        <f>MAX(0,(H720-Constantes!$D$14)*(1-EXP(-Constantes!$D$22)))</f>
        <v>0.10482787563425572</v>
      </c>
      <c r="J720" s="75">
        <f t="shared" si="99"/>
        <v>73.272122410047345</v>
      </c>
      <c r="K720" s="75">
        <f>MAX(0,(J720-Constantes!$D$13)*(1-EXP(-Constantes!$D$23)))</f>
        <v>0.22637358508541919</v>
      </c>
      <c r="L720" s="75">
        <f t="shared" si="100"/>
        <v>0.67773734381771056</v>
      </c>
      <c r="M720" s="75">
        <f>0.0526*F720*Observaciones!$F719^1.218</f>
        <v>0.27203671976844401</v>
      </c>
      <c r="N720" s="75">
        <f>M720*Constantes!$D$38</f>
        <v>1.2263670474973989E-3</v>
      </c>
      <c r="O720" s="75">
        <f t="shared" si="101"/>
        <v>180.95019533514917</v>
      </c>
      <c r="P720" s="15"/>
      <c r="Q720" s="120">
        <v>714</v>
      </c>
      <c r="R720" s="146">
        <f>ETo!$I719*((1-Constantes!$E$19)*ETo!$K719+ETo!$L719)</f>
        <v>1.992566380624256</v>
      </c>
      <c r="S720" s="121">
        <f>MIN(R720*Constantes!$E$17,0.8*(V719+Observaciones!$F719-T720-U720-Constantes!$D$14))</f>
        <v>1.240266107671695</v>
      </c>
      <c r="T720" s="121">
        <f>IF(Observaciones!$F719&gt;0.05*Constantes!$E$18,((Observaciones!$F719-0.05*Constantes!$E$18)^2)/(Observaciones!$F719+0.95*Constantes!$E$18),0)</f>
        <v>0.34373598556927248</v>
      </c>
      <c r="U720" s="121">
        <f>MAX(0,V719+Observaciones!$F719-T720-Constantes!$D$13)</f>
        <v>0</v>
      </c>
      <c r="V720" s="121">
        <f>V719+Observaciones!$F719-T720-S720-U720-W719</f>
        <v>33.115997906759034</v>
      </c>
      <c r="W720" s="121">
        <f>MAX(0,(V720-Constantes!$D$14)*(1-EXP(-Constantes!$D$22)))</f>
        <v>0.10485169376030933</v>
      </c>
      <c r="X720" s="119">
        <f>X719+(Entradas!$E$19*U720-Y719)/(800*Entradas!$D$44)</f>
        <v>0</v>
      </c>
      <c r="Y720" s="119">
        <f>8000*Entradas!$D$45*X720/Constantes!$E$32</f>
        <v>0</v>
      </c>
      <c r="Z720" s="119">
        <f>10*Escenarios!$E$11*T720</f>
        <v>118.588915021399</v>
      </c>
      <c r="AA720" s="119">
        <f>10*Escenarios!$E$11*Y720</f>
        <v>0</v>
      </c>
      <c r="AB720" s="119">
        <f>0.001*Observaciones!$F719*Escenarios!$E$9</f>
        <v>46</v>
      </c>
      <c r="AC720" s="119">
        <f>Observaciones!$I719</f>
        <v>22.348143596588173</v>
      </c>
      <c r="AD720" s="119">
        <f>MIN(0.0005*ETo!$M719*Escenarios!$E$9*(AH719/Constantes!$E$27)^(2/3),AH719+Z720+AA720+AB720+AC720)</f>
        <v>3.3867037820439094</v>
      </c>
      <c r="AE720" s="119">
        <f>MIN(Constantes!$E$26*(AH719/Constantes!$E$27)^(2/3),AH719+Z720+AA720+AB720+AC720-AD720)</f>
        <v>11.419226086606598</v>
      </c>
      <c r="AF720" s="119">
        <f>MIN(Entradas!$E$20,AH719+Z720+AA720+AB720+AC720-AD720-AE720)</f>
        <v>1</v>
      </c>
      <c r="AG720" s="119">
        <f>MAX(0,AH719+Z720+AA720+AB720+AC720-AD720-AE720-AF720-Constantes!$E$27)</f>
        <v>0</v>
      </c>
      <c r="AH720" s="119">
        <f t="shared" si="102"/>
        <v>3047.3289618493422</v>
      </c>
      <c r="AI720" s="119">
        <f>(Escenarios!$E$11*S720+0.1*AD720)/(Escenarios!$E$12)</f>
        <v>1.2322243169393676</v>
      </c>
      <c r="AJ720" s="119">
        <f>AG720/10/Escenarios!$E$12</f>
        <v>0</v>
      </c>
      <c r="AK720" s="119">
        <f>(Escenarios!$E$11*U720+0.1*AE720)/(Escenarios!$E$12)</f>
        <v>3.2626360247447424E-2</v>
      </c>
      <c r="AL720" s="121">
        <f t="shared" si="103"/>
        <v>79.084817817997049</v>
      </c>
      <c r="AM720" s="121">
        <f>MAX(0,(AL720-Constantes!$D$13)*(1-EXP(-Constantes!$D$23)))</f>
        <v>0.2665248051389521</v>
      </c>
      <c r="AN720" s="121">
        <f>AJ720+W720*Escenarios!$E$11/Escenarios!$E$12+AM720</f>
        <v>0.36987861755982843</v>
      </c>
      <c r="AO720" s="121">
        <f>0.0526*AJ720*Observaciones!$F719^1.218</f>
        <v>0</v>
      </c>
      <c r="AP720" s="121">
        <f>AO720*Constantes!$E$38</f>
        <v>0</v>
      </c>
      <c r="AQ720" s="121">
        <f t="shared" si="104"/>
        <v>0</v>
      </c>
      <c r="AR720" s="15"/>
      <c r="AS720" s="74">
        <v>714</v>
      </c>
      <c r="AT720" s="146">
        <f>ETo!$I719*((1-Constantes!$F$19)*ETo!$K719+ETo!$L719)</f>
        <v>1.9934433220409038</v>
      </c>
      <c r="AU720" s="121">
        <f>MIN(AT720*Constantes!$F$17,0.8*(AX719+Observaciones!$F719-AV720-AW720-Constantes!$D$14))</f>
        <v>1.243676154653605</v>
      </c>
      <c r="AV720" s="121">
        <f>IF(Observaciones!$F719&gt;0.05*Constantes!$F$18,((Observaciones!$F719-0.05*Constantes!$F$18)^2)/(Observaciones!$F719+0.95*Constantes!$F$18),0)</f>
        <v>0.33494017939197934</v>
      </c>
      <c r="AW720" s="121">
        <f>MAX(0,AX719+Observaciones!$F719-AV720-Constantes!$D$13)</f>
        <v>0</v>
      </c>
      <c r="AX720" s="121">
        <f>AX719+Observaciones!$F719-AV720-AU720-AW720-AY719</f>
        <v>33.121383665954419</v>
      </c>
      <c r="AY720" s="121">
        <f>MAX(0,(AX720-Constantes!$D$14)*(1-EXP(-Constantes!$D$22)))</f>
        <v>0.10492584109867979</v>
      </c>
      <c r="AZ720" s="119">
        <f>AZ719+(Entradas!$F$19*AW720-BA719)/(800*Entradas!$D$44)</f>
        <v>0</v>
      </c>
      <c r="BA720" s="119">
        <f>8000*Entradas!$D$45*AZ720/Constantes!$F$32</f>
        <v>0</v>
      </c>
      <c r="BB720" s="119">
        <f>10*Escenarios!$F$11*AV720</f>
        <v>110.53025919935318</v>
      </c>
      <c r="BC720" s="119">
        <f>10*Escenarios!$F$11*BA720</f>
        <v>0</v>
      </c>
      <c r="BD720" s="119">
        <f>0.001*Observaciones!$F719*Escenarios!$F$9</f>
        <v>184</v>
      </c>
      <c r="BE720" s="119">
        <f>Observaciones!$I719</f>
        <v>22.348143596588173</v>
      </c>
      <c r="BF720" s="119">
        <f>MIN(0.0005*ETo!$M719*Escenarios!$F$9*(BJ719/Constantes!$F$27)^(2/3),BJ719+BB720+BE720+BC720+BD720)</f>
        <v>0</v>
      </c>
      <c r="BG720" s="119">
        <f>MIN(Constantes!$F$26*(BJ719/Constantes!$F$27)^(2/3),BJ719+BB720+BC720+BD720+BE720-BF720)</f>
        <v>0</v>
      </c>
      <c r="BH720" s="119">
        <f>MIN(Entradas!$F$20,BJ719+BB720+BC720+BD720+BE720-BF720-BG720)</f>
        <v>1</v>
      </c>
      <c r="BI720" s="119">
        <f>MAX(0,BJ719+BB720+BC720+BD720+BE720-BF720-BG720-BH720-Constantes!$F$27)</f>
        <v>0</v>
      </c>
      <c r="BJ720" s="119">
        <f t="shared" si="105"/>
        <v>315.87840279594133</v>
      </c>
      <c r="BK720" s="119">
        <f>(Escenarios!$F$11*AU720+0.1*BF720)/(Escenarios!$F$12)</f>
        <v>1.1726089458162563</v>
      </c>
      <c r="BL720" s="119">
        <f>BI720/10/Escenarios!$F$12</f>
        <v>0</v>
      </c>
      <c r="BM720" s="119">
        <f>(Escenarios!$F$11*AW720+0.1*BG720)/(Escenarios!$F$12)</f>
        <v>0</v>
      </c>
      <c r="BN720" s="121">
        <f t="shared" si="106"/>
        <v>80.343466185243415</v>
      </c>
      <c r="BO720" s="121">
        <f>MAX(0,(BN720-Constantes!$D$13)*(1-EXP(-Constantes!$D$23)))</f>
        <v>0.27521892447887364</v>
      </c>
      <c r="BP720" s="121">
        <f>BL720+AY720*Escenarios!$F$11/Escenarios!$F$12+BO720</f>
        <v>0.37414900322905742</v>
      </c>
      <c r="BQ720" s="121">
        <f>0.0526*BL720*Observaciones!$F719^1.218</f>
        <v>0</v>
      </c>
      <c r="BR720" s="121">
        <f>BQ720*Constantes!$F$38</f>
        <v>0</v>
      </c>
      <c r="BS720" s="121">
        <f t="shared" si="107"/>
        <v>0</v>
      </c>
      <c r="BT720" s="15"/>
      <c r="BU720" s="74">
        <v>714</v>
      </c>
      <c r="BV720" s="75">
        <f>0.0526*Observaciones!$F719^2.218</f>
        <v>7.2221606590785727</v>
      </c>
      <c r="BW720" s="75">
        <f>IF(Observaciones!$F719&gt;0.05*$CA$7,((Observaciones!$F719-0.05*$CA$7)^2)/(Observaciones!$F719+0.95*$CA$7),0)</f>
        <v>1.3246488963913126</v>
      </c>
      <c r="BX720" s="75">
        <f>0.0526*BW720*Observaciones!$F719^1.218</f>
        <v>1.0398725159357811</v>
      </c>
      <c r="BY720" s="27"/>
      <c r="BZ720" s="27"/>
      <c r="CA720" s="103"/>
      <c r="CB720" s="37"/>
    </row>
    <row r="721" spans="2:80" s="2" customFormat="1" ht="14.5" x14ac:dyDescent="0.35">
      <c r="B721" s="36"/>
      <c r="C721" s="74">
        <v>715</v>
      </c>
      <c r="D721" s="146">
        <f>ETo!$I720*((1-Constantes!$D$19)*ETo!$K720+ETo!$L720)</f>
        <v>2.0353373722409183</v>
      </c>
      <c r="E721" s="75">
        <f>MIN(D721*Constantes!$D$17,0.8*(H720+Observaciones!$F720-F721-G721-Constantes!$D$14))</f>
        <v>1.265971061872418</v>
      </c>
      <c r="F721" s="75">
        <f>IF(Observaciones!$F720&gt;0.05*Constantes!$D$18,((Observaciones!$F720-0.05*Constantes!$D$18)^2)/(Observaciones!$F720+0.95*Constantes!$D$18),0)</f>
        <v>0</v>
      </c>
      <c r="G721" s="75">
        <f>MAX(0,H720+Observaciones!$F720-F721-Constantes!$D$13)</f>
        <v>0</v>
      </c>
      <c r="H721" s="75">
        <f>H720+Observaciones!$F720-F721-E721-G721-I720</f>
        <v>35.143468918056598</v>
      </c>
      <c r="I721" s="75">
        <f>MAX(0,(H721-Constantes!$D$14)*(1-EXP(-Constantes!$D$22)))</f>
        <v>0.13276448630399074</v>
      </c>
      <c r="J721" s="75">
        <f t="shared" si="99"/>
        <v>73.045748824961919</v>
      </c>
      <c r="K721" s="75">
        <f>MAX(0,(J721-Constantes!$D$13)*(1-EXP(-Constantes!$D$23)))</f>
        <v>0.22480990851350707</v>
      </c>
      <c r="L721" s="75">
        <f t="shared" si="100"/>
        <v>0.35757439481749781</v>
      </c>
      <c r="M721" s="75">
        <f>0.0526*F721*Observaciones!$F720^1.218</f>
        <v>0</v>
      </c>
      <c r="N721" s="75">
        <f>M721*Constantes!$D$38</f>
        <v>0</v>
      </c>
      <c r="O721" s="75">
        <f t="shared" si="101"/>
        <v>0</v>
      </c>
      <c r="P721" s="15"/>
      <c r="Q721" s="120">
        <v>715</v>
      </c>
      <c r="R721" s="146">
        <f>ETo!$I720*((1-Constantes!$E$19)*ETo!$K720+ETo!$L720)</f>
        <v>2.0356190594666548</v>
      </c>
      <c r="S721" s="121">
        <f>MIN(R721*Constantes!$E$17,0.8*(V720+Observaciones!$F720-T721-U721-Constantes!$D$14))</f>
        <v>1.2670640999152321</v>
      </c>
      <c r="T721" s="121">
        <f>IF(Observaciones!$F720&gt;0.05*Constantes!$E$18,((Observaciones!$F720-0.05*Constantes!$E$18)^2)/(Observaciones!$F720+0.95*Constantes!$E$18),0)</f>
        <v>0</v>
      </c>
      <c r="U721" s="121">
        <f>MAX(0,V720+Observaciones!$F720-T721-Constantes!$D$13)</f>
        <v>0</v>
      </c>
      <c r="V721" s="121">
        <f>V720+Observaciones!$F720-T721-S721-U721-W720</f>
        <v>35.144082113083492</v>
      </c>
      <c r="W721" s="121">
        <f>MAX(0,(V721-Constantes!$D$14)*(1-EXP(-Constantes!$D$22)))</f>
        <v>0.13277292834112919</v>
      </c>
      <c r="X721" s="119">
        <f>X720+(Entradas!$E$19*U721-Y720)/(800*Entradas!$D$44)</f>
        <v>0</v>
      </c>
      <c r="Y721" s="119">
        <f>8000*Entradas!$D$45*X721/Constantes!$E$32</f>
        <v>0</v>
      </c>
      <c r="Z721" s="119">
        <f>10*Escenarios!$E$11*T721</f>
        <v>0</v>
      </c>
      <c r="AA721" s="119">
        <f>10*Escenarios!$E$11*Y721</f>
        <v>0</v>
      </c>
      <c r="AB721" s="119">
        <f>0.001*Observaciones!$F720*Escenarios!$E$9</f>
        <v>17</v>
      </c>
      <c r="AC721" s="119">
        <f>Observaciones!$I720</f>
        <v>0</v>
      </c>
      <c r="AD721" s="119">
        <f>MIN(0.0005*ETo!$M720*Escenarios!$E$9*(AH720/Constantes!$E$27)^(2/3),AH720+Z721+AA721+AB721+AC721)</f>
        <v>3.5960423839067244</v>
      </c>
      <c r="AE721" s="119">
        <f>MIN(Constantes!$E$26*(AH720/Constantes!$E$27)^(2/3),AH720+Z721+AA721+AB721+AC721-AD721)</f>
        <v>11.867804800815847</v>
      </c>
      <c r="AF721" s="119">
        <f>MIN(Entradas!$E$20,AH720+Z721+AA721+AB721+AC721-AD721-AE721)</f>
        <v>1</v>
      </c>
      <c r="AG721" s="119">
        <f>MAX(0,AH720+Z721+AA721+AB721+AC721-AD721-AE721-AF721-Constantes!$E$27)</f>
        <v>0</v>
      </c>
      <c r="AH721" s="119">
        <f t="shared" si="102"/>
        <v>3047.8651146646193</v>
      </c>
      <c r="AI721" s="119">
        <f>(Escenarios!$E$11*S721+0.1*AD721)/(Escenarios!$E$12)</f>
        <v>1.2592375910133193</v>
      </c>
      <c r="AJ721" s="119">
        <f>AG721/10/Escenarios!$E$12</f>
        <v>0</v>
      </c>
      <c r="AK721" s="119">
        <f>(Escenarios!$E$11*U721+0.1*AE721)/(Escenarios!$E$12)</f>
        <v>3.3908013716616704E-2</v>
      </c>
      <c r="AL721" s="121">
        <f t="shared" si="103"/>
        <v>78.852201026574704</v>
      </c>
      <c r="AM721" s="121">
        <f>MAX(0,(AL721-Constantes!$D$13)*(1-EXP(-Constantes!$D$23)))</f>
        <v>0.26491800359078016</v>
      </c>
      <c r="AN721" s="121">
        <f>AJ721+W721*Escenarios!$E$11/Escenarios!$E$12+AM721</f>
        <v>0.39579417581275034</v>
      </c>
      <c r="AO721" s="121">
        <f>0.0526*AJ721*Observaciones!$F720^1.218</f>
        <v>0</v>
      </c>
      <c r="AP721" s="121">
        <f>AO721*Constantes!$E$38</f>
        <v>0</v>
      </c>
      <c r="AQ721" s="121">
        <f t="shared" si="104"/>
        <v>0</v>
      </c>
      <c r="AR721" s="15"/>
      <c r="AS721" s="74">
        <v>715</v>
      </c>
      <c r="AT721" s="146">
        <f>ETo!$I720*((1-Constantes!$F$19)*ETo!$K720+ETo!$L720)</f>
        <v>2.0365153370030882</v>
      </c>
      <c r="AU721" s="121">
        <f>MIN(AT721*Constantes!$F$17,0.8*(AX720+Observaciones!$F720-AV721-AW721-Constantes!$D$14))</f>
        <v>1.2705480688681055</v>
      </c>
      <c r="AV721" s="121">
        <f>IF(Observaciones!$F720&gt;0.05*Constantes!$F$18,((Observaciones!$F720-0.05*Constantes!$F$18)^2)/(Observaciones!$F720+0.95*Constantes!$F$18),0)</f>
        <v>0</v>
      </c>
      <c r="AW721" s="121">
        <f>MAX(0,AX720+Observaciones!$F720-AV721-Constantes!$D$13)</f>
        <v>0</v>
      </c>
      <c r="AX721" s="121">
        <f>AX720+Observaciones!$F720-AV721-AU721-AW721-AY720</f>
        <v>35.145909755987638</v>
      </c>
      <c r="AY721" s="121">
        <f>MAX(0,(AX721-Constantes!$D$14)*(1-EXP(-Constantes!$D$22)))</f>
        <v>0.13279809004107121</v>
      </c>
      <c r="AZ721" s="119">
        <f>AZ720+(Entradas!$F$19*AW721-BA720)/(800*Entradas!$D$44)</f>
        <v>0</v>
      </c>
      <c r="BA721" s="119">
        <f>8000*Entradas!$D$45*AZ721/Constantes!$F$32</f>
        <v>0</v>
      </c>
      <c r="BB721" s="119">
        <f>10*Escenarios!$F$11*AV721</f>
        <v>0</v>
      </c>
      <c r="BC721" s="119">
        <f>10*Escenarios!$F$11*BA721</f>
        <v>0</v>
      </c>
      <c r="BD721" s="119">
        <f>0.001*Observaciones!$F720*Escenarios!$F$9</f>
        <v>68</v>
      </c>
      <c r="BE721" s="119">
        <f>Observaciones!$I720</f>
        <v>0</v>
      </c>
      <c r="BF721" s="119">
        <f>MIN(0.0005*ETo!$M720*Escenarios!$F$9*(BJ720/Constantes!$F$27)^(2/3),BJ720+BB721+BE721+BC721+BD721)</f>
        <v>3.1740847797236373</v>
      </c>
      <c r="BG721" s="119">
        <f>MIN(Constantes!$F$26*(BJ720/Constantes!$F$27)^(2/3),BJ720+BB721+BC721+BD721+BE721-BF721)</f>
        <v>10.475243216148304</v>
      </c>
      <c r="BH721" s="119">
        <f>MIN(Entradas!$F$20,BJ720+BB721+BC721+BD721+BE721-BF721-BG721)</f>
        <v>1</v>
      </c>
      <c r="BI721" s="119">
        <f>MAX(0,BJ720+BB721+BC721+BD721+BE721-BF721-BG721-BH721-Constantes!$F$27)</f>
        <v>0</v>
      </c>
      <c r="BJ721" s="119">
        <f t="shared" si="105"/>
        <v>369.22907480006938</v>
      </c>
      <c r="BK721" s="119">
        <f>(Escenarios!$F$11*AU721+0.1*BF721)/(Escenarios!$F$12)</f>
        <v>1.2070141357319955</v>
      </c>
      <c r="BL721" s="119">
        <f>BI721/10/Escenarios!$F$12</f>
        <v>0</v>
      </c>
      <c r="BM721" s="119">
        <f>(Escenarios!$F$11*AW721+0.1*BG721)/(Escenarios!$F$12)</f>
        <v>2.9929266331852299E-2</v>
      </c>
      <c r="BN721" s="121">
        <f t="shared" si="106"/>
        <v>80.098176527096385</v>
      </c>
      <c r="BO721" s="121">
        <f>MAX(0,(BN721-Constantes!$D$13)*(1-EXP(-Constantes!$D$23)))</f>
        <v>0.27352458504597515</v>
      </c>
      <c r="BP721" s="121">
        <f>BL721+AY721*Escenarios!$F$11/Escenarios!$F$12+BO721</f>
        <v>0.39873421279898513</v>
      </c>
      <c r="BQ721" s="121">
        <f>0.0526*BL721*Observaciones!$F720^1.218</f>
        <v>0</v>
      </c>
      <c r="BR721" s="121">
        <f>BQ721*Constantes!$F$38</f>
        <v>0</v>
      </c>
      <c r="BS721" s="121">
        <f t="shared" si="107"/>
        <v>0</v>
      </c>
      <c r="BT721" s="15"/>
      <c r="BU721" s="74">
        <v>715</v>
      </c>
      <c r="BV721" s="75">
        <f>0.0526*Observaciones!$F720^2.218</f>
        <v>0.79397345371627714</v>
      </c>
      <c r="BW721" s="75">
        <f>IF(Observaciones!$F720&gt;0.05*$CA$7,((Observaciones!$F720-0.05*$CA$7)^2)/(Observaciones!$F720+0.95*$CA$7),0)</f>
        <v>7.6652401060814793E-2</v>
      </c>
      <c r="BX721" s="75">
        <f>0.0526*BW721*Observaciones!$F720^1.218</f>
        <v>1.7899991648794227E-2</v>
      </c>
      <c r="BY721" s="27"/>
      <c r="BZ721" s="27"/>
      <c r="CA721" s="103"/>
      <c r="CB721" s="37"/>
    </row>
    <row r="722" spans="2:80" s="2" customFormat="1" ht="14.5" x14ac:dyDescent="0.35">
      <c r="B722" s="36"/>
      <c r="C722" s="74">
        <v>716</v>
      </c>
      <c r="D722" s="146">
        <f>ETo!$I721*((1-Constantes!$D$19)*ETo!$K721+ETo!$L721)</f>
        <v>1.9223599625705845</v>
      </c>
      <c r="E722" s="75">
        <f>MIN(D722*Constantes!$D$17,0.8*(H721+Observaciones!$F721-F722-G722-Constantes!$D$14))</f>
        <v>1.1956996006205298</v>
      </c>
      <c r="F722" s="75">
        <f>IF(Observaciones!$F721&gt;0.05*Constantes!$D$18,((Observaciones!$F721-0.05*Constantes!$D$18)^2)/(Observaciones!$F721+0.95*Constantes!$D$18),0)</f>
        <v>1.144419707420009E-2</v>
      </c>
      <c r="G722" s="75">
        <f>MAX(0,H721+Observaciones!$F721-F722-Constantes!$D$13)</f>
        <v>0</v>
      </c>
      <c r="H722" s="75">
        <f>H721+Observaciones!$F721-F722-E722-G722-I721</f>
        <v>38.603560634057878</v>
      </c>
      <c r="I722" s="75">
        <f>MAX(0,(H722-Constantes!$D$14)*(1-EXP(-Constantes!$D$22)))</f>
        <v>0.1804005914382602</v>
      </c>
      <c r="J722" s="75">
        <f t="shared" si="99"/>
        <v>72.820938916448412</v>
      </c>
      <c r="K722" s="75">
        <f>MAX(0,(J722-Constantes!$D$13)*(1-EXP(-Constantes!$D$23)))</f>
        <v>0.2232570330446505</v>
      </c>
      <c r="L722" s="75">
        <f t="shared" si="100"/>
        <v>0.41510182155711078</v>
      </c>
      <c r="M722" s="75">
        <f>0.0526*F722*Observaciones!$F721^1.218</f>
        <v>4.0674563333995169E-3</v>
      </c>
      <c r="N722" s="75">
        <f>M722*Constantes!$D$38</f>
        <v>1.8336474644532112E-5</v>
      </c>
      <c r="O722" s="75">
        <f t="shared" si="101"/>
        <v>4.4173438159700602</v>
      </c>
      <c r="P722" s="15"/>
      <c r="Q722" s="120">
        <v>716</v>
      </c>
      <c r="R722" s="146">
        <f>ETo!$I721*((1-Constantes!$E$19)*ETo!$K721+ETo!$L721)</f>
        <v>1.9226255645220705</v>
      </c>
      <c r="S722" s="121">
        <f>MIN(R722*Constantes!$E$17,0.8*(V721+Observaciones!$F721-T722-U722-Constantes!$D$14))</f>
        <v>1.1967316866366162</v>
      </c>
      <c r="T722" s="121">
        <f>IF(Observaciones!$F721&gt;0.05*Constantes!$E$18,((Observaciones!$F721-0.05*Constantes!$E$18)^2)/(Observaciones!$F721+0.95*Constantes!$E$18),0)</f>
        <v>1.1085414086685617E-2</v>
      </c>
      <c r="U722" s="121">
        <f>MAX(0,V721+Observaciones!$F721-T722-Constantes!$D$13)</f>
        <v>0</v>
      </c>
      <c r="V722" s="121">
        <f>V721+Observaciones!$F721-T722-S722-U722-W721</f>
        <v>38.603492084019059</v>
      </c>
      <c r="W722" s="121">
        <f>MAX(0,(V722-Constantes!$D$14)*(1-EXP(-Constantes!$D$22)))</f>
        <v>0.1803996476896188</v>
      </c>
      <c r="X722" s="119">
        <f>X721+(Entradas!$E$19*U722-Y721)/(800*Entradas!$D$44)</f>
        <v>0</v>
      </c>
      <c r="Y722" s="119">
        <f>8000*Entradas!$D$45*X722/Constantes!$E$32</f>
        <v>0</v>
      </c>
      <c r="Z722" s="119">
        <f>10*Escenarios!$E$11*T722</f>
        <v>3.8244678599065378</v>
      </c>
      <c r="AA722" s="119">
        <f>10*Escenarios!$E$11*Y722</f>
        <v>0</v>
      </c>
      <c r="AB722" s="119">
        <f>0.001*Observaciones!$F721*Escenarios!$E$9</f>
        <v>23.999999999999996</v>
      </c>
      <c r="AC722" s="119">
        <f>Observaciones!$I721</f>
        <v>0</v>
      </c>
      <c r="AD722" s="119">
        <f>MIN(0.0005*ETo!$M721*Escenarios!$E$9*(AH721/Constantes!$E$27)^(2/3),AH721+Z722+AA722+AB722+AC722)</f>
        <v>3.39591170260511</v>
      </c>
      <c r="AE722" s="119">
        <f>MIN(Constantes!$E$26*(AH721/Constantes!$E$27)^(2/3),AH721+Z722+AA722+AB722+AC722-AD722)</f>
        <v>11.869196789333058</v>
      </c>
      <c r="AF722" s="119">
        <f>MIN(Entradas!$E$20,AH721+Z722+AA722+AB722+AC722-AD722-AE722)</f>
        <v>1</v>
      </c>
      <c r="AG722" s="119">
        <f>MAX(0,AH721+Z722+AA722+AB722+AC722-AD722-AE722-AF722-Constantes!$E$27)</f>
        <v>0</v>
      </c>
      <c r="AH722" s="119">
        <f t="shared" si="102"/>
        <v>3059.4244740325876</v>
      </c>
      <c r="AI722" s="119">
        <f>(Escenarios!$E$11*S722+0.1*AD722)/(Escenarios!$E$12)</f>
        <v>1.1893381245492507</v>
      </c>
      <c r="AJ722" s="119">
        <f>AG722/10/Escenarios!$E$12</f>
        <v>0</v>
      </c>
      <c r="AK722" s="119">
        <f>(Escenarios!$E$11*U722+0.1*AE722)/(Escenarios!$E$12)</f>
        <v>3.3911990826665885E-2</v>
      </c>
      <c r="AL722" s="121">
        <f t="shared" si="103"/>
        <v>78.621195013810592</v>
      </c>
      <c r="AM722" s="121">
        <f>MAX(0,(AL722-Constantes!$D$13)*(1-EXP(-Constantes!$D$23)))</f>
        <v>0.26332232850353993</v>
      </c>
      <c r="AN722" s="121">
        <f>AJ722+W722*Escenarios!$E$11/Escenarios!$E$12+AM722</f>
        <v>0.4411448383690213</v>
      </c>
      <c r="AO722" s="121">
        <f>0.0526*AJ722*Observaciones!$F721^1.218</f>
        <v>0</v>
      </c>
      <c r="AP722" s="121">
        <f>AO722*Constantes!$E$38</f>
        <v>0</v>
      </c>
      <c r="AQ722" s="121">
        <f t="shared" si="104"/>
        <v>0</v>
      </c>
      <c r="AR722" s="15"/>
      <c r="AS722" s="74">
        <v>716</v>
      </c>
      <c r="AT722" s="146">
        <f>ETo!$I721*((1-Constantes!$F$19)*ETo!$K721+ETo!$L721)</f>
        <v>1.9234706616404365</v>
      </c>
      <c r="AU722" s="121">
        <f>MIN(AT722*Constantes!$F$17,0.8*(AX721+Observaciones!$F721-AV722-AW722-Constantes!$D$14))</f>
        <v>1.2000213748785569</v>
      </c>
      <c r="AV722" s="121">
        <f>IF(Observaciones!$F721&gt;0.05*Constantes!$F$18,((Observaciones!$F721-0.05*Constantes!$F$18)^2)/(Observaciones!$F721+0.95*Constantes!$F$18),0)</f>
        <v>9.9858727618167709E-3</v>
      </c>
      <c r="AW722" s="121">
        <f>MAX(0,AX721+Observaciones!$F721-AV722-Constantes!$D$13)</f>
        <v>0</v>
      </c>
      <c r="AX722" s="121">
        <f>AX721+Observaciones!$F721-AV722-AU722-AW722-AY721</f>
        <v>38.603104418306188</v>
      </c>
      <c r="AY722" s="121">
        <f>MAX(0,(AX722-Constantes!$D$14)*(1-EXP(-Constantes!$D$22)))</f>
        <v>0.1803943105811919</v>
      </c>
      <c r="AZ722" s="119">
        <f>AZ721+(Entradas!$F$19*AW722-BA721)/(800*Entradas!$D$44)</f>
        <v>0</v>
      </c>
      <c r="BA722" s="119">
        <f>8000*Entradas!$D$45*AZ722/Constantes!$F$32</f>
        <v>0</v>
      </c>
      <c r="BB722" s="119">
        <f>10*Escenarios!$F$11*AV722</f>
        <v>3.2953380113995343</v>
      </c>
      <c r="BC722" s="119">
        <f>10*Escenarios!$F$11*BA722</f>
        <v>0</v>
      </c>
      <c r="BD722" s="119">
        <f>0.001*Observaciones!$F721*Escenarios!$F$9</f>
        <v>95.999999999999986</v>
      </c>
      <c r="BE722" s="119">
        <f>Observaciones!$I721</f>
        <v>0</v>
      </c>
      <c r="BF722" s="119">
        <f>MIN(0.0005*ETo!$M721*Escenarios!$F$9*(BJ721/Constantes!$F$27)^(2/3),BJ721+BB722+BE722+BC722+BD722)</f>
        <v>3.3257005854644439</v>
      </c>
      <c r="BG722" s="119">
        <f>MIN(Constantes!$F$26*(BJ721/Constantes!$F$27)^(2/3),BJ721+BB722+BC722+BD722+BE722-BF722)</f>
        <v>11.623798899422614</v>
      </c>
      <c r="BH722" s="119">
        <f>MIN(Entradas!$F$20,BJ721+BB722+BC722+BD722+BE722-BF722-BG722)</f>
        <v>1</v>
      </c>
      <c r="BI722" s="119">
        <f>MAX(0,BJ721+BB722+BC722+BD722+BE722-BF722-BG722-BH722-Constantes!$F$27)</f>
        <v>0</v>
      </c>
      <c r="BJ722" s="119">
        <f t="shared" si="105"/>
        <v>452.57491332658179</v>
      </c>
      <c r="BK722" s="119">
        <f>(Escenarios!$F$11*AU722+0.1*BF722)/(Escenarios!$F$12)</f>
        <v>1.1409507265582521</v>
      </c>
      <c r="BL722" s="119">
        <f>BI722/10/Escenarios!$F$12</f>
        <v>0</v>
      </c>
      <c r="BM722" s="119">
        <f>(Escenarios!$F$11*AW722+0.1*BG722)/(Escenarios!$F$12)</f>
        <v>3.3210853998350331E-2</v>
      </c>
      <c r="BN722" s="121">
        <f t="shared" si="106"/>
        <v>79.857862796048764</v>
      </c>
      <c r="BO722" s="121">
        <f>MAX(0,(BN722-Constantes!$D$13)*(1-EXP(-Constantes!$D$23)))</f>
        <v>0.27186461685222074</v>
      </c>
      <c r="BP722" s="121">
        <f>BL722+AY722*Escenarios!$F$11/Escenarios!$F$12+BO722</f>
        <v>0.44195068111448738</v>
      </c>
      <c r="BQ722" s="121">
        <f>0.0526*BL722*Observaciones!$F721^1.218</f>
        <v>0</v>
      </c>
      <c r="BR722" s="121">
        <f>BQ722*Constantes!$F$38</f>
        <v>0</v>
      </c>
      <c r="BS722" s="121">
        <f t="shared" si="107"/>
        <v>0</v>
      </c>
      <c r="BT722" s="15"/>
      <c r="BU722" s="74">
        <v>716</v>
      </c>
      <c r="BV722" s="75">
        <f>0.0526*Observaciones!$F721^2.218</f>
        <v>1.7059991429483774</v>
      </c>
      <c r="BW722" s="75">
        <f>IF(Observaciones!$F721&gt;0.05*$CA$7,((Observaciones!$F721-0.05*$CA$7)^2)/(Observaciones!$F721+0.95*$CA$7),0)</f>
        <v>0.2496712148610884</v>
      </c>
      <c r="BX722" s="75">
        <f>0.0526*BW722*Observaciones!$F721^1.218</f>
        <v>8.8737266369145196E-2</v>
      </c>
      <c r="BY722" s="27"/>
      <c r="BZ722" s="27"/>
      <c r="CA722" s="103"/>
      <c r="CB722" s="37"/>
    </row>
    <row r="723" spans="2:80" s="2" customFormat="1" ht="14.5" x14ac:dyDescent="0.35">
      <c r="B723" s="36"/>
      <c r="C723" s="74">
        <v>717</v>
      </c>
      <c r="D723" s="146">
        <f>ETo!$I722*((1-Constantes!$D$19)*ETo!$K722+ETo!$L722)</f>
        <v>2.0622429404632587</v>
      </c>
      <c r="E723" s="75">
        <f>MIN(D723*Constantes!$D$17,0.8*(H722+Observaciones!$F722-F723-G723-Constantes!$D$14))</f>
        <v>1.2827062091935792</v>
      </c>
      <c r="F723" s="75">
        <f>IF(Observaciones!$F722&gt;0.05*Constantes!$D$18,((Observaciones!$F722-0.05*Constantes!$D$18)^2)/(Observaciones!$F722+0.95*Constantes!$D$18),0)</f>
        <v>0</v>
      </c>
      <c r="G723" s="75">
        <f>MAX(0,H722+Observaciones!$F722-F723-Constantes!$D$13)</f>
        <v>0</v>
      </c>
      <c r="H723" s="75">
        <f>H722+Observaciones!$F722-F723-E723-G723-I722</f>
        <v>37.140453833426044</v>
      </c>
      <c r="I723" s="75">
        <f>MAX(0,(H723-Constantes!$D$14)*(1-EXP(-Constantes!$D$22)))</f>
        <v>0.16025756775618596</v>
      </c>
      <c r="J723" s="75">
        <f t="shared" si="99"/>
        <v>72.597681883403766</v>
      </c>
      <c r="K723" s="75">
        <f>MAX(0,(J723-Constantes!$D$13)*(1-EXP(-Constantes!$D$23)))</f>
        <v>0.22171488407018078</v>
      </c>
      <c r="L723" s="75">
        <f t="shared" si="100"/>
        <v>0.38197245182636674</v>
      </c>
      <c r="M723" s="75">
        <f>0.0526*F723*Observaciones!$F722^1.218</f>
        <v>0</v>
      </c>
      <c r="N723" s="75">
        <f>M723*Constantes!$D$38</f>
        <v>0</v>
      </c>
      <c r="O723" s="75">
        <f t="shared" si="101"/>
        <v>0</v>
      </c>
      <c r="P723" s="15"/>
      <c r="Q723" s="120">
        <v>717</v>
      </c>
      <c r="R723" s="146">
        <f>ETo!$I722*((1-Constantes!$E$19)*ETo!$K722+ETo!$L722)</f>
        <v>2.0625283911179584</v>
      </c>
      <c r="S723" s="121">
        <f>MIN(R723*Constantes!$E$17,0.8*(V722+Observaciones!$F722-T723-U723-Constantes!$D$14))</f>
        <v>1.2838137210830614</v>
      </c>
      <c r="T723" s="121">
        <f>IF(Observaciones!$F722&gt;0.05*Constantes!$E$18,((Observaciones!$F722-0.05*Constantes!$E$18)^2)/(Observaciones!$F722+0.95*Constantes!$E$18),0)</f>
        <v>0</v>
      </c>
      <c r="U723" s="121">
        <f>MAX(0,V722+Observaciones!$F722-T723-Constantes!$D$13)</f>
        <v>0</v>
      </c>
      <c r="V723" s="121">
        <f>V722+Observaciones!$F722-T723-S723-U723-W722</f>
        <v>37.139278715246377</v>
      </c>
      <c r="W723" s="121">
        <f>MAX(0,(V723-Constantes!$D$14)*(1-EXP(-Constantes!$D$22)))</f>
        <v>0.16024138955695127</v>
      </c>
      <c r="X723" s="119">
        <f>X722+(Entradas!$E$19*U723-Y722)/(800*Entradas!$D$44)</f>
        <v>0</v>
      </c>
      <c r="Y723" s="119">
        <f>8000*Entradas!$D$45*X723/Constantes!$E$32</f>
        <v>0</v>
      </c>
      <c r="Z723" s="119">
        <f>10*Escenarios!$E$11*T723</f>
        <v>0</v>
      </c>
      <c r="AA723" s="119">
        <f>10*Escenarios!$E$11*Y723</f>
        <v>0</v>
      </c>
      <c r="AB723" s="119">
        <f>0.001*Observaciones!$F722*Escenarios!$E$9</f>
        <v>0</v>
      </c>
      <c r="AC723" s="119">
        <f>Observaciones!$I722</f>
        <v>0</v>
      </c>
      <c r="AD723" s="119">
        <f>MIN(0.0005*ETo!$M722*Escenarios!$E$9*(AH722/Constantes!$E$27)^(2/3),AH722+Z723+AA723+AB723+AC723)</f>
        <v>3.6532959036578836</v>
      </c>
      <c r="AE723" s="119">
        <f>MIN(Constantes!$E$26*(AH722/Constantes!$E$27)^(2/3),AH722+Z723+AA723+AB723+AC723-AD723)</f>
        <v>11.899187996792817</v>
      </c>
      <c r="AF723" s="119">
        <f>MIN(Entradas!$E$20,AH722+Z723+AA723+AB723+AC723-AD723-AE723)</f>
        <v>1</v>
      </c>
      <c r="AG723" s="119">
        <f>MAX(0,AH722+Z723+AA723+AB723+AC723-AD723-AE723-AF723-Constantes!$E$27)</f>
        <v>0</v>
      </c>
      <c r="AH723" s="119">
        <f t="shared" si="102"/>
        <v>3042.8719901321365</v>
      </c>
      <c r="AI723" s="119">
        <f>(Escenarios!$E$11*S723+0.1*AD723)/(Escenarios!$E$12)</f>
        <v>1.2759115133637544</v>
      </c>
      <c r="AJ723" s="119">
        <f>AG723/10/Escenarios!$E$12</f>
        <v>0</v>
      </c>
      <c r="AK723" s="119">
        <f>(Escenarios!$E$11*U723+0.1*AE723)/(Escenarios!$E$12)</f>
        <v>3.3997679990836617E-2</v>
      </c>
      <c r="AL723" s="121">
        <f t="shared" si="103"/>
        <v>78.391870365297891</v>
      </c>
      <c r="AM723" s="121">
        <f>MAX(0,(AL723-Constantes!$D$13)*(1-EXP(-Constantes!$D$23)))</f>
        <v>0.26173826744753831</v>
      </c>
      <c r="AN723" s="121">
        <f>AJ723+W723*Escenarios!$E$11/Escenarios!$E$12+AM723</f>
        <v>0.41969049429653316</v>
      </c>
      <c r="AO723" s="121">
        <f>0.0526*AJ723*Observaciones!$F722^1.218</f>
        <v>0</v>
      </c>
      <c r="AP723" s="121">
        <f>AO723*Constantes!$E$38</f>
        <v>0</v>
      </c>
      <c r="AQ723" s="121">
        <f t="shared" si="104"/>
        <v>0</v>
      </c>
      <c r="AR723" s="15"/>
      <c r="AS723" s="74">
        <v>717</v>
      </c>
      <c r="AT723" s="146">
        <f>ETo!$I722*((1-Constantes!$F$19)*ETo!$K722+ETo!$L722)</f>
        <v>2.0634366432010944</v>
      </c>
      <c r="AU723" s="121">
        <f>MIN(AT723*Constantes!$F$17,0.8*(AX722+Observaciones!$F722-AV723-AW723-Constantes!$D$14))</f>
        <v>1.287343824333232</v>
      </c>
      <c r="AV723" s="121">
        <f>IF(Observaciones!$F722&gt;0.05*Constantes!$F$18,((Observaciones!$F722-0.05*Constantes!$F$18)^2)/(Observaciones!$F722+0.95*Constantes!$F$18),0)</f>
        <v>0</v>
      </c>
      <c r="AW723" s="121">
        <f>MAX(0,AX722+Observaciones!$F722-AV723-Constantes!$D$13)</f>
        <v>0</v>
      </c>
      <c r="AX723" s="121">
        <f>AX722+Observaciones!$F722-AV723-AU723-AW723-AY722</f>
        <v>37.135366283391761</v>
      </c>
      <c r="AY723" s="121">
        <f>MAX(0,(AX723-Constantes!$D$14)*(1-EXP(-Constantes!$D$22)))</f>
        <v>0.16018752595145919</v>
      </c>
      <c r="AZ723" s="119">
        <f>AZ722+(Entradas!$F$19*AW723-BA722)/(800*Entradas!$D$44)</f>
        <v>0</v>
      </c>
      <c r="BA723" s="119">
        <f>8000*Entradas!$D$45*AZ723/Constantes!$F$32</f>
        <v>0</v>
      </c>
      <c r="BB723" s="119">
        <f>10*Escenarios!$F$11*AV723</f>
        <v>0</v>
      </c>
      <c r="BC723" s="119">
        <f>10*Escenarios!$F$11*BA723</f>
        <v>0</v>
      </c>
      <c r="BD723" s="119">
        <f>0.001*Observaciones!$F722*Escenarios!$F$9</f>
        <v>0</v>
      </c>
      <c r="BE723" s="119">
        <f>Observaciones!$I722</f>
        <v>0</v>
      </c>
      <c r="BF723" s="119">
        <f>MIN(0.0005*ETo!$M722*Escenarios!$F$9*(BJ722/Constantes!$F$27)^(2/3),BJ722+BB723+BE723+BC723+BD723)</f>
        <v>4.0873830048749253</v>
      </c>
      <c r="BG723" s="119">
        <f>MIN(Constantes!$F$26*(BJ722/Constantes!$F$27)^(2/3),BJ722+BB723+BC723+BD723+BE723-BF723)</f>
        <v>13.313057598538638</v>
      </c>
      <c r="BH723" s="119">
        <f>MIN(Entradas!$F$20,BJ722+BB723+BC723+BD723+BE723-BF723-BG723)</f>
        <v>1</v>
      </c>
      <c r="BI723" s="119">
        <f>MAX(0,BJ722+BB723+BC723+BD723+BE723-BF723-BG723-BH723-Constantes!$F$27)</f>
        <v>0</v>
      </c>
      <c r="BJ723" s="119">
        <f t="shared" si="105"/>
        <v>434.17447272316821</v>
      </c>
      <c r="BK723" s="119">
        <f>(Escenarios!$F$11*AU723+0.1*BF723)/(Escenarios!$F$12)</f>
        <v>1.2254595572424043</v>
      </c>
      <c r="BL723" s="119">
        <f>BI723/10/Escenarios!$F$12</f>
        <v>0</v>
      </c>
      <c r="BM723" s="119">
        <f>(Escenarios!$F$11*AW723+0.1*BG723)/(Escenarios!$F$12)</f>
        <v>3.8037307424396108E-2</v>
      </c>
      <c r="BN723" s="121">
        <f t="shared" si="106"/>
        <v>79.624035486620926</v>
      </c>
      <c r="BO723" s="121">
        <f>MAX(0,(BN723-Constantes!$D$13)*(1-EXP(-Constantes!$D$23)))</f>
        <v>0.27024945364540237</v>
      </c>
      <c r="BP723" s="121">
        <f>BL723+AY723*Escenarios!$F$11/Escenarios!$F$12+BO723</f>
        <v>0.42128340668534958</v>
      </c>
      <c r="BQ723" s="121">
        <f>0.0526*BL723*Observaciones!$F722^1.218</f>
        <v>0</v>
      </c>
      <c r="BR723" s="121">
        <f>BQ723*Constantes!$F$38</f>
        <v>0</v>
      </c>
      <c r="BS723" s="121">
        <f t="shared" si="107"/>
        <v>0</v>
      </c>
      <c r="BT723" s="15"/>
      <c r="BU723" s="74">
        <v>717</v>
      </c>
      <c r="BV723" s="75">
        <f>0.0526*Observaciones!$F722^2.218</f>
        <v>0</v>
      </c>
      <c r="BW723" s="75">
        <f>IF(Observaciones!$F722&gt;0.05*$CA$7,((Observaciones!$F722-0.05*$CA$7)^2)/(Observaciones!$F722+0.95*$CA$7),0)</f>
        <v>0</v>
      </c>
      <c r="BX723" s="75">
        <f>0.0526*BW723*Observaciones!$F722^1.218</f>
        <v>0</v>
      </c>
      <c r="BY723" s="27"/>
      <c r="BZ723" s="27"/>
      <c r="CA723" s="103"/>
      <c r="CB723" s="37"/>
    </row>
    <row r="724" spans="2:80" s="2" customFormat="1" ht="14.5" x14ac:dyDescent="0.35">
      <c r="B724" s="36"/>
      <c r="C724" s="74">
        <v>718</v>
      </c>
      <c r="D724" s="146">
        <f>ETo!$I723*((1-Constantes!$D$19)*ETo!$K723+ETo!$L723)</f>
        <v>2.0622502478967508</v>
      </c>
      <c r="E724" s="75">
        <f>MIN(D724*Constantes!$D$17,0.8*(H723+Observaciones!$F723-F724-G724-Constantes!$D$14))</f>
        <v>1.2827107543856755</v>
      </c>
      <c r="F724" s="75">
        <f>IF(Observaciones!$F723&gt;0.05*Constantes!$D$18,((Observaciones!$F723-0.05*Constantes!$D$18)^2)/(Observaciones!$F723+0.95*Constantes!$D$18),0)</f>
        <v>0</v>
      </c>
      <c r="G724" s="75">
        <f>MAX(0,H723+Observaciones!$F723-F724-Constantes!$D$13)</f>
        <v>0</v>
      </c>
      <c r="H724" s="75">
        <f>H723+Observaciones!$F723-F724-E724-G724-I723</f>
        <v>35.697485511284185</v>
      </c>
      <c r="I724" s="75">
        <f>MAX(0,(H724-Constantes!$D$14)*(1-EXP(-Constantes!$D$22)))</f>
        <v>0.14039179645853736</v>
      </c>
      <c r="J724" s="75">
        <f t="shared" si="99"/>
        <v>72.375966999333585</v>
      </c>
      <c r="K724" s="75">
        <f>MAX(0,(J724-Constantes!$D$13)*(1-EXP(-Constantes!$D$23)))</f>
        <v>0.22018338749678895</v>
      </c>
      <c r="L724" s="75">
        <f t="shared" si="100"/>
        <v>0.36057518395532628</v>
      </c>
      <c r="M724" s="75">
        <f>0.0526*F724*Observaciones!$F723^1.218</f>
        <v>0</v>
      </c>
      <c r="N724" s="75">
        <f>M724*Constantes!$D$38</f>
        <v>0</v>
      </c>
      <c r="O724" s="75">
        <f t="shared" si="101"/>
        <v>0</v>
      </c>
      <c r="P724" s="15"/>
      <c r="Q724" s="120">
        <v>718</v>
      </c>
      <c r="R724" s="146">
        <f>ETo!$I723*((1-Constantes!$E$19)*ETo!$K723+ETo!$L723)</f>
        <v>2.0625356992843558</v>
      </c>
      <c r="S724" s="121">
        <f>MIN(R724*Constantes!$E$17,0.8*(V723+Observaciones!$F723-T724-U724-Constantes!$D$14))</f>
        <v>1.2838182700261631</v>
      </c>
      <c r="T724" s="121">
        <f>IF(Observaciones!$F723&gt;0.05*Constantes!$E$18,((Observaciones!$F723-0.05*Constantes!$E$18)^2)/(Observaciones!$F723+0.95*Constantes!$E$18),0)</f>
        <v>0</v>
      </c>
      <c r="U724" s="121">
        <f>MAX(0,V723+Observaciones!$F723-T724-Constantes!$D$13)</f>
        <v>0</v>
      </c>
      <c r="V724" s="121">
        <f>V723+Observaciones!$F723-T724-S724-U724-W723</f>
        <v>35.695219055663266</v>
      </c>
      <c r="W724" s="121">
        <f>MAX(0,(V724-Constantes!$D$14)*(1-EXP(-Constantes!$D$22)))</f>
        <v>0.14036059349425148</v>
      </c>
      <c r="X724" s="119">
        <f>X723+(Entradas!$E$19*U724-Y723)/(800*Entradas!$D$44)</f>
        <v>0</v>
      </c>
      <c r="Y724" s="119">
        <f>8000*Entradas!$D$45*X724/Constantes!$E$32</f>
        <v>0</v>
      </c>
      <c r="Z724" s="119">
        <f>10*Escenarios!$E$11*T724</f>
        <v>0</v>
      </c>
      <c r="AA724" s="119">
        <f>10*Escenarios!$E$11*Y724</f>
        <v>0</v>
      </c>
      <c r="AB724" s="119">
        <f>0.001*Observaciones!$F723*Escenarios!$E$9</f>
        <v>0</v>
      </c>
      <c r="AC724" s="119">
        <f>Observaciones!$I723</f>
        <v>0</v>
      </c>
      <c r="AD724" s="119">
        <f>MIN(0.0005*ETo!$M723*Escenarios!$E$9*(AH723/Constantes!$E$27)^(2/3),AH723+Z724+AA724+AB724+AC724)</f>
        <v>3.6401193071293108</v>
      </c>
      <c r="AE724" s="119">
        <f>MIN(Constantes!$E$26*(AH723/Constantes!$E$27)^(2/3),AH723+Z724+AA724+AB724+AC724-AD724)</f>
        <v>11.856230211363275</v>
      </c>
      <c r="AF724" s="119">
        <f>MIN(Entradas!$E$20,AH723+Z724+AA724+AB724+AC724-AD724-AE724)</f>
        <v>1</v>
      </c>
      <c r="AG724" s="119">
        <f>MAX(0,AH723+Z724+AA724+AB724+AC724-AD724-AE724-AF724-Constantes!$E$27)</f>
        <v>0</v>
      </c>
      <c r="AH724" s="119">
        <f t="shared" si="102"/>
        <v>3026.375640613644</v>
      </c>
      <c r="AI724" s="119">
        <f>(Escenarios!$E$11*S724+0.1*AD724)/(Escenarios!$E$12)</f>
        <v>1.2758783499033017</v>
      </c>
      <c r="AJ724" s="119">
        <f>AG724/10/Escenarios!$E$12</f>
        <v>0</v>
      </c>
      <c r="AK724" s="119">
        <f>(Escenarios!$E$11*U724+0.1*AE724)/(Escenarios!$E$12)</f>
        <v>3.3874943461037935E-2</v>
      </c>
      <c r="AL724" s="121">
        <f t="shared" si="103"/>
        <v>78.164007041311393</v>
      </c>
      <c r="AM724" s="121">
        <f>MAX(0,(AL724-Constantes!$D$13)*(1-EXP(-Constantes!$D$23)))</f>
        <v>0.26016430049736944</v>
      </c>
      <c r="AN724" s="121">
        <f>AJ724+W724*Escenarios!$E$11/Escenarios!$E$12+AM724</f>
        <v>0.39851974265598877</v>
      </c>
      <c r="AO724" s="121">
        <f>0.0526*AJ724*Observaciones!$F723^1.218</f>
        <v>0</v>
      </c>
      <c r="AP724" s="121">
        <f>AO724*Constantes!$E$38</f>
        <v>0</v>
      </c>
      <c r="AQ724" s="121">
        <f t="shared" si="104"/>
        <v>0</v>
      </c>
      <c r="AR724" s="15"/>
      <c r="AS724" s="74">
        <v>718</v>
      </c>
      <c r="AT724" s="146">
        <f>ETo!$I723*((1-Constantes!$F$19)*ETo!$K723+ETo!$L723)</f>
        <v>2.0634439536994638</v>
      </c>
      <c r="AU724" s="121">
        <f>MIN(AT724*Constantes!$F$17,0.8*(AX723+Observaciones!$F723-AV724-AW724-Constantes!$D$14))</f>
        <v>1.2873483852316534</v>
      </c>
      <c r="AV724" s="121">
        <f>IF(Observaciones!$F723&gt;0.05*Constantes!$F$18,((Observaciones!$F723-0.05*Constantes!$F$18)^2)/(Observaciones!$F723+0.95*Constantes!$F$18),0)</f>
        <v>0</v>
      </c>
      <c r="AW724" s="121">
        <f>MAX(0,AX723+Observaciones!$F723-AV724-Constantes!$D$13)</f>
        <v>0</v>
      </c>
      <c r="AX724" s="121">
        <f>AX723+Observaciones!$F723-AV724-AU724-AW724-AY723</f>
        <v>35.687830372208651</v>
      </c>
      <c r="AY724" s="121">
        <f>MAX(0,(AX724-Constantes!$D$14)*(1-EXP(-Constantes!$D$22)))</f>
        <v>0.14025887130572676</v>
      </c>
      <c r="AZ724" s="119">
        <f>AZ723+(Entradas!$F$19*AW724-BA723)/(800*Entradas!$D$44)</f>
        <v>0</v>
      </c>
      <c r="BA724" s="119">
        <f>8000*Entradas!$D$45*AZ724/Constantes!$F$32</f>
        <v>0</v>
      </c>
      <c r="BB724" s="119">
        <f>10*Escenarios!$F$11*AV724</f>
        <v>0</v>
      </c>
      <c r="BC724" s="119">
        <f>10*Escenarios!$F$11*BA724</f>
        <v>0</v>
      </c>
      <c r="BD724" s="119">
        <f>0.001*Observaciones!$F723*Escenarios!$F$9</f>
        <v>0</v>
      </c>
      <c r="BE724" s="119">
        <f>Observaciones!$I723</f>
        <v>0</v>
      </c>
      <c r="BF724" s="119">
        <f>MIN(0.0005*ETo!$M723*Escenarios!$F$9*(BJ723/Constantes!$F$27)^(2/3),BJ723+BB724+BE724+BC724+BD724)</f>
        <v>3.9758440838554079</v>
      </c>
      <c r="BG724" s="119">
        <f>MIN(Constantes!$F$26*(BJ723/Constantes!$F$27)^(2/3),BJ723+BB724+BC724+BD724+BE724-BF724)</f>
        <v>12.949719161774135</v>
      </c>
      <c r="BH724" s="119">
        <f>MIN(Entradas!$F$20,BJ723+BB724+BC724+BD724+BE724-BF724-BG724)</f>
        <v>1</v>
      </c>
      <c r="BI724" s="119">
        <f>MAX(0,BJ723+BB724+BC724+BD724+BE724-BF724-BG724-BH724-Constantes!$F$27)</f>
        <v>0</v>
      </c>
      <c r="BJ724" s="119">
        <f t="shared" si="105"/>
        <v>416.24890947753869</v>
      </c>
      <c r="BK724" s="119">
        <f>(Escenarios!$F$11*AU724+0.1*BF724)/(Escenarios!$F$12)</f>
        <v>1.2251451748865743</v>
      </c>
      <c r="BL724" s="119">
        <f>BI724/10/Escenarios!$F$12</f>
        <v>0</v>
      </c>
      <c r="BM724" s="119">
        <f>(Escenarios!$F$11*AW724+0.1*BG724)/(Escenarios!$F$12)</f>
        <v>3.6999197605068958E-2</v>
      </c>
      <c r="BN724" s="121">
        <f t="shared" si="106"/>
        <v>79.39078523058059</v>
      </c>
      <c r="BO724" s="121">
        <f>MAX(0,(BN724-Constantes!$D$13)*(1-EXP(-Constantes!$D$23)))</f>
        <v>0.26863827643749122</v>
      </c>
      <c r="BP724" s="121">
        <f>BL724+AY724*Escenarios!$F$11/Escenarios!$F$12+BO724</f>
        <v>0.4008823550971764</v>
      </c>
      <c r="BQ724" s="121">
        <f>0.0526*BL724*Observaciones!$F723^1.218</f>
        <v>0</v>
      </c>
      <c r="BR724" s="121">
        <f>BQ724*Constantes!$F$38</f>
        <v>0</v>
      </c>
      <c r="BS724" s="121">
        <f t="shared" si="107"/>
        <v>0</v>
      </c>
      <c r="BT724" s="15"/>
      <c r="BU724" s="74">
        <v>718</v>
      </c>
      <c r="BV724" s="75">
        <f>0.0526*Observaciones!$F723^2.218</f>
        <v>0</v>
      </c>
      <c r="BW724" s="75">
        <f>IF(Observaciones!$F723&gt;0.05*$CA$7,((Observaciones!$F723-0.05*$CA$7)^2)/(Observaciones!$F723+0.95*$CA$7),0)</f>
        <v>0</v>
      </c>
      <c r="BX724" s="75">
        <f>0.0526*BW724*Observaciones!$F723^1.218</f>
        <v>0</v>
      </c>
      <c r="BY724" s="27"/>
      <c r="BZ724" s="27"/>
      <c r="CA724" s="103"/>
      <c r="CB724" s="37"/>
    </row>
    <row r="725" spans="2:80" s="2" customFormat="1" ht="14.5" x14ac:dyDescent="0.35">
      <c r="B725" s="36"/>
      <c r="C725" s="74">
        <v>719</v>
      </c>
      <c r="D725" s="146">
        <f>ETo!$I724*((1-Constantes!$D$19)*ETo!$K724+ETo!$L724)</f>
        <v>2.0138598504681484</v>
      </c>
      <c r="E725" s="75">
        <f>MIN(D725*Constantes!$D$17,0.8*(H724+Observaciones!$F724-F725-G725-Constantes!$D$14))</f>
        <v>1.2526121360177205</v>
      </c>
      <c r="F725" s="75">
        <f>IF(Observaciones!$F724&gt;0.05*Constantes!$D$18,((Observaciones!$F724-0.05*Constantes!$D$18)^2)/(Observaciones!$F724+0.95*Constantes!$D$18),0)</f>
        <v>0</v>
      </c>
      <c r="G725" s="75">
        <f>MAX(0,H724+Observaciones!$F724-F725-Constantes!$D$13)</f>
        <v>0</v>
      </c>
      <c r="H725" s="75">
        <f>H724+Observaciones!$F724-F725-E725-G725-I724</f>
        <v>34.30448157880793</v>
      </c>
      <c r="I725" s="75">
        <f>MAX(0,(H725-Constantes!$D$14)*(1-EXP(-Constantes!$D$22)))</f>
        <v>0.12121389967822405</v>
      </c>
      <c r="J725" s="75">
        <f t="shared" si="99"/>
        <v>72.155783611836796</v>
      </c>
      <c r="K725" s="75">
        <f>MAX(0,(J725-Constantes!$D$13)*(1-EXP(-Constantes!$D$23)))</f>
        <v>0.21866246974296599</v>
      </c>
      <c r="L725" s="75">
        <f t="shared" si="100"/>
        <v>0.33987636942119004</v>
      </c>
      <c r="M725" s="75">
        <f>0.0526*F725*Observaciones!$F724^1.218</f>
        <v>0</v>
      </c>
      <c r="N725" s="75">
        <f>M725*Constantes!$D$38</f>
        <v>0</v>
      </c>
      <c r="O725" s="75">
        <f t="shared" si="101"/>
        <v>0</v>
      </c>
      <c r="P725" s="15"/>
      <c r="Q725" s="120">
        <v>719</v>
      </c>
      <c r="R725" s="146">
        <f>ETo!$I724*((1-Constantes!$E$19)*ETo!$K724+ETo!$L724)</f>
        <v>2.0141385121090938</v>
      </c>
      <c r="S725" s="121">
        <f>MIN(R725*Constantes!$E$17,0.8*(V724+Observaciones!$F724-T725-U725-Constantes!$D$14))</f>
        <v>1.2536936069063753</v>
      </c>
      <c r="T725" s="121">
        <f>IF(Observaciones!$F724&gt;0.05*Constantes!$E$18,((Observaciones!$F724-0.05*Constantes!$E$18)^2)/(Observaciones!$F724+0.95*Constantes!$E$18),0)</f>
        <v>0</v>
      </c>
      <c r="U725" s="121">
        <f>MAX(0,V724+Observaciones!$F724-T725-Constantes!$D$13)</f>
        <v>0</v>
      </c>
      <c r="V725" s="121">
        <f>V724+Observaciones!$F724-T725-S725-U725-W724</f>
        <v>34.301164855262641</v>
      </c>
      <c r="W725" s="121">
        <f>MAX(0,(V725-Constantes!$D$14)*(1-EXP(-Constantes!$D$22)))</f>
        <v>0.12116823736506221</v>
      </c>
      <c r="X725" s="119">
        <f>X724+(Entradas!$E$19*U725-Y724)/(800*Entradas!$D$44)</f>
        <v>0</v>
      </c>
      <c r="Y725" s="119">
        <f>8000*Entradas!$D$45*X725/Constantes!$E$32</f>
        <v>0</v>
      </c>
      <c r="Z725" s="119">
        <f>10*Escenarios!$E$11*T725</f>
        <v>0</v>
      </c>
      <c r="AA725" s="119">
        <f>10*Escenarios!$E$11*Y725</f>
        <v>0</v>
      </c>
      <c r="AB725" s="119">
        <f>0.001*Observaciones!$F724*Escenarios!$E$9</f>
        <v>0</v>
      </c>
      <c r="AC725" s="119">
        <f>Observaciones!$I724</f>
        <v>0</v>
      </c>
      <c r="AD725" s="119">
        <f>MIN(0.0005*ETo!$M724*Escenarios!$E$9*(AH724/Constantes!$E$27)^(2/3),AH724+Z725+AA725+AB725+AC725)</f>
        <v>3.5416585652826869</v>
      </c>
      <c r="AE725" s="119">
        <f>MIN(Constantes!$E$26*(AH724/Constantes!$E$27)^(2/3),AH724+Z725+AA725+AB725+AC725-AD725)</f>
        <v>11.813340540899658</v>
      </c>
      <c r="AF725" s="119">
        <f>MIN(Entradas!$E$20,AH724+Z725+AA725+AB725+AC725-AD725-AE725)</f>
        <v>1</v>
      </c>
      <c r="AG725" s="119">
        <f>MAX(0,AH724+Z725+AA725+AB725+AC725-AD725-AE725-AF725-Constantes!$E$27)</f>
        <v>0</v>
      </c>
      <c r="AH725" s="119">
        <f t="shared" si="102"/>
        <v>3010.0206415074613</v>
      </c>
      <c r="AI725" s="119">
        <f>(Escenarios!$E$11*S725+0.1*AD725)/(Escenarios!$E$12)</f>
        <v>1.2459027227085204</v>
      </c>
      <c r="AJ725" s="119">
        <f>AG725/10/Escenarios!$E$12</f>
        <v>0</v>
      </c>
      <c r="AK725" s="119">
        <f>(Escenarios!$E$11*U725+0.1*AE725)/(Escenarios!$E$12)</f>
        <v>3.3752401545427593E-2</v>
      </c>
      <c r="AL725" s="121">
        <f t="shared" si="103"/>
        <v>77.937595142359456</v>
      </c>
      <c r="AM725" s="121">
        <f>MAX(0,(AL725-Constantes!$D$13)*(1-EXP(-Constantes!$D$23)))</f>
        <v>0.25860035927224956</v>
      </c>
      <c r="AN725" s="121">
        <f>AJ725+W725*Escenarios!$E$11/Escenarios!$E$12+AM725</f>
        <v>0.37803762181781086</v>
      </c>
      <c r="AO725" s="121">
        <f>0.0526*AJ725*Observaciones!$F724^1.218</f>
        <v>0</v>
      </c>
      <c r="AP725" s="121">
        <f>AO725*Constantes!$E$38</f>
        <v>0</v>
      </c>
      <c r="AQ725" s="121">
        <f t="shared" si="104"/>
        <v>0</v>
      </c>
      <c r="AR725" s="15"/>
      <c r="AS725" s="74">
        <v>719</v>
      </c>
      <c r="AT725" s="146">
        <f>ETo!$I724*((1-Constantes!$F$19)*ETo!$K724+ETo!$L724)</f>
        <v>2.0150251627848283</v>
      </c>
      <c r="AU725" s="121">
        <f>MIN(AT725*Constantes!$F$17,0.8*(AX724+Observaciones!$F724-AV725-AW725-Constantes!$D$14))</f>
        <v>1.2571407063717199</v>
      </c>
      <c r="AV725" s="121">
        <f>IF(Observaciones!$F724&gt;0.05*Constantes!$F$18,((Observaciones!$F724-0.05*Constantes!$F$18)^2)/(Observaciones!$F724+0.95*Constantes!$F$18),0)</f>
        <v>0</v>
      </c>
      <c r="AW725" s="121">
        <f>MAX(0,AX724+Observaciones!$F724-AV725-Constantes!$D$13)</f>
        <v>0</v>
      </c>
      <c r="AX725" s="121">
        <f>AX724+Observaciones!$F724-AV725-AU725-AW725-AY724</f>
        <v>34.290430794531204</v>
      </c>
      <c r="AY725" s="121">
        <f>MAX(0,(AX725-Constantes!$D$14)*(1-EXP(-Constantes!$D$22)))</f>
        <v>0.1210204583789863</v>
      </c>
      <c r="AZ725" s="119">
        <f>AZ724+(Entradas!$F$19*AW725-BA724)/(800*Entradas!$D$44)</f>
        <v>0</v>
      </c>
      <c r="BA725" s="119">
        <f>8000*Entradas!$D$45*AZ725/Constantes!$F$32</f>
        <v>0</v>
      </c>
      <c r="BB725" s="119">
        <f>10*Escenarios!$F$11*AV725</f>
        <v>0</v>
      </c>
      <c r="BC725" s="119">
        <f>10*Escenarios!$F$11*BA725</f>
        <v>0</v>
      </c>
      <c r="BD725" s="119">
        <f>0.001*Observaciones!$F724*Escenarios!$F$9</f>
        <v>0</v>
      </c>
      <c r="BE725" s="119">
        <f>Observaciones!$I724</f>
        <v>0</v>
      </c>
      <c r="BF725" s="119">
        <f>MIN(0.0005*ETo!$M724*Escenarios!$F$9*(BJ724/Constantes!$F$27)^(2/3),BJ724+BB725+BE725+BC725+BD725)</f>
        <v>3.7747384588377733</v>
      </c>
      <c r="BG725" s="119">
        <f>MIN(Constantes!$F$26*(BJ724/Constantes!$F$27)^(2/3),BJ724+BB725+BC725+BD725+BE725-BF725)</f>
        <v>12.590787633850331</v>
      </c>
      <c r="BH725" s="119">
        <f>MIN(Entradas!$F$20,BJ724+BB725+BC725+BD725+BE725-BF725-BG725)</f>
        <v>1</v>
      </c>
      <c r="BI725" s="119">
        <f>MAX(0,BJ724+BB725+BC725+BD725+BE725-BF725-BG725-BH725-Constantes!$F$27)</f>
        <v>0</v>
      </c>
      <c r="BJ725" s="119">
        <f t="shared" si="105"/>
        <v>398.88338338485062</v>
      </c>
      <c r="BK725" s="119">
        <f>(Escenarios!$F$11*AU725+0.1*BF725)/(Escenarios!$F$12)</f>
        <v>1.196089061604301</v>
      </c>
      <c r="BL725" s="119">
        <f>BI725/10/Escenarios!$F$12</f>
        <v>0</v>
      </c>
      <c r="BM725" s="119">
        <f>(Escenarios!$F$11*AW725+0.1*BG725)/(Escenarios!$F$12)</f>
        <v>3.5973678953858092E-2</v>
      </c>
      <c r="BN725" s="121">
        <f t="shared" si="106"/>
        <v>79.158120633096956</v>
      </c>
      <c r="BO725" s="121">
        <f>MAX(0,(BN725-Constantes!$D$13)*(1-EXP(-Constantes!$D$23)))</f>
        <v>0.26703114466873279</v>
      </c>
      <c r="BP725" s="121">
        <f>BL725+AY725*Escenarios!$F$11/Escenarios!$F$12+BO725</f>
        <v>0.38113614828320558</v>
      </c>
      <c r="BQ725" s="121">
        <f>0.0526*BL725*Observaciones!$F724^1.218</f>
        <v>0</v>
      </c>
      <c r="BR725" s="121">
        <f>BQ725*Constantes!$F$38</f>
        <v>0</v>
      </c>
      <c r="BS725" s="121">
        <f t="shared" si="107"/>
        <v>0</v>
      </c>
      <c r="BT725" s="15"/>
      <c r="BU725" s="74">
        <v>719</v>
      </c>
      <c r="BV725" s="75">
        <f>0.0526*Observaciones!$F724^2.218</f>
        <v>0</v>
      </c>
      <c r="BW725" s="75">
        <f>IF(Observaciones!$F724&gt;0.05*$CA$7,((Observaciones!$F724-0.05*$CA$7)^2)/(Observaciones!$F724+0.95*$CA$7),0)</f>
        <v>0</v>
      </c>
      <c r="BX725" s="75">
        <f>0.0526*BW725*Observaciones!$F724^1.218</f>
        <v>0</v>
      </c>
      <c r="BY725" s="27"/>
      <c r="BZ725" s="27"/>
      <c r="CA725" s="103"/>
      <c r="CB725" s="37"/>
    </row>
    <row r="726" spans="2:80" s="2" customFormat="1" ht="14.5" x14ac:dyDescent="0.35">
      <c r="B726" s="36"/>
      <c r="C726" s="74">
        <v>720</v>
      </c>
      <c r="D726" s="146">
        <f>ETo!$I725*((1-Constantes!$D$19)*ETo!$K725+ETo!$L725)</f>
        <v>2.067633031482135</v>
      </c>
      <c r="E726" s="75">
        <f>MIN(D726*Constantes!$D$17,0.8*(H725+Observaciones!$F725-F726-G726-Constantes!$D$14))</f>
        <v>1.2860588225459508</v>
      </c>
      <c r="F726" s="75">
        <f>IF(Observaciones!$F725&gt;0.05*Constantes!$D$18,((Observaciones!$F725-0.05*Constantes!$D$18)^2)/(Observaciones!$F725+0.95*Constantes!$D$18),0)</f>
        <v>0</v>
      </c>
      <c r="G726" s="75">
        <f>MAX(0,H725+Observaciones!$F725-F726-Constantes!$D$13)</f>
        <v>0</v>
      </c>
      <c r="H726" s="75">
        <f>H725+Observaciones!$F725-F726-E726-G726-I725</f>
        <v>32.897208856583752</v>
      </c>
      <c r="I726" s="75">
        <f>MAX(0,(H726-Constantes!$D$14)*(1-EXP(-Constantes!$D$22)))</f>
        <v>0.10183956025292895</v>
      </c>
      <c r="J726" s="75">
        <f t="shared" si="99"/>
        <v>71.937121142093829</v>
      </c>
      <c r="K726" s="75">
        <f>MAX(0,(J726-Constantes!$D$13)*(1-EXP(-Constantes!$D$23)))</f>
        <v>0.21715205773546745</v>
      </c>
      <c r="L726" s="75">
        <f t="shared" si="100"/>
        <v>0.31899161798839637</v>
      </c>
      <c r="M726" s="75">
        <f>0.0526*F726*Observaciones!$F725^1.218</f>
        <v>0</v>
      </c>
      <c r="N726" s="75">
        <f>M726*Constantes!$D$38</f>
        <v>0</v>
      </c>
      <c r="O726" s="75">
        <f t="shared" si="101"/>
        <v>0</v>
      </c>
      <c r="P726" s="15"/>
      <c r="Q726" s="120">
        <v>720</v>
      </c>
      <c r="R726" s="146">
        <f>ETo!$I725*((1-Constantes!$E$19)*ETo!$K725+ETo!$L725)</f>
        <v>2.0679192323708704</v>
      </c>
      <c r="S726" s="121">
        <f>MIN(R726*Constantes!$E$17,0.8*(V725+Observaciones!$F725-T726-U726-Constantes!$D$14))</f>
        <v>1.2871692317264409</v>
      </c>
      <c r="T726" s="121">
        <f>IF(Observaciones!$F725&gt;0.05*Constantes!$E$18,((Observaciones!$F725-0.05*Constantes!$E$18)^2)/(Observaciones!$F725+0.95*Constantes!$E$18),0)</f>
        <v>0</v>
      </c>
      <c r="U726" s="121">
        <f>MAX(0,V725+Observaciones!$F725-T726-Constantes!$D$13)</f>
        <v>0</v>
      </c>
      <c r="V726" s="121">
        <f>V725+Observaciones!$F725-T726-S726-U726-W725</f>
        <v>32.892827386171142</v>
      </c>
      <c r="W726" s="121">
        <f>MAX(0,(V726-Constantes!$D$14)*(1-EXP(-Constantes!$D$22)))</f>
        <v>0.10177923925500494</v>
      </c>
      <c r="X726" s="119">
        <f>X725+(Entradas!$E$19*U726-Y725)/(800*Entradas!$D$44)</f>
        <v>0</v>
      </c>
      <c r="Y726" s="119">
        <f>8000*Entradas!$D$45*X726/Constantes!$E$32</f>
        <v>0</v>
      </c>
      <c r="Z726" s="119">
        <f>10*Escenarios!$E$11*T726</f>
        <v>0</v>
      </c>
      <c r="AA726" s="119">
        <f>10*Escenarios!$E$11*Y726</f>
        <v>0</v>
      </c>
      <c r="AB726" s="119">
        <f>0.001*Observaciones!$F725*Escenarios!$E$9</f>
        <v>0</v>
      </c>
      <c r="AC726" s="119">
        <f>Observaciones!$I725</f>
        <v>0</v>
      </c>
      <c r="AD726" s="119">
        <f>MIN(0.0005*ETo!$M725*Escenarios!$E$9*(AH725/Constantes!$E$27)^(2/3),AH725+Z726+AA726+AB726+AC726)</f>
        <v>3.6233141300826541</v>
      </c>
      <c r="AE726" s="119">
        <f>MIN(Constantes!$E$26*(AH725/Constantes!$E$27)^(2/3),AH725+Z726+AA726+AB726+AC726-AD726)</f>
        <v>11.770741375769587</v>
      </c>
      <c r="AF726" s="119">
        <f>MIN(Entradas!$E$20,AH725+Z726+AA726+AB726+AC726-AD726-AE726)</f>
        <v>1</v>
      </c>
      <c r="AG726" s="119">
        <f>MAX(0,AH725+Z726+AA726+AB726+AC726-AD726-AE726-AF726-Constantes!$E$27)</f>
        <v>0</v>
      </c>
      <c r="AH726" s="119">
        <f t="shared" si="102"/>
        <v>2993.6265860016092</v>
      </c>
      <c r="AI726" s="119">
        <f>(Escenarios!$E$11*S726+0.1*AD726)/(Escenarios!$E$12)</f>
        <v>1.2791334259305849</v>
      </c>
      <c r="AJ726" s="119">
        <f>AG726/10/Escenarios!$E$12</f>
        <v>0</v>
      </c>
      <c r="AK726" s="119">
        <f>(Escenarios!$E$11*U726+0.1*AE726)/(Escenarios!$E$12)</f>
        <v>3.3630689645055965E-2</v>
      </c>
      <c r="AL726" s="121">
        <f t="shared" si="103"/>
        <v>77.712625472732256</v>
      </c>
      <c r="AM726" s="121">
        <f>MAX(0,(AL726-Constantes!$D$13)*(1-EXP(-Constantes!$D$23)))</f>
        <v>0.25704638025277116</v>
      </c>
      <c r="AN726" s="121">
        <f>AJ726+W726*Escenarios!$E$11/Escenarios!$E$12+AM726</f>
        <v>0.35737163037556174</v>
      </c>
      <c r="AO726" s="121">
        <f>0.0526*AJ726*Observaciones!$F725^1.218</f>
        <v>0</v>
      </c>
      <c r="AP726" s="121">
        <f>AO726*Constantes!$E$38</f>
        <v>0</v>
      </c>
      <c r="AQ726" s="121">
        <f t="shared" si="104"/>
        <v>0</v>
      </c>
      <c r="AR726" s="15"/>
      <c r="AS726" s="74">
        <v>720</v>
      </c>
      <c r="AT726" s="146">
        <f>ETo!$I725*((1-Constantes!$F$19)*ETo!$K725+ETo!$L725)</f>
        <v>2.0688298715623006</v>
      </c>
      <c r="AU726" s="121">
        <f>MIN(AT726*Constantes!$F$17,0.8*(AX725+Observaciones!$F725-AV726-AW726-Constantes!$D$14))</f>
        <v>1.2907085698643799</v>
      </c>
      <c r="AV726" s="121">
        <f>IF(Observaciones!$F725&gt;0.05*Constantes!$F$18,((Observaciones!$F725-0.05*Constantes!$F$18)^2)/(Observaciones!$F725+0.95*Constantes!$F$18),0)</f>
        <v>0</v>
      </c>
      <c r="AW726" s="121">
        <f>MAX(0,AX725+Observaciones!$F725-AV726-Constantes!$D$13)</f>
        <v>0</v>
      </c>
      <c r="AX726" s="121">
        <f>AX725+Observaciones!$F725-AV726-AU726-AW726-AY725</f>
        <v>32.87870176628784</v>
      </c>
      <c r="AY726" s="121">
        <f>MAX(0,(AX726-Constantes!$D$14)*(1-EXP(-Constantes!$D$22)))</f>
        <v>0.10158476767185705</v>
      </c>
      <c r="AZ726" s="119">
        <f>AZ725+(Entradas!$F$19*AW726-BA725)/(800*Entradas!$D$44)</f>
        <v>0</v>
      </c>
      <c r="BA726" s="119">
        <f>8000*Entradas!$D$45*AZ726/Constantes!$F$32</f>
        <v>0</v>
      </c>
      <c r="BB726" s="119">
        <f>10*Escenarios!$F$11*AV726</f>
        <v>0</v>
      </c>
      <c r="BC726" s="119">
        <f>10*Escenarios!$F$11*BA726</f>
        <v>0</v>
      </c>
      <c r="BD726" s="119">
        <f>0.001*Observaciones!$F725*Escenarios!$F$9</f>
        <v>0</v>
      </c>
      <c r="BE726" s="119">
        <f>Observaciones!$I725</f>
        <v>0</v>
      </c>
      <c r="BF726" s="119">
        <f>MIN(0.0005*ETo!$M725*Escenarios!$F$9*(BJ725/Constantes!$F$27)^(2/3),BJ725+BB726+BE726+BC726+BD726)</f>
        <v>3.7671850999904688</v>
      </c>
      <c r="BG726" s="119">
        <f>MIN(Constantes!$F$26*(BJ725/Constantes!$F$27)^(2/3),BJ725+BB726+BC726+BD726+BE726-BF726)</f>
        <v>12.238122319697675</v>
      </c>
      <c r="BH726" s="119">
        <f>MIN(Entradas!$F$20,BJ725+BB726+BC726+BD726+BE726-BF726-BG726)</f>
        <v>1</v>
      </c>
      <c r="BI726" s="119">
        <f>MAX(0,BJ725+BB726+BC726+BD726+BE726-BF726-BG726-BH726-Constantes!$F$27)</f>
        <v>0</v>
      </c>
      <c r="BJ726" s="119">
        <f t="shared" si="105"/>
        <v>381.87807596516251</v>
      </c>
      <c r="BK726" s="119">
        <f>(Escenarios!$F$11*AU726+0.1*BF726)/(Escenarios!$F$12)</f>
        <v>1.2277171804435307</v>
      </c>
      <c r="BL726" s="119">
        <f>BI726/10/Escenarios!$F$12</f>
        <v>0</v>
      </c>
      <c r="BM726" s="119">
        <f>(Escenarios!$F$11*AW726+0.1*BG726)/(Escenarios!$F$12)</f>
        <v>3.4966063770564784E-2</v>
      </c>
      <c r="BN726" s="121">
        <f t="shared" si="106"/>
        <v>78.92605555219879</v>
      </c>
      <c r="BO726" s="121">
        <f>MAX(0,(BN726-Constantes!$D$13)*(1-EXP(-Constantes!$D$23)))</f>
        <v>0.2654281540635241</v>
      </c>
      <c r="BP726" s="121">
        <f>BL726+AY726*Escenarios!$F$11/Escenarios!$F$12+BO726</f>
        <v>0.36120807786841791</v>
      </c>
      <c r="BQ726" s="121">
        <f>0.0526*BL726*Observaciones!$F725^1.218</f>
        <v>0</v>
      </c>
      <c r="BR726" s="121">
        <f>BQ726*Constantes!$F$38</f>
        <v>0</v>
      </c>
      <c r="BS726" s="121">
        <f t="shared" si="107"/>
        <v>0</v>
      </c>
      <c r="BT726" s="15"/>
      <c r="BU726" s="74">
        <v>720</v>
      </c>
      <c r="BV726" s="75">
        <f>0.0526*Observaciones!$F725^2.218</f>
        <v>0</v>
      </c>
      <c r="BW726" s="75">
        <f>IF(Observaciones!$F725&gt;0.05*$CA$7,((Observaciones!$F725-0.05*$CA$7)^2)/(Observaciones!$F725+0.95*$CA$7),0)</f>
        <v>0</v>
      </c>
      <c r="BX726" s="75">
        <f>0.0526*BW726*Observaciones!$F725^1.218</f>
        <v>0</v>
      </c>
      <c r="BY726" s="27"/>
      <c r="BZ726" s="27"/>
      <c r="CA726" s="103"/>
      <c r="CB726" s="37"/>
    </row>
    <row r="727" spans="2:80" s="2" customFormat="1" ht="14.5" x14ac:dyDescent="0.35">
      <c r="B727" s="36"/>
      <c r="C727" s="74">
        <v>721</v>
      </c>
      <c r="D727" s="146">
        <f>ETo!$I726*((1-Constantes!$D$19)*ETo!$K726+ETo!$L726)</f>
        <v>2.0891307908283103</v>
      </c>
      <c r="E727" s="75">
        <f>MIN(D727*Constantes!$D$17,0.8*(H726+Observaciones!$F726-F727-G727-Constantes!$D$14))</f>
        <v>1.2994303360839699</v>
      </c>
      <c r="F727" s="75">
        <f>IF(Observaciones!$F726&gt;0.05*Constantes!$D$18,((Observaciones!$F726-0.05*Constantes!$D$18)^2)/(Observaciones!$F726+0.95*Constantes!$D$18),0)</f>
        <v>0</v>
      </c>
      <c r="G727" s="75">
        <f>MAX(0,H726+Observaciones!$F726-F727-Constantes!$D$13)</f>
        <v>0</v>
      </c>
      <c r="H727" s="75">
        <f>H726+Observaciones!$F726-F727-E727-G727-I726</f>
        <v>31.495938960246853</v>
      </c>
      <c r="I727" s="75">
        <f>MAX(0,(H727-Constantes!$D$14)*(1-EXP(-Constantes!$D$22)))</f>
        <v>8.2547863505498947E-2</v>
      </c>
      <c r="J727" s="75">
        <f t="shared" si="99"/>
        <v>71.719969084358368</v>
      </c>
      <c r="K727" s="75">
        <f>MAX(0,(J727-Constantes!$D$13)*(1-EXP(-Constantes!$D$23)))</f>
        <v>0.21565207890580271</v>
      </c>
      <c r="L727" s="75">
        <f t="shared" si="100"/>
        <v>0.29819994241130166</v>
      </c>
      <c r="M727" s="75">
        <f>0.0526*F727*Observaciones!$F726^1.218</f>
        <v>0</v>
      </c>
      <c r="N727" s="75">
        <f>M727*Constantes!$D$38</f>
        <v>0</v>
      </c>
      <c r="O727" s="75">
        <f t="shared" si="101"/>
        <v>0</v>
      </c>
      <c r="P727" s="15"/>
      <c r="Q727" s="120">
        <v>721</v>
      </c>
      <c r="R727" s="146">
        <f>ETo!$I726*((1-Constantes!$E$19)*ETo!$K726+ETo!$L726)</f>
        <v>2.0894199748924422</v>
      </c>
      <c r="S727" s="121">
        <f>MIN(R727*Constantes!$E$17,0.8*(V726+Observaciones!$F726-T727-U727-Constantes!$D$14))</f>
        <v>1.3005522951458524</v>
      </c>
      <c r="T727" s="121">
        <f>IF(Observaciones!$F726&gt;0.05*Constantes!$E$18,((Observaciones!$F726-0.05*Constantes!$E$18)^2)/(Observaciones!$F726+0.95*Constantes!$E$18),0)</f>
        <v>0</v>
      </c>
      <c r="U727" s="121">
        <f>MAX(0,V726+Observaciones!$F726-T727-Constantes!$D$13)</f>
        <v>0</v>
      </c>
      <c r="V727" s="121">
        <f>V726+Observaciones!$F726-T727-S727-U727-W726</f>
        <v>31.490495851770284</v>
      </c>
      <c r="W727" s="121">
        <f>MAX(0,(V727-Constantes!$D$14)*(1-EXP(-Constantes!$D$22)))</f>
        <v>8.2472926622627313E-2</v>
      </c>
      <c r="X727" s="119">
        <f>X726+(Entradas!$E$19*U727-Y726)/(800*Entradas!$D$44)</f>
        <v>0</v>
      </c>
      <c r="Y727" s="119">
        <f>8000*Entradas!$D$45*X727/Constantes!$E$32</f>
        <v>0</v>
      </c>
      <c r="Z727" s="119">
        <f>10*Escenarios!$E$11*T727</f>
        <v>0</v>
      </c>
      <c r="AA727" s="119">
        <f>10*Escenarios!$E$11*Y727</f>
        <v>0</v>
      </c>
      <c r="AB727" s="119">
        <f>0.001*Observaciones!$F726*Escenarios!$E$9</f>
        <v>0</v>
      </c>
      <c r="AC727" s="119">
        <f>Observaciones!$I726</f>
        <v>0</v>
      </c>
      <c r="AD727" s="119">
        <f>MIN(0.0005*ETo!$M726*Escenarios!$E$9*(AH726/Constantes!$E$27)^(2/3),AH726+Z727+AA727+AB727+AC727)</f>
        <v>3.6476967216599672</v>
      </c>
      <c r="AE727" s="119">
        <f>MIN(Constantes!$E$26*(AH726/Constantes!$E$27)^(2/3),AH726+Z727+AA727+AB727+AC727-AD727)</f>
        <v>11.727962980028066</v>
      </c>
      <c r="AF727" s="119">
        <f>MIN(Entradas!$E$20,AH726+Z727+AA727+AB727+AC727-AD727-AE727)</f>
        <v>1</v>
      </c>
      <c r="AG727" s="119">
        <f>MAX(0,AH726+Z727+AA727+AB727+AC727-AD727-AE727-AF727-Constantes!$E$27)</f>
        <v>0</v>
      </c>
      <c r="AH727" s="119">
        <f t="shared" si="102"/>
        <v>2977.250926299921</v>
      </c>
      <c r="AI727" s="119">
        <f>(Escenarios!$E$11*S727+0.1*AD727)/(Escenarios!$E$12)</f>
        <v>1.2923949672770829</v>
      </c>
      <c r="AJ727" s="119">
        <f>AG727/10/Escenarios!$E$12</f>
        <v>0</v>
      </c>
      <c r="AK727" s="119">
        <f>(Escenarios!$E$11*U727+0.1*AE727)/(Escenarios!$E$12)</f>
        <v>3.3508465657223048E-2</v>
      </c>
      <c r="AL727" s="121">
        <f t="shared" si="103"/>
        <v>77.489087558136703</v>
      </c>
      <c r="AM727" s="121">
        <f>MAX(0,(AL727-Constantes!$D$13)*(1-EXP(-Constantes!$D$23)))</f>
        <v>0.25550229108770689</v>
      </c>
      <c r="AN727" s="121">
        <f>AJ727+W727*Escenarios!$E$11/Escenarios!$E$12+AM727</f>
        <v>0.33679703304429665</v>
      </c>
      <c r="AO727" s="121">
        <f>0.0526*AJ727*Observaciones!$F726^1.218</f>
        <v>0</v>
      </c>
      <c r="AP727" s="121">
        <f>AO727*Constantes!$E$38</f>
        <v>0</v>
      </c>
      <c r="AQ727" s="121">
        <f t="shared" si="104"/>
        <v>0</v>
      </c>
      <c r="AR727" s="15"/>
      <c r="AS727" s="74">
        <v>721</v>
      </c>
      <c r="AT727" s="146">
        <f>ETo!$I726*((1-Constantes!$F$19)*ETo!$K726+ETo!$L726)</f>
        <v>2.0903401060055908</v>
      </c>
      <c r="AU727" s="121">
        <f>MIN(AT727*Constantes!$F$17,0.8*(AX726+Observaciones!$F726-AV727-AW727-Constantes!$D$14))</f>
        <v>1.3041284476017314</v>
      </c>
      <c r="AV727" s="121">
        <f>IF(Observaciones!$F726&gt;0.05*Constantes!$F$18,((Observaciones!$F726-0.05*Constantes!$F$18)^2)/(Observaciones!$F726+0.95*Constantes!$F$18),0)</f>
        <v>0</v>
      </c>
      <c r="AW727" s="121">
        <f>MAX(0,AX726+Observaciones!$F726-AV727-Constantes!$D$13)</f>
        <v>0</v>
      </c>
      <c r="AX727" s="121">
        <f>AX726+Observaciones!$F726-AV727-AU727-AW727-AY726</f>
        <v>31.472988551014254</v>
      </c>
      <c r="AY727" s="121">
        <f>MAX(0,(AX727-Constantes!$D$14)*(1-EXP(-Constantes!$D$22)))</f>
        <v>8.2231898439595413E-2</v>
      </c>
      <c r="AZ727" s="119">
        <f>AZ726+(Entradas!$F$19*AW727-BA726)/(800*Entradas!$D$44)</f>
        <v>0</v>
      </c>
      <c r="BA727" s="119">
        <f>8000*Entradas!$D$45*AZ727/Constantes!$F$32</f>
        <v>0</v>
      </c>
      <c r="BB727" s="119">
        <f>10*Escenarios!$F$11*AV727</f>
        <v>0</v>
      </c>
      <c r="BC727" s="119">
        <f>10*Escenarios!$F$11*BA727</f>
        <v>0</v>
      </c>
      <c r="BD727" s="119">
        <f>0.001*Observaciones!$F726*Escenarios!$F$9</f>
        <v>0</v>
      </c>
      <c r="BE727" s="119">
        <f>Observaciones!$I726</f>
        <v>0</v>
      </c>
      <c r="BF727" s="119">
        <f>MIN(0.0005*ETo!$M726*Escenarios!$F$9*(BJ726/Constantes!$F$27)^(2/3),BJ726+BB727+BE727+BC727+BD727)</f>
        <v>3.6974029209766739</v>
      </c>
      <c r="BG727" s="119">
        <f>MIN(Constantes!$F$26*(BJ726/Constantes!$F$27)^(2/3),BJ726+BB727+BC727+BD727+BE727-BF727)</f>
        <v>11.887776832425024</v>
      </c>
      <c r="BH727" s="119">
        <f>MIN(Entradas!$F$20,BJ726+BB727+BC727+BD727+BE727-BF727-BG727)</f>
        <v>1</v>
      </c>
      <c r="BI727" s="119">
        <f>MAX(0,BJ726+BB727+BC727+BD727+BE727-BF727-BG727-BH727-Constantes!$F$27)</f>
        <v>0</v>
      </c>
      <c r="BJ727" s="119">
        <f t="shared" si="105"/>
        <v>365.29289621176082</v>
      </c>
      <c r="BK727" s="119">
        <f>(Escenarios!$F$11*AU727+0.1*BF727)/(Escenarios!$F$12)</f>
        <v>1.2401708303701373</v>
      </c>
      <c r="BL727" s="119">
        <f>BI727/10/Escenarios!$F$12</f>
        <v>0</v>
      </c>
      <c r="BM727" s="119">
        <f>(Escenarios!$F$11*AW727+0.1*BG727)/(Escenarios!$F$12)</f>
        <v>3.3965076664071496E-2</v>
      </c>
      <c r="BN727" s="121">
        <f t="shared" si="106"/>
        <v>78.694592474799336</v>
      </c>
      <c r="BO727" s="121">
        <f>MAX(0,(BN727-Constantes!$D$13)*(1-EXP(-Constantes!$D$23)))</f>
        <v>0.26382932180022967</v>
      </c>
      <c r="BP727" s="121">
        <f>BL727+AY727*Escenarios!$F$11/Escenarios!$F$12+BO727</f>
        <v>0.34136225461470532</v>
      </c>
      <c r="BQ727" s="121">
        <f>0.0526*BL727*Observaciones!$F726^1.218</f>
        <v>0</v>
      </c>
      <c r="BR727" s="121">
        <f>BQ727*Constantes!$F$38</f>
        <v>0</v>
      </c>
      <c r="BS727" s="121">
        <f t="shared" si="107"/>
        <v>0</v>
      </c>
      <c r="BT727" s="15"/>
      <c r="BU727" s="74">
        <v>721</v>
      </c>
      <c r="BV727" s="75">
        <f>0.0526*Observaciones!$F726^2.218</f>
        <v>0</v>
      </c>
      <c r="BW727" s="75">
        <f>IF(Observaciones!$F726&gt;0.05*$CA$7,((Observaciones!$F726-0.05*$CA$7)^2)/(Observaciones!$F726+0.95*$CA$7),0)</f>
        <v>0</v>
      </c>
      <c r="BX727" s="75">
        <f>0.0526*BW727*Observaciones!$F726^1.218</f>
        <v>0</v>
      </c>
      <c r="BY727" s="27"/>
      <c r="BZ727" s="27"/>
      <c r="CA727" s="103"/>
      <c r="CB727" s="37"/>
    </row>
    <row r="728" spans="2:80" s="2" customFormat="1" ht="14.5" x14ac:dyDescent="0.35">
      <c r="B728" s="36"/>
      <c r="C728" s="74">
        <v>722</v>
      </c>
      <c r="D728" s="146">
        <f>ETo!$I727*((1-Constantes!$D$19)*ETo!$K727+ETo!$L727)</f>
        <v>1.9977233050376646</v>
      </c>
      <c r="E728" s="75">
        <f>MIN(D728*Constantes!$D$17,0.8*(H727+Observaciones!$F727-F728-G728-Constantes!$D$14))</f>
        <v>1.2425752743985137</v>
      </c>
      <c r="F728" s="75">
        <f>IF(Observaciones!$F727&gt;0.05*Constantes!$D$18,((Observaciones!$F727-0.05*Constantes!$D$18)^2)/(Observaciones!$F727+0.95*Constantes!$D$18),0)</f>
        <v>0</v>
      </c>
      <c r="G728" s="75">
        <f>MAX(0,H727+Observaciones!$F727-F728-Constantes!$D$13)</f>
        <v>0</v>
      </c>
      <c r="H728" s="75">
        <f>H727+Observaciones!$F727-F728-E728-G728-I727</f>
        <v>30.170815822342838</v>
      </c>
      <c r="I728" s="75">
        <f>MAX(0,(H728-Constantes!$D$14)*(1-EXP(-Constantes!$D$22)))</f>
        <v>6.4304501683287246E-2</v>
      </c>
      <c r="J728" s="75">
        <f t="shared" si="99"/>
        <v>71.504317005452563</v>
      </c>
      <c r="K728" s="75">
        <f>MAX(0,(J728-Constantes!$D$13)*(1-EXP(-Constantes!$D$23)))</f>
        <v>0.21416246118674817</v>
      </c>
      <c r="L728" s="75">
        <f t="shared" si="100"/>
        <v>0.27846696287003542</v>
      </c>
      <c r="M728" s="75">
        <f>0.0526*F728*Observaciones!$F727^1.218</f>
        <v>0</v>
      </c>
      <c r="N728" s="75">
        <f>M728*Constantes!$D$38</f>
        <v>0</v>
      </c>
      <c r="O728" s="75">
        <f t="shared" si="101"/>
        <v>0</v>
      </c>
      <c r="P728" s="15"/>
      <c r="Q728" s="120">
        <v>722</v>
      </c>
      <c r="R728" s="146">
        <f>ETo!$I727*((1-Constantes!$E$19)*ETo!$K727+ETo!$L727)</f>
        <v>1.9979996836388834</v>
      </c>
      <c r="S728" s="121">
        <f>MIN(R728*Constantes!$E$17,0.8*(V727+Observaciones!$F727-T728-U728-Constantes!$D$14))</f>
        <v>1.2436480484929797</v>
      </c>
      <c r="T728" s="121">
        <f>IF(Observaciones!$F727&gt;0.05*Constantes!$E$18,((Observaciones!$F727-0.05*Constantes!$E$18)^2)/(Observaciones!$F727+0.95*Constantes!$E$18),0)</f>
        <v>0</v>
      </c>
      <c r="U728" s="121">
        <f>MAX(0,V727+Observaciones!$F727-T728-Constantes!$D$13)</f>
        <v>0</v>
      </c>
      <c r="V728" s="121">
        <f>V727+Observaciones!$F727-T728-S728-U728-W727</f>
        <v>30.164374876654676</v>
      </c>
      <c r="W728" s="121">
        <f>MAX(0,(V728-Constantes!$D$14)*(1-EXP(-Constantes!$D$22)))</f>
        <v>6.4215827280656099E-2</v>
      </c>
      <c r="X728" s="119">
        <f>X727+(Entradas!$E$19*U728-Y727)/(800*Entradas!$D$44)</f>
        <v>0</v>
      </c>
      <c r="Y728" s="119">
        <f>8000*Entradas!$D$45*X728/Constantes!$E$32</f>
        <v>0</v>
      </c>
      <c r="Z728" s="119">
        <f>10*Escenarios!$E$11*T728</f>
        <v>0</v>
      </c>
      <c r="AA728" s="119">
        <f>10*Escenarios!$E$11*Y728</f>
        <v>0</v>
      </c>
      <c r="AB728" s="119">
        <f>0.001*Observaciones!$F727*Escenarios!$E$9</f>
        <v>0</v>
      </c>
      <c r="AC728" s="119">
        <f>Observaciones!$I727</f>
        <v>0</v>
      </c>
      <c r="AD728" s="119">
        <f>MIN(0.0005*ETo!$M727*Escenarios!$E$9*(AH727/Constantes!$E$27)^(2/3),AH727+Z728+AA728+AB728+AC728)</f>
        <v>3.4750565483917981</v>
      </c>
      <c r="AE728" s="119">
        <f>MIN(Constantes!$E$26*(AH727/Constantes!$E$27)^(2/3),AH727+Z728+AA728+AB728+AC728-AD728)</f>
        <v>11.68515455657592</v>
      </c>
      <c r="AF728" s="119">
        <f>MIN(Entradas!$E$20,AH727+Z728+AA728+AB728+AC728-AD728-AE728)</f>
        <v>1</v>
      </c>
      <c r="AG728" s="119">
        <f>MAX(0,AH727+Z728+AA728+AB728+AC728-AD728-AE728-AF728-Constantes!$E$27)</f>
        <v>0</v>
      </c>
      <c r="AH728" s="119">
        <f t="shared" si="102"/>
        <v>2961.0907151949532</v>
      </c>
      <c r="AI728" s="119">
        <f>(Escenarios!$E$11*S728+0.1*AD728)/(Escenarios!$E$12)</f>
        <v>1.235810380795628</v>
      </c>
      <c r="AJ728" s="119">
        <f>AG728/10/Escenarios!$E$12</f>
        <v>0</v>
      </c>
      <c r="AK728" s="119">
        <f>(Escenarios!$E$11*U728+0.1*AE728)/(Escenarios!$E$12)</f>
        <v>3.3386155875931203E-2</v>
      </c>
      <c r="AL728" s="121">
        <f t="shared" si="103"/>
        <v>77.266971422924925</v>
      </c>
      <c r="AM728" s="121">
        <f>MAX(0,(AL728-Constantes!$D$13)*(1-EXP(-Constantes!$D$23)))</f>
        <v>0.25396802287022358</v>
      </c>
      <c r="AN728" s="121">
        <f>AJ728+W728*Escenarios!$E$11/Escenarios!$E$12+AM728</f>
        <v>0.31726648118972745</v>
      </c>
      <c r="AO728" s="121">
        <f>0.0526*AJ728*Observaciones!$F727^1.218</f>
        <v>0</v>
      </c>
      <c r="AP728" s="121">
        <f>AO728*Constantes!$E$38</f>
        <v>0</v>
      </c>
      <c r="AQ728" s="121">
        <f t="shared" si="104"/>
        <v>0</v>
      </c>
      <c r="AR728" s="15"/>
      <c r="AS728" s="74">
        <v>722</v>
      </c>
      <c r="AT728" s="146">
        <f>ETo!$I727*((1-Constantes!$F$19)*ETo!$K727+ETo!$L727)</f>
        <v>1.9988790700973074</v>
      </c>
      <c r="AU728" s="121">
        <f>MIN(AT728*Constantes!$F$17,0.8*(AX727+Observaciones!$F727-AV728-AW728-Constantes!$D$14))</f>
        <v>1.2470674275158464</v>
      </c>
      <c r="AV728" s="121">
        <f>IF(Observaciones!$F727&gt;0.05*Constantes!$F$18,((Observaciones!$F727-0.05*Constantes!$F$18)^2)/(Observaciones!$F727+0.95*Constantes!$F$18),0)</f>
        <v>0</v>
      </c>
      <c r="AW728" s="121">
        <f>MAX(0,AX727+Observaciones!$F727-AV728-Constantes!$D$13)</f>
        <v>0</v>
      </c>
      <c r="AX728" s="121">
        <f>AX727+Observaciones!$F727-AV728-AU728-AW728-AY727</f>
        <v>30.143689225058811</v>
      </c>
      <c r="AY728" s="121">
        <f>MAX(0,(AX728-Constantes!$D$14)*(1-EXP(-Constantes!$D$22)))</f>
        <v>6.39310418023884E-2</v>
      </c>
      <c r="AZ728" s="119">
        <f>AZ727+(Entradas!$F$19*AW728-BA727)/(800*Entradas!$D$44)</f>
        <v>0</v>
      </c>
      <c r="BA728" s="119">
        <f>8000*Entradas!$D$45*AZ728/Constantes!$F$32</f>
        <v>0</v>
      </c>
      <c r="BB728" s="119">
        <f>10*Escenarios!$F$11*AV728</f>
        <v>0</v>
      </c>
      <c r="BC728" s="119">
        <f>10*Escenarios!$F$11*BA728</f>
        <v>0</v>
      </c>
      <c r="BD728" s="119">
        <f>0.001*Observaciones!$F727*Escenarios!$F$9</f>
        <v>0</v>
      </c>
      <c r="BE728" s="119">
        <f>Observaciones!$I727</f>
        <v>0</v>
      </c>
      <c r="BF728" s="119">
        <f>MIN(0.0005*ETo!$M727*Escenarios!$F$9*(BJ727/Constantes!$F$27)^(2/3),BJ727+BB728+BE728+BC728+BD728)</f>
        <v>3.4321984630450659</v>
      </c>
      <c r="BG728" s="119">
        <f>MIN(Constantes!$F$26*(BJ727/Constantes!$F$27)^(2/3),BJ727+BB728+BC728+BD728+BE728-BF728)</f>
        <v>11.541040829417366</v>
      </c>
      <c r="BH728" s="119">
        <f>MIN(Entradas!$F$20,BJ727+BB728+BC728+BD728+BE728-BF728-BG728)</f>
        <v>1</v>
      </c>
      <c r="BI728" s="119">
        <f>MAX(0,BJ727+BB728+BC728+BD728+BE728-BF728-BG728-BH728-Constantes!$F$27)</f>
        <v>0</v>
      </c>
      <c r="BJ728" s="119">
        <f t="shared" si="105"/>
        <v>349.31965691929844</v>
      </c>
      <c r="BK728" s="119">
        <f>(Escenarios!$F$11*AU728+0.1*BF728)/(Escenarios!$F$12)</f>
        <v>1.1856127129807839</v>
      </c>
      <c r="BL728" s="119">
        <f>BI728/10/Escenarios!$F$12</f>
        <v>0</v>
      </c>
      <c r="BM728" s="119">
        <f>(Escenarios!$F$11*AW728+0.1*BG728)/(Escenarios!$F$12)</f>
        <v>3.29744023697639E-2</v>
      </c>
      <c r="BN728" s="121">
        <f t="shared" si="106"/>
        <v>78.463737555368866</v>
      </c>
      <c r="BO728" s="121">
        <f>MAX(0,(BN728-Constantes!$D$13)*(1-EXP(-Constantes!$D$23)))</f>
        <v>0.26223469039088099</v>
      </c>
      <c r="BP728" s="121">
        <f>BL728+AY728*Escenarios!$F$11/Escenarios!$F$12+BO728</f>
        <v>0.32251252980456147</v>
      </c>
      <c r="BQ728" s="121">
        <f>0.0526*BL728*Observaciones!$F727^1.218</f>
        <v>0</v>
      </c>
      <c r="BR728" s="121">
        <f>BQ728*Constantes!$F$38</f>
        <v>0</v>
      </c>
      <c r="BS728" s="121">
        <f t="shared" si="107"/>
        <v>0</v>
      </c>
      <c r="BT728" s="15"/>
      <c r="BU728" s="74">
        <v>722</v>
      </c>
      <c r="BV728" s="75">
        <f>0.0526*Observaciones!$F727^2.218</f>
        <v>0</v>
      </c>
      <c r="BW728" s="75">
        <f>IF(Observaciones!$F727&gt;0.05*$CA$7,((Observaciones!$F727-0.05*$CA$7)^2)/(Observaciones!$F727+0.95*$CA$7),0)</f>
        <v>0</v>
      </c>
      <c r="BX728" s="75">
        <f>0.0526*BW728*Observaciones!$F727^1.218</f>
        <v>0</v>
      </c>
      <c r="BY728" s="27"/>
      <c r="BZ728" s="27"/>
      <c r="CA728" s="103"/>
      <c r="CB728" s="37"/>
    </row>
    <row r="729" spans="2:80" s="2" customFormat="1" ht="14.5" x14ac:dyDescent="0.35">
      <c r="B729" s="36"/>
      <c r="C729" s="74">
        <v>723</v>
      </c>
      <c r="D729" s="146">
        <f>ETo!$I728*((1-Constantes!$D$19)*ETo!$K728+ETo!$L728)</f>
        <v>2.0138577724054145</v>
      </c>
      <c r="E729" s="75">
        <f>MIN(D729*Constantes!$D$17,0.8*(H728+Observaciones!$F728-F729-G729-Constantes!$D$14))</f>
        <v>1.2526108434716678</v>
      </c>
      <c r="F729" s="75">
        <f>IF(Observaciones!$F728&gt;0.05*Constantes!$D$18,((Observaciones!$F728-0.05*Constantes!$D$18)^2)/(Observaciones!$F728+0.95*Constantes!$D$18),0)</f>
        <v>0</v>
      </c>
      <c r="G729" s="75">
        <f>MAX(0,H728+Observaciones!$F728-F729-Constantes!$D$13)</f>
        <v>0</v>
      </c>
      <c r="H729" s="75">
        <f>H728+Observaciones!$F728-F729-E729-G729-I728</f>
        <v>28.853900477187882</v>
      </c>
      <c r="I729" s="75">
        <f>MAX(0,(H729-Constantes!$D$14)*(1-EXP(-Constantes!$D$22)))</f>
        <v>4.6174138969309102E-2</v>
      </c>
      <c r="J729" s="75">
        <f t="shared" si="99"/>
        <v>71.290154544265818</v>
      </c>
      <c r="K729" s="75">
        <f>MAX(0,(J729-Constantes!$D$13)*(1-EXP(-Constantes!$D$23)))</f>
        <v>0.21268313300888511</v>
      </c>
      <c r="L729" s="75">
        <f t="shared" si="100"/>
        <v>0.25885727197819419</v>
      </c>
      <c r="M729" s="75">
        <f>0.0526*F729*Observaciones!$F728^1.218</f>
        <v>0</v>
      </c>
      <c r="N729" s="75">
        <f>M729*Constantes!$D$38</f>
        <v>0</v>
      </c>
      <c r="O729" s="75">
        <f t="shared" si="101"/>
        <v>0</v>
      </c>
      <c r="P729" s="15"/>
      <c r="Q729" s="120">
        <v>723</v>
      </c>
      <c r="R729" s="146">
        <f>ETo!$I728*((1-Constantes!$E$19)*ETo!$K728+ETo!$L728)</f>
        <v>2.0141364338379386</v>
      </c>
      <c r="S729" s="121">
        <f>MIN(R729*Constantes!$E$17,0.8*(V728+Observaciones!$F728-T729-U729-Constantes!$D$14))</f>
        <v>1.2536923132936246</v>
      </c>
      <c r="T729" s="121">
        <f>IF(Observaciones!$F728&gt;0.05*Constantes!$E$18,((Observaciones!$F728-0.05*Constantes!$E$18)^2)/(Observaciones!$F728+0.95*Constantes!$E$18),0)</f>
        <v>0</v>
      </c>
      <c r="U729" s="121">
        <f>MAX(0,V728+Observaciones!$F728-T729-Constantes!$D$13)</f>
        <v>0</v>
      </c>
      <c r="V729" s="121">
        <f>V728+Observaciones!$F728-T729-S729-U729-W728</f>
        <v>28.846466736080398</v>
      </c>
      <c r="W729" s="121">
        <f>MAX(0,(V729-Constantes!$D$14)*(1-EXP(-Constantes!$D$22)))</f>
        <v>4.6071796458762512E-2</v>
      </c>
      <c r="X729" s="119">
        <f>X728+(Entradas!$E$19*U729-Y728)/(800*Entradas!$D$44)</f>
        <v>0</v>
      </c>
      <c r="Y729" s="119">
        <f>8000*Entradas!$D$45*X729/Constantes!$E$32</f>
        <v>0</v>
      </c>
      <c r="Z729" s="119">
        <f>10*Escenarios!$E$11*T729</f>
        <v>0</v>
      </c>
      <c r="AA729" s="119">
        <f>10*Escenarios!$E$11*Y729</f>
        <v>0</v>
      </c>
      <c r="AB729" s="119">
        <f>0.001*Observaciones!$F728*Escenarios!$E$9</f>
        <v>0</v>
      </c>
      <c r="AC729" s="119">
        <f>Observaciones!$I728</f>
        <v>0</v>
      </c>
      <c r="AD729" s="119">
        <f>MIN(0.0005*ETo!$M728*Escenarios!$E$9*(AH728/Constantes!$E$27)^(2/3),AH728+Z729+AA729+AB729+AC729)</f>
        <v>3.4905364871940878</v>
      </c>
      <c r="AE729" s="119">
        <f>MIN(Constantes!$E$26*(AH728/Constantes!$E$27)^(2/3),AH728+Z729+AA729+AB729+AC729-AD729)</f>
        <v>11.642832335704812</v>
      </c>
      <c r="AF729" s="119">
        <f>MIN(Entradas!$E$20,AH728+Z729+AA729+AB729+AC729-AD729-AE729)</f>
        <v>1</v>
      </c>
      <c r="AG729" s="119">
        <f>MAX(0,AH728+Z729+AA729+AB729+AC729-AD729-AE729-AF729-Constantes!$E$27)</f>
        <v>0</v>
      </c>
      <c r="AH729" s="119">
        <f t="shared" si="102"/>
        <v>2944.957346372054</v>
      </c>
      <c r="AI729" s="119">
        <f>(Escenarios!$E$11*S729+0.1*AD729)/(Escenarios!$E$12)</f>
        <v>1.2457553844956988</v>
      </c>
      <c r="AJ729" s="119">
        <f>AG729/10/Escenarios!$E$12</f>
        <v>0</v>
      </c>
      <c r="AK729" s="119">
        <f>(Escenarios!$E$11*U729+0.1*AE729)/(Escenarios!$E$12)</f>
        <v>3.3265235244870892E-2</v>
      </c>
      <c r="AL729" s="121">
        <f t="shared" si="103"/>
        <v>77.046268635299569</v>
      </c>
      <c r="AM729" s="121">
        <f>MAX(0,(AL729-Constantes!$D$13)*(1-EXP(-Constantes!$D$23)))</f>
        <v>0.25244351735764253</v>
      </c>
      <c r="AN729" s="121">
        <f>AJ729+W729*Escenarios!$E$11/Escenarios!$E$12+AM729</f>
        <v>0.29785714529556556</v>
      </c>
      <c r="AO729" s="121">
        <f>0.0526*AJ729*Observaciones!$F728^1.218</f>
        <v>0</v>
      </c>
      <c r="AP729" s="121">
        <f>AO729*Constantes!$E$38</f>
        <v>0</v>
      </c>
      <c r="AQ729" s="121">
        <f t="shared" si="104"/>
        <v>0</v>
      </c>
      <c r="AR729" s="15"/>
      <c r="AS729" s="74">
        <v>723</v>
      </c>
      <c r="AT729" s="146">
        <f>ETo!$I728*((1-Constantes!$F$19)*ETo!$K728+ETo!$L728)</f>
        <v>2.0150230838505152</v>
      </c>
      <c r="AU729" s="121">
        <f>MIN(AT729*Constantes!$F$17,0.8*(AX728+Observaciones!$F728-AV729-AW729-Constantes!$D$14))</f>
        <v>1.2571394093591568</v>
      </c>
      <c r="AV729" s="121">
        <f>IF(Observaciones!$F728&gt;0.05*Constantes!$F$18,((Observaciones!$F728-0.05*Constantes!$F$18)^2)/(Observaciones!$F728+0.95*Constantes!$F$18),0)</f>
        <v>0</v>
      </c>
      <c r="AW729" s="121">
        <f>MAX(0,AX728+Observaciones!$F728-AV729-Constantes!$D$13)</f>
        <v>0</v>
      </c>
      <c r="AX729" s="121">
        <f>AX728+Observaciones!$F728-AV729-AU729-AW729-AY728</f>
        <v>28.822618773897265</v>
      </c>
      <c r="AY729" s="121">
        <f>MAX(0,(AX729-Constantes!$D$14)*(1-EXP(-Constantes!$D$22)))</f>
        <v>4.5743474516156124E-2</v>
      </c>
      <c r="AZ729" s="119">
        <f>AZ728+(Entradas!$F$19*AW729-BA728)/(800*Entradas!$D$44)</f>
        <v>0</v>
      </c>
      <c r="BA729" s="119">
        <f>8000*Entradas!$D$45*AZ729/Constantes!$F$32</f>
        <v>0</v>
      </c>
      <c r="BB729" s="119">
        <f>10*Escenarios!$F$11*AV729</f>
        <v>0</v>
      </c>
      <c r="BC729" s="119">
        <f>10*Escenarios!$F$11*BA729</f>
        <v>0</v>
      </c>
      <c r="BD729" s="119">
        <f>0.001*Observaciones!$F728*Escenarios!$F$9</f>
        <v>0</v>
      </c>
      <c r="BE729" s="119">
        <f>Observaciones!$I728</f>
        <v>0</v>
      </c>
      <c r="BF729" s="119">
        <f>MIN(0.0005*ETo!$M728*Escenarios!$F$9*(BJ728/Constantes!$F$27)^(2/3),BJ728+BB729+BE729+BC729+BD729)</f>
        <v>3.3584048498502299</v>
      </c>
      <c r="BG729" s="119">
        <f>MIN(Constantes!$F$26*(BJ728/Constantes!$F$27)^(2/3),BJ728+BB729+BC729+BD729+BE729-BF729)</f>
        <v>11.202101661357</v>
      </c>
      <c r="BH729" s="119">
        <f>MIN(Entradas!$F$20,BJ728+BB729+BC729+BD729+BE729-BF729-BG729)</f>
        <v>1</v>
      </c>
      <c r="BI729" s="119">
        <f>MAX(0,BJ728+BB729+BC729+BD729+BE729-BF729-BG729-BH729-Constantes!$F$27)</f>
        <v>0</v>
      </c>
      <c r="BJ729" s="119">
        <f t="shared" si="105"/>
        <v>333.75915040809122</v>
      </c>
      <c r="BK729" s="119">
        <f>(Escenarios!$F$11*AU729+0.1*BF729)/(Escenarios!$F$12)</f>
        <v>1.1948983141096341</v>
      </c>
      <c r="BL729" s="119">
        <f>BI729/10/Escenarios!$F$12</f>
        <v>0</v>
      </c>
      <c r="BM729" s="119">
        <f>(Escenarios!$F$11*AW729+0.1*BG729)/(Escenarios!$F$12)</f>
        <v>3.2006004746734283E-2</v>
      </c>
      <c r="BN729" s="121">
        <f t="shared" si="106"/>
        <v>78.233508869724716</v>
      </c>
      <c r="BO729" s="121">
        <f>MAX(0,(BN729-Constantes!$D$13)*(1-EXP(-Constantes!$D$23)))</f>
        <v>0.26064438469426882</v>
      </c>
      <c r="BP729" s="121">
        <f>BL729+AY729*Escenarios!$F$11/Escenarios!$F$12+BO729</f>
        <v>0.3037739463809303</v>
      </c>
      <c r="BQ729" s="121">
        <f>0.0526*BL729*Observaciones!$F728^1.218</f>
        <v>0</v>
      </c>
      <c r="BR729" s="121">
        <f>BQ729*Constantes!$F$38</f>
        <v>0</v>
      </c>
      <c r="BS729" s="121">
        <f t="shared" si="107"/>
        <v>0</v>
      </c>
      <c r="BT729" s="15"/>
      <c r="BU729" s="74">
        <v>723</v>
      </c>
      <c r="BV729" s="75">
        <f>0.0526*Observaciones!$F728^2.218</f>
        <v>0</v>
      </c>
      <c r="BW729" s="75">
        <f>IF(Observaciones!$F728&gt;0.05*$CA$7,((Observaciones!$F728-0.05*$CA$7)^2)/(Observaciones!$F728+0.95*$CA$7),0)</f>
        <v>0</v>
      </c>
      <c r="BX729" s="75">
        <f>0.0526*BW729*Observaciones!$F728^1.218</f>
        <v>0</v>
      </c>
      <c r="BY729" s="27"/>
      <c r="BZ729" s="27"/>
      <c r="CA729" s="103"/>
      <c r="CB729" s="37"/>
    </row>
    <row r="730" spans="2:80" s="2" customFormat="1" ht="14.5" x14ac:dyDescent="0.35">
      <c r="B730" s="36"/>
      <c r="C730" s="74">
        <v>724</v>
      </c>
      <c r="D730" s="146">
        <f>ETo!$I729*((1-Constantes!$D$19)*ETo!$K729+ETo!$L729)</f>
        <v>2.0084728654381991</v>
      </c>
      <c r="E730" s="75">
        <f>MIN(D730*Constantes!$D$17,0.8*(H729+Observaciones!$F729-F730-G730-Constantes!$D$14))</f>
        <v>1.2492614545770573</v>
      </c>
      <c r="F730" s="75">
        <f>IF(Observaciones!$F729&gt;0.05*Constantes!$D$18,((Observaciones!$F729-0.05*Constantes!$D$18)^2)/(Observaciones!$F729+0.95*Constantes!$D$18),0)</f>
        <v>0</v>
      </c>
      <c r="G730" s="75">
        <f>MAX(0,H729+Observaciones!$F729-F730-Constantes!$D$13)</f>
        <v>0</v>
      </c>
      <c r="H730" s="75">
        <f>H729+Observaciones!$F729-F730-E730-G730-I729</f>
        <v>27.558464883641516</v>
      </c>
      <c r="I730" s="75">
        <f>MAX(0,(H730-Constantes!$D$14)*(1-EXP(-Constantes!$D$22)))</f>
        <v>2.8339494343135669E-2</v>
      </c>
      <c r="J730" s="75">
        <f t="shared" si="99"/>
        <v>71.077471411256937</v>
      </c>
      <c r="K730" s="75">
        <f>MAX(0,(J730-Constantes!$D$13)*(1-EXP(-Constantes!$D$23)))</f>
        <v>0.2112140232971608</v>
      </c>
      <c r="L730" s="75">
        <f t="shared" si="100"/>
        <v>0.23955351764029648</v>
      </c>
      <c r="M730" s="75">
        <f>0.0526*F730*Observaciones!$F729^1.218</f>
        <v>0</v>
      </c>
      <c r="N730" s="75">
        <f>M730*Constantes!$D$38</f>
        <v>0</v>
      </c>
      <c r="O730" s="75">
        <f t="shared" si="101"/>
        <v>0</v>
      </c>
      <c r="P730" s="15"/>
      <c r="Q730" s="120">
        <v>724</v>
      </c>
      <c r="R730" s="146">
        <f>ETo!$I729*((1-Constantes!$E$19)*ETo!$K729+ETo!$L729)</f>
        <v>2.0087507662815733</v>
      </c>
      <c r="S730" s="121">
        <f>MIN(R730*Constantes!$E$17,0.8*(V729+Observaciones!$F729-T730-U730-Constantes!$D$14))</f>
        <v>1.2503400229999111</v>
      </c>
      <c r="T730" s="121">
        <f>IF(Observaciones!$F729&gt;0.05*Constantes!$E$18,((Observaciones!$F729-0.05*Constantes!$E$18)^2)/(Observaciones!$F729+0.95*Constantes!$E$18),0)</f>
        <v>0</v>
      </c>
      <c r="U730" s="121">
        <f>MAX(0,V729+Observaciones!$F729-T730-Constantes!$D$13)</f>
        <v>0</v>
      </c>
      <c r="V730" s="121">
        <f>V729+Observaciones!$F729-T730-S730-U730-W729</f>
        <v>27.550054916621725</v>
      </c>
      <c r="W730" s="121">
        <f>MAX(0,(V730-Constantes!$D$14)*(1-EXP(-Constantes!$D$22)))</f>
        <v>2.8223711841973108E-2</v>
      </c>
      <c r="X730" s="119">
        <f>X729+(Entradas!$E$19*U730-Y729)/(800*Entradas!$D$44)</f>
        <v>0</v>
      </c>
      <c r="Y730" s="119">
        <f>8000*Entradas!$D$45*X730/Constantes!$E$32</f>
        <v>0</v>
      </c>
      <c r="Z730" s="119">
        <f>10*Escenarios!$E$11*T730</f>
        <v>0</v>
      </c>
      <c r="AA730" s="119">
        <f>10*Escenarios!$E$11*Y730</f>
        <v>0</v>
      </c>
      <c r="AB730" s="119">
        <f>0.001*Observaciones!$F729*Escenarios!$E$9</f>
        <v>0</v>
      </c>
      <c r="AC730" s="119">
        <f>Observaciones!$I729</f>
        <v>0</v>
      </c>
      <c r="AD730" s="119">
        <f>MIN(0.0005*ETo!$M729*Escenarios!$E$9*(AH729/Constantes!$E$27)^(2/3),AH729+Z730+AA730+AB730+AC730)</f>
        <v>3.4685158002436518</v>
      </c>
      <c r="AE730" s="119">
        <f>MIN(Constantes!$E$26*(AH729/Constantes!$E$27)^(2/3),AH729+Z730+AA730+AB730+AC730-AD730)</f>
        <v>11.600503542725129</v>
      </c>
      <c r="AF730" s="119">
        <f>MIN(Entradas!$E$20,AH729+Z730+AA730+AB730+AC730-AD730-AE730)</f>
        <v>1</v>
      </c>
      <c r="AG730" s="119">
        <f>MAX(0,AH729+Z730+AA730+AB730+AC730-AD730-AE730-AF730-Constantes!$E$27)</f>
        <v>0</v>
      </c>
      <c r="AH730" s="119">
        <f t="shared" si="102"/>
        <v>2928.8883270290853</v>
      </c>
      <c r="AI730" s="119">
        <f>(Escenarios!$E$11*S730+0.1*AD730)/(Escenarios!$E$12)</f>
        <v>1.2423880678148942</v>
      </c>
      <c r="AJ730" s="119">
        <f>AG730/10/Escenarios!$E$12</f>
        <v>0</v>
      </c>
      <c r="AK730" s="119">
        <f>(Escenarios!$E$11*U730+0.1*AE730)/(Escenarios!$E$12)</f>
        <v>3.3144295836357508E-2</v>
      </c>
      <c r="AL730" s="121">
        <f t="shared" si="103"/>
        <v>76.826969413778272</v>
      </c>
      <c r="AM730" s="121">
        <f>MAX(0,(AL730-Constantes!$D$13)*(1-EXP(-Constantes!$D$23)))</f>
        <v>0.25092870698432973</v>
      </c>
      <c r="AN730" s="121">
        <f>AJ730+W730*Escenarios!$E$11/Escenarios!$E$12+AM730</f>
        <v>0.2787492229428461</v>
      </c>
      <c r="AO730" s="121">
        <f>0.0526*AJ730*Observaciones!$F729^1.218</f>
        <v>0</v>
      </c>
      <c r="AP730" s="121">
        <f>AO730*Constantes!$E$38</f>
        <v>0</v>
      </c>
      <c r="AQ730" s="121">
        <f t="shared" si="104"/>
        <v>0</v>
      </c>
      <c r="AR730" s="15"/>
      <c r="AS730" s="74">
        <v>724</v>
      </c>
      <c r="AT730" s="146">
        <f>ETo!$I729*((1-Constantes!$F$19)*ETo!$K729+ETo!$L729)</f>
        <v>2.0096349962377644</v>
      </c>
      <c r="AU730" s="121">
        <f>MIN(AT730*Constantes!$F$17,0.8*(AX729+Observaciones!$F729-AV730-AW730-Constantes!$D$14))</f>
        <v>1.2537778710555234</v>
      </c>
      <c r="AV730" s="121">
        <f>IF(Observaciones!$F729&gt;0.05*Constantes!$F$18,((Observaciones!$F729-0.05*Constantes!$F$18)^2)/(Observaciones!$F729+0.95*Constantes!$F$18),0)</f>
        <v>0</v>
      </c>
      <c r="AW730" s="121">
        <f>MAX(0,AX729+Observaciones!$F729-AV730-Constantes!$D$13)</f>
        <v>0</v>
      </c>
      <c r="AX730" s="121">
        <f>AX729+Observaciones!$F729-AV730-AU730-AW730-AY729</f>
        <v>27.523097428325585</v>
      </c>
      <c r="AY730" s="121">
        <f>MAX(0,(AX730-Constantes!$D$14)*(1-EXP(-Constantes!$D$22)))</f>
        <v>2.7852580134483326E-2</v>
      </c>
      <c r="AZ730" s="119">
        <f>AZ729+(Entradas!$F$19*AW730-BA729)/(800*Entradas!$D$44)</f>
        <v>0</v>
      </c>
      <c r="BA730" s="119">
        <f>8000*Entradas!$D$45*AZ730/Constantes!$F$32</f>
        <v>0</v>
      </c>
      <c r="BB730" s="119">
        <f>10*Escenarios!$F$11*AV730</f>
        <v>0</v>
      </c>
      <c r="BC730" s="119">
        <f>10*Escenarios!$F$11*BA730</f>
        <v>0</v>
      </c>
      <c r="BD730" s="119">
        <f>0.001*Observaciones!$F729*Escenarios!$F$9</f>
        <v>0</v>
      </c>
      <c r="BE730" s="119">
        <f>Observaciones!$I729</f>
        <v>0</v>
      </c>
      <c r="BF730" s="119">
        <f>MIN(0.0005*ETo!$M729*Escenarios!$F$9*(BJ729/Constantes!$F$27)^(2/3),BJ729+BB730+BE730+BC730+BD730)</f>
        <v>3.2491751023061828</v>
      </c>
      <c r="BG730" s="119">
        <f>MIN(Constantes!$F$26*(BJ729/Constantes!$F$27)^(2/3),BJ729+BB730+BC730+BD730+BE730-BF730)</f>
        <v>10.866915261735123</v>
      </c>
      <c r="BH730" s="119">
        <f>MIN(Entradas!$F$20,BJ729+BB730+BC730+BD730+BE730-BF730-BG730)</f>
        <v>1</v>
      </c>
      <c r="BI730" s="119">
        <f>MAX(0,BJ729+BB730+BC730+BD730+BE730-BF730-BG730-BH730-Constantes!$F$27)</f>
        <v>0</v>
      </c>
      <c r="BJ730" s="119">
        <f t="shared" si="105"/>
        <v>318.64306004404989</v>
      </c>
      <c r="BK730" s="119">
        <f>(Escenarios!$F$11*AU730+0.1*BF730)/(Escenarios!$F$12)</f>
        <v>1.1914167787160828</v>
      </c>
      <c r="BL730" s="119">
        <f>BI730/10/Escenarios!$F$12</f>
        <v>0</v>
      </c>
      <c r="BM730" s="119">
        <f>(Escenarios!$F$11*AW730+0.1*BG730)/(Escenarios!$F$12)</f>
        <v>3.1048329319243211E-2</v>
      </c>
      <c r="BN730" s="121">
        <f t="shared" si="106"/>
        <v>78.00391281434969</v>
      </c>
      <c r="BO730" s="121">
        <f>MAX(0,(BN730-Constantes!$D$13)*(1-EXP(-Constantes!$D$23)))</f>
        <v>0.25905844889412727</v>
      </c>
      <c r="BP730" s="121">
        <f>BL730+AY730*Escenarios!$F$11/Escenarios!$F$12+BO730</f>
        <v>0.28531945302092582</v>
      </c>
      <c r="BQ730" s="121">
        <f>0.0526*BL730*Observaciones!$F729^1.218</f>
        <v>0</v>
      </c>
      <c r="BR730" s="121">
        <f>BQ730*Constantes!$F$38</f>
        <v>0</v>
      </c>
      <c r="BS730" s="121">
        <f t="shared" si="107"/>
        <v>0</v>
      </c>
      <c r="BT730" s="15"/>
      <c r="BU730" s="74">
        <v>724</v>
      </c>
      <c r="BV730" s="75">
        <f>0.0526*Observaciones!$F729^2.218</f>
        <v>0</v>
      </c>
      <c r="BW730" s="75">
        <f>IF(Observaciones!$F729&gt;0.05*$CA$7,((Observaciones!$F729-0.05*$CA$7)^2)/(Observaciones!$F729+0.95*$CA$7),0)</f>
        <v>0</v>
      </c>
      <c r="BX730" s="75">
        <f>0.0526*BW730*Observaciones!$F729^1.218</f>
        <v>0</v>
      </c>
      <c r="BY730" s="27"/>
      <c r="BZ730" s="27"/>
      <c r="CA730" s="103"/>
      <c r="CB730" s="37"/>
    </row>
    <row r="731" spans="2:80" s="2" customFormat="1" ht="14.5" x14ac:dyDescent="0.35">
      <c r="B731" s="36"/>
      <c r="C731" s="74">
        <v>725</v>
      </c>
      <c r="D731" s="146">
        <f>ETo!$I730*((1-Constantes!$D$19)*ETo!$K730+ETo!$L730)</f>
        <v>2.051486495848982</v>
      </c>
      <c r="E731" s="75">
        <f>MIN(D731*Constantes!$D$17,0.8*(H730+Observaciones!$F730-F731-G731-Constantes!$D$14))</f>
        <v>1.2760157470637974</v>
      </c>
      <c r="F731" s="75">
        <f>IF(Observaciones!$F730&gt;0.05*Constantes!$D$18,((Observaciones!$F730-0.05*Constantes!$D$18)^2)/(Observaciones!$F730+0.95*Constantes!$D$18),0)</f>
        <v>0</v>
      </c>
      <c r="G731" s="75">
        <f>MAX(0,H730+Observaciones!$F730-F731-Constantes!$D$13)</f>
        <v>0</v>
      </c>
      <c r="H731" s="75">
        <f>H730+Observaciones!$F730-F731-E731-G731-I730</f>
        <v>26.854109642234583</v>
      </c>
      <c r="I731" s="75">
        <f>MAX(0,(H731-Constantes!$D$14)*(1-EXP(-Constantes!$D$22)))</f>
        <v>1.8642427593035103E-2</v>
      </c>
      <c r="J731" s="75">
        <f t="shared" si="99"/>
        <v>70.866257387959777</v>
      </c>
      <c r="K731" s="75">
        <f>MAX(0,(J731-Constantes!$D$13)*(1-EXP(-Constantes!$D$23)))</f>
        <v>0.20975506146747366</v>
      </c>
      <c r="L731" s="75">
        <f t="shared" si="100"/>
        <v>0.22839748906050877</v>
      </c>
      <c r="M731" s="75">
        <f>0.0526*F731*Observaciones!$F730^1.218</f>
        <v>0</v>
      </c>
      <c r="N731" s="75">
        <f>M731*Constantes!$D$38</f>
        <v>0</v>
      </c>
      <c r="O731" s="75">
        <f t="shared" si="101"/>
        <v>0</v>
      </c>
      <c r="P731" s="15"/>
      <c r="Q731" s="120">
        <v>725</v>
      </c>
      <c r="R731" s="146">
        <f>ETo!$I730*((1-Constantes!$E$19)*ETo!$K730+ETo!$L730)</f>
        <v>2.0517704450362646</v>
      </c>
      <c r="S731" s="121">
        <f>MIN(R731*Constantes!$E$17,0.8*(V730+Observaciones!$F730-T731-U731-Constantes!$D$14))</f>
        <v>1.2771174744520688</v>
      </c>
      <c r="T731" s="121">
        <f>IF(Observaciones!$F730&gt;0.05*Constantes!$E$18,((Observaciones!$F730-0.05*Constantes!$E$18)^2)/(Observaciones!$F730+0.95*Constantes!$E$18),0)</f>
        <v>0</v>
      </c>
      <c r="U731" s="121">
        <f>MAX(0,V730+Observaciones!$F730-T731-Constantes!$D$13)</f>
        <v>0</v>
      </c>
      <c r="V731" s="121">
        <f>V730+Observaciones!$F730-T731-S731-U731-W730</f>
        <v>26.844713730327683</v>
      </c>
      <c r="W731" s="121">
        <f>MAX(0,(V731-Constantes!$D$14)*(1-EXP(-Constantes!$D$22)))</f>
        <v>1.8513071297258449E-2</v>
      </c>
      <c r="X731" s="119">
        <f>X730+(Entradas!$E$19*U731-Y730)/(800*Entradas!$D$44)</f>
        <v>0</v>
      </c>
      <c r="Y731" s="119">
        <f>8000*Entradas!$D$45*X731/Constantes!$E$32</f>
        <v>0</v>
      </c>
      <c r="Z731" s="119">
        <f>10*Escenarios!$E$11*T731</f>
        <v>0</v>
      </c>
      <c r="AA731" s="119">
        <f>10*Escenarios!$E$11*Y731</f>
        <v>0</v>
      </c>
      <c r="AB731" s="119">
        <f>0.001*Observaciones!$F730*Escenarios!$E$9</f>
        <v>2.9999999999999996</v>
      </c>
      <c r="AC731" s="119">
        <f>Observaciones!$I730</f>
        <v>0</v>
      </c>
      <c r="AD731" s="119">
        <f>MIN(0.0005*ETo!$M730*Escenarios!$E$9*(AH730/Constantes!$E$27)^(2/3),AH730+Z731+AA731+AB731+AC731)</f>
        <v>3.5300916746123416</v>
      </c>
      <c r="AE731" s="119">
        <f>MIN(Constantes!$E$26*(AH730/Constantes!$E$27)^(2/3),AH730+Z731+AA731+AB731+AC731-AD731)</f>
        <v>11.558266677466534</v>
      </c>
      <c r="AF731" s="119">
        <f>MIN(Entradas!$E$20,AH730+Z731+AA731+AB731+AC731-AD731-AE731)</f>
        <v>1</v>
      </c>
      <c r="AG731" s="119">
        <f>MAX(0,AH730+Z731+AA731+AB731+AC731-AD731-AE731-AF731-Constantes!$E$27)</f>
        <v>0</v>
      </c>
      <c r="AH731" s="119">
        <f t="shared" si="102"/>
        <v>2915.7999686770063</v>
      </c>
      <c r="AI731" s="119">
        <f>(Escenarios!$E$11*S731+0.1*AD731)/(Escenarios!$E$12)</f>
        <v>1.2689589153159315</v>
      </c>
      <c r="AJ731" s="119">
        <f>AG731/10/Escenarios!$E$12</f>
        <v>0</v>
      </c>
      <c r="AK731" s="119">
        <f>(Escenarios!$E$11*U731+0.1*AE731)/(Escenarios!$E$12)</f>
        <v>3.3023619078475813E-2</v>
      </c>
      <c r="AL731" s="121">
        <f t="shared" si="103"/>
        <v>76.609064325872424</v>
      </c>
      <c r="AM731" s="121">
        <f>MAX(0,(AL731-Constantes!$D$13)*(1-EXP(-Constantes!$D$23)))</f>
        <v>0.24942352659532699</v>
      </c>
      <c r="AN731" s="121">
        <f>AJ731+W731*Escenarios!$E$11/Escenarios!$E$12+AM731</f>
        <v>0.26767212544548175</v>
      </c>
      <c r="AO731" s="121">
        <f>0.0526*AJ731*Observaciones!$F730^1.218</f>
        <v>0</v>
      </c>
      <c r="AP731" s="121">
        <f>AO731*Constantes!$E$38</f>
        <v>0</v>
      </c>
      <c r="AQ731" s="121">
        <f t="shared" si="104"/>
        <v>0</v>
      </c>
      <c r="AR731" s="15"/>
      <c r="AS731" s="74">
        <v>725</v>
      </c>
      <c r="AT731" s="146">
        <f>ETo!$I730*((1-Constantes!$F$19)*ETo!$K730+ETo!$L730)</f>
        <v>2.0526739197230719</v>
      </c>
      <c r="AU731" s="121">
        <f>MIN(AT731*Constantes!$F$17,0.8*(AX730+Observaciones!$F730-AV731-AW731-Constantes!$D$14))</f>
        <v>1.2806291400476295</v>
      </c>
      <c r="AV731" s="121">
        <f>IF(Observaciones!$F730&gt;0.05*Constantes!$F$18,((Observaciones!$F730-0.05*Constantes!$F$18)^2)/(Observaciones!$F730+0.95*Constantes!$F$18),0)</f>
        <v>0</v>
      </c>
      <c r="AW731" s="121">
        <f>MAX(0,AX730+Observaciones!$F730-AV731-Constantes!$D$13)</f>
        <v>0</v>
      </c>
      <c r="AX731" s="121">
        <f>AX730+Observaciones!$F730-AV731-AU731-AW731-AY730</f>
        <v>26.814615708143474</v>
      </c>
      <c r="AY731" s="121">
        <f>MAX(0,(AX731-Constantes!$D$14)*(1-EXP(-Constantes!$D$22)))</f>
        <v>1.8098702931683017E-2</v>
      </c>
      <c r="AZ731" s="119">
        <f>AZ730+(Entradas!$F$19*AW731-BA730)/(800*Entradas!$D$44)</f>
        <v>0</v>
      </c>
      <c r="BA731" s="119">
        <f>8000*Entradas!$D$45*AZ731/Constantes!$F$32</f>
        <v>0</v>
      </c>
      <c r="BB731" s="119">
        <f>10*Escenarios!$F$11*AV731</f>
        <v>0</v>
      </c>
      <c r="BC731" s="119">
        <f>10*Escenarios!$F$11*BA731</f>
        <v>0</v>
      </c>
      <c r="BD731" s="119">
        <f>0.001*Observaciones!$F730*Escenarios!$F$9</f>
        <v>11.999999999999998</v>
      </c>
      <c r="BE731" s="119">
        <f>Observaciones!$I730</f>
        <v>0</v>
      </c>
      <c r="BF731" s="119">
        <f>MIN(0.0005*ETo!$M730*Escenarios!$F$9*(BJ730/Constantes!$F$27)^(2/3),BJ730+BB731+BE731+BC731+BD731)</f>
        <v>3.2179582795170369</v>
      </c>
      <c r="BG731" s="119">
        <f>MIN(Constantes!$F$26*(BJ730/Constantes!$F$27)^(2/3),BJ730+BB731+BC731+BD731+BE731-BF731)</f>
        <v>10.536275932750041</v>
      </c>
      <c r="BH731" s="119">
        <f>MIN(Entradas!$F$20,BJ730+BB731+BC731+BD731+BE731-BF731-BG731)</f>
        <v>1</v>
      </c>
      <c r="BI731" s="119">
        <f>MAX(0,BJ730+BB731+BC731+BD731+BE731-BF731-BG731-BH731-Constantes!$F$27)</f>
        <v>0</v>
      </c>
      <c r="BJ731" s="119">
        <f t="shared" si="105"/>
        <v>315.88882583178281</v>
      </c>
      <c r="BK731" s="119">
        <f>(Escenarios!$F$11*AU731+0.1*BF731)/(Escenarios!$F$12)</f>
        <v>1.2166444985578135</v>
      </c>
      <c r="BL731" s="119">
        <f>BI731/10/Escenarios!$F$12</f>
        <v>0</v>
      </c>
      <c r="BM731" s="119">
        <f>(Escenarios!$F$11*AW731+0.1*BG731)/(Escenarios!$F$12)</f>
        <v>3.0103645522142973E-2</v>
      </c>
      <c r="BN731" s="121">
        <f t="shared" si="106"/>
        <v>77.774958010977713</v>
      </c>
      <c r="BO731" s="121">
        <f>MAX(0,(BN731-Constantes!$D$13)*(1-EXP(-Constantes!$D$23)))</f>
        <v>0.25747694254512277</v>
      </c>
      <c r="BP731" s="121">
        <f>BL731+AY731*Escenarios!$F$11/Escenarios!$F$12+BO731</f>
        <v>0.27454143388070962</v>
      </c>
      <c r="BQ731" s="121">
        <f>0.0526*BL731*Observaciones!$F730^1.218</f>
        <v>0</v>
      </c>
      <c r="BR731" s="121">
        <f>BQ731*Constantes!$F$38</f>
        <v>0</v>
      </c>
      <c r="BS731" s="121">
        <f t="shared" si="107"/>
        <v>0</v>
      </c>
      <c r="BT731" s="15"/>
      <c r="BU731" s="74">
        <v>725</v>
      </c>
      <c r="BV731" s="75">
        <f>0.0526*Observaciones!$F730^2.218</f>
        <v>1.6940460723560119E-2</v>
      </c>
      <c r="BW731" s="75">
        <f>IF(Observaciones!$F730&gt;0.05*$CA$7,((Observaciones!$F730-0.05*$CA$7)^2)/(Observaciones!$F730+0.95*$CA$7),0)</f>
        <v>0</v>
      </c>
      <c r="BX731" s="75">
        <f>0.0526*BW731*Observaciones!$F730^1.218</f>
        <v>0</v>
      </c>
      <c r="BY731" s="27"/>
      <c r="BZ731" s="27"/>
      <c r="CA731" s="103"/>
      <c r="CB731" s="37"/>
    </row>
    <row r="732" spans="2:80" s="2" customFormat="1" ht="14.5" x14ac:dyDescent="0.35">
      <c r="B732" s="36"/>
      <c r="C732" s="74">
        <v>726</v>
      </c>
      <c r="D732" s="146">
        <f>ETo!$I731*((1-Constantes!$D$19)*ETo!$K731+ETo!$L731)</f>
        <v>2.1320723859023465</v>
      </c>
      <c r="E732" s="75">
        <f>MIN(D732*Constantes!$D$17,0.8*(H731+Observaciones!$F731-F732-G732-Constantes!$D$14))</f>
        <v>1.3261398229021277</v>
      </c>
      <c r="F732" s="75">
        <f>IF(Observaciones!$F731&gt;0.05*Constantes!$D$18,((Observaciones!$F731-0.05*Constantes!$D$18)^2)/(Observaciones!$F731+0.95*Constantes!$D$18),0)</f>
        <v>1.3976307271161132E-2</v>
      </c>
      <c r="G732" s="75">
        <f>MAX(0,H731+Observaciones!$F731-F732-Constantes!$D$13)</f>
        <v>0</v>
      </c>
      <c r="H732" s="75">
        <f>H731+Observaciones!$F731-F732-E732-G732-I731</f>
        <v>30.395351084468256</v>
      </c>
      <c r="I732" s="75">
        <f>MAX(0,(H732-Constantes!$D$14)*(1-EXP(-Constantes!$D$22)))</f>
        <v>6.7395744988628936E-2</v>
      </c>
      <c r="J732" s="75">
        <f t="shared" si="99"/>
        <v>70.656502326492301</v>
      </c>
      <c r="K732" s="75">
        <f>MAX(0,(J732-Constantes!$D$13)*(1-EXP(-Constantes!$D$23)))</f>
        <v>0.20830617742328225</v>
      </c>
      <c r="L732" s="75">
        <f t="shared" si="100"/>
        <v>0.28967822968307233</v>
      </c>
      <c r="M732" s="75">
        <f>0.0526*F732*Observaciones!$F731^1.218</f>
        <v>5.0937427709871882E-3</v>
      </c>
      <c r="N732" s="75">
        <f>M732*Constantes!$D$38</f>
        <v>2.296307016230755E-5</v>
      </c>
      <c r="O732" s="75">
        <f t="shared" si="101"/>
        <v>7.9270955872074707</v>
      </c>
      <c r="P732" s="15"/>
      <c r="Q732" s="120">
        <v>726</v>
      </c>
      <c r="R732" s="146">
        <f>ETo!$I731*((1-Constantes!$E$19)*ETo!$K731+ETo!$L731)</f>
        <v>2.1323674739205565</v>
      </c>
      <c r="S732" s="121">
        <f>MIN(R732*Constantes!$E$17,0.8*(V731+Observaciones!$F731-T732-U732-Constantes!$D$14))</f>
        <v>1.3272848185748309</v>
      </c>
      <c r="T732" s="121">
        <f>IF(Observaciones!$F731&gt;0.05*Constantes!$E$18,((Observaciones!$F731-0.05*Constantes!$E$18)^2)/(Observaciones!$F731+0.95*Constantes!$E$18),0)</f>
        <v>1.3575528468559016E-2</v>
      </c>
      <c r="U732" s="121">
        <f>MAX(0,V731+Observaciones!$F731-T732-Constantes!$D$13)</f>
        <v>0</v>
      </c>
      <c r="V732" s="121">
        <f>V731+Observaciones!$F731-T732-S732-U732-W731</f>
        <v>30.385340311987033</v>
      </c>
      <c r="W732" s="121">
        <f>MAX(0,(V732-Constantes!$D$14)*(1-EXP(-Constantes!$D$22)))</f>
        <v>6.7257923725630178E-2</v>
      </c>
      <c r="X732" s="119">
        <f>X731+(Entradas!$E$19*U732-Y731)/(800*Entradas!$D$44)</f>
        <v>0</v>
      </c>
      <c r="Y732" s="119">
        <f>8000*Entradas!$D$45*X732/Constantes!$E$32</f>
        <v>0</v>
      </c>
      <c r="Z732" s="119">
        <f>10*Escenarios!$E$11*T732</f>
        <v>4.6835573216528603</v>
      </c>
      <c r="AA732" s="119">
        <f>10*Escenarios!$E$11*Y732</f>
        <v>0</v>
      </c>
      <c r="AB732" s="119">
        <f>0.001*Observaciones!$F731*Escenarios!$E$9</f>
        <v>24.500000000000004</v>
      </c>
      <c r="AC732" s="119">
        <f>Observaciones!$I731</f>
        <v>0</v>
      </c>
      <c r="AD732" s="119">
        <f>MIN(0.0005*ETo!$M731*Escenarios!$E$9*(AH731/Constantes!$E$27)^(2/3),AH731+Z732+AA732+AB732+AC732)</f>
        <v>3.6577916179151231</v>
      </c>
      <c r="AE732" s="119">
        <f>MIN(Constantes!$E$26*(AH731/Constantes!$E$27)^(2/3),AH731+Z732+AA732+AB732+AC732-AD732)</f>
        <v>11.52380727083807</v>
      </c>
      <c r="AF732" s="119">
        <f>MIN(Entradas!$E$20,AH731+Z732+AA732+AB732+AC732-AD732-AE732)</f>
        <v>1</v>
      </c>
      <c r="AG732" s="119">
        <f>MAX(0,AH731+Z732+AA732+AB732+AC732-AD732-AE732-AF732-Constantes!$E$27)</f>
        <v>0</v>
      </c>
      <c r="AH732" s="119">
        <f t="shared" si="102"/>
        <v>2928.8019271099056</v>
      </c>
      <c r="AI732" s="119">
        <f>(Escenarios!$E$11*S732+0.1*AD732)/(Escenarios!$E$12)</f>
        <v>1.3187744400749479</v>
      </c>
      <c r="AJ732" s="119">
        <f>AG732/10/Escenarios!$E$12</f>
        <v>0</v>
      </c>
      <c r="AK732" s="119">
        <f>(Escenarios!$E$11*U732+0.1*AE732)/(Escenarios!$E$12)</f>
        <v>3.2925163630965919E-2</v>
      </c>
      <c r="AL732" s="121">
        <f t="shared" si="103"/>
        <v>76.392565962908066</v>
      </c>
      <c r="AM732" s="121">
        <f>MAX(0,(AL732-Constantes!$D$13)*(1-EXP(-Constantes!$D$23)))</f>
        <v>0.24792806316527644</v>
      </c>
      <c r="AN732" s="121">
        <f>AJ732+W732*Escenarios!$E$11/Escenarios!$E$12+AM732</f>
        <v>0.31422515940911189</v>
      </c>
      <c r="AO732" s="121">
        <f>0.0526*AJ732*Observaciones!$F731^1.218</f>
        <v>0</v>
      </c>
      <c r="AP732" s="121">
        <f>AO732*Constantes!$E$38</f>
        <v>0</v>
      </c>
      <c r="AQ732" s="121">
        <f t="shared" si="104"/>
        <v>0</v>
      </c>
      <c r="AR732" s="15"/>
      <c r="AS732" s="74">
        <v>726</v>
      </c>
      <c r="AT732" s="146">
        <f>ETo!$I731*((1-Constantes!$F$19)*ETo!$K731+ETo!$L731)</f>
        <v>2.1333063903421343</v>
      </c>
      <c r="AU732" s="121">
        <f>MIN(AT732*Constantes!$F$17,0.8*(AX731+Observaciones!$F731-AV732-AW732-Constantes!$D$14))</f>
        <v>1.3309343982362933</v>
      </c>
      <c r="AV732" s="121">
        <f>IF(Observaciones!$F731&gt;0.05*Constantes!$F$18,((Observaciones!$F731-0.05*Constantes!$F$18)^2)/(Observaciones!$F731+0.95*Constantes!$F$18),0)</f>
        <v>1.2343660915408795E-2</v>
      </c>
      <c r="AW732" s="121">
        <f>MAX(0,AX731+Observaciones!$F731-AV732-Constantes!$D$13)</f>
        <v>0</v>
      </c>
      <c r="AX732" s="121">
        <f>AX731+Observaciones!$F731-AV732-AU732-AW732-AY731</f>
        <v>30.353238946060088</v>
      </c>
      <c r="AY732" s="121">
        <f>MAX(0,(AX732-Constantes!$D$14)*(1-EXP(-Constantes!$D$22)))</f>
        <v>6.6815974734747124E-2</v>
      </c>
      <c r="AZ732" s="119">
        <f>AZ731+(Entradas!$F$19*AW732-BA731)/(800*Entradas!$D$44)</f>
        <v>0</v>
      </c>
      <c r="BA732" s="119">
        <f>8000*Entradas!$D$45*AZ732/Constantes!$F$32</f>
        <v>0</v>
      </c>
      <c r="BB732" s="119">
        <f>10*Escenarios!$F$11*AV732</f>
        <v>4.073408102084902</v>
      </c>
      <c r="BC732" s="119">
        <f>10*Escenarios!$F$11*BA732</f>
        <v>0</v>
      </c>
      <c r="BD732" s="119">
        <f>0.001*Observaciones!$F731*Escenarios!$F$9</f>
        <v>98.000000000000014</v>
      </c>
      <c r="BE732" s="119">
        <f>Observaciones!$I731</f>
        <v>0</v>
      </c>
      <c r="BF732" s="119">
        <f>MIN(0.0005*ETo!$M731*Escenarios!$F$9*(BJ731/Constantes!$F$27)^(2/3),BJ731+BB732+BE732+BC732+BD732)</f>
        <v>3.3250382280071569</v>
      </c>
      <c r="BG732" s="119">
        <f>MIN(Constantes!$F$26*(BJ731/Constantes!$F$27)^(2/3),BJ731+BB732+BC732+BD732+BE732-BF732)</f>
        <v>10.475473649196964</v>
      </c>
      <c r="BH732" s="119">
        <f>MIN(Entradas!$F$20,BJ731+BB732+BC732+BD732+BE732-BF732-BG732)</f>
        <v>1</v>
      </c>
      <c r="BI732" s="119">
        <f>MAX(0,BJ731+BB732+BC732+BD732+BE732-BF732-BG732-BH732-Constantes!$F$27)</f>
        <v>0</v>
      </c>
      <c r="BJ732" s="119">
        <f t="shared" si="105"/>
        <v>403.16172205666362</v>
      </c>
      <c r="BK732" s="119">
        <f>(Escenarios!$F$11*AU732+0.1*BF732)/(Escenarios!$F$12)</f>
        <v>1.26438111327424</v>
      </c>
      <c r="BL732" s="119">
        <f>BI732/10/Escenarios!$F$12</f>
        <v>0</v>
      </c>
      <c r="BM732" s="119">
        <f>(Escenarios!$F$11*AW732+0.1*BG732)/(Escenarios!$F$12)</f>
        <v>2.9929924711991327E-2</v>
      </c>
      <c r="BN732" s="121">
        <f t="shared" si="106"/>
        <v>77.547410993144581</v>
      </c>
      <c r="BO732" s="121">
        <f>MAX(0,(BN732-Constantes!$D$13)*(1-EXP(-Constantes!$D$23)))</f>
        <v>0.25590516048115153</v>
      </c>
      <c r="BP732" s="121">
        <f>BL732+AY732*Escenarios!$F$11/Escenarios!$F$12+BO732</f>
        <v>0.31890307951677022</v>
      </c>
      <c r="BQ732" s="121">
        <f>0.0526*BL732*Observaciones!$F731^1.218</f>
        <v>0</v>
      </c>
      <c r="BR732" s="121">
        <f>BQ732*Constantes!$F$38</f>
        <v>0</v>
      </c>
      <c r="BS732" s="121">
        <f t="shared" si="107"/>
        <v>0</v>
      </c>
      <c r="BT732" s="15"/>
      <c r="BU732" s="74">
        <v>726</v>
      </c>
      <c r="BV732" s="75">
        <f>0.0526*Observaciones!$F731^2.218</f>
        <v>1.7858322011378938</v>
      </c>
      <c r="BW732" s="75">
        <f>IF(Observaciones!$F731&gt;0.05*$CA$7,((Observaciones!$F731-0.05*$CA$7)^2)/(Observaciones!$F731+0.95*$CA$7),0)</f>
        <v>0.26550712123033893</v>
      </c>
      <c r="BX732" s="75">
        <f>0.0526*BW732*Observaciones!$F731^1.218</f>
        <v>9.6765544229502357E-2</v>
      </c>
      <c r="BY732" s="27"/>
      <c r="BZ732" s="27"/>
      <c r="CA732" s="103"/>
      <c r="CB732" s="37"/>
    </row>
    <row r="733" spans="2:80" s="2" customFormat="1" ht="14.5" x14ac:dyDescent="0.35">
      <c r="B733" s="36"/>
      <c r="C733" s="74">
        <v>727</v>
      </c>
      <c r="D733" s="146">
        <f>ETo!$I732*((1-Constantes!$D$19)*ETo!$K732+ETo!$L732)</f>
        <v>2.0514597288853889</v>
      </c>
      <c r="E733" s="75">
        <f>MIN(D733*Constantes!$D$17,0.8*(H732+Observaciones!$F732-F733-G733-Constantes!$D$14))</f>
        <v>1.2759990981279574</v>
      </c>
      <c r="F733" s="75">
        <f>IF(Observaciones!$F732&gt;0.05*Constantes!$D$18,((Observaciones!$F732-0.05*Constantes!$D$18)^2)/(Observaciones!$F732+0.95*Constantes!$D$18),0)</f>
        <v>0</v>
      </c>
      <c r="G733" s="75">
        <f>MAX(0,H732+Observaciones!$F732-F733-Constantes!$D$13)</f>
        <v>0</v>
      </c>
      <c r="H733" s="75">
        <f>H732+Observaciones!$F732-F733-E733-G733-I732</f>
        <v>30.551956241351668</v>
      </c>
      <c r="I733" s="75">
        <f>MAX(0,(H733-Constantes!$D$14)*(1-EXP(-Constantes!$D$22)))</f>
        <v>6.9551774461306698E-2</v>
      </c>
      <c r="J733" s="75">
        <f t="shared" si="99"/>
        <v>70.44819614906902</v>
      </c>
      <c r="K733" s="75">
        <f>MAX(0,(J733-Constantes!$D$13)*(1-EXP(-Constantes!$D$23)))</f>
        <v>0.20686730155223734</v>
      </c>
      <c r="L733" s="75">
        <f t="shared" si="100"/>
        <v>0.27641907601354404</v>
      </c>
      <c r="M733" s="75">
        <f>0.0526*F733*Observaciones!$F732^1.218</f>
        <v>0</v>
      </c>
      <c r="N733" s="75">
        <f>M733*Constantes!$D$38</f>
        <v>0</v>
      </c>
      <c r="O733" s="75">
        <f t="shared" si="101"/>
        <v>0</v>
      </c>
      <c r="P733" s="15"/>
      <c r="Q733" s="120">
        <v>727</v>
      </c>
      <c r="R733" s="146">
        <f>ETo!$I732*((1-Constantes!$E$19)*ETo!$K732+ETo!$L732)</f>
        <v>2.0517436753880554</v>
      </c>
      <c r="S733" s="121">
        <f>MIN(R733*Constantes!$E$17,0.8*(V732+Observaciones!$F732-T733-U733-Constantes!$D$14))</f>
        <v>1.2771008117763802</v>
      </c>
      <c r="T733" s="121">
        <f>IF(Observaciones!$F732&gt;0.05*Constantes!$E$18,((Observaciones!$F732-0.05*Constantes!$E$18)^2)/(Observaciones!$F732+0.95*Constantes!$E$18),0)</f>
        <v>0</v>
      </c>
      <c r="U733" s="121">
        <f>MAX(0,V732+Observaciones!$F732-T733-Constantes!$D$13)</f>
        <v>0</v>
      </c>
      <c r="V733" s="121">
        <f>V732+Observaciones!$F732-T733-S733-U733-W732</f>
        <v>30.54098157648502</v>
      </c>
      <c r="W733" s="121">
        <f>MAX(0,(V733-Constantes!$D$14)*(1-EXP(-Constantes!$D$22)))</f>
        <v>6.940068300700121E-2</v>
      </c>
      <c r="X733" s="119">
        <f>X732+(Entradas!$E$19*U733-Y732)/(800*Entradas!$D$44)</f>
        <v>0</v>
      </c>
      <c r="Y733" s="119">
        <f>8000*Entradas!$D$45*X733/Constantes!$E$32</f>
        <v>0</v>
      </c>
      <c r="Z733" s="119">
        <f>10*Escenarios!$E$11*T733</f>
        <v>0</v>
      </c>
      <c r="AA733" s="119">
        <f>10*Escenarios!$E$11*Y733</f>
        <v>0</v>
      </c>
      <c r="AB733" s="119">
        <f>0.001*Observaciones!$F732*Escenarios!$E$9</f>
        <v>7.5</v>
      </c>
      <c r="AC733" s="119">
        <f>Observaciones!$I732</f>
        <v>0</v>
      </c>
      <c r="AD733" s="119">
        <f>MIN(0.0005*ETo!$M732*Escenarios!$E$9*(AH732/Constantes!$E$27)^(2/3),AH732+Z733+AA733+AB733+AC733)</f>
        <v>3.5299782267848143</v>
      </c>
      <c r="AE733" s="119">
        <f>MIN(Constantes!$E$26*(AH732/Constantes!$E$27)^(2/3),AH732+Z733+AA733+AB733+AC733-AD733)</f>
        <v>11.558039369786355</v>
      </c>
      <c r="AF733" s="119">
        <f>MIN(Entradas!$E$20,AH732+Z733+AA733+AB733+AC733-AD733-AE733)</f>
        <v>1</v>
      </c>
      <c r="AG733" s="119">
        <f>MAX(0,AH732+Z733+AA733+AB733+AC733-AD733-AE733-AF733-Constantes!$E$27)</f>
        <v>0</v>
      </c>
      <c r="AH733" s="119">
        <f t="shared" si="102"/>
        <v>2920.2139095133343</v>
      </c>
      <c r="AI733" s="119">
        <f>(Escenarios!$E$11*S733+0.1*AD733)/(Escenarios!$E$12)</f>
        <v>1.2689421665418172</v>
      </c>
      <c r="AJ733" s="119">
        <f>AG733/10/Escenarios!$E$12</f>
        <v>0</v>
      </c>
      <c r="AK733" s="119">
        <f>(Escenarios!$E$11*U733+0.1*AE733)/(Escenarios!$E$12)</f>
        <v>3.3022969627961016E-2</v>
      </c>
      <c r="AL733" s="121">
        <f t="shared" si="103"/>
        <v>76.177660869370754</v>
      </c>
      <c r="AM733" s="121">
        <f>MAX(0,(AL733-Constantes!$D$13)*(1-EXP(-Constantes!$D$23)))</f>
        <v>0.24644360525106324</v>
      </c>
      <c r="AN733" s="121">
        <f>AJ733+W733*Escenarios!$E$11/Escenarios!$E$12+AM733</f>
        <v>0.314852849929393</v>
      </c>
      <c r="AO733" s="121">
        <f>0.0526*AJ733*Observaciones!$F732^1.218</f>
        <v>0</v>
      </c>
      <c r="AP733" s="121">
        <f>AO733*Constantes!$E$38</f>
        <v>0</v>
      </c>
      <c r="AQ733" s="121">
        <f t="shared" si="104"/>
        <v>0</v>
      </c>
      <c r="AR733" s="15"/>
      <c r="AS733" s="74">
        <v>727</v>
      </c>
      <c r="AT733" s="146">
        <f>ETo!$I732*((1-Constantes!$F$19)*ETo!$K732+ETo!$L732)</f>
        <v>2.0526471415329031</v>
      </c>
      <c r="AU733" s="121">
        <f>MIN(AT733*Constantes!$F$17,0.8*(AX732+Observaciones!$F732-AV733-AW733-Constantes!$D$14))</f>
        <v>1.2806124335798763</v>
      </c>
      <c r="AV733" s="121">
        <f>IF(Observaciones!$F732&gt;0.05*Constantes!$F$18,((Observaciones!$F732-0.05*Constantes!$F$18)^2)/(Observaciones!$F732+0.95*Constantes!$F$18),0)</f>
        <v>0</v>
      </c>
      <c r="AW733" s="121">
        <f>MAX(0,AX732+Observaciones!$F732-AV733-Constantes!$D$13)</f>
        <v>0</v>
      </c>
      <c r="AX733" s="121">
        <f>AX732+Observaciones!$F732-AV733-AU733-AW733-AY732</f>
        <v>30.505810537745464</v>
      </c>
      <c r="AY733" s="121">
        <f>MAX(0,(AX733-Constantes!$D$14)*(1-EXP(-Constantes!$D$22)))</f>
        <v>6.8916472923398239E-2</v>
      </c>
      <c r="AZ733" s="119">
        <f>AZ732+(Entradas!$F$19*AW733-BA732)/(800*Entradas!$D$44)</f>
        <v>0</v>
      </c>
      <c r="BA733" s="119">
        <f>8000*Entradas!$D$45*AZ733/Constantes!$F$32</f>
        <v>0</v>
      </c>
      <c r="BB733" s="119">
        <f>10*Escenarios!$F$11*AV733</f>
        <v>0</v>
      </c>
      <c r="BC733" s="119">
        <f>10*Escenarios!$F$11*BA733</f>
        <v>0</v>
      </c>
      <c r="BD733" s="119">
        <f>0.001*Observaciones!$F732*Escenarios!$F$9</f>
        <v>30</v>
      </c>
      <c r="BE733" s="119">
        <f>Observaciones!$I732</f>
        <v>0</v>
      </c>
      <c r="BF733" s="119">
        <f>MIN(0.0005*ETo!$M732*Escenarios!$F$9*(BJ732/Constantes!$F$27)^(2/3),BJ732+BB733+BE733+BC733+BD733)</f>
        <v>3.7643634204341248</v>
      </c>
      <c r="BG733" s="119">
        <f>MIN(Constantes!$F$26*(BJ732/Constantes!$F$27)^(2/3),BJ732+BB733+BC733+BD733+BE733-BF733)</f>
        <v>12.325475631953097</v>
      </c>
      <c r="BH733" s="119">
        <f>MIN(Entradas!$F$20,BJ732+BB733+BC733+BD733+BE733-BF733-BG733)</f>
        <v>1</v>
      </c>
      <c r="BI733" s="119">
        <f>MAX(0,BJ732+BB733+BC733+BD733+BE733-BF733-BG733-BH733-Constantes!$F$27)</f>
        <v>0</v>
      </c>
      <c r="BJ733" s="119">
        <f t="shared" si="105"/>
        <v>416.0718830042764</v>
      </c>
      <c r="BK733" s="119">
        <f>(Escenarios!$F$11*AU733+0.1*BF733)/(Escenarios!$F$12)</f>
        <v>1.218189904290838</v>
      </c>
      <c r="BL733" s="119">
        <f>BI733/10/Escenarios!$F$12</f>
        <v>0</v>
      </c>
      <c r="BM733" s="119">
        <f>(Escenarios!$F$11*AW733+0.1*BG733)/(Escenarios!$F$12)</f>
        <v>3.5215644662723138E-2</v>
      </c>
      <c r="BN733" s="121">
        <f t="shared" si="106"/>
        <v>77.32672147732616</v>
      </c>
      <c r="BO733" s="121">
        <f>MAX(0,(BN733-Constantes!$D$13)*(1-EXP(-Constantes!$D$23)))</f>
        <v>0.25438074664363747</v>
      </c>
      <c r="BP733" s="121">
        <f>BL733+AY733*Escenarios!$F$11/Escenarios!$F$12+BO733</f>
        <v>0.3193591353999844</v>
      </c>
      <c r="BQ733" s="121">
        <f>0.0526*BL733*Observaciones!$F732^1.218</f>
        <v>0</v>
      </c>
      <c r="BR733" s="121">
        <f>BQ733*Constantes!$F$38</f>
        <v>0</v>
      </c>
      <c r="BS733" s="121">
        <f t="shared" si="107"/>
        <v>0</v>
      </c>
      <c r="BT733" s="15"/>
      <c r="BU733" s="74">
        <v>727</v>
      </c>
      <c r="BV733" s="75">
        <f>0.0526*Observaciones!$F732^2.218</f>
        <v>0.1292873865921125</v>
      </c>
      <c r="BW733" s="75">
        <f>IF(Observaciones!$F732&gt;0.05*$CA$7,((Observaciones!$F732-0.05*$CA$7)^2)/(Observaciones!$F732+0.95*$CA$7),0)</f>
        <v>0</v>
      </c>
      <c r="BX733" s="75">
        <f>0.0526*BW733*Observaciones!$F732^1.218</f>
        <v>0</v>
      </c>
      <c r="BY733" s="27"/>
      <c r="BZ733" s="27"/>
      <c r="CA733" s="103"/>
      <c r="CB733" s="37"/>
    </row>
    <row r="734" spans="2:80" s="2" customFormat="1" ht="14.5" x14ac:dyDescent="0.35">
      <c r="B734" s="36"/>
      <c r="C734" s="74">
        <v>728</v>
      </c>
      <c r="D734" s="146">
        <f>ETo!$I733*((1-Constantes!$D$19)*ETo!$K733+ETo!$L733)</f>
        <v>2.1051817330460354</v>
      </c>
      <c r="E734" s="75">
        <f>MIN(D734*Constantes!$D$17,0.8*(H733+Observaciones!$F733-F734-G734-Constantes!$D$14))</f>
        <v>1.3094139528742681</v>
      </c>
      <c r="F734" s="75">
        <f>IF(Observaciones!$F733&gt;0.05*Constantes!$D$18,((Observaciones!$F733-0.05*Constantes!$D$18)^2)/(Observaciones!$F733+0.95*Constantes!$D$18),0)</f>
        <v>0</v>
      </c>
      <c r="G734" s="75">
        <f>MAX(0,H733+Observaciones!$F733-F734-Constantes!$D$13)</f>
        <v>0</v>
      </c>
      <c r="H734" s="75">
        <f>H733+Observaciones!$F733-F734-E734-G734-I733</f>
        <v>29.172990514016092</v>
      </c>
      <c r="I734" s="75">
        <f>MAX(0,(H734-Constantes!$D$14)*(1-EXP(-Constantes!$D$22)))</f>
        <v>5.056714579954797E-2</v>
      </c>
      <c r="J734" s="75">
        <f t="shared" si="99"/>
        <v>70.241328847516783</v>
      </c>
      <c r="K734" s="75">
        <f>MAX(0,(J734-Constantes!$D$13)*(1-EXP(-Constantes!$D$23)))</f>
        <v>0.20543836472283719</v>
      </c>
      <c r="L734" s="75">
        <f t="shared" si="100"/>
        <v>0.25600551052238518</v>
      </c>
      <c r="M734" s="75">
        <f>0.0526*F734*Observaciones!$F733^1.218</f>
        <v>0</v>
      </c>
      <c r="N734" s="75">
        <f>M734*Constantes!$D$38</f>
        <v>0</v>
      </c>
      <c r="O734" s="75">
        <f t="shared" si="101"/>
        <v>0</v>
      </c>
      <c r="P734" s="15"/>
      <c r="Q734" s="120">
        <v>728</v>
      </c>
      <c r="R734" s="146">
        <f>ETo!$I733*((1-Constantes!$E$19)*ETo!$K733+ETo!$L733)</f>
        <v>2.1054731349224731</v>
      </c>
      <c r="S734" s="121">
        <f>MIN(R734*Constantes!$E$17,0.8*(V733+Observaciones!$F733-T734-U734-Constantes!$D$14))</f>
        <v>1.3105445295325628</v>
      </c>
      <c r="T734" s="121">
        <f>IF(Observaciones!$F733&gt;0.05*Constantes!$E$18,((Observaciones!$F733-0.05*Constantes!$E$18)^2)/(Observaciones!$F733+0.95*Constantes!$E$18),0)</f>
        <v>0</v>
      </c>
      <c r="U734" s="121">
        <f>MAX(0,V733+Observaciones!$F733-T734-Constantes!$D$13)</f>
        <v>0</v>
      </c>
      <c r="V734" s="121">
        <f>V733+Observaciones!$F733-T734-S734-U734-W733</f>
        <v>29.161036363945456</v>
      </c>
      <c r="W734" s="121">
        <f>MAX(0,(V734-Constantes!$D$14)*(1-EXP(-Constantes!$D$22)))</f>
        <v>5.0402569482994791E-2</v>
      </c>
      <c r="X734" s="119">
        <f>X733+(Entradas!$E$19*U734-Y733)/(800*Entradas!$D$44)</f>
        <v>0</v>
      </c>
      <c r="Y734" s="119">
        <f>8000*Entradas!$D$45*X734/Constantes!$E$32</f>
        <v>0</v>
      </c>
      <c r="Z734" s="119">
        <f>10*Escenarios!$E$11*T734</f>
        <v>0</v>
      </c>
      <c r="AA734" s="119">
        <f>10*Escenarios!$E$11*Y734</f>
        <v>0</v>
      </c>
      <c r="AB734" s="119">
        <f>0.001*Observaciones!$F733*Escenarios!$E$9</f>
        <v>0</v>
      </c>
      <c r="AC734" s="119">
        <f>Observaciones!$I733</f>
        <v>0</v>
      </c>
      <c r="AD734" s="119">
        <f>MIN(0.0005*ETo!$M733*Escenarios!$E$9*(AH733/Constantes!$E$27)^(2/3),AH733+Z734+AA734+AB734+AC734)</f>
        <v>3.6153727984895214</v>
      </c>
      <c r="AE734" s="119">
        <f>MIN(Constantes!$E$26*(AH733/Constantes!$E$27)^(2/3),AH733+Z734+AA734+AB734+AC734-AD734)</f>
        <v>11.535434172391927</v>
      </c>
      <c r="AF734" s="119">
        <f>MIN(Entradas!$E$20,AH733+Z734+AA734+AB734+AC734-AD734-AE734)</f>
        <v>1</v>
      </c>
      <c r="AG734" s="119">
        <f>MAX(0,AH733+Z734+AA734+AB734+AC734-AD734-AE734-AF734-Constantes!$E$27)</f>
        <v>0</v>
      </c>
      <c r="AH734" s="119">
        <f t="shared" si="102"/>
        <v>2904.0631025424527</v>
      </c>
      <c r="AI734" s="119">
        <f>(Escenarios!$E$11*S734+0.1*AD734)/(Escenarios!$E$12)</f>
        <v>1.3021521013920678</v>
      </c>
      <c r="AJ734" s="119">
        <f>AG734/10/Escenarios!$E$12</f>
        <v>0</v>
      </c>
      <c r="AK734" s="119">
        <f>(Escenarios!$E$11*U734+0.1*AE734)/(Escenarios!$E$12)</f>
        <v>3.2958383349691221E-2</v>
      </c>
      <c r="AL734" s="121">
        <f t="shared" si="103"/>
        <v>75.964175647469389</v>
      </c>
      <c r="AM734" s="121">
        <f>MAX(0,(AL734-Constantes!$D$13)*(1-EXP(-Constantes!$D$23)))</f>
        <v>0.24496895510665417</v>
      </c>
      <c r="AN734" s="121">
        <f>AJ734+W734*Escenarios!$E$11/Escenarios!$E$12+AM734</f>
        <v>0.29465148788274903</v>
      </c>
      <c r="AO734" s="121">
        <f>0.0526*AJ734*Observaciones!$F733^1.218</f>
        <v>0</v>
      </c>
      <c r="AP734" s="121">
        <f>AO734*Constantes!$E$38</f>
        <v>0</v>
      </c>
      <c r="AQ734" s="121">
        <f t="shared" si="104"/>
        <v>0</v>
      </c>
      <c r="AR734" s="15"/>
      <c r="AS734" s="74">
        <v>728</v>
      </c>
      <c r="AT734" s="146">
        <f>ETo!$I733*((1-Constantes!$F$19)*ETo!$K733+ETo!$L733)</f>
        <v>2.1064003227111403</v>
      </c>
      <c r="AU734" s="121">
        <f>MIN(AT734*Constantes!$F$17,0.8*(AX733+Observaciones!$F733-AV734-AW734-Constantes!$D$14))</f>
        <v>1.3141481498598382</v>
      </c>
      <c r="AV734" s="121">
        <f>IF(Observaciones!$F733&gt;0.05*Constantes!$F$18,((Observaciones!$F733-0.05*Constantes!$F$18)^2)/(Observaciones!$F733+0.95*Constantes!$F$18),0)</f>
        <v>0</v>
      </c>
      <c r="AW734" s="121">
        <f>MAX(0,AX733+Observaciones!$F733-AV734-Constantes!$D$13)</f>
        <v>0</v>
      </c>
      <c r="AX734" s="121">
        <f>AX733+Observaciones!$F733-AV734-AU734-AW734-AY733</f>
        <v>29.122745914962227</v>
      </c>
      <c r="AY734" s="121">
        <f>MAX(0,(AX734-Constantes!$D$14)*(1-EXP(-Constantes!$D$22)))</f>
        <v>4.9875413556760721E-2</v>
      </c>
      <c r="AZ734" s="119">
        <f>AZ733+(Entradas!$F$19*AW734-BA733)/(800*Entradas!$D$44)</f>
        <v>0</v>
      </c>
      <c r="BA734" s="119">
        <f>8000*Entradas!$D$45*AZ734/Constantes!$F$32</f>
        <v>0</v>
      </c>
      <c r="BB734" s="119">
        <f>10*Escenarios!$F$11*AV734</f>
        <v>0</v>
      </c>
      <c r="BC734" s="119">
        <f>10*Escenarios!$F$11*BA734</f>
        <v>0</v>
      </c>
      <c r="BD734" s="119">
        <f>0.001*Observaciones!$F733*Escenarios!$F$9</f>
        <v>0</v>
      </c>
      <c r="BE734" s="119">
        <f>Observaciones!$I733</f>
        <v>0</v>
      </c>
      <c r="BF734" s="119">
        <f>MIN(0.0005*ETo!$M733*Escenarios!$F$9*(BJ733/Constantes!$F$27)^(2/3),BJ733+BB734+BE734+BC734+BD734)</f>
        <v>3.9450170045615742</v>
      </c>
      <c r="BG734" s="119">
        <f>MIN(Constantes!$F$26*(BJ733/Constantes!$F$27)^(2/3),BJ733+BB734+BC734+BD734+BE734-BF734)</f>
        <v>12.587217557232147</v>
      </c>
      <c r="BH734" s="119">
        <f>MIN(Entradas!$F$20,BJ733+BB734+BC734+BD734+BE734-BF734-BG734)</f>
        <v>1</v>
      </c>
      <c r="BI734" s="119">
        <f>MAX(0,BJ733+BB734+BC734+BD734+BE734-BF734-BG734-BH734-Constantes!$F$27)</f>
        <v>0</v>
      </c>
      <c r="BJ734" s="119">
        <f t="shared" si="105"/>
        <v>398.5396484424827</v>
      </c>
      <c r="BK734" s="119">
        <f>(Escenarios!$F$11*AU734+0.1*BF734)/(Escenarios!$F$12)</f>
        <v>1.2503254470237377</v>
      </c>
      <c r="BL734" s="119">
        <f>BI734/10/Escenarios!$F$12</f>
        <v>0</v>
      </c>
      <c r="BM734" s="119">
        <f>(Escenarios!$F$11*AW734+0.1*BG734)/(Escenarios!$F$12)</f>
        <v>3.5963478734948998E-2</v>
      </c>
      <c r="BN734" s="121">
        <f t="shared" si="106"/>
        <v>77.108304209417469</v>
      </c>
      <c r="BO734" s="121">
        <f>MAX(0,(BN734-Constantes!$D$13)*(1-EXP(-Constantes!$D$23)))</f>
        <v>0.25287202836892803</v>
      </c>
      <c r="BP734" s="121">
        <f>BL734+AY734*Escenarios!$F$11/Escenarios!$F$12+BO734</f>
        <v>0.29989741829387384</v>
      </c>
      <c r="BQ734" s="121">
        <f>0.0526*BL734*Observaciones!$F733^1.218</f>
        <v>0</v>
      </c>
      <c r="BR734" s="121">
        <f>BQ734*Constantes!$F$38</f>
        <v>0</v>
      </c>
      <c r="BS734" s="121">
        <f t="shared" si="107"/>
        <v>0</v>
      </c>
      <c r="BT734" s="15"/>
      <c r="BU734" s="74">
        <v>728</v>
      </c>
      <c r="BV734" s="75">
        <f>0.0526*Observaciones!$F733^2.218</f>
        <v>0</v>
      </c>
      <c r="BW734" s="75">
        <f>IF(Observaciones!$F733&gt;0.05*$CA$7,((Observaciones!$F733-0.05*$CA$7)^2)/(Observaciones!$F733+0.95*$CA$7),0)</f>
        <v>0</v>
      </c>
      <c r="BX734" s="75">
        <f>0.0526*BW734*Observaciones!$F733^1.218</f>
        <v>0</v>
      </c>
      <c r="BY734" s="27"/>
      <c r="BZ734" s="27"/>
      <c r="CA734" s="103"/>
      <c r="CB734" s="37"/>
    </row>
    <row r="735" spans="2:80" s="2" customFormat="1" ht="14.5" x14ac:dyDescent="0.35">
      <c r="B735" s="36"/>
      <c r="C735" s="74">
        <v>729</v>
      </c>
      <c r="D735" s="146">
        <f>ETo!$I734*((1-Constantes!$D$19)*ETo!$K734+ETo!$L734)</f>
        <v>1.9761165973079236</v>
      </c>
      <c r="E735" s="75">
        <f>MIN(D735*Constantes!$D$17,0.8*(H734+Observaciones!$F734-F735-G735-Constantes!$D$14))</f>
        <v>1.2291359954360923</v>
      </c>
      <c r="F735" s="75">
        <f>IF(Observaciones!$F734&gt;0.05*Constantes!$D$18,((Observaciones!$F734-0.05*Constantes!$D$18)^2)/(Observaciones!$F734+0.95*Constantes!$D$18),0)</f>
        <v>0</v>
      </c>
      <c r="G735" s="75">
        <f>MAX(0,H734+Observaciones!$F734-F735-Constantes!$D$13)</f>
        <v>0</v>
      </c>
      <c r="H735" s="75">
        <f>H734+Observaciones!$F734-F735-E735-G735-I734</f>
        <v>29.693287372780453</v>
      </c>
      <c r="I735" s="75">
        <f>MAX(0,(H735-Constantes!$D$14)*(1-EXP(-Constantes!$D$22)))</f>
        <v>5.773022640533388E-2</v>
      </c>
      <c r="J735" s="75">
        <f t="shared" si="99"/>
        <v>70.035890482793945</v>
      </c>
      <c r="K735" s="75">
        <f>MAX(0,(J735-Constantes!$D$13)*(1-EXP(-Constantes!$D$23)))</f>
        <v>0.20401929828110632</v>
      </c>
      <c r="L735" s="75">
        <f t="shared" si="100"/>
        <v>0.26174952468644019</v>
      </c>
      <c r="M735" s="75">
        <f>0.0526*F735*Observaciones!$F734^1.218</f>
        <v>0</v>
      </c>
      <c r="N735" s="75">
        <f>M735*Constantes!$D$38</f>
        <v>0</v>
      </c>
      <c r="O735" s="75">
        <f t="shared" si="101"/>
        <v>0</v>
      </c>
      <c r="P735" s="15"/>
      <c r="Q735" s="120">
        <v>729</v>
      </c>
      <c r="R735" s="146">
        <f>ETo!$I734*((1-Constantes!$E$19)*ETo!$K734+ETo!$L734)</f>
        <v>1.9763899085274441</v>
      </c>
      <c r="S735" s="121">
        <f>MIN(R735*Constantes!$E$17,0.8*(V734+Observaciones!$F734-T735-U735-Constantes!$D$14))</f>
        <v>1.2301971181120663</v>
      </c>
      <c r="T735" s="121">
        <f>IF(Observaciones!$F734&gt;0.05*Constantes!$E$18,((Observaciones!$F734-0.05*Constantes!$E$18)^2)/(Observaciones!$F734+0.95*Constantes!$E$18),0)</f>
        <v>0</v>
      </c>
      <c r="U735" s="121">
        <f>MAX(0,V734+Observaciones!$F734-T735-Constantes!$D$13)</f>
        <v>0</v>
      </c>
      <c r="V735" s="121">
        <f>V734+Observaciones!$F734-T735-S735-U735-W734</f>
        <v>29.680436676350396</v>
      </c>
      <c r="W735" s="121">
        <f>MAX(0,(V735-Constantes!$D$14)*(1-EXP(-Constantes!$D$22)))</f>
        <v>5.7553307070115155E-2</v>
      </c>
      <c r="X735" s="119">
        <f>X734+(Entradas!$E$19*U735-Y734)/(800*Entradas!$D$44)</f>
        <v>0</v>
      </c>
      <c r="Y735" s="119">
        <f>8000*Entradas!$D$45*X735/Constantes!$E$32</f>
        <v>0</v>
      </c>
      <c r="Z735" s="119">
        <f>10*Escenarios!$E$11*T735</f>
        <v>0</v>
      </c>
      <c r="AA735" s="119">
        <f>10*Escenarios!$E$11*Y735</f>
        <v>0</v>
      </c>
      <c r="AB735" s="119">
        <f>0.001*Observaciones!$F734*Escenarios!$E$9</f>
        <v>9</v>
      </c>
      <c r="AC735" s="119">
        <f>Observaciones!$I734</f>
        <v>0</v>
      </c>
      <c r="AD735" s="119">
        <f>MIN(0.0005*ETo!$M734*Escenarios!$E$9*(AH734/Constantes!$E$27)^(2/3),AH734+Z735+AA735+AB735+AC735)</f>
        <v>3.3807490911434903</v>
      </c>
      <c r="AE735" s="119">
        <f>MIN(Constantes!$E$26*(AH734/Constantes!$E$27)^(2/3),AH734+Z735+AA735+AB735+AC735-AD735)</f>
        <v>11.492862238964225</v>
      </c>
      <c r="AF735" s="119">
        <f>MIN(Entradas!$E$20,AH734+Z735+AA735+AB735+AC735-AD735-AE735)</f>
        <v>1</v>
      </c>
      <c r="AG735" s="119">
        <f>MAX(0,AH734+Z735+AA735+AB735+AC735-AD735-AE735-AF735-Constantes!$E$27)</f>
        <v>0</v>
      </c>
      <c r="AH735" s="119">
        <f t="shared" si="102"/>
        <v>2897.1894912123448</v>
      </c>
      <c r="AI735" s="119">
        <f>(Escenarios!$E$11*S735+0.1*AD735)/(Escenarios!$E$12)</f>
        <v>1.2222821566851612</v>
      </c>
      <c r="AJ735" s="119">
        <f>AG735/10/Escenarios!$E$12</f>
        <v>0</v>
      </c>
      <c r="AK735" s="119">
        <f>(Escenarios!$E$11*U735+0.1*AE735)/(Escenarios!$E$12)</f>
        <v>3.2836749254183499E-2</v>
      </c>
      <c r="AL735" s="121">
        <f t="shared" si="103"/>
        <v>75.752043441616919</v>
      </c>
      <c r="AM735" s="121">
        <f>MAX(0,(AL735-Constantes!$D$13)*(1-EXP(-Constantes!$D$23)))</f>
        <v>0.24350365092677659</v>
      </c>
      <c r="AN735" s="121">
        <f>AJ735+W735*Escenarios!$E$11/Escenarios!$E$12+AM735</f>
        <v>0.3002347678958901</v>
      </c>
      <c r="AO735" s="121">
        <f>0.0526*AJ735*Observaciones!$F734^1.218</f>
        <v>0</v>
      </c>
      <c r="AP735" s="121">
        <f>AO735*Constantes!$E$38</f>
        <v>0</v>
      </c>
      <c r="AQ735" s="121">
        <f t="shared" si="104"/>
        <v>0</v>
      </c>
      <c r="AR735" s="15"/>
      <c r="AS735" s="74">
        <v>729</v>
      </c>
      <c r="AT735" s="146">
        <f>ETo!$I734*((1-Constantes!$F$19)*ETo!$K734+ETo!$L734)</f>
        <v>1.9772595351350111</v>
      </c>
      <c r="AU735" s="121">
        <f>MIN(AT735*Constantes!$F$17,0.8*(AX734+Observaciones!$F734-AV735-AW735-Constantes!$D$14))</f>
        <v>1.2335793590014228</v>
      </c>
      <c r="AV735" s="121">
        <f>IF(Observaciones!$F734&gt;0.05*Constantes!$F$18,((Observaciones!$F734-0.05*Constantes!$F$18)^2)/(Observaciones!$F734+0.95*Constantes!$F$18),0)</f>
        <v>0</v>
      </c>
      <c r="AW735" s="121">
        <f>MAX(0,AX734+Observaciones!$F734-AV735-Constantes!$D$13)</f>
        <v>0</v>
      </c>
      <c r="AX735" s="121">
        <f>AX734+Observaciones!$F734-AV735-AU735-AW735-AY734</f>
        <v>29.639291142404044</v>
      </c>
      <c r="AY735" s="121">
        <f>MAX(0,(AX735-Constantes!$D$14)*(1-EXP(-Constantes!$D$22)))</f>
        <v>5.6986844345497202E-2</v>
      </c>
      <c r="AZ735" s="119">
        <f>AZ734+(Entradas!$F$19*AW735-BA734)/(800*Entradas!$D$44)</f>
        <v>0</v>
      </c>
      <c r="BA735" s="119">
        <f>8000*Entradas!$D$45*AZ735/Constantes!$F$32</f>
        <v>0</v>
      </c>
      <c r="BB735" s="119">
        <f>10*Escenarios!$F$11*AV735</f>
        <v>0</v>
      </c>
      <c r="BC735" s="119">
        <f>10*Escenarios!$F$11*BA735</f>
        <v>0</v>
      </c>
      <c r="BD735" s="119">
        <f>0.001*Observaciones!$F734*Escenarios!$F$9</f>
        <v>36</v>
      </c>
      <c r="BE735" s="119">
        <f>Observaciones!$I734</f>
        <v>0</v>
      </c>
      <c r="BF735" s="119">
        <f>MIN(0.0005*ETo!$M734*Escenarios!$F$9*(BJ734/Constantes!$F$27)^(2/3),BJ734+BB735+BE735+BC735+BD735)</f>
        <v>3.5979068968412649</v>
      </c>
      <c r="BG735" s="119">
        <f>MIN(Constantes!$F$26*(BJ734/Constantes!$F$27)^(2/3),BJ734+BB735+BC735+BD735+BE735-BF735)</f>
        <v>12.231090565798183</v>
      </c>
      <c r="BH735" s="119">
        <f>MIN(Entradas!$F$20,BJ734+BB735+BC735+BD735+BE735-BF735-BG735)</f>
        <v>1</v>
      </c>
      <c r="BI735" s="119">
        <f>MAX(0,BJ734+BB735+BC735+BD735+BE735-BF735-BG735-BH735-Constantes!$F$27)</f>
        <v>0</v>
      </c>
      <c r="BJ735" s="119">
        <f t="shared" si="105"/>
        <v>417.71065097984325</v>
      </c>
      <c r="BK735" s="119">
        <f>(Escenarios!$F$11*AU735+0.1*BF735)/(Escenarios!$F$12)</f>
        <v>1.1733688439066023</v>
      </c>
      <c r="BL735" s="119">
        <f>BI735/10/Escenarios!$F$12</f>
        <v>0</v>
      </c>
      <c r="BM735" s="119">
        <f>(Escenarios!$F$11*AW735+0.1*BG735)/(Escenarios!$F$12)</f>
        <v>3.494597304513767E-2</v>
      </c>
      <c r="BN735" s="121">
        <f t="shared" si="106"/>
        <v>76.890378154093682</v>
      </c>
      <c r="BO735" s="121">
        <f>MAX(0,(BN735-Constantes!$D$13)*(1-EXP(-Constantes!$D$23)))</f>
        <v>0.25136670314739024</v>
      </c>
      <c r="BP735" s="121">
        <f>BL735+AY735*Escenarios!$F$11/Escenarios!$F$12+BO735</f>
        <v>0.30509715638743046</v>
      </c>
      <c r="BQ735" s="121">
        <f>0.0526*BL735*Observaciones!$F734^1.218</f>
        <v>0</v>
      </c>
      <c r="BR735" s="121">
        <f>BQ735*Constantes!$F$38</f>
        <v>0</v>
      </c>
      <c r="BS735" s="121">
        <f t="shared" si="107"/>
        <v>0</v>
      </c>
      <c r="BT735" s="15"/>
      <c r="BU735" s="74">
        <v>729</v>
      </c>
      <c r="BV735" s="75">
        <f>0.0526*Observaciones!$F734^2.218</f>
        <v>0.19372254258423433</v>
      </c>
      <c r="BW735" s="75">
        <f>IF(Observaciones!$F734&gt;0.05*$CA$7,((Observaciones!$F734-0.05*$CA$7)^2)/(Observaciones!$F734+0.95*$CA$7),0)</f>
        <v>1.3395249151634377E-4</v>
      </c>
      <c r="BX735" s="75">
        <f>0.0526*BW735*Observaciones!$F734^1.218</f>
        <v>1.441645402335511E-5</v>
      </c>
      <c r="BY735" s="27"/>
      <c r="BZ735" s="27"/>
      <c r="CA735" s="103"/>
      <c r="CB735" s="37"/>
    </row>
    <row r="736" spans="2:80" s="2" customFormat="1" ht="14.5" x14ac:dyDescent="0.35">
      <c r="B736" s="36"/>
      <c r="C736" s="74">
        <v>730</v>
      </c>
      <c r="D736" s="146">
        <f>ETo!$I735*((1-Constantes!$D$19)*ETo!$K735+ETo!$L735)</f>
        <v>2.1266107572470108</v>
      </c>
      <c r="E736" s="75">
        <f>MIN(D736*Constantes!$D$17,0.8*(H735+Observaciones!$F735-F736-G736-Constantes!$D$14))</f>
        <v>1.3227427134486047</v>
      </c>
      <c r="F736" s="75">
        <f>IF(Observaciones!$F735&gt;0.05*Constantes!$D$18,((Observaciones!$F735-0.05*Constantes!$D$18)^2)/(Observaciones!$F735+0.95*Constantes!$D$18),0)</f>
        <v>0</v>
      </c>
      <c r="G736" s="75">
        <f>MAX(0,H735+Observaciones!$F735-F736-Constantes!$D$13)</f>
        <v>0</v>
      </c>
      <c r="H736" s="75">
        <f>H735+Observaciones!$F735-F736-E736-G736-I735</f>
        <v>30.912814432926517</v>
      </c>
      <c r="I736" s="75">
        <f>MAX(0,(H736-Constantes!$D$14)*(1-EXP(-Constantes!$D$22)))</f>
        <v>7.4519815820709642E-2</v>
      </c>
      <c r="J736" s="75">
        <f t="shared" si="99"/>
        <v>69.831871184512835</v>
      </c>
      <c r="K736" s="75">
        <f>MAX(0,(J736-Constantes!$D$13)*(1-EXP(-Constantes!$D$23)))</f>
        <v>0.20261003404729683</v>
      </c>
      <c r="L736" s="75">
        <f t="shared" si="100"/>
        <v>0.27712984986800648</v>
      </c>
      <c r="M736" s="75">
        <f>0.0526*F736*Observaciones!$F735^1.218</f>
        <v>0</v>
      </c>
      <c r="N736" s="75">
        <f>M736*Constantes!$D$38</f>
        <v>0</v>
      </c>
      <c r="O736" s="75">
        <f t="shared" si="101"/>
        <v>0</v>
      </c>
      <c r="P736" s="15"/>
      <c r="Q736" s="120">
        <v>730</v>
      </c>
      <c r="R736" s="146">
        <f>ETo!$I735*((1-Constantes!$E$19)*ETo!$K735+ETo!$L735)</f>
        <v>2.1269051021194905</v>
      </c>
      <c r="S736" s="121">
        <f>MIN(R736*Constantes!$E$17,0.8*(V735+Observaciones!$F735-T736-U736-Constantes!$D$14))</f>
        <v>1.3238847839871544</v>
      </c>
      <c r="T736" s="121">
        <f>IF(Observaciones!$F735&gt;0.05*Constantes!$E$18,((Observaciones!$F735-0.05*Constantes!$E$18)^2)/(Observaciones!$F735+0.95*Constantes!$E$18),0)</f>
        <v>0</v>
      </c>
      <c r="U736" s="121">
        <f>MAX(0,V735+Observaciones!$F735-T736-Constantes!$D$13)</f>
        <v>0</v>
      </c>
      <c r="V736" s="121">
        <f>V735+Observaciones!$F735-T736-S736-U736-W735</f>
        <v>30.898998585293128</v>
      </c>
      <c r="W736" s="121">
        <f>MAX(0,(V736-Constantes!$D$14)*(1-EXP(-Constantes!$D$22)))</f>
        <v>7.4329608963666055E-2</v>
      </c>
      <c r="X736" s="119">
        <f>X735+(Entradas!$E$19*U736-Y735)/(800*Entradas!$D$44)</f>
        <v>0</v>
      </c>
      <c r="Y736" s="119">
        <f>8000*Entradas!$D$45*X736/Constantes!$E$32</f>
        <v>0</v>
      </c>
      <c r="Z736" s="119">
        <f>10*Escenarios!$E$11*T736</f>
        <v>0</v>
      </c>
      <c r="AA736" s="119">
        <f>10*Escenarios!$E$11*Y736</f>
        <v>0</v>
      </c>
      <c r="AB736" s="119">
        <f>0.001*Observaciones!$F735*Escenarios!$E$9</f>
        <v>13.000000000000002</v>
      </c>
      <c r="AC736" s="119">
        <f>Observaciones!$I735</f>
        <v>0</v>
      </c>
      <c r="AD736" s="119">
        <f>MIN(0.0005*ETo!$M735*Escenarios!$E$9*(AH735/Constantes!$E$27)^(2/3),AH735+Z736+AA736+AB736+AC736)</f>
        <v>3.6329059821713239</v>
      </c>
      <c r="AE736" s="119">
        <f>MIN(Constantes!$E$26*(AH735/Constantes!$E$27)^(2/3),AH735+Z736+AA736+AB736+AC736-AD736)</f>
        <v>11.474720148325058</v>
      </c>
      <c r="AF736" s="119">
        <f>MIN(Entradas!$E$20,AH735+Z736+AA736+AB736+AC736-AD736-AE736)</f>
        <v>1</v>
      </c>
      <c r="AG736" s="119">
        <f>MAX(0,AH735+Z736+AA736+AB736+AC736-AD736-AE736-AF736-Constantes!$E$27)</f>
        <v>0</v>
      </c>
      <c r="AH736" s="119">
        <f t="shared" si="102"/>
        <v>2894.0818650818483</v>
      </c>
      <c r="AI736" s="119">
        <f>(Escenarios!$E$11*S736+0.1*AD736)/(Escenarios!$E$12)</f>
        <v>1.3153518755935416</v>
      </c>
      <c r="AJ736" s="119">
        <f>AG736/10/Escenarios!$E$12</f>
        <v>0</v>
      </c>
      <c r="AK736" s="119">
        <f>(Escenarios!$E$11*U736+0.1*AE736)/(Escenarios!$E$12)</f>
        <v>3.2784914709500172E-2</v>
      </c>
      <c r="AL736" s="121">
        <f t="shared" si="103"/>
        <v>75.541324705399632</v>
      </c>
      <c r="AM736" s="121">
        <f>MAX(0,(AL736-Constantes!$D$13)*(1-EXP(-Constantes!$D$23)))</f>
        <v>0.24204811029485365</v>
      </c>
      <c r="AN736" s="121">
        <f>AJ736+W736*Escenarios!$E$11/Escenarios!$E$12+AM736</f>
        <v>0.3153158677018959</v>
      </c>
      <c r="AO736" s="121">
        <f>0.0526*AJ736*Observaciones!$F735^1.218</f>
        <v>0</v>
      </c>
      <c r="AP736" s="121">
        <f>AO736*Constantes!$E$38</f>
        <v>0</v>
      </c>
      <c r="AQ736" s="121">
        <f t="shared" si="104"/>
        <v>0</v>
      </c>
      <c r="AR736" s="15"/>
      <c r="AS736" s="74">
        <v>730</v>
      </c>
      <c r="AT736" s="146">
        <f>ETo!$I735*((1-Constantes!$F$19)*ETo!$K735+ETo!$L735)</f>
        <v>2.1278416539864717</v>
      </c>
      <c r="AU736" s="121">
        <f>MIN(AT736*Constantes!$F$17,0.8*(AX735+Observaciones!$F735-AV736-AW736-Constantes!$D$14))</f>
        <v>1.3275250400559726</v>
      </c>
      <c r="AV736" s="121">
        <f>IF(Observaciones!$F735&gt;0.05*Constantes!$F$18,((Observaciones!$F735-0.05*Constantes!$F$18)^2)/(Observaciones!$F735+0.95*Constantes!$F$18),0)</f>
        <v>0</v>
      </c>
      <c r="AW736" s="121">
        <f>MAX(0,AX735+Observaciones!$F735-AV736-Constantes!$D$13)</f>
        <v>0</v>
      </c>
      <c r="AX736" s="121">
        <f>AX735+Observaciones!$F735-AV736-AU736-AW736-AY735</f>
        <v>30.854779258002569</v>
      </c>
      <c r="AY736" s="121">
        <f>MAX(0,(AX736-Constantes!$D$14)*(1-EXP(-Constantes!$D$22)))</f>
        <v>7.3720828417752071E-2</v>
      </c>
      <c r="AZ736" s="119">
        <f>AZ735+(Entradas!$F$19*AW736-BA735)/(800*Entradas!$D$44)</f>
        <v>0</v>
      </c>
      <c r="BA736" s="119">
        <f>8000*Entradas!$D$45*AZ736/Constantes!$F$32</f>
        <v>0</v>
      </c>
      <c r="BB736" s="119">
        <f>10*Escenarios!$F$11*AV736</f>
        <v>0</v>
      </c>
      <c r="BC736" s="119">
        <f>10*Escenarios!$F$11*BA736</f>
        <v>0</v>
      </c>
      <c r="BD736" s="119">
        <f>0.001*Observaciones!$F735*Escenarios!$F$9</f>
        <v>52.000000000000007</v>
      </c>
      <c r="BE736" s="119">
        <f>Observaciones!$I735</f>
        <v>0</v>
      </c>
      <c r="BF736" s="119">
        <f>MIN(0.0005*ETo!$M735*Escenarios!$F$9*(BJ735/Constantes!$F$27)^(2/3),BJ735+BB736+BE736+BC736+BD736)</f>
        <v>3.995580779772931</v>
      </c>
      <c r="BG736" s="119">
        <f>MIN(Constantes!$F$26*(BJ735/Constantes!$F$27)^(2/3),BJ735+BB736+BC736+BD736+BE736-BF736)</f>
        <v>12.620247125282928</v>
      </c>
      <c r="BH736" s="119">
        <f>MIN(Entradas!$F$20,BJ735+BB736+BC736+BD736+BE736-BF736-BG736)</f>
        <v>1</v>
      </c>
      <c r="BI736" s="119">
        <f>MAX(0,BJ735+BB736+BC736+BD736+BE736-BF736-BG736-BH736-Constantes!$F$27)</f>
        <v>0</v>
      </c>
      <c r="BJ736" s="119">
        <f t="shared" si="105"/>
        <v>452.09482307478743</v>
      </c>
      <c r="BK736" s="119">
        <f>(Escenarios!$F$11*AU736+0.1*BF736)/(Escenarios!$F$12)</f>
        <v>1.2630824114235542</v>
      </c>
      <c r="BL736" s="119">
        <f>BI736/10/Escenarios!$F$12</f>
        <v>0</v>
      </c>
      <c r="BM736" s="119">
        <f>(Escenarios!$F$11*AW736+0.1*BG736)/(Escenarios!$F$12)</f>
        <v>3.6057848929379799E-2</v>
      </c>
      <c r="BN736" s="121">
        <f t="shared" si="106"/>
        <v>76.675069299875659</v>
      </c>
      <c r="BO736" s="121">
        <f>MAX(0,(BN736-Constantes!$D$13)*(1-EXP(-Constantes!$D$23)))</f>
        <v>0.24987945625443267</v>
      </c>
      <c r="BP736" s="121">
        <f>BL736+AY736*Escenarios!$F$11/Escenarios!$F$12+BO736</f>
        <v>0.31938766590545603</v>
      </c>
      <c r="BQ736" s="121">
        <f>0.0526*BL736*Observaciones!$F735^1.218</f>
        <v>0</v>
      </c>
      <c r="BR736" s="121">
        <f>BQ736*Constantes!$F$38</f>
        <v>0</v>
      </c>
      <c r="BS736" s="121">
        <f t="shared" si="107"/>
        <v>0</v>
      </c>
      <c r="BT736" s="15"/>
      <c r="BU736" s="74">
        <v>730</v>
      </c>
      <c r="BV736" s="75">
        <f>0.0526*Observaciones!$F735^2.218</f>
        <v>0.43792186533391209</v>
      </c>
      <c r="BW736" s="75">
        <f>IF(Observaciones!$F735&gt;0.05*$CA$7,((Observaciones!$F735-0.05*$CA$7)^2)/(Observaciones!$F735+0.95*$CA$7),0)</f>
        <v>2.1229385132854627E-2</v>
      </c>
      <c r="BX736" s="75">
        <f>0.0526*BW736*Observaciones!$F735^1.218</f>
        <v>3.5756968989506619E-3</v>
      </c>
      <c r="BY736" s="27"/>
      <c r="BZ736" s="27"/>
      <c r="CA736" s="103"/>
      <c r="CB736" s="37"/>
    </row>
    <row r="737" spans="2:80" s="2" customFormat="1" ht="14.5" thickBot="1" x14ac:dyDescent="0.35">
      <c r="B737" s="38"/>
      <c r="C737" s="39"/>
      <c r="D737" s="39"/>
      <c r="E737" s="39"/>
      <c r="F737" s="39"/>
      <c r="G737" s="39"/>
      <c r="H737" s="39"/>
      <c r="I737" s="39"/>
      <c r="J737" s="39"/>
      <c r="K737" s="39"/>
      <c r="L737" s="39"/>
      <c r="M737" s="39"/>
      <c r="N737" s="39"/>
      <c r="O737" s="39"/>
      <c r="P737" s="39"/>
      <c r="Q737" s="39"/>
      <c r="R737" s="105"/>
      <c r="S737" s="105"/>
      <c r="T737" s="105"/>
      <c r="U737" s="105"/>
      <c r="V737" s="105"/>
      <c r="W737" s="105"/>
      <c r="X737" s="105"/>
      <c r="Y737" s="105"/>
      <c r="Z737" s="105"/>
      <c r="AA737" s="105"/>
      <c r="AB737" s="105"/>
      <c r="AC737" s="105"/>
      <c r="AD737" s="105"/>
      <c r="AE737" s="105"/>
      <c r="AF737" s="105"/>
      <c r="AG737" s="105"/>
      <c r="AH737" s="105"/>
      <c r="AI737" s="105"/>
      <c r="AJ737" s="105"/>
      <c r="AK737" s="105"/>
      <c r="AL737" s="105"/>
      <c r="AM737" s="105"/>
      <c r="AN737" s="105"/>
      <c r="AO737" s="105"/>
      <c r="AP737" s="105"/>
      <c r="AQ737" s="105"/>
      <c r="AR737" s="39"/>
      <c r="AS737" s="39"/>
      <c r="AT737" s="39"/>
      <c r="AU737" s="39"/>
      <c r="AV737" s="39"/>
      <c r="AW737" s="39"/>
      <c r="AX737" s="39"/>
      <c r="AY737" s="39"/>
      <c r="AZ737" s="39"/>
      <c r="BA737" s="39"/>
      <c r="BB737" s="39"/>
      <c r="BC737" s="39"/>
      <c r="BD737" s="39"/>
      <c r="BE737" s="39"/>
      <c r="BF737" s="39"/>
      <c r="BG737" s="39"/>
      <c r="BH737" s="39"/>
      <c r="BI737" s="39"/>
      <c r="BJ737" s="39"/>
      <c r="BK737" s="39"/>
      <c r="BL737" s="39"/>
      <c r="BM737" s="39"/>
      <c r="BN737" s="39"/>
      <c r="BO737" s="39"/>
      <c r="BP737" s="39"/>
      <c r="BQ737" s="39"/>
      <c r="BR737" s="39"/>
      <c r="BS737" s="39"/>
      <c r="BT737" s="39"/>
      <c r="BU737" s="39"/>
      <c r="BV737" s="105"/>
      <c r="BW737" s="105"/>
      <c r="BX737" s="105"/>
      <c r="BY737" s="39"/>
      <c r="BZ737" s="39"/>
      <c r="CA737" s="105"/>
      <c r="CB737" s="40"/>
    </row>
    <row r="738" spans="2:80" s="2" customFormat="1" x14ac:dyDescent="0.3">
      <c r="H738" s="65"/>
      <c r="R738" s="101"/>
      <c r="S738" s="101"/>
      <c r="T738" s="101"/>
      <c r="U738" s="101"/>
      <c r="V738" s="101"/>
      <c r="W738" s="101"/>
      <c r="X738" s="101"/>
      <c r="Y738" s="101"/>
      <c r="Z738" s="101"/>
      <c r="AA738" s="101"/>
      <c r="AB738" s="101"/>
      <c r="AC738" s="101"/>
      <c r="AD738" s="101"/>
      <c r="AE738" s="101"/>
      <c r="AF738" s="101"/>
      <c r="AG738" s="101"/>
      <c r="AH738" s="101"/>
      <c r="AI738" s="101"/>
      <c r="AJ738" s="101"/>
      <c r="AK738" s="101"/>
      <c r="AL738" s="101"/>
      <c r="AM738" s="101"/>
      <c r="AN738" s="101"/>
      <c r="AO738" s="101"/>
      <c r="AP738" s="101"/>
      <c r="AQ738" s="101"/>
      <c r="BV738" s="101"/>
      <c r="BW738" s="101"/>
      <c r="BX738" s="101"/>
      <c r="CA738" s="101"/>
    </row>
    <row r="739" spans="2:80" s="2" customFormat="1" x14ac:dyDescent="0.3">
      <c r="H739" s="65"/>
      <c r="R739" s="101"/>
      <c r="S739" s="101"/>
      <c r="T739" s="101"/>
      <c r="U739" s="101"/>
      <c r="V739" s="101"/>
      <c r="W739" s="101"/>
      <c r="X739" s="101"/>
      <c r="Y739" s="101"/>
      <c r="Z739" s="101"/>
      <c r="AA739" s="101"/>
      <c r="AB739" s="101"/>
      <c r="AC739" s="101"/>
      <c r="AD739" s="101"/>
      <c r="AE739" s="101"/>
      <c r="AF739" s="101"/>
      <c r="AG739" s="101"/>
      <c r="AH739" s="101"/>
      <c r="AI739" s="101"/>
      <c r="AJ739" s="101"/>
      <c r="AK739" s="101"/>
      <c r="AL739" s="101"/>
      <c r="AM739" s="101"/>
      <c r="AN739" s="101"/>
      <c r="AO739" s="101"/>
      <c r="AP739" s="101"/>
      <c r="AQ739" s="101"/>
      <c r="BV739" s="101"/>
      <c r="BW739" s="101"/>
      <c r="BX739" s="101"/>
      <c r="CA739" s="101"/>
    </row>
    <row r="740" spans="2:80" s="2" customFormat="1" x14ac:dyDescent="0.3">
      <c r="H740" s="65"/>
      <c r="R740" s="101"/>
      <c r="S740" s="101"/>
      <c r="T740" s="101"/>
      <c r="U740" s="101"/>
      <c r="V740" s="101"/>
      <c r="W740" s="101"/>
      <c r="X740" s="101"/>
      <c r="Y740" s="101"/>
      <c r="Z740" s="101"/>
      <c r="AA740" s="101"/>
      <c r="AB740" s="101"/>
      <c r="AC740" s="101"/>
      <c r="AD740" s="101"/>
      <c r="AE740" s="101"/>
      <c r="AF740" s="101"/>
      <c r="AG740" s="101"/>
      <c r="AH740" s="101"/>
      <c r="AI740" s="101"/>
      <c r="AJ740" s="101"/>
      <c r="AK740" s="101"/>
      <c r="AL740" s="101"/>
      <c r="AM740" s="101"/>
      <c r="AN740" s="101"/>
      <c r="AO740" s="101"/>
      <c r="AP740" s="101"/>
      <c r="AQ740" s="101"/>
      <c r="BV740" s="101"/>
      <c r="BW740" s="101"/>
      <c r="BX740" s="101"/>
      <c r="CA740" s="101"/>
    </row>
    <row r="741" spans="2:80" s="2" customFormat="1" x14ac:dyDescent="0.3">
      <c r="H741" s="65"/>
      <c r="R741" s="101"/>
      <c r="S741" s="101"/>
      <c r="T741" s="101"/>
      <c r="U741" s="101"/>
      <c r="V741" s="101"/>
      <c r="W741" s="101"/>
      <c r="X741" s="101"/>
      <c r="Y741" s="101"/>
      <c r="Z741" s="101"/>
      <c r="AA741" s="101"/>
      <c r="AB741" s="101"/>
      <c r="AC741" s="101"/>
      <c r="AD741" s="101"/>
      <c r="AE741" s="101"/>
      <c r="AF741" s="101"/>
      <c r="AG741" s="101"/>
      <c r="AH741" s="101"/>
      <c r="AI741" s="101"/>
      <c r="AJ741" s="101"/>
      <c r="AK741" s="101"/>
      <c r="AL741" s="101"/>
      <c r="AM741" s="101"/>
      <c r="AN741" s="101"/>
      <c r="AO741" s="101"/>
      <c r="AP741" s="101"/>
      <c r="AQ741" s="101"/>
      <c r="BV741" s="101"/>
      <c r="BW741" s="101"/>
      <c r="BX741" s="101"/>
      <c r="CA741" s="101"/>
    </row>
    <row r="742" spans="2:80" s="2" customFormat="1" x14ac:dyDescent="0.3">
      <c r="H742" s="65"/>
      <c r="R742" s="101"/>
      <c r="S742" s="101"/>
      <c r="T742" s="101"/>
      <c r="U742" s="101"/>
      <c r="V742" s="101"/>
      <c r="W742" s="101"/>
      <c r="X742" s="101"/>
      <c r="Y742" s="101"/>
      <c r="Z742" s="101"/>
      <c r="AA742" s="101"/>
      <c r="AB742" s="101"/>
      <c r="AC742" s="101"/>
      <c r="AD742" s="101"/>
      <c r="AE742" s="101"/>
      <c r="AF742" s="101"/>
      <c r="AG742" s="101"/>
      <c r="AH742" s="101"/>
      <c r="AI742" s="101"/>
      <c r="AJ742" s="101"/>
      <c r="AK742" s="101"/>
      <c r="AL742" s="101"/>
      <c r="AM742" s="101"/>
      <c r="AN742" s="101"/>
      <c r="AO742" s="101"/>
      <c r="AP742" s="101"/>
      <c r="AQ742" s="101"/>
      <c r="BV742" s="101"/>
      <c r="BW742" s="101"/>
      <c r="BX742" s="101"/>
      <c r="CA742" s="101"/>
    </row>
    <row r="743" spans="2:80" s="2" customFormat="1" x14ac:dyDescent="0.3">
      <c r="H743" s="65"/>
      <c r="R743" s="101"/>
      <c r="S743" s="101"/>
      <c r="T743" s="101"/>
      <c r="U743" s="101"/>
      <c r="V743" s="101"/>
      <c r="W743" s="101"/>
      <c r="X743" s="101"/>
      <c r="Y743" s="101"/>
      <c r="Z743" s="101"/>
      <c r="AA743" s="101"/>
      <c r="AB743" s="101"/>
      <c r="AC743" s="101"/>
      <c r="AD743" s="101"/>
      <c r="AE743" s="101"/>
      <c r="AF743" s="101"/>
      <c r="AG743" s="101"/>
      <c r="AH743" s="101"/>
      <c r="AI743" s="101"/>
      <c r="AJ743" s="101"/>
      <c r="AK743" s="101"/>
      <c r="AL743" s="101"/>
      <c r="AM743" s="101"/>
      <c r="AN743" s="101"/>
      <c r="AO743" s="101"/>
      <c r="AP743" s="101"/>
      <c r="AQ743" s="101"/>
      <c r="BV743" s="101"/>
      <c r="BW743" s="101"/>
      <c r="BX743" s="101"/>
      <c r="CA743" s="101"/>
    </row>
    <row r="744" spans="2:80" s="2" customFormat="1" x14ac:dyDescent="0.3">
      <c r="H744" s="65"/>
      <c r="R744" s="101"/>
      <c r="S744" s="101"/>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BV744" s="101"/>
      <c r="BW744" s="101"/>
      <c r="BX744" s="101"/>
      <c r="CA744" s="101"/>
    </row>
    <row r="745" spans="2:80" s="2" customFormat="1" x14ac:dyDescent="0.3">
      <c r="H745" s="65"/>
      <c r="R745" s="101"/>
      <c r="S745" s="101"/>
      <c r="T745" s="101"/>
      <c r="U745" s="101"/>
      <c r="V745" s="101"/>
      <c r="W745" s="101"/>
      <c r="X745" s="101"/>
      <c r="Y745" s="101"/>
      <c r="Z745" s="101"/>
      <c r="AA745" s="101"/>
      <c r="AB745" s="101"/>
      <c r="AC745" s="101"/>
      <c r="AD745" s="101"/>
      <c r="AE745" s="101"/>
      <c r="AF745" s="101"/>
      <c r="AG745" s="101"/>
      <c r="AH745" s="101"/>
      <c r="AI745" s="101"/>
      <c r="AJ745" s="101"/>
      <c r="AK745" s="101"/>
      <c r="AL745" s="101"/>
      <c r="AM745" s="101"/>
      <c r="AN745" s="101"/>
      <c r="AO745" s="101"/>
      <c r="AP745" s="101"/>
      <c r="AQ745" s="101"/>
      <c r="BV745" s="101"/>
      <c r="BW745" s="101"/>
      <c r="BX745" s="101"/>
      <c r="CA745" s="101"/>
    </row>
    <row r="746" spans="2:80" s="2" customFormat="1" x14ac:dyDescent="0.3">
      <c r="H746" s="65"/>
      <c r="R746" s="101"/>
      <c r="S746" s="101"/>
      <c r="T746" s="101"/>
      <c r="U746" s="101"/>
      <c r="V746" s="101"/>
      <c r="W746" s="101"/>
      <c r="X746" s="101"/>
      <c r="Y746" s="101"/>
      <c r="Z746" s="101"/>
      <c r="AA746" s="101"/>
      <c r="AB746" s="101"/>
      <c r="AC746" s="101"/>
      <c r="AD746" s="101"/>
      <c r="AE746" s="101"/>
      <c r="AF746" s="101"/>
      <c r="AG746" s="101"/>
      <c r="AH746" s="101"/>
      <c r="AI746" s="101"/>
      <c r="AJ746" s="101"/>
      <c r="AK746" s="101"/>
      <c r="AL746" s="101"/>
      <c r="AM746" s="101"/>
      <c r="AN746" s="101"/>
      <c r="AO746" s="101"/>
      <c r="AP746" s="101"/>
      <c r="AQ746" s="101"/>
      <c r="BV746" s="101"/>
      <c r="BW746" s="101"/>
      <c r="BX746" s="101"/>
      <c r="CA746" s="101"/>
    </row>
    <row r="747" spans="2:80" s="2" customFormat="1" x14ac:dyDescent="0.3">
      <c r="H747" s="65"/>
      <c r="R747" s="101"/>
      <c r="S747" s="101"/>
      <c r="T747" s="101"/>
      <c r="U747" s="101"/>
      <c r="V747" s="101"/>
      <c r="W747" s="101"/>
      <c r="X747" s="101"/>
      <c r="Y747" s="101"/>
      <c r="Z747" s="101"/>
      <c r="AA747" s="101"/>
      <c r="AB747" s="101"/>
      <c r="AC747" s="101"/>
      <c r="AD747" s="101"/>
      <c r="AE747" s="101"/>
      <c r="AF747" s="101"/>
      <c r="AG747" s="101"/>
      <c r="AH747" s="101"/>
      <c r="AI747" s="101"/>
      <c r="AJ747" s="101"/>
      <c r="AK747" s="101"/>
      <c r="AL747" s="101"/>
      <c r="AM747" s="101"/>
      <c r="AN747" s="101"/>
      <c r="AO747" s="101"/>
      <c r="AP747" s="101"/>
      <c r="AQ747" s="101"/>
      <c r="BV747" s="101"/>
      <c r="BW747" s="101"/>
      <c r="BX747" s="101"/>
      <c r="CA747" s="101"/>
    </row>
    <row r="748" spans="2:80" s="2" customFormat="1" x14ac:dyDescent="0.3">
      <c r="H748" s="65"/>
      <c r="R748" s="101"/>
      <c r="S748" s="101"/>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BV748" s="101"/>
      <c r="BW748" s="101"/>
      <c r="BX748" s="101"/>
      <c r="CA748" s="101"/>
    </row>
    <row r="749" spans="2:80" s="2" customFormat="1" x14ac:dyDescent="0.3">
      <c r="H749" s="65"/>
      <c r="R749" s="101"/>
      <c r="S749" s="101"/>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BV749" s="101"/>
      <c r="BW749" s="101"/>
      <c r="BX749" s="101"/>
      <c r="CA749" s="101"/>
    </row>
    <row r="750" spans="2:80" s="2" customFormat="1" x14ac:dyDescent="0.3">
      <c r="H750" s="65"/>
      <c r="R750" s="101"/>
      <c r="S750" s="101"/>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BV750" s="101"/>
      <c r="BW750" s="101"/>
      <c r="BX750" s="101"/>
      <c r="CA750" s="101"/>
    </row>
    <row r="751" spans="2:80" s="2" customFormat="1" x14ac:dyDescent="0.3">
      <c r="H751" s="65"/>
      <c r="R751" s="101"/>
      <c r="S751" s="101"/>
      <c r="T751" s="101"/>
      <c r="U751" s="101"/>
      <c r="V751" s="101"/>
      <c r="W751" s="101"/>
      <c r="X751" s="101"/>
      <c r="Y751" s="101"/>
      <c r="Z751" s="101"/>
      <c r="AA751" s="101"/>
      <c r="AB751" s="101"/>
      <c r="AC751" s="101"/>
      <c r="AD751" s="101"/>
      <c r="AE751" s="101"/>
      <c r="AF751" s="101"/>
      <c r="AG751" s="101"/>
      <c r="AH751" s="101"/>
      <c r="AI751" s="101"/>
      <c r="AJ751" s="101"/>
      <c r="AK751" s="101"/>
      <c r="AL751" s="101"/>
      <c r="AM751" s="101"/>
      <c r="AN751" s="101"/>
      <c r="AO751" s="101"/>
      <c r="AP751" s="101"/>
      <c r="AQ751" s="101"/>
      <c r="BV751" s="101"/>
      <c r="BW751" s="101"/>
      <c r="BX751" s="101"/>
      <c r="CA751" s="101"/>
    </row>
    <row r="752" spans="2:80" s="2" customFormat="1" x14ac:dyDescent="0.3">
      <c r="H752" s="65"/>
      <c r="R752" s="101"/>
      <c r="S752" s="101"/>
      <c r="T752" s="101"/>
      <c r="U752" s="101"/>
      <c r="V752" s="101"/>
      <c r="W752" s="101"/>
      <c r="X752" s="101"/>
      <c r="Y752" s="101"/>
      <c r="Z752" s="101"/>
      <c r="AA752" s="101"/>
      <c r="AB752" s="101"/>
      <c r="AC752" s="101"/>
      <c r="AD752" s="101"/>
      <c r="AE752" s="101"/>
      <c r="AF752" s="101"/>
      <c r="AG752" s="101"/>
      <c r="AH752" s="101"/>
      <c r="AI752" s="101"/>
      <c r="AJ752" s="101"/>
      <c r="AK752" s="101"/>
      <c r="AL752" s="101"/>
      <c r="AM752" s="101"/>
      <c r="AN752" s="101"/>
      <c r="AO752" s="101"/>
      <c r="AP752" s="101"/>
      <c r="AQ752" s="101"/>
      <c r="BV752" s="101"/>
      <c r="BW752" s="101"/>
      <c r="BX752" s="101"/>
      <c r="CA752" s="101"/>
    </row>
    <row r="753" spans="8:79" s="2" customFormat="1" x14ac:dyDescent="0.3">
      <c r="H753" s="65"/>
      <c r="R753" s="101"/>
      <c r="S753" s="101"/>
      <c r="T753" s="101"/>
      <c r="U753" s="101"/>
      <c r="V753" s="101"/>
      <c r="W753" s="101"/>
      <c r="X753" s="101"/>
      <c r="Y753" s="101"/>
      <c r="Z753" s="101"/>
      <c r="AA753" s="101"/>
      <c r="AB753" s="101"/>
      <c r="AC753" s="101"/>
      <c r="AD753" s="101"/>
      <c r="AE753" s="101"/>
      <c r="AF753" s="101"/>
      <c r="AG753" s="101"/>
      <c r="AH753" s="101"/>
      <c r="AI753" s="101"/>
      <c r="AJ753" s="101"/>
      <c r="AK753" s="101"/>
      <c r="AL753" s="101"/>
      <c r="AM753" s="101"/>
      <c r="AN753" s="101"/>
      <c r="AO753" s="101"/>
      <c r="AP753" s="101"/>
      <c r="AQ753" s="101"/>
      <c r="BV753" s="101"/>
      <c r="BW753" s="101"/>
      <c r="BX753" s="101"/>
      <c r="CA753" s="101"/>
    </row>
    <row r="754" spans="8:79" s="2" customFormat="1" x14ac:dyDescent="0.3">
      <c r="H754" s="65"/>
      <c r="R754" s="101"/>
      <c r="S754" s="101"/>
      <c r="T754" s="101"/>
      <c r="U754" s="101"/>
      <c r="V754" s="101"/>
      <c r="W754" s="101"/>
      <c r="X754" s="101"/>
      <c r="Y754" s="101"/>
      <c r="Z754" s="101"/>
      <c r="AA754" s="101"/>
      <c r="AB754" s="101"/>
      <c r="AC754" s="101"/>
      <c r="AD754" s="101"/>
      <c r="AE754" s="101"/>
      <c r="AF754" s="101"/>
      <c r="AG754" s="101"/>
      <c r="AH754" s="101"/>
      <c r="AI754" s="101"/>
      <c r="AJ754" s="101"/>
      <c r="AK754" s="101"/>
      <c r="AL754" s="101"/>
      <c r="AM754" s="101"/>
      <c r="AN754" s="101"/>
      <c r="AO754" s="101"/>
      <c r="AP754" s="101"/>
      <c r="AQ754" s="101"/>
      <c r="BV754" s="101"/>
      <c r="BW754" s="101"/>
      <c r="BX754" s="101"/>
      <c r="CA754" s="101"/>
    </row>
    <row r="755" spans="8:79" s="2" customFormat="1" x14ac:dyDescent="0.3">
      <c r="H755" s="65"/>
      <c r="R755" s="101"/>
      <c r="S755" s="101"/>
      <c r="T755" s="101"/>
      <c r="U755" s="101"/>
      <c r="V755" s="101"/>
      <c r="W755" s="101"/>
      <c r="X755" s="101"/>
      <c r="Y755" s="101"/>
      <c r="Z755" s="101"/>
      <c r="AA755" s="101"/>
      <c r="AB755" s="101"/>
      <c r="AC755" s="101"/>
      <c r="AD755" s="101"/>
      <c r="AE755" s="101"/>
      <c r="AF755" s="101"/>
      <c r="AG755" s="101"/>
      <c r="AH755" s="101"/>
      <c r="AI755" s="101"/>
      <c r="AJ755" s="101"/>
      <c r="AK755" s="101"/>
      <c r="AL755" s="101"/>
      <c r="AM755" s="101"/>
      <c r="AN755" s="101"/>
      <c r="AO755" s="101"/>
      <c r="AP755" s="101"/>
      <c r="AQ755" s="101"/>
      <c r="BV755" s="101"/>
      <c r="BW755" s="101"/>
      <c r="BX755" s="101"/>
      <c r="CA755" s="101"/>
    </row>
    <row r="756" spans="8:79" s="2" customFormat="1" x14ac:dyDescent="0.3">
      <c r="H756" s="65"/>
      <c r="R756" s="101"/>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BV756" s="101"/>
      <c r="BW756" s="101"/>
      <c r="BX756" s="101"/>
      <c r="CA756" s="101"/>
    </row>
    <row r="757" spans="8:79" s="2" customFormat="1" x14ac:dyDescent="0.3">
      <c r="H757" s="65"/>
      <c r="R757" s="101"/>
      <c r="S757" s="101"/>
      <c r="T757" s="101"/>
      <c r="U757" s="101"/>
      <c r="V757" s="101"/>
      <c r="W757" s="101"/>
      <c r="X757" s="101"/>
      <c r="Y757" s="101"/>
      <c r="Z757" s="101"/>
      <c r="AA757" s="101"/>
      <c r="AB757" s="101"/>
      <c r="AC757" s="101"/>
      <c r="AD757" s="101"/>
      <c r="AE757" s="101"/>
      <c r="AF757" s="101"/>
      <c r="AG757" s="101"/>
      <c r="AH757" s="101"/>
      <c r="AI757" s="101"/>
      <c r="AJ757" s="101"/>
      <c r="AK757" s="101"/>
      <c r="AL757" s="101"/>
      <c r="AM757" s="101"/>
      <c r="AN757" s="101"/>
      <c r="AO757" s="101"/>
      <c r="AP757" s="101"/>
      <c r="AQ757" s="101"/>
      <c r="BV757" s="101"/>
      <c r="BW757" s="101"/>
      <c r="BX757" s="101"/>
      <c r="CA757" s="101"/>
    </row>
    <row r="758" spans="8:79" s="2" customFormat="1" x14ac:dyDescent="0.3">
      <c r="H758" s="65"/>
      <c r="R758" s="101"/>
      <c r="S758" s="101"/>
      <c r="T758" s="101"/>
      <c r="U758" s="101"/>
      <c r="V758" s="101"/>
      <c r="W758" s="101"/>
      <c r="X758" s="101"/>
      <c r="Y758" s="101"/>
      <c r="Z758" s="101"/>
      <c r="AA758" s="101"/>
      <c r="AB758" s="101"/>
      <c r="AC758" s="101"/>
      <c r="AD758" s="101"/>
      <c r="AE758" s="101"/>
      <c r="AF758" s="101"/>
      <c r="AG758" s="101"/>
      <c r="AH758" s="101"/>
      <c r="AI758" s="101"/>
      <c r="AJ758" s="101"/>
      <c r="AK758" s="101"/>
      <c r="AL758" s="101"/>
      <c r="AM758" s="101"/>
      <c r="AN758" s="101"/>
      <c r="AO758" s="101"/>
      <c r="AP758" s="101"/>
      <c r="AQ758" s="101"/>
      <c r="BV758" s="101"/>
      <c r="BW758" s="101"/>
      <c r="BX758" s="101"/>
      <c r="CA758" s="101"/>
    </row>
    <row r="759" spans="8:79" s="2" customFormat="1" x14ac:dyDescent="0.3">
      <c r="H759" s="65"/>
      <c r="R759" s="101"/>
      <c r="S759" s="101"/>
      <c r="T759" s="101"/>
      <c r="U759" s="101"/>
      <c r="V759" s="101"/>
      <c r="W759" s="101"/>
      <c r="X759" s="101"/>
      <c r="Y759" s="101"/>
      <c r="Z759" s="101"/>
      <c r="AA759" s="101"/>
      <c r="AB759" s="101"/>
      <c r="AC759" s="101"/>
      <c r="AD759" s="101"/>
      <c r="AE759" s="101"/>
      <c r="AF759" s="101"/>
      <c r="AG759" s="101"/>
      <c r="AH759" s="101"/>
      <c r="AI759" s="101"/>
      <c r="AJ759" s="101"/>
      <c r="AK759" s="101"/>
      <c r="AL759" s="101"/>
      <c r="AM759" s="101"/>
      <c r="AN759" s="101"/>
      <c r="AO759" s="101"/>
      <c r="AP759" s="101"/>
      <c r="AQ759" s="101"/>
      <c r="BV759" s="101"/>
      <c r="BW759" s="101"/>
      <c r="BX759" s="101"/>
      <c r="CA759" s="101"/>
    </row>
    <row r="760" spans="8:79" s="2" customFormat="1" x14ac:dyDescent="0.3">
      <c r="H760" s="65"/>
      <c r="R760" s="101"/>
      <c r="S760" s="101"/>
      <c r="T760" s="101"/>
      <c r="U760" s="101"/>
      <c r="V760" s="101"/>
      <c r="W760" s="101"/>
      <c r="X760" s="101"/>
      <c r="Y760" s="101"/>
      <c r="Z760" s="101"/>
      <c r="AA760" s="101"/>
      <c r="AB760" s="101"/>
      <c r="AC760" s="101"/>
      <c r="AD760" s="101"/>
      <c r="AE760" s="101"/>
      <c r="AF760" s="101"/>
      <c r="AG760" s="101"/>
      <c r="AH760" s="101"/>
      <c r="AI760" s="101"/>
      <c r="AJ760" s="101"/>
      <c r="AK760" s="101"/>
      <c r="AL760" s="101"/>
      <c r="AM760" s="101"/>
      <c r="AN760" s="101"/>
      <c r="AO760" s="101"/>
      <c r="AP760" s="101"/>
      <c r="AQ760" s="101"/>
      <c r="BV760" s="101"/>
      <c r="BW760" s="101"/>
      <c r="BX760" s="101"/>
      <c r="CA760" s="101"/>
    </row>
    <row r="761" spans="8:79" s="2" customFormat="1" x14ac:dyDescent="0.3">
      <c r="H761" s="65"/>
      <c r="R761" s="101"/>
      <c r="S761" s="101"/>
      <c r="T761" s="101"/>
      <c r="U761" s="101"/>
      <c r="V761" s="101"/>
      <c r="W761" s="101"/>
      <c r="X761" s="101"/>
      <c r="Y761" s="101"/>
      <c r="Z761" s="101"/>
      <c r="AA761" s="101"/>
      <c r="AB761" s="101"/>
      <c r="AC761" s="101"/>
      <c r="AD761" s="101"/>
      <c r="AE761" s="101"/>
      <c r="AF761" s="101"/>
      <c r="AG761" s="101"/>
      <c r="AH761" s="101"/>
      <c r="AI761" s="101"/>
      <c r="AJ761" s="101"/>
      <c r="AK761" s="101"/>
      <c r="AL761" s="101"/>
      <c r="AM761" s="101"/>
      <c r="AN761" s="101"/>
      <c r="AO761" s="101"/>
      <c r="AP761" s="101"/>
      <c r="AQ761" s="101"/>
      <c r="BV761" s="101"/>
      <c r="BW761" s="101"/>
      <c r="BX761" s="101"/>
      <c r="CA761" s="101"/>
    </row>
    <row r="762" spans="8:79" s="2" customFormat="1" x14ac:dyDescent="0.3">
      <c r="H762" s="65"/>
      <c r="R762" s="101"/>
      <c r="S762" s="101"/>
      <c r="T762" s="101"/>
      <c r="U762" s="101"/>
      <c r="V762" s="101"/>
      <c r="W762" s="101"/>
      <c r="X762" s="101"/>
      <c r="Y762" s="101"/>
      <c r="Z762" s="101"/>
      <c r="AA762" s="101"/>
      <c r="AB762" s="101"/>
      <c r="AC762" s="101"/>
      <c r="AD762" s="101"/>
      <c r="AE762" s="101"/>
      <c r="AF762" s="101"/>
      <c r="AG762" s="101"/>
      <c r="AH762" s="101"/>
      <c r="AI762" s="101"/>
      <c r="AJ762" s="101"/>
      <c r="AK762" s="101"/>
      <c r="AL762" s="101"/>
      <c r="AM762" s="101"/>
      <c r="AN762" s="101"/>
      <c r="AO762" s="101"/>
      <c r="AP762" s="101"/>
      <c r="AQ762" s="101"/>
      <c r="BV762" s="101"/>
      <c r="BW762" s="101"/>
      <c r="BX762" s="101"/>
      <c r="CA762" s="101"/>
    </row>
    <row r="763" spans="8:79" s="2" customFormat="1" x14ac:dyDescent="0.3">
      <c r="H763" s="65"/>
      <c r="R763" s="101"/>
      <c r="S763" s="101"/>
      <c r="T763" s="101"/>
      <c r="U763" s="101"/>
      <c r="V763" s="101"/>
      <c r="W763" s="101"/>
      <c r="X763" s="101"/>
      <c r="Y763" s="101"/>
      <c r="Z763" s="101"/>
      <c r="AA763" s="101"/>
      <c r="AB763" s="101"/>
      <c r="AC763" s="101"/>
      <c r="AD763" s="101"/>
      <c r="AE763" s="101"/>
      <c r="AF763" s="101"/>
      <c r="AG763" s="101"/>
      <c r="AH763" s="101"/>
      <c r="AI763" s="101"/>
      <c r="AJ763" s="101"/>
      <c r="AK763" s="101"/>
      <c r="AL763" s="101"/>
      <c r="AM763" s="101"/>
      <c r="AN763" s="101"/>
      <c r="AO763" s="101"/>
      <c r="AP763" s="101"/>
      <c r="AQ763" s="101"/>
      <c r="BV763" s="101"/>
      <c r="BW763" s="101"/>
      <c r="BX763" s="101"/>
      <c r="CA763" s="101"/>
    </row>
    <row r="764" spans="8:79" s="2" customFormat="1" x14ac:dyDescent="0.3">
      <c r="H764" s="65"/>
      <c r="R764" s="101"/>
      <c r="S764" s="101"/>
      <c r="T764" s="101"/>
      <c r="U764" s="101"/>
      <c r="V764" s="101"/>
      <c r="W764" s="101"/>
      <c r="X764" s="101"/>
      <c r="Y764" s="101"/>
      <c r="Z764" s="101"/>
      <c r="AA764" s="101"/>
      <c r="AB764" s="101"/>
      <c r="AC764" s="101"/>
      <c r="AD764" s="101"/>
      <c r="AE764" s="101"/>
      <c r="AF764" s="101"/>
      <c r="AG764" s="101"/>
      <c r="AH764" s="101"/>
      <c r="AI764" s="101"/>
      <c r="AJ764" s="101"/>
      <c r="AK764" s="101"/>
      <c r="AL764" s="101"/>
      <c r="AM764" s="101"/>
      <c r="AN764" s="101"/>
      <c r="AO764" s="101"/>
      <c r="AP764" s="101"/>
      <c r="AQ764" s="101"/>
      <c r="BV764" s="101"/>
      <c r="BW764" s="101"/>
      <c r="BX764" s="101"/>
      <c r="CA764" s="101"/>
    </row>
    <row r="765" spans="8:79" s="2" customFormat="1" x14ac:dyDescent="0.3">
      <c r="H765" s="65"/>
      <c r="R765" s="101"/>
      <c r="S765" s="101"/>
      <c r="T765" s="101"/>
      <c r="U765" s="101"/>
      <c r="V765" s="101"/>
      <c r="W765" s="101"/>
      <c r="X765" s="101"/>
      <c r="Y765" s="101"/>
      <c r="Z765" s="101"/>
      <c r="AA765" s="101"/>
      <c r="AB765" s="101"/>
      <c r="AC765" s="101"/>
      <c r="AD765" s="101"/>
      <c r="AE765" s="101"/>
      <c r="AF765" s="101"/>
      <c r="AG765" s="101"/>
      <c r="AH765" s="101"/>
      <c r="AI765" s="101"/>
      <c r="AJ765" s="101"/>
      <c r="AK765" s="101"/>
      <c r="AL765" s="101"/>
      <c r="AM765" s="101"/>
      <c r="AN765" s="101"/>
      <c r="AO765" s="101"/>
      <c r="AP765" s="101"/>
      <c r="AQ765" s="101"/>
      <c r="BV765" s="101"/>
      <c r="BW765" s="101"/>
      <c r="BX765" s="101"/>
      <c r="CA765" s="101"/>
    </row>
    <row r="766" spans="8:79" s="2" customFormat="1" x14ac:dyDescent="0.3">
      <c r="H766" s="65"/>
      <c r="R766" s="101"/>
      <c r="S766" s="101"/>
      <c r="T766" s="101"/>
      <c r="U766" s="101"/>
      <c r="V766" s="101"/>
      <c r="W766" s="101"/>
      <c r="X766" s="101"/>
      <c r="Y766" s="101"/>
      <c r="Z766" s="101"/>
      <c r="AA766" s="101"/>
      <c r="AB766" s="101"/>
      <c r="AC766" s="101"/>
      <c r="AD766" s="101"/>
      <c r="AE766" s="101"/>
      <c r="AF766" s="101"/>
      <c r="AG766" s="101"/>
      <c r="AH766" s="101"/>
      <c r="AI766" s="101"/>
      <c r="AJ766" s="101"/>
      <c r="AK766" s="101"/>
      <c r="AL766" s="101"/>
      <c r="AM766" s="101"/>
      <c r="AN766" s="101"/>
      <c r="AO766" s="101"/>
      <c r="AP766" s="101"/>
      <c r="AQ766" s="101"/>
      <c r="BV766" s="101"/>
      <c r="BW766" s="101"/>
      <c r="BX766" s="101"/>
      <c r="CA766" s="101"/>
    </row>
    <row r="767" spans="8:79" s="2" customFormat="1" x14ac:dyDescent="0.3">
      <c r="H767" s="65"/>
      <c r="R767" s="101"/>
      <c r="S767" s="101"/>
      <c r="T767" s="101"/>
      <c r="U767" s="101"/>
      <c r="V767" s="101"/>
      <c r="W767" s="101"/>
      <c r="X767" s="101"/>
      <c r="Y767" s="101"/>
      <c r="Z767" s="101"/>
      <c r="AA767" s="101"/>
      <c r="AB767" s="101"/>
      <c r="AC767" s="101"/>
      <c r="AD767" s="101"/>
      <c r="AE767" s="101"/>
      <c r="AF767" s="101"/>
      <c r="AG767" s="101"/>
      <c r="AH767" s="101"/>
      <c r="AI767" s="101"/>
      <c r="AJ767" s="101"/>
      <c r="AK767" s="101"/>
      <c r="AL767" s="101"/>
      <c r="AM767" s="101"/>
      <c r="AN767" s="101"/>
      <c r="AO767" s="101"/>
      <c r="AP767" s="101"/>
      <c r="AQ767" s="101"/>
      <c r="BV767" s="101"/>
      <c r="BW767" s="101"/>
      <c r="BX767" s="101"/>
      <c r="CA767" s="101"/>
    </row>
    <row r="768" spans="8:79" s="2" customFormat="1" x14ac:dyDescent="0.3">
      <c r="H768" s="65"/>
      <c r="R768" s="101"/>
      <c r="S768" s="101"/>
      <c r="T768" s="101"/>
      <c r="U768" s="101"/>
      <c r="V768" s="101"/>
      <c r="W768" s="101"/>
      <c r="X768" s="101"/>
      <c r="Y768" s="101"/>
      <c r="Z768" s="101"/>
      <c r="AA768" s="101"/>
      <c r="AB768" s="101"/>
      <c r="AC768" s="101"/>
      <c r="AD768" s="101"/>
      <c r="AE768" s="101"/>
      <c r="AF768" s="101"/>
      <c r="AG768" s="101"/>
      <c r="AH768" s="101"/>
      <c r="AI768" s="101"/>
      <c r="AJ768" s="101"/>
      <c r="AK768" s="101"/>
      <c r="AL768" s="101"/>
      <c r="AM768" s="101"/>
      <c r="AN768" s="101"/>
      <c r="AO768" s="101"/>
      <c r="AP768" s="101"/>
      <c r="AQ768" s="101"/>
      <c r="BV768" s="101"/>
      <c r="BW768" s="101"/>
      <c r="BX768" s="101"/>
      <c r="CA768" s="101"/>
    </row>
    <row r="769" spans="8:79" s="2" customFormat="1" x14ac:dyDescent="0.3">
      <c r="H769" s="65"/>
      <c r="R769" s="101"/>
      <c r="S769" s="101"/>
      <c r="T769" s="101"/>
      <c r="U769" s="101"/>
      <c r="V769" s="101"/>
      <c r="W769" s="101"/>
      <c r="X769" s="101"/>
      <c r="Y769" s="101"/>
      <c r="Z769" s="101"/>
      <c r="AA769" s="101"/>
      <c r="AB769" s="101"/>
      <c r="AC769" s="101"/>
      <c r="AD769" s="101"/>
      <c r="AE769" s="101"/>
      <c r="AF769" s="101"/>
      <c r="AG769" s="101"/>
      <c r="AH769" s="101"/>
      <c r="AI769" s="101"/>
      <c r="AJ769" s="101"/>
      <c r="AK769" s="101"/>
      <c r="AL769" s="101"/>
      <c r="AM769" s="101"/>
      <c r="AN769" s="101"/>
      <c r="AO769" s="101"/>
      <c r="AP769" s="101"/>
      <c r="AQ769" s="101"/>
      <c r="BV769" s="101"/>
      <c r="BW769" s="101"/>
      <c r="BX769" s="101"/>
      <c r="CA769" s="101"/>
    </row>
    <row r="770" spans="8:79" s="2" customFormat="1" x14ac:dyDescent="0.3">
      <c r="H770" s="65"/>
      <c r="R770" s="101"/>
      <c r="S770" s="101"/>
      <c r="T770" s="101"/>
      <c r="U770" s="101"/>
      <c r="V770" s="101"/>
      <c r="W770" s="101"/>
      <c r="X770" s="101"/>
      <c r="Y770" s="101"/>
      <c r="Z770" s="101"/>
      <c r="AA770" s="101"/>
      <c r="AB770" s="101"/>
      <c r="AC770" s="101"/>
      <c r="AD770" s="101"/>
      <c r="AE770" s="101"/>
      <c r="AF770" s="101"/>
      <c r="AG770" s="101"/>
      <c r="AH770" s="101"/>
      <c r="AI770" s="101"/>
      <c r="AJ770" s="101"/>
      <c r="AK770" s="101"/>
      <c r="AL770" s="101"/>
      <c r="AM770" s="101"/>
      <c r="AN770" s="101"/>
      <c r="AO770" s="101"/>
      <c r="AP770" s="101"/>
      <c r="AQ770" s="101"/>
      <c r="BV770" s="101"/>
      <c r="BW770" s="101"/>
      <c r="BX770" s="101"/>
      <c r="CA770" s="101"/>
    </row>
    <row r="771" spans="8:79" s="2" customFormat="1" x14ac:dyDescent="0.3">
      <c r="H771" s="65"/>
      <c r="R771" s="101"/>
      <c r="S771" s="101"/>
      <c r="T771" s="101"/>
      <c r="U771" s="101"/>
      <c r="V771" s="101"/>
      <c r="W771" s="101"/>
      <c r="X771" s="101"/>
      <c r="Y771" s="101"/>
      <c r="Z771" s="101"/>
      <c r="AA771" s="101"/>
      <c r="AB771" s="101"/>
      <c r="AC771" s="101"/>
      <c r="AD771" s="101"/>
      <c r="AE771" s="101"/>
      <c r="AF771" s="101"/>
      <c r="AG771" s="101"/>
      <c r="AH771" s="101"/>
      <c r="AI771" s="101"/>
      <c r="AJ771" s="101"/>
      <c r="AK771" s="101"/>
      <c r="AL771" s="101"/>
      <c r="AM771" s="101"/>
      <c r="AN771" s="101"/>
      <c r="AO771" s="101"/>
      <c r="AP771" s="101"/>
      <c r="AQ771" s="101"/>
      <c r="BV771" s="101"/>
      <c r="BW771" s="101"/>
      <c r="BX771" s="101"/>
      <c r="CA771" s="101"/>
    </row>
    <row r="772" spans="8:79" s="2" customFormat="1" x14ac:dyDescent="0.3">
      <c r="H772" s="65"/>
      <c r="R772" s="101"/>
      <c r="S772" s="101"/>
      <c r="T772" s="101"/>
      <c r="U772" s="101"/>
      <c r="V772" s="101"/>
      <c r="W772" s="101"/>
      <c r="X772" s="101"/>
      <c r="Y772" s="101"/>
      <c r="Z772" s="101"/>
      <c r="AA772" s="101"/>
      <c r="AB772" s="101"/>
      <c r="AC772" s="101"/>
      <c r="AD772" s="101"/>
      <c r="AE772" s="101"/>
      <c r="AF772" s="101"/>
      <c r="AG772" s="101"/>
      <c r="AH772" s="101"/>
      <c r="AI772" s="101"/>
      <c r="AJ772" s="101"/>
      <c r="AK772" s="101"/>
      <c r="AL772" s="101"/>
      <c r="AM772" s="101"/>
      <c r="AN772" s="101"/>
      <c r="AO772" s="101"/>
      <c r="AP772" s="101"/>
      <c r="AQ772" s="101"/>
      <c r="BV772" s="101"/>
      <c r="BW772" s="101"/>
      <c r="BX772" s="101"/>
      <c r="CA772" s="101"/>
    </row>
    <row r="773" spans="8:79" s="2" customFormat="1" x14ac:dyDescent="0.3">
      <c r="H773" s="65"/>
      <c r="R773" s="101"/>
      <c r="S773" s="101"/>
      <c r="T773" s="101"/>
      <c r="U773" s="101"/>
      <c r="V773" s="101"/>
      <c r="W773" s="101"/>
      <c r="X773" s="101"/>
      <c r="Y773" s="101"/>
      <c r="Z773" s="101"/>
      <c r="AA773" s="101"/>
      <c r="AB773" s="101"/>
      <c r="AC773" s="101"/>
      <c r="AD773" s="101"/>
      <c r="AE773" s="101"/>
      <c r="AF773" s="101"/>
      <c r="AG773" s="101"/>
      <c r="AH773" s="101"/>
      <c r="AI773" s="101"/>
      <c r="AJ773" s="101"/>
      <c r="AK773" s="101"/>
      <c r="AL773" s="101"/>
      <c r="AM773" s="101"/>
      <c r="AN773" s="101"/>
      <c r="AO773" s="101"/>
      <c r="AP773" s="101"/>
      <c r="AQ773" s="101"/>
      <c r="BV773" s="101"/>
      <c r="BW773" s="101"/>
      <c r="BX773" s="101"/>
      <c r="CA773" s="101"/>
    </row>
    <row r="774" spans="8:79" s="2" customFormat="1" x14ac:dyDescent="0.3">
      <c r="H774" s="65"/>
      <c r="R774" s="101"/>
      <c r="S774" s="101"/>
      <c r="T774" s="101"/>
      <c r="U774" s="101"/>
      <c r="V774" s="101"/>
      <c r="W774" s="101"/>
      <c r="X774" s="101"/>
      <c r="Y774" s="101"/>
      <c r="Z774" s="101"/>
      <c r="AA774" s="101"/>
      <c r="AB774" s="101"/>
      <c r="AC774" s="101"/>
      <c r="AD774" s="101"/>
      <c r="AE774" s="101"/>
      <c r="AF774" s="101"/>
      <c r="AG774" s="101"/>
      <c r="AH774" s="101"/>
      <c r="AI774" s="101"/>
      <c r="AJ774" s="101"/>
      <c r="AK774" s="101"/>
      <c r="AL774" s="101"/>
      <c r="AM774" s="101"/>
      <c r="AN774" s="101"/>
      <c r="AO774" s="101"/>
      <c r="AP774" s="101"/>
      <c r="AQ774" s="101"/>
      <c r="BV774" s="101"/>
      <c r="BW774" s="101"/>
      <c r="BX774" s="101"/>
      <c r="CA774" s="101"/>
    </row>
    <row r="775" spans="8:79" s="2" customFormat="1" x14ac:dyDescent="0.3">
      <c r="H775" s="65"/>
      <c r="R775" s="101"/>
      <c r="S775" s="101"/>
      <c r="T775" s="101"/>
      <c r="U775" s="101"/>
      <c r="V775" s="101"/>
      <c r="W775" s="101"/>
      <c r="X775" s="101"/>
      <c r="Y775" s="101"/>
      <c r="Z775" s="101"/>
      <c r="AA775" s="101"/>
      <c r="AB775" s="101"/>
      <c r="AC775" s="101"/>
      <c r="AD775" s="101"/>
      <c r="AE775" s="101"/>
      <c r="AF775" s="101"/>
      <c r="AG775" s="101"/>
      <c r="AH775" s="101"/>
      <c r="AI775" s="101"/>
      <c r="AJ775" s="101"/>
      <c r="AK775" s="101"/>
      <c r="AL775" s="101"/>
      <c r="AM775" s="101"/>
      <c r="AN775" s="101"/>
      <c r="AO775" s="101"/>
      <c r="AP775" s="101"/>
      <c r="AQ775" s="101"/>
      <c r="BV775" s="101"/>
      <c r="BW775" s="101"/>
      <c r="BX775" s="101"/>
      <c r="CA775" s="101"/>
    </row>
    <row r="776" spans="8:79" s="2" customFormat="1" x14ac:dyDescent="0.3">
      <c r="H776" s="65"/>
      <c r="R776" s="101"/>
      <c r="S776" s="101"/>
      <c r="T776" s="101"/>
      <c r="U776" s="101"/>
      <c r="V776" s="101"/>
      <c r="W776" s="101"/>
      <c r="X776" s="101"/>
      <c r="Y776" s="101"/>
      <c r="Z776" s="101"/>
      <c r="AA776" s="101"/>
      <c r="AB776" s="101"/>
      <c r="AC776" s="101"/>
      <c r="AD776" s="101"/>
      <c r="AE776" s="101"/>
      <c r="AF776" s="101"/>
      <c r="AG776" s="101"/>
      <c r="AH776" s="101"/>
      <c r="AI776" s="101"/>
      <c r="AJ776" s="101"/>
      <c r="AK776" s="101"/>
      <c r="AL776" s="101"/>
      <c r="AM776" s="101"/>
      <c r="AN776" s="101"/>
      <c r="AO776" s="101"/>
      <c r="AP776" s="101"/>
      <c r="AQ776" s="101"/>
      <c r="BV776" s="101"/>
      <c r="BW776" s="101"/>
      <c r="BX776" s="101"/>
      <c r="CA776" s="101"/>
    </row>
    <row r="777" spans="8:79" s="2" customFormat="1" x14ac:dyDescent="0.3">
      <c r="H777" s="65"/>
      <c r="R777" s="101"/>
      <c r="S777" s="101"/>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BV777" s="101"/>
      <c r="BW777" s="101"/>
      <c r="BX777" s="101"/>
      <c r="CA777" s="101"/>
    </row>
    <row r="778" spans="8:79" s="2" customFormat="1" x14ac:dyDescent="0.3">
      <c r="H778" s="65"/>
      <c r="R778" s="101"/>
      <c r="S778" s="101"/>
      <c r="T778" s="101"/>
      <c r="U778" s="101"/>
      <c r="V778" s="101"/>
      <c r="W778" s="101"/>
      <c r="X778" s="101"/>
      <c r="Y778" s="101"/>
      <c r="Z778" s="101"/>
      <c r="AA778" s="101"/>
      <c r="AB778" s="101"/>
      <c r="AC778" s="101"/>
      <c r="AD778" s="101"/>
      <c r="AE778" s="101"/>
      <c r="AF778" s="101"/>
      <c r="AG778" s="101"/>
      <c r="AH778" s="101"/>
      <c r="AI778" s="101"/>
      <c r="AJ778" s="101"/>
      <c r="AK778" s="101"/>
      <c r="AL778" s="101"/>
      <c r="AM778" s="101"/>
      <c r="AN778" s="101"/>
      <c r="AO778" s="101"/>
      <c r="AP778" s="101"/>
      <c r="AQ778" s="101"/>
      <c r="BV778" s="101"/>
      <c r="BW778" s="101"/>
      <c r="BX778" s="101"/>
      <c r="CA778" s="101"/>
    </row>
    <row r="779" spans="8:79" s="2" customFormat="1" x14ac:dyDescent="0.3">
      <c r="H779" s="65"/>
      <c r="R779" s="101"/>
      <c r="S779" s="101"/>
      <c r="T779" s="101"/>
      <c r="U779" s="101"/>
      <c r="V779" s="101"/>
      <c r="W779" s="101"/>
      <c r="X779" s="101"/>
      <c r="Y779" s="101"/>
      <c r="Z779" s="101"/>
      <c r="AA779" s="101"/>
      <c r="AB779" s="101"/>
      <c r="AC779" s="101"/>
      <c r="AD779" s="101"/>
      <c r="AE779" s="101"/>
      <c r="AF779" s="101"/>
      <c r="AG779" s="101"/>
      <c r="AH779" s="101"/>
      <c r="AI779" s="101"/>
      <c r="AJ779" s="101"/>
      <c r="AK779" s="101"/>
      <c r="AL779" s="101"/>
      <c r="AM779" s="101"/>
      <c r="AN779" s="101"/>
      <c r="AO779" s="101"/>
      <c r="AP779" s="101"/>
      <c r="AQ779" s="101"/>
      <c r="BV779" s="101"/>
      <c r="BW779" s="101"/>
      <c r="BX779" s="101"/>
      <c r="CA779" s="101"/>
    </row>
    <row r="780" spans="8:79" s="2" customFormat="1" x14ac:dyDescent="0.3">
      <c r="H780" s="65"/>
      <c r="R780" s="101"/>
      <c r="S780" s="101"/>
      <c r="T780" s="101"/>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BV780" s="101"/>
      <c r="BW780" s="101"/>
      <c r="BX780" s="101"/>
      <c r="CA780" s="101"/>
    </row>
    <row r="781" spans="8:79" s="2" customFormat="1" x14ac:dyDescent="0.3">
      <c r="H781" s="65"/>
      <c r="R781" s="101"/>
      <c r="S781" s="101"/>
      <c r="T781" s="101"/>
      <c r="U781" s="101"/>
      <c r="V781" s="101"/>
      <c r="W781" s="101"/>
      <c r="X781" s="101"/>
      <c r="Y781" s="101"/>
      <c r="Z781" s="101"/>
      <c r="AA781" s="101"/>
      <c r="AB781" s="101"/>
      <c r="AC781" s="101"/>
      <c r="AD781" s="101"/>
      <c r="AE781" s="101"/>
      <c r="AF781" s="101"/>
      <c r="AG781" s="101"/>
      <c r="AH781" s="101"/>
      <c r="AI781" s="101"/>
      <c r="AJ781" s="101"/>
      <c r="AK781" s="101"/>
      <c r="AL781" s="101"/>
      <c r="AM781" s="101"/>
      <c r="AN781" s="101"/>
      <c r="AO781" s="101"/>
      <c r="AP781" s="101"/>
      <c r="AQ781" s="101"/>
      <c r="BV781" s="101"/>
      <c r="BW781" s="101"/>
      <c r="BX781" s="101"/>
      <c r="CA781" s="101"/>
    </row>
    <row r="782" spans="8:79" s="2" customFormat="1" x14ac:dyDescent="0.3">
      <c r="H782" s="65"/>
      <c r="R782" s="101"/>
      <c r="S782" s="101"/>
      <c r="T782" s="101"/>
      <c r="U782" s="101"/>
      <c r="V782" s="101"/>
      <c r="W782" s="101"/>
      <c r="X782" s="101"/>
      <c r="Y782" s="101"/>
      <c r="Z782" s="101"/>
      <c r="AA782" s="101"/>
      <c r="AB782" s="101"/>
      <c r="AC782" s="101"/>
      <c r="AD782" s="101"/>
      <c r="AE782" s="101"/>
      <c r="AF782" s="101"/>
      <c r="AG782" s="101"/>
      <c r="AH782" s="101"/>
      <c r="AI782" s="101"/>
      <c r="AJ782" s="101"/>
      <c r="AK782" s="101"/>
      <c r="AL782" s="101"/>
      <c r="AM782" s="101"/>
      <c r="AN782" s="101"/>
      <c r="AO782" s="101"/>
      <c r="AP782" s="101"/>
      <c r="AQ782" s="101"/>
      <c r="BV782" s="101"/>
      <c r="BW782" s="101"/>
      <c r="BX782" s="101"/>
      <c r="CA782" s="101"/>
    </row>
    <row r="783" spans="8:79" s="2" customFormat="1" x14ac:dyDescent="0.3">
      <c r="H783" s="65"/>
      <c r="R783" s="101"/>
      <c r="S783" s="101"/>
      <c r="T783" s="101"/>
      <c r="U783" s="101"/>
      <c r="V783" s="101"/>
      <c r="W783" s="101"/>
      <c r="X783" s="101"/>
      <c r="Y783" s="101"/>
      <c r="Z783" s="101"/>
      <c r="AA783" s="101"/>
      <c r="AB783" s="101"/>
      <c r="AC783" s="101"/>
      <c r="AD783" s="101"/>
      <c r="AE783" s="101"/>
      <c r="AF783" s="101"/>
      <c r="AG783" s="101"/>
      <c r="AH783" s="101"/>
      <c r="AI783" s="101"/>
      <c r="AJ783" s="101"/>
      <c r="AK783" s="101"/>
      <c r="AL783" s="101"/>
      <c r="AM783" s="101"/>
      <c r="AN783" s="101"/>
      <c r="AO783" s="101"/>
      <c r="AP783" s="101"/>
      <c r="AQ783" s="101"/>
      <c r="BV783" s="101"/>
      <c r="BW783" s="101"/>
      <c r="BX783" s="101"/>
      <c r="CA783" s="101"/>
    </row>
    <row r="784" spans="8:79" s="2" customFormat="1" x14ac:dyDescent="0.3">
      <c r="H784" s="65"/>
      <c r="R784" s="101"/>
      <c r="S784" s="101"/>
      <c r="T784" s="101"/>
      <c r="U784" s="101"/>
      <c r="V784" s="101"/>
      <c r="W784" s="101"/>
      <c r="X784" s="101"/>
      <c r="Y784" s="101"/>
      <c r="Z784" s="101"/>
      <c r="AA784" s="101"/>
      <c r="AB784" s="101"/>
      <c r="AC784" s="101"/>
      <c r="AD784" s="101"/>
      <c r="AE784" s="101"/>
      <c r="AF784" s="101"/>
      <c r="AG784" s="101"/>
      <c r="AH784" s="101"/>
      <c r="AI784" s="101"/>
      <c r="AJ784" s="101"/>
      <c r="AK784" s="101"/>
      <c r="AL784" s="101"/>
      <c r="AM784" s="101"/>
      <c r="AN784" s="101"/>
      <c r="AO784" s="101"/>
      <c r="AP784" s="101"/>
      <c r="AQ784" s="101"/>
      <c r="BV784" s="101"/>
      <c r="BW784" s="101"/>
      <c r="BX784" s="101"/>
      <c r="CA784" s="101"/>
    </row>
    <row r="785" spans="8:79" s="2" customFormat="1" x14ac:dyDescent="0.3">
      <c r="H785" s="65"/>
      <c r="R785" s="101"/>
      <c r="S785" s="101"/>
      <c r="T785" s="101"/>
      <c r="U785" s="101"/>
      <c r="V785" s="101"/>
      <c r="W785" s="101"/>
      <c r="X785" s="101"/>
      <c r="Y785" s="101"/>
      <c r="Z785" s="101"/>
      <c r="AA785" s="101"/>
      <c r="AB785" s="101"/>
      <c r="AC785" s="101"/>
      <c r="AD785" s="101"/>
      <c r="AE785" s="101"/>
      <c r="AF785" s="101"/>
      <c r="AG785" s="101"/>
      <c r="AH785" s="101"/>
      <c r="AI785" s="101"/>
      <c r="AJ785" s="101"/>
      <c r="AK785" s="101"/>
      <c r="AL785" s="101"/>
      <c r="AM785" s="101"/>
      <c r="AN785" s="101"/>
      <c r="AO785" s="101"/>
      <c r="AP785" s="101"/>
      <c r="AQ785" s="101"/>
      <c r="BV785" s="101"/>
      <c r="BW785" s="101"/>
      <c r="BX785" s="101"/>
      <c r="CA785" s="101"/>
    </row>
    <row r="786" spans="8:79" s="2" customFormat="1" x14ac:dyDescent="0.3">
      <c r="H786" s="65"/>
      <c r="R786" s="101"/>
      <c r="S786" s="101"/>
      <c r="T786" s="101"/>
      <c r="U786" s="101"/>
      <c r="V786" s="101"/>
      <c r="W786" s="101"/>
      <c r="X786" s="101"/>
      <c r="Y786" s="101"/>
      <c r="Z786" s="101"/>
      <c r="AA786" s="101"/>
      <c r="AB786" s="101"/>
      <c r="AC786" s="101"/>
      <c r="AD786" s="101"/>
      <c r="AE786" s="101"/>
      <c r="AF786" s="101"/>
      <c r="AG786" s="101"/>
      <c r="AH786" s="101"/>
      <c r="AI786" s="101"/>
      <c r="AJ786" s="101"/>
      <c r="AK786" s="101"/>
      <c r="AL786" s="101"/>
      <c r="AM786" s="101"/>
      <c r="AN786" s="101"/>
      <c r="AO786" s="101"/>
      <c r="AP786" s="101"/>
      <c r="AQ786" s="101"/>
      <c r="BV786" s="101"/>
      <c r="BW786" s="101"/>
      <c r="BX786" s="101"/>
      <c r="CA786" s="101"/>
    </row>
    <row r="787" spans="8:79" s="2" customFormat="1" x14ac:dyDescent="0.3">
      <c r="H787" s="65"/>
      <c r="R787" s="101"/>
      <c r="S787" s="101"/>
      <c r="T787" s="101"/>
      <c r="U787" s="101"/>
      <c r="V787" s="101"/>
      <c r="W787" s="101"/>
      <c r="X787" s="101"/>
      <c r="Y787" s="101"/>
      <c r="Z787" s="101"/>
      <c r="AA787" s="101"/>
      <c r="AB787" s="101"/>
      <c r="AC787" s="101"/>
      <c r="AD787" s="101"/>
      <c r="AE787" s="101"/>
      <c r="AF787" s="101"/>
      <c r="AG787" s="101"/>
      <c r="AH787" s="101"/>
      <c r="AI787" s="101"/>
      <c r="AJ787" s="101"/>
      <c r="AK787" s="101"/>
      <c r="AL787" s="101"/>
      <c r="AM787" s="101"/>
      <c r="AN787" s="101"/>
      <c r="AO787" s="101"/>
      <c r="AP787" s="101"/>
      <c r="AQ787" s="101"/>
      <c r="BV787" s="101"/>
      <c r="BW787" s="101"/>
      <c r="BX787" s="101"/>
      <c r="CA787" s="101"/>
    </row>
    <row r="788" spans="8:79" s="2" customFormat="1" x14ac:dyDescent="0.3">
      <c r="H788" s="65"/>
      <c r="R788" s="101"/>
      <c r="S788" s="101"/>
      <c r="T788" s="101"/>
      <c r="U788" s="101"/>
      <c r="V788" s="101"/>
      <c r="W788" s="101"/>
      <c r="X788" s="101"/>
      <c r="Y788" s="101"/>
      <c r="Z788" s="101"/>
      <c r="AA788" s="101"/>
      <c r="AB788" s="101"/>
      <c r="AC788" s="101"/>
      <c r="AD788" s="101"/>
      <c r="AE788" s="101"/>
      <c r="AF788" s="101"/>
      <c r="AG788" s="101"/>
      <c r="AH788" s="101"/>
      <c r="AI788" s="101"/>
      <c r="AJ788" s="101"/>
      <c r="AK788" s="101"/>
      <c r="AL788" s="101"/>
      <c r="AM788" s="101"/>
      <c r="AN788" s="101"/>
      <c r="AO788" s="101"/>
      <c r="AP788" s="101"/>
      <c r="AQ788" s="101"/>
      <c r="BV788" s="101"/>
      <c r="BW788" s="101"/>
      <c r="BX788" s="101"/>
      <c r="CA788" s="101"/>
    </row>
    <row r="789" spans="8:79" s="2" customFormat="1" x14ac:dyDescent="0.3">
      <c r="H789" s="65"/>
      <c r="R789" s="101"/>
      <c r="S789" s="101"/>
      <c r="T789" s="101"/>
      <c r="U789" s="101"/>
      <c r="V789" s="101"/>
      <c r="W789" s="101"/>
      <c r="X789" s="101"/>
      <c r="Y789" s="101"/>
      <c r="Z789" s="101"/>
      <c r="AA789" s="101"/>
      <c r="AB789" s="101"/>
      <c r="AC789" s="101"/>
      <c r="AD789" s="101"/>
      <c r="AE789" s="101"/>
      <c r="AF789" s="101"/>
      <c r="AG789" s="101"/>
      <c r="AH789" s="101"/>
      <c r="AI789" s="101"/>
      <c r="AJ789" s="101"/>
      <c r="AK789" s="101"/>
      <c r="AL789" s="101"/>
      <c r="AM789" s="101"/>
      <c r="AN789" s="101"/>
      <c r="AO789" s="101"/>
      <c r="AP789" s="101"/>
      <c r="AQ789" s="101"/>
      <c r="BV789" s="101"/>
      <c r="BW789" s="101"/>
      <c r="BX789" s="101"/>
      <c r="CA789" s="101"/>
    </row>
    <row r="790" spans="8:79" s="2" customFormat="1" x14ac:dyDescent="0.3">
      <c r="H790" s="65"/>
      <c r="R790" s="101"/>
      <c r="S790" s="101"/>
      <c r="T790" s="101"/>
      <c r="U790" s="101"/>
      <c r="V790" s="101"/>
      <c r="W790" s="101"/>
      <c r="X790" s="101"/>
      <c r="Y790" s="101"/>
      <c r="Z790" s="101"/>
      <c r="AA790" s="101"/>
      <c r="AB790" s="101"/>
      <c r="AC790" s="101"/>
      <c r="AD790" s="101"/>
      <c r="AE790" s="101"/>
      <c r="AF790" s="101"/>
      <c r="AG790" s="101"/>
      <c r="AH790" s="101"/>
      <c r="AI790" s="101"/>
      <c r="AJ790" s="101"/>
      <c r="AK790" s="101"/>
      <c r="AL790" s="101"/>
      <c r="AM790" s="101"/>
      <c r="AN790" s="101"/>
      <c r="AO790" s="101"/>
      <c r="AP790" s="101"/>
      <c r="AQ790" s="101"/>
      <c r="BV790" s="101"/>
      <c r="BW790" s="101"/>
      <c r="BX790" s="101"/>
      <c r="CA790" s="101"/>
    </row>
    <row r="791" spans="8:79" s="2" customFormat="1" x14ac:dyDescent="0.3">
      <c r="H791" s="65"/>
      <c r="R791" s="101"/>
      <c r="S791" s="101"/>
      <c r="T791" s="101"/>
      <c r="U791" s="101"/>
      <c r="V791" s="101"/>
      <c r="W791" s="101"/>
      <c r="X791" s="101"/>
      <c r="Y791" s="101"/>
      <c r="Z791" s="101"/>
      <c r="AA791" s="101"/>
      <c r="AB791" s="101"/>
      <c r="AC791" s="101"/>
      <c r="AD791" s="101"/>
      <c r="AE791" s="101"/>
      <c r="AF791" s="101"/>
      <c r="AG791" s="101"/>
      <c r="AH791" s="101"/>
      <c r="AI791" s="101"/>
      <c r="AJ791" s="101"/>
      <c r="AK791" s="101"/>
      <c r="AL791" s="101"/>
      <c r="AM791" s="101"/>
      <c r="AN791" s="101"/>
      <c r="AO791" s="101"/>
      <c r="AP791" s="101"/>
      <c r="AQ791" s="101"/>
      <c r="BV791" s="101"/>
      <c r="BW791" s="101"/>
      <c r="BX791" s="101"/>
      <c r="CA791" s="101"/>
    </row>
    <row r="792" spans="8:79" s="2" customFormat="1" x14ac:dyDescent="0.3">
      <c r="H792" s="65"/>
      <c r="R792" s="101"/>
      <c r="S792" s="101"/>
      <c r="T792" s="101"/>
      <c r="U792" s="101"/>
      <c r="V792" s="101"/>
      <c r="W792" s="101"/>
      <c r="X792" s="101"/>
      <c r="Y792" s="101"/>
      <c r="Z792" s="101"/>
      <c r="AA792" s="101"/>
      <c r="AB792" s="101"/>
      <c r="AC792" s="101"/>
      <c r="AD792" s="101"/>
      <c r="AE792" s="101"/>
      <c r="AF792" s="101"/>
      <c r="AG792" s="101"/>
      <c r="AH792" s="101"/>
      <c r="AI792" s="101"/>
      <c r="AJ792" s="101"/>
      <c r="AK792" s="101"/>
      <c r="AL792" s="101"/>
      <c r="AM792" s="101"/>
      <c r="AN792" s="101"/>
      <c r="AO792" s="101"/>
      <c r="AP792" s="101"/>
      <c r="AQ792" s="101"/>
      <c r="BV792" s="101"/>
      <c r="BW792" s="101"/>
      <c r="BX792" s="101"/>
      <c r="CA792" s="101"/>
    </row>
    <row r="793" spans="8:79" s="2" customFormat="1" x14ac:dyDescent="0.3">
      <c r="H793" s="65"/>
      <c r="R793" s="101"/>
      <c r="S793" s="101"/>
      <c r="T793" s="101"/>
      <c r="U793" s="101"/>
      <c r="V793" s="101"/>
      <c r="W793" s="101"/>
      <c r="X793" s="101"/>
      <c r="Y793" s="101"/>
      <c r="Z793" s="101"/>
      <c r="AA793" s="101"/>
      <c r="AB793" s="101"/>
      <c r="AC793" s="101"/>
      <c r="AD793" s="101"/>
      <c r="AE793" s="101"/>
      <c r="AF793" s="101"/>
      <c r="AG793" s="101"/>
      <c r="AH793" s="101"/>
      <c r="AI793" s="101"/>
      <c r="AJ793" s="101"/>
      <c r="AK793" s="101"/>
      <c r="AL793" s="101"/>
      <c r="AM793" s="101"/>
      <c r="AN793" s="101"/>
      <c r="AO793" s="101"/>
      <c r="AP793" s="101"/>
      <c r="AQ793" s="101"/>
      <c r="BV793" s="101"/>
      <c r="BW793" s="101"/>
      <c r="BX793" s="101"/>
      <c r="CA793" s="101"/>
    </row>
    <row r="794" spans="8:79" s="2" customFormat="1" x14ac:dyDescent="0.3">
      <c r="H794" s="65"/>
      <c r="R794" s="101"/>
      <c r="S794" s="101"/>
      <c r="T794" s="101"/>
      <c r="U794" s="101"/>
      <c r="V794" s="101"/>
      <c r="W794" s="101"/>
      <c r="X794" s="101"/>
      <c r="Y794" s="101"/>
      <c r="Z794" s="101"/>
      <c r="AA794" s="101"/>
      <c r="AB794" s="101"/>
      <c r="AC794" s="101"/>
      <c r="AD794" s="101"/>
      <c r="AE794" s="101"/>
      <c r="AF794" s="101"/>
      <c r="AG794" s="101"/>
      <c r="AH794" s="101"/>
      <c r="AI794" s="101"/>
      <c r="AJ794" s="101"/>
      <c r="AK794" s="101"/>
      <c r="AL794" s="101"/>
      <c r="AM794" s="101"/>
      <c r="AN794" s="101"/>
      <c r="AO794" s="101"/>
      <c r="AP794" s="101"/>
      <c r="AQ794" s="101"/>
      <c r="BV794" s="101"/>
      <c r="BW794" s="101"/>
      <c r="BX794" s="101"/>
      <c r="CA794" s="101"/>
    </row>
    <row r="795" spans="8:79" s="2" customFormat="1" x14ac:dyDescent="0.3">
      <c r="H795" s="65"/>
      <c r="R795" s="101"/>
      <c r="S795" s="101"/>
      <c r="T795" s="101"/>
      <c r="U795" s="101"/>
      <c r="V795" s="101"/>
      <c r="W795" s="101"/>
      <c r="X795" s="101"/>
      <c r="Y795" s="101"/>
      <c r="Z795" s="101"/>
      <c r="AA795" s="101"/>
      <c r="AB795" s="101"/>
      <c r="AC795" s="101"/>
      <c r="AD795" s="101"/>
      <c r="AE795" s="101"/>
      <c r="AF795" s="101"/>
      <c r="AG795" s="101"/>
      <c r="AH795" s="101"/>
      <c r="AI795" s="101"/>
      <c r="AJ795" s="101"/>
      <c r="AK795" s="101"/>
      <c r="AL795" s="101"/>
      <c r="AM795" s="101"/>
      <c r="AN795" s="101"/>
      <c r="AO795" s="101"/>
      <c r="AP795" s="101"/>
      <c r="AQ795" s="101"/>
      <c r="BV795" s="101"/>
      <c r="BW795" s="101"/>
      <c r="BX795" s="101"/>
      <c r="CA795" s="101"/>
    </row>
    <row r="796" spans="8:79" s="2" customFormat="1" x14ac:dyDescent="0.3">
      <c r="H796" s="65"/>
      <c r="R796" s="101"/>
      <c r="S796" s="101"/>
      <c r="T796" s="101"/>
      <c r="U796" s="101"/>
      <c r="V796" s="101"/>
      <c r="W796" s="101"/>
      <c r="X796" s="101"/>
      <c r="Y796" s="101"/>
      <c r="Z796" s="101"/>
      <c r="AA796" s="101"/>
      <c r="AB796" s="101"/>
      <c r="AC796" s="101"/>
      <c r="AD796" s="101"/>
      <c r="AE796" s="101"/>
      <c r="AF796" s="101"/>
      <c r="AG796" s="101"/>
      <c r="AH796" s="101"/>
      <c r="AI796" s="101"/>
      <c r="AJ796" s="101"/>
      <c r="AK796" s="101"/>
      <c r="AL796" s="101"/>
      <c r="AM796" s="101"/>
      <c r="AN796" s="101"/>
      <c r="AO796" s="101"/>
      <c r="AP796" s="101"/>
      <c r="AQ796" s="101"/>
      <c r="BV796" s="101"/>
      <c r="BW796" s="101"/>
      <c r="BX796" s="101"/>
      <c r="CA796" s="101"/>
    </row>
    <row r="797" spans="8:79" s="2" customFormat="1" x14ac:dyDescent="0.3">
      <c r="H797" s="65"/>
      <c r="R797" s="101"/>
      <c r="S797" s="101"/>
      <c r="T797" s="101"/>
      <c r="U797" s="101"/>
      <c r="V797" s="101"/>
      <c r="W797" s="101"/>
      <c r="X797" s="101"/>
      <c r="Y797" s="101"/>
      <c r="Z797" s="101"/>
      <c r="AA797" s="101"/>
      <c r="AB797" s="101"/>
      <c r="AC797" s="101"/>
      <c r="AD797" s="101"/>
      <c r="AE797" s="101"/>
      <c r="AF797" s="101"/>
      <c r="AG797" s="101"/>
      <c r="AH797" s="101"/>
      <c r="AI797" s="101"/>
      <c r="AJ797" s="101"/>
      <c r="AK797" s="101"/>
      <c r="AL797" s="101"/>
      <c r="AM797" s="101"/>
      <c r="AN797" s="101"/>
      <c r="AO797" s="101"/>
      <c r="AP797" s="101"/>
      <c r="AQ797" s="101"/>
      <c r="BV797" s="101"/>
      <c r="BW797" s="101"/>
      <c r="BX797" s="101"/>
      <c r="CA797" s="101"/>
    </row>
    <row r="798" spans="8:79" s="2" customFormat="1" x14ac:dyDescent="0.3">
      <c r="H798" s="65"/>
      <c r="R798" s="101"/>
      <c r="S798" s="101"/>
      <c r="T798" s="101"/>
      <c r="U798" s="101"/>
      <c r="V798" s="101"/>
      <c r="W798" s="101"/>
      <c r="X798" s="101"/>
      <c r="Y798" s="101"/>
      <c r="Z798" s="101"/>
      <c r="AA798" s="101"/>
      <c r="AB798" s="101"/>
      <c r="AC798" s="101"/>
      <c r="AD798" s="101"/>
      <c r="AE798" s="101"/>
      <c r="AF798" s="101"/>
      <c r="AG798" s="101"/>
      <c r="AH798" s="101"/>
      <c r="AI798" s="101"/>
      <c r="AJ798" s="101"/>
      <c r="AK798" s="101"/>
      <c r="AL798" s="101"/>
      <c r="AM798" s="101"/>
      <c r="AN798" s="101"/>
      <c r="AO798" s="101"/>
      <c r="AP798" s="101"/>
      <c r="AQ798" s="101"/>
      <c r="BV798" s="101"/>
      <c r="BW798" s="101"/>
      <c r="BX798" s="101"/>
      <c r="CA798" s="101"/>
    </row>
    <row r="799" spans="8:79" s="2" customFormat="1" x14ac:dyDescent="0.3">
      <c r="H799" s="65"/>
      <c r="R799" s="101"/>
      <c r="S799" s="101"/>
      <c r="T799" s="101"/>
      <c r="U799" s="101"/>
      <c r="V799" s="101"/>
      <c r="W799" s="101"/>
      <c r="X799" s="101"/>
      <c r="Y799" s="101"/>
      <c r="Z799" s="101"/>
      <c r="AA799" s="101"/>
      <c r="AB799" s="101"/>
      <c r="AC799" s="101"/>
      <c r="AD799" s="101"/>
      <c r="AE799" s="101"/>
      <c r="AF799" s="101"/>
      <c r="AG799" s="101"/>
      <c r="AH799" s="101"/>
      <c r="AI799" s="101"/>
      <c r="AJ799" s="101"/>
      <c r="AK799" s="101"/>
      <c r="AL799" s="101"/>
      <c r="AM799" s="101"/>
      <c r="AN799" s="101"/>
      <c r="AO799" s="101"/>
      <c r="AP799" s="101"/>
      <c r="AQ799" s="101"/>
      <c r="BV799" s="101"/>
      <c r="BW799" s="101"/>
      <c r="BX799" s="101"/>
      <c r="CA799" s="101"/>
    </row>
    <row r="800" spans="8:79" s="2" customFormat="1" x14ac:dyDescent="0.3">
      <c r="H800" s="65"/>
      <c r="R800" s="101"/>
      <c r="S800" s="101"/>
      <c r="T800" s="101"/>
      <c r="U800" s="101"/>
      <c r="V800" s="101"/>
      <c r="W800" s="101"/>
      <c r="X800" s="101"/>
      <c r="Y800" s="101"/>
      <c r="Z800" s="101"/>
      <c r="AA800" s="101"/>
      <c r="AB800" s="101"/>
      <c r="AC800" s="101"/>
      <c r="AD800" s="101"/>
      <c r="AE800" s="101"/>
      <c r="AF800" s="101"/>
      <c r="AG800" s="101"/>
      <c r="AH800" s="101"/>
      <c r="AI800" s="101"/>
      <c r="AJ800" s="101"/>
      <c r="AK800" s="101"/>
      <c r="AL800" s="101"/>
      <c r="AM800" s="101"/>
      <c r="AN800" s="101"/>
      <c r="AO800" s="101"/>
      <c r="AP800" s="101"/>
      <c r="AQ800" s="101"/>
      <c r="BV800" s="101"/>
      <c r="BW800" s="101"/>
      <c r="BX800" s="101"/>
      <c r="CA800" s="101"/>
    </row>
    <row r="801" spans="8:79" s="2" customFormat="1" x14ac:dyDescent="0.3">
      <c r="H801" s="65"/>
      <c r="R801" s="101"/>
      <c r="S801" s="101"/>
      <c r="T801" s="101"/>
      <c r="U801" s="101"/>
      <c r="V801" s="101"/>
      <c r="W801" s="101"/>
      <c r="X801" s="101"/>
      <c r="Y801" s="101"/>
      <c r="Z801" s="101"/>
      <c r="AA801" s="101"/>
      <c r="AB801" s="101"/>
      <c r="AC801" s="101"/>
      <c r="AD801" s="101"/>
      <c r="AE801" s="101"/>
      <c r="AF801" s="101"/>
      <c r="AG801" s="101"/>
      <c r="AH801" s="101"/>
      <c r="AI801" s="101"/>
      <c r="AJ801" s="101"/>
      <c r="AK801" s="101"/>
      <c r="AL801" s="101"/>
      <c r="AM801" s="101"/>
      <c r="AN801" s="101"/>
      <c r="AO801" s="101"/>
      <c r="AP801" s="101"/>
      <c r="AQ801" s="101"/>
      <c r="BV801" s="101"/>
      <c r="BW801" s="101"/>
      <c r="BX801" s="101"/>
      <c r="CA801" s="101"/>
    </row>
    <row r="802" spans="8:79" s="2" customFormat="1" x14ac:dyDescent="0.3">
      <c r="H802" s="65"/>
      <c r="R802" s="101"/>
      <c r="S802" s="101"/>
      <c r="T802" s="101"/>
      <c r="U802" s="101"/>
      <c r="V802" s="101"/>
      <c r="W802" s="101"/>
      <c r="X802" s="101"/>
      <c r="Y802" s="101"/>
      <c r="Z802" s="101"/>
      <c r="AA802" s="101"/>
      <c r="AB802" s="101"/>
      <c r="AC802" s="101"/>
      <c r="AD802" s="101"/>
      <c r="AE802" s="101"/>
      <c r="AF802" s="101"/>
      <c r="AG802" s="101"/>
      <c r="AH802" s="101"/>
      <c r="AI802" s="101"/>
      <c r="AJ802" s="101"/>
      <c r="AK802" s="101"/>
      <c r="AL802" s="101"/>
      <c r="AM802" s="101"/>
      <c r="AN802" s="101"/>
      <c r="AO802" s="101"/>
      <c r="AP802" s="101"/>
      <c r="AQ802" s="101"/>
      <c r="BV802" s="101"/>
      <c r="BW802" s="101"/>
      <c r="BX802" s="101"/>
      <c r="CA802" s="101"/>
    </row>
    <row r="803" spans="8:79" s="2" customFormat="1" x14ac:dyDescent="0.3">
      <c r="H803" s="65"/>
      <c r="R803" s="101"/>
      <c r="S803" s="101"/>
      <c r="T803" s="101"/>
      <c r="U803" s="101"/>
      <c r="V803" s="101"/>
      <c r="W803" s="101"/>
      <c r="X803" s="101"/>
      <c r="Y803" s="101"/>
      <c r="Z803" s="101"/>
      <c r="AA803" s="101"/>
      <c r="AB803" s="101"/>
      <c r="AC803" s="101"/>
      <c r="AD803" s="101"/>
      <c r="AE803" s="101"/>
      <c r="AF803" s="101"/>
      <c r="AG803" s="101"/>
      <c r="AH803" s="101"/>
      <c r="AI803" s="101"/>
      <c r="AJ803" s="101"/>
      <c r="AK803" s="101"/>
      <c r="AL803" s="101"/>
      <c r="AM803" s="101"/>
      <c r="AN803" s="101"/>
      <c r="AO803" s="101"/>
      <c r="AP803" s="101"/>
      <c r="AQ803" s="101"/>
      <c r="BV803" s="101"/>
      <c r="BW803" s="101"/>
      <c r="BX803" s="101"/>
      <c r="CA803" s="101"/>
    </row>
    <row r="804" spans="8:79" s="2" customFormat="1" x14ac:dyDescent="0.3">
      <c r="H804" s="65"/>
      <c r="R804" s="101"/>
      <c r="S804" s="101"/>
      <c r="T804" s="101"/>
      <c r="U804" s="101"/>
      <c r="V804" s="101"/>
      <c r="W804" s="101"/>
      <c r="X804" s="101"/>
      <c r="Y804" s="101"/>
      <c r="Z804" s="101"/>
      <c r="AA804" s="101"/>
      <c r="AB804" s="101"/>
      <c r="AC804" s="101"/>
      <c r="AD804" s="101"/>
      <c r="AE804" s="101"/>
      <c r="AF804" s="101"/>
      <c r="AG804" s="101"/>
      <c r="AH804" s="101"/>
      <c r="AI804" s="101"/>
      <c r="AJ804" s="101"/>
      <c r="AK804" s="101"/>
      <c r="AL804" s="101"/>
      <c r="AM804" s="101"/>
      <c r="AN804" s="101"/>
      <c r="AO804" s="101"/>
      <c r="AP804" s="101"/>
      <c r="AQ804" s="101"/>
      <c r="BV804" s="101"/>
      <c r="BW804" s="101"/>
      <c r="BX804" s="101"/>
      <c r="CA804" s="101"/>
    </row>
    <row r="805" spans="8:79" s="2" customFormat="1" x14ac:dyDescent="0.3">
      <c r="H805" s="65"/>
      <c r="R805" s="101"/>
      <c r="S805" s="101"/>
      <c r="T805" s="101"/>
      <c r="U805" s="101"/>
      <c r="V805" s="101"/>
      <c r="W805" s="101"/>
      <c r="X805" s="101"/>
      <c r="Y805" s="101"/>
      <c r="Z805" s="101"/>
      <c r="AA805" s="101"/>
      <c r="AB805" s="101"/>
      <c r="AC805" s="101"/>
      <c r="AD805" s="101"/>
      <c r="AE805" s="101"/>
      <c r="AF805" s="101"/>
      <c r="AG805" s="101"/>
      <c r="AH805" s="101"/>
      <c r="AI805" s="101"/>
      <c r="AJ805" s="101"/>
      <c r="AK805" s="101"/>
      <c r="AL805" s="101"/>
      <c r="AM805" s="101"/>
      <c r="AN805" s="101"/>
      <c r="AO805" s="101"/>
      <c r="AP805" s="101"/>
      <c r="AQ805" s="101"/>
      <c r="BV805" s="101"/>
      <c r="BW805" s="101"/>
      <c r="BX805" s="101"/>
      <c r="CA805" s="101"/>
    </row>
    <row r="806" spans="8:79" s="2" customFormat="1" x14ac:dyDescent="0.3">
      <c r="H806" s="65"/>
      <c r="R806" s="101"/>
      <c r="S806" s="101"/>
      <c r="T806" s="101"/>
      <c r="U806" s="101"/>
      <c r="V806" s="101"/>
      <c r="W806" s="101"/>
      <c r="X806" s="101"/>
      <c r="Y806" s="101"/>
      <c r="Z806" s="101"/>
      <c r="AA806" s="101"/>
      <c r="AB806" s="101"/>
      <c r="AC806" s="101"/>
      <c r="AD806" s="101"/>
      <c r="AE806" s="101"/>
      <c r="AF806" s="101"/>
      <c r="AG806" s="101"/>
      <c r="AH806" s="101"/>
      <c r="AI806" s="101"/>
      <c r="AJ806" s="101"/>
      <c r="AK806" s="101"/>
      <c r="AL806" s="101"/>
      <c r="AM806" s="101"/>
      <c r="AN806" s="101"/>
      <c r="AO806" s="101"/>
      <c r="AP806" s="101"/>
      <c r="AQ806" s="101"/>
      <c r="BV806" s="101"/>
      <c r="BW806" s="101"/>
      <c r="BX806" s="101"/>
      <c r="CA806" s="101"/>
    </row>
    <row r="807" spans="8:79" s="2" customFormat="1" x14ac:dyDescent="0.3">
      <c r="H807" s="65"/>
      <c r="R807" s="101"/>
      <c r="S807" s="101"/>
      <c r="T807" s="101"/>
      <c r="U807" s="101"/>
      <c r="V807" s="101"/>
      <c r="W807" s="101"/>
      <c r="X807" s="101"/>
      <c r="Y807" s="101"/>
      <c r="Z807" s="101"/>
      <c r="AA807" s="101"/>
      <c r="AB807" s="101"/>
      <c r="AC807" s="101"/>
      <c r="AD807" s="101"/>
      <c r="AE807" s="101"/>
      <c r="AF807" s="101"/>
      <c r="AG807" s="101"/>
      <c r="AH807" s="101"/>
      <c r="AI807" s="101"/>
      <c r="AJ807" s="101"/>
      <c r="AK807" s="101"/>
      <c r="AL807" s="101"/>
      <c r="AM807" s="101"/>
      <c r="AN807" s="101"/>
      <c r="AO807" s="101"/>
      <c r="AP807" s="101"/>
      <c r="AQ807" s="101"/>
      <c r="BV807" s="101"/>
      <c r="BW807" s="101"/>
      <c r="BX807" s="101"/>
      <c r="CA807" s="101"/>
    </row>
    <row r="808" spans="8:79" s="2" customFormat="1" x14ac:dyDescent="0.3">
      <c r="H808" s="65"/>
      <c r="R808" s="101"/>
      <c r="S808" s="101"/>
      <c r="T808" s="101"/>
      <c r="U808" s="101"/>
      <c r="V808" s="101"/>
      <c r="W808" s="101"/>
      <c r="X808" s="101"/>
      <c r="Y808" s="101"/>
      <c r="Z808" s="101"/>
      <c r="AA808" s="101"/>
      <c r="AB808" s="101"/>
      <c r="AC808" s="101"/>
      <c r="AD808" s="101"/>
      <c r="AE808" s="101"/>
      <c r="AF808" s="101"/>
      <c r="AG808" s="101"/>
      <c r="AH808" s="101"/>
      <c r="AI808" s="101"/>
      <c r="AJ808" s="101"/>
      <c r="AK808" s="101"/>
      <c r="AL808" s="101"/>
      <c r="AM808" s="101"/>
      <c r="AN808" s="101"/>
      <c r="AO808" s="101"/>
      <c r="AP808" s="101"/>
      <c r="AQ808" s="101"/>
      <c r="BV808" s="101"/>
      <c r="BW808" s="101"/>
      <c r="BX808" s="101"/>
      <c r="CA808" s="101"/>
    </row>
    <row r="809" spans="8:79" s="2" customFormat="1" x14ac:dyDescent="0.3">
      <c r="H809" s="65"/>
      <c r="R809" s="101"/>
      <c r="S809" s="101"/>
      <c r="T809" s="101"/>
      <c r="U809" s="101"/>
      <c r="V809" s="101"/>
      <c r="W809" s="101"/>
      <c r="X809" s="101"/>
      <c r="Y809" s="101"/>
      <c r="Z809" s="101"/>
      <c r="AA809" s="101"/>
      <c r="AB809" s="101"/>
      <c r="AC809" s="101"/>
      <c r="AD809" s="101"/>
      <c r="AE809" s="101"/>
      <c r="AF809" s="101"/>
      <c r="AG809" s="101"/>
      <c r="AH809" s="101"/>
      <c r="AI809" s="101"/>
      <c r="AJ809" s="101"/>
      <c r="AK809" s="101"/>
      <c r="AL809" s="101"/>
      <c r="AM809" s="101"/>
      <c r="AN809" s="101"/>
      <c r="AO809" s="101"/>
      <c r="AP809" s="101"/>
      <c r="AQ809" s="101"/>
      <c r="BV809" s="101"/>
      <c r="BW809" s="101"/>
      <c r="BX809" s="101"/>
      <c r="CA809" s="101"/>
    </row>
    <row r="810" spans="8:79" s="2" customFormat="1" x14ac:dyDescent="0.3">
      <c r="H810" s="65"/>
      <c r="R810" s="101"/>
      <c r="S810" s="101"/>
      <c r="T810" s="101"/>
      <c r="U810" s="101"/>
      <c r="V810" s="101"/>
      <c r="W810" s="101"/>
      <c r="X810" s="101"/>
      <c r="Y810" s="101"/>
      <c r="Z810" s="101"/>
      <c r="AA810" s="101"/>
      <c r="AB810" s="101"/>
      <c r="AC810" s="101"/>
      <c r="AD810" s="101"/>
      <c r="AE810" s="101"/>
      <c r="AF810" s="101"/>
      <c r="AG810" s="101"/>
      <c r="AH810" s="101"/>
      <c r="AI810" s="101"/>
      <c r="AJ810" s="101"/>
      <c r="AK810" s="101"/>
      <c r="AL810" s="101"/>
      <c r="AM810" s="101"/>
      <c r="AN810" s="101"/>
      <c r="AO810" s="101"/>
      <c r="AP810" s="101"/>
      <c r="AQ810" s="101"/>
      <c r="BV810" s="101"/>
      <c r="BW810" s="101"/>
      <c r="BX810" s="101"/>
      <c r="CA810" s="101"/>
    </row>
    <row r="811" spans="8:79" s="2" customFormat="1" x14ac:dyDescent="0.3">
      <c r="H811" s="65"/>
      <c r="R811" s="101"/>
      <c r="S811" s="101"/>
      <c r="T811" s="101"/>
      <c r="U811" s="101"/>
      <c r="V811" s="101"/>
      <c r="W811" s="101"/>
      <c r="X811" s="101"/>
      <c r="Y811" s="101"/>
      <c r="Z811" s="101"/>
      <c r="AA811" s="101"/>
      <c r="AB811" s="101"/>
      <c r="AC811" s="101"/>
      <c r="AD811" s="101"/>
      <c r="AE811" s="101"/>
      <c r="AF811" s="101"/>
      <c r="AG811" s="101"/>
      <c r="AH811" s="101"/>
      <c r="AI811" s="101"/>
      <c r="AJ811" s="101"/>
      <c r="AK811" s="101"/>
      <c r="AL811" s="101"/>
      <c r="AM811" s="101"/>
      <c r="AN811" s="101"/>
      <c r="AO811" s="101"/>
      <c r="AP811" s="101"/>
      <c r="AQ811" s="101"/>
      <c r="BV811" s="101"/>
      <c r="BW811" s="101"/>
      <c r="BX811" s="101"/>
      <c r="CA811" s="101"/>
    </row>
    <row r="812" spans="8:79" s="2" customFormat="1" x14ac:dyDescent="0.3">
      <c r="H812" s="65"/>
      <c r="R812" s="101"/>
      <c r="S812" s="101"/>
      <c r="T812" s="101"/>
      <c r="U812" s="101"/>
      <c r="V812" s="101"/>
      <c r="W812" s="101"/>
      <c r="X812" s="101"/>
      <c r="Y812" s="101"/>
      <c r="Z812" s="101"/>
      <c r="AA812" s="101"/>
      <c r="AB812" s="101"/>
      <c r="AC812" s="101"/>
      <c r="AD812" s="101"/>
      <c r="AE812" s="101"/>
      <c r="AF812" s="101"/>
      <c r="AG812" s="101"/>
      <c r="AH812" s="101"/>
      <c r="AI812" s="101"/>
      <c r="AJ812" s="101"/>
      <c r="AK812" s="101"/>
      <c r="AL812" s="101"/>
      <c r="AM812" s="101"/>
      <c r="AN812" s="101"/>
      <c r="AO812" s="101"/>
      <c r="AP812" s="101"/>
      <c r="AQ812" s="101"/>
      <c r="BV812" s="101"/>
      <c r="BW812" s="101"/>
      <c r="BX812" s="101"/>
      <c r="CA812" s="101"/>
    </row>
    <row r="813" spans="8:79" s="2" customFormat="1" x14ac:dyDescent="0.3">
      <c r="H813" s="65"/>
      <c r="R813" s="101"/>
      <c r="S813" s="101"/>
      <c r="T813" s="101"/>
      <c r="U813" s="101"/>
      <c r="V813" s="101"/>
      <c r="W813" s="101"/>
      <c r="X813" s="101"/>
      <c r="Y813" s="101"/>
      <c r="Z813" s="101"/>
      <c r="AA813" s="101"/>
      <c r="AB813" s="101"/>
      <c r="AC813" s="101"/>
      <c r="AD813" s="101"/>
      <c r="AE813" s="101"/>
      <c r="AF813" s="101"/>
      <c r="AG813" s="101"/>
      <c r="AH813" s="101"/>
      <c r="AI813" s="101"/>
      <c r="AJ813" s="101"/>
      <c r="AK813" s="101"/>
      <c r="AL813" s="101"/>
      <c r="AM813" s="101"/>
      <c r="AN813" s="101"/>
      <c r="AO813" s="101"/>
      <c r="AP813" s="101"/>
      <c r="AQ813" s="101"/>
      <c r="BV813" s="101"/>
      <c r="BW813" s="101"/>
      <c r="BX813" s="101"/>
      <c r="CA813" s="101"/>
    </row>
    <row r="814" spans="8:79" s="2" customFormat="1" x14ac:dyDescent="0.3">
      <c r="H814" s="65"/>
      <c r="R814" s="101"/>
      <c r="S814" s="101"/>
      <c r="T814" s="101"/>
      <c r="U814" s="101"/>
      <c r="V814" s="101"/>
      <c r="W814" s="101"/>
      <c r="X814" s="101"/>
      <c r="Y814" s="101"/>
      <c r="Z814" s="101"/>
      <c r="AA814" s="101"/>
      <c r="AB814" s="101"/>
      <c r="AC814" s="101"/>
      <c r="AD814" s="101"/>
      <c r="AE814" s="101"/>
      <c r="AF814" s="101"/>
      <c r="AG814" s="101"/>
      <c r="AH814" s="101"/>
      <c r="AI814" s="101"/>
      <c r="AJ814" s="101"/>
      <c r="AK814" s="101"/>
      <c r="AL814" s="101"/>
      <c r="AM814" s="101"/>
      <c r="AN814" s="101"/>
      <c r="AO814" s="101"/>
      <c r="AP814" s="101"/>
      <c r="AQ814" s="101"/>
      <c r="BV814" s="101"/>
      <c r="BW814" s="101"/>
      <c r="BX814" s="101"/>
      <c r="CA814" s="101"/>
    </row>
    <row r="815" spans="8:79" s="2" customFormat="1" x14ac:dyDescent="0.3">
      <c r="H815" s="65"/>
      <c r="R815" s="101"/>
      <c r="S815" s="101"/>
      <c r="T815" s="101"/>
      <c r="U815" s="101"/>
      <c r="V815" s="101"/>
      <c r="W815" s="101"/>
      <c r="X815" s="101"/>
      <c r="Y815" s="101"/>
      <c r="Z815" s="101"/>
      <c r="AA815" s="101"/>
      <c r="AB815" s="101"/>
      <c r="AC815" s="101"/>
      <c r="AD815" s="101"/>
      <c r="AE815" s="101"/>
      <c r="AF815" s="101"/>
      <c r="AG815" s="101"/>
      <c r="AH815" s="101"/>
      <c r="AI815" s="101"/>
      <c r="AJ815" s="101"/>
      <c r="AK815" s="101"/>
      <c r="AL815" s="101"/>
      <c r="AM815" s="101"/>
      <c r="AN815" s="101"/>
      <c r="AO815" s="101"/>
      <c r="AP815" s="101"/>
      <c r="AQ815" s="101"/>
      <c r="BV815" s="101"/>
      <c r="BW815" s="101"/>
      <c r="BX815" s="101"/>
      <c r="CA815" s="101"/>
    </row>
    <row r="816" spans="8:79" s="2" customFormat="1" x14ac:dyDescent="0.3">
      <c r="H816" s="65"/>
      <c r="R816" s="101"/>
      <c r="S816" s="101"/>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BV816" s="101"/>
      <c r="BW816" s="101"/>
      <c r="BX816" s="101"/>
      <c r="CA816" s="101"/>
    </row>
    <row r="817" spans="8:79" s="2" customFormat="1" x14ac:dyDescent="0.3">
      <c r="H817" s="65"/>
      <c r="R817" s="101"/>
      <c r="S817" s="101"/>
      <c r="T817" s="101"/>
      <c r="U817" s="101"/>
      <c r="V817" s="101"/>
      <c r="W817" s="101"/>
      <c r="X817" s="101"/>
      <c r="Y817" s="101"/>
      <c r="Z817" s="101"/>
      <c r="AA817" s="101"/>
      <c r="AB817" s="101"/>
      <c r="AC817" s="101"/>
      <c r="AD817" s="101"/>
      <c r="AE817" s="101"/>
      <c r="AF817" s="101"/>
      <c r="AG817" s="101"/>
      <c r="AH817" s="101"/>
      <c r="AI817" s="101"/>
      <c r="AJ817" s="101"/>
      <c r="AK817" s="101"/>
      <c r="AL817" s="101"/>
      <c r="AM817" s="101"/>
      <c r="AN817" s="101"/>
      <c r="AO817" s="101"/>
      <c r="AP817" s="101"/>
      <c r="AQ817" s="101"/>
      <c r="BV817" s="101"/>
      <c r="BW817" s="101"/>
      <c r="BX817" s="101"/>
      <c r="CA817" s="101"/>
    </row>
    <row r="818" spans="8:79" s="2" customFormat="1" x14ac:dyDescent="0.3">
      <c r="H818" s="65"/>
      <c r="R818" s="101"/>
      <c r="S818" s="101"/>
      <c r="T818" s="101"/>
      <c r="U818" s="101"/>
      <c r="V818" s="101"/>
      <c r="W818" s="101"/>
      <c r="X818" s="101"/>
      <c r="Y818" s="101"/>
      <c r="Z818" s="101"/>
      <c r="AA818" s="101"/>
      <c r="AB818" s="101"/>
      <c r="AC818" s="101"/>
      <c r="AD818" s="101"/>
      <c r="AE818" s="101"/>
      <c r="AF818" s="101"/>
      <c r="AG818" s="101"/>
      <c r="AH818" s="101"/>
      <c r="AI818" s="101"/>
      <c r="AJ818" s="101"/>
      <c r="AK818" s="101"/>
      <c r="AL818" s="101"/>
      <c r="AM818" s="101"/>
      <c r="AN818" s="101"/>
      <c r="AO818" s="101"/>
      <c r="AP818" s="101"/>
      <c r="AQ818" s="101"/>
      <c r="BV818" s="101"/>
      <c r="BW818" s="101"/>
      <c r="BX818" s="101"/>
      <c r="CA818" s="101"/>
    </row>
    <row r="819" spans="8:79" s="2" customFormat="1" x14ac:dyDescent="0.3">
      <c r="H819" s="65"/>
      <c r="R819" s="101"/>
      <c r="S819" s="101"/>
      <c r="T819" s="101"/>
      <c r="U819" s="101"/>
      <c r="V819" s="101"/>
      <c r="W819" s="101"/>
      <c r="X819" s="101"/>
      <c r="Y819" s="101"/>
      <c r="Z819" s="101"/>
      <c r="AA819" s="101"/>
      <c r="AB819" s="101"/>
      <c r="AC819" s="101"/>
      <c r="AD819" s="101"/>
      <c r="AE819" s="101"/>
      <c r="AF819" s="101"/>
      <c r="AG819" s="101"/>
      <c r="AH819" s="101"/>
      <c r="AI819" s="101"/>
      <c r="AJ819" s="101"/>
      <c r="AK819" s="101"/>
      <c r="AL819" s="101"/>
      <c r="AM819" s="101"/>
      <c r="AN819" s="101"/>
      <c r="AO819" s="101"/>
      <c r="AP819" s="101"/>
      <c r="AQ819" s="101"/>
      <c r="BV819" s="101"/>
      <c r="BW819" s="101"/>
      <c r="BX819" s="101"/>
      <c r="CA819" s="101"/>
    </row>
    <row r="820" spans="8:79" s="2" customFormat="1" x14ac:dyDescent="0.3">
      <c r="H820" s="65"/>
      <c r="R820" s="101"/>
      <c r="S820" s="101"/>
      <c r="T820" s="101"/>
      <c r="U820" s="101"/>
      <c r="V820" s="101"/>
      <c r="W820" s="101"/>
      <c r="X820" s="101"/>
      <c r="Y820" s="101"/>
      <c r="Z820" s="101"/>
      <c r="AA820" s="101"/>
      <c r="AB820" s="101"/>
      <c r="AC820" s="101"/>
      <c r="AD820" s="101"/>
      <c r="AE820" s="101"/>
      <c r="AF820" s="101"/>
      <c r="AG820" s="101"/>
      <c r="AH820" s="101"/>
      <c r="AI820" s="101"/>
      <c r="AJ820" s="101"/>
      <c r="AK820" s="101"/>
      <c r="AL820" s="101"/>
      <c r="AM820" s="101"/>
      <c r="AN820" s="101"/>
      <c r="AO820" s="101"/>
      <c r="AP820" s="101"/>
      <c r="AQ820" s="101"/>
      <c r="BV820" s="101"/>
      <c r="BW820" s="101"/>
      <c r="BX820" s="101"/>
      <c r="CA820" s="101"/>
    </row>
    <row r="821" spans="8:79" s="2" customFormat="1" x14ac:dyDescent="0.3">
      <c r="H821" s="65"/>
      <c r="R821" s="101"/>
      <c r="S821" s="101"/>
      <c r="T821" s="101"/>
      <c r="U821" s="101"/>
      <c r="V821" s="101"/>
      <c r="W821" s="101"/>
      <c r="X821" s="101"/>
      <c r="Y821" s="101"/>
      <c r="Z821" s="101"/>
      <c r="AA821" s="101"/>
      <c r="AB821" s="101"/>
      <c r="AC821" s="101"/>
      <c r="AD821" s="101"/>
      <c r="AE821" s="101"/>
      <c r="AF821" s="101"/>
      <c r="AG821" s="101"/>
      <c r="AH821" s="101"/>
      <c r="AI821" s="101"/>
      <c r="AJ821" s="101"/>
      <c r="AK821" s="101"/>
      <c r="AL821" s="101"/>
      <c r="AM821" s="101"/>
      <c r="AN821" s="101"/>
      <c r="AO821" s="101"/>
      <c r="AP821" s="101"/>
      <c r="AQ821" s="101"/>
      <c r="BV821" s="101"/>
      <c r="BW821" s="101"/>
      <c r="BX821" s="101"/>
      <c r="CA821" s="101"/>
    </row>
    <row r="822" spans="8:79" s="2" customFormat="1" x14ac:dyDescent="0.3">
      <c r="H822" s="65"/>
      <c r="R822" s="101"/>
      <c r="S822" s="101"/>
      <c r="T822" s="101"/>
      <c r="U822" s="101"/>
      <c r="V822" s="101"/>
      <c r="W822" s="101"/>
      <c r="X822" s="101"/>
      <c r="Y822" s="101"/>
      <c r="Z822" s="101"/>
      <c r="AA822" s="101"/>
      <c r="AB822" s="101"/>
      <c r="AC822" s="101"/>
      <c r="AD822" s="101"/>
      <c r="AE822" s="101"/>
      <c r="AF822" s="101"/>
      <c r="AG822" s="101"/>
      <c r="AH822" s="101"/>
      <c r="AI822" s="101"/>
      <c r="AJ822" s="101"/>
      <c r="AK822" s="101"/>
      <c r="AL822" s="101"/>
      <c r="AM822" s="101"/>
      <c r="AN822" s="101"/>
      <c r="AO822" s="101"/>
      <c r="AP822" s="101"/>
      <c r="AQ822" s="101"/>
      <c r="BV822" s="101"/>
      <c r="BW822" s="101"/>
      <c r="BX822" s="101"/>
      <c r="CA822" s="101"/>
    </row>
    <row r="823" spans="8:79" s="2" customFormat="1" x14ac:dyDescent="0.3">
      <c r="H823" s="65"/>
      <c r="R823" s="101"/>
      <c r="S823" s="101"/>
      <c r="T823" s="101"/>
      <c r="U823" s="101"/>
      <c r="V823" s="101"/>
      <c r="W823" s="101"/>
      <c r="X823" s="101"/>
      <c r="Y823" s="101"/>
      <c r="Z823" s="101"/>
      <c r="AA823" s="101"/>
      <c r="AB823" s="101"/>
      <c r="AC823" s="101"/>
      <c r="AD823" s="101"/>
      <c r="AE823" s="101"/>
      <c r="AF823" s="101"/>
      <c r="AG823" s="101"/>
      <c r="AH823" s="101"/>
      <c r="AI823" s="101"/>
      <c r="AJ823" s="101"/>
      <c r="AK823" s="101"/>
      <c r="AL823" s="101"/>
      <c r="AM823" s="101"/>
      <c r="AN823" s="101"/>
      <c r="AO823" s="101"/>
      <c r="AP823" s="101"/>
      <c r="AQ823" s="101"/>
      <c r="BV823" s="101"/>
      <c r="BW823" s="101"/>
      <c r="BX823" s="101"/>
      <c r="CA823" s="101"/>
    </row>
    <row r="824" spans="8:79" s="2" customFormat="1" x14ac:dyDescent="0.3">
      <c r="H824" s="65"/>
      <c r="R824" s="101"/>
      <c r="S824" s="101"/>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BV824" s="101"/>
      <c r="BW824" s="101"/>
      <c r="BX824" s="101"/>
      <c r="CA824" s="101"/>
    </row>
    <row r="825" spans="8:79" s="2" customFormat="1" x14ac:dyDescent="0.3">
      <c r="H825" s="65"/>
      <c r="R825" s="101"/>
      <c r="S825" s="101"/>
      <c r="T825" s="101"/>
      <c r="U825" s="101"/>
      <c r="V825" s="101"/>
      <c r="W825" s="101"/>
      <c r="X825" s="101"/>
      <c r="Y825" s="101"/>
      <c r="Z825" s="101"/>
      <c r="AA825" s="101"/>
      <c r="AB825" s="101"/>
      <c r="AC825" s="101"/>
      <c r="AD825" s="101"/>
      <c r="AE825" s="101"/>
      <c r="AF825" s="101"/>
      <c r="AG825" s="101"/>
      <c r="AH825" s="101"/>
      <c r="AI825" s="101"/>
      <c r="AJ825" s="101"/>
      <c r="AK825" s="101"/>
      <c r="AL825" s="101"/>
      <c r="AM825" s="101"/>
      <c r="AN825" s="101"/>
      <c r="AO825" s="101"/>
      <c r="AP825" s="101"/>
      <c r="AQ825" s="101"/>
      <c r="BV825" s="101"/>
      <c r="BW825" s="101"/>
      <c r="BX825" s="101"/>
      <c r="CA825" s="101"/>
    </row>
    <row r="826" spans="8:79" s="2" customFormat="1" x14ac:dyDescent="0.3">
      <c r="H826" s="65"/>
      <c r="R826" s="101"/>
      <c r="S826" s="101"/>
      <c r="T826" s="101"/>
      <c r="U826" s="101"/>
      <c r="V826" s="101"/>
      <c r="W826" s="101"/>
      <c r="X826" s="101"/>
      <c r="Y826" s="101"/>
      <c r="Z826" s="101"/>
      <c r="AA826" s="101"/>
      <c r="AB826" s="101"/>
      <c r="AC826" s="101"/>
      <c r="AD826" s="101"/>
      <c r="AE826" s="101"/>
      <c r="AF826" s="101"/>
      <c r="AG826" s="101"/>
      <c r="AH826" s="101"/>
      <c r="AI826" s="101"/>
      <c r="AJ826" s="101"/>
      <c r="AK826" s="101"/>
      <c r="AL826" s="101"/>
      <c r="AM826" s="101"/>
      <c r="AN826" s="101"/>
      <c r="AO826" s="101"/>
      <c r="AP826" s="101"/>
      <c r="AQ826" s="101"/>
      <c r="BV826" s="101"/>
      <c r="BW826" s="101"/>
      <c r="BX826" s="101"/>
      <c r="CA826" s="101"/>
    </row>
    <row r="827" spans="8:79" s="2" customFormat="1" x14ac:dyDescent="0.3">
      <c r="H827" s="65"/>
      <c r="R827" s="101"/>
      <c r="S827" s="101"/>
      <c r="T827" s="101"/>
      <c r="U827" s="101"/>
      <c r="V827" s="101"/>
      <c r="W827" s="101"/>
      <c r="X827" s="101"/>
      <c r="Y827" s="101"/>
      <c r="Z827" s="101"/>
      <c r="AA827" s="101"/>
      <c r="AB827" s="101"/>
      <c r="AC827" s="101"/>
      <c r="AD827" s="101"/>
      <c r="AE827" s="101"/>
      <c r="AF827" s="101"/>
      <c r="AG827" s="101"/>
      <c r="AH827" s="101"/>
      <c r="AI827" s="101"/>
      <c r="AJ827" s="101"/>
      <c r="AK827" s="101"/>
      <c r="AL827" s="101"/>
      <c r="AM827" s="101"/>
      <c r="AN827" s="101"/>
      <c r="AO827" s="101"/>
      <c r="AP827" s="101"/>
      <c r="AQ827" s="101"/>
      <c r="BV827" s="101"/>
      <c r="BW827" s="101"/>
      <c r="BX827" s="101"/>
      <c r="CA827" s="101"/>
    </row>
    <row r="828" spans="8:79" s="2" customFormat="1" x14ac:dyDescent="0.3">
      <c r="H828" s="65"/>
      <c r="R828" s="101"/>
      <c r="S828" s="101"/>
      <c r="T828" s="101"/>
      <c r="U828" s="101"/>
      <c r="V828" s="101"/>
      <c r="W828" s="101"/>
      <c r="X828" s="101"/>
      <c r="Y828" s="101"/>
      <c r="Z828" s="101"/>
      <c r="AA828" s="101"/>
      <c r="AB828" s="101"/>
      <c r="AC828" s="101"/>
      <c r="AD828" s="101"/>
      <c r="AE828" s="101"/>
      <c r="AF828" s="101"/>
      <c r="AG828" s="101"/>
      <c r="AH828" s="101"/>
      <c r="AI828" s="101"/>
      <c r="AJ828" s="101"/>
      <c r="AK828" s="101"/>
      <c r="AL828" s="101"/>
      <c r="AM828" s="101"/>
      <c r="AN828" s="101"/>
      <c r="AO828" s="101"/>
      <c r="AP828" s="101"/>
      <c r="AQ828" s="101"/>
      <c r="BV828" s="101"/>
      <c r="BW828" s="101"/>
      <c r="BX828" s="101"/>
      <c r="CA828" s="101"/>
    </row>
    <row r="829" spans="8:79" s="2" customFormat="1" x14ac:dyDescent="0.3">
      <c r="H829" s="65"/>
      <c r="R829" s="101"/>
      <c r="S829" s="101"/>
      <c r="T829" s="101"/>
      <c r="U829" s="101"/>
      <c r="V829" s="101"/>
      <c r="W829" s="101"/>
      <c r="X829" s="101"/>
      <c r="Y829" s="101"/>
      <c r="Z829" s="101"/>
      <c r="AA829" s="101"/>
      <c r="AB829" s="101"/>
      <c r="AC829" s="101"/>
      <c r="AD829" s="101"/>
      <c r="AE829" s="101"/>
      <c r="AF829" s="101"/>
      <c r="AG829" s="101"/>
      <c r="AH829" s="101"/>
      <c r="AI829" s="101"/>
      <c r="AJ829" s="101"/>
      <c r="AK829" s="101"/>
      <c r="AL829" s="101"/>
      <c r="AM829" s="101"/>
      <c r="AN829" s="101"/>
      <c r="AO829" s="101"/>
      <c r="AP829" s="101"/>
      <c r="AQ829" s="101"/>
      <c r="BV829" s="101"/>
      <c r="BW829" s="101"/>
      <c r="BX829" s="101"/>
      <c r="CA829" s="101"/>
    </row>
    <row r="830" spans="8:79" s="2" customFormat="1" x14ac:dyDescent="0.3">
      <c r="H830" s="65"/>
      <c r="R830" s="101"/>
      <c r="S830" s="101"/>
      <c r="T830" s="101"/>
      <c r="U830" s="101"/>
      <c r="V830" s="101"/>
      <c r="W830" s="101"/>
      <c r="X830" s="101"/>
      <c r="Y830" s="101"/>
      <c r="Z830" s="101"/>
      <c r="AA830" s="101"/>
      <c r="AB830" s="101"/>
      <c r="AC830" s="101"/>
      <c r="AD830" s="101"/>
      <c r="AE830" s="101"/>
      <c r="AF830" s="101"/>
      <c r="AG830" s="101"/>
      <c r="AH830" s="101"/>
      <c r="AI830" s="101"/>
      <c r="AJ830" s="101"/>
      <c r="AK830" s="101"/>
      <c r="AL830" s="101"/>
      <c r="AM830" s="101"/>
      <c r="AN830" s="101"/>
      <c r="AO830" s="101"/>
      <c r="AP830" s="101"/>
      <c r="AQ830" s="101"/>
      <c r="BV830" s="101"/>
      <c r="BW830" s="101"/>
      <c r="BX830" s="101"/>
      <c r="CA830" s="101"/>
    </row>
    <row r="831" spans="8:79" s="2" customFormat="1" x14ac:dyDescent="0.3">
      <c r="H831" s="65"/>
      <c r="R831" s="101"/>
      <c r="S831" s="101"/>
      <c r="T831" s="101"/>
      <c r="U831" s="101"/>
      <c r="V831" s="101"/>
      <c r="W831" s="101"/>
      <c r="X831" s="101"/>
      <c r="Y831" s="101"/>
      <c r="Z831" s="101"/>
      <c r="AA831" s="101"/>
      <c r="AB831" s="101"/>
      <c r="AC831" s="101"/>
      <c r="AD831" s="101"/>
      <c r="AE831" s="101"/>
      <c r="AF831" s="101"/>
      <c r="AG831" s="101"/>
      <c r="AH831" s="101"/>
      <c r="AI831" s="101"/>
      <c r="AJ831" s="101"/>
      <c r="AK831" s="101"/>
      <c r="AL831" s="101"/>
      <c r="AM831" s="101"/>
      <c r="AN831" s="101"/>
      <c r="AO831" s="101"/>
      <c r="AP831" s="101"/>
      <c r="AQ831" s="101"/>
      <c r="BV831" s="101"/>
      <c r="BW831" s="101"/>
      <c r="BX831" s="101"/>
      <c r="CA831" s="101"/>
    </row>
    <row r="832" spans="8:79" s="2" customFormat="1" x14ac:dyDescent="0.3">
      <c r="H832" s="65"/>
      <c r="R832" s="101"/>
      <c r="S832" s="101"/>
      <c r="T832" s="101"/>
      <c r="U832" s="101"/>
      <c r="V832" s="101"/>
      <c r="W832" s="101"/>
      <c r="X832" s="101"/>
      <c r="Y832" s="101"/>
      <c r="Z832" s="101"/>
      <c r="AA832" s="101"/>
      <c r="AB832" s="101"/>
      <c r="AC832" s="101"/>
      <c r="AD832" s="101"/>
      <c r="AE832" s="101"/>
      <c r="AF832" s="101"/>
      <c r="AG832" s="101"/>
      <c r="AH832" s="101"/>
      <c r="AI832" s="101"/>
      <c r="AJ832" s="101"/>
      <c r="AK832" s="101"/>
      <c r="AL832" s="101"/>
      <c r="AM832" s="101"/>
      <c r="AN832" s="101"/>
      <c r="AO832" s="101"/>
      <c r="AP832" s="101"/>
      <c r="AQ832" s="101"/>
      <c r="BV832" s="101"/>
      <c r="BW832" s="101"/>
      <c r="BX832" s="101"/>
      <c r="CA832" s="101"/>
    </row>
    <row r="833" spans="8:79" s="2" customFormat="1" x14ac:dyDescent="0.3">
      <c r="H833" s="65"/>
      <c r="R833" s="101"/>
      <c r="S833" s="101"/>
      <c r="T833" s="101"/>
      <c r="U833" s="101"/>
      <c r="V833" s="101"/>
      <c r="W833" s="101"/>
      <c r="X833" s="101"/>
      <c r="Y833" s="101"/>
      <c r="Z833" s="101"/>
      <c r="AA833" s="101"/>
      <c r="AB833" s="101"/>
      <c r="AC833" s="101"/>
      <c r="AD833" s="101"/>
      <c r="AE833" s="101"/>
      <c r="AF833" s="101"/>
      <c r="AG833" s="101"/>
      <c r="AH833" s="101"/>
      <c r="AI833" s="101"/>
      <c r="AJ833" s="101"/>
      <c r="AK833" s="101"/>
      <c r="AL833" s="101"/>
      <c r="AM833" s="101"/>
      <c r="AN833" s="101"/>
      <c r="AO833" s="101"/>
      <c r="AP833" s="101"/>
      <c r="AQ833" s="101"/>
      <c r="BV833" s="101"/>
      <c r="BW833" s="101"/>
      <c r="BX833" s="101"/>
      <c r="CA833" s="101"/>
    </row>
    <row r="834" spans="8:79" s="2" customFormat="1" x14ac:dyDescent="0.3">
      <c r="H834" s="65"/>
      <c r="R834" s="101"/>
      <c r="S834" s="101"/>
      <c r="T834" s="101"/>
      <c r="U834" s="101"/>
      <c r="V834" s="101"/>
      <c r="W834" s="101"/>
      <c r="X834" s="101"/>
      <c r="Y834" s="101"/>
      <c r="Z834" s="101"/>
      <c r="AA834" s="101"/>
      <c r="AB834" s="101"/>
      <c r="AC834" s="101"/>
      <c r="AD834" s="101"/>
      <c r="AE834" s="101"/>
      <c r="AF834" s="101"/>
      <c r="AG834" s="101"/>
      <c r="AH834" s="101"/>
      <c r="AI834" s="101"/>
      <c r="AJ834" s="101"/>
      <c r="AK834" s="101"/>
      <c r="AL834" s="101"/>
      <c r="AM834" s="101"/>
      <c r="AN834" s="101"/>
      <c r="AO834" s="101"/>
      <c r="AP834" s="101"/>
      <c r="AQ834" s="101"/>
      <c r="BV834" s="101"/>
      <c r="BW834" s="101"/>
      <c r="BX834" s="101"/>
      <c r="CA834" s="101"/>
    </row>
    <row r="835" spans="8:79" s="2" customFormat="1" x14ac:dyDescent="0.3">
      <c r="H835" s="65"/>
      <c r="R835" s="101"/>
      <c r="S835" s="101"/>
      <c r="T835" s="101"/>
      <c r="U835" s="101"/>
      <c r="V835" s="101"/>
      <c r="W835" s="101"/>
      <c r="X835" s="101"/>
      <c r="Y835" s="101"/>
      <c r="Z835" s="101"/>
      <c r="AA835" s="101"/>
      <c r="AB835" s="101"/>
      <c r="AC835" s="101"/>
      <c r="AD835" s="101"/>
      <c r="AE835" s="101"/>
      <c r="AF835" s="101"/>
      <c r="AG835" s="101"/>
      <c r="AH835" s="101"/>
      <c r="AI835" s="101"/>
      <c r="AJ835" s="101"/>
      <c r="AK835" s="101"/>
      <c r="AL835" s="101"/>
      <c r="AM835" s="101"/>
      <c r="AN835" s="101"/>
      <c r="AO835" s="101"/>
      <c r="AP835" s="101"/>
      <c r="AQ835" s="101"/>
      <c r="BV835" s="101"/>
      <c r="BW835" s="101"/>
      <c r="BX835" s="101"/>
      <c r="CA835" s="101"/>
    </row>
    <row r="836" spans="8:79" s="2" customFormat="1" x14ac:dyDescent="0.3">
      <c r="H836" s="65"/>
      <c r="R836" s="101"/>
      <c r="S836" s="101"/>
      <c r="T836" s="101"/>
      <c r="U836" s="101"/>
      <c r="V836" s="101"/>
      <c r="W836" s="101"/>
      <c r="X836" s="101"/>
      <c r="Y836" s="101"/>
      <c r="Z836" s="101"/>
      <c r="AA836" s="101"/>
      <c r="AB836" s="101"/>
      <c r="AC836" s="101"/>
      <c r="AD836" s="101"/>
      <c r="AE836" s="101"/>
      <c r="AF836" s="101"/>
      <c r="AG836" s="101"/>
      <c r="AH836" s="101"/>
      <c r="AI836" s="101"/>
      <c r="AJ836" s="101"/>
      <c r="AK836" s="101"/>
      <c r="AL836" s="101"/>
      <c r="AM836" s="101"/>
      <c r="AN836" s="101"/>
      <c r="AO836" s="101"/>
      <c r="AP836" s="101"/>
      <c r="AQ836" s="101"/>
      <c r="BV836" s="101"/>
      <c r="BW836" s="101"/>
      <c r="BX836" s="101"/>
      <c r="CA836" s="101"/>
    </row>
    <row r="837" spans="8:79" s="2" customFormat="1" x14ac:dyDescent="0.3">
      <c r="H837" s="65"/>
      <c r="R837" s="101"/>
      <c r="S837" s="101"/>
      <c r="T837" s="101"/>
      <c r="U837" s="101"/>
      <c r="V837" s="101"/>
      <c r="W837" s="101"/>
      <c r="X837" s="101"/>
      <c r="Y837" s="101"/>
      <c r="Z837" s="101"/>
      <c r="AA837" s="101"/>
      <c r="AB837" s="101"/>
      <c r="AC837" s="101"/>
      <c r="AD837" s="101"/>
      <c r="AE837" s="101"/>
      <c r="AF837" s="101"/>
      <c r="AG837" s="101"/>
      <c r="AH837" s="101"/>
      <c r="AI837" s="101"/>
      <c r="AJ837" s="101"/>
      <c r="AK837" s="101"/>
      <c r="AL837" s="101"/>
      <c r="AM837" s="101"/>
      <c r="AN837" s="101"/>
      <c r="AO837" s="101"/>
      <c r="AP837" s="101"/>
      <c r="AQ837" s="101"/>
      <c r="BV837" s="101"/>
      <c r="BW837" s="101"/>
      <c r="BX837" s="101"/>
      <c r="CA837" s="101"/>
    </row>
    <row r="838" spans="8:79" s="2" customFormat="1" x14ac:dyDescent="0.3">
      <c r="H838" s="65"/>
      <c r="R838" s="101"/>
      <c r="S838" s="101"/>
      <c r="T838" s="101"/>
      <c r="U838" s="101"/>
      <c r="V838" s="101"/>
      <c r="W838" s="101"/>
      <c r="X838" s="101"/>
      <c r="Y838" s="101"/>
      <c r="Z838" s="101"/>
      <c r="AA838" s="101"/>
      <c r="AB838" s="101"/>
      <c r="AC838" s="101"/>
      <c r="AD838" s="101"/>
      <c r="AE838" s="101"/>
      <c r="AF838" s="101"/>
      <c r="AG838" s="101"/>
      <c r="AH838" s="101"/>
      <c r="AI838" s="101"/>
      <c r="AJ838" s="101"/>
      <c r="AK838" s="101"/>
      <c r="AL838" s="101"/>
      <c r="AM838" s="101"/>
      <c r="AN838" s="101"/>
      <c r="AO838" s="101"/>
      <c r="AP838" s="101"/>
      <c r="AQ838" s="101"/>
      <c r="BV838" s="101"/>
      <c r="BW838" s="101"/>
      <c r="BX838" s="101"/>
      <c r="CA838" s="101"/>
    </row>
    <row r="839" spans="8:79" s="2" customFormat="1" x14ac:dyDescent="0.3">
      <c r="H839" s="65"/>
      <c r="R839" s="101"/>
      <c r="S839" s="101"/>
      <c r="T839" s="101"/>
      <c r="U839" s="101"/>
      <c r="V839" s="101"/>
      <c r="W839" s="101"/>
      <c r="X839" s="101"/>
      <c r="Y839" s="101"/>
      <c r="Z839" s="101"/>
      <c r="AA839" s="101"/>
      <c r="AB839" s="101"/>
      <c r="AC839" s="101"/>
      <c r="AD839" s="101"/>
      <c r="AE839" s="101"/>
      <c r="AF839" s="101"/>
      <c r="AG839" s="101"/>
      <c r="AH839" s="101"/>
      <c r="AI839" s="101"/>
      <c r="AJ839" s="101"/>
      <c r="AK839" s="101"/>
      <c r="AL839" s="101"/>
      <c r="AM839" s="101"/>
      <c r="AN839" s="101"/>
      <c r="AO839" s="101"/>
      <c r="AP839" s="101"/>
      <c r="AQ839" s="101"/>
      <c r="BV839" s="101"/>
      <c r="BW839" s="101"/>
      <c r="BX839" s="101"/>
      <c r="CA839" s="101"/>
    </row>
    <row r="840" spans="8:79" s="2" customFormat="1" x14ac:dyDescent="0.3">
      <c r="H840" s="65"/>
      <c r="R840" s="101"/>
      <c r="S840" s="101"/>
      <c r="T840" s="101"/>
      <c r="U840" s="101"/>
      <c r="V840" s="101"/>
      <c r="W840" s="101"/>
      <c r="X840" s="101"/>
      <c r="Y840" s="101"/>
      <c r="Z840" s="101"/>
      <c r="AA840" s="101"/>
      <c r="AB840" s="101"/>
      <c r="AC840" s="101"/>
      <c r="AD840" s="101"/>
      <c r="AE840" s="101"/>
      <c r="AF840" s="101"/>
      <c r="AG840" s="101"/>
      <c r="AH840" s="101"/>
      <c r="AI840" s="101"/>
      <c r="AJ840" s="101"/>
      <c r="AK840" s="101"/>
      <c r="AL840" s="101"/>
      <c r="AM840" s="101"/>
      <c r="AN840" s="101"/>
      <c r="AO840" s="101"/>
      <c r="AP840" s="101"/>
      <c r="AQ840" s="101"/>
      <c r="BV840" s="101"/>
      <c r="BW840" s="101"/>
      <c r="BX840" s="101"/>
      <c r="CA840" s="101"/>
    </row>
    <row r="841" spans="8:79" s="2" customFormat="1" x14ac:dyDescent="0.3">
      <c r="H841" s="65"/>
      <c r="R841" s="101"/>
      <c r="S841" s="101"/>
      <c r="T841" s="101"/>
      <c r="U841" s="101"/>
      <c r="V841" s="101"/>
      <c r="W841" s="101"/>
      <c r="X841" s="101"/>
      <c r="Y841" s="101"/>
      <c r="Z841" s="101"/>
      <c r="AA841" s="101"/>
      <c r="AB841" s="101"/>
      <c r="AC841" s="101"/>
      <c r="AD841" s="101"/>
      <c r="AE841" s="101"/>
      <c r="AF841" s="101"/>
      <c r="AG841" s="101"/>
      <c r="AH841" s="101"/>
      <c r="AI841" s="101"/>
      <c r="AJ841" s="101"/>
      <c r="AK841" s="101"/>
      <c r="AL841" s="101"/>
      <c r="AM841" s="101"/>
      <c r="AN841" s="101"/>
      <c r="AO841" s="101"/>
      <c r="AP841" s="101"/>
      <c r="AQ841" s="101"/>
      <c r="BV841" s="101"/>
      <c r="BW841" s="101"/>
      <c r="BX841" s="101"/>
      <c r="CA841" s="101"/>
    </row>
    <row r="842" spans="8:79" s="2" customFormat="1" x14ac:dyDescent="0.3">
      <c r="H842" s="65"/>
      <c r="R842" s="101"/>
      <c r="S842" s="101"/>
      <c r="T842" s="101"/>
      <c r="U842" s="101"/>
      <c r="V842" s="101"/>
      <c r="W842" s="101"/>
      <c r="X842" s="101"/>
      <c r="Y842" s="101"/>
      <c r="Z842" s="101"/>
      <c r="AA842" s="101"/>
      <c r="AB842" s="101"/>
      <c r="AC842" s="101"/>
      <c r="AD842" s="101"/>
      <c r="AE842" s="101"/>
      <c r="AF842" s="101"/>
      <c r="AG842" s="101"/>
      <c r="AH842" s="101"/>
      <c r="AI842" s="101"/>
      <c r="AJ842" s="101"/>
      <c r="AK842" s="101"/>
      <c r="AL842" s="101"/>
      <c r="AM842" s="101"/>
      <c r="AN842" s="101"/>
      <c r="AO842" s="101"/>
      <c r="AP842" s="101"/>
      <c r="AQ842" s="101"/>
      <c r="BV842" s="101"/>
      <c r="BW842" s="101"/>
      <c r="BX842" s="101"/>
      <c r="CA842" s="101"/>
    </row>
    <row r="843" spans="8:79" s="2" customFormat="1" x14ac:dyDescent="0.3">
      <c r="H843" s="65"/>
      <c r="R843" s="101"/>
      <c r="S843" s="101"/>
      <c r="T843" s="101"/>
      <c r="U843" s="101"/>
      <c r="V843" s="101"/>
      <c r="W843" s="101"/>
      <c r="X843" s="101"/>
      <c r="Y843" s="101"/>
      <c r="Z843" s="101"/>
      <c r="AA843" s="101"/>
      <c r="AB843" s="101"/>
      <c r="AC843" s="101"/>
      <c r="AD843" s="101"/>
      <c r="AE843" s="101"/>
      <c r="AF843" s="101"/>
      <c r="AG843" s="101"/>
      <c r="AH843" s="101"/>
      <c r="AI843" s="101"/>
      <c r="AJ843" s="101"/>
      <c r="AK843" s="101"/>
      <c r="AL843" s="101"/>
      <c r="AM843" s="101"/>
      <c r="AN843" s="101"/>
      <c r="AO843" s="101"/>
      <c r="AP843" s="101"/>
      <c r="AQ843" s="101"/>
      <c r="BV843" s="101"/>
      <c r="BW843" s="101"/>
      <c r="BX843" s="101"/>
      <c r="CA843" s="101"/>
    </row>
    <row r="844" spans="8:79" s="2" customFormat="1" x14ac:dyDescent="0.3">
      <c r="H844" s="65"/>
      <c r="R844" s="101"/>
      <c r="S844" s="101"/>
      <c r="T844" s="101"/>
      <c r="U844" s="101"/>
      <c r="V844" s="101"/>
      <c r="W844" s="101"/>
      <c r="X844" s="101"/>
      <c r="Y844" s="101"/>
      <c r="Z844" s="101"/>
      <c r="AA844" s="101"/>
      <c r="AB844" s="101"/>
      <c r="AC844" s="101"/>
      <c r="AD844" s="101"/>
      <c r="AE844" s="101"/>
      <c r="AF844" s="101"/>
      <c r="AG844" s="101"/>
      <c r="AH844" s="101"/>
      <c r="AI844" s="101"/>
      <c r="AJ844" s="101"/>
      <c r="AK844" s="101"/>
      <c r="AL844" s="101"/>
      <c r="AM844" s="101"/>
      <c r="AN844" s="101"/>
      <c r="AO844" s="101"/>
      <c r="AP844" s="101"/>
      <c r="AQ844" s="101"/>
      <c r="BV844" s="101"/>
      <c r="BW844" s="101"/>
      <c r="BX844" s="101"/>
      <c r="CA844" s="101"/>
    </row>
    <row r="845" spans="8:79" s="2" customFormat="1" x14ac:dyDescent="0.3">
      <c r="H845" s="65"/>
      <c r="R845" s="101"/>
      <c r="S845" s="101"/>
      <c r="T845" s="101"/>
      <c r="U845" s="101"/>
      <c r="V845" s="101"/>
      <c r="W845" s="101"/>
      <c r="X845" s="101"/>
      <c r="Y845" s="101"/>
      <c r="Z845" s="101"/>
      <c r="AA845" s="101"/>
      <c r="AB845" s="101"/>
      <c r="AC845" s="101"/>
      <c r="AD845" s="101"/>
      <c r="AE845" s="101"/>
      <c r="AF845" s="101"/>
      <c r="AG845" s="101"/>
      <c r="AH845" s="101"/>
      <c r="AI845" s="101"/>
      <c r="AJ845" s="101"/>
      <c r="AK845" s="101"/>
      <c r="AL845" s="101"/>
      <c r="AM845" s="101"/>
      <c r="AN845" s="101"/>
      <c r="AO845" s="101"/>
      <c r="AP845" s="101"/>
      <c r="AQ845" s="101"/>
      <c r="BV845" s="101"/>
      <c r="BW845" s="101"/>
      <c r="BX845" s="101"/>
      <c r="CA845" s="101"/>
    </row>
    <row r="846" spans="8:79" s="2" customFormat="1" x14ac:dyDescent="0.3">
      <c r="H846" s="65"/>
      <c r="R846" s="101"/>
      <c r="S846" s="101"/>
      <c r="T846" s="101"/>
      <c r="U846" s="101"/>
      <c r="V846" s="101"/>
      <c r="W846" s="101"/>
      <c r="X846" s="101"/>
      <c r="Y846" s="101"/>
      <c r="Z846" s="101"/>
      <c r="AA846" s="101"/>
      <c r="AB846" s="101"/>
      <c r="AC846" s="101"/>
      <c r="AD846" s="101"/>
      <c r="AE846" s="101"/>
      <c r="AF846" s="101"/>
      <c r="AG846" s="101"/>
      <c r="AH846" s="101"/>
      <c r="AI846" s="101"/>
      <c r="AJ846" s="101"/>
      <c r="AK846" s="101"/>
      <c r="AL846" s="101"/>
      <c r="AM846" s="101"/>
      <c r="AN846" s="101"/>
      <c r="AO846" s="101"/>
      <c r="AP846" s="101"/>
      <c r="AQ846" s="101"/>
      <c r="BV846" s="101"/>
      <c r="BW846" s="101"/>
      <c r="BX846" s="101"/>
      <c r="CA846" s="101"/>
    </row>
    <row r="847" spans="8:79" s="2" customFormat="1" x14ac:dyDescent="0.3">
      <c r="H847" s="65"/>
      <c r="R847" s="101"/>
      <c r="S847" s="101"/>
      <c r="T847" s="101"/>
      <c r="U847" s="101"/>
      <c r="V847" s="101"/>
      <c r="W847" s="101"/>
      <c r="X847" s="101"/>
      <c r="Y847" s="101"/>
      <c r="Z847" s="101"/>
      <c r="AA847" s="101"/>
      <c r="AB847" s="101"/>
      <c r="AC847" s="101"/>
      <c r="AD847" s="101"/>
      <c r="AE847" s="101"/>
      <c r="AF847" s="101"/>
      <c r="AG847" s="101"/>
      <c r="AH847" s="101"/>
      <c r="AI847" s="101"/>
      <c r="AJ847" s="101"/>
      <c r="AK847" s="101"/>
      <c r="AL847" s="101"/>
      <c r="AM847" s="101"/>
      <c r="AN847" s="101"/>
      <c r="AO847" s="101"/>
      <c r="AP847" s="101"/>
      <c r="AQ847" s="101"/>
      <c r="BV847" s="101"/>
      <c r="BW847" s="101"/>
      <c r="BX847" s="101"/>
      <c r="CA847" s="101"/>
    </row>
    <row r="848" spans="8:79" s="2" customFormat="1" x14ac:dyDescent="0.3">
      <c r="H848" s="65"/>
      <c r="R848" s="101"/>
      <c r="S848" s="101"/>
      <c r="T848" s="101"/>
      <c r="U848" s="101"/>
      <c r="V848" s="101"/>
      <c r="W848" s="101"/>
      <c r="X848" s="101"/>
      <c r="Y848" s="101"/>
      <c r="Z848" s="101"/>
      <c r="AA848" s="101"/>
      <c r="AB848" s="101"/>
      <c r="AC848" s="101"/>
      <c r="AD848" s="101"/>
      <c r="AE848" s="101"/>
      <c r="AF848" s="101"/>
      <c r="AG848" s="101"/>
      <c r="AH848" s="101"/>
      <c r="AI848" s="101"/>
      <c r="AJ848" s="101"/>
      <c r="AK848" s="101"/>
      <c r="AL848" s="101"/>
      <c r="AM848" s="101"/>
      <c r="AN848" s="101"/>
      <c r="AO848" s="101"/>
      <c r="AP848" s="101"/>
      <c r="AQ848" s="101"/>
      <c r="BV848" s="101"/>
      <c r="BW848" s="101"/>
      <c r="BX848" s="101"/>
      <c r="CA848" s="101"/>
    </row>
    <row r="849" spans="8:79" s="2" customFormat="1" x14ac:dyDescent="0.3">
      <c r="H849" s="65"/>
      <c r="R849" s="101"/>
      <c r="S849" s="101"/>
      <c r="T849" s="101"/>
      <c r="U849" s="101"/>
      <c r="V849" s="101"/>
      <c r="W849" s="101"/>
      <c r="X849" s="101"/>
      <c r="Y849" s="101"/>
      <c r="Z849" s="101"/>
      <c r="AA849" s="101"/>
      <c r="AB849" s="101"/>
      <c r="AC849" s="101"/>
      <c r="AD849" s="101"/>
      <c r="AE849" s="101"/>
      <c r="AF849" s="101"/>
      <c r="AG849" s="101"/>
      <c r="AH849" s="101"/>
      <c r="AI849" s="101"/>
      <c r="AJ849" s="101"/>
      <c r="AK849" s="101"/>
      <c r="AL849" s="101"/>
      <c r="AM849" s="101"/>
      <c r="AN849" s="101"/>
      <c r="AO849" s="101"/>
      <c r="AP849" s="101"/>
      <c r="AQ849" s="101"/>
      <c r="BV849" s="101"/>
      <c r="BW849" s="101"/>
      <c r="BX849" s="101"/>
      <c r="CA849" s="101"/>
    </row>
    <row r="850" spans="8:79" s="2" customFormat="1" x14ac:dyDescent="0.3">
      <c r="H850" s="65"/>
      <c r="R850" s="101"/>
      <c r="S850" s="101"/>
      <c r="T850" s="101"/>
      <c r="U850" s="101"/>
      <c r="V850" s="101"/>
      <c r="W850" s="101"/>
      <c r="X850" s="101"/>
      <c r="Y850" s="101"/>
      <c r="Z850" s="101"/>
      <c r="AA850" s="101"/>
      <c r="AB850" s="101"/>
      <c r="AC850" s="101"/>
      <c r="AD850" s="101"/>
      <c r="AE850" s="101"/>
      <c r="AF850" s="101"/>
      <c r="AG850" s="101"/>
      <c r="AH850" s="101"/>
      <c r="AI850" s="101"/>
      <c r="AJ850" s="101"/>
      <c r="AK850" s="101"/>
      <c r="AL850" s="101"/>
      <c r="AM850" s="101"/>
      <c r="AN850" s="101"/>
      <c r="AO850" s="101"/>
      <c r="AP850" s="101"/>
      <c r="AQ850" s="101"/>
      <c r="BV850" s="101"/>
      <c r="BW850" s="101"/>
      <c r="BX850" s="101"/>
      <c r="CA850" s="101"/>
    </row>
    <row r="851" spans="8:79" s="2" customFormat="1" x14ac:dyDescent="0.3">
      <c r="H851" s="65"/>
      <c r="R851" s="101"/>
      <c r="S851" s="101"/>
      <c r="T851" s="101"/>
      <c r="U851" s="101"/>
      <c r="V851" s="101"/>
      <c r="W851" s="101"/>
      <c r="X851" s="101"/>
      <c r="Y851" s="101"/>
      <c r="Z851" s="101"/>
      <c r="AA851" s="101"/>
      <c r="AB851" s="101"/>
      <c r="AC851" s="101"/>
      <c r="AD851" s="101"/>
      <c r="AE851" s="101"/>
      <c r="AF851" s="101"/>
      <c r="AG851" s="101"/>
      <c r="AH851" s="101"/>
      <c r="AI851" s="101"/>
      <c r="AJ851" s="101"/>
      <c r="AK851" s="101"/>
      <c r="AL851" s="101"/>
      <c r="AM851" s="101"/>
      <c r="AN851" s="101"/>
      <c r="AO851" s="101"/>
      <c r="AP851" s="101"/>
      <c r="AQ851" s="101"/>
      <c r="BV851" s="101"/>
      <c r="BW851" s="101"/>
      <c r="BX851" s="101"/>
      <c r="CA851" s="101"/>
    </row>
    <row r="852" spans="8:79" s="2" customFormat="1" x14ac:dyDescent="0.3">
      <c r="H852" s="65"/>
      <c r="R852" s="101"/>
      <c r="S852" s="101"/>
      <c r="T852" s="101"/>
      <c r="U852" s="101"/>
      <c r="V852" s="101"/>
      <c r="W852" s="101"/>
      <c r="X852" s="101"/>
      <c r="Y852" s="101"/>
      <c r="Z852" s="101"/>
      <c r="AA852" s="101"/>
      <c r="AB852" s="101"/>
      <c r="AC852" s="101"/>
      <c r="AD852" s="101"/>
      <c r="AE852" s="101"/>
      <c r="AF852" s="101"/>
      <c r="AG852" s="101"/>
      <c r="AH852" s="101"/>
      <c r="AI852" s="101"/>
      <c r="AJ852" s="101"/>
      <c r="AK852" s="101"/>
      <c r="AL852" s="101"/>
      <c r="AM852" s="101"/>
      <c r="AN852" s="101"/>
      <c r="AO852" s="101"/>
      <c r="AP852" s="101"/>
      <c r="AQ852" s="101"/>
      <c r="BV852" s="101"/>
      <c r="BW852" s="101"/>
      <c r="BX852" s="101"/>
      <c r="CA852" s="101"/>
    </row>
    <row r="853" spans="8:79" s="2" customFormat="1" x14ac:dyDescent="0.3">
      <c r="H853" s="65"/>
      <c r="R853" s="101"/>
      <c r="S853" s="101"/>
      <c r="T853" s="101"/>
      <c r="U853" s="101"/>
      <c r="V853" s="101"/>
      <c r="W853" s="101"/>
      <c r="X853" s="101"/>
      <c r="Y853" s="101"/>
      <c r="Z853" s="101"/>
      <c r="AA853" s="101"/>
      <c r="AB853" s="101"/>
      <c r="AC853" s="101"/>
      <c r="AD853" s="101"/>
      <c r="AE853" s="101"/>
      <c r="AF853" s="101"/>
      <c r="AG853" s="101"/>
      <c r="AH853" s="101"/>
      <c r="AI853" s="101"/>
      <c r="AJ853" s="101"/>
      <c r="AK853" s="101"/>
      <c r="AL853" s="101"/>
      <c r="AM853" s="101"/>
      <c r="AN853" s="101"/>
      <c r="AO853" s="101"/>
      <c r="AP853" s="101"/>
      <c r="AQ853" s="101"/>
      <c r="BV853" s="101"/>
      <c r="BW853" s="101"/>
      <c r="BX853" s="101"/>
      <c r="CA853" s="101"/>
    </row>
    <row r="854" spans="8:79" s="2" customFormat="1" x14ac:dyDescent="0.3">
      <c r="H854" s="65"/>
      <c r="R854" s="101"/>
      <c r="S854" s="101"/>
      <c r="T854" s="101"/>
      <c r="U854" s="101"/>
      <c r="V854" s="101"/>
      <c r="W854" s="101"/>
      <c r="X854" s="101"/>
      <c r="Y854" s="101"/>
      <c r="Z854" s="101"/>
      <c r="AA854" s="101"/>
      <c r="AB854" s="101"/>
      <c r="AC854" s="101"/>
      <c r="AD854" s="101"/>
      <c r="AE854" s="101"/>
      <c r="AF854" s="101"/>
      <c r="AG854" s="101"/>
      <c r="AH854" s="101"/>
      <c r="AI854" s="101"/>
      <c r="AJ854" s="101"/>
      <c r="AK854" s="101"/>
      <c r="AL854" s="101"/>
      <c r="AM854" s="101"/>
      <c r="AN854" s="101"/>
      <c r="AO854" s="101"/>
      <c r="AP854" s="101"/>
      <c r="AQ854" s="101"/>
      <c r="BV854" s="101"/>
      <c r="BW854" s="101"/>
      <c r="BX854" s="101"/>
      <c r="CA854" s="101"/>
    </row>
    <row r="855" spans="8:79" s="2" customFormat="1" x14ac:dyDescent="0.3">
      <c r="H855" s="65"/>
      <c r="R855" s="101"/>
      <c r="S855" s="101"/>
      <c r="T855" s="101"/>
      <c r="U855" s="101"/>
      <c r="V855" s="101"/>
      <c r="W855" s="101"/>
      <c r="X855" s="101"/>
      <c r="Y855" s="101"/>
      <c r="Z855" s="101"/>
      <c r="AA855" s="101"/>
      <c r="AB855" s="101"/>
      <c r="AC855" s="101"/>
      <c r="AD855" s="101"/>
      <c r="AE855" s="101"/>
      <c r="AF855" s="101"/>
      <c r="AG855" s="101"/>
      <c r="AH855" s="101"/>
      <c r="AI855" s="101"/>
      <c r="AJ855" s="101"/>
      <c r="AK855" s="101"/>
      <c r="AL855" s="101"/>
      <c r="AM855" s="101"/>
      <c r="AN855" s="101"/>
      <c r="AO855" s="101"/>
      <c r="AP855" s="101"/>
      <c r="AQ855" s="101"/>
      <c r="BV855" s="101"/>
      <c r="BW855" s="101"/>
      <c r="BX855" s="101"/>
      <c r="CA855" s="101"/>
    </row>
    <row r="856" spans="8:79" s="2" customFormat="1" x14ac:dyDescent="0.3">
      <c r="H856" s="65"/>
      <c r="R856" s="101"/>
      <c r="S856" s="101"/>
      <c r="T856" s="101"/>
      <c r="U856" s="101"/>
      <c r="V856" s="101"/>
      <c r="W856" s="101"/>
      <c r="X856" s="101"/>
      <c r="Y856" s="101"/>
      <c r="Z856" s="101"/>
      <c r="AA856" s="101"/>
      <c r="AB856" s="101"/>
      <c r="AC856" s="101"/>
      <c r="AD856" s="101"/>
      <c r="AE856" s="101"/>
      <c r="AF856" s="101"/>
      <c r="AG856" s="101"/>
      <c r="AH856" s="101"/>
      <c r="AI856" s="101"/>
      <c r="AJ856" s="101"/>
      <c r="AK856" s="101"/>
      <c r="AL856" s="101"/>
      <c r="AM856" s="101"/>
      <c r="AN856" s="101"/>
      <c r="AO856" s="101"/>
      <c r="AP856" s="101"/>
      <c r="AQ856" s="101"/>
      <c r="BV856" s="101"/>
      <c r="BW856" s="101"/>
      <c r="BX856" s="101"/>
      <c r="CA856" s="101"/>
    </row>
    <row r="857" spans="8:79" s="2" customFormat="1" x14ac:dyDescent="0.3">
      <c r="H857" s="65"/>
      <c r="R857" s="101"/>
      <c r="S857" s="101"/>
      <c r="T857" s="101"/>
      <c r="U857" s="101"/>
      <c r="V857" s="101"/>
      <c r="W857" s="101"/>
      <c r="X857" s="101"/>
      <c r="Y857" s="101"/>
      <c r="Z857" s="101"/>
      <c r="AA857" s="101"/>
      <c r="AB857" s="101"/>
      <c r="AC857" s="101"/>
      <c r="AD857" s="101"/>
      <c r="AE857" s="101"/>
      <c r="AF857" s="101"/>
      <c r="AG857" s="101"/>
      <c r="AH857" s="101"/>
      <c r="AI857" s="101"/>
      <c r="AJ857" s="101"/>
      <c r="AK857" s="101"/>
      <c r="AL857" s="101"/>
      <c r="AM857" s="101"/>
      <c r="AN857" s="101"/>
      <c r="AO857" s="101"/>
      <c r="AP857" s="101"/>
      <c r="AQ857" s="101"/>
      <c r="BV857" s="101"/>
      <c r="BW857" s="101"/>
      <c r="BX857" s="101"/>
      <c r="CA857" s="101"/>
    </row>
    <row r="858" spans="8:79" s="2" customFormat="1" x14ac:dyDescent="0.3">
      <c r="H858" s="65"/>
      <c r="R858" s="101"/>
      <c r="S858" s="101"/>
      <c r="T858" s="101"/>
      <c r="U858" s="101"/>
      <c r="V858" s="101"/>
      <c r="W858" s="101"/>
      <c r="X858" s="101"/>
      <c r="Y858" s="101"/>
      <c r="Z858" s="101"/>
      <c r="AA858" s="101"/>
      <c r="AB858" s="101"/>
      <c r="AC858" s="101"/>
      <c r="AD858" s="101"/>
      <c r="AE858" s="101"/>
      <c r="AF858" s="101"/>
      <c r="AG858" s="101"/>
      <c r="AH858" s="101"/>
      <c r="AI858" s="101"/>
      <c r="AJ858" s="101"/>
      <c r="AK858" s="101"/>
      <c r="AL858" s="101"/>
      <c r="AM858" s="101"/>
      <c r="AN858" s="101"/>
      <c r="AO858" s="101"/>
      <c r="AP858" s="101"/>
      <c r="AQ858" s="101"/>
      <c r="BV858" s="101"/>
      <c r="BW858" s="101"/>
      <c r="BX858" s="101"/>
      <c r="CA858" s="101"/>
    </row>
    <row r="859" spans="8:79" s="2" customFormat="1" x14ac:dyDescent="0.3">
      <c r="H859" s="65"/>
      <c r="R859" s="101"/>
      <c r="S859" s="101"/>
      <c r="T859" s="101"/>
      <c r="U859" s="101"/>
      <c r="V859" s="101"/>
      <c r="W859" s="101"/>
      <c r="X859" s="101"/>
      <c r="Y859" s="101"/>
      <c r="Z859" s="101"/>
      <c r="AA859" s="101"/>
      <c r="AB859" s="101"/>
      <c r="AC859" s="101"/>
      <c r="AD859" s="101"/>
      <c r="AE859" s="101"/>
      <c r="AF859" s="101"/>
      <c r="AG859" s="101"/>
      <c r="AH859" s="101"/>
      <c r="AI859" s="101"/>
      <c r="AJ859" s="101"/>
      <c r="AK859" s="101"/>
      <c r="AL859" s="101"/>
      <c r="AM859" s="101"/>
      <c r="AN859" s="101"/>
      <c r="AO859" s="101"/>
      <c r="AP859" s="101"/>
      <c r="AQ859" s="101"/>
      <c r="BV859" s="101"/>
      <c r="BW859" s="101"/>
      <c r="BX859" s="101"/>
      <c r="CA859" s="101"/>
    </row>
    <row r="860" spans="8:79" s="2" customFormat="1" x14ac:dyDescent="0.3">
      <c r="H860" s="65"/>
      <c r="R860" s="101"/>
      <c r="S860" s="101"/>
      <c r="T860" s="101"/>
      <c r="U860" s="101"/>
      <c r="V860" s="101"/>
      <c r="W860" s="101"/>
      <c r="X860" s="101"/>
      <c r="Y860" s="101"/>
      <c r="Z860" s="101"/>
      <c r="AA860" s="101"/>
      <c r="AB860" s="101"/>
      <c r="AC860" s="101"/>
      <c r="AD860" s="101"/>
      <c r="AE860" s="101"/>
      <c r="AF860" s="101"/>
      <c r="AG860" s="101"/>
      <c r="AH860" s="101"/>
      <c r="AI860" s="101"/>
      <c r="AJ860" s="101"/>
      <c r="AK860" s="101"/>
      <c r="AL860" s="101"/>
      <c r="AM860" s="101"/>
      <c r="AN860" s="101"/>
      <c r="AO860" s="101"/>
      <c r="AP860" s="101"/>
      <c r="AQ860" s="101"/>
      <c r="BV860" s="101"/>
      <c r="BW860" s="101"/>
      <c r="BX860" s="101"/>
      <c r="CA860" s="101"/>
    </row>
    <row r="861" spans="8:79" s="2" customFormat="1" x14ac:dyDescent="0.3">
      <c r="H861" s="65"/>
      <c r="R861" s="101"/>
      <c r="S861" s="101"/>
      <c r="T861" s="101"/>
      <c r="U861" s="101"/>
      <c r="V861" s="101"/>
      <c r="W861" s="101"/>
      <c r="X861" s="101"/>
      <c r="Y861" s="101"/>
      <c r="Z861" s="101"/>
      <c r="AA861" s="101"/>
      <c r="AB861" s="101"/>
      <c r="AC861" s="101"/>
      <c r="AD861" s="101"/>
      <c r="AE861" s="101"/>
      <c r="AF861" s="101"/>
      <c r="AG861" s="101"/>
      <c r="AH861" s="101"/>
      <c r="AI861" s="101"/>
      <c r="AJ861" s="101"/>
      <c r="AK861" s="101"/>
      <c r="AL861" s="101"/>
      <c r="AM861" s="101"/>
      <c r="AN861" s="101"/>
      <c r="AO861" s="101"/>
      <c r="AP861" s="101"/>
      <c r="AQ861" s="101"/>
      <c r="BV861" s="101"/>
      <c r="BW861" s="101"/>
      <c r="BX861" s="101"/>
      <c r="CA861" s="101"/>
    </row>
    <row r="862" spans="8:79" s="2" customFormat="1" x14ac:dyDescent="0.3">
      <c r="H862" s="65"/>
      <c r="R862" s="101"/>
      <c r="S862" s="101"/>
      <c r="T862" s="101"/>
      <c r="U862" s="101"/>
      <c r="V862" s="101"/>
      <c r="W862" s="101"/>
      <c r="X862" s="101"/>
      <c r="Y862" s="101"/>
      <c r="Z862" s="101"/>
      <c r="AA862" s="101"/>
      <c r="AB862" s="101"/>
      <c r="AC862" s="101"/>
      <c r="AD862" s="101"/>
      <c r="AE862" s="101"/>
      <c r="AF862" s="101"/>
      <c r="AG862" s="101"/>
      <c r="AH862" s="101"/>
      <c r="AI862" s="101"/>
      <c r="AJ862" s="101"/>
      <c r="AK862" s="101"/>
      <c r="AL862" s="101"/>
      <c r="AM862" s="101"/>
      <c r="AN862" s="101"/>
      <c r="AO862" s="101"/>
      <c r="AP862" s="101"/>
      <c r="AQ862" s="101"/>
      <c r="BV862" s="101"/>
      <c r="BW862" s="101"/>
      <c r="BX862" s="101"/>
      <c r="CA862" s="101"/>
    </row>
    <row r="863" spans="8:79" s="2" customFormat="1" x14ac:dyDescent="0.3">
      <c r="H863" s="65"/>
      <c r="R863" s="101"/>
      <c r="S863" s="101"/>
      <c r="T863" s="101"/>
      <c r="U863" s="101"/>
      <c r="V863" s="101"/>
      <c r="W863" s="101"/>
      <c r="X863" s="101"/>
      <c r="Y863" s="101"/>
      <c r="Z863" s="101"/>
      <c r="AA863" s="101"/>
      <c r="AB863" s="101"/>
      <c r="AC863" s="101"/>
      <c r="AD863" s="101"/>
      <c r="AE863" s="101"/>
      <c r="AF863" s="101"/>
      <c r="AG863" s="101"/>
      <c r="AH863" s="101"/>
      <c r="AI863" s="101"/>
      <c r="AJ863" s="101"/>
      <c r="AK863" s="101"/>
      <c r="AL863" s="101"/>
      <c r="AM863" s="101"/>
      <c r="AN863" s="101"/>
      <c r="AO863" s="101"/>
      <c r="AP863" s="101"/>
      <c r="AQ863" s="101"/>
      <c r="BV863" s="101"/>
      <c r="BW863" s="101"/>
      <c r="BX863" s="101"/>
      <c r="CA863" s="101"/>
    </row>
    <row r="864" spans="8:79" s="2" customFormat="1" x14ac:dyDescent="0.3">
      <c r="H864" s="65"/>
      <c r="R864" s="101"/>
      <c r="S864" s="101"/>
      <c r="T864" s="101"/>
      <c r="U864" s="101"/>
      <c r="V864" s="101"/>
      <c r="W864" s="101"/>
      <c r="X864" s="101"/>
      <c r="Y864" s="101"/>
      <c r="Z864" s="101"/>
      <c r="AA864" s="101"/>
      <c r="AB864" s="101"/>
      <c r="AC864" s="101"/>
      <c r="AD864" s="101"/>
      <c r="AE864" s="101"/>
      <c r="AF864" s="101"/>
      <c r="AG864" s="101"/>
      <c r="AH864" s="101"/>
      <c r="AI864" s="101"/>
      <c r="AJ864" s="101"/>
      <c r="AK864" s="101"/>
      <c r="AL864" s="101"/>
      <c r="AM864" s="101"/>
      <c r="AN864" s="101"/>
      <c r="AO864" s="101"/>
      <c r="AP864" s="101"/>
      <c r="AQ864" s="101"/>
      <c r="BV864" s="101"/>
      <c r="BW864" s="101"/>
      <c r="BX864" s="101"/>
      <c r="CA864" s="101"/>
    </row>
    <row r="865" spans="8:79" s="2" customFormat="1" x14ac:dyDescent="0.3">
      <c r="H865" s="65"/>
      <c r="R865" s="101"/>
      <c r="S865" s="101"/>
      <c r="T865" s="101"/>
      <c r="U865" s="101"/>
      <c r="V865" s="101"/>
      <c r="W865" s="101"/>
      <c r="X865" s="101"/>
      <c r="Y865" s="101"/>
      <c r="Z865" s="101"/>
      <c r="AA865" s="101"/>
      <c r="AB865" s="101"/>
      <c r="AC865" s="101"/>
      <c r="AD865" s="101"/>
      <c r="AE865" s="101"/>
      <c r="AF865" s="101"/>
      <c r="AG865" s="101"/>
      <c r="AH865" s="101"/>
      <c r="AI865" s="101"/>
      <c r="AJ865" s="101"/>
      <c r="AK865" s="101"/>
      <c r="AL865" s="101"/>
      <c r="AM865" s="101"/>
      <c r="AN865" s="101"/>
      <c r="AO865" s="101"/>
      <c r="AP865" s="101"/>
      <c r="AQ865" s="101"/>
      <c r="BV865" s="101"/>
      <c r="BW865" s="101"/>
      <c r="BX865" s="101"/>
      <c r="CA865" s="101"/>
    </row>
    <row r="866" spans="8:79" s="2" customFormat="1" x14ac:dyDescent="0.3">
      <c r="H866" s="65"/>
      <c r="R866" s="101"/>
      <c r="S866" s="101"/>
      <c r="T866" s="101"/>
      <c r="U866" s="101"/>
      <c r="V866" s="101"/>
      <c r="W866" s="101"/>
      <c r="X866" s="101"/>
      <c r="Y866" s="101"/>
      <c r="Z866" s="101"/>
      <c r="AA866" s="101"/>
      <c r="AB866" s="101"/>
      <c r="AC866" s="101"/>
      <c r="AD866" s="101"/>
      <c r="AE866" s="101"/>
      <c r="AF866" s="101"/>
      <c r="AG866" s="101"/>
      <c r="AH866" s="101"/>
      <c r="AI866" s="101"/>
      <c r="AJ866" s="101"/>
      <c r="AK866" s="101"/>
      <c r="AL866" s="101"/>
      <c r="AM866" s="101"/>
      <c r="AN866" s="101"/>
      <c r="AO866" s="101"/>
      <c r="AP866" s="101"/>
      <c r="AQ866" s="101"/>
      <c r="BV866" s="101"/>
      <c r="BW866" s="101"/>
      <c r="BX866" s="101"/>
      <c r="CA866" s="101"/>
    </row>
    <row r="867" spans="8:79" s="2" customFormat="1" x14ac:dyDescent="0.3">
      <c r="H867" s="65"/>
      <c r="R867" s="101"/>
      <c r="S867" s="101"/>
      <c r="T867" s="101"/>
      <c r="U867" s="101"/>
      <c r="V867" s="101"/>
      <c r="W867" s="101"/>
      <c r="X867" s="101"/>
      <c r="Y867" s="101"/>
      <c r="Z867" s="101"/>
      <c r="AA867" s="101"/>
      <c r="AB867" s="101"/>
      <c r="AC867" s="101"/>
      <c r="AD867" s="101"/>
      <c r="AE867" s="101"/>
      <c r="AF867" s="101"/>
      <c r="AG867" s="101"/>
      <c r="AH867" s="101"/>
      <c r="AI867" s="101"/>
      <c r="AJ867" s="101"/>
      <c r="AK867" s="101"/>
      <c r="AL867" s="101"/>
      <c r="AM867" s="101"/>
      <c r="AN867" s="101"/>
      <c r="AO867" s="101"/>
      <c r="AP867" s="101"/>
      <c r="AQ867" s="101"/>
      <c r="BV867" s="101"/>
      <c r="BW867" s="101"/>
      <c r="BX867" s="101"/>
      <c r="CA867" s="101"/>
    </row>
    <row r="868" spans="8:79" s="2" customFormat="1" x14ac:dyDescent="0.3">
      <c r="H868" s="65"/>
      <c r="R868" s="101"/>
      <c r="S868" s="101"/>
      <c r="T868" s="101"/>
      <c r="U868" s="101"/>
      <c r="V868" s="101"/>
      <c r="W868" s="101"/>
      <c r="X868" s="101"/>
      <c r="Y868" s="101"/>
      <c r="Z868" s="101"/>
      <c r="AA868" s="101"/>
      <c r="AB868" s="101"/>
      <c r="AC868" s="101"/>
      <c r="AD868" s="101"/>
      <c r="AE868" s="101"/>
      <c r="AF868" s="101"/>
      <c r="AG868" s="101"/>
      <c r="AH868" s="101"/>
      <c r="AI868" s="101"/>
      <c r="AJ868" s="101"/>
      <c r="AK868" s="101"/>
      <c r="AL868" s="101"/>
      <c r="AM868" s="101"/>
      <c r="AN868" s="101"/>
      <c r="AO868" s="101"/>
      <c r="AP868" s="101"/>
      <c r="AQ868" s="101"/>
      <c r="BV868" s="101"/>
      <c r="BW868" s="101"/>
      <c r="BX868" s="101"/>
      <c r="CA868" s="101"/>
    </row>
    <row r="869" spans="8:79" s="2" customFormat="1" x14ac:dyDescent="0.3">
      <c r="H869" s="65"/>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BV869" s="101"/>
      <c r="BW869" s="101"/>
      <c r="BX869" s="101"/>
      <c r="CA869" s="101"/>
    </row>
    <row r="870" spans="8:79" s="2" customFormat="1" x14ac:dyDescent="0.3">
      <c r="H870" s="65"/>
      <c r="R870" s="101"/>
      <c r="S870" s="101"/>
      <c r="T870" s="101"/>
      <c r="U870" s="101"/>
      <c r="V870" s="101"/>
      <c r="W870" s="101"/>
      <c r="X870" s="101"/>
      <c r="Y870" s="101"/>
      <c r="Z870" s="101"/>
      <c r="AA870" s="101"/>
      <c r="AB870" s="101"/>
      <c r="AC870" s="101"/>
      <c r="AD870" s="101"/>
      <c r="AE870" s="101"/>
      <c r="AF870" s="101"/>
      <c r="AG870" s="101"/>
      <c r="AH870" s="101"/>
      <c r="AI870" s="101"/>
      <c r="AJ870" s="101"/>
      <c r="AK870" s="101"/>
      <c r="AL870" s="101"/>
      <c r="AM870" s="101"/>
      <c r="AN870" s="101"/>
      <c r="AO870" s="101"/>
      <c r="AP870" s="101"/>
      <c r="AQ870" s="101"/>
      <c r="BV870" s="101"/>
      <c r="BW870" s="101"/>
      <c r="BX870" s="101"/>
      <c r="CA870" s="101"/>
    </row>
    <row r="871" spans="8:79" s="2" customFormat="1" x14ac:dyDescent="0.3">
      <c r="H871" s="65"/>
      <c r="R871" s="101"/>
      <c r="S871" s="101"/>
      <c r="T871" s="101"/>
      <c r="U871" s="101"/>
      <c r="V871" s="101"/>
      <c r="W871" s="101"/>
      <c r="X871" s="101"/>
      <c r="Y871" s="101"/>
      <c r="Z871" s="101"/>
      <c r="AA871" s="101"/>
      <c r="AB871" s="101"/>
      <c r="AC871" s="101"/>
      <c r="AD871" s="101"/>
      <c r="AE871" s="101"/>
      <c r="AF871" s="101"/>
      <c r="AG871" s="101"/>
      <c r="AH871" s="101"/>
      <c r="AI871" s="101"/>
      <c r="AJ871" s="101"/>
      <c r="AK871" s="101"/>
      <c r="AL871" s="101"/>
      <c r="AM871" s="101"/>
      <c r="AN871" s="101"/>
      <c r="AO871" s="101"/>
      <c r="AP871" s="101"/>
      <c r="AQ871" s="101"/>
      <c r="BV871" s="101"/>
      <c r="BW871" s="101"/>
      <c r="BX871" s="101"/>
      <c r="CA871" s="101"/>
    </row>
    <row r="872" spans="8:79" s="2" customFormat="1" x14ac:dyDescent="0.3">
      <c r="H872" s="65"/>
      <c r="R872" s="101"/>
      <c r="S872" s="101"/>
      <c r="T872" s="101"/>
      <c r="U872" s="101"/>
      <c r="V872" s="101"/>
      <c r="W872" s="101"/>
      <c r="X872" s="101"/>
      <c r="Y872" s="101"/>
      <c r="Z872" s="101"/>
      <c r="AA872" s="101"/>
      <c r="AB872" s="101"/>
      <c r="AC872" s="101"/>
      <c r="AD872" s="101"/>
      <c r="AE872" s="101"/>
      <c r="AF872" s="101"/>
      <c r="AG872" s="101"/>
      <c r="AH872" s="101"/>
      <c r="AI872" s="101"/>
      <c r="AJ872" s="101"/>
      <c r="AK872" s="101"/>
      <c r="AL872" s="101"/>
      <c r="AM872" s="101"/>
      <c r="AN872" s="101"/>
      <c r="AO872" s="101"/>
      <c r="AP872" s="101"/>
      <c r="AQ872" s="101"/>
      <c r="BV872" s="101"/>
      <c r="BW872" s="101"/>
      <c r="BX872" s="101"/>
      <c r="CA872" s="101"/>
    </row>
    <row r="873" spans="8:79" s="2" customFormat="1" x14ac:dyDescent="0.3">
      <c r="H873" s="65"/>
      <c r="R873" s="101"/>
      <c r="S873" s="101"/>
      <c r="T873" s="101"/>
      <c r="U873" s="101"/>
      <c r="V873" s="101"/>
      <c r="W873" s="101"/>
      <c r="X873" s="101"/>
      <c r="Y873" s="101"/>
      <c r="Z873" s="101"/>
      <c r="AA873" s="101"/>
      <c r="AB873" s="101"/>
      <c r="AC873" s="101"/>
      <c r="AD873" s="101"/>
      <c r="AE873" s="101"/>
      <c r="AF873" s="101"/>
      <c r="AG873" s="101"/>
      <c r="AH873" s="101"/>
      <c r="AI873" s="101"/>
      <c r="AJ873" s="101"/>
      <c r="AK873" s="101"/>
      <c r="AL873" s="101"/>
      <c r="AM873" s="101"/>
      <c r="AN873" s="101"/>
      <c r="AO873" s="101"/>
      <c r="AP873" s="101"/>
      <c r="AQ873" s="101"/>
      <c r="BV873" s="101"/>
      <c r="BW873" s="101"/>
      <c r="BX873" s="101"/>
      <c r="CA873" s="101"/>
    </row>
    <row r="874" spans="8:79" s="2" customFormat="1" x14ac:dyDescent="0.3">
      <c r="H874" s="65"/>
      <c r="R874" s="101"/>
      <c r="S874" s="101"/>
      <c r="T874" s="101"/>
      <c r="U874" s="101"/>
      <c r="V874" s="101"/>
      <c r="W874" s="101"/>
      <c r="X874" s="101"/>
      <c r="Y874" s="101"/>
      <c r="Z874" s="101"/>
      <c r="AA874" s="101"/>
      <c r="AB874" s="101"/>
      <c r="AC874" s="101"/>
      <c r="AD874" s="101"/>
      <c r="AE874" s="101"/>
      <c r="AF874" s="101"/>
      <c r="AG874" s="101"/>
      <c r="AH874" s="101"/>
      <c r="AI874" s="101"/>
      <c r="AJ874" s="101"/>
      <c r="AK874" s="101"/>
      <c r="AL874" s="101"/>
      <c r="AM874" s="101"/>
      <c r="AN874" s="101"/>
      <c r="AO874" s="101"/>
      <c r="AP874" s="101"/>
      <c r="AQ874" s="101"/>
      <c r="BV874" s="101"/>
      <c r="BW874" s="101"/>
      <c r="BX874" s="101"/>
      <c r="CA874" s="101"/>
    </row>
    <row r="875" spans="8:79" s="2" customFormat="1" x14ac:dyDescent="0.3">
      <c r="H875" s="65"/>
      <c r="R875" s="101"/>
      <c r="S875" s="101"/>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BV875" s="101"/>
      <c r="BW875" s="101"/>
      <c r="BX875" s="101"/>
      <c r="CA875" s="101"/>
    </row>
    <row r="876" spans="8:79" s="2" customFormat="1" x14ac:dyDescent="0.3">
      <c r="H876" s="65"/>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BV876" s="101"/>
      <c r="BW876" s="101"/>
      <c r="BX876" s="101"/>
      <c r="CA876" s="101"/>
    </row>
    <row r="877" spans="8:79" s="2" customFormat="1" x14ac:dyDescent="0.3">
      <c r="H877" s="65"/>
      <c r="R877" s="101"/>
      <c r="S877" s="101"/>
      <c r="T877" s="101"/>
      <c r="U877" s="101"/>
      <c r="V877" s="101"/>
      <c r="W877" s="101"/>
      <c r="X877" s="101"/>
      <c r="Y877" s="101"/>
      <c r="Z877" s="101"/>
      <c r="AA877" s="101"/>
      <c r="AB877" s="101"/>
      <c r="AC877" s="101"/>
      <c r="AD877" s="101"/>
      <c r="AE877" s="101"/>
      <c r="AF877" s="101"/>
      <c r="AG877" s="101"/>
      <c r="AH877" s="101"/>
      <c r="AI877" s="101"/>
      <c r="AJ877" s="101"/>
      <c r="AK877" s="101"/>
      <c r="AL877" s="101"/>
      <c r="AM877" s="101"/>
      <c r="AN877" s="101"/>
      <c r="AO877" s="101"/>
      <c r="AP877" s="101"/>
      <c r="AQ877" s="101"/>
      <c r="BV877" s="101"/>
      <c r="BW877" s="101"/>
      <c r="BX877" s="101"/>
      <c r="CA877" s="101"/>
    </row>
    <row r="878" spans="8:79" s="2" customFormat="1" x14ac:dyDescent="0.3">
      <c r="H878" s="65"/>
      <c r="R878" s="101"/>
      <c r="S878" s="101"/>
      <c r="T878" s="101"/>
      <c r="U878" s="101"/>
      <c r="V878" s="101"/>
      <c r="W878" s="101"/>
      <c r="X878" s="101"/>
      <c r="Y878" s="101"/>
      <c r="Z878" s="101"/>
      <c r="AA878" s="101"/>
      <c r="AB878" s="101"/>
      <c r="AC878" s="101"/>
      <c r="AD878" s="101"/>
      <c r="AE878" s="101"/>
      <c r="AF878" s="101"/>
      <c r="AG878" s="101"/>
      <c r="AH878" s="101"/>
      <c r="AI878" s="101"/>
      <c r="AJ878" s="101"/>
      <c r="AK878" s="101"/>
      <c r="AL878" s="101"/>
      <c r="AM878" s="101"/>
      <c r="AN878" s="101"/>
      <c r="AO878" s="101"/>
      <c r="AP878" s="101"/>
      <c r="AQ878" s="101"/>
      <c r="BV878" s="101"/>
      <c r="BW878" s="101"/>
      <c r="BX878" s="101"/>
      <c r="CA878" s="101"/>
    </row>
    <row r="879" spans="8:79" s="2" customFormat="1" x14ac:dyDescent="0.3">
      <c r="H879" s="65"/>
      <c r="R879" s="101"/>
      <c r="S879" s="101"/>
      <c r="T879" s="101"/>
      <c r="U879" s="101"/>
      <c r="V879" s="101"/>
      <c r="W879" s="101"/>
      <c r="X879" s="101"/>
      <c r="Y879" s="101"/>
      <c r="Z879" s="101"/>
      <c r="AA879" s="101"/>
      <c r="AB879" s="101"/>
      <c r="AC879" s="101"/>
      <c r="AD879" s="101"/>
      <c r="AE879" s="101"/>
      <c r="AF879" s="101"/>
      <c r="AG879" s="101"/>
      <c r="AH879" s="101"/>
      <c r="AI879" s="101"/>
      <c r="AJ879" s="101"/>
      <c r="AK879" s="101"/>
      <c r="AL879" s="101"/>
      <c r="AM879" s="101"/>
      <c r="AN879" s="101"/>
      <c r="AO879" s="101"/>
      <c r="AP879" s="101"/>
      <c r="AQ879" s="101"/>
      <c r="BV879" s="101"/>
      <c r="BW879" s="101"/>
      <c r="BX879" s="101"/>
      <c r="CA879" s="101"/>
    </row>
    <row r="880" spans="8:79" s="2" customFormat="1" x14ac:dyDescent="0.3">
      <c r="H880" s="65"/>
      <c r="R880" s="101"/>
      <c r="S880" s="101"/>
      <c r="T880" s="101"/>
      <c r="U880" s="101"/>
      <c r="V880" s="101"/>
      <c r="W880" s="101"/>
      <c r="X880" s="101"/>
      <c r="Y880" s="101"/>
      <c r="Z880" s="101"/>
      <c r="AA880" s="101"/>
      <c r="AB880" s="101"/>
      <c r="AC880" s="101"/>
      <c r="AD880" s="101"/>
      <c r="AE880" s="101"/>
      <c r="AF880" s="101"/>
      <c r="AG880" s="101"/>
      <c r="AH880" s="101"/>
      <c r="AI880" s="101"/>
      <c r="AJ880" s="101"/>
      <c r="AK880" s="101"/>
      <c r="AL880" s="101"/>
      <c r="AM880" s="101"/>
      <c r="AN880" s="101"/>
      <c r="AO880" s="101"/>
      <c r="AP880" s="101"/>
      <c r="AQ880" s="101"/>
      <c r="BV880" s="101"/>
      <c r="BW880" s="101"/>
      <c r="BX880" s="101"/>
      <c r="CA880" s="101"/>
    </row>
    <row r="881" spans="8:79" s="2" customFormat="1" x14ac:dyDescent="0.3">
      <c r="H881" s="65"/>
      <c r="R881" s="101"/>
      <c r="S881" s="101"/>
      <c r="T881" s="101"/>
      <c r="U881" s="101"/>
      <c r="V881" s="101"/>
      <c r="W881" s="101"/>
      <c r="X881" s="101"/>
      <c r="Y881" s="101"/>
      <c r="Z881" s="101"/>
      <c r="AA881" s="101"/>
      <c r="AB881" s="101"/>
      <c r="AC881" s="101"/>
      <c r="AD881" s="101"/>
      <c r="AE881" s="101"/>
      <c r="AF881" s="101"/>
      <c r="AG881" s="101"/>
      <c r="AH881" s="101"/>
      <c r="AI881" s="101"/>
      <c r="AJ881" s="101"/>
      <c r="AK881" s="101"/>
      <c r="AL881" s="101"/>
      <c r="AM881" s="101"/>
      <c r="AN881" s="101"/>
      <c r="AO881" s="101"/>
      <c r="AP881" s="101"/>
      <c r="AQ881" s="101"/>
      <c r="BV881" s="101"/>
      <c r="BW881" s="101"/>
      <c r="BX881" s="101"/>
      <c r="CA881" s="101"/>
    </row>
    <row r="882" spans="8:79" s="2" customFormat="1" x14ac:dyDescent="0.3">
      <c r="H882" s="65"/>
      <c r="R882" s="101"/>
      <c r="S882" s="101"/>
      <c r="T882" s="101"/>
      <c r="U882" s="101"/>
      <c r="V882" s="101"/>
      <c r="W882" s="101"/>
      <c r="X882" s="101"/>
      <c r="Y882" s="101"/>
      <c r="Z882" s="101"/>
      <c r="AA882" s="101"/>
      <c r="AB882" s="101"/>
      <c r="AC882" s="101"/>
      <c r="AD882" s="101"/>
      <c r="AE882" s="101"/>
      <c r="AF882" s="101"/>
      <c r="AG882" s="101"/>
      <c r="AH882" s="101"/>
      <c r="AI882" s="101"/>
      <c r="AJ882" s="101"/>
      <c r="AK882" s="101"/>
      <c r="AL882" s="101"/>
      <c r="AM882" s="101"/>
      <c r="AN882" s="101"/>
      <c r="AO882" s="101"/>
      <c r="AP882" s="101"/>
      <c r="AQ882" s="101"/>
      <c r="BV882" s="101"/>
      <c r="BW882" s="101"/>
      <c r="BX882" s="101"/>
      <c r="CA882" s="101"/>
    </row>
    <row r="883" spans="8:79" s="2" customFormat="1" x14ac:dyDescent="0.3">
      <c r="H883" s="65"/>
      <c r="R883" s="101"/>
      <c r="S883" s="101"/>
      <c r="T883" s="101"/>
      <c r="U883" s="101"/>
      <c r="V883" s="101"/>
      <c r="W883" s="101"/>
      <c r="X883" s="101"/>
      <c r="Y883" s="101"/>
      <c r="Z883" s="101"/>
      <c r="AA883" s="101"/>
      <c r="AB883" s="101"/>
      <c r="AC883" s="101"/>
      <c r="AD883" s="101"/>
      <c r="AE883" s="101"/>
      <c r="AF883" s="101"/>
      <c r="AG883" s="101"/>
      <c r="AH883" s="101"/>
      <c r="AI883" s="101"/>
      <c r="AJ883" s="101"/>
      <c r="AK883" s="101"/>
      <c r="AL883" s="101"/>
      <c r="AM883" s="101"/>
      <c r="AN883" s="101"/>
      <c r="AO883" s="101"/>
      <c r="AP883" s="101"/>
      <c r="AQ883" s="101"/>
      <c r="BV883" s="101"/>
      <c r="BW883" s="101"/>
      <c r="BX883" s="101"/>
      <c r="CA883" s="101"/>
    </row>
    <row r="884" spans="8:79" s="2" customFormat="1" x14ac:dyDescent="0.3">
      <c r="H884" s="65"/>
      <c r="R884" s="101"/>
      <c r="S884" s="101"/>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BV884" s="101"/>
      <c r="BW884" s="101"/>
      <c r="BX884" s="101"/>
      <c r="CA884" s="101"/>
    </row>
  </sheetData>
  <sheetProtection sheet="1" objects="1" scenarios="1"/>
  <mergeCells count="4">
    <mergeCell ref="BU3:CA3"/>
    <mergeCell ref="C3:O3"/>
    <mergeCell ref="Q3:AQ3"/>
    <mergeCell ref="AS3:BS3"/>
  </mergeCells>
  <pageMargins left="0.7" right="0.7" top="0.75" bottom="0.75" header="0.3" footer="0.3"/>
  <pageSetup paperSize="9" orientation="portrait" verticalDpi="0" r:id="rId1"/>
  <ignoredErrors>
    <ignoredError sqref="I6"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36139-0D8A-4348-ACF0-6496FA9B92D3}">
  <dimension ref="A1:BZ737"/>
  <sheetViews>
    <sheetView zoomScaleNormal="100" workbookViewId="0">
      <selection activeCell="C3" sqref="C3:P3"/>
    </sheetView>
  </sheetViews>
  <sheetFormatPr baseColWidth="10" defaultRowHeight="14.5" x14ac:dyDescent="0.35"/>
  <cols>
    <col min="1" max="1" width="10.81640625" style="150"/>
    <col min="2" max="2" width="2.453125" style="150" customWidth="1"/>
    <col min="3" max="3" width="10.81640625" style="150"/>
    <col min="4" max="5" width="33.36328125" style="150" customWidth="1"/>
    <col min="6" max="6" width="10.81640625" style="150"/>
    <col min="7" max="7" width="2.453125" style="150" customWidth="1"/>
    <col min="8" max="8" width="10.81640625" style="150"/>
    <col min="9" max="9" width="33.36328125" style="150" customWidth="1"/>
    <col min="10" max="10" width="33.1796875" style="150" customWidth="1"/>
    <col min="11" max="11" width="10.81640625" style="150"/>
    <col min="12" max="12" width="2.453125" style="150" customWidth="1"/>
    <col min="13" max="13" width="10.81640625" style="150"/>
    <col min="14" max="15" width="33.1796875" style="150" customWidth="1"/>
    <col min="16" max="16" width="10.81640625" style="150"/>
    <col min="17" max="19" width="2.453125" style="150" customWidth="1"/>
    <col min="20" max="21" width="10.6328125" style="150" customWidth="1"/>
    <col min="22" max="22" width="21.81640625" style="150" bestFit="1" customWidth="1"/>
    <col min="23" max="25" width="2.453125" style="150" customWidth="1"/>
    <col min="26" max="26" width="10.81640625" style="150"/>
    <col min="27" max="27" width="2.453125" style="150" customWidth="1"/>
    <col min="28" max="28" width="11.1796875" style="150" bestFit="1" customWidth="1"/>
    <col min="29" max="29" width="2.453125" style="150" customWidth="1"/>
    <col min="30" max="30" width="11" style="150" bestFit="1" customWidth="1"/>
    <col min="31" max="31" width="2.453125" style="150" customWidth="1"/>
    <col min="32" max="32" width="11" style="150" bestFit="1" customWidth="1"/>
    <col min="33" max="33" width="2.453125" style="150" customWidth="1"/>
    <col min="34" max="34" width="13.81640625" style="150" bestFit="1" customWidth="1"/>
    <col min="35" max="35" width="2.453125" style="150" customWidth="1"/>
    <col min="36" max="36" width="13.6328125" style="150" bestFit="1" customWidth="1"/>
    <col min="37" max="37" width="2.453125" style="150" customWidth="1"/>
    <col min="38" max="38" width="13.6328125" style="150" bestFit="1" customWidth="1"/>
    <col min="39" max="41" width="2.453125" style="150" customWidth="1"/>
    <col min="42" max="50" width="12.81640625" style="150" customWidth="1"/>
    <col min="51" max="53" width="2.453125" style="150" customWidth="1"/>
    <col min="54" max="54" width="11.81640625" style="150" customWidth="1"/>
    <col min="55" max="57" width="25.81640625" style="150" customWidth="1"/>
    <col min="58" max="58" width="2.453125" style="150" customWidth="1"/>
    <col min="59" max="78" width="10.81640625" style="150"/>
  </cols>
  <sheetData>
    <row r="1" spans="2:58" ht="15" thickBot="1" x14ac:dyDescent="0.4"/>
    <row r="2" spans="2:58" ht="15" thickBot="1" x14ac:dyDescent="0.4">
      <c r="B2" s="4"/>
      <c r="C2" s="151"/>
      <c r="D2" s="151"/>
      <c r="E2" s="151"/>
      <c r="F2" s="151"/>
      <c r="G2" s="151"/>
      <c r="H2" s="151"/>
      <c r="I2" s="151"/>
      <c r="J2" s="151"/>
      <c r="K2" s="151"/>
      <c r="L2" s="151"/>
      <c r="M2" s="151"/>
      <c r="N2" s="151"/>
      <c r="O2" s="151"/>
      <c r="P2" s="151"/>
      <c r="Q2" s="152"/>
      <c r="S2" s="153"/>
      <c r="T2" s="151"/>
      <c r="U2" s="151"/>
      <c r="V2" s="151"/>
      <c r="W2" s="152"/>
      <c r="Y2" s="153"/>
      <c r="Z2" s="151"/>
      <c r="AA2" s="151"/>
      <c r="AB2" s="151"/>
      <c r="AC2" s="151"/>
      <c r="AD2" s="151"/>
      <c r="AE2" s="151"/>
      <c r="AF2" s="151"/>
      <c r="AG2" s="151"/>
      <c r="AH2" s="151"/>
      <c r="AI2" s="151"/>
      <c r="AJ2" s="151"/>
      <c r="AK2" s="151"/>
      <c r="AL2" s="151"/>
      <c r="AM2" s="152"/>
      <c r="AO2" s="153"/>
      <c r="AP2" s="151"/>
      <c r="AQ2" s="151"/>
      <c r="AR2" s="151"/>
      <c r="AS2" s="151"/>
      <c r="AT2" s="151"/>
      <c r="AU2" s="151"/>
      <c r="AV2" s="151"/>
      <c r="AW2" s="151"/>
      <c r="AX2" s="151"/>
      <c r="AY2" s="152"/>
      <c r="BA2" s="153"/>
      <c r="BB2" s="151"/>
      <c r="BC2" s="151"/>
      <c r="BD2" s="151"/>
      <c r="BE2" s="151"/>
      <c r="BF2" s="152"/>
    </row>
    <row r="3" spans="2:58" ht="25.5" thickBot="1" x14ac:dyDescent="0.55000000000000004">
      <c r="B3" s="11"/>
      <c r="C3" s="209" t="s">
        <v>305</v>
      </c>
      <c r="D3" s="210"/>
      <c r="E3" s="210"/>
      <c r="F3" s="210"/>
      <c r="G3" s="210"/>
      <c r="H3" s="210"/>
      <c r="I3" s="210"/>
      <c r="J3" s="210"/>
      <c r="K3" s="210"/>
      <c r="L3" s="210"/>
      <c r="M3" s="210"/>
      <c r="N3" s="210"/>
      <c r="O3" s="210"/>
      <c r="P3" s="211"/>
      <c r="Q3" s="154"/>
      <c r="S3" s="155"/>
      <c r="T3" s="209" t="s">
        <v>236</v>
      </c>
      <c r="U3" s="210"/>
      <c r="V3" s="211"/>
      <c r="W3" s="154"/>
      <c r="Y3" s="155"/>
      <c r="Z3" s="209" t="s">
        <v>308</v>
      </c>
      <c r="AA3" s="210"/>
      <c r="AB3" s="210"/>
      <c r="AC3" s="210"/>
      <c r="AD3" s="210"/>
      <c r="AE3" s="210"/>
      <c r="AF3" s="210"/>
      <c r="AG3" s="210"/>
      <c r="AH3" s="210"/>
      <c r="AI3" s="210"/>
      <c r="AJ3" s="210"/>
      <c r="AK3" s="210"/>
      <c r="AL3" s="211"/>
      <c r="AM3" s="154"/>
      <c r="AO3" s="155"/>
      <c r="AP3" s="209" t="s">
        <v>358</v>
      </c>
      <c r="AQ3" s="210"/>
      <c r="AR3" s="210"/>
      <c r="AS3" s="210"/>
      <c r="AT3" s="210"/>
      <c r="AU3" s="210"/>
      <c r="AV3" s="210"/>
      <c r="AW3" s="210"/>
      <c r="AX3" s="211"/>
      <c r="AY3" s="154"/>
      <c r="BA3" s="155"/>
      <c r="BB3" s="209" t="s">
        <v>359</v>
      </c>
      <c r="BC3" s="210"/>
      <c r="BD3" s="210"/>
      <c r="BE3" s="211"/>
      <c r="BF3" s="154"/>
    </row>
    <row r="4" spans="2:58" x14ac:dyDescent="0.35">
      <c r="B4" s="11"/>
      <c r="C4" s="166"/>
      <c r="D4" s="166"/>
      <c r="E4" s="166"/>
      <c r="F4" s="166"/>
      <c r="G4" s="166"/>
      <c r="H4" s="166"/>
      <c r="I4" s="166"/>
      <c r="J4" s="166"/>
      <c r="K4" s="166"/>
      <c r="L4" s="166"/>
      <c r="M4" s="166"/>
      <c r="N4" s="166"/>
      <c r="O4" s="166"/>
      <c r="P4" s="166"/>
      <c r="Q4" s="154"/>
      <c r="S4" s="155"/>
      <c r="T4" s="156"/>
      <c r="U4" s="156"/>
      <c r="V4" s="156"/>
      <c r="W4" s="154"/>
      <c r="Y4" s="155"/>
      <c r="Z4" s="156"/>
      <c r="AA4" s="156"/>
      <c r="AB4" s="156"/>
      <c r="AC4" s="156"/>
      <c r="AD4" s="156"/>
      <c r="AE4" s="156"/>
      <c r="AF4" s="156"/>
      <c r="AG4" s="156"/>
      <c r="AH4" s="156"/>
      <c r="AI4" s="156"/>
      <c r="AJ4" s="156"/>
      <c r="AK4" s="156"/>
      <c r="AL4" s="156"/>
      <c r="AM4" s="154"/>
      <c r="AO4" s="155"/>
      <c r="AP4" s="156"/>
      <c r="AQ4" s="156"/>
      <c r="AR4" s="156"/>
      <c r="AS4" s="156"/>
      <c r="AT4" s="156"/>
      <c r="AU4" s="156"/>
      <c r="AV4" s="156"/>
      <c r="AW4" s="156"/>
      <c r="AX4" s="156"/>
      <c r="AY4" s="154"/>
      <c r="BA4" s="155"/>
      <c r="BB4" s="156"/>
      <c r="BC4" s="156"/>
      <c r="BD4" s="156"/>
      <c r="BE4" s="156"/>
      <c r="BF4" s="154"/>
    </row>
    <row r="5" spans="2:58" ht="28" x14ac:dyDescent="0.35">
      <c r="B5" s="11"/>
      <c r="C5" s="166"/>
      <c r="D5" s="166"/>
      <c r="E5" s="166"/>
      <c r="F5" s="166"/>
      <c r="G5" s="166"/>
      <c r="H5" s="166"/>
      <c r="I5" s="166"/>
      <c r="J5" s="166"/>
      <c r="K5" s="166"/>
      <c r="L5" s="166"/>
      <c r="M5" s="166"/>
      <c r="N5" s="166"/>
      <c r="O5" s="166"/>
      <c r="P5" s="166"/>
      <c r="Q5" s="154"/>
      <c r="S5" s="155"/>
      <c r="T5" s="138" t="s">
        <v>33</v>
      </c>
      <c r="U5" s="139" t="s">
        <v>307</v>
      </c>
      <c r="V5" s="29" t="s">
        <v>237</v>
      </c>
      <c r="W5" s="154"/>
      <c r="Y5" s="155"/>
      <c r="Z5" s="167" t="s">
        <v>307</v>
      </c>
      <c r="AA5" s="168"/>
      <c r="AB5" s="167" t="s">
        <v>309</v>
      </c>
      <c r="AC5" s="168"/>
      <c r="AD5" s="167" t="s">
        <v>310</v>
      </c>
      <c r="AE5" s="168"/>
      <c r="AF5" s="167" t="s">
        <v>311</v>
      </c>
      <c r="AG5" s="169"/>
      <c r="AH5" s="167" t="s">
        <v>312</v>
      </c>
      <c r="AI5" s="168"/>
      <c r="AJ5" s="167" t="s">
        <v>313</v>
      </c>
      <c r="AK5" s="168"/>
      <c r="AL5" s="167" t="s">
        <v>314</v>
      </c>
      <c r="AM5" s="154"/>
      <c r="AO5" s="155"/>
      <c r="AP5" s="167" t="s">
        <v>360</v>
      </c>
      <c r="AQ5" s="167" t="s">
        <v>361</v>
      </c>
      <c r="AR5" s="167" t="s">
        <v>362</v>
      </c>
      <c r="AS5" s="167" t="s">
        <v>309</v>
      </c>
      <c r="AT5" s="167" t="s">
        <v>363</v>
      </c>
      <c r="AU5" s="167" t="s">
        <v>310</v>
      </c>
      <c r="AV5" s="167" t="s">
        <v>364</v>
      </c>
      <c r="AW5" s="167" t="s">
        <v>311</v>
      </c>
      <c r="AX5" s="167" t="s">
        <v>365</v>
      </c>
      <c r="AY5" s="154"/>
      <c r="BA5" s="155"/>
      <c r="BB5" s="139" t="s">
        <v>33</v>
      </c>
      <c r="BC5" s="167" t="s">
        <v>366</v>
      </c>
      <c r="BD5" s="167" t="s">
        <v>367</v>
      </c>
      <c r="BE5" s="167" t="s">
        <v>368</v>
      </c>
      <c r="BF5" s="154"/>
    </row>
    <row r="6" spans="2:58" x14ac:dyDescent="0.35">
      <c r="B6" s="11"/>
      <c r="C6" s="166"/>
      <c r="D6" s="166"/>
      <c r="E6" s="166"/>
      <c r="F6" s="166"/>
      <c r="G6" s="166"/>
      <c r="H6" s="166"/>
      <c r="I6" s="166"/>
      <c r="J6" s="166"/>
      <c r="K6" s="166"/>
      <c r="L6" s="166"/>
      <c r="M6" s="166"/>
      <c r="N6" s="166"/>
      <c r="O6" s="166"/>
      <c r="P6" s="166"/>
      <c r="Q6" s="154"/>
      <c r="S6" s="155"/>
      <c r="T6" s="57">
        <f>MIN(Observaciones!C:C)</f>
        <v>1</v>
      </c>
      <c r="U6" s="75">
        <f>(T6-0.44)/(MAX(Cálculos!C:C)+0.12)*100</f>
        <v>7.669972059387499E-2</v>
      </c>
      <c r="V6" s="156">
        <f>Entradas!$D48</f>
        <v>2.4</v>
      </c>
      <c r="W6" s="154"/>
      <c r="Y6" s="155"/>
      <c r="Z6" s="74">
        <f>(Cálculos!C7-0.44)/(MAX(Cálculos!C:C)+0.12)*100</f>
        <v>7.669972059387499E-2</v>
      </c>
      <c r="AA6" s="156"/>
      <c r="AB6" s="170">
        <f>Cálculos!L449</f>
        <v>4.0253549162046838</v>
      </c>
      <c r="AC6" s="156"/>
      <c r="AD6" s="170">
        <f>Cálculos!AN449</f>
        <v>5.3315657154386189</v>
      </c>
      <c r="AE6" s="156"/>
      <c r="AF6" s="170">
        <f>Cálculos!BP450</f>
        <v>5.401456153190642</v>
      </c>
      <c r="AG6" s="156"/>
      <c r="AH6" s="170">
        <f>Cálculos!N17</f>
        <v>2.9670348605294886E-2</v>
      </c>
      <c r="AI6" s="156"/>
      <c r="AJ6" s="170">
        <f>Cálculos!AP84</f>
        <v>3.2984378271807113E-2</v>
      </c>
      <c r="AK6" s="156"/>
      <c r="AL6" s="170">
        <f>Cálculos!BR85</f>
        <v>3.0080446038766237E-2</v>
      </c>
      <c r="AM6" s="154"/>
      <c r="AO6" s="155"/>
      <c r="AP6" s="74">
        <v>1</v>
      </c>
      <c r="AQ6" s="178">
        <f>SUM(Observaciones!$F371:$F401)</f>
        <v>127.7</v>
      </c>
      <c r="AR6" s="178">
        <f>ABS(AQ6-AQ$19)</f>
        <v>86.333333333333329</v>
      </c>
      <c r="AS6" s="178">
        <f>SUM(Cálculos!$L372:$L402)</f>
        <v>25.112407597621711</v>
      </c>
      <c r="AT6" s="178">
        <f>ABS(AS6-AS$19)</f>
        <v>0.78814332777072593</v>
      </c>
      <c r="AU6" s="178">
        <f>SUM(Cálculos!$AN372:$AN402)</f>
        <v>18.505374137357794</v>
      </c>
      <c r="AV6" s="178">
        <f>ABS(AU6-AU$19)</f>
        <v>6.4722469915090173</v>
      </c>
      <c r="AW6" s="178">
        <f>SUM(Cálculos!$BP372:$BP402)</f>
        <v>18.187461482511683</v>
      </c>
      <c r="AX6" s="178">
        <f>ABS(AW6-AW$19)</f>
        <v>7.0702752125614055</v>
      </c>
      <c r="AY6" s="154"/>
      <c r="BA6" s="155"/>
      <c r="BB6" s="74">
        <v>1</v>
      </c>
      <c r="BC6" s="178"/>
      <c r="BD6" s="178"/>
      <c r="BE6" s="178"/>
      <c r="BF6" s="154"/>
    </row>
    <row r="7" spans="2:58" x14ac:dyDescent="0.35">
      <c r="B7" s="11"/>
      <c r="C7" s="166"/>
      <c r="D7" s="166"/>
      <c r="E7" s="166"/>
      <c r="F7" s="166"/>
      <c r="G7" s="166"/>
      <c r="H7" s="166"/>
      <c r="I7" s="166"/>
      <c r="J7" s="166"/>
      <c r="K7" s="166"/>
      <c r="L7" s="166"/>
      <c r="M7" s="166"/>
      <c r="N7" s="166"/>
      <c r="O7" s="166"/>
      <c r="P7" s="166"/>
      <c r="Q7" s="154"/>
      <c r="S7" s="155"/>
      <c r="T7" s="57">
        <f>MAX(Observaciones!C:C)</f>
        <v>730</v>
      </c>
      <c r="U7" s="75">
        <f>(T7-0.44)/(MAX(Cálculos!C:C)+0.12)*100</f>
        <v>99.923300279406106</v>
      </c>
      <c r="V7" s="156">
        <f>Entradas!$D48</f>
        <v>2.4</v>
      </c>
      <c r="W7" s="154"/>
      <c r="Y7" s="155"/>
      <c r="Z7" s="74">
        <f>(Cálculos!C8-0.44)/(MAX(Cálculos!C:C)+0.12)*100</f>
        <v>0.21366350736865175</v>
      </c>
      <c r="AA7" s="156"/>
      <c r="AB7" s="170">
        <f>Cálculos!L84</f>
        <v>3.9499442983144757</v>
      </c>
      <c r="AC7" s="156"/>
      <c r="AD7" s="170">
        <f>Cálculos!AN84</f>
        <v>5.2311113865100536</v>
      </c>
      <c r="AE7" s="156"/>
      <c r="AF7" s="170">
        <f>Cálculos!BP85</f>
        <v>5.2974541947981075</v>
      </c>
      <c r="AG7" s="156"/>
      <c r="AH7" s="170">
        <f>Cálculos!N382</f>
        <v>2.9670348605294886E-2</v>
      </c>
      <c r="AI7" s="156"/>
      <c r="AJ7" s="170">
        <f>Cálculos!AP449</f>
        <v>3.2984378271807113E-2</v>
      </c>
      <c r="AK7" s="156"/>
      <c r="AL7" s="170">
        <f>Cálculos!BR450</f>
        <v>3.0080446038766237E-2</v>
      </c>
      <c r="AM7" s="154"/>
      <c r="AO7" s="155"/>
      <c r="AP7" s="74">
        <v>2</v>
      </c>
      <c r="AQ7" s="178">
        <f>SUM(Observaciones!$F402:$F429)</f>
        <v>144.99999999999997</v>
      </c>
      <c r="AR7" s="178">
        <f t="shared" ref="AR7:AT16" si="0">ABS(AQ7-AQ$19)</f>
        <v>103.6333333333333</v>
      </c>
      <c r="AS7" s="178">
        <f>SUM(Cálculos!$L403:$L430)</f>
        <v>38.141031638680801</v>
      </c>
      <c r="AT7" s="178">
        <f t="shared" si="0"/>
        <v>13.816767368829815</v>
      </c>
      <c r="AU7" s="178">
        <f>SUM(Cálculos!$AN403:$AN430)</f>
        <v>41.38900966010759</v>
      </c>
      <c r="AV7" s="178">
        <f t="shared" ref="AV7:AV16" si="1">ABS(AU7-AU$19)</f>
        <v>16.411388531240778</v>
      </c>
      <c r="AW7" s="178">
        <f>SUM(Cálculos!$BP403:$BP430)</f>
        <v>36.490828322535528</v>
      </c>
      <c r="AX7" s="178">
        <f t="shared" ref="AX7:AX11" si="2">ABS(AW7-AW$19)</f>
        <v>11.233091627462439</v>
      </c>
      <c r="AY7" s="154"/>
      <c r="BA7" s="155"/>
      <c r="BB7" s="74">
        <v>2</v>
      </c>
      <c r="BC7" s="178">
        <f>ABS(Cálculos!L8-Cálculos!L7)</f>
        <v>1.9710285942849792E-2</v>
      </c>
      <c r="BD7" s="178">
        <f>ABS(Cálculos!AN8-Cálculos!AN7)</f>
        <v>1.9443090052625567E-2</v>
      </c>
      <c r="BE7" s="178">
        <f>ABS(Cálculos!BP8-Cálculos!BP7)</f>
        <v>1.8632307868194226E-2</v>
      </c>
      <c r="BF7" s="154"/>
    </row>
    <row r="8" spans="2:58" x14ac:dyDescent="0.35">
      <c r="B8" s="11"/>
      <c r="C8" s="166"/>
      <c r="D8" s="166"/>
      <c r="E8" s="166"/>
      <c r="F8" s="166"/>
      <c r="G8" s="166"/>
      <c r="H8" s="166"/>
      <c r="I8" s="166"/>
      <c r="J8" s="166"/>
      <c r="K8" s="166"/>
      <c r="L8" s="166"/>
      <c r="M8" s="166"/>
      <c r="N8" s="166"/>
      <c r="O8" s="166"/>
      <c r="P8" s="166"/>
      <c r="Q8" s="154"/>
      <c r="S8" s="155"/>
      <c r="T8" s="156"/>
      <c r="U8" s="156"/>
      <c r="V8" s="156"/>
      <c r="W8" s="154"/>
      <c r="Y8" s="155"/>
      <c r="Z8" s="74">
        <f>(Cálculos!C9-0.44)/(MAX(Cálculos!C:C)+0.12)*100</f>
        <v>0.35062729414342847</v>
      </c>
      <c r="AA8" s="156"/>
      <c r="AB8" s="170">
        <f>Cálculos!L450</f>
        <v>3.8208305205768345</v>
      </c>
      <c r="AC8" s="156"/>
      <c r="AD8" s="170">
        <f>Cálculos!AN450</f>
        <v>4.9669060904061801</v>
      </c>
      <c r="AE8" s="156"/>
      <c r="AF8" s="170">
        <f>Cálculos!BP449</f>
        <v>5.0672204869793376</v>
      </c>
      <c r="AG8" s="156"/>
      <c r="AH8" s="170">
        <f>Cálculos!N84</f>
        <v>2.2085104038369312E-2</v>
      </c>
      <c r="AI8" s="156"/>
      <c r="AJ8" s="170">
        <f>Cálculos!AP85</f>
        <v>2.722576934040849E-2</v>
      </c>
      <c r="AK8" s="156"/>
      <c r="AL8" s="170">
        <f>Cálculos!BR84</f>
        <v>3.0030150638404234E-2</v>
      </c>
      <c r="AM8" s="154"/>
      <c r="AO8" s="155"/>
      <c r="AP8" s="74">
        <v>3</v>
      </c>
      <c r="AQ8" s="178">
        <f>SUM(Observaciones!$F430:$F460)</f>
        <v>114.80000000000001</v>
      </c>
      <c r="AR8" s="178">
        <f t="shared" si="0"/>
        <v>73.433333333333337</v>
      </c>
      <c r="AS8" s="178">
        <f>SUM(Cálculos!$L431:$L461)</f>
        <v>52.270271549326651</v>
      </c>
      <c r="AT8" s="178">
        <f t="shared" si="0"/>
        <v>27.946007279475666</v>
      </c>
      <c r="AU8" s="178">
        <f>SUM(Cálculos!$AN431:$AN461)</f>
        <v>56.221499310265806</v>
      </c>
      <c r="AV8" s="178">
        <f t="shared" si="1"/>
        <v>31.243878181398994</v>
      </c>
      <c r="AW8" s="178">
        <f>SUM(Cálculos!$BP431:$BP461)</f>
        <v>55.451264057410441</v>
      </c>
      <c r="AX8" s="178">
        <f t="shared" si="2"/>
        <v>30.193527362337353</v>
      </c>
      <c r="AY8" s="154"/>
      <c r="BA8" s="155"/>
      <c r="BB8" s="74">
        <v>3</v>
      </c>
      <c r="BC8" s="178">
        <f>ABS(Cálculos!L9-Cálculos!L8)</f>
        <v>1.9254294635866559E-2</v>
      </c>
      <c r="BD8" s="178">
        <f>ABS(Cálculos!AN9-Cálculos!AN8)</f>
        <v>1.8993257118314205E-2</v>
      </c>
      <c r="BE8" s="178">
        <f>ABS(Cálculos!BP9-Cálculos!BP8)</f>
        <v>1.8204731796354956E-2</v>
      </c>
      <c r="BF8" s="154"/>
    </row>
    <row r="9" spans="2:58" x14ac:dyDescent="0.35">
      <c r="B9" s="11"/>
      <c r="C9" s="166"/>
      <c r="D9" s="166"/>
      <c r="E9" s="166"/>
      <c r="F9" s="166"/>
      <c r="G9" s="166"/>
      <c r="H9" s="166"/>
      <c r="I9" s="166"/>
      <c r="J9" s="166"/>
      <c r="K9" s="166"/>
      <c r="L9" s="166"/>
      <c r="M9" s="166"/>
      <c r="N9" s="166"/>
      <c r="O9" s="166"/>
      <c r="P9" s="166"/>
      <c r="Q9" s="154"/>
      <c r="S9" s="155"/>
      <c r="T9" s="138" t="s">
        <v>33</v>
      </c>
      <c r="U9" s="139" t="s">
        <v>307</v>
      </c>
      <c r="V9" s="29" t="s">
        <v>238</v>
      </c>
      <c r="W9" s="154"/>
      <c r="Y9" s="155"/>
      <c r="Z9" s="74">
        <f>(Cálculos!C10-0.44)/(MAX(Cálculos!C:C)+0.12)*100</f>
        <v>0.48759108091820519</v>
      </c>
      <c r="AA9" s="156"/>
      <c r="AB9" s="170">
        <f>Cálculos!L85</f>
        <v>3.7459408018737985</v>
      </c>
      <c r="AC9" s="156"/>
      <c r="AD9" s="170">
        <f>Cálculos!AN85</f>
        <v>4.8671456502130583</v>
      </c>
      <c r="AE9" s="156"/>
      <c r="AF9" s="170">
        <f>Cálculos!BP84</f>
        <v>4.9624951377592073</v>
      </c>
      <c r="AG9" s="156"/>
      <c r="AH9" s="170">
        <f>Cálculos!N449</f>
        <v>2.2085104038369312E-2</v>
      </c>
      <c r="AI9" s="156"/>
      <c r="AJ9" s="170">
        <f>Cálculos!AP450</f>
        <v>2.722576934040849E-2</v>
      </c>
      <c r="AK9" s="156"/>
      <c r="AL9" s="170">
        <f>Cálculos!BR449</f>
        <v>3.0030150638404234E-2</v>
      </c>
      <c r="AM9" s="154"/>
      <c r="AO9" s="155"/>
      <c r="AP9" s="74">
        <v>4</v>
      </c>
      <c r="AQ9" s="178">
        <f>SUM(Observaciones!$F461:$F490)</f>
        <v>26.6</v>
      </c>
      <c r="AR9" s="178">
        <f t="shared" si="0"/>
        <v>14.766666666666673</v>
      </c>
      <c r="AS9" s="178">
        <f>SUM(Cálculos!$L462:$L491)</f>
        <v>37.775357744117933</v>
      </c>
      <c r="AT9" s="178">
        <f t="shared" si="0"/>
        <v>13.451093474266948</v>
      </c>
      <c r="AU9" s="178">
        <f>SUM(Cálculos!$AN462:$AN491)</f>
        <v>37.947052202875049</v>
      </c>
      <c r="AV9" s="178">
        <f t="shared" si="1"/>
        <v>12.969431074008238</v>
      </c>
      <c r="AW9" s="178">
        <f>SUM(Cálculos!$BP462:$BP491)</f>
        <v>38.786036083307188</v>
      </c>
      <c r="AX9" s="178">
        <f t="shared" si="2"/>
        <v>13.5282993882341</v>
      </c>
      <c r="AY9" s="154"/>
      <c r="BA9" s="155"/>
      <c r="BB9" s="74">
        <v>4</v>
      </c>
      <c r="BC9" s="178">
        <f>ABS(Cálculos!L10-Cálculos!L9)</f>
        <v>3.6143708831484767E-3</v>
      </c>
      <c r="BD9" s="178">
        <f>ABS(Cálculos!AN10-Cálculos!AN9)</f>
        <v>3.5763703073450059E-3</v>
      </c>
      <c r="BE9" s="178">
        <f>ABS(Cálculos!BP10-Cálculos!BP9)</f>
        <v>3.4621537915916212E-3</v>
      </c>
      <c r="BF9" s="154"/>
    </row>
    <row r="10" spans="2:58" x14ac:dyDescent="0.35">
      <c r="B10" s="11"/>
      <c r="C10" s="166"/>
      <c r="D10" s="166"/>
      <c r="E10" s="166"/>
      <c r="F10" s="166"/>
      <c r="G10" s="166"/>
      <c r="H10" s="166"/>
      <c r="I10" s="166"/>
      <c r="J10" s="166"/>
      <c r="K10" s="166"/>
      <c r="L10" s="166"/>
      <c r="M10" s="166"/>
      <c r="N10" s="166"/>
      <c r="O10" s="166"/>
      <c r="P10" s="166"/>
      <c r="Q10" s="154"/>
      <c r="S10" s="155"/>
      <c r="T10" s="57">
        <f>MIN(Observaciones!C:C)</f>
        <v>1</v>
      </c>
      <c r="U10" s="75">
        <f>(T10-0.44)/(MAX(Cálculos!C:C)+0.12)*100</f>
        <v>7.669972059387499E-2</v>
      </c>
      <c r="V10" s="156">
        <f>Entradas!$D49</f>
        <v>0.25</v>
      </c>
      <c r="W10" s="154"/>
      <c r="Y10" s="155"/>
      <c r="Z10" s="74">
        <f>(Cálculos!C11-0.44)/(MAX(Cálculos!C:C)+0.12)*100</f>
        <v>0.62455486769298196</v>
      </c>
      <c r="AA10" s="156"/>
      <c r="AB10" s="170">
        <f>Cálculos!L382</f>
        <v>3.6137746218450095</v>
      </c>
      <c r="AC10" s="156"/>
      <c r="AD10" s="170">
        <f>Cálculos!AN434</f>
        <v>4.0774212949771922</v>
      </c>
      <c r="AE10" s="156"/>
      <c r="AF10" s="170">
        <f>Cálculos!BP425</f>
        <v>4.0386066474036415</v>
      </c>
      <c r="AG10" s="156"/>
      <c r="AH10" s="170">
        <f>Cálculos!N85</f>
        <v>1.8280859315058642E-2</v>
      </c>
      <c r="AI10" s="156"/>
      <c r="AJ10" s="170">
        <f>Cálculos!AP412</f>
        <v>2.3046114219899994E-2</v>
      </c>
      <c r="AK10" s="156"/>
      <c r="AL10" s="170">
        <f>Cálculos!BR60</f>
        <v>1.9673267897288637E-2</v>
      </c>
      <c r="AM10" s="154"/>
      <c r="AO10" s="155"/>
      <c r="AP10" s="74">
        <v>5</v>
      </c>
      <c r="AQ10" s="178">
        <f>SUM(Observaciones!$F491:$F521)</f>
        <v>2</v>
      </c>
      <c r="AR10" s="178">
        <f t="shared" si="0"/>
        <v>39.366666666666674</v>
      </c>
      <c r="AS10" s="178">
        <f>SUM(Cálculos!$L492:$L522)</f>
        <v>31.132442753775944</v>
      </c>
      <c r="AT10" s="178">
        <f t="shared" si="0"/>
        <v>6.8081784839249586</v>
      </c>
      <c r="AU10" s="178">
        <f>SUM(Cálculos!$AN492:$AN522)</f>
        <v>32.177184262545452</v>
      </c>
      <c r="AV10" s="178">
        <f t="shared" si="1"/>
        <v>7.199563133678641</v>
      </c>
      <c r="AW10" s="178">
        <f>SUM(Cálculos!$BP492:$BP522)</f>
        <v>33.517208828929832</v>
      </c>
      <c r="AX10" s="178">
        <f t="shared" si="2"/>
        <v>8.2594721338567432</v>
      </c>
      <c r="AY10" s="154"/>
      <c r="BA10" s="155"/>
      <c r="BB10" s="74">
        <v>5</v>
      </c>
      <c r="BC10" s="178">
        <f>ABS(Cálculos!L11-Cálculos!L10)</f>
        <v>1.579773795819539E-2</v>
      </c>
      <c r="BD10" s="178">
        <f>ABS(Cálculos!AN11-Cálculos!AN10)</f>
        <v>1.5560548275535657E-2</v>
      </c>
      <c r="BE10" s="178">
        <f>ABS(Cálculos!BP11-Cálculos!BP10)</f>
        <v>1.4870575996535462E-2</v>
      </c>
      <c r="BF10" s="154"/>
    </row>
    <row r="11" spans="2:58" x14ac:dyDescent="0.35">
      <c r="B11" s="11"/>
      <c r="C11" s="166"/>
      <c r="D11" s="166"/>
      <c r="E11" s="166"/>
      <c r="F11" s="166"/>
      <c r="G11" s="166"/>
      <c r="H11" s="166"/>
      <c r="I11" s="166"/>
      <c r="J11" s="166"/>
      <c r="K11" s="166"/>
      <c r="L11" s="166"/>
      <c r="M11" s="166"/>
      <c r="N11" s="166"/>
      <c r="O11" s="166"/>
      <c r="P11" s="166"/>
      <c r="Q11" s="154"/>
      <c r="S11" s="155"/>
      <c r="T11" s="57">
        <f>MAX(Observaciones!C:C)</f>
        <v>730</v>
      </c>
      <c r="U11" s="75">
        <f>(T11-0.44)/(MAX(Cálculos!C:C)+0.12)*100</f>
        <v>99.923300279406106</v>
      </c>
      <c r="V11" s="156">
        <f>Entradas!$D49</f>
        <v>0.25</v>
      </c>
      <c r="W11" s="154"/>
      <c r="Y11" s="155"/>
      <c r="Z11" s="74">
        <f>(Cálculos!C12-0.44)/(MAX(Cálculos!C:C)+0.12)*100</f>
        <v>0.76151865446775868</v>
      </c>
      <c r="AA11" s="156"/>
      <c r="AB11" s="170">
        <f>Cálculos!L17</f>
        <v>3.4937908279929326</v>
      </c>
      <c r="AC11" s="156"/>
      <c r="AD11" s="170">
        <f>Cálculos!AN412</f>
        <v>4.0297583161499677</v>
      </c>
      <c r="AE11" s="156"/>
      <c r="AF11" s="170">
        <f>Cálculos!BP60</f>
        <v>3.9149267785090225</v>
      </c>
      <c r="AG11" s="156"/>
      <c r="AH11" s="170">
        <f>Cálculos!N450</f>
        <v>1.8280859315058642E-2</v>
      </c>
      <c r="AI11" s="156"/>
      <c r="AJ11" s="170">
        <f>Cálculos!AP403</f>
        <v>2.2056887576564845E-2</v>
      </c>
      <c r="AK11" s="156"/>
      <c r="AL11" s="170">
        <f>Cálculos!BR425</f>
        <v>1.9673267897288637E-2</v>
      </c>
      <c r="AM11" s="154"/>
      <c r="AO11" s="155"/>
      <c r="AP11" s="74">
        <v>6</v>
      </c>
      <c r="AQ11" s="178">
        <f>SUM(Observaciones!$F522:$F551)</f>
        <v>19.599999999999998</v>
      </c>
      <c r="AR11" s="178">
        <f t="shared" si="0"/>
        <v>21.766666666666676</v>
      </c>
      <c r="AS11" s="178">
        <f>SUM(Cálculos!$L523:$L552)</f>
        <v>27.516092118412423</v>
      </c>
      <c r="AT11" s="178">
        <f t="shared" si="0"/>
        <v>3.191827848561438</v>
      </c>
      <c r="AU11" s="178">
        <f>SUM(Cálculos!$AN523:$AN552)</f>
        <v>27.058605329355448</v>
      </c>
      <c r="AV11" s="178">
        <f t="shared" si="1"/>
        <v>2.0809842004886363</v>
      </c>
      <c r="AW11" s="178">
        <f>SUM(Cálculos!$BP523:$BP552)</f>
        <v>28.492745523257828</v>
      </c>
      <c r="AX11" s="178">
        <f t="shared" si="2"/>
        <v>3.2350088281847391</v>
      </c>
      <c r="AY11" s="154"/>
      <c r="BA11" s="155"/>
      <c r="BB11" s="74">
        <v>6</v>
      </c>
      <c r="BC11" s="178">
        <f>ABS(Cálculos!L12-Cálculos!L11)</f>
        <v>1.6083842023594891E-2</v>
      </c>
      <c r="BD11" s="178">
        <f>ABS(Cálculos!AN12-Cálculos!AN11)</f>
        <v>1.5861274919435814E-2</v>
      </c>
      <c r="BE11" s="178">
        <f>ABS(Cálculos!BP12-Cálculos!BP11)</f>
        <v>1.5147035044613649E-2</v>
      </c>
      <c r="BF11" s="154"/>
    </row>
    <row r="12" spans="2:58" x14ac:dyDescent="0.35">
      <c r="B12" s="11"/>
      <c r="C12" s="166"/>
      <c r="D12" s="166"/>
      <c r="E12" s="166"/>
      <c r="F12" s="166"/>
      <c r="G12" s="166"/>
      <c r="H12" s="166"/>
      <c r="I12" s="166"/>
      <c r="J12" s="166"/>
      <c r="K12" s="166"/>
      <c r="L12" s="166"/>
      <c r="M12" s="166"/>
      <c r="N12" s="166"/>
      <c r="O12" s="166"/>
      <c r="P12" s="166"/>
      <c r="Q12" s="154"/>
      <c r="S12" s="155"/>
      <c r="T12" s="156"/>
      <c r="U12" s="156"/>
      <c r="V12" s="156"/>
      <c r="W12" s="154"/>
      <c r="Y12" s="155"/>
      <c r="Z12" s="74">
        <f>(Cálculos!C13-0.44)/(MAX(Cálculos!C:C)+0.12)*100</f>
        <v>0.89848244124253551</v>
      </c>
      <c r="AA12" s="156"/>
      <c r="AB12" s="170">
        <f>Cálculos!L434</f>
        <v>3.3174437781410484</v>
      </c>
      <c r="AC12" s="156"/>
      <c r="AD12" s="170">
        <f>Cálculos!AN425</f>
        <v>3.9984119494441241</v>
      </c>
      <c r="AE12" s="156"/>
      <c r="AF12" s="170">
        <f>Cálculos!BP434</f>
        <v>3.8843919612760911</v>
      </c>
      <c r="AG12" s="156"/>
      <c r="AH12" s="170">
        <f>Cálculos!N38</f>
        <v>1.7925908706844861E-2</v>
      </c>
      <c r="AI12" s="156"/>
      <c r="AJ12" s="170">
        <f>Cálculos!AP69</f>
        <v>2.0029705083053205E-2</v>
      </c>
      <c r="AK12" s="156"/>
      <c r="AL12" s="170">
        <f>Cálculos!BR69</f>
        <v>1.8217453123916236E-2</v>
      </c>
      <c r="AM12" s="154"/>
      <c r="AO12" s="155"/>
      <c r="AP12" s="74">
        <v>7</v>
      </c>
      <c r="AQ12" s="178">
        <f>SUM(Observaciones!$F552:$F582)</f>
        <v>20.100000000000001</v>
      </c>
      <c r="AR12" s="178">
        <f t="shared" si="0"/>
        <v>21.266666666666673</v>
      </c>
      <c r="AS12" s="178">
        <f>SUM(Cálculos!$L553:$L583)</f>
        <v>22.323279246268989</v>
      </c>
      <c r="AT12" s="178">
        <f t="shared" si="0"/>
        <v>2.0009850235819968</v>
      </c>
      <c r="AU12" s="178">
        <f>SUM(Cálculos!$AN553:$AN583)</f>
        <v>22.883646243790245</v>
      </c>
      <c r="AV12" s="178">
        <f t="shared" si="1"/>
        <v>2.093974885076566</v>
      </c>
      <c r="AW12" s="178">
        <f>SUM(Cálculos!$BP553:$BP583)</f>
        <v>24.397523254816406</v>
      </c>
      <c r="AX12" s="178">
        <f>ABS(AW12-AW$19)</f>
        <v>0.86021344025668256</v>
      </c>
      <c r="AY12" s="154"/>
      <c r="BA12" s="155"/>
      <c r="BB12" s="74">
        <v>7</v>
      </c>
      <c r="BC12" s="178">
        <f>ABS(Cálculos!L13-Cálculos!L12)</f>
        <v>0.13699200859307722</v>
      </c>
      <c r="BD12" s="178">
        <f>ABS(Cálculos!AN13-Cálculos!AN12)</f>
        <v>5.4911449874250534E-2</v>
      </c>
      <c r="BE12" s="178">
        <f>ABS(Cálculos!BP13-Cálculos!BP12)</f>
        <v>5.2703103739851764E-2</v>
      </c>
      <c r="BF12" s="154"/>
    </row>
    <row r="13" spans="2:58" x14ac:dyDescent="0.35">
      <c r="B13" s="11"/>
      <c r="C13" s="166"/>
      <c r="D13" s="166"/>
      <c r="E13" s="166"/>
      <c r="F13" s="166"/>
      <c r="G13" s="166"/>
      <c r="H13" s="166"/>
      <c r="I13" s="166"/>
      <c r="J13" s="166"/>
      <c r="K13" s="166"/>
      <c r="L13" s="166"/>
      <c r="M13" s="166"/>
      <c r="N13" s="166"/>
      <c r="O13" s="166"/>
      <c r="P13" s="166"/>
      <c r="Q13" s="154"/>
      <c r="S13" s="155"/>
      <c r="T13" s="138" t="s">
        <v>33</v>
      </c>
      <c r="U13" s="139" t="s">
        <v>307</v>
      </c>
      <c r="V13" s="29" t="s">
        <v>239</v>
      </c>
      <c r="W13" s="154"/>
      <c r="Y13" s="155"/>
      <c r="Z13" s="74">
        <f>(Cálculos!C14-0.44)/(MAX(Cálculos!C:C)+0.12)*100</f>
        <v>1.035446228017312</v>
      </c>
      <c r="AA13" s="156"/>
      <c r="AB13" s="170">
        <f>Cálculos!L69</f>
        <v>3.2337704586602998</v>
      </c>
      <c r="AC13" s="156"/>
      <c r="AD13" s="170">
        <f>Cálculos!AN69</f>
        <v>3.9659602382609949</v>
      </c>
      <c r="AE13" s="156"/>
      <c r="AF13" s="170">
        <f>Cálculos!BP69</f>
        <v>3.7681919108297901</v>
      </c>
      <c r="AG13" s="156"/>
      <c r="AH13" s="170">
        <f>Cálculos!N403</f>
        <v>1.7925908706844861E-2</v>
      </c>
      <c r="AI13" s="156"/>
      <c r="AJ13" s="170">
        <f>Cálculos!AP434</f>
        <v>2.0029705083053205E-2</v>
      </c>
      <c r="AK13" s="156"/>
      <c r="AL13" s="170">
        <f>Cálculos!BR434</f>
        <v>1.8217453123916236E-2</v>
      </c>
      <c r="AM13" s="154"/>
      <c r="AO13" s="155"/>
      <c r="AP13" s="74">
        <v>8</v>
      </c>
      <c r="AQ13" s="178">
        <f>SUM(Observaciones!$F583:$F613)</f>
        <v>0</v>
      </c>
      <c r="AR13" s="178">
        <f t="shared" si="0"/>
        <v>41.366666666666674</v>
      </c>
      <c r="AS13" s="178">
        <f>SUM(Cálculos!$L584:$L614)</f>
        <v>16.646582522413222</v>
      </c>
      <c r="AT13" s="178">
        <f t="shared" si="0"/>
        <v>7.677681747437763</v>
      </c>
      <c r="AU13" s="178">
        <f>SUM(Cálculos!$AN584:$AN614)</f>
        <v>17.934243239513059</v>
      </c>
      <c r="AV13" s="178">
        <f t="shared" si="1"/>
        <v>7.0433778893537529</v>
      </c>
      <c r="AW13" s="178">
        <f>SUM(Cálculos!$BP584:$BP614)</f>
        <v>19.376773152327289</v>
      </c>
      <c r="AX13" s="178">
        <f t="shared" ref="AX13:AX16" si="3">ABS(AW13-AW$19)</f>
        <v>5.8809635427457998</v>
      </c>
      <c r="AY13" s="154"/>
      <c r="BA13" s="155"/>
      <c r="BB13" s="74">
        <v>8</v>
      </c>
      <c r="BC13" s="178">
        <f>ABS(Cálculos!L14-Cálculos!L13)</f>
        <v>0.370402084389445</v>
      </c>
      <c r="BD13" s="178">
        <f>ABS(Cálculos!AN14-Cálculos!AN13)</f>
        <v>5.2592700738276765E-2</v>
      </c>
      <c r="BE13" s="178">
        <f>ABS(Cálculos!BP14-Cálculos!BP13)</f>
        <v>5.048717630752364E-2</v>
      </c>
      <c r="BF13" s="154"/>
    </row>
    <row r="14" spans="2:58" x14ac:dyDescent="0.35">
      <c r="B14" s="11"/>
      <c r="C14" s="166"/>
      <c r="D14" s="166"/>
      <c r="E14" s="166"/>
      <c r="F14" s="166"/>
      <c r="G14" s="166"/>
      <c r="H14" s="166"/>
      <c r="I14" s="166"/>
      <c r="J14" s="166"/>
      <c r="K14" s="166"/>
      <c r="L14" s="166"/>
      <c r="M14" s="166"/>
      <c r="N14" s="166"/>
      <c r="O14" s="166"/>
      <c r="P14" s="166"/>
      <c r="Q14" s="154"/>
      <c r="S14" s="155"/>
      <c r="T14" s="57">
        <f>MIN(Observaciones!C:C)</f>
        <v>1</v>
      </c>
      <c r="U14" s="75">
        <f>(T14-0.44)/(MAX(Cálculos!C:C)+0.12)*100</f>
        <v>7.669972059387499E-2</v>
      </c>
      <c r="V14" s="156">
        <f>Entradas!$D50</f>
        <v>1E-3</v>
      </c>
      <c r="W14" s="154"/>
      <c r="Y14" s="155"/>
      <c r="Z14" s="74">
        <f>(Cálculos!C15-0.44)/(MAX(Cálculos!C:C)+0.12)*100</f>
        <v>1.1724100147920891</v>
      </c>
      <c r="AA14" s="156"/>
      <c r="AB14" s="170">
        <f>Cálculos!L425</f>
        <v>3.0880578802329559</v>
      </c>
      <c r="AC14" s="156"/>
      <c r="AD14" s="170">
        <f>Cálculos!AN60</f>
        <v>3.8797761241706605</v>
      </c>
      <c r="AE14" s="156"/>
      <c r="AF14" s="170">
        <f>Cálculos!BP417</f>
        <v>3.0188180831253155</v>
      </c>
      <c r="AG14" s="156"/>
      <c r="AH14" s="170">
        <f>Cálculos!N47</f>
        <v>1.5566534904471218E-2</v>
      </c>
      <c r="AI14" s="156"/>
      <c r="AJ14" s="170">
        <f>Cálculos!AP60</f>
        <v>1.9766551762147033E-2</v>
      </c>
      <c r="AK14" s="156"/>
      <c r="AL14" s="170">
        <f>Cálculos!BR52</f>
        <v>1.0344640661387766E-2</v>
      </c>
      <c r="AM14" s="154"/>
      <c r="AO14" s="155"/>
      <c r="AP14" s="74">
        <v>9</v>
      </c>
      <c r="AQ14" s="178">
        <f>SUM(Observaciones!$F614:$F643)</f>
        <v>0</v>
      </c>
      <c r="AR14" s="178">
        <f t="shared" si="0"/>
        <v>41.366666666666674</v>
      </c>
      <c r="AS14" s="178">
        <f>SUM(Cálculos!$L615:$L644)</f>
        <v>12.739737112186397</v>
      </c>
      <c r="AT14" s="178">
        <f t="shared" si="0"/>
        <v>11.584527157664589</v>
      </c>
      <c r="AU14" s="178">
        <f>SUM(Cálculos!$AN615:$AN644)</f>
        <v>14.013039956712207</v>
      </c>
      <c r="AV14" s="178">
        <f t="shared" si="1"/>
        <v>10.964581172154604</v>
      </c>
      <c r="AW14" s="178">
        <f>SUM(Cálculos!$BP615:$BP644)</f>
        <v>15.175505003443696</v>
      </c>
      <c r="AX14" s="178">
        <f t="shared" si="3"/>
        <v>10.082231691629392</v>
      </c>
      <c r="AY14" s="154"/>
      <c r="BA14" s="155"/>
      <c r="BB14" s="74">
        <v>9</v>
      </c>
      <c r="BC14" s="178">
        <f>ABS(Cálculos!L15-Cálculos!L14)</f>
        <v>0.38379803931023254</v>
      </c>
      <c r="BD14" s="178">
        <f>ABS(Cálculos!AN15-Cálculos!AN14)</f>
        <v>1.4444171622517127E-2</v>
      </c>
      <c r="BE14" s="178">
        <f>ABS(Cálculos!BP15-Cálculos!BP14)</f>
        <v>1.4046899495764903E-2</v>
      </c>
      <c r="BF14" s="154"/>
    </row>
    <row r="15" spans="2:58" x14ac:dyDescent="0.35">
      <c r="B15" s="11"/>
      <c r="C15" s="166"/>
      <c r="D15" s="166"/>
      <c r="E15" s="166"/>
      <c r="F15" s="166"/>
      <c r="G15" s="166"/>
      <c r="H15" s="166"/>
      <c r="I15" s="166"/>
      <c r="J15" s="166"/>
      <c r="K15" s="166"/>
      <c r="L15" s="166"/>
      <c r="M15" s="166"/>
      <c r="N15" s="166"/>
      <c r="O15" s="166"/>
      <c r="P15" s="166"/>
      <c r="Q15" s="154"/>
      <c r="S15" s="155"/>
      <c r="T15" s="57">
        <f>MAX(Observaciones!C:C)</f>
        <v>730</v>
      </c>
      <c r="U15" s="75">
        <f>(T15-0.44)/(MAX(Cálculos!C:C)+0.12)*100</f>
        <v>99.923300279406106</v>
      </c>
      <c r="V15" s="156">
        <f>Entradas!$D50</f>
        <v>1E-3</v>
      </c>
      <c r="W15" s="154"/>
      <c r="Y15" s="155"/>
      <c r="Z15" s="74">
        <f>(Cálculos!C16-0.44)/(MAX(Cálculos!C:C)+0.12)*100</f>
        <v>1.3093738015668659</v>
      </c>
      <c r="AA15" s="156"/>
      <c r="AB15" s="170">
        <f>Cálculos!L403</f>
        <v>3.0830962278175695</v>
      </c>
      <c r="AC15" s="156"/>
      <c r="AD15" s="170">
        <f>Cálculos!AN403</f>
        <v>3.641185410737565</v>
      </c>
      <c r="AE15" s="156"/>
      <c r="AF15" s="170">
        <f>Cálculos!BP52</f>
        <v>2.8880862304494364</v>
      </c>
      <c r="AG15" s="156"/>
      <c r="AH15" s="170">
        <f>Cálculos!N412</f>
        <v>1.5566534904471218E-2</v>
      </c>
      <c r="AI15" s="156"/>
      <c r="AJ15" s="170">
        <f>Cálculos!AP425</f>
        <v>1.9766551762147033E-2</v>
      </c>
      <c r="AK15" s="156"/>
      <c r="AL15" s="170">
        <f>Cálculos!BR417</f>
        <v>1.0344640661387766E-2</v>
      </c>
      <c r="AM15" s="154"/>
      <c r="AO15" s="155"/>
      <c r="AP15" s="74">
        <v>10</v>
      </c>
      <c r="AQ15" s="178">
        <f>SUM(Observaciones!$F644:$F674)</f>
        <v>10</v>
      </c>
      <c r="AR15" s="178">
        <f t="shared" si="0"/>
        <v>31.366666666666674</v>
      </c>
      <c r="AS15" s="178">
        <f>SUM(Cálculos!$L645:$L675)</f>
        <v>11.024911254890107</v>
      </c>
      <c r="AT15" s="178">
        <f t="shared" si="0"/>
        <v>13.299353014960879</v>
      </c>
      <c r="AU15" s="178">
        <f>SUM(Cálculos!$AN645:$AN675)</f>
        <v>12.299946573758733</v>
      </c>
      <c r="AV15" s="178">
        <f t="shared" si="1"/>
        <v>12.677674555108078</v>
      </c>
      <c r="AW15" s="178">
        <f>SUM(Cálculos!$BP645:$BP675)</f>
        <v>13.150750856316392</v>
      </c>
      <c r="AX15" s="178">
        <f t="shared" si="3"/>
        <v>12.106985838756696</v>
      </c>
      <c r="AY15" s="154"/>
      <c r="BA15" s="155"/>
      <c r="BB15" s="74">
        <v>10</v>
      </c>
      <c r="BC15" s="178">
        <f>ABS(Cálculos!L16-Cálculos!L15)</f>
        <v>6.5990949096661866E-2</v>
      </c>
      <c r="BD15" s="178">
        <f>ABS(Cálculos!AN16-Cálculos!AN15)</f>
        <v>2.7022699251832039E-2</v>
      </c>
      <c r="BE15" s="178">
        <f>ABS(Cálculos!BP16-Cálculos!BP15)</f>
        <v>2.6106365246527152E-2</v>
      </c>
      <c r="BF15" s="154"/>
    </row>
    <row r="16" spans="2:58" x14ac:dyDescent="0.35">
      <c r="B16" s="11"/>
      <c r="C16" s="166"/>
      <c r="D16" s="166"/>
      <c r="E16" s="166"/>
      <c r="F16" s="166"/>
      <c r="G16" s="166"/>
      <c r="H16" s="166"/>
      <c r="I16" s="166"/>
      <c r="J16" s="166"/>
      <c r="K16" s="166"/>
      <c r="L16" s="166"/>
      <c r="M16" s="166"/>
      <c r="N16" s="166"/>
      <c r="O16" s="166"/>
      <c r="P16" s="166"/>
      <c r="Q16" s="154"/>
      <c r="S16" s="155"/>
      <c r="T16" s="156"/>
      <c r="U16" s="156"/>
      <c r="V16" s="156"/>
      <c r="W16" s="154"/>
      <c r="Y16" s="155"/>
      <c r="Z16" s="74">
        <f>(Cálculos!C17-0.44)/(MAX(Cálculos!C:C)+0.12)*100</f>
        <v>1.4463375883416425</v>
      </c>
      <c r="AA16" s="156"/>
      <c r="AB16" s="170">
        <f>Cálculos!L412</f>
        <v>3.0100643230172466</v>
      </c>
      <c r="AC16" s="156"/>
      <c r="AD16" s="170">
        <f>Cálculos!AN441</f>
        <v>3.2381638862939077</v>
      </c>
      <c r="AE16" s="156"/>
      <c r="AF16" s="170">
        <f>Cálculos!BP441</f>
        <v>2.3989371064953886</v>
      </c>
      <c r="AG16" s="156"/>
      <c r="AH16" s="170">
        <f>Cálculos!N27</f>
        <v>1.5566534904471218E-2</v>
      </c>
      <c r="AI16" s="156"/>
      <c r="AJ16" s="170">
        <f>Cálculos!AP76</f>
        <v>1.2373159409290568E-2</v>
      </c>
      <c r="AK16" s="156"/>
      <c r="AL16" s="170">
        <f>Cálculos!BR412</f>
        <v>7.8744430287460716E-3</v>
      </c>
      <c r="AM16" s="154"/>
      <c r="AO16" s="155"/>
      <c r="AP16" s="74">
        <v>11</v>
      </c>
      <c r="AQ16" s="178">
        <f>SUM(Observaciones!$F675:$F704)</f>
        <v>1.7999999999999998</v>
      </c>
      <c r="AR16" s="178">
        <f t="shared" si="0"/>
        <v>39.566666666666677</v>
      </c>
      <c r="AS16" s="178">
        <f>SUM(Cálculos!$L676:$L705)</f>
        <v>8.3531242106139718</v>
      </c>
      <c r="AT16" s="178">
        <f t="shared" si="0"/>
        <v>15.971140059237014</v>
      </c>
      <c r="AU16" s="178">
        <f>SUM(Cálculos!$AN676:$AN705)</f>
        <v>9.5967573383084677</v>
      </c>
      <c r="AV16" s="178">
        <f t="shared" si="1"/>
        <v>15.380863790558344</v>
      </c>
      <c r="AW16" s="178">
        <f>SUM(Cálculos!$BP676:$BP705)</f>
        <v>10.136992779141666</v>
      </c>
      <c r="AX16" s="178">
        <f t="shared" si="3"/>
        <v>15.120743915931422</v>
      </c>
      <c r="AY16" s="154"/>
      <c r="BA16" s="155"/>
      <c r="BB16" s="74">
        <v>11</v>
      </c>
      <c r="BC16" s="178">
        <f>ABS(Cálculos!L17-Cálculos!L16)</f>
        <v>3.1605071392830921</v>
      </c>
      <c r="BD16" s="178">
        <f>ABS(Cálculos!AN17-Cálculos!AN16)</f>
        <v>0.11158196600499753</v>
      </c>
      <c r="BE16" s="178">
        <f>ABS(Cálculos!BP17-Cálculos!BP16)</f>
        <v>0.10727780786169328</v>
      </c>
      <c r="BF16" s="154"/>
    </row>
    <row r="17" spans="2:58" x14ac:dyDescent="0.35">
      <c r="B17" s="11"/>
      <c r="C17" s="166"/>
      <c r="D17" s="166"/>
      <c r="E17" s="166"/>
      <c r="F17" s="166"/>
      <c r="G17" s="166"/>
      <c r="H17" s="166"/>
      <c r="I17" s="166"/>
      <c r="J17" s="166"/>
      <c r="K17" s="166"/>
      <c r="L17" s="166"/>
      <c r="M17" s="166"/>
      <c r="N17" s="166"/>
      <c r="O17" s="166"/>
      <c r="P17" s="166"/>
      <c r="Q17" s="154"/>
      <c r="S17" s="155"/>
      <c r="T17" s="138" t="s">
        <v>33</v>
      </c>
      <c r="U17" s="139" t="s">
        <v>307</v>
      </c>
      <c r="V17" s="29" t="s">
        <v>240</v>
      </c>
      <c r="W17" s="154"/>
      <c r="Y17" s="155"/>
      <c r="Z17" s="74">
        <f>(Cálculos!C18-0.44)/(MAX(Cálculos!C:C)+0.12)*100</f>
        <v>1.5833013751164193</v>
      </c>
      <c r="AA17" s="156"/>
      <c r="AB17" s="170">
        <f>Cálculos!L60</f>
        <v>2.9989984939107535</v>
      </c>
      <c r="AC17" s="156"/>
      <c r="AD17" s="170">
        <f>Cálculos!AN76</f>
        <v>3.1319818483639272</v>
      </c>
      <c r="AE17" s="156"/>
      <c r="AF17" s="170">
        <f>Cálculos!BP76</f>
        <v>2.2882405230656198</v>
      </c>
      <c r="AG17" s="156"/>
      <c r="AH17" s="170">
        <f>Cálculos!N392</f>
        <v>1.5566534904471218E-2</v>
      </c>
      <c r="AI17" s="156"/>
      <c r="AJ17" s="170">
        <f>Cálculos!AP441</f>
        <v>1.2373159409290568E-2</v>
      </c>
      <c r="AK17" s="156"/>
      <c r="AL17" s="170">
        <f>Cálculos!BR76</f>
        <v>6.6014433787585716E-3</v>
      </c>
      <c r="AM17" s="154"/>
      <c r="AO17" s="155"/>
      <c r="AP17" s="74">
        <v>12</v>
      </c>
      <c r="AQ17" s="178">
        <f>SUM(Observaciones!$F705:$F735)</f>
        <v>28.8</v>
      </c>
      <c r="AR17" s="178">
        <f>ABS(AQ17-AQ$19)</f>
        <v>12.566666666666674</v>
      </c>
      <c r="AS17" s="178">
        <f>SUM(Cálculos!$L706:$L736)</f>
        <v>8.8559334899036344</v>
      </c>
      <c r="AT17" s="178">
        <f>ABS(AS17-AS$19)</f>
        <v>15.468330779947351</v>
      </c>
      <c r="AU17" s="178">
        <f>SUM(Cálculos!$AN706:$AN736)</f>
        <v>9.7050952918118618</v>
      </c>
      <c r="AV17" s="178">
        <f>ABS(AU17-AU$19)</f>
        <v>15.27252583705495</v>
      </c>
      <c r="AW17" s="178">
        <f>SUM(Cálculos!$BP706:$BP736)</f>
        <v>9.929750996879104</v>
      </c>
      <c r="AX17" s="178">
        <f>ABS(AW17-AW$19)</f>
        <v>15.327985698193984</v>
      </c>
      <c r="AY17" s="154"/>
      <c r="BA17" s="155"/>
      <c r="BB17" s="74">
        <v>12</v>
      </c>
      <c r="BC17" s="178">
        <f>ABS(Cálculos!L18-Cálculos!L17)</f>
        <v>3.1068513599396872</v>
      </c>
      <c r="BD17" s="178">
        <f>ABS(Cálculos!AN18-Cálculos!AN17)</f>
        <v>2.0323003824112729E-2</v>
      </c>
      <c r="BE17" s="178">
        <f>ABS(Cálculos!BP18-Cálculos!BP17)</f>
        <v>1.8816044280731192E-2</v>
      </c>
      <c r="BF17" s="154"/>
    </row>
    <row r="18" spans="2:58" x14ac:dyDescent="0.35">
      <c r="B18" s="11"/>
      <c r="C18" s="166"/>
      <c r="D18" s="166"/>
      <c r="E18" s="166"/>
      <c r="F18" s="166"/>
      <c r="G18" s="166"/>
      <c r="H18" s="166"/>
      <c r="I18" s="166"/>
      <c r="J18" s="166"/>
      <c r="K18" s="166"/>
      <c r="L18" s="166"/>
      <c r="M18" s="166"/>
      <c r="N18" s="166"/>
      <c r="O18" s="166"/>
      <c r="P18" s="166"/>
      <c r="Q18" s="154"/>
      <c r="S18" s="155"/>
      <c r="T18" s="57">
        <f>MIN(Observaciones!C:C)</f>
        <v>1</v>
      </c>
      <c r="U18" s="75">
        <f>(T18-0.44)/(MAX(Cálculos!C:C)+0.12)*100</f>
        <v>7.669972059387499E-2</v>
      </c>
      <c r="V18" s="156">
        <f>Entradas!$D51</f>
        <v>1E-4</v>
      </c>
      <c r="W18" s="154"/>
      <c r="Y18" s="155"/>
      <c r="Z18" s="74">
        <f>(Cálculos!C19-0.44)/(MAX(Cálculos!C:C)+0.12)*100</f>
        <v>1.7202651618911959</v>
      </c>
      <c r="AA18" s="156"/>
      <c r="AB18" s="170">
        <f>Cálculos!L38</f>
        <v>2.9793657693778299</v>
      </c>
      <c r="AC18" s="156"/>
      <c r="AD18" s="170">
        <f>Cálculos!AN417</f>
        <v>2.7314507717264473</v>
      </c>
      <c r="AE18" s="156"/>
      <c r="AF18" s="170">
        <f>Cálculos!BP412</f>
        <v>2.0605940338621833</v>
      </c>
      <c r="AG18" s="156"/>
      <c r="AH18" s="170">
        <f>Cálculos!N69</f>
        <v>1.4621030390755378E-2</v>
      </c>
      <c r="AI18" s="156"/>
      <c r="AJ18" s="170">
        <f>Cálculos!AP417</f>
        <v>8.900905310188726E-3</v>
      </c>
      <c r="AK18" s="156"/>
      <c r="AL18" s="170">
        <f>Cálculos!BR441</f>
        <v>6.6014433787585716E-3</v>
      </c>
      <c r="AM18" s="154"/>
      <c r="AO18" s="155"/>
      <c r="AP18" s="179" t="s">
        <v>369</v>
      </c>
      <c r="AQ18" s="180">
        <f>SUM(AQ6:AQ17)</f>
        <v>496.40000000000009</v>
      </c>
      <c r="AR18" s="180">
        <f t="shared" ref="AR18:AX18" si="4">SUM(AR6:AR17)</f>
        <v>526.80000000000007</v>
      </c>
      <c r="AS18" s="180">
        <f t="shared" si="4"/>
        <v>291.89117123821183</v>
      </c>
      <c r="AT18" s="180">
        <f t="shared" si="4"/>
        <v>132.00403556565911</v>
      </c>
      <c r="AU18" s="180">
        <f t="shared" si="4"/>
        <v>299.73145354640172</v>
      </c>
      <c r="AV18" s="180">
        <f t="shared" si="4"/>
        <v>139.81049024163059</v>
      </c>
      <c r="AW18" s="180">
        <f t="shared" si="4"/>
        <v>303.09284034087705</v>
      </c>
      <c r="AX18" s="180">
        <f t="shared" si="4"/>
        <v>132.89879868015078</v>
      </c>
      <c r="AY18" s="154"/>
      <c r="BA18" s="155"/>
      <c r="BB18" s="74">
        <v>13</v>
      </c>
      <c r="BC18" s="178">
        <f>ABS(Cálculos!L19-Cálculos!L18)</f>
        <v>2.1148346595208201E-2</v>
      </c>
      <c r="BD18" s="178">
        <f>ABS(Cálculos!AN19-Cálculos!AN18)</f>
        <v>2.0687145749785696E-2</v>
      </c>
      <c r="BE18" s="178">
        <f>ABS(Cálculos!BP19-Cálculos!BP18)</f>
        <v>1.9181507309224077E-2</v>
      </c>
      <c r="BF18" s="154"/>
    </row>
    <row r="19" spans="2:58" x14ac:dyDescent="0.35">
      <c r="B19" s="11"/>
      <c r="C19" s="166"/>
      <c r="D19" s="166"/>
      <c r="E19" s="166"/>
      <c r="F19" s="166"/>
      <c r="G19" s="166"/>
      <c r="H19" s="166"/>
      <c r="I19" s="166"/>
      <c r="J19" s="166"/>
      <c r="K19" s="166"/>
      <c r="L19" s="166"/>
      <c r="M19" s="166"/>
      <c r="N19" s="166"/>
      <c r="O19" s="166"/>
      <c r="P19" s="166"/>
      <c r="Q19" s="154"/>
      <c r="S19" s="155"/>
      <c r="T19" s="57">
        <f>MAX(Observaciones!C:C)</f>
        <v>730</v>
      </c>
      <c r="U19" s="75">
        <f>(T19-0.44)/(MAX(Cálculos!C:C)+0.12)*100</f>
        <v>99.923300279406106</v>
      </c>
      <c r="V19" s="156">
        <f>Entradas!$D51</f>
        <v>1E-4</v>
      </c>
      <c r="W19" s="154"/>
      <c r="Y19" s="155"/>
      <c r="Z19" s="74">
        <f>(Cálculos!C20-0.44)/(MAX(Cálculos!C:C)+0.12)*100</f>
        <v>1.8572289486659728</v>
      </c>
      <c r="AA19" s="156"/>
      <c r="AB19" s="170">
        <f>Cálculos!L441</f>
        <v>2.9161584565812237</v>
      </c>
      <c r="AC19" s="156"/>
      <c r="AD19" s="170">
        <f>Cálculos!AN52</f>
        <v>2.0440734195826256</v>
      </c>
      <c r="AE19" s="156"/>
      <c r="AF19" s="170">
        <f>Cálculos!BP416</f>
        <v>1.7795046234537848</v>
      </c>
      <c r="AG19" s="156"/>
      <c r="AH19" s="170">
        <f>Cálculos!N434</f>
        <v>1.4621030390755378E-2</v>
      </c>
      <c r="AI19" s="156"/>
      <c r="AJ19" s="170">
        <f>Cálculos!AP52</f>
        <v>5.7205796157106603E-3</v>
      </c>
      <c r="AK19" s="156"/>
      <c r="AL19" s="170">
        <f>Cálculos!BR47</f>
        <v>3.1457867061696607E-3</v>
      </c>
      <c r="AM19" s="154"/>
      <c r="AO19" s="155"/>
      <c r="AP19" s="179" t="s">
        <v>370</v>
      </c>
      <c r="AQ19" s="180">
        <f>AVERAGE(AQ6:AQ17)</f>
        <v>41.366666666666674</v>
      </c>
      <c r="AR19" s="180">
        <f>AVERAGE(AR6:AR17)</f>
        <v>43.900000000000006</v>
      </c>
      <c r="AS19" s="180">
        <f t="shared" ref="AS19:AX19" si="5">AVERAGE(AS6:AS17)</f>
        <v>24.324264269850985</v>
      </c>
      <c r="AT19" s="180">
        <f t="shared" si="5"/>
        <v>11.00033629713826</v>
      </c>
      <c r="AU19" s="180">
        <f t="shared" si="5"/>
        <v>24.977621128866812</v>
      </c>
      <c r="AV19" s="180">
        <f t="shared" si="5"/>
        <v>11.650874186802548</v>
      </c>
      <c r="AW19" s="180">
        <f t="shared" si="5"/>
        <v>25.257736695073088</v>
      </c>
      <c r="AX19" s="180">
        <f t="shared" si="5"/>
        <v>11.074899890012565</v>
      </c>
      <c r="AY19" s="154"/>
      <c r="BA19" s="155"/>
      <c r="BB19" s="74">
        <v>14</v>
      </c>
      <c r="BC19" s="178">
        <f>ABS(Cálculos!L20-Cálculos!L19)</f>
        <v>1.7421547886442734E-2</v>
      </c>
      <c r="BD19" s="178">
        <f>ABS(Cálculos!AN20-Cálculos!AN19)</f>
        <v>1.7014741776001485E-2</v>
      </c>
      <c r="BE19" s="178">
        <f>ABS(Cálculos!BP20-Cálculos!BP19)</f>
        <v>1.5682335132544134E-2</v>
      </c>
      <c r="BF19" s="154"/>
    </row>
    <row r="20" spans="2:58" ht="15" thickBot="1" x14ac:dyDescent="0.4">
      <c r="B20" s="11"/>
      <c r="C20" s="166"/>
      <c r="D20" s="166"/>
      <c r="E20" s="166"/>
      <c r="F20" s="166"/>
      <c r="G20" s="166"/>
      <c r="H20" s="166"/>
      <c r="I20" s="166"/>
      <c r="J20" s="166"/>
      <c r="K20" s="166"/>
      <c r="L20" s="166"/>
      <c r="M20" s="166"/>
      <c r="N20" s="166"/>
      <c r="O20" s="166"/>
      <c r="P20" s="166"/>
      <c r="Q20" s="154"/>
      <c r="S20" s="157"/>
      <c r="T20" s="158"/>
      <c r="U20" s="158"/>
      <c r="V20" s="158"/>
      <c r="W20" s="159"/>
      <c r="Y20" s="155"/>
      <c r="Z20" s="74">
        <f>(Cálculos!C21-0.44)/(MAX(Cálculos!C:C)+0.12)*100</f>
        <v>1.9941927354407494</v>
      </c>
      <c r="AA20" s="156"/>
      <c r="AB20" s="170">
        <f>Cálculos!L47</f>
        <v>2.9126071975267132</v>
      </c>
      <c r="AC20" s="156"/>
      <c r="AD20" s="170">
        <f>Cálculos!AN453</f>
        <v>1.7467256869514003</v>
      </c>
      <c r="AE20" s="156"/>
      <c r="AF20" s="170">
        <f>Cálculos!BP442</f>
        <v>1.7182764591860353</v>
      </c>
      <c r="AG20" s="156"/>
      <c r="AH20" s="170">
        <f>Cálculos!N60</f>
        <v>1.3419889097848432E-2</v>
      </c>
      <c r="AI20" s="156"/>
      <c r="AJ20" s="170">
        <f>Cálculos!AP416</f>
        <v>2.6078965698528426E-3</v>
      </c>
      <c r="AK20" s="156"/>
      <c r="AL20" s="170">
        <f>Cálculos!BR51</f>
        <v>2.7143037374690901E-3</v>
      </c>
      <c r="AM20" s="154"/>
      <c r="AO20" s="155"/>
      <c r="AP20" s="179" t="s">
        <v>371</v>
      </c>
      <c r="AQ20" s="180">
        <f>(6/11)*AR$18/AQ$18</f>
        <v>0.57885869167093984</v>
      </c>
      <c r="AR20" s="180"/>
      <c r="AS20" s="180">
        <f>(6/11)*AT$18/AS$18</f>
        <v>0.24667481689218812</v>
      </c>
      <c r="AT20" s="180"/>
      <c r="AU20" s="180">
        <f>(6/11)*AV$18/AU$18</f>
        <v>0.25442864438222812</v>
      </c>
      <c r="AV20" s="180"/>
      <c r="AW20" s="180">
        <f>(6/11)*AX$18/AW$18</f>
        <v>0.23916847967774407</v>
      </c>
      <c r="AX20" s="180"/>
      <c r="AY20" s="154"/>
      <c r="BA20" s="155"/>
      <c r="BB20" s="74">
        <v>15</v>
      </c>
      <c r="BC20" s="178">
        <f>ABS(Cálculos!L21-Cálculos!L20)</f>
        <v>0.61296793118456327</v>
      </c>
      <c r="BD20" s="178">
        <f>ABS(Cálculos!AN21-Cálculos!AN20)</f>
        <v>8.4667466028626071E-2</v>
      </c>
      <c r="BE20" s="178">
        <f>ABS(Cálculos!BP21-Cálculos!BP20)</f>
        <v>8.1725355481092554E-2</v>
      </c>
      <c r="BF20" s="154"/>
    </row>
    <row r="21" spans="2:58" ht="15" thickBot="1" x14ac:dyDescent="0.4">
      <c r="B21" s="11"/>
      <c r="C21" s="166"/>
      <c r="D21" s="166"/>
      <c r="E21" s="166"/>
      <c r="F21" s="166"/>
      <c r="G21" s="166"/>
      <c r="H21" s="166"/>
      <c r="I21" s="166"/>
      <c r="J21" s="166"/>
      <c r="K21" s="166"/>
      <c r="L21" s="166"/>
      <c r="M21" s="166"/>
      <c r="N21" s="166"/>
      <c r="O21" s="166"/>
      <c r="P21" s="166"/>
      <c r="Q21" s="154"/>
      <c r="Y21" s="155"/>
      <c r="Z21" s="74">
        <f>(Cálculos!C22-0.44)/(MAX(Cálculos!C:C)+0.12)*100</f>
        <v>2.1311565222155262</v>
      </c>
      <c r="AA21" s="156"/>
      <c r="AB21" s="170">
        <f>Cálculos!L392</f>
        <v>2.8380687363185397</v>
      </c>
      <c r="AC21" s="156"/>
      <c r="AD21" s="170">
        <f>Cálculos!AN416</f>
        <v>1.743326124704734</v>
      </c>
      <c r="AE21" s="156"/>
      <c r="AF21" s="170">
        <f>Cálculos!BP51</f>
        <v>1.6478634588326111</v>
      </c>
      <c r="AG21" s="156"/>
      <c r="AH21" s="170">
        <f>Cálculos!N425</f>
        <v>1.3419889097848432E-2</v>
      </c>
      <c r="AI21" s="156"/>
      <c r="AJ21" s="170">
        <f>Cálculos!AP54</f>
        <v>6.6406552557049547E-4</v>
      </c>
      <c r="AK21" s="156"/>
      <c r="AL21" s="170">
        <f>Cálculos!BR416</f>
        <v>2.7143037374690901E-3</v>
      </c>
      <c r="AM21" s="154"/>
      <c r="AO21" s="157"/>
      <c r="AP21" s="158"/>
      <c r="AQ21" s="158"/>
      <c r="AR21" s="158"/>
      <c r="AS21" s="158"/>
      <c r="AT21" s="158"/>
      <c r="AU21" s="158"/>
      <c r="AV21" s="158"/>
      <c r="AW21" s="158"/>
      <c r="AX21" s="158"/>
      <c r="AY21" s="159"/>
      <c r="BA21" s="155"/>
      <c r="BB21" s="74">
        <v>16</v>
      </c>
      <c r="BC21" s="178">
        <f>ABS(Cálculos!L22-Cálculos!L21)</f>
        <v>0.15500076668823004</v>
      </c>
      <c r="BD21" s="178">
        <f>ABS(Cálculos!AN22-Cálculos!AN21)</f>
        <v>5.9289045327005185E-2</v>
      </c>
      <c r="BE21" s="178">
        <f>ABS(Cálculos!BP22-Cálculos!BP21)</f>
        <v>5.7452628262475824E-2</v>
      </c>
      <c r="BF21" s="154"/>
    </row>
    <row r="22" spans="2:58" x14ac:dyDescent="0.35">
      <c r="B22" s="11"/>
      <c r="C22" s="166"/>
      <c r="D22" s="166"/>
      <c r="E22" s="166"/>
      <c r="F22" s="166"/>
      <c r="G22" s="166"/>
      <c r="H22" s="166"/>
      <c r="I22" s="166"/>
      <c r="J22" s="166"/>
      <c r="K22" s="166"/>
      <c r="L22" s="166"/>
      <c r="M22" s="166"/>
      <c r="N22" s="166"/>
      <c r="O22" s="166"/>
      <c r="P22" s="166"/>
      <c r="Q22" s="154"/>
      <c r="S22" s="212" t="s">
        <v>315</v>
      </c>
      <c r="T22" s="212"/>
      <c r="U22" s="212"/>
      <c r="V22" s="212"/>
      <c r="W22" s="212"/>
      <c r="Y22" s="155"/>
      <c r="Z22" s="74">
        <f>(Cálculos!C23-0.44)/(MAX(Cálculos!C:C)+0.12)*100</f>
        <v>2.2681203089903028</v>
      </c>
      <c r="AA22" s="156"/>
      <c r="AB22" s="170">
        <f>Cálculos!L76</f>
        <v>2.8364480730213928</v>
      </c>
      <c r="AC22" s="156"/>
      <c r="AD22" s="170">
        <f>Cálculos!AN88</f>
        <v>1.6490182869300474</v>
      </c>
      <c r="AE22" s="156"/>
      <c r="AF22" s="170">
        <f>Cálculos!BP453</f>
        <v>1.6168003492631253</v>
      </c>
      <c r="AG22" s="156"/>
      <c r="AH22" s="170">
        <f>Cálculos!N76</f>
        <v>1.0454141449904612E-2</v>
      </c>
      <c r="AI22" s="156"/>
      <c r="AJ22" s="170">
        <f>Cálculos!AP419</f>
        <v>6.6406552557049547E-4</v>
      </c>
      <c r="AK22" s="156"/>
      <c r="AL22" s="170">
        <f>Cálculos!BR77</f>
        <v>7.9228477232813263E-4</v>
      </c>
      <c r="AM22" s="154"/>
      <c r="BA22" s="155"/>
      <c r="BB22" s="74">
        <v>17</v>
      </c>
      <c r="BC22" s="178">
        <f>ABS(Cálculos!L23-Cálculos!L22)</f>
        <v>0.5468614029647576</v>
      </c>
      <c r="BD22" s="178">
        <f>ABS(Cálculos!AN23-Cálculos!AN22)</f>
        <v>2.7424766602518247E-2</v>
      </c>
      <c r="BE22" s="178">
        <f>ABS(Cálculos!BP23-Cálculos!BP22)</f>
        <v>2.6971313109132145E-2</v>
      </c>
      <c r="BF22" s="154"/>
    </row>
    <row r="23" spans="2:58" x14ac:dyDescent="0.35">
      <c r="B23" s="11"/>
      <c r="C23" s="166"/>
      <c r="D23" s="166"/>
      <c r="E23" s="166"/>
      <c r="F23" s="166"/>
      <c r="G23" s="166"/>
      <c r="H23" s="166"/>
      <c r="I23" s="166"/>
      <c r="J23" s="166"/>
      <c r="K23" s="166"/>
      <c r="L23" s="166"/>
      <c r="M23" s="166"/>
      <c r="N23" s="166"/>
      <c r="O23" s="166"/>
      <c r="P23" s="166"/>
      <c r="Q23" s="154"/>
      <c r="S23" s="212"/>
      <c r="T23" s="212"/>
      <c r="U23" s="212"/>
      <c r="V23" s="212"/>
      <c r="W23" s="212"/>
      <c r="Y23" s="155"/>
      <c r="Z23" s="74">
        <f>(Cálculos!C24-0.44)/(MAX(Cálculos!C:C)+0.12)*100</f>
        <v>2.4050840957650794</v>
      </c>
      <c r="AA23" s="156"/>
      <c r="AB23" s="170">
        <f>Cálculos!L27</f>
        <v>2.7261198965848239</v>
      </c>
      <c r="AC23" s="156"/>
      <c r="AD23" s="170">
        <f>Cálculos!AN442</f>
        <v>1.6250041992216198</v>
      </c>
      <c r="AE23" s="156"/>
      <c r="AF23" s="170">
        <f>Cálculos!BP77</f>
        <v>1.6083445129114124</v>
      </c>
      <c r="AG23" s="156"/>
      <c r="AH23" s="170">
        <f>Cálculos!N441</f>
        <v>1.0454141449904612E-2</v>
      </c>
      <c r="AI23" s="156"/>
      <c r="AJ23" s="170">
        <f>Cálculos!AP77</f>
        <v>5.5848347609650415E-4</v>
      </c>
      <c r="AK23" s="156"/>
      <c r="AL23" s="170">
        <f>Cálculos!BR442</f>
        <v>7.9228477232813263E-4</v>
      </c>
      <c r="AM23" s="154"/>
      <c r="BA23" s="155"/>
      <c r="BB23" s="74">
        <v>18</v>
      </c>
      <c r="BC23" s="178">
        <f>ABS(Cálculos!L24-Cálculos!L23)</f>
        <v>5.7821489645861979E-2</v>
      </c>
      <c r="BD23" s="178">
        <f>ABS(Cálculos!AN24-Cálculos!AN23)</f>
        <v>3.0290649088174026E-2</v>
      </c>
      <c r="BE23" s="178">
        <f>ABS(Cálculos!BP24-Cálculos!BP23)</f>
        <v>2.9723679810880421E-2</v>
      </c>
      <c r="BF23" s="154"/>
    </row>
    <row r="24" spans="2:58" x14ac:dyDescent="0.35">
      <c r="B24" s="11"/>
      <c r="C24" s="166"/>
      <c r="D24" s="166"/>
      <c r="E24" s="166"/>
      <c r="F24" s="166"/>
      <c r="G24" s="166"/>
      <c r="H24" s="166"/>
      <c r="I24" s="166"/>
      <c r="J24" s="166"/>
      <c r="K24" s="166"/>
      <c r="L24" s="166"/>
      <c r="M24" s="166"/>
      <c r="N24" s="166"/>
      <c r="O24" s="166"/>
      <c r="P24" s="166"/>
      <c r="Q24" s="154"/>
      <c r="S24" s="212"/>
      <c r="T24" s="212"/>
      <c r="U24" s="212"/>
      <c r="V24" s="212"/>
      <c r="W24" s="212"/>
      <c r="Y24" s="155"/>
      <c r="Z24" s="74">
        <f>(Cálculos!C25-0.44)/(MAX(Cálculos!C:C)+0.12)*100</f>
        <v>2.542047882539856</v>
      </c>
      <c r="AA24" s="156"/>
      <c r="AB24" s="170">
        <f>Cálculos!L525</f>
        <v>2.5985949704260825</v>
      </c>
      <c r="AC24" s="156"/>
      <c r="AD24" s="170">
        <f>Cálculos!AN451</f>
        <v>1.6000362149754719</v>
      </c>
      <c r="AE24" s="156"/>
      <c r="AF24" s="170">
        <f>Cálculos!BP451</f>
        <v>1.6007385811380928</v>
      </c>
      <c r="AG24" s="156"/>
      <c r="AH24" s="170">
        <f>Cálculos!N160</f>
        <v>1.0454141449904612E-2</v>
      </c>
      <c r="AI24" s="156"/>
      <c r="AJ24" s="170">
        <f>Cálculos!AP442</f>
        <v>5.5848347609650415E-4</v>
      </c>
      <c r="AK24" s="156"/>
      <c r="AL24" s="170">
        <f>Cálculos!BR54</f>
        <v>3.2655681544954007E-4</v>
      </c>
      <c r="AM24" s="154"/>
      <c r="BA24" s="155"/>
      <c r="BB24" s="74">
        <v>19</v>
      </c>
      <c r="BC24" s="178">
        <f>ABS(Cálculos!L25-Cálculos!L24)</f>
        <v>8.0991253704121968E-2</v>
      </c>
      <c r="BD24" s="178">
        <f>ABS(Cálculos!AN25-Cálculos!AN24)</f>
        <v>5.5632724240377573E-3</v>
      </c>
      <c r="BE24" s="178">
        <f>ABS(Cálculos!BP25-Cálculos!BP24)</f>
        <v>4.6052630055785082E-3</v>
      </c>
      <c r="BF24" s="154"/>
    </row>
    <row r="25" spans="2:58" x14ac:dyDescent="0.35">
      <c r="B25" s="11"/>
      <c r="C25" s="166"/>
      <c r="D25" s="166"/>
      <c r="E25" s="166"/>
      <c r="F25" s="166"/>
      <c r="G25" s="166"/>
      <c r="H25" s="166"/>
      <c r="I25" s="166"/>
      <c r="J25" s="166"/>
      <c r="K25" s="166"/>
      <c r="L25" s="166"/>
      <c r="M25" s="166"/>
      <c r="N25" s="166"/>
      <c r="O25" s="166"/>
      <c r="P25" s="166"/>
      <c r="Q25" s="154"/>
      <c r="Y25" s="155"/>
      <c r="Z25" s="74">
        <f>(Cálculos!C26-0.44)/(MAX(Cálculos!C:C)+0.12)*100</f>
        <v>2.6790116693146331</v>
      </c>
      <c r="AA25" s="156"/>
      <c r="AB25" s="170">
        <f>Cálculos!L160</f>
        <v>2.5540652772649821</v>
      </c>
      <c r="AC25" s="156"/>
      <c r="AD25" s="170">
        <f>Cálculos!AN454</f>
        <v>1.5870913526959698</v>
      </c>
      <c r="AE25" s="156"/>
      <c r="AF25" s="170">
        <f>Cálculos!BP454</f>
        <v>1.5904184454384183</v>
      </c>
      <c r="AG25" s="156"/>
      <c r="AH25" s="170">
        <f>Cálculos!N525</f>
        <v>1.0454141449904612E-2</v>
      </c>
      <c r="AI25" s="156"/>
      <c r="AJ25" s="170">
        <f>Cálculos!AP59</f>
        <v>5.5720626742769965E-4</v>
      </c>
      <c r="AK25" s="156"/>
      <c r="AL25" s="170">
        <f>Cálculos!BR419</f>
        <v>3.2655681544954007E-4</v>
      </c>
      <c r="AM25" s="154"/>
      <c r="BA25" s="155"/>
      <c r="BB25" s="74">
        <v>20</v>
      </c>
      <c r="BC25" s="178">
        <f>ABS(Cálculos!L26-Cálculos!L25)</f>
        <v>0.70121758038070481</v>
      </c>
      <c r="BD25" s="178">
        <f>ABS(Cálculos!AN26-Cálculos!AN25)</f>
        <v>6.1669132597894638E-2</v>
      </c>
      <c r="BE25" s="178">
        <f>ABS(Cálculos!BP26-Cálculos!BP25)</f>
        <v>5.9822660321446897E-2</v>
      </c>
      <c r="BF25" s="154"/>
    </row>
    <row r="26" spans="2:58" x14ac:dyDescent="0.35">
      <c r="B26" s="11"/>
      <c r="C26" s="166"/>
      <c r="D26" s="166"/>
      <c r="E26" s="166"/>
      <c r="F26" s="166"/>
      <c r="G26" s="166"/>
      <c r="H26" s="166"/>
      <c r="I26" s="166"/>
      <c r="J26" s="166"/>
      <c r="K26" s="166"/>
      <c r="L26" s="166"/>
      <c r="M26" s="166"/>
      <c r="N26" s="166"/>
      <c r="O26" s="166"/>
      <c r="P26" s="166"/>
      <c r="Q26" s="154"/>
      <c r="Y26" s="155"/>
      <c r="Z26" s="74">
        <f>(Cálculos!C27-0.44)/(MAX(Cálculos!C:C)+0.12)*100</f>
        <v>2.8159754560894097</v>
      </c>
      <c r="AA26" s="156"/>
      <c r="AB26" s="170">
        <f>Cálculos!L417</f>
        <v>2.2264365646383131</v>
      </c>
      <c r="AC26" s="156"/>
      <c r="AD26" s="170">
        <f>Cálculos!AN452</f>
        <v>1.5739213570483035</v>
      </c>
      <c r="AE26" s="156"/>
      <c r="AF26" s="170">
        <f>Cálculos!BP452</f>
        <v>1.5764300084137526</v>
      </c>
      <c r="AG26" s="156"/>
      <c r="AH26" s="170">
        <f>Cálculos!N52</f>
        <v>6.2295969226041116E-3</v>
      </c>
      <c r="AI26" s="156"/>
      <c r="AJ26" s="170">
        <f>Cálculos!AP424</f>
        <v>5.5720626742769965E-4</v>
      </c>
      <c r="AK26" s="156"/>
      <c r="AL26" s="170">
        <f>Cálculos!BR63</f>
        <v>4.465582062963178E-7</v>
      </c>
      <c r="AM26" s="154"/>
      <c r="BA26" s="155"/>
      <c r="BB26" s="74">
        <v>21</v>
      </c>
      <c r="BC26" s="178">
        <f>ABS(Cálculos!L27-Cálculos!L26)</f>
        <v>1.478595211782749</v>
      </c>
      <c r="BD26" s="178">
        <f>ABS(Cálculos!AN27-Cálculos!AN26)</f>
        <v>9.2356500273684805E-2</v>
      </c>
      <c r="BE26" s="178">
        <f>ABS(Cálculos!BP27-Cálculos!BP26)</f>
        <v>8.9325212913791585E-2</v>
      </c>
      <c r="BF26" s="154"/>
    </row>
    <row r="27" spans="2:58" x14ac:dyDescent="0.35">
      <c r="B27" s="11"/>
      <c r="C27" s="166"/>
      <c r="D27" s="166"/>
      <c r="E27" s="166"/>
      <c r="F27" s="166"/>
      <c r="G27" s="166"/>
      <c r="H27" s="166"/>
      <c r="I27" s="166"/>
      <c r="J27" s="166"/>
      <c r="K27" s="166"/>
      <c r="L27" s="166"/>
      <c r="M27" s="166"/>
      <c r="N27" s="166"/>
      <c r="O27" s="166"/>
      <c r="P27" s="166"/>
      <c r="Q27" s="154"/>
      <c r="Y27" s="155"/>
      <c r="Z27" s="74">
        <f>(Cálculos!C28-0.44)/(MAX(Cálculos!C:C)+0.12)*100</f>
        <v>2.9529392428641867</v>
      </c>
      <c r="AA27" s="156"/>
      <c r="AB27" s="170">
        <f>Cálculos!L52</f>
        <v>2.1322991866144196</v>
      </c>
      <c r="AC27" s="156"/>
      <c r="AD27" s="170">
        <f>Cálculos!AN455</f>
        <v>1.5600557092933003</v>
      </c>
      <c r="AE27" s="156"/>
      <c r="AF27" s="170">
        <f>Cálculos!BP455</f>
        <v>1.5652023416794625</v>
      </c>
      <c r="AG27" s="156"/>
      <c r="AH27" s="170">
        <f>Cálculos!N417</f>
        <v>6.2295969226041116E-3</v>
      </c>
      <c r="AI27" s="156"/>
      <c r="AJ27" s="170">
        <f>Cálculos!AP394</f>
        <v>4.5428205017095357E-4</v>
      </c>
      <c r="AK27" s="156"/>
      <c r="AL27" s="170">
        <f>Cálculos!BR428</f>
        <v>4.465582062963178E-7</v>
      </c>
      <c r="AM27" s="154"/>
      <c r="BA27" s="155"/>
      <c r="BB27" s="74">
        <v>22</v>
      </c>
      <c r="BC27" s="178">
        <f>ABS(Cálculos!L28-Cálculos!L27)</f>
        <v>2.0129300431070418</v>
      </c>
      <c r="BD27" s="178">
        <f>ABS(Cálculos!AN28-Cálculos!AN27)</f>
        <v>1.1233672793968363E-2</v>
      </c>
      <c r="BE27" s="178">
        <f>ABS(Cálculos!BP28-Cálculos!BP27)</f>
        <v>1.1699150225556676E-2</v>
      </c>
      <c r="BF27" s="154"/>
    </row>
    <row r="28" spans="2:58" x14ac:dyDescent="0.35">
      <c r="B28" s="11"/>
      <c r="C28" s="166"/>
      <c r="D28" s="166"/>
      <c r="E28" s="166"/>
      <c r="F28" s="166"/>
      <c r="G28" s="166"/>
      <c r="H28" s="166"/>
      <c r="I28" s="166"/>
      <c r="J28" s="166"/>
      <c r="K28" s="166"/>
      <c r="L28" s="166"/>
      <c r="M28" s="166"/>
      <c r="N28" s="166"/>
      <c r="O28" s="166"/>
      <c r="P28" s="166"/>
      <c r="Q28" s="154"/>
      <c r="Y28" s="155"/>
      <c r="Z28" s="74">
        <f>(Cálculos!C29-0.44)/(MAX(Cálculos!C:C)+0.12)*100</f>
        <v>3.0899030296389633</v>
      </c>
      <c r="AA28" s="156"/>
      <c r="AB28" s="170">
        <f>Cálculos!L453</f>
        <v>1.7753980604574719</v>
      </c>
      <c r="AC28" s="156"/>
      <c r="AD28" s="170">
        <f>Cálculos!AN456</f>
        <v>1.5336298296145257</v>
      </c>
      <c r="AE28" s="156"/>
      <c r="AF28" s="170">
        <f>Cálculos!BP456</f>
        <v>1.5405509396625454</v>
      </c>
      <c r="AG28" s="156"/>
      <c r="AH28" s="170">
        <f>Cálculos!N26</f>
        <v>2.8730949275252156E-3</v>
      </c>
      <c r="AI28" s="156"/>
      <c r="AJ28" s="170">
        <f>Cálculos!AP453</f>
        <v>3.7180681780222408E-4</v>
      </c>
      <c r="AK28" s="156"/>
      <c r="AL28" s="170">
        <f>Cálculos!BR7</f>
        <v>0</v>
      </c>
      <c r="AM28" s="154"/>
      <c r="BA28" s="155"/>
      <c r="BB28" s="74">
        <v>23</v>
      </c>
      <c r="BC28" s="178">
        <f>ABS(Cálculos!L29-Cálculos!L28)</f>
        <v>0.22042600855279271</v>
      </c>
      <c r="BD28" s="178">
        <f>ABS(Cálculos!AN29-Cálculos!AN28)</f>
        <v>3.75029284143229E-2</v>
      </c>
      <c r="BE28" s="178">
        <f>ABS(Cálculos!BP29-Cálculos!BP28)</f>
        <v>3.6851842977518534E-2</v>
      </c>
      <c r="BF28" s="154"/>
    </row>
    <row r="29" spans="2:58" x14ac:dyDescent="0.35">
      <c r="B29" s="11"/>
      <c r="C29" s="166"/>
      <c r="D29" s="166"/>
      <c r="E29" s="166"/>
      <c r="F29" s="166"/>
      <c r="G29" s="166"/>
      <c r="H29" s="166"/>
      <c r="I29" s="166"/>
      <c r="J29" s="166"/>
      <c r="K29" s="166"/>
      <c r="L29" s="166"/>
      <c r="M29" s="166"/>
      <c r="N29" s="166"/>
      <c r="O29" s="166"/>
      <c r="P29" s="166"/>
      <c r="Q29" s="154"/>
      <c r="Y29" s="155"/>
      <c r="Z29" s="74">
        <f>(Cálculos!C30-0.44)/(MAX(Cálculos!C:C)+0.12)*100</f>
        <v>3.22686681641374</v>
      </c>
      <c r="AA29" s="156"/>
      <c r="AB29" s="170">
        <f>Cálculos!L485</f>
        <v>1.728127075979434</v>
      </c>
      <c r="AC29" s="156"/>
      <c r="AD29" s="170">
        <f>Cálculos!AN77</f>
        <v>1.5195556142031457</v>
      </c>
      <c r="AE29" s="156"/>
      <c r="AF29" s="170">
        <f>Cálculos!BP457</f>
        <v>1.5163405322207424</v>
      </c>
      <c r="AG29" s="156"/>
      <c r="AH29" s="170">
        <f>Cálculos!N391</f>
        <v>2.8730949275252156E-3</v>
      </c>
      <c r="AI29" s="156"/>
      <c r="AJ29" s="170">
        <f>Cálculos!AP88</f>
        <v>3.7180681780221676E-4</v>
      </c>
      <c r="AK29" s="156"/>
      <c r="AL29" s="170">
        <f>Cálculos!BR8</f>
        <v>0</v>
      </c>
      <c r="AM29" s="154"/>
      <c r="BA29" s="155"/>
      <c r="BB29" s="74">
        <v>24</v>
      </c>
      <c r="BC29" s="178">
        <f>ABS(Cálculos!L30-Cálculos!L29)</f>
        <v>0.19139575041967971</v>
      </c>
      <c r="BD29" s="178">
        <f>ABS(Cálculos!AN30-Cálculos!AN29)</f>
        <v>8.3678466887199265E-3</v>
      </c>
      <c r="BE29" s="178">
        <f>ABS(Cálculos!BP30-Cálculos!BP29)</f>
        <v>7.071189531448252E-3</v>
      </c>
      <c r="BF29" s="154"/>
    </row>
    <row r="30" spans="2:58" x14ac:dyDescent="0.35">
      <c r="B30" s="11"/>
      <c r="C30" s="166"/>
      <c r="D30" s="166"/>
      <c r="E30" s="166"/>
      <c r="F30" s="166"/>
      <c r="G30" s="166"/>
      <c r="H30" s="166"/>
      <c r="I30" s="166"/>
      <c r="J30" s="166"/>
      <c r="K30" s="166"/>
      <c r="L30" s="166"/>
      <c r="M30" s="166"/>
      <c r="N30" s="166"/>
      <c r="O30" s="166"/>
      <c r="P30" s="166"/>
      <c r="Q30" s="154"/>
      <c r="Y30" s="155"/>
      <c r="Z30" s="74">
        <f>(Cálculos!C31-0.44)/(MAX(Cálculos!C:C)+0.12)*100</f>
        <v>3.363830603188517</v>
      </c>
      <c r="AA30" s="156"/>
      <c r="AB30" s="170">
        <f>Cálculos!L88</f>
        <v>1.7020495498791433</v>
      </c>
      <c r="AC30" s="156"/>
      <c r="AD30" s="170">
        <f>Cálculos!AN457</f>
        <v>1.5076844448920588</v>
      </c>
      <c r="AE30" s="156"/>
      <c r="AF30" s="170">
        <f>Cálculos!BP88</f>
        <v>1.514938720224686</v>
      </c>
      <c r="AG30" s="156"/>
      <c r="AH30" s="170">
        <f>Cálculos!N22</f>
        <v>2.7683035057127128E-3</v>
      </c>
      <c r="AI30" s="156"/>
      <c r="AJ30" s="170">
        <f>Cálculos!AP415</f>
        <v>2.1751257058061059E-4</v>
      </c>
      <c r="AK30" s="156"/>
      <c r="AL30" s="170">
        <f>Cálculos!BR9</f>
        <v>0</v>
      </c>
      <c r="AM30" s="154"/>
      <c r="BA30" s="155"/>
      <c r="BB30" s="74">
        <v>25</v>
      </c>
      <c r="BC30" s="178">
        <f>ABS(Cálculos!L31-Cálculos!L30)</f>
        <v>4.927064867506159E-3</v>
      </c>
      <c r="BD30" s="178">
        <f>ABS(Cálculos!AN31-Cálculos!AN30)</f>
        <v>4.6081643728812516E-3</v>
      </c>
      <c r="BE30" s="178">
        <f>ABS(Cálculos!BP31-Cálculos!BP30)</f>
        <v>3.4929967069853296E-3</v>
      </c>
      <c r="BF30" s="154"/>
    </row>
    <row r="31" spans="2:58" x14ac:dyDescent="0.35">
      <c r="B31" s="11"/>
      <c r="C31" s="166"/>
      <c r="D31" s="166"/>
      <c r="E31" s="166"/>
      <c r="F31" s="166"/>
      <c r="G31" s="166"/>
      <c r="H31" s="166"/>
      <c r="I31" s="166"/>
      <c r="J31" s="166"/>
      <c r="K31" s="166"/>
      <c r="L31" s="166"/>
      <c r="M31" s="166"/>
      <c r="N31" s="166"/>
      <c r="O31" s="166"/>
      <c r="P31" s="166"/>
      <c r="Q31" s="154"/>
      <c r="Y31" s="155"/>
      <c r="Z31" s="74">
        <f>(Cálculos!C32-0.44)/(MAX(Cálculos!C:C)+0.12)*100</f>
        <v>3.5007943899632936</v>
      </c>
      <c r="AA31" s="156"/>
      <c r="AB31" s="170">
        <f>Cálculos!L120</f>
        <v>1.669369793589071</v>
      </c>
      <c r="AC31" s="156"/>
      <c r="AD31" s="170">
        <f>Cálculos!AN86</f>
        <v>1.5009648704781875</v>
      </c>
      <c r="AE31" s="156"/>
      <c r="AF31" s="170">
        <f>Cálculos!BP86</f>
        <v>1.4974550167477119</v>
      </c>
      <c r="AG31" s="156"/>
      <c r="AH31" s="170">
        <f>Cálculos!N387</f>
        <v>2.7683035057127128E-3</v>
      </c>
      <c r="AI31" s="156"/>
      <c r="AJ31" s="170">
        <f>Cálculos!AP62</f>
        <v>1.3506261703938286E-4</v>
      </c>
      <c r="AK31" s="156"/>
      <c r="AL31" s="170">
        <f>Cálculos!BR10</f>
        <v>0</v>
      </c>
      <c r="AM31" s="154"/>
      <c r="BA31" s="155"/>
      <c r="BB31" s="74">
        <v>26</v>
      </c>
      <c r="BC31" s="178">
        <f>ABS(Cálculos!L32-Cálculos!L31)</f>
        <v>2.3694908488097743E-2</v>
      </c>
      <c r="BD31" s="178">
        <f>ABS(Cálculos!AN32-Cálculos!AN31)</f>
        <v>2.3109713620091399E-2</v>
      </c>
      <c r="BE31" s="178">
        <f>ABS(Cálculos!BP32-Cálculos!BP31)</f>
        <v>2.1204782883859519E-2</v>
      </c>
      <c r="BF31" s="154"/>
    </row>
    <row r="32" spans="2:58" x14ac:dyDescent="0.35">
      <c r="B32" s="11"/>
      <c r="C32" s="166"/>
      <c r="D32" s="166"/>
      <c r="E32" s="166"/>
      <c r="F32" s="166"/>
      <c r="G32" s="166"/>
      <c r="H32" s="166"/>
      <c r="I32" s="166"/>
      <c r="J32" s="166"/>
      <c r="K32" s="166"/>
      <c r="L32" s="166"/>
      <c r="M32" s="166"/>
      <c r="N32" s="166"/>
      <c r="O32" s="166"/>
      <c r="P32" s="166"/>
      <c r="Q32" s="154"/>
      <c r="Y32" s="155"/>
      <c r="Z32" s="74">
        <f>(Cálculos!C33-0.44)/(MAX(Cálculos!C:C)+0.12)*100</f>
        <v>3.6377581767380698</v>
      </c>
      <c r="AA32" s="156"/>
      <c r="AB32" s="170">
        <f>Cálculos!L448</f>
        <v>1.6128949727327013</v>
      </c>
      <c r="AC32" s="156"/>
      <c r="AD32" s="170">
        <f>Cálculos!AN89</f>
        <v>1.4900588669861023</v>
      </c>
      <c r="AE32" s="156"/>
      <c r="AF32" s="170">
        <f>Cálculos!BP458</f>
        <v>1.4926417045512985</v>
      </c>
      <c r="AG32" s="156"/>
      <c r="AH32" s="170">
        <f>Cálculos!N208</f>
        <v>2.1919633007394129E-3</v>
      </c>
      <c r="AI32" s="156"/>
      <c r="AJ32" s="170">
        <f>Cálculos!AP427</f>
        <v>1.3506261703938286E-4</v>
      </c>
      <c r="AK32" s="156"/>
      <c r="AL32" s="170">
        <f>Cálculos!BR11</f>
        <v>0</v>
      </c>
      <c r="AM32" s="154"/>
      <c r="BA32" s="155"/>
      <c r="BB32" s="74">
        <v>27</v>
      </c>
      <c r="BC32" s="178">
        <f>ABS(Cálculos!L33-Cálculos!L32)</f>
        <v>2.2837781263031154E-2</v>
      </c>
      <c r="BD32" s="178">
        <f>ABS(Cálculos!AN33-Cálculos!AN32)</f>
        <v>2.2266880384743004E-2</v>
      </c>
      <c r="BE32" s="178">
        <f>ABS(Cálculos!BP33-Cálculos!BP32)</f>
        <v>2.0417331299912522E-2</v>
      </c>
      <c r="BF32" s="154"/>
    </row>
    <row r="33" spans="2:58" x14ac:dyDescent="0.35">
      <c r="B33" s="11"/>
      <c r="C33" s="166"/>
      <c r="D33" s="166"/>
      <c r="E33" s="166"/>
      <c r="F33" s="166"/>
      <c r="G33" s="166"/>
      <c r="H33" s="166"/>
      <c r="I33" s="166"/>
      <c r="J33" s="166"/>
      <c r="K33" s="166"/>
      <c r="L33" s="166"/>
      <c r="M33" s="166"/>
      <c r="N33" s="166"/>
      <c r="O33" s="166"/>
      <c r="P33" s="166"/>
      <c r="Q33" s="154"/>
      <c r="Y33" s="155"/>
      <c r="Z33" s="74">
        <f>(Cálculos!C34-0.44)/(MAX(Cálculos!C:C)+0.12)*100</f>
        <v>3.7747219635128468</v>
      </c>
      <c r="AA33" s="156"/>
      <c r="AB33" s="170">
        <f>Cálculos!L451</f>
        <v>1.577360661521686</v>
      </c>
      <c r="AC33" s="156"/>
      <c r="AD33" s="170">
        <f>Cálculos!AN458</f>
        <v>1.4822928771670645</v>
      </c>
      <c r="AE33" s="156"/>
      <c r="AF33" s="170">
        <f>Cálculos!BP89</f>
        <v>1.489260426067353</v>
      </c>
      <c r="AG33" s="156"/>
      <c r="AH33" s="170">
        <f>Cálculos!N573</f>
        <v>2.1919633007394129E-3</v>
      </c>
      <c r="AI33" s="156"/>
      <c r="AJ33" s="170">
        <f>Cálculos!AP63</f>
        <v>5.4689858258245266E-5</v>
      </c>
      <c r="AK33" s="156"/>
      <c r="AL33" s="170">
        <f>Cálculos!BR12</f>
        <v>0</v>
      </c>
      <c r="AM33" s="154"/>
      <c r="BA33" s="155"/>
      <c r="BB33" s="74">
        <v>28</v>
      </c>
      <c r="BC33" s="178">
        <f>ABS(Cálculos!L34-Cálculos!L33)</f>
        <v>2.2725878326192994E-2</v>
      </c>
      <c r="BD33" s="178">
        <f>ABS(Cálculos!AN34-Cálculos!AN33)</f>
        <v>2.2159234898448288E-2</v>
      </c>
      <c r="BE33" s="178">
        <f>ABS(Cálculos!BP34-Cálculos!BP33)</f>
        <v>2.0334708701215454E-2</v>
      </c>
      <c r="BF33" s="154"/>
    </row>
    <row r="34" spans="2:58" x14ac:dyDescent="0.35">
      <c r="B34" s="11"/>
      <c r="C34" s="166"/>
      <c r="D34" s="166"/>
      <c r="E34" s="166"/>
      <c r="F34" s="166"/>
      <c r="G34" s="166"/>
      <c r="H34" s="166"/>
      <c r="I34" s="166"/>
      <c r="J34" s="166"/>
      <c r="K34" s="166"/>
      <c r="L34" s="166"/>
      <c r="M34" s="166"/>
      <c r="N34" s="166"/>
      <c r="O34" s="166"/>
      <c r="P34" s="166"/>
      <c r="Q34" s="154"/>
      <c r="Y34" s="155"/>
      <c r="Z34" s="74">
        <f>(Cálculos!C35-0.44)/(MAX(Cálculos!C:C)+0.12)*100</f>
        <v>3.9116857502876239</v>
      </c>
      <c r="AA34" s="156"/>
      <c r="AB34" s="170">
        <f>Cálculos!L454</f>
        <v>1.5639956487748181</v>
      </c>
      <c r="AC34" s="156"/>
      <c r="AD34" s="170">
        <f>Cálculos!AN87</f>
        <v>1.475534348315193</v>
      </c>
      <c r="AE34" s="156"/>
      <c r="AF34" s="170">
        <f>Cálculos!BP87</f>
        <v>1.4738598757156778</v>
      </c>
      <c r="AG34" s="156"/>
      <c r="AH34" s="170">
        <f>Cálculos!N21</f>
        <v>2.1919633007394129E-3</v>
      </c>
      <c r="AI34" s="156"/>
      <c r="AJ34" s="170">
        <f>Cálculos!AP428</f>
        <v>5.4689858258245266E-5</v>
      </c>
      <c r="AK34" s="156"/>
      <c r="AL34" s="170">
        <f>Cálculos!BR13</f>
        <v>0</v>
      </c>
      <c r="AM34" s="154"/>
      <c r="BA34" s="155"/>
      <c r="BB34" s="74">
        <v>29</v>
      </c>
      <c r="BC34" s="178">
        <f>ABS(Cálculos!L35-Cálculos!L34)</f>
        <v>2.2752068021066441E-2</v>
      </c>
      <c r="BD34" s="178">
        <f>ABS(Cálculos!AN35-Cálculos!AN34)</f>
        <v>2.2187808538064013E-2</v>
      </c>
      <c r="BE34" s="178">
        <f>ABS(Cálculos!BP35-Cálculos!BP34)</f>
        <v>2.0382548084744379E-2</v>
      </c>
      <c r="BF34" s="154"/>
    </row>
    <row r="35" spans="2:58" x14ac:dyDescent="0.35">
      <c r="B35" s="11"/>
      <c r="C35" s="166"/>
      <c r="D35" s="166"/>
      <c r="E35" s="166"/>
      <c r="F35" s="166"/>
      <c r="G35" s="166"/>
      <c r="H35" s="166"/>
      <c r="I35" s="166"/>
      <c r="J35" s="166"/>
      <c r="K35" s="166"/>
      <c r="L35" s="166"/>
      <c r="M35" s="166"/>
      <c r="N35" s="166"/>
      <c r="O35" s="166"/>
      <c r="P35" s="166"/>
      <c r="Q35" s="154"/>
      <c r="Y35" s="155"/>
      <c r="Z35" s="74">
        <f>(Cálculos!C36-0.44)/(MAX(Cálculos!C:C)+0.12)*100</f>
        <v>4.0486495370624009</v>
      </c>
      <c r="AA35" s="156"/>
      <c r="AB35" s="170">
        <f>Cálculos!L442</f>
        <v>1.5614202248238995</v>
      </c>
      <c r="AC35" s="156"/>
      <c r="AD35" s="170">
        <f>Cálculos!AN90</f>
        <v>1.4636934759212297</v>
      </c>
      <c r="AE35" s="156"/>
      <c r="AF35" s="170">
        <f>Cálculos!BP459</f>
        <v>1.4694848622008094</v>
      </c>
      <c r="AG35" s="156"/>
      <c r="AH35" s="170">
        <f>Cálculos!N386</f>
        <v>2.1919633007394129E-3</v>
      </c>
      <c r="AI35" s="156"/>
      <c r="AJ35" s="170">
        <f>Cálculos!AP411</f>
        <v>9.9175918134178875E-6</v>
      </c>
      <c r="AK35" s="156"/>
      <c r="AL35" s="170">
        <f>Cálculos!BR14</f>
        <v>0</v>
      </c>
      <c r="AM35" s="154"/>
      <c r="BA35" s="155"/>
      <c r="BB35" s="74">
        <v>30</v>
      </c>
      <c r="BC35" s="178">
        <f>ABS(Cálculos!L36-Cálculos!L35)</f>
        <v>2.208979105076192E-2</v>
      </c>
      <c r="BD35" s="178">
        <f>ABS(Cálculos!AN36-Cálculos!AN35)</f>
        <v>2.1537145873685493E-2</v>
      </c>
      <c r="BE35" s="178">
        <f>ABS(Cálculos!BP36-Cálculos!BP35)</f>
        <v>1.9778722847018204E-2</v>
      </c>
      <c r="BF35" s="154"/>
    </row>
    <row r="36" spans="2:58" x14ac:dyDescent="0.35">
      <c r="B36" s="11"/>
      <c r="C36" s="166"/>
      <c r="D36" s="166"/>
      <c r="E36" s="166"/>
      <c r="F36" s="166"/>
      <c r="G36" s="166"/>
      <c r="H36" s="166"/>
      <c r="I36" s="166"/>
      <c r="J36" s="166"/>
      <c r="K36" s="166"/>
      <c r="L36" s="166"/>
      <c r="M36" s="166"/>
      <c r="N36" s="166"/>
      <c r="O36" s="166"/>
      <c r="P36" s="166"/>
      <c r="Q36" s="154"/>
      <c r="Y36" s="155"/>
      <c r="Z36" s="74">
        <f>(Cálculos!C37-0.44)/(MAX(Cálculos!C:C)+0.12)*100</f>
        <v>4.1856133238371767</v>
      </c>
      <c r="AA36" s="156"/>
      <c r="AB36" s="170">
        <f>Cálculos!L452</f>
        <v>1.550797595831487</v>
      </c>
      <c r="AC36" s="156"/>
      <c r="AD36" s="170">
        <f>Cálculos!AN459</f>
        <v>1.4574865435529925</v>
      </c>
      <c r="AE36" s="156"/>
      <c r="AF36" s="170">
        <f>Cálculos!BP90</f>
        <v>1.464743071788783</v>
      </c>
      <c r="AG36" s="156"/>
      <c r="AH36" s="170">
        <f>Cálculos!N51</f>
        <v>1.9361187805689028E-3</v>
      </c>
      <c r="AI36" s="156"/>
      <c r="AJ36" s="170">
        <f>Cálculos!AP392</f>
        <v>0</v>
      </c>
      <c r="AK36" s="156"/>
      <c r="AL36" s="170">
        <f>Cálculos!BR15</f>
        <v>0</v>
      </c>
      <c r="AM36" s="154"/>
      <c r="BA36" s="155"/>
      <c r="BB36" s="74">
        <v>31</v>
      </c>
      <c r="BC36" s="178">
        <f>ABS(Cálculos!L37-Cálculos!L36)</f>
        <v>2.207719055250823E-2</v>
      </c>
      <c r="BD36" s="178">
        <f>ABS(Cálculos!AN37-Cálculos!AN36)</f>
        <v>2.1527408919399305E-2</v>
      </c>
      <c r="BE36" s="178">
        <f>ABS(Cálculos!BP37-Cálculos!BP36)</f>
        <v>1.9789354302343964E-2</v>
      </c>
      <c r="BF36" s="154"/>
    </row>
    <row r="37" spans="2:58" x14ac:dyDescent="0.35">
      <c r="B37" s="11"/>
      <c r="C37" s="166"/>
      <c r="D37" s="166"/>
      <c r="E37" s="166"/>
      <c r="F37" s="166"/>
      <c r="G37" s="166"/>
      <c r="H37" s="166"/>
      <c r="I37" s="166"/>
      <c r="J37" s="166"/>
      <c r="K37" s="166"/>
      <c r="L37" s="166"/>
      <c r="M37" s="166"/>
      <c r="N37" s="166"/>
      <c r="O37" s="166"/>
      <c r="P37" s="166"/>
      <c r="Q37" s="154"/>
      <c r="Y37" s="155"/>
      <c r="Z37" s="74">
        <f>(Cálculos!C38-0.44)/(MAX(Cálculos!C:C)+0.12)*100</f>
        <v>4.3225771106119542</v>
      </c>
      <c r="AA37" s="156"/>
      <c r="AB37" s="170">
        <f>Cálculos!L416</f>
        <v>1.5450208504090865</v>
      </c>
      <c r="AC37" s="156"/>
      <c r="AD37" s="170">
        <f>Cálculos!AN91</f>
        <v>1.43793321880917</v>
      </c>
      <c r="AE37" s="156"/>
      <c r="AF37" s="170">
        <f>Cálculos!BP460</f>
        <v>1.4463318255899233</v>
      </c>
      <c r="AG37" s="156"/>
      <c r="AH37" s="170">
        <f>Cálculos!N120</f>
        <v>1.9361187805689028E-3</v>
      </c>
      <c r="AI37" s="156"/>
      <c r="AJ37" s="170">
        <f>Cálculos!AP7</f>
        <v>0</v>
      </c>
      <c r="AK37" s="156"/>
      <c r="AL37" s="170">
        <f>Cálculos!BR16</f>
        <v>0</v>
      </c>
      <c r="AM37" s="154"/>
      <c r="BA37" s="155"/>
      <c r="BB37" s="74">
        <v>32</v>
      </c>
      <c r="BC37" s="178">
        <f>ABS(Cálculos!L38-Cálculos!L37)</f>
        <v>2.3782503403360993</v>
      </c>
      <c r="BD37" s="178">
        <f>ABS(Cálculos!AN38-Cálculos!AN37)</f>
        <v>0.15485667268894088</v>
      </c>
      <c r="BE37" s="178">
        <f>ABS(Cálculos!BP38-Cálculos!BP37)</f>
        <v>0.149307464213292</v>
      </c>
      <c r="BF37" s="154"/>
    </row>
    <row r="38" spans="2:58" x14ac:dyDescent="0.35">
      <c r="B38" s="11"/>
      <c r="C38" s="166"/>
      <c r="D38" s="166"/>
      <c r="E38" s="166"/>
      <c r="F38" s="166"/>
      <c r="G38" s="166"/>
      <c r="H38" s="166"/>
      <c r="I38" s="166"/>
      <c r="J38" s="166"/>
      <c r="K38" s="166"/>
      <c r="L38" s="166"/>
      <c r="M38" s="166"/>
      <c r="N38" s="166"/>
      <c r="O38" s="166"/>
      <c r="P38" s="166"/>
      <c r="Q38" s="154"/>
      <c r="Y38" s="155"/>
      <c r="Z38" s="74">
        <f>(Cálculos!C39-0.44)/(MAX(Cálculos!C:C)+0.12)*100</f>
        <v>4.4595408973867308</v>
      </c>
      <c r="AA38" s="156"/>
      <c r="AB38" s="170">
        <f>Cálculos!L83</f>
        <v>1.5369598325149494</v>
      </c>
      <c r="AC38" s="156"/>
      <c r="AD38" s="170">
        <f>Cálculos!AN460</f>
        <v>1.4327040782286886</v>
      </c>
      <c r="AE38" s="156"/>
      <c r="AF38" s="170">
        <f>Cálculos!BP91</f>
        <v>1.4407855926370279</v>
      </c>
      <c r="AG38" s="156"/>
      <c r="AH38" s="170">
        <f>Cálculos!N416</f>
        <v>1.9361187805689028E-3</v>
      </c>
      <c r="AI38" s="156"/>
      <c r="AJ38" s="170">
        <f>Cálculos!AP8</f>
        <v>0</v>
      </c>
      <c r="AK38" s="156"/>
      <c r="AL38" s="170">
        <f>Cálculos!BR17</f>
        <v>0</v>
      </c>
      <c r="AM38" s="154"/>
      <c r="BA38" s="155"/>
      <c r="BB38" s="74">
        <v>33</v>
      </c>
      <c r="BC38" s="178">
        <f>ABS(Cálculos!L39-Cálculos!L38)</f>
        <v>2.2451171981481797</v>
      </c>
      <c r="BD38" s="178">
        <f>ABS(Cálculos!AN39-Cálculos!AN38)</f>
        <v>2.2979833648437253E-2</v>
      </c>
      <c r="BE38" s="178">
        <f>ABS(Cálculos!BP39-Cálculos!BP38)</f>
        <v>2.1027894198039521E-2</v>
      </c>
      <c r="BF38" s="154"/>
    </row>
    <row r="39" spans="2:58" x14ac:dyDescent="0.35">
      <c r="B39" s="11"/>
      <c r="C39" s="166"/>
      <c r="D39" s="166"/>
      <c r="E39" s="166"/>
      <c r="F39" s="166"/>
      <c r="G39" s="166"/>
      <c r="H39" s="166"/>
      <c r="I39" s="166"/>
      <c r="J39" s="166"/>
      <c r="K39" s="166"/>
      <c r="L39" s="166"/>
      <c r="M39" s="166"/>
      <c r="N39" s="166"/>
      <c r="O39" s="166"/>
      <c r="P39" s="166"/>
      <c r="Q39" s="154"/>
      <c r="Y39" s="155"/>
      <c r="Z39" s="74">
        <f>(Cálculos!C40-0.44)/(MAX(Cálculos!C:C)+0.12)*100</f>
        <v>4.5965046841615083</v>
      </c>
      <c r="AA39" s="156"/>
      <c r="AB39" s="170">
        <f>Cálculos!L455</f>
        <v>1.5365005299492251</v>
      </c>
      <c r="AC39" s="156"/>
      <c r="AD39" s="170">
        <f>Cálculos!AN92</f>
        <v>1.4126488588625012</v>
      </c>
      <c r="AE39" s="156"/>
      <c r="AF39" s="170">
        <f>Cálculos!BP461</f>
        <v>1.4237515858134562</v>
      </c>
      <c r="AG39" s="156"/>
      <c r="AH39" s="170">
        <f>Cálculos!N485</f>
        <v>1.9361187805689028E-3</v>
      </c>
      <c r="AI39" s="156"/>
      <c r="AJ39" s="170">
        <f>Cálculos!AP9</f>
        <v>0</v>
      </c>
      <c r="AK39" s="156"/>
      <c r="AL39" s="170">
        <f>Cálculos!BR18</f>
        <v>0</v>
      </c>
      <c r="AM39" s="154"/>
      <c r="BA39" s="155"/>
      <c r="BB39" s="74">
        <v>34</v>
      </c>
      <c r="BC39" s="178">
        <f>ABS(Cálculos!L40-Cálculos!L39)</f>
        <v>9.4381828242423804E-2</v>
      </c>
      <c r="BD39" s="178">
        <f>ABS(Cálculos!AN40-Cálculos!AN39)</f>
        <v>3.6096014326201797E-2</v>
      </c>
      <c r="BE39" s="178">
        <f>ABS(Cálculos!BP40-Cálculos!BP39)</f>
        <v>3.5517433075363591E-2</v>
      </c>
      <c r="BF39" s="154"/>
    </row>
    <row r="40" spans="2:58" x14ac:dyDescent="0.35">
      <c r="B40" s="11"/>
      <c r="C40" s="166"/>
      <c r="D40" s="166"/>
      <c r="E40" s="166"/>
      <c r="F40" s="166"/>
      <c r="G40" s="166"/>
      <c r="H40" s="166"/>
      <c r="I40" s="166"/>
      <c r="J40" s="166"/>
      <c r="K40" s="166"/>
      <c r="L40" s="166"/>
      <c r="M40" s="166"/>
      <c r="N40" s="166"/>
      <c r="O40" s="166"/>
      <c r="P40" s="166"/>
      <c r="Q40" s="154"/>
      <c r="Y40" s="155"/>
      <c r="Z40" s="74">
        <f>(Cálculos!C41-0.44)/(MAX(Cálculos!C:C)+0.12)*100</f>
        <v>4.7334684709362849</v>
      </c>
      <c r="AA40" s="156"/>
      <c r="AB40" s="170">
        <f>Cálculos!L456</f>
        <v>1.5096251822508029</v>
      </c>
      <c r="AC40" s="156"/>
      <c r="AD40" s="170">
        <f>Cálculos!AN461</f>
        <v>1.4085385180817815</v>
      </c>
      <c r="AE40" s="156"/>
      <c r="AF40" s="170">
        <f>Cálculos!BP92</f>
        <v>1.4172643147850295</v>
      </c>
      <c r="AG40" s="156"/>
      <c r="AH40" s="170">
        <f>Cálculos!N14</f>
        <v>1.4849613793199647E-3</v>
      </c>
      <c r="AI40" s="156"/>
      <c r="AJ40" s="170">
        <f>Cálculos!AP10</f>
        <v>0</v>
      </c>
      <c r="AK40" s="156"/>
      <c r="AL40" s="170">
        <f>Cálculos!BR19</f>
        <v>0</v>
      </c>
      <c r="AM40" s="154"/>
      <c r="BA40" s="155"/>
      <c r="BB40" s="74">
        <v>35</v>
      </c>
      <c r="BC40" s="178">
        <f>ABS(Cálculos!L41-Cálculos!L40)</f>
        <v>5.5367720378426299E-2</v>
      </c>
      <c r="BD40" s="178">
        <f>ABS(Cálculos!AN41-Cálculos!AN40)</f>
        <v>2.9431674862544499E-3</v>
      </c>
      <c r="BE40" s="178">
        <f>ABS(Cálculos!BP41-Cálculos!BP40)</f>
        <v>3.7656893910584799E-3</v>
      </c>
      <c r="BF40" s="154"/>
    </row>
    <row r="41" spans="2:58" x14ac:dyDescent="0.35">
      <c r="B41" s="11"/>
      <c r="C41" s="166"/>
      <c r="D41" s="166"/>
      <c r="E41" s="166"/>
      <c r="F41" s="166"/>
      <c r="G41" s="166"/>
      <c r="H41" s="166"/>
      <c r="I41" s="166"/>
      <c r="J41" s="166"/>
      <c r="K41" s="166"/>
      <c r="L41" s="166"/>
      <c r="M41" s="166"/>
      <c r="N41" s="166"/>
      <c r="O41" s="166"/>
      <c r="P41" s="166"/>
      <c r="Q41" s="154"/>
      <c r="Y41" s="155"/>
      <c r="Z41" s="74">
        <f>(Cálculos!C42-0.44)/(MAX(Cálculos!C:C)+0.12)*100</f>
        <v>4.8704322577110615</v>
      </c>
      <c r="AA41" s="156"/>
      <c r="AB41" s="170">
        <f>Cálculos!L86</f>
        <v>1.5029882438923103</v>
      </c>
      <c r="AC41" s="156"/>
      <c r="AD41" s="170">
        <f>Cálculos!AN448</f>
        <v>1.4061829388004528</v>
      </c>
      <c r="AE41" s="156"/>
      <c r="AF41" s="170">
        <f>Cálculos!BP448</f>
        <v>1.4127874516454473</v>
      </c>
      <c r="AG41" s="156"/>
      <c r="AH41" s="170">
        <f>Cálculos!N379</f>
        <v>1.4849613793199647E-3</v>
      </c>
      <c r="AI41" s="156"/>
      <c r="AJ41" s="170">
        <f>Cálculos!AP11</f>
        <v>0</v>
      </c>
      <c r="AK41" s="156"/>
      <c r="AL41" s="170">
        <f>Cálculos!BR20</f>
        <v>0</v>
      </c>
      <c r="AM41" s="154"/>
      <c r="BA41" s="155"/>
      <c r="BB41" s="74">
        <v>36</v>
      </c>
      <c r="BC41" s="178">
        <f>ABS(Cálculos!L42-Cálculos!L41)</f>
        <v>2.0941869196555607E-2</v>
      </c>
      <c r="BD41" s="178">
        <f>ABS(Cálculos!AN42-Cálculos!AN41)</f>
        <v>2.0368640221453016E-2</v>
      </c>
      <c r="BE41" s="178">
        <f>ABS(Cálculos!BP42-Cálculos!BP41)</f>
        <v>1.8570001495406996E-2</v>
      </c>
      <c r="BF41" s="154"/>
    </row>
    <row r="42" spans="2:58" x14ac:dyDescent="0.35">
      <c r="B42" s="11"/>
      <c r="C42" s="166"/>
      <c r="D42" s="166"/>
      <c r="E42" s="166"/>
      <c r="F42" s="166"/>
      <c r="G42" s="166"/>
      <c r="H42" s="166"/>
      <c r="I42" s="166"/>
      <c r="J42" s="166"/>
      <c r="K42" s="166"/>
      <c r="L42" s="166"/>
      <c r="M42" s="166"/>
      <c r="N42" s="166"/>
      <c r="O42" s="166"/>
      <c r="P42" s="166"/>
      <c r="Q42" s="154"/>
      <c r="Y42" s="155"/>
      <c r="Z42" s="74">
        <f>(Cálculos!C43-0.44)/(MAX(Cálculos!C:C)+0.12)*100</f>
        <v>5.0073960444858381</v>
      </c>
      <c r="AA42" s="156"/>
      <c r="AB42" s="170">
        <f>Cálculos!L489</f>
        <v>1.4993575895049958</v>
      </c>
      <c r="AC42" s="156"/>
      <c r="AD42" s="170">
        <f>Cálculos!AN419</f>
        <v>1.3978362064431034</v>
      </c>
      <c r="AE42" s="156"/>
      <c r="AF42" s="170">
        <f>Cálculos!BP462</f>
        <v>1.4018469698976463</v>
      </c>
      <c r="AG42" s="156"/>
      <c r="AH42" s="170">
        <f>Cálculos!N355</f>
        <v>1.2263670474973989E-3</v>
      </c>
      <c r="AI42" s="156"/>
      <c r="AJ42" s="170">
        <f>Cálculos!AP12</f>
        <v>0</v>
      </c>
      <c r="AK42" s="156"/>
      <c r="AL42" s="170">
        <f>Cálculos!BR21</f>
        <v>0</v>
      </c>
      <c r="AM42" s="154"/>
      <c r="BA42" s="155"/>
      <c r="BB42" s="74">
        <v>37</v>
      </c>
      <c r="BC42" s="178">
        <f>ABS(Cálculos!L43-Cálculos!L42)</f>
        <v>7.6523158798194379E-2</v>
      </c>
      <c r="BD42" s="178">
        <f>ABS(Cálculos!AN43-Cálculos!AN42)</f>
        <v>3.32155308548433E-2</v>
      </c>
      <c r="BE42" s="178">
        <f>ABS(Cálculos!BP43-Cálculos!BP42)</f>
        <v>3.2727453668175421E-2</v>
      </c>
      <c r="BF42" s="154"/>
    </row>
    <row r="43" spans="2:58" x14ac:dyDescent="0.35">
      <c r="B43" s="11"/>
      <c r="C43" s="166"/>
      <c r="D43" s="166"/>
      <c r="E43" s="166"/>
      <c r="F43" s="166"/>
      <c r="G43" s="166"/>
      <c r="H43" s="166"/>
      <c r="I43" s="166"/>
      <c r="J43" s="166"/>
      <c r="K43" s="166"/>
      <c r="L43" s="166"/>
      <c r="M43" s="166"/>
      <c r="N43" s="166"/>
      <c r="O43" s="166"/>
      <c r="P43" s="166"/>
      <c r="Q43" s="154"/>
      <c r="Y43" s="155"/>
      <c r="Z43" s="74">
        <f>(Cálculos!C44-0.44)/(MAX(Cálculos!C:C)+0.12)*100</f>
        <v>5.1443598312606147</v>
      </c>
      <c r="AA43" s="156"/>
      <c r="AB43" s="170">
        <f>Cálculos!L89</f>
        <v>1.4911537933679959</v>
      </c>
      <c r="AC43" s="156"/>
      <c r="AD43" s="170">
        <f>Cálculos!AN443</f>
        <v>1.3944553089033063</v>
      </c>
      <c r="AE43" s="156"/>
      <c r="AF43" s="170">
        <f>Cálculos!BP443</f>
        <v>1.3980763142692101</v>
      </c>
      <c r="AG43" s="156"/>
      <c r="AH43" s="170">
        <f>Cálculos!N720</f>
        <v>1.2263670474973989E-3</v>
      </c>
      <c r="AI43" s="156"/>
      <c r="AJ43" s="170">
        <f>Cálculos!AP13</f>
        <v>0</v>
      </c>
      <c r="AK43" s="156"/>
      <c r="AL43" s="170">
        <f>Cálculos!BR22</f>
        <v>0</v>
      </c>
      <c r="AM43" s="154"/>
      <c r="BA43" s="155"/>
      <c r="BB43" s="74">
        <v>38</v>
      </c>
      <c r="BC43" s="178">
        <f>ABS(Cálculos!L44-Cálculos!L43)</f>
        <v>6.7844180061743309E-2</v>
      </c>
      <c r="BD43" s="178">
        <f>ABS(Cálculos!AN44-Cálculos!AN43)</f>
        <v>2.4097892256024545E-2</v>
      </c>
      <c r="BE43" s="178">
        <f>ABS(Cálculos!BP44-Cálculos!BP43)</f>
        <v>2.2158488782876962E-2</v>
      </c>
      <c r="BF43" s="154"/>
    </row>
    <row r="44" spans="2:58" x14ac:dyDescent="0.35">
      <c r="B44" s="11"/>
      <c r="C44" s="166"/>
      <c r="D44" s="166"/>
      <c r="E44" s="166"/>
      <c r="F44" s="166"/>
      <c r="G44" s="166"/>
      <c r="H44" s="166"/>
      <c r="I44" s="166"/>
      <c r="J44" s="166"/>
      <c r="K44" s="166"/>
      <c r="L44" s="166"/>
      <c r="M44" s="166"/>
      <c r="N44" s="166"/>
      <c r="O44" s="166"/>
      <c r="P44" s="166"/>
      <c r="Q44" s="154"/>
      <c r="Y44" s="155"/>
      <c r="Z44" s="74">
        <f>(Cálculos!C45-0.44)/(MAX(Cálculos!C:C)+0.12)*100</f>
        <v>5.2813236180353922</v>
      </c>
      <c r="AA44" s="156"/>
      <c r="AB44" s="170">
        <f>Cálculos!L457</f>
        <v>1.4832385598541971</v>
      </c>
      <c r="AC44" s="156"/>
      <c r="AD44" s="170">
        <f>Cálculos!AN93</f>
        <v>1.3879137498816501</v>
      </c>
      <c r="AE44" s="156"/>
      <c r="AF44" s="170">
        <f>Cálculos!BP93</f>
        <v>1.3942498565396038</v>
      </c>
      <c r="AG44" s="156"/>
      <c r="AH44" s="170">
        <f>Cálculos!N59</f>
        <v>9.9921065807026315E-4</v>
      </c>
      <c r="AI44" s="156"/>
      <c r="AJ44" s="170">
        <f>Cálculos!AP14</f>
        <v>0</v>
      </c>
      <c r="AK44" s="156"/>
      <c r="AL44" s="170">
        <f>Cálculos!BR23</f>
        <v>0</v>
      </c>
      <c r="AM44" s="154"/>
      <c r="BA44" s="155"/>
      <c r="BB44" s="74">
        <v>39</v>
      </c>
      <c r="BC44" s="178">
        <f>ABS(Cálculos!L45-Cálculos!L44)</f>
        <v>2.3530038647465612E-2</v>
      </c>
      <c r="BD44" s="178">
        <f>ABS(Cálculos!AN45-Cálculos!AN44)</f>
        <v>2.2925446496353863E-2</v>
      </c>
      <c r="BE44" s="178">
        <f>ABS(Cálculos!BP45-Cálculos!BP44)</f>
        <v>2.1055550393883182E-2</v>
      </c>
      <c r="BF44" s="154"/>
    </row>
    <row r="45" spans="2:58" x14ac:dyDescent="0.35">
      <c r="B45" s="11"/>
      <c r="C45" s="166"/>
      <c r="D45" s="166"/>
      <c r="E45" s="166"/>
      <c r="F45" s="166"/>
      <c r="G45" s="166"/>
      <c r="H45" s="166"/>
      <c r="I45" s="166"/>
      <c r="J45" s="166"/>
      <c r="K45" s="166"/>
      <c r="L45" s="166"/>
      <c r="M45" s="166"/>
      <c r="N45" s="166"/>
      <c r="O45" s="166"/>
      <c r="P45" s="166"/>
      <c r="Q45" s="154"/>
      <c r="Y45" s="155"/>
      <c r="Z45" s="74">
        <f>(Cálculos!C46-0.44)/(MAX(Cálculos!C:C)+0.12)*100</f>
        <v>5.4182874048101679</v>
      </c>
      <c r="AA45" s="156"/>
      <c r="AB45" s="170">
        <f>Cálculos!L77</f>
        <v>1.482260441102224</v>
      </c>
      <c r="AC45" s="156"/>
      <c r="AD45" s="170">
        <f>Cálculos!AN435</f>
        <v>1.3871984959095376</v>
      </c>
      <c r="AE45" s="156"/>
      <c r="AF45" s="170">
        <f>Cálculos!BP435</f>
        <v>1.3851533894146946</v>
      </c>
      <c r="AG45" s="156"/>
      <c r="AH45" s="170">
        <f>Cálculos!N424</f>
        <v>9.9921065807026315E-4</v>
      </c>
      <c r="AI45" s="156"/>
      <c r="AJ45" s="170">
        <f>Cálculos!AP15</f>
        <v>0</v>
      </c>
      <c r="AK45" s="156"/>
      <c r="AL45" s="170">
        <f>Cálculos!BR24</f>
        <v>0</v>
      </c>
      <c r="AM45" s="154"/>
      <c r="BA45" s="155"/>
      <c r="BB45" s="74">
        <v>40</v>
      </c>
      <c r="BC45" s="178">
        <f>ABS(Cálculos!L46-Cálculos!L45)</f>
        <v>0.25149162110985201</v>
      </c>
      <c r="BD45" s="178">
        <f>ABS(Cálculos!AN46-Cálculos!AN45)</f>
        <v>5.890434485043472E-2</v>
      </c>
      <c r="BE45" s="178">
        <f>ABS(Cálculos!BP46-Cálculos!BP45)</f>
        <v>5.7302188078248939E-2</v>
      </c>
      <c r="BF45" s="154"/>
    </row>
    <row r="46" spans="2:58" x14ac:dyDescent="0.35">
      <c r="B46" s="11"/>
      <c r="C46" s="166"/>
      <c r="D46" s="166"/>
      <c r="E46" s="166"/>
      <c r="F46" s="166"/>
      <c r="G46" s="166"/>
      <c r="H46" s="166"/>
      <c r="I46" s="166"/>
      <c r="J46" s="166"/>
      <c r="K46" s="166"/>
      <c r="L46" s="166"/>
      <c r="M46" s="166"/>
      <c r="N46" s="166"/>
      <c r="O46" s="166"/>
      <c r="P46" s="166"/>
      <c r="Q46" s="154"/>
      <c r="Y46" s="155"/>
      <c r="Z46" s="74">
        <f>(Cálculos!C47-0.44)/(MAX(Cálculos!C:C)+0.12)*100</f>
        <v>5.5552511915849454</v>
      </c>
      <c r="AA46" s="156"/>
      <c r="AB46" s="170">
        <f>Cálculos!L87</f>
        <v>1.476938906016245</v>
      </c>
      <c r="AC46" s="156"/>
      <c r="AD46" s="170">
        <f>Cálculos!AN462</f>
        <v>1.385096771578477</v>
      </c>
      <c r="AE46" s="156"/>
      <c r="AF46" s="170">
        <f>Cálculos!BP463</f>
        <v>1.3797862183695795</v>
      </c>
      <c r="AG46" s="156"/>
      <c r="AH46" s="170">
        <f>Cálculos!N54</f>
        <v>7.1308077183984914E-4</v>
      </c>
      <c r="AI46" s="156"/>
      <c r="AJ46" s="170">
        <f>Cálculos!AP16</f>
        <v>0</v>
      </c>
      <c r="AK46" s="156"/>
      <c r="AL46" s="170">
        <f>Cálculos!BR25</f>
        <v>0</v>
      </c>
      <c r="AM46" s="154"/>
      <c r="BA46" s="155"/>
      <c r="BB46" s="74">
        <v>41</v>
      </c>
      <c r="BC46" s="178">
        <f>ABS(Cálculos!L47-Cálculos!L46)</f>
        <v>1.9236458264307834</v>
      </c>
      <c r="BD46" s="178">
        <f>ABS(Cálculos!AN47-Cálculos!AN46)</f>
        <v>9.0651374322339606E-2</v>
      </c>
      <c r="BE46" s="178">
        <f>ABS(Cálculos!BP47-Cálculos!BP46)</f>
        <v>0.50844019348659319</v>
      </c>
      <c r="BF46" s="154"/>
    </row>
    <row r="47" spans="2:58" x14ac:dyDescent="0.35">
      <c r="B47" s="11"/>
      <c r="C47" s="166"/>
      <c r="D47" s="166"/>
      <c r="E47" s="166"/>
      <c r="F47" s="166"/>
      <c r="G47" s="166"/>
      <c r="H47" s="166"/>
      <c r="I47" s="166"/>
      <c r="J47" s="166"/>
      <c r="K47" s="166"/>
      <c r="L47" s="166"/>
      <c r="M47" s="166"/>
      <c r="N47" s="166"/>
      <c r="O47" s="166"/>
      <c r="P47" s="166"/>
      <c r="Q47" s="154"/>
      <c r="Y47" s="155"/>
      <c r="Z47" s="74">
        <f>(Cálculos!C48-0.44)/(MAX(Cálculos!C:C)+0.12)*100</f>
        <v>5.692214978359722</v>
      </c>
      <c r="AA47" s="156"/>
      <c r="AB47" s="170">
        <f>Cálculos!L424</f>
        <v>1.465657259088049</v>
      </c>
      <c r="AC47" s="156"/>
      <c r="AD47" s="170">
        <f>Cálculos!AN444</f>
        <v>1.3681375349389637</v>
      </c>
      <c r="AE47" s="156"/>
      <c r="AF47" s="170">
        <f>Cálculos!BP444</f>
        <v>1.3736033803294332</v>
      </c>
      <c r="AG47" s="156"/>
      <c r="AH47" s="170">
        <f>Cálculos!N83</f>
        <v>7.1308077183984914E-4</v>
      </c>
      <c r="AI47" s="156"/>
      <c r="AJ47" s="170">
        <f>Cálculos!AP17</f>
        <v>0</v>
      </c>
      <c r="AK47" s="156"/>
      <c r="AL47" s="170">
        <f>Cálculos!BR26</f>
        <v>0</v>
      </c>
      <c r="AM47" s="154"/>
      <c r="BA47" s="155"/>
      <c r="BB47" s="74">
        <v>42</v>
      </c>
      <c r="BC47" s="178">
        <f>ABS(Cálculos!L48-Cálculos!L47)</f>
        <v>2.0484346823070938</v>
      </c>
      <c r="BD47" s="178">
        <f>ABS(Cálculos!AN48-Cálculos!AN47)</f>
        <v>2.3713145441092154E-2</v>
      </c>
      <c r="BE47" s="178">
        <f>ABS(Cálculos!BP48-Cálculos!BP47)</f>
        <v>0.44234208097213423</v>
      </c>
      <c r="BF47" s="154"/>
    </row>
    <row r="48" spans="2:58" x14ac:dyDescent="0.35">
      <c r="B48" s="11"/>
      <c r="C48" s="166"/>
      <c r="D48" s="166"/>
      <c r="E48" s="166"/>
      <c r="F48" s="166"/>
      <c r="G48" s="166"/>
      <c r="H48" s="166"/>
      <c r="I48" s="166"/>
      <c r="J48" s="166"/>
      <c r="K48" s="166"/>
      <c r="L48" s="166"/>
      <c r="M48" s="166"/>
      <c r="N48" s="166"/>
      <c r="O48" s="166"/>
      <c r="P48" s="166"/>
      <c r="Q48" s="154"/>
      <c r="Y48" s="155"/>
      <c r="Z48" s="74">
        <f>(Cálculos!C49-0.44)/(MAX(Cálculos!C:C)+0.12)*100</f>
        <v>5.8291787651344986</v>
      </c>
      <c r="AA48" s="156"/>
      <c r="AB48" s="170">
        <f>Cálculos!L90</f>
        <v>1.4641618299910002</v>
      </c>
      <c r="AC48" s="156"/>
      <c r="AD48" s="170">
        <f>Cálculos!AN94</f>
        <v>1.3637593405199504</v>
      </c>
      <c r="AE48" s="156"/>
      <c r="AF48" s="170">
        <f>Cálculos!BP94</f>
        <v>1.3717726563282138</v>
      </c>
      <c r="AG48" s="156"/>
      <c r="AH48" s="170">
        <f>Cálculos!N419</f>
        <v>7.1308077183984914E-4</v>
      </c>
      <c r="AI48" s="156"/>
      <c r="AJ48" s="170">
        <f>Cálculos!AP18</f>
        <v>0</v>
      </c>
      <c r="AK48" s="156"/>
      <c r="AL48" s="170">
        <f>Cálculos!BR27</f>
        <v>0</v>
      </c>
      <c r="AM48" s="154"/>
      <c r="BA48" s="155"/>
      <c r="BB48" s="74">
        <v>43</v>
      </c>
      <c r="BC48" s="178">
        <f>ABS(Cálculos!L49-Cálculos!L48)</f>
        <v>1.6536257879931182E-2</v>
      </c>
      <c r="BD48" s="178">
        <f>ABS(Cálculos!AN49-Cálculos!AN48)</f>
        <v>1.6620120398566085E-2</v>
      </c>
      <c r="BE48" s="178">
        <f>ABS(Cálculos!BP49-Cálculos!BP48)</f>
        <v>1.6905130244618261E-2</v>
      </c>
      <c r="BF48" s="154"/>
    </row>
    <row r="49" spans="2:58" x14ac:dyDescent="0.35">
      <c r="B49" s="11"/>
      <c r="C49" s="166"/>
      <c r="D49" s="166"/>
      <c r="E49" s="166"/>
      <c r="F49" s="166"/>
      <c r="G49" s="166"/>
      <c r="H49" s="166"/>
      <c r="I49" s="166"/>
      <c r="J49" s="166"/>
      <c r="K49" s="166"/>
      <c r="L49" s="166"/>
      <c r="M49" s="166"/>
      <c r="N49" s="166"/>
      <c r="O49" s="166"/>
      <c r="P49" s="166"/>
      <c r="Q49" s="154"/>
      <c r="Y49" s="155"/>
      <c r="Z49" s="74">
        <f>(Cálculos!C50-0.44)/(MAX(Cálculos!C:C)+0.12)*100</f>
        <v>5.9661425519092752</v>
      </c>
      <c r="AA49" s="156"/>
      <c r="AB49" s="170">
        <f>Cálculos!L458</f>
        <v>1.4574149666447385</v>
      </c>
      <c r="AC49" s="156"/>
      <c r="AD49" s="170">
        <f>Cálculos!AN463</f>
        <v>1.3615113810228507</v>
      </c>
      <c r="AE49" s="156"/>
      <c r="AF49" s="170">
        <f>Cálculos!BP469</f>
        <v>1.3709714941291178</v>
      </c>
      <c r="AG49" s="156"/>
      <c r="AH49" s="170">
        <f>Cálculos!N448</f>
        <v>7.1308077183984914E-4</v>
      </c>
      <c r="AI49" s="156"/>
      <c r="AJ49" s="170">
        <f>Cálculos!AP19</f>
        <v>0</v>
      </c>
      <c r="AK49" s="156"/>
      <c r="AL49" s="170">
        <f>Cálculos!BR28</f>
        <v>0</v>
      </c>
      <c r="AM49" s="154"/>
      <c r="BA49" s="155"/>
      <c r="BB49" s="74">
        <v>44</v>
      </c>
      <c r="BC49" s="178">
        <f>ABS(Cálculos!L50-Cálculos!L49)</f>
        <v>0.19077364647685358</v>
      </c>
      <c r="BD49" s="178">
        <f>ABS(Cálculos!AN50-Cálculos!AN49)</f>
        <v>3.4756454476990273E-2</v>
      </c>
      <c r="BE49" s="178">
        <f>ABS(Cálculos!BP50-Cálculos!BP49)</f>
        <v>3.4251110317599309E-2</v>
      </c>
      <c r="BF49" s="154"/>
    </row>
    <row r="50" spans="2:58" x14ac:dyDescent="0.35">
      <c r="B50" s="11"/>
      <c r="C50" s="166"/>
      <c r="D50" s="166"/>
      <c r="E50" s="166"/>
      <c r="F50" s="166"/>
      <c r="G50" s="166"/>
      <c r="H50" s="166"/>
      <c r="I50" s="166"/>
      <c r="J50" s="166"/>
      <c r="K50" s="166"/>
      <c r="L50" s="166"/>
      <c r="M50" s="166"/>
      <c r="N50" s="166"/>
      <c r="O50" s="166"/>
      <c r="P50" s="166"/>
      <c r="Q50" s="154"/>
      <c r="Y50" s="155"/>
      <c r="Z50" s="74">
        <f>(Cálculos!C51-0.44)/(MAX(Cálculos!C:C)+0.12)*100</f>
        <v>6.1031063386840518</v>
      </c>
      <c r="AA50" s="156"/>
      <c r="AB50" s="170">
        <f>Cálculos!L51</f>
        <v>1.4502286951401395</v>
      </c>
      <c r="AC50" s="156"/>
      <c r="AD50" s="170">
        <f>Cálculos!AN424</f>
        <v>1.3608336771299787</v>
      </c>
      <c r="AE50" s="156"/>
      <c r="AF50" s="170">
        <f>Cálculos!BP447</f>
        <v>1.3650655373080156</v>
      </c>
      <c r="AG50" s="156"/>
      <c r="AH50" s="170">
        <f>Cálculos!N124</f>
        <v>6.7136378936624708E-4</v>
      </c>
      <c r="AI50" s="156"/>
      <c r="AJ50" s="170">
        <f>Cálculos!AP20</f>
        <v>0</v>
      </c>
      <c r="AK50" s="156"/>
      <c r="AL50" s="170">
        <f>Cálculos!BR29</f>
        <v>0</v>
      </c>
      <c r="AM50" s="154"/>
      <c r="BA50" s="155"/>
      <c r="BB50" s="74">
        <v>45</v>
      </c>
      <c r="BC50" s="178">
        <f>ABS(Cálculos!L51-Cálculos!L50)</f>
        <v>0.37874627556373563</v>
      </c>
      <c r="BD50" s="178">
        <f>ABS(Cálculos!AN51-Cálculos!AN50)</f>
        <v>5.1697262972768554E-2</v>
      </c>
      <c r="BE50" s="178">
        <f>ABS(Cálculos!BP51-Cálculos!BP50)</f>
        <v>0.74610199670196198</v>
      </c>
      <c r="BF50" s="154"/>
    </row>
    <row r="51" spans="2:58" x14ac:dyDescent="0.35">
      <c r="B51" s="11"/>
      <c r="C51" s="166"/>
      <c r="D51" s="166"/>
      <c r="E51" s="166"/>
      <c r="F51" s="166"/>
      <c r="G51" s="166"/>
      <c r="H51" s="166"/>
      <c r="I51" s="166"/>
      <c r="J51" s="166"/>
      <c r="K51" s="166"/>
      <c r="L51" s="166"/>
      <c r="M51" s="166"/>
      <c r="N51" s="166"/>
      <c r="O51" s="166"/>
      <c r="P51" s="166"/>
      <c r="Q51" s="154"/>
      <c r="Y51" s="155"/>
      <c r="Z51" s="74">
        <f>(Cálculos!C52-0.44)/(MAX(Cálculos!C:C)+0.12)*100</f>
        <v>6.2400701254588293</v>
      </c>
      <c r="AA51" s="156"/>
      <c r="AB51" s="170">
        <f>Cálculos!L124</f>
        <v>1.4422070280915085</v>
      </c>
      <c r="AC51" s="156"/>
      <c r="AD51" s="170">
        <f>Cálculos!AN436</f>
        <v>1.3603539494628887</v>
      </c>
      <c r="AE51" s="156"/>
      <c r="AF51" s="170">
        <f>Cálculos!BP436</f>
        <v>1.3602198023929637</v>
      </c>
      <c r="AG51" s="156"/>
      <c r="AH51" s="170">
        <f>Cálculos!N489</f>
        <v>6.7136378936624708E-4</v>
      </c>
      <c r="AI51" s="156"/>
      <c r="AJ51" s="170">
        <f>Cálculos!AP21</f>
        <v>0</v>
      </c>
      <c r="AK51" s="156"/>
      <c r="AL51" s="170">
        <f>Cálculos!BR30</f>
        <v>0</v>
      </c>
      <c r="AM51" s="154"/>
      <c r="BA51" s="155"/>
      <c r="BB51" s="74">
        <v>46</v>
      </c>
      <c r="BC51" s="178">
        <f>ABS(Cálculos!L52-Cálculos!L51)</f>
        <v>0.68207049147428012</v>
      </c>
      <c r="BD51" s="178">
        <f>ABS(Cálculos!AN52-Cálculos!AN51)</f>
        <v>1.0812152565918081</v>
      </c>
      <c r="BE51" s="178">
        <f>ABS(Cálculos!BP52-Cálculos!BP51)</f>
        <v>1.2402227716168253</v>
      </c>
      <c r="BF51" s="154"/>
    </row>
    <row r="52" spans="2:58" x14ac:dyDescent="0.35">
      <c r="B52" s="11"/>
      <c r="C52" s="166"/>
      <c r="D52" s="166"/>
      <c r="E52" s="166"/>
      <c r="F52" s="166"/>
      <c r="G52" s="166"/>
      <c r="H52" s="166"/>
      <c r="I52" s="166"/>
      <c r="J52" s="166"/>
      <c r="K52" s="166"/>
      <c r="L52" s="166"/>
      <c r="M52" s="166"/>
      <c r="N52" s="166"/>
      <c r="O52" s="166"/>
      <c r="P52" s="166"/>
      <c r="Q52" s="154"/>
      <c r="Y52" s="155"/>
      <c r="Z52" s="74">
        <f>(Cálculos!C53-0.44)/(MAX(Cálculos!C:C)+0.12)*100</f>
        <v>6.3770339122336051</v>
      </c>
      <c r="AA52" s="156"/>
      <c r="AB52" s="170">
        <f>Cálculos!L91</f>
        <v>1.4377861621926185</v>
      </c>
      <c r="AC52" s="156"/>
      <c r="AD52" s="170">
        <f>Cálculos!AN427</f>
        <v>1.3580298931532275</v>
      </c>
      <c r="AE52" s="156"/>
      <c r="AF52" s="170">
        <f>Cálculos!BP446</f>
        <v>1.3581508218799883</v>
      </c>
      <c r="AG52" s="156"/>
      <c r="AH52" s="170">
        <f>Cálculos!N46</f>
        <v>5.5582578240115908E-4</v>
      </c>
      <c r="AI52" s="156"/>
      <c r="AJ52" s="170">
        <f>Cálculos!AP22</f>
        <v>0</v>
      </c>
      <c r="AK52" s="156"/>
      <c r="AL52" s="170">
        <f>Cálculos!BR31</f>
        <v>0</v>
      </c>
      <c r="AM52" s="154"/>
      <c r="BA52" s="155"/>
      <c r="BB52" s="74">
        <v>47</v>
      </c>
      <c r="BC52" s="178">
        <f>ABS(Cálculos!L53-Cálculos!L52)</f>
        <v>1.1187057688594777</v>
      </c>
      <c r="BD52" s="178">
        <f>ABS(Cálculos!AN53-Cálculos!AN52)</f>
        <v>1.0353501908472471</v>
      </c>
      <c r="BE52" s="178">
        <f>ABS(Cálculos!BP53-Cálculos!BP52)</f>
        <v>1.8899221124138867</v>
      </c>
      <c r="BF52" s="154"/>
    </row>
    <row r="53" spans="2:58" x14ac:dyDescent="0.35">
      <c r="B53" s="11"/>
      <c r="C53" s="166"/>
      <c r="D53" s="166"/>
      <c r="E53" s="166"/>
      <c r="F53" s="166"/>
      <c r="G53" s="166"/>
      <c r="H53" s="166"/>
      <c r="I53" s="166"/>
      <c r="J53" s="166"/>
      <c r="K53" s="166"/>
      <c r="L53" s="166"/>
      <c r="M53" s="166"/>
      <c r="N53" s="166"/>
      <c r="O53" s="166"/>
      <c r="P53" s="166"/>
      <c r="Q53" s="154"/>
      <c r="Y53" s="155"/>
      <c r="Z53" s="74">
        <f>(Cálculos!C54-0.44)/(MAX(Cálculos!C:C)+0.12)*100</f>
        <v>6.5139976990083825</v>
      </c>
      <c r="AA53" s="156"/>
      <c r="AB53" s="170">
        <f>Cálculos!L459</f>
        <v>1.4321862301426842</v>
      </c>
      <c r="AC53" s="156"/>
      <c r="AD53" s="170">
        <f>Cálculos!AN447</f>
        <v>1.3571298213563574</v>
      </c>
      <c r="AE53" s="156"/>
      <c r="AF53" s="170">
        <f>Cálculos!BP464</f>
        <v>1.357947656206421</v>
      </c>
      <c r="AG53" s="156"/>
      <c r="AH53" s="170">
        <f>Cálculos!N411</f>
        <v>5.5582578240115908E-4</v>
      </c>
      <c r="AI53" s="156"/>
      <c r="AJ53" s="170">
        <f>Cálculos!AP23</f>
        <v>0</v>
      </c>
      <c r="AK53" s="156"/>
      <c r="AL53" s="170">
        <f>Cálculos!BR32</f>
        <v>0</v>
      </c>
      <c r="AM53" s="154"/>
      <c r="BA53" s="155"/>
      <c r="BB53" s="74">
        <v>48</v>
      </c>
      <c r="BC53" s="178">
        <f>ABS(Cálculos!L54-Cálculos!L53)</f>
        <v>0.2802903695811938</v>
      </c>
      <c r="BD53" s="178">
        <f>ABS(Cálculos!AN54-Cálculos!AN53)</f>
        <v>0.26543919185100973</v>
      </c>
      <c r="BE53" s="178">
        <f>ABS(Cálculos!BP54-Cálculos!BP53)</f>
        <v>0.15620409839911154</v>
      </c>
      <c r="BF53" s="154"/>
    </row>
    <row r="54" spans="2:58" x14ac:dyDescent="0.35">
      <c r="B54" s="11"/>
      <c r="C54" s="166"/>
      <c r="D54" s="166"/>
      <c r="E54" s="166"/>
      <c r="F54" s="166"/>
      <c r="G54" s="166"/>
      <c r="H54" s="166"/>
      <c r="I54" s="166"/>
      <c r="J54" s="166"/>
      <c r="K54" s="166"/>
      <c r="L54" s="166"/>
      <c r="M54" s="166"/>
      <c r="N54" s="166"/>
      <c r="O54" s="166"/>
      <c r="P54" s="166"/>
      <c r="Q54" s="154"/>
      <c r="Y54" s="155"/>
      <c r="Z54" s="74">
        <f>(Cálculos!C55-0.44)/(MAX(Cálculos!C:C)+0.12)*100</f>
        <v>6.6509614857831592</v>
      </c>
      <c r="AA54" s="156"/>
      <c r="AB54" s="170">
        <f>Cálculos!L92</f>
        <v>1.4118957681548634</v>
      </c>
      <c r="AC54" s="156"/>
      <c r="AD54" s="170">
        <f>Cálculos!AN446</f>
        <v>1.3505791823035509</v>
      </c>
      <c r="AE54" s="156"/>
      <c r="AF54" s="170">
        <f>Cálculos!BP95</f>
        <v>1.3492945672252501</v>
      </c>
      <c r="AG54" s="156"/>
      <c r="AH54" s="170">
        <f>Cálculos!N29</f>
        <v>5.2041333814724963E-4</v>
      </c>
      <c r="AI54" s="156"/>
      <c r="AJ54" s="170">
        <f>Cálculos!AP24</f>
        <v>0</v>
      </c>
      <c r="AK54" s="156"/>
      <c r="AL54" s="170">
        <f>Cálculos!BR33</f>
        <v>0</v>
      </c>
      <c r="AM54" s="154"/>
      <c r="BA54" s="155"/>
      <c r="BB54" s="74">
        <v>49</v>
      </c>
      <c r="BC54" s="178">
        <f>ABS(Cálculos!L55-Cálculos!L54)</f>
        <v>0.25746063092064908</v>
      </c>
      <c r="BD54" s="178">
        <f>ABS(Cálculos!AN55-Cálculos!AN54)</f>
        <v>0.24228295642521913</v>
      </c>
      <c r="BE54" s="178">
        <f>ABS(Cálculos!BP55-Cálculos!BP54)</f>
        <v>0.13213702976099917</v>
      </c>
      <c r="BF54" s="154"/>
    </row>
    <row r="55" spans="2:58" x14ac:dyDescent="0.35">
      <c r="B55" s="11"/>
      <c r="C55" s="166"/>
      <c r="D55" s="166"/>
      <c r="E55" s="166"/>
      <c r="F55" s="166"/>
      <c r="G55" s="166"/>
      <c r="H55" s="166"/>
      <c r="I55" s="166"/>
      <c r="J55" s="166"/>
      <c r="K55" s="166"/>
      <c r="L55" s="166"/>
      <c r="M55" s="166"/>
      <c r="N55" s="166"/>
      <c r="O55" s="166"/>
      <c r="P55" s="166"/>
      <c r="Q55" s="154"/>
      <c r="Y55" s="155"/>
      <c r="Z55" s="74">
        <f>(Cálculos!C56-0.44)/(MAX(Cálculos!C:C)+0.12)*100</f>
        <v>6.7879252725579358</v>
      </c>
      <c r="AA55" s="156"/>
      <c r="AB55" s="170">
        <f>Cálculos!L460</f>
        <v>1.4069833294159309</v>
      </c>
      <c r="AC55" s="156"/>
      <c r="AD55" s="170">
        <f>Cálculos!AN428</f>
        <v>1.3501833251512214</v>
      </c>
      <c r="AE55" s="156"/>
      <c r="AF55" s="170">
        <f>Cálculos!BP445</f>
        <v>1.3492503307213575</v>
      </c>
      <c r="AG55" s="156"/>
      <c r="AH55" s="170">
        <f>Cálculos!N394</f>
        <v>5.2041333814724963E-4</v>
      </c>
      <c r="AI55" s="156"/>
      <c r="AJ55" s="170">
        <f>Cálculos!AP25</f>
        <v>0</v>
      </c>
      <c r="AK55" s="156"/>
      <c r="AL55" s="170">
        <f>Cálculos!BR34</f>
        <v>0</v>
      </c>
      <c r="AM55" s="154"/>
      <c r="BA55" s="155"/>
      <c r="BB55" s="74">
        <v>50</v>
      </c>
      <c r="BC55" s="178">
        <f>ABS(Cálculos!L56-Cálculos!L55)</f>
        <v>2.4549312533928225E-2</v>
      </c>
      <c r="BD55" s="178">
        <f>ABS(Cálculos!AN56-Cálculos!AN55)</f>
        <v>2.3889483513913179E-2</v>
      </c>
      <c r="BE55" s="178">
        <f>ABS(Cálculos!BP56-Cálculos!BP55)</f>
        <v>2.1949903102251644E-2</v>
      </c>
      <c r="BF55" s="154"/>
    </row>
    <row r="56" spans="2:58" x14ac:dyDescent="0.35">
      <c r="B56" s="11"/>
      <c r="C56" s="166"/>
      <c r="D56" s="166"/>
      <c r="E56" s="166"/>
      <c r="F56" s="166"/>
      <c r="G56" s="166"/>
      <c r="H56" s="166"/>
      <c r="I56" s="166"/>
      <c r="J56" s="166"/>
      <c r="K56" s="166"/>
      <c r="L56" s="166"/>
      <c r="M56" s="166"/>
      <c r="N56" s="166"/>
      <c r="O56" s="166"/>
      <c r="P56" s="166"/>
      <c r="Q56" s="154"/>
      <c r="Y56" s="155"/>
      <c r="Z56" s="74">
        <f>(Cálculos!C57-0.44)/(MAX(Cálculos!C:C)+0.12)*100</f>
        <v>6.9248890593327133</v>
      </c>
      <c r="AA56" s="156"/>
      <c r="AB56" s="170">
        <f>Cálculos!L419</f>
        <v>1.3867251482585539</v>
      </c>
      <c r="AC56" s="156"/>
      <c r="AD56" s="170">
        <f>Cálculos!AN469</f>
        <v>1.3490010164874049</v>
      </c>
      <c r="AE56" s="156"/>
      <c r="AF56" s="170">
        <f>Cálculos!BP470</f>
        <v>1.3492211087300072</v>
      </c>
      <c r="AG56" s="156"/>
      <c r="AH56" s="170">
        <f>Cálculos!N88</f>
        <v>5.2041333814724963E-4</v>
      </c>
      <c r="AI56" s="156"/>
      <c r="AJ56" s="170">
        <f>Cálculos!AP26</f>
        <v>0</v>
      </c>
      <c r="AK56" s="156"/>
      <c r="AL56" s="170">
        <f>Cálculos!BR35</f>
        <v>0</v>
      </c>
      <c r="AM56" s="154"/>
      <c r="BA56" s="155"/>
      <c r="BB56" s="74">
        <v>51</v>
      </c>
      <c r="BC56" s="178">
        <f>ABS(Cálculos!L57-Cálculos!L56)</f>
        <v>2.4632159675862075E-2</v>
      </c>
      <c r="BD56" s="178">
        <f>ABS(Cálculos!AN57-Cálculos!AN56)</f>
        <v>2.3974567872290686E-2</v>
      </c>
      <c r="BE56" s="178">
        <f>ABS(Cálculos!BP57-Cálculos!BP56)</f>
        <v>2.2053536689184527E-2</v>
      </c>
      <c r="BF56" s="154"/>
    </row>
    <row r="57" spans="2:58" x14ac:dyDescent="0.35">
      <c r="B57" s="11"/>
      <c r="C57" s="166"/>
      <c r="D57" s="166"/>
      <c r="E57" s="166"/>
      <c r="F57" s="166"/>
      <c r="G57" s="166"/>
      <c r="H57" s="166"/>
      <c r="I57" s="166"/>
      <c r="J57" s="166"/>
      <c r="K57" s="166"/>
      <c r="L57" s="166"/>
      <c r="M57" s="166"/>
      <c r="N57" s="166"/>
      <c r="O57" s="166"/>
      <c r="P57" s="166"/>
      <c r="Q57" s="154"/>
      <c r="Y57" s="155"/>
      <c r="Z57" s="74">
        <f>(Cálculos!C58-0.44)/(MAX(Cálculos!C:C)+0.12)*100</f>
        <v>7.0618528461074899</v>
      </c>
      <c r="AA57" s="156"/>
      <c r="AB57" s="170">
        <f>Cálculos!L93</f>
        <v>1.3865649756046028</v>
      </c>
      <c r="AC57" s="156"/>
      <c r="AD57" s="170">
        <f>Cálculos!AN445</f>
        <v>1.3419663047540682</v>
      </c>
      <c r="AE57" s="156"/>
      <c r="AF57" s="170">
        <f>Cálculos!BP468</f>
        <v>1.3446328499779454</v>
      </c>
      <c r="AG57" s="156"/>
      <c r="AH57" s="170">
        <f>Cálculos!N453</f>
        <v>5.2041333814724963E-4</v>
      </c>
      <c r="AI57" s="156"/>
      <c r="AJ57" s="170">
        <f>Cálculos!AP27</f>
        <v>0</v>
      </c>
      <c r="AK57" s="156"/>
      <c r="AL57" s="170">
        <f>Cálculos!BR36</f>
        <v>0</v>
      </c>
      <c r="AM57" s="154"/>
      <c r="BA57" s="155"/>
      <c r="BB57" s="74">
        <v>52</v>
      </c>
      <c r="BC57" s="178">
        <f>ABS(Cálculos!L58-Cálculos!L57)</f>
        <v>5.7114704453902876E-2</v>
      </c>
      <c r="BD57" s="178">
        <f>ABS(Cálculos!AN58-Cálculos!AN57)</f>
        <v>4.2830377492509619E-2</v>
      </c>
      <c r="BE57" s="178">
        <f>ABS(Cálculos!BP58-Cálculos!BP57)</f>
        <v>4.1842274172337213E-2</v>
      </c>
      <c r="BF57" s="154"/>
    </row>
    <row r="58" spans="2:58" x14ac:dyDescent="0.35">
      <c r="B58" s="11"/>
      <c r="C58" s="166"/>
      <c r="D58" s="166"/>
      <c r="E58" s="166"/>
      <c r="F58" s="166"/>
      <c r="G58" s="166"/>
      <c r="H58" s="166"/>
      <c r="I58" s="166"/>
      <c r="J58" s="166"/>
      <c r="K58" s="166"/>
      <c r="L58" s="166"/>
      <c r="M58" s="166"/>
      <c r="N58" s="166"/>
      <c r="O58" s="166"/>
      <c r="P58" s="166"/>
      <c r="Q58" s="154"/>
      <c r="Y58" s="155"/>
      <c r="Z58" s="74">
        <f>(Cálculos!C59-0.44)/(MAX(Cálculos!C:C)+0.12)*100</f>
        <v>7.1988166328822656</v>
      </c>
      <c r="AA58" s="156"/>
      <c r="AB58" s="170">
        <f>Cálculos!L461</f>
        <v>1.3824073610481</v>
      </c>
      <c r="AC58" s="156"/>
      <c r="AD58" s="170">
        <f>Cálculos!AN437</f>
        <v>1.3418786670067557</v>
      </c>
      <c r="AE58" s="156"/>
      <c r="AF58" s="170">
        <f>Cálculos!BP437</f>
        <v>1.343271096306287</v>
      </c>
      <c r="AG58" s="156"/>
      <c r="AH58" s="170">
        <f>Cálculos!N77</f>
        <v>4.5405130098797008E-4</v>
      </c>
      <c r="AI58" s="156"/>
      <c r="AJ58" s="170">
        <f>Cálculos!AP28</f>
        <v>0</v>
      </c>
      <c r="AK58" s="156"/>
      <c r="AL58" s="170">
        <f>Cálculos!BR37</f>
        <v>0</v>
      </c>
      <c r="AM58" s="154"/>
      <c r="BA58" s="155"/>
      <c r="BB58" s="74">
        <v>53</v>
      </c>
      <c r="BC58" s="178">
        <f>ABS(Cálculos!L59-Cálculos!L58)</f>
        <v>0.33162202708666255</v>
      </c>
      <c r="BD58" s="178">
        <f>ABS(Cálculos!AN59-Cálculos!AN58)</f>
        <v>0.21452688416783117</v>
      </c>
      <c r="BE58" s="178">
        <f>ABS(Cálculos!BP59-Cálculos!BP58)</f>
        <v>4.6160383930675675E-2</v>
      </c>
      <c r="BF58" s="154"/>
    </row>
    <row r="59" spans="2:58" x14ac:dyDescent="0.35">
      <c r="B59" s="11"/>
      <c r="C59" s="166"/>
      <c r="D59" s="166"/>
      <c r="E59" s="166"/>
      <c r="F59" s="166"/>
      <c r="G59" s="166"/>
      <c r="H59" s="166"/>
      <c r="I59" s="166"/>
      <c r="J59" s="166"/>
      <c r="K59" s="166"/>
      <c r="L59" s="166"/>
      <c r="M59" s="166"/>
      <c r="N59" s="166"/>
      <c r="O59" s="166"/>
      <c r="P59" s="166"/>
      <c r="Q59" s="154"/>
      <c r="Y59" s="155"/>
      <c r="Z59" s="74">
        <f>(Cálculos!C60-0.44)/(MAX(Cálculos!C:C)+0.12)*100</f>
        <v>7.3357804196570422</v>
      </c>
      <c r="AA59" s="156"/>
      <c r="AB59" s="170">
        <f>Cálculos!L59</f>
        <v>1.3759784157462618</v>
      </c>
      <c r="AC59" s="156"/>
      <c r="AD59" s="170">
        <f>Cálculos!AN95</f>
        <v>1.3396242962782714</v>
      </c>
      <c r="AE59" s="156"/>
      <c r="AF59" s="170">
        <f>Cálculos!BP465</f>
        <v>1.3430533375991123</v>
      </c>
      <c r="AG59" s="156"/>
      <c r="AH59" s="170">
        <f>Cálculos!N442</f>
        <v>4.5405130098797008E-4</v>
      </c>
      <c r="AI59" s="156"/>
      <c r="AJ59" s="170">
        <f>Cálculos!AP29</f>
        <v>0</v>
      </c>
      <c r="AK59" s="156"/>
      <c r="AL59" s="170">
        <f>Cálculos!BR38</f>
        <v>0</v>
      </c>
      <c r="AM59" s="154"/>
      <c r="BA59" s="155"/>
      <c r="BB59" s="74">
        <v>54</v>
      </c>
      <c r="BC59" s="178">
        <f>ABS(Cálculos!L60-Cálculos!L59)</f>
        <v>1.6230200781644917</v>
      </c>
      <c r="BD59" s="178">
        <f>ABS(Cálculos!AN60-Cálculos!AN59)</f>
        <v>2.6384034497353546</v>
      </c>
      <c r="BE59" s="178">
        <f>ABS(Cálculos!BP60-Cálculos!BP59)</f>
        <v>2.8486963735237838</v>
      </c>
      <c r="BF59" s="154"/>
    </row>
    <row r="60" spans="2:58" x14ac:dyDescent="0.35">
      <c r="B60" s="155"/>
      <c r="C60" s="166"/>
      <c r="D60" s="166"/>
      <c r="E60" s="166"/>
      <c r="F60" s="166"/>
      <c r="G60" s="166"/>
      <c r="H60" s="166"/>
      <c r="I60" s="166"/>
      <c r="J60" s="166"/>
      <c r="K60" s="166"/>
      <c r="L60" s="166"/>
      <c r="M60" s="166"/>
      <c r="N60" s="166"/>
      <c r="O60" s="166"/>
      <c r="P60" s="166"/>
      <c r="Q60" s="154"/>
      <c r="Y60" s="155"/>
      <c r="Z60" s="74">
        <f>(Cálculos!C61-0.44)/(MAX(Cálculos!C:C)+0.12)*100</f>
        <v>7.4727442064318197</v>
      </c>
      <c r="AA60" s="156"/>
      <c r="AB60" s="170">
        <f>Cálculos!L427</f>
        <v>1.3701135817758532</v>
      </c>
      <c r="AC60" s="156"/>
      <c r="AD60" s="170">
        <f>Cálculos!AN464</f>
        <v>1.3381766393159638</v>
      </c>
      <c r="AE60" s="156"/>
      <c r="AF60" s="170">
        <f>Cálculos!BP489</f>
        <v>1.3368903711602389</v>
      </c>
      <c r="AG60" s="156"/>
      <c r="AH60" s="170">
        <f>Cálculos!N50</f>
        <v>4.230391812535708E-4</v>
      </c>
      <c r="AI60" s="156"/>
      <c r="AJ60" s="170">
        <f>Cálculos!AP30</f>
        <v>0</v>
      </c>
      <c r="AK60" s="156"/>
      <c r="AL60" s="170">
        <f>Cálculos!BR39</f>
        <v>0</v>
      </c>
      <c r="AM60" s="154"/>
      <c r="BA60" s="155"/>
      <c r="BB60" s="74">
        <v>55</v>
      </c>
      <c r="BC60" s="178">
        <f>ABS(Cálculos!L61-Cálculos!L60)</f>
        <v>1.8390048705945425</v>
      </c>
      <c r="BD60" s="178">
        <f>ABS(Cálculos!AN61-Cálculos!AN60)</f>
        <v>2.7241446091601587</v>
      </c>
      <c r="BE60" s="178">
        <f>ABS(Cálculos!BP61-Cálculos!BP60)</f>
        <v>2.768690652882591</v>
      </c>
      <c r="BF60" s="154"/>
    </row>
    <row r="61" spans="2:58" x14ac:dyDescent="0.35">
      <c r="B61" s="155"/>
      <c r="C61" s="166"/>
      <c r="D61" s="166"/>
      <c r="E61" s="166"/>
      <c r="F61" s="166"/>
      <c r="G61" s="166"/>
      <c r="H61" s="166"/>
      <c r="I61" s="166"/>
      <c r="J61" s="166"/>
      <c r="K61" s="166"/>
      <c r="L61" s="166"/>
      <c r="M61" s="166"/>
      <c r="N61" s="166"/>
      <c r="O61" s="166"/>
      <c r="P61" s="166"/>
      <c r="Q61" s="154"/>
      <c r="Y61" s="155"/>
      <c r="Z61" s="74">
        <f>(Cálculos!C62-0.44)/(MAX(Cálculos!C:C)+0.12)*100</f>
        <v>7.6097079932065963</v>
      </c>
      <c r="AA61" s="156"/>
      <c r="AB61" s="170">
        <f>Cálculos!L443</f>
        <v>1.369599036826489</v>
      </c>
      <c r="AC61" s="156"/>
      <c r="AD61" s="170">
        <f>Cálculos!AN470</f>
        <v>1.3258474296521321</v>
      </c>
      <c r="AE61" s="156"/>
      <c r="AF61" s="170">
        <f>Cálculos!BP466</f>
        <v>1.333876713358183</v>
      </c>
      <c r="AG61" s="156"/>
      <c r="AH61" s="170">
        <f>Cálculos!N415</f>
        <v>4.230391812535708E-4</v>
      </c>
      <c r="AI61" s="156"/>
      <c r="AJ61" s="170">
        <f>Cálculos!AP31</f>
        <v>0</v>
      </c>
      <c r="AK61" s="156"/>
      <c r="AL61" s="170">
        <f>Cálculos!BR40</f>
        <v>0</v>
      </c>
      <c r="AM61" s="154"/>
      <c r="BA61" s="155"/>
      <c r="BB61" s="74">
        <v>56</v>
      </c>
      <c r="BC61" s="178">
        <f>ABS(Cálculos!L62-Cálculos!L61)</f>
        <v>0.12228667902657775</v>
      </c>
      <c r="BD61" s="178">
        <f>ABS(Cálculos!AN62-Cálculos!AN61)</f>
        <v>8.5395847333475938E-2</v>
      </c>
      <c r="BE61" s="178">
        <f>ABS(Cálculos!BP62-Cálculos!BP61)</f>
        <v>2.7522061373382423E-2</v>
      </c>
      <c r="BF61" s="154"/>
    </row>
    <row r="62" spans="2:58" x14ac:dyDescent="0.35">
      <c r="B62" s="155"/>
      <c r="C62" s="166"/>
      <c r="D62" s="166"/>
      <c r="E62" s="166"/>
      <c r="F62" s="166"/>
      <c r="G62" s="166"/>
      <c r="H62" s="166"/>
      <c r="I62" s="166"/>
      <c r="J62" s="166"/>
      <c r="K62" s="166"/>
      <c r="L62" s="166"/>
      <c r="M62" s="166"/>
      <c r="N62" s="166"/>
      <c r="O62" s="166"/>
      <c r="P62" s="166"/>
      <c r="Q62" s="154"/>
      <c r="Y62" s="155"/>
      <c r="Z62" s="74">
        <f>(Cálculos!C63-0.44)/(MAX(Cálculos!C:C)+0.12)*100</f>
        <v>7.7466717799813729</v>
      </c>
      <c r="AA62" s="156"/>
      <c r="AB62" s="170">
        <f>Cálculos!L435</f>
        <v>1.3629636830816585</v>
      </c>
      <c r="AC62" s="156"/>
      <c r="AD62" s="170">
        <f>Cálculos!AN468</f>
        <v>1.3218833420047564</v>
      </c>
      <c r="AE62" s="156"/>
      <c r="AF62" s="170">
        <f>Cálculos!BP96</f>
        <v>1.3273846127537143</v>
      </c>
      <c r="AG62" s="156"/>
      <c r="AH62" s="170">
        <f>Cálculos!N206</f>
        <v>3.3830315085443152E-4</v>
      </c>
      <c r="AI62" s="156"/>
      <c r="AJ62" s="170">
        <f>Cálculos!AP32</f>
        <v>0</v>
      </c>
      <c r="AK62" s="156"/>
      <c r="AL62" s="170">
        <f>Cálculos!BR41</f>
        <v>0</v>
      </c>
      <c r="AM62" s="154"/>
      <c r="BA62" s="155"/>
      <c r="BB62" s="74">
        <v>57</v>
      </c>
      <c r="BC62" s="178">
        <f>ABS(Cálculos!L63-Cálculos!L62)</f>
        <v>4.3262724986044887E-2</v>
      </c>
      <c r="BD62" s="178">
        <f>ABS(Cálculos!AN63-Cálculos!AN62)</f>
        <v>7.0383724865630271E-3</v>
      </c>
      <c r="BE62" s="178">
        <f>ABS(Cálculos!BP63-Cálculos!BP62)</f>
        <v>2.101552496730319E-2</v>
      </c>
      <c r="BF62" s="154"/>
    </row>
    <row r="63" spans="2:58" x14ac:dyDescent="0.35">
      <c r="B63" s="155"/>
      <c r="C63" s="166"/>
      <c r="D63" s="166"/>
      <c r="E63" s="166"/>
      <c r="F63" s="166"/>
      <c r="G63" s="166"/>
      <c r="H63" s="166"/>
      <c r="I63" s="166"/>
      <c r="J63" s="166"/>
      <c r="K63" s="166"/>
      <c r="L63" s="166"/>
      <c r="M63" s="166"/>
      <c r="N63" s="166"/>
      <c r="O63" s="166"/>
      <c r="P63" s="166"/>
      <c r="Q63" s="154"/>
      <c r="Y63" s="155"/>
      <c r="Z63" s="74">
        <f>(Cálculos!C64-0.44)/(MAX(Cálculos!C:C)+0.12)*100</f>
        <v>7.8836355667561504</v>
      </c>
      <c r="AA63" s="156"/>
      <c r="AB63" s="170">
        <f>Cálculos!L94</f>
        <v>1.3618256357389444</v>
      </c>
      <c r="AC63" s="156"/>
      <c r="AD63" s="170">
        <f>Cálculos!AN465</f>
        <v>1.3217200172454275</v>
      </c>
      <c r="AE63" s="156"/>
      <c r="AF63" s="170">
        <f>Cálculos!BP471</f>
        <v>1.3271956401587002</v>
      </c>
      <c r="AG63" s="156"/>
      <c r="AH63" s="170">
        <f>Cálculos!N571</f>
        <v>3.3830315085443152E-4</v>
      </c>
      <c r="AI63" s="156"/>
      <c r="AJ63" s="170">
        <f>Cálculos!AP33</f>
        <v>0</v>
      </c>
      <c r="AK63" s="156"/>
      <c r="AL63" s="170">
        <f>Cálculos!BR42</f>
        <v>0</v>
      </c>
      <c r="AM63" s="154"/>
      <c r="BA63" s="155"/>
      <c r="BB63" s="74">
        <v>58</v>
      </c>
      <c r="BC63" s="178">
        <f>ABS(Cálculos!L64-Cálculos!L63)</f>
        <v>4.9170350326578127E-2</v>
      </c>
      <c r="BD63" s="178">
        <f>ABS(Cálculos!AN64-Cálculos!AN63)</f>
        <v>4.8023201198886811E-2</v>
      </c>
      <c r="BE63" s="178">
        <f>ABS(Cálculos!BP64-Cálculos!BP63)</f>
        <v>1.6848301929051068E-2</v>
      </c>
      <c r="BF63" s="154"/>
    </row>
    <row r="64" spans="2:58" x14ac:dyDescent="0.35">
      <c r="B64" s="155"/>
      <c r="C64" s="166"/>
      <c r="D64" s="166"/>
      <c r="E64" s="166"/>
      <c r="F64" s="166"/>
      <c r="G64" s="166"/>
      <c r="H64" s="166"/>
      <c r="I64" s="166"/>
      <c r="J64" s="166"/>
      <c r="K64" s="166"/>
      <c r="L64" s="166"/>
      <c r="M64" s="166"/>
      <c r="N64" s="166"/>
      <c r="O64" s="166"/>
      <c r="P64" s="166"/>
      <c r="Q64" s="154"/>
      <c r="Y64" s="155"/>
      <c r="Z64" s="74">
        <f>(Cálculos!C65-0.44)/(MAX(Cálculos!C:C)+0.12)*100</f>
        <v>8.0205993535309279</v>
      </c>
      <c r="AA64" s="156"/>
      <c r="AB64" s="170">
        <f>Cálculos!L391</f>
        <v>1.3602521902943501</v>
      </c>
      <c r="AC64" s="156"/>
      <c r="AD64" s="170">
        <f>Cálculos!AN96</f>
        <v>1.3161016851499063</v>
      </c>
      <c r="AE64" s="156"/>
      <c r="AF64" s="170">
        <f>Cálculos!BP467</f>
        <v>1.3257970322626904</v>
      </c>
      <c r="AG64" s="156"/>
      <c r="AH64" s="170">
        <f>Cálculos!N62</f>
        <v>2.228679058083635E-4</v>
      </c>
      <c r="AI64" s="156"/>
      <c r="AJ64" s="170">
        <f>Cálculos!AP34</f>
        <v>0</v>
      </c>
      <c r="AK64" s="156"/>
      <c r="AL64" s="170">
        <f>Cálculos!BR43</f>
        <v>0</v>
      </c>
      <c r="AM64" s="154"/>
      <c r="BA64" s="155"/>
      <c r="BB64" s="74">
        <v>59</v>
      </c>
      <c r="BC64" s="178">
        <f>ABS(Cálculos!L65-Cálculos!L64)</f>
        <v>2.705090422344103E-2</v>
      </c>
      <c r="BD64" s="178">
        <f>ABS(Cálculos!AN65-Cálculos!AN64)</f>
        <v>2.6376133347237207E-2</v>
      </c>
      <c r="BE64" s="178">
        <f>ABS(Cálculos!BP65-Cálculos!BP64)</f>
        <v>2.4387756661993221E-2</v>
      </c>
      <c r="BF64" s="154"/>
    </row>
    <row r="65" spans="2:58" x14ac:dyDescent="0.35">
      <c r="B65" s="155"/>
      <c r="C65" s="166"/>
      <c r="D65" s="166"/>
      <c r="E65" s="166"/>
      <c r="F65" s="166"/>
      <c r="G65" s="166"/>
      <c r="H65" s="166"/>
      <c r="I65" s="166"/>
      <c r="J65" s="166"/>
      <c r="K65" s="166"/>
      <c r="L65" s="166"/>
      <c r="M65" s="166"/>
      <c r="N65" s="166"/>
      <c r="O65" s="166"/>
      <c r="P65" s="166"/>
      <c r="Q65" s="154"/>
      <c r="Y65" s="155"/>
      <c r="Z65" s="74">
        <f>(Cálculos!C66-0.44)/(MAX(Cálculos!C:C)+0.12)*100</f>
        <v>8.1575631403057027</v>
      </c>
      <c r="AA65" s="156"/>
      <c r="AB65" s="170">
        <f>Cálculos!L462</f>
        <v>1.3585666697414689</v>
      </c>
      <c r="AC65" s="156"/>
      <c r="AD65" s="170">
        <f>Cálculos!AN438</f>
        <v>1.3156317750296003</v>
      </c>
      <c r="AE65" s="156"/>
      <c r="AF65" s="170">
        <f>Cálculos!BP438</f>
        <v>1.318870869801827</v>
      </c>
      <c r="AG65" s="156"/>
      <c r="AH65" s="170">
        <f>Cálculos!N427</f>
        <v>2.228679058083635E-4</v>
      </c>
      <c r="AI65" s="156"/>
      <c r="AJ65" s="170">
        <f>Cálculos!AP35</f>
        <v>0</v>
      </c>
      <c r="AK65" s="156"/>
      <c r="AL65" s="170">
        <f>Cálculos!BR44</f>
        <v>0</v>
      </c>
      <c r="AM65" s="154"/>
      <c r="BA65" s="155"/>
      <c r="BB65" s="74">
        <v>60</v>
      </c>
      <c r="BC65" s="178">
        <f>ABS(Cálculos!L66-Cálculos!L65)</f>
        <v>2.9594314260525056E-2</v>
      </c>
      <c r="BD65" s="178">
        <f>ABS(Cálculos!AN66-Cálculos!AN65)</f>
        <v>2.7964078869887832E-2</v>
      </c>
      <c r="BE65" s="178">
        <f>ABS(Cálculos!BP66-Cálculos!BP65)</f>
        <v>2.7637733355593497E-2</v>
      </c>
      <c r="BF65" s="154"/>
    </row>
    <row r="66" spans="2:58" x14ac:dyDescent="0.35">
      <c r="B66" s="155"/>
      <c r="C66" s="166"/>
      <c r="D66" s="166"/>
      <c r="E66" s="166"/>
      <c r="F66" s="166"/>
      <c r="G66" s="166"/>
      <c r="H66" s="166"/>
      <c r="I66" s="166"/>
      <c r="J66" s="166"/>
      <c r="K66" s="166"/>
      <c r="L66" s="166"/>
      <c r="M66" s="166"/>
      <c r="N66" s="166"/>
      <c r="O66" s="166"/>
      <c r="P66" s="166"/>
      <c r="Q66" s="154"/>
      <c r="Y66" s="155"/>
      <c r="Z66" s="74">
        <f>(Cálculos!C67-0.44)/(MAX(Cálculos!C:C)+0.12)*100</f>
        <v>8.2945269270804793</v>
      </c>
      <c r="AA66" s="156"/>
      <c r="AB66" s="170">
        <f>Cálculos!L573</f>
        <v>1.3498306889948499</v>
      </c>
      <c r="AC66" s="156"/>
      <c r="AD66" s="170">
        <f>Cálculos!AN433</f>
        <v>1.3138947875980069</v>
      </c>
      <c r="AE66" s="156"/>
      <c r="AF66" s="170">
        <f>Cálculos!BP428</f>
        <v>1.3159082859653974</v>
      </c>
      <c r="AG66" s="156"/>
      <c r="AH66" s="170">
        <f>Cálculos!N13</f>
        <v>1.8499157460925318E-4</v>
      </c>
      <c r="AI66" s="156"/>
      <c r="AJ66" s="170">
        <f>Cálculos!AP36</f>
        <v>0</v>
      </c>
      <c r="AK66" s="156"/>
      <c r="AL66" s="170">
        <f>Cálculos!BR45</f>
        <v>0</v>
      </c>
      <c r="AM66" s="154"/>
      <c r="BA66" s="155"/>
      <c r="BB66" s="74">
        <v>61</v>
      </c>
      <c r="BC66" s="178">
        <f>ABS(Cálculos!L67-Cálculos!L66)</f>
        <v>3.1760848996833513E-3</v>
      </c>
      <c r="BD66" s="178">
        <f>ABS(Cálculos!AN67-Cálculos!AN66)</f>
        <v>1.324774571467735E-3</v>
      </c>
      <c r="BE66" s="178">
        <f>ABS(Cálculos!BP67-Cálculos!BP66)</f>
        <v>4.3314763622825936E-4</v>
      </c>
      <c r="BF66" s="154"/>
    </row>
    <row r="67" spans="2:58" x14ac:dyDescent="0.35">
      <c r="B67" s="155"/>
      <c r="C67" s="166"/>
      <c r="D67" s="166"/>
      <c r="E67" s="166"/>
      <c r="F67" s="166"/>
      <c r="G67" s="166"/>
      <c r="H67" s="166"/>
      <c r="I67" s="166"/>
      <c r="J67" s="166"/>
      <c r="K67" s="166"/>
      <c r="L67" s="166"/>
      <c r="M67" s="166"/>
      <c r="N67" s="166"/>
      <c r="O67" s="166"/>
      <c r="P67" s="166"/>
      <c r="Q67" s="154"/>
      <c r="Y67" s="155"/>
      <c r="Z67" s="74">
        <f>(Cálculos!C68-0.44)/(MAX(Cálculos!C:C)+0.12)*100</f>
        <v>8.4314907138552559</v>
      </c>
      <c r="AA67" s="156"/>
      <c r="AB67" s="170">
        <f>Cálculos!L444</f>
        <v>1.3428255788033945</v>
      </c>
      <c r="AC67" s="156"/>
      <c r="AD67" s="170">
        <f>Cálculos!AN466</f>
        <v>1.3115578937710215</v>
      </c>
      <c r="AE67" s="156"/>
      <c r="AF67" s="170">
        <f>Cálculos!BP490</f>
        <v>1.3155526812997624</v>
      </c>
      <c r="AG67" s="156"/>
      <c r="AH67" s="170">
        <f>Cálculos!N378</f>
        <v>1.8499157460925318E-4</v>
      </c>
      <c r="AI67" s="156"/>
      <c r="AJ67" s="170">
        <f>Cálculos!AP37</f>
        <v>0</v>
      </c>
      <c r="AK67" s="156"/>
      <c r="AL67" s="170">
        <f>Cálculos!BR46</f>
        <v>0</v>
      </c>
      <c r="AM67" s="154"/>
      <c r="BA67" s="155"/>
      <c r="BB67" s="74">
        <v>62</v>
      </c>
      <c r="BC67" s="178">
        <f>ABS(Cálculos!L68-Cálculos!L67)</f>
        <v>2.2490085761432299E-2</v>
      </c>
      <c r="BD67" s="178">
        <f>ABS(Cálculos!AN68-Cálculos!AN67)</f>
        <v>1.542949831273388E-2</v>
      </c>
      <c r="BE67" s="178">
        <f>ABS(Cálculos!BP68-Cálculos!BP67)</f>
        <v>1.5584884338538885E-2</v>
      </c>
      <c r="BF67" s="154"/>
    </row>
    <row r="68" spans="2:58" x14ac:dyDescent="0.35">
      <c r="B68" s="155"/>
      <c r="C68" s="166"/>
      <c r="D68" s="166"/>
      <c r="E68" s="166"/>
      <c r="F68" s="166"/>
      <c r="G68" s="166"/>
      <c r="H68" s="166"/>
      <c r="I68" s="166"/>
      <c r="J68" s="166"/>
      <c r="K68" s="166"/>
      <c r="L68" s="166"/>
      <c r="M68" s="166"/>
      <c r="N68" s="166"/>
      <c r="O68" s="166"/>
      <c r="P68" s="166"/>
      <c r="Q68" s="154"/>
      <c r="Y68" s="155"/>
      <c r="Z68" s="74">
        <f>(Cálculos!C69-0.44)/(MAX(Cálculos!C:C)+0.12)*100</f>
        <v>8.5684545006300343</v>
      </c>
      <c r="AA68" s="156"/>
      <c r="AB68" s="170">
        <f>Cálculos!L95</f>
        <v>1.3371087511390876</v>
      </c>
      <c r="AC68" s="156"/>
      <c r="AD68" s="170">
        <f>Cálculos!AN489</f>
        <v>1.3070419767723682</v>
      </c>
      <c r="AE68" s="156"/>
      <c r="AF68" s="170">
        <f>Cálculos!BP433</f>
        <v>1.3133354091477505</v>
      </c>
      <c r="AG68" s="156"/>
      <c r="AH68" s="170">
        <f>Cálculos!N24</f>
        <v>1.6770663006214273E-4</v>
      </c>
      <c r="AI68" s="156"/>
      <c r="AJ68" s="170">
        <f>Cálculos!AP38</f>
        <v>0</v>
      </c>
      <c r="AK68" s="156"/>
      <c r="AL68" s="170">
        <f>Cálculos!BR48</f>
        <v>0</v>
      </c>
      <c r="AM68" s="154"/>
      <c r="BA68" s="155"/>
      <c r="BB68" s="74">
        <v>63</v>
      </c>
      <c r="BC68" s="178">
        <f>ABS(Cálculos!L69-Cálculos!L68)</f>
        <v>2.0220658207313011</v>
      </c>
      <c r="BD68" s="178">
        <f>ABS(Cálculos!AN69-Cálculos!AN68)</f>
        <v>2.7643017803385499</v>
      </c>
      <c r="BE68" s="178">
        <f>ABS(Cálculos!BP69-Cálculos!BP68)</f>
        <v>2.5718647873958131</v>
      </c>
      <c r="BF68" s="154"/>
    </row>
    <row r="69" spans="2:58" x14ac:dyDescent="0.35">
      <c r="B69" s="155"/>
      <c r="C69" s="166"/>
      <c r="D69" s="166"/>
      <c r="E69" s="166"/>
      <c r="F69" s="166"/>
      <c r="G69" s="166"/>
      <c r="H69" s="166"/>
      <c r="I69" s="166"/>
      <c r="J69" s="166"/>
      <c r="K69" s="166"/>
      <c r="L69" s="166"/>
      <c r="M69" s="166"/>
      <c r="N69" s="166"/>
      <c r="O69" s="166"/>
      <c r="P69" s="166"/>
      <c r="Q69" s="154"/>
      <c r="Y69" s="155"/>
      <c r="Z69" s="74">
        <f>(Cálculos!C70-0.44)/(MAX(Cálculos!C:C)+0.12)*100</f>
        <v>8.7054182874048109</v>
      </c>
      <c r="AA69" s="156"/>
      <c r="AB69" s="170">
        <f>Cálculos!L436</f>
        <v>1.335650998922099</v>
      </c>
      <c r="AC69" s="156"/>
      <c r="AD69" s="170">
        <f>Cálculos!AN83</f>
        <v>1.3050298947586105</v>
      </c>
      <c r="AE69" s="156"/>
      <c r="AF69" s="170">
        <f>Cálculos!BP83</f>
        <v>1.3073336800166089</v>
      </c>
      <c r="AG69" s="156"/>
      <c r="AH69" s="170">
        <f>Cálculos!N389</f>
        <v>1.6770663006214273E-4</v>
      </c>
      <c r="AI69" s="156"/>
      <c r="AJ69" s="170">
        <f>Cálculos!AP39</f>
        <v>0</v>
      </c>
      <c r="AK69" s="156"/>
      <c r="AL69" s="170">
        <f>Cálculos!BR49</f>
        <v>0</v>
      </c>
      <c r="AM69" s="154"/>
      <c r="BA69" s="155"/>
      <c r="BB69" s="74">
        <v>64</v>
      </c>
      <c r="BC69" s="178">
        <f>ABS(Cálculos!L70-Cálculos!L69)</f>
        <v>1.9539021212232781</v>
      </c>
      <c r="BD69" s="178">
        <f>ABS(Cálculos!AN70-Cálculos!AN69)</f>
        <v>2.6894528813097951</v>
      </c>
      <c r="BE69" s="178">
        <f>ABS(Cálculos!BP70-Cálculos!BP69)</f>
        <v>2.4984359194827226</v>
      </c>
      <c r="BF69" s="154"/>
    </row>
    <row r="70" spans="2:58" x14ac:dyDescent="0.35">
      <c r="B70" s="155"/>
      <c r="C70" s="166"/>
      <c r="D70" s="166"/>
      <c r="E70" s="166"/>
      <c r="F70" s="166"/>
      <c r="G70" s="166"/>
      <c r="H70" s="166"/>
      <c r="I70" s="166"/>
      <c r="J70" s="166"/>
      <c r="K70" s="166"/>
      <c r="L70" s="166"/>
      <c r="M70" s="166"/>
      <c r="N70" s="166"/>
      <c r="O70" s="166"/>
      <c r="P70" s="166"/>
      <c r="Q70" s="154"/>
      <c r="Y70" s="155"/>
      <c r="Z70" s="74">
        <f>(Cálculos!C71-0.44)/(MAX(Cálculos!C:C)+0.12)*100</f>
        <v>8.8423820741795875</v>
      </c>
      <c r="AA70" s="156"/>
      <c r="AB70" s="170">
        <f>Cálculos!L463</f>
        <v>1.3345819779586059</v>
      </c>
      <c r="AC70" s="156"/>
      <c r="AD70" s="170">
        <f>Cálculos!AN467</f>
        <v>1.3026162200595994</v>
      </c>
      <c r="AE70" s="156"/>
      <c r="AF70" s="170">
        <f>Cálculos!BP97</f>
        <v>1.3061456521440338</v>
      </c>
      <c r="AG70" s="156"/>
      <c r="AH70" s="170">
        <f>Cálculos!N40</f>
        <v>1.2209076426531886E-4</v>
      </c>
      <c r="AI70" s="156"/>
      <c r="AJ70" s="170">
        <f>Cálculos!AP40</f>
        <v>0</v>
      </c>
      <c r="AK70" s="156"/>
      <c r="AL70" s="170">
        <f>Cálculos!BR50</f>
        <v>0</v>
      </c>
      <c r="AM70" s="154"/>
      <c r="BA70" s="155"/>
      <c r="BB70" s="74">
        <v>65</v>
      </c>
      <c r="BC70" s="178">
        <f>ABS(Cálculos!L71-Cálculos!L70)</f>
        <v>2.6738702680358051E-2</v>
      </c>
      <c r="BD70" s="178">
        <f>ABS(Cálculos!AN71-Cálculos!AN70)</f>
        <v>2.6079946899214557E-2</v>
      </c>
      <c r="BE70" s="178">
        <f>ABS(Cálculos!BP71-Cálculos!BP70)</f>
        <v>2.4136478968024511E-2</v>
      </c>
      <c r="BF70" s="154"/>
    </row>
    <row r="71" spans="2:58" x14ac:dyDescent="0.35">
      <c r="B71" s="155"/>
      <c r="C71" s="166"/>
      <c r="D71" s="166"/>
      <c r="E71" s="166"/>
      <c r="F71" s="166"/>
      <c r="G71" s="166"/>
      <c r="H71" s="166"/>
      <c r="I71" s="166"/>
      <c r="J71" s="166"/>
      <c r="K71" s="166"/>
      <c r="L71" s="166"/>
      <c r="M71" s="166"/>
      <c r="N71" s="166"/>
      <c r="O71" s="166"/>
      <c r="P71" s="166"/>
      <c r="Q71" s="154"/>
      <c r="Y71" s="155"/>
      <c r="Z71" s="74">
        <f>(Cálculos!C72-0.44)/(MAX(Cálculos!C:C)+0.12)*100</f>
        <v>8.9793458609543642</v>
      </c>
      <c r="AA71" s="156"/>
      <c r="AB71" s="170">
        <f>Cálculos!L447</f>
        <v>1.3314438279623644</v>
      </c>
      <c r="AC71" s="156"/>
      <c r="AD71" s="170">
        <f>Cálculos!AN471</f>
        <v>1.3024247813799623</v>
      </c>
      <c r="AE71" s="156"/>
      <c r="AF71" s="170">
        <f>Cálculos!BP472</f>
        <v>1.3056917283349789</v>
      </c>
      <c r="AG71" s="156"/>
      <c r="AH71" s="170">
        <f>Cálculos!N405</f>
        <v>1.2209076426531886E-4</v>
      </c>
      <c r="AI71" s="156"/>
      <c r="AJ71" s="170">
        <f>Cálculos!AP41</f>
        <v>0</v>
      </c>
      <c r="AK71" s="156"/>
      <c r="AL71" s="170">
        <f>Cálculos!BR53</f>
        <v>0</v>
      </c>
      <c r="AM71" s="154"/>
      <c r="BA71" s="155"/>
      <c r="BB71" s="74">
        <v>66</v>
      </c>
      <c r="BC71" s="178">
        <f>ABS(Cálculos!L72-Cálculos!L71)</f>
        <v>1.8250508473297566E-2</v>
      </c>
      <c r="BD71" s="178">
        <f>ABS(Cálculos!AN72-Cálculos!AN71)</f>
        <v>1.7715964383561378E-2</v>
      </c>
      <c r="BE71" s="178">
        <f>ABS(Cálculos!BP72-Cálculos!BP71)</f>
        <v>1.6157104060488425E-2</v>
      </c>
      <c r="BF71" s="154"/>
    </row>
    <row r="72" spans="2:58" x14ac:dyDescent="0.35">
      <c r="B72" s="155"/>
      <c r="C72" s="166"/>
      <c r="D72" s="166"/>
      <c r="E72" s="166"/>
      <c r="F72" s="166"/>
      <c r="G72" s="166"/>
      <c r="H72" s="166"/>
      <c r="I72" s="166"/>
      <c r="J72" s="166"/>
      <c r="K72" s="166"/>
      <c r="L72" s="166"/>
      <c r="M72" s="166"/>
      <c r="N72" s="166"/>
      <c r="O72" s="166"/>
      <c r="P72" s="166"/>
      <c r="Q72" s="154"/>
      <c r="Y72" s="155"/>
      <c r="Z72" s="74">
        <f>(Cálculos!C73-0.44)/(MAX(Cálculos!C:C)+0.12)*100</f>
        <v>9.1163096477291408</v>
      </c>
      <c r="AA72" s="156"/>
      <c r="AB72" s="170">
        <f>Cálculos!L428</f>
        <v>1.3262441480113445</v>
      </c>
      <c r="AC72" s="156"/>
      <c r="AD72" s="170">
        <f>Cálculos!AN429</f>
        <v>1.301357511051102</v>
      </c>
      <c r="AE72" s="156"/>
      <c r="AF72" s="170">
        <f>Cálculos!BP485</f>
        <v>1.3055331629328628</v>
      </c>
      <c r="AG72" s="156"/>
      <c r="AH72" s="170">
        <f>Cálculos!N23</f>
        <v>9.656832549051864E-5</v>
      </c>
      <c r="AI72" s="156"/>
      <c r="AJ72" s="170">
        <f>Cálculos!AP42</f>
        <v>0</v>
      </c>
      <c r="AK72" s="156"/>
      <c r="AL72" s="170">
        <f>Cálculos!BR55</f>
        <v>0</v>
      </c>
      <c r="AM72" s="154"/>
      <c r="BA72" s="155"/>
      <c r="BB72" s="74">
        <v>67</v>
      </c>
      <c r="BC72" s="178">
        <f>ABS(Cálculos!L73-Cálculos!L72)</f>
        <v>2.6137444174052504E-2</v>
      </c>
      <c r="BD72" s="178">
        <f>ABS(Cálculos!AN73-Cálculos!AN72)</f>
        <v>2.5492818897634661E-2</v>
      </c>
      <c r="BE72" s="178">
        <f>ABS(Cálculos!BP73-Cálculos!BP72)</f>
        <v>2.3614092472879822E-2</v>
      </c>
      <c r="BF72" s="154"/>
    </row>
    <row r="73" spans="2:58" x14ac:dyDescent="0.35">
      <c r="B73" s="155"/>
      <c r="C73" s="166"/>
      <c r="D73" s="166"/>
      <c r="E73" s="166"/>
      <c r="F73" s="166"/>
      <c r="G73" s="166"/>
      <c r="H73" s="166"/>
      <c r="I73" s="166"/>
      <c r="J73" s="166"/>
      <c r="K73" s="166"/>
      <c r="L73" s="166"/>
      <c r="M73" s="166"/>
      <c r="N73" s="166"/>
      <c r="O73" s="166"/>
      <c r="P73" s="166"/>
      <c r="Q73" s="154"/>
      <c r="Y73" s="155"/>
      <c r="Z73" s="74">
        <f>(Cálculos!C74-0.44)/(MAX(Cálculos!C:C)+0.12)*100</f>
        <v>9.2532734345039174</v>
      </c>
      <c r="AA73" s="156"/>
      <c r="AB73" s="170">
        <f>Cálculos!L446</f>
        <v>1.3248684693759625</v>
      </c>
      <c r="AC73" s="156"/>
      <c r="AD73" s="170">
        <f>Cálculos!AN431</f>
        <v>1.3013568246325538</v>
      </c>
      <c r="AE73" s="156"/>
      <c r="AF73" s="170">
        <f>Cálculos!BP491</f>
        <v>1.3021477800127268</v>
      </c>
      <c r="AG73" s="156"/>
      <c r="AH73" s="170">
        <f>Cálculos!N388</f>
        <v>9.656832549051864E-5</v>
      </c>
      <c r="AI73" s="156"/>
      <c r="AJ73" s="170">
        <f>Cálculos!AP43</f>
        <v>0</v>
      </c>
      <c r="AK73" s="156"/>
      <c r="AL73" s="170">
        <f>Cálculos!BR56</f>
        <v>0</v>
      </c>
      <c r="AM73" s="154"/>
      <c r="BA73" s="155"/>
      <c r="BB73" s="74">
        <v>68</v>
      </c>
      <c r="BC73" s="178">
        <f>ABS(Cálculos!L74-Cálculos!L73)</f>
        <v>2.5568094587338219E-2</v>
      </c>
      <c r="BD73" s="178">
        <f>ABS(Cálculos!AN74-Cálculos!AN73)</f>
        <v>2.4934217442695417E-2</v>
      </c>
      <c r="BE73" s="178">
        <f>ABS(Cálculos!BP74-Cálculos!BP73)</f>
        <v>2.3099389406702198E-2</v>
      </c>
      <c r="BF73" s="154"/>
    </row>
    <row r="74" spans="2:58" x14ac:dyDescent="0.35">
      <c r="B74" s="155"/>
      <c r="C74" s="166"/>
      <c r="D74" s="166"/>
      <c r="E74" s="166"/>
      <c r="F74" s="166"/>
      <c r="G74" s="166"/>
      <c r="H74" s="166"/>
      <c r="I74" s="166"/>
      <c r="J74" s="166"/>
      <c r="K74" s="166"/>
      <c r="L74" s="166"/>
      <c r="M74" s="166"/>
      <c r="N74" s="166"/>
      <c r="O74" s="166"/>
      <c r="P74" s="166"/>
      <c r="Q74" s="154"/>
      <c r="Y74" s="155"/>
      <c r="Z74" s="74">
        <f>(Cálculos!C75-0.44)/(MAX(Cálculos!C:C)+0.12)*100</f>
        <v>9.390237221278694</v>
      </c>
      <c r="AA74" s="156"/>
      <c r="AB74" s="170">
        <f>Cálculos!L469</f>
        <v>1.3214040873709039</v>
      </c>
      <c r="AC74" s="156"/>
      <c r="AD74" s="170">
        <f>Cálculos!AN432</f>
        <v>1.2992459546945139</v>
      </c>
      <c r="AE74" s="156"/>
      <c r="AF74" s="170">
        <f>Cálculos!BP431</f>
        <v>1.2998170472451274</v>
      </c>
      <c r="AG74" s="156"/>
      <c r="AH74" s="170">
        <f>Cálculos!N43</f>
        <v>8.5180438083168856E-5</v>
      </c>
      <c r="AI74" s="156"/>
      <c r="AJ74" s="170">
        <f>Cálculos!AP44</f>
        <v>0</v>
      </c>
      <c r="AK74" s="156"/>
      <c r="AL74" s="170">
        <f>Cálculos!BR57</f>
        <v>0</v>
      </c>
      <c r="AM74" s="154"/>
      <c r="BA74" s="155"/>
      <c r="BB74" s="74">
        <v>69</v>
      </c>
      <c r="BC74" s="178">
        <f>ABS(Cálculos!L75-Cálculos!L74)</f>
        <v>2.5523937996006385E-2</v>
      </c>
      <c r="BD74" s="178">
        <f>ABS(Cálculos!AN75-Cálculos!AN74)</f>
        <v>2.489372897247355E-2</v>
      </c>
      <c r="BE74" s="178">
        <f>ABS(Cálculos!BP75-Cálculos!BP74)</f>
        <v>2.3081360032174869E-2</v>
      </c>
      <c r="BF74" s="154"/>
    </row>
    <row r="75" spans="2:58" x14ac:dyDescent="0.35">
      <c r="B75" s="155"/>
      <c r="C75" s="166"/>
      <c r="D75" s="166"/>
      <c r="E75" s="166"/>
      <c r="F75" s="166"/>
      <c r="G75" s="166"/>
      <c r="H75" s="166"/>
      <c r="I75" s="166"/>
      <c r="J75" s="166"/>
      <c r="K75" s="166"/>
      <c r="L75" s="166"/>
      <c r="M75" s="166"/>
      <c r="N75" s="166"/>
      <c r="O75" s="166"/>
      <c r="P75" s="166"/>
      <c r="Q75" s="154"/>
      <c r="Y75" s="155"/>
      <c r="Z75" s="74">
        <f>(Cálculos!C76-0.44)/(MAX(Cálculos!C:C)+0.12)*100</f>
        <v>9.5272010080534706</v>
      </c>
      <c r="AA75" s="156"/>
      <c r="AB75" s="170">
        <f>Cálculos!L208</f>
        <v>1.3179038953944029</v>
      </c>
      <c r="AC75" s="156"/>
      <c r="AD75" s="170">
        <f>Cálculos!AN97</f>
        <v>1.2932984464918649</v>
      </c>
      <c r="AE75" s="156"/>
      <c r="AF75" s="170">
        <f>Cálculos!BP432</f>
        <v>1.2985643817975447</v>
      </c>
      <c r="AG75" s="156"/>
      <c r="AH75" s="170">
        <f>Cálculos!N408</f>
        <v>8.5180438083168856E-5</v>
      </c>
      <c r="AI75" s="156"/>
      <c r="AJ75" s="170">
        <f>Cálculos!AP45</f>
        <v>0</v>
      </c>
      <c r="AK75" s="156"/>
      <c r="AL75" s="170">
        <f>Cálculos!BR58</f>
        <v>0</v>
      </c>
      <c r="AM75" s="154"/>
      <c r="BA75" s="155"/>
      <c r="BB75" s="74">
        <v>70</v>
      </c>
      <c r="BC75" s="178">
        <f>ABS(Cálculos!L76-Cálculos!L75)</f>
        <v>1.6787984234954239</v>
      </c>
      <c r="BD75" s="178">
        <f>ABS(Cálculos!AN76-Cálculos!AN75)</f>
        <v>1.9745911680083068</v>
      </c>
      <c r="BE75" s="178">
        <f>ABS(Cálculos!BP76-Cálculos!BP75)</f>
        <v>1.1285729566588218</v>
      </c>
      <c r="BF75" s="154"/>
    </row>
    <row r="76" spans="2:58" x14ac:dyDescent="0.35">
      <c r="B76" s="155"/>
      <c r="C76" s="166"/>
      <c r="D76" s="166"/>
      <c r="E76" s="166"/>
      <c r="F76" s="166"/>
      <c r="G76" s="166"/>
      <c r="H76" s="166"/>
      <c r="I76" s="166"/>
      <c r="J76" s="166"/>
      <c r="K76" s="166"/>
      <c r="L76" s="166"/>
      <c r="M76" s="166"/>
      <c r="N76" s="166"/>
      <c r="O76" s="166"/>
      <c r="P76" s="166"/>
      <c r="Q76" s="154"/>
      <c r="Y76" s="155"/>
      <c r="Z76" s="74">
        <f>(Cálculos!C77-0.44)/(MAX(Cálculos!C:C)+0.12)*100</f>
        <v>9.6641647948282472</v>
      </c>
      <c r="AA76" s="156"/>
      <c r="AB76" s="170">
        <f>Cálculos!L437</f>
        <v>1.3168304737492866</v>
      </c>
      <c r="AC76" s="156"/>
      <c r="AD76" s="170">
        <f>Cálculos!AN439</f>
        <v>1.2899486932706219</v>
      </c>
      <c r="AE76" s="156"/>
      <c r="AF76" s="170">
        <f>Cálculos!BP429</f>
        <v>1.2982232464137202</v>
      </c>
      <c r="AG76" s="156"/>
      <c r="AH76" s="170">
        <f>Cálculos!N16</f>
        <v>7.4666822866310565E-5</v>
      </c>
      <c r="AI76" s="156"/>
      <c r="AJ76" s="170">
        <f>Cálculos!AP46</f>
        <v>0</v>
      </c>
      <c r="AK76" s="156"/>
      <c r="AL76" s="170">
        <f>Cálculos!BR59</f>
        <v>0</v>
      </c>
      <c r="AM76" s="154"/>
      <c r="BA76" s="155"/>
      <c r="BB76" s="74">
        <v>71</v>
      </c>
      <c r="BC76" s="178">
        <f>ABS(Cálculos!L77-Cálculos!L76)</f>
        <v>1.3541876319191688</v>
      </c>
      <c r="BD76" s="178">
        <f>ABS(Cálculos!AN77-Cálculos!AN76)</f>
        <v>1.6124262341607816</v>
      </c>
      <c r="BE76" s="178">
        <f>ABS(Cálculos!BP77-Cálculos!BP76)</f>
        <v>0.67989601015420731</v>
      </c>
      <c r="BF76" s="154"/>
    </row>
    <row r="77" spans="2:58" x14ac:dyDescent="0.35">
      <c r="B77" s="155"/>
      <c r="C77" s="166"/>
      <c r="D77" s="166"/>
      <c r="E77" s="166"/>
      <c r="F77" s="166"/>
      <c r="G77" s="166"/>
      <c r="H77" s="166"/>
      <c r="I77" s="166"/>
      <c r="J77" s="166"/>
      <c r="K77" s="166"/>
      <c r="L77" s="166"/>
      <c r="M77" s="166"/>
      <c r="N77" s="166"/>
      <c r="O77" s="166"/>
      <c r="P77" s="166"/>
      <c r="Q77" s="154"/>
      <c r="Y77" s="155"/>
      <c r="Z77" s="74">
        <f>(Cálculos!C78-0.44)/(MAX(Cálculos!C:C)+0.12)*100</f>
        <v>9.8011285816030238</v>
      </c>
      <c r="AA77" s="156"/>
      <c r="AB77" s="170">
        <f>Cálculos!L445</f>
        <v>1.3162024162786918</v>
      </c>
      <c r="AC77" s="156"/>
      <c r="AD77" s="170">
        <f>Cálculos!AN78</f>
        <v>1.2897351104670052</v>
      </c>
      <c r="AE77" s="156"/>
      <c r="AF77" s="170">
        <f>Cálculos!BP427</f>
        <v>1.2957353185911384</v>
      </c>
      <c r="AG77" s="156"/>
      <c r="AH77" s="170">
        <f>Cálculos!N381</f>
        <v>7.4666822866310565E-5</v>
      </c>
      <c r="AI77" s="156"/>
      <c r="AJ77" s="170">
        <f>Cálculos!AP47</f>
        <v>0</v>
      </c>
      <c r="AK77" s="156"/>
      <c r="AL77" s="170">
        <f>Cálculos!BR61</f>
        <v>0</v>
      </c>
      <c r="AM77" s="154"/>
      <c r="BA77" s="155"/>
      <c r="BB77" s="74">
        <v>72</v>
      </c>
      <c r="BC77" s="178">
        <f>ABS(Cálculos!L78-Cálculos!L77)</f>
        <v>0.19127439143014979</v>
      </c>
      <c r="BD77" s="178">
        <f>ABS(Cálculos!AN78-Cálculos!AN77)</f>
        <v>0.22982050373614049</v>
      </c>
      <c r="BE77" s="178">
        <f>ABS(Cálculos!BP78-Cálculos!BP77)</f>
        <v>0.31944078949631804</v>
      </c>
      <c r="BF77" s="154"/>
    </row>
    <row r="78" spans="2:58" x14ac:dyDescent="0.35">
      <c r="B78" s="155"/>
      <c r="C78" s="166"/>
      <c r="D78" s="166"/>
      <c r="E78" s="166"/>
      <c r="F78" s="166"/>
      <c r="G78" s="166"/>
      <c r="H78" s="166"/>
      <c r="I78" s="166"/>
      <c r="J78" s="166"/>
      <c r="K78" s="166"/>
      <c r="L78" s="166"/>
      <c r="M78" s="166"/>
      <c r="N78" s="166"/>
      <c r="O78" s="166"/>
      <c r="P78" s="166"/>
      <c r="Q78" s="154"/>
      <c r="Y78" s="155"/>
      <c r="Z78" s="74">
        <f>(Cálculos!C79-0.44)/(MAX(Cálculos!C:C)+0.12)*100</f>
        <v>9.9380923683778022</v>
      </c>
      <c r="AA78" s="156"/>
      <c r="AB78" s="170">
        <f>Cálculos!L96</f>
        <v>1.313015441739539</v>
      </c>
      <c r="AC78" s="156"/>
      <c r="AD78" s="170">
        <f>Cálculos!AN490</f>
        <v>1.2845245348338967</v>
      </c>
      <c r="AE78" s="156"/>
      <c r="AF78" s="170">
        <f>Cálculos!BP439</f>
        <v>1.2949907765879551</v>
      </c>
      <c r="AG78" s="156"/>
      <c r="AH78" s="170">
        <f>Cálculos!N293</f>
        <v>5.6138863614343101E-5</v>
      </c>
      <c r="AI78" s="156"/>
      <c r="AJ78" s="170">
        <f>Cálculos!AP48</f>
        <v>0</v>
      </c>
      <c r="AK78" s="156"/>
      <c r="AL78" s="170">
        <f>Cálculos!BR62</f>
        <v>0</v>
      </c>
      <c r="AM78" s="154"/>
      <c r="BA78" s="155"/>
      <c r="BB78" s="74">
        <v>73</v>
      </c>
      <c r="BC78" s="178">
        <f>ABS(Cálculos!L79-Cálculos!L78)</f>
        <v>2.6230438455617122E-2</v>
      </c>
      <c r="BD78" s="178">
        <f>ABS(Cálculos!AN79-Cálculos!AN78)</f>
        <v>2.5594418715809253E-2</v>
      </c>
      <c r="BE78" s="178">
        <f>ABS(Cálculos!BP79-Cálculos!BP78)</f>
        <v>2.3718823770301434E-2</v>
      </c>
      <c r="BF78" s="154"/>
    </row>
    <row r="79" spans="2:58" x14ac:dyDescent="0.35">
      <c r="B79" s="155"/>
      <c r="C79" s="166"/>
      <c r="D79" s="166"/>
      <c r="E79" s="166"/>
      <c r="F79" s="166"/>
      <c r="G79" s="166"/>
      <c r="H79" s="166"/>
      <c r="I79" s="166"/>
      <c r="J79" s="166"/>
      <c r="K79" s="166"/>
      <c r="L79" s="166"/>
      <c r="M79" s="166"/>
      <c r="N79" s="166"/>
      <c r="O79" s="166"/>
      <c r="P79" s="166"/>
      <c r="Q79" s="154"/>
      <c r="Y79" s="155"/>
      <c r="Z79" s="74">
        <f>(Cálculos!C80-0.44)/(MAX(Cálculos!C:C)+0.12)*100</f>
        <v>10.075056155152579</v>
      </c>
      <c r="AA79" s="156"/>
      <c r="AB79" s="170">
        <f>Cálculos!L464</f>
        <v>1.3108529358042318</v>
      </c>
      <c r="AC79" s="156"/>
      <c r="AD79" s="170">
        <f>Cálculos!AN472</f>
        <v>1.2795635132628624</v>
      </c>
      <c r="AE79" s="156"/>
      <c r="AF79" s="170">
        <f>Cálculos!BP47</f>
        <v>1.2929473025405658</v>
      </c>
      <c r="AG79" s="156"/>
      <c r="AH79" s="170">
        <f>Cálculos!N658</f>
        <v>5.6138863614343101E-5</v>
      </c>
      <c r="AI79" s="156"/>
      <c r="AJ79" s="170">
        <f>Cálculos!AP49</f>
        <v>0</v>
      </c>
      <c r="AK79" s="156"/>
      <c r="AL79" s="170">
        <f>Cálculos!BR64</f>
        <v>0</v>
      </c>
      <c r="AM79" s="154"/>
      <c r="BA79" s="155"/>
      <c r="BB79" s="74">
        <v>74</v>
      </c>
      <c r="BC79" s="178">
        <f>ABS(Cálculos!L80-Cálculos!L79)</f>
        <v>2.6083893867365537E-2</v>
      </c>
      <c r="BD79" s="178">
        <f>ABS(Cálculos!AN80-Cálculos!AN79)</f>
        <v>2.545287151604203E-2</v>
      </c>
      <c r="BE79" s="178">
        <f>ABS(Cálculos!BP80-Cálculos!BP79)</f>
        <v>2.3604148458036711E-2</v>
      </c>
      <c r="BF79" s="154"/>
    </row>
    <row r="80" spans="2:58" x14ac:dyDescent="0.35">
      <c r="B80" s="155"/>
      <c r="C80" s="166"/>
      <c r="D80" s="166"/>
      <c r="E80" s="166"/>
      <c r="F80" s="166"/>
      <c r="G80" s="166"/>
      <c r="H80" s="166"/>
      <c r="I80" s="166"/>
      <c r="J80" s="166"/>
      <c r="K80" s="166"/>
      <c r="L80" s="166"/>
      <c r="M80" s="166"/>
      <c r="N80" s="166"/>
      <c r="O80" s="166"/>
      <c r="P80" s="166"/>
      <c r="Q80" s="154"/>
      <c r="Y80" s="155"/>
      <c r="Z80" s="74">
        <f>(Cálculos!C81-0.44)/(MAX(Cálculos!C:C)+0.12)*100</f>
        <v>10.212019941927354</v>
      </c>
      <c r="AA80" s="156"/>
      <c r="AB80" s="170">
        <f>Cálculos!L470</f>
        <v>1.2978673687564022</v>
      </c>
      <c r="AC80" s="156"/>
      <c r="AD80" s="170">
        <f>Cálculos!AN70</f>
        <v>1.2765073569512</v>
      </c>
      <c r="AE80" s="156"/>
      <c r="AF80" s="170">
        <f>Cálculos!BP78</f>
        <v>1.2889037234150944</v>
      </c>
      <c r="AG80" s="156"/>
      <c r="AH80" s="170">
        <f>Cálculos!N63</f>
        <v>5.6138863614343101E-5</v>
      </c>
      <c r="AI80" s="156"/>
      <c r="AJ80" s="170">
        <f>Cálculos!AP50</f>
        <v>0</v>
      </c>
      <c r="AK80" s="156"/>
      <c r="AL80" s="170">
        <f>Cálculos!BR65</f>
        <v>0</v>
      </c>
      <c r="AM80" s="154"/>
      <c r="BA80" s="155"/>
      <c r="BB80" s="74">
        <v>75</v>
      </c>
      <c r="BC80" s="178">
        <f>ABS(Cálculos!L81-Cálculos!L80)</f>
        <v>9.2015967538965349E-3</v>
      </c>
      <c r="BD80" s="178">
        <f>ABS(Cálculos!AN81-Cálculos!AN80)</f>
        <v>9.326274152552827E-3</v>
      </c>
      <c r="BE80" s="178">
        <f>ABS(Cálculos!BP81-Cálculos!BP80)</f>
        <v>9.6442192705583629E-3</v>
      </c>
      <c r="BF80" s="154"/>
    </row>
    <row r="81" spans="2:58" x14ac:dyDescent="0.35">
      <c r="B81" s="155"/>
      <c r="C81" s="166"/>
      <c r="D81" s="166"/>
      <c r="E81" s="166"/>
      <c r="F81" s="166"/>
      <c r="G81" s="166"/>
      <c r="H81" s="166"/>
      <c r="I81" s="166"/>
      <c r="J81" s="166"/>
      <c r="K81" s="166"/>
      <c r="L81" s="166"/>
      <c r="M81" s="166"/>
      <c r="N81" s="166"/>
      <c r="O81" s="166"/>
      <c r="P81" s="166"/>
      <c r="Q81" s="154"/>
      <c r="Y81" s="155"/>
      <c r="Z81" s="74">
        <f>(Cálculos!C82-0.44)/(MAX(Cálculos!C:C)+0.12)*100</f>
        <v>10.34898372870213</v>
      </c>
      <c r="AA81" s="156"/>
      <c r="AB81" s="170">
        <f>Cálculos!L433</f>
        <v>1.2959599513718074</v>
      </c>
      <c r="AC81" s="156"/>
      <c r="AD81" s="170">
        <f>Cálculos!AN485</f>
        <v>1.2751624600393743</v>
      </c>
      <c r="AE81" s="156"/>
      <c r="AF81" s="170">
        <f>Cálculos!BP98</f>
        <v>1.2847459579050315</v>
      </c>
      <c r="AG81" s="156"/>
      <c r="AH81" s="170">
        <f>Cálculos!N428</f>
        <v>5.6138863614343101E-5</v>
      </c>
      <c r="AI81" s="156"/>
      <c r="AJ81" s="170">
        <f>Cálculos!AP51</f>
        <v>0</v>
      </c>
      <c r="AK81" s="156"/>
      <c r="AL81" s="170">
        <f>Cálculos!BR66</f>
        <v>0</v>
      </c>
      <c r="AM81" s="154"/>
      <c r="BA81" s="155"/>
      <c r="BB81" s="74">
        <v>76</v>
      </c>
      <c r="BC81" s="178">
        <f>ABS(Cálculos!L82-Cálculos!L81)</f>
        <v>7.1072029727761166E-3</v>
      </c>
      <c r="BD81" s="178">
        <f>ABS(Cálculos!AN82-Cálculos!AN81)</f>
        <v>7.2591078655859231E-3</v>
      </c>
      <c r="BE81" s="178">
        <f>ABS(Cálculos!BP82-Cálculos!BP81)</f>
        <v>7.6533062346282321E-3</v>
      </c>
      <c r="BF81" s="154"/>
    </row>
    <row r="82" spans="2:58" x14ac:dyDescent="0.35">
      <c r="B82" s="155"/>
      <c r="C82" s="166"/>
      <c r="D82" s="166"/>
      <c r="E82" s="166"/>
      <c r="F82" s="166"/>
      <c r="G82" s="166"/>
      <c r="H82" s="166"/>
      <c r="I82" s="166"/>
      <c r="J82" s="166"/>
      <c r="K82" s="166"/>
      <c r="L82" s="166"/>
      <c r="M82" s="166"/>
      <c r="N82" s="166"/>
      <c r="O82" s="166"/>
      <c r="P82" s="166"/>
      <c r="Q82" s="154"/>
      <c r="Y82" s="155"/>
      <c r="Z82" s="74">
        <f>(Cálculos!C83-0.44)/(MAX(Cálculos!C:C)+0.12)*100</f>
        <v>10.485947515476909</v>
      </c>
      <c r="AA82" s="156"/>
      <c r="AB82" s="170">
        <f>Cálculos!L465</f>
        <v>1.2939757662562983</v>
      </c>
      <c r="AC82" s="156"/>
      <c r="AD82" s="170">
        <f>Cálculos!AN430</f>
        <v>1.2741843088549096</v>
      </c>
      <c r="AE82" s="156"/>
      <c r="AF82" s="170">
        <f>Cálculos!BP486</f>
        <v>1.2843725397431232</v>
      </c>
      <c r="AG82" s="156"/>
      <c r="AH82" s="170">
        <f>Cálculos!N58</f>
        <v>2.296307016230755E-5</v>
      </c>
      <c r="AI82" s="156"/>
      <c r="AJ82" s="170">
        <f>Cálculos!AP53</f>
        <v>0</v>
      </c>
      <c r="AK82" s="156"/>
      <c r="AL82" s="170">
        <f>Cálculos!BR67</f>
        <v>0</v>
      </c>
      <c r="AM82" s="154"/>
      <c r="BA82" s="155"/>
      <c r="BB82" s="74">
        <v>77</v>
      </c>
      <c r="BC82" s="178">
        <f>ABS(Cálculos!L83-Cálculos!L82)</f>
        <v>0.2819793154391852</v>
      </c>
      <c r="BD82" s="178">
        <f>ABS(Cálculos!AN83-Cálculos!AN82)</f>
        <v>4.975669250531789E-2</v>
      </c>
      <c r="BE82" s="178">
        <f>ABS(Cálculos!BP83-Cálculos!BP82)</f>
        <v>4.8455403324666024E-2</v>
      </c>
      <c r="BF82" s="154"/>
    </row>
    <row r="83" spans="2:58" x14ac:dyDescent="0.35">
      <c r="B83" s="155"/>
      <c r="C83" s="166"/>
      <c r="D83" s="166"/>
      <c r="E83" s="166"/>
      <c r="F83" s="166"/>
      <c r="G83" s="166"/>
      <c r="H83" s="166"/>
      <c r="I83" s="166"/>
      <c r="J83" s="166"/>
      <c r="K83" s="166"/>
      <c r="L83" s="166"/>
      <c r="M83" s="166"/>
      <c r="N83" s="166"/>
      <c r="O83" s="166"/>
      <c r="P83" s="166"/>
      <c r="Q83" s="154"/>
      <c r="Y83" s="155"/>
      <c r="Z83" s="74">
        <f>(Cálculos!C84-0.44)/(MAX(Cálculos!C:C)+0.12)*100</f>
        <v>10.622911302251685</v>
      </c>
      <c r="AA83" s="156"/>
      <c r="AB83" s="170">
        <f>Cálculos!L468</f>
        <v>1.2939411634632163</v>
      </c>
      <c r="AC83" s="156"/>
      <c r="AD83" s="170">
        <f>Cálculos!AN54</f>
        <v>1.2741624205863882</v>
      </c>
      <c r="AE83" s="156"/>
      <c r="AF83" s="170">
        <f>Cálculos!BP473</f>
        <v>1.284345106353495</v>
      </c>
      <c r="AG83" s="156"/>
      <c r="AH83" s="170">
        <f>Cálculos!N423</f>
        <v>2.296307016230755E-5</v>
      </c>
      <c r="AI83" s="156"/>
      <c r="AJ83" s="170">
        <f>Cálculos!AP55</f>
        <v>0</v>
      </c>
      <c r="AK83" s="156"/>
      <c r="AL83" s="170">
        <f>Cálculos!BR68</f>
        <v>0</v>
      </c>
      <c r="AM83" s="154"/>
      <c r="BA83" s="155"/>
      <c r="BB83" s="74">
        <v>78</v>
      </c>
      <c r="BC83" s="178">
        <f>ABS(Cálculos!L84-Cálculos!L83)</f>
        <v>2.4129844657995263</v>
      </c>
      <c r="BD83" s="178">
        <f>ABS(Cálculos!AN84-Cálculos!AN83)</f>
        <v>3.9260814917514431</v>
      </c>
      <c r="BE83" s="178">
        <f>ABS(Cálculos!BP84-Cálculos!BP83)</f>
        <v>3.6551614577425982</v>
      </c>
      <c r="BF83" s="154"/>
    </row>
    <row r="84" spans="2:58" x14ac:dyDescent="0.35">
      <c r="B84" s="155"/>
      <c r="C84" s="166"/>
      <c r="D84" s="166"/>
      <c r="E84" s="166"/>
      <c r="F84" s="166"/>
      <c r="G84" s="166"/>
      <c r="H84" s="166"/>
      <c r="I84" s="166"/>
      <c r="J84" s="166"/>
      <c r="K84" s="166"/>
      <c r="L84" s="166"/>
      <c r="M84" s="166"/>
      <c r="N84" s="166"/>
      <c r="O84" s="166"/>
      <c r="P84" s="166"/>
      <c r="Q84" s="154"/>
      <c r="Y84" s="155"/>
      <c r="Z84" s="74">
        <f>(Cálculos!C85-0.44)/(MAX(Cálculos!C:C)+0.12)*100</f>
        <v>10.759875089026462</v>
      </c>
      <c r="AA84" s="156"/>
      <c r="AB84" s="170">
        <f>Cálculos!L54</f>
        <v>1.2938837873361357</v>
      </c>
      <c r="AC84" s="156"/>
      <c r="AD84" s="170">
        <f>Cálculos!AN426</f>
        <v>1.273447862779558</v>
      </c>
      <c r="AE84" s="156"/>
      <c r="AF84" s="170">
        <f>Cálculos!BP419</f>
        <v>1.283300245062621</v>
      </c>
      <c r="AG84" s="156"/>
      <c r="AH84" s="170">
        <f>Cálculos!N367</f>
        <v>2.296307016230755E-5</v>
      </c>
      <c r="AI84" s="156"/>
      <c r="AJ84" s="170">
        <f>Cálculos!AP56</f>
        <v>0</v>
      </c>
      <c r="AK84" s="156"/>
      <c r="AL84" s="170">
        <f>Cálculos!BR70</f>
        <v>0</v>
      </c>
      <c r="AM84" s="154"/>
      <c r="BA84" s="155"/>
      <c r="BB84" s="74">
        <v>79</v>
      </c>
      <c r="BC84" s="178">
        <f>ABS(Cálculos!L85-Cálculos!L84)</f>
        <v>0.20400349644067717</v>
      </c>
      <c r="BD84" s="178">
        <f>ABS(Cálculos!AN85-Cálculos!AN84)</f>
        <v>0.36396573629699525</v>
      </c>
      <c r="BE84" s="178">
        <f>ABS(Cálculos!BP85-Cálculos!BP84)</f>
        <v>0.33495905703890028</v>
      </c>
      <c r="BF84" s="154"/>
    </row>
    <row r="85" spans="2:58" x14ac:dyDescent="0.35">
      <c r="B85" s="155"/>
      <c r="C85" s="166"/>
      <c r="D85" s="166"/>
      <c r="E85" s="166"/>
      <c r="F85" s="166"/>
      <c r="G85" s="166"/>
      <c r="H85" s="166"/>
      <c r="I85" s="166"/>
      <c r="J85" s="166"/>
      <c r="K85" s="166"/>
      <c r="L85" s="166"/>
      <c r="M85" s="166"/>
      <c r="N85" s="166"/>
      <c r="O85" s="166"/>
      <c r="P85" s="166"/>
      <c r="Q85" s="154"/>
      <c r="Y85" s="155"/>
      <c r="Z85" s="74">
        <f>(Cálculos!C86-0.44)/(MAX(Cálculos!C:C)+0.12)*100</f>
        <v>10.896838875801238</v>
      </c>
      <c r="AA85" s="156"/>
      <c r="AB85" s="170">
        <f>Cálculos!L78</f>
        <v>1.2909860496720742</v>
      </c>
      <c r="AC85" s="156"/>
      <c r="AD85" s="170">
        <f>Cálculos!AN98</f>
        <v>1.2703471532856467</v>
      </c>
      <c r="AE85" s="156"/>
      <c r="AF85" s="170">
        <f>Cálculos!BP492</f>
        <v>1.2814709130857647</v>
      </c>
      <c r="AG85" s="156"/>
      <c r="AH85" s="170">
        <f>Cálculos!N732</f>
        <v>2.296307016230755E-5</v>
      </c>
      <c r="AI85" s="156"/>
      <c r="AJ85" s="170">
        <f>Cálculos!AP57</f>
        <v>0</v>
      </c>
      <c r="AK85" s="156"/>
      <c r="AL85" s="170">
        <f>Cálculos!BR71</f>
        <v>0</v>
      </c>
      <c r="AM85" s="154"/>
      <c r="BA85" s="155"/>
      <c r="BB85" s="74">
        <v>80</v>
      </c>
      <c r="BC85" s="178">
        <f>ABS(Cálculos!L86-Cálculos!L85)</f>
        <v>2.2429525579814884</v>
      </c>
      <c r="BD85" s="178">
        <f>ABS(Cálculos!AN86-Cálculos!AN85)</f>
        <v>3.3661807797348708</v>
      </c>
      <c r="BE85" s="178">
        <f>ABS(Cálculos!BP86-Cálculos!BP85)</f>
        <v>3.7999991780503954</v>
      </c>
      <c r="BF85" s="154"/>
    </row>
    <row r="86" spans="2:58" x14ac:dyDescent="0.35">
      <c r="B86" s="155"/>
      <c r="C86" s="166"/>
      <c r="D86" s="166"/>
      <c r="E86" s="166"/>
      <c r="F86" s="166"/>
      <c r="G86" s="166"/>
      <c r="H86" s="166"/>
      <c r="I86" s="166"/>
      <c r="J86" s="166"/>
      <c r="K86" s="166"/>
      <c r="L86" s="166"/>
      <c r="M86" s="166"/>
      <c r="N86" s="166"/>
      <c r="O86" s="166"/>
      <c r="P86" s="166"/>
      <c r="Q86" s="154"/>
      <c r="Y86" s="155"/>
      <c r="Z86" s="74">
        <f>(Cálculos!C87-0.44)/(MAX(Cálculos!C:C)+0.12)*100</f>
        <v>11.033802662576015</v>
      </c>
      <c r="AA86" s="156"/>
      <c r="AB86" s="170">
        <f>Cálculos!L438</f>
        <v>1.2901269502686719</v>
      </c>
      <c r="AC86" s="156"/>
      <c r="AD86" s="170">
        <f>Cálculos!AN491</f>
        <v>1.2703152529848505</v>
      </c>
      <c r="AE86" s="156"/>
      <c r="AF86" s="170">
        <f>Cálculos!BP104</f>
        <v>1.2798027823741494</v>
      </c>
      <c r="AG86" s="156"/>
      <c r="AH86" s="170">
        <f>Cálculos!N357</f>
        <v>1.8336474644532112E-5</v>
      </c>
      <c r="AI86" s="156"/>
      <c r="AJ86" s="170">
        <f>Cálculos!AP58</f>
        <v>0</v>
      </c>
      <c r="AK86" s="156"/>
      <c r="AL86" s="170">
        <f>Cálculos!BR72</f>
        <v>0</v>
      </c>
      <c r="AM86" s="154"/>
      <c r="BA86" s="155"/>
      <c r="BB86" s="74">
        <v>81</v>
      </c>
      <c r="BC86" s="178">
        <f>ABS(Cálculos!L87-Cálculos!L86)</f>
        <v>2.6049337876065337E-2</v>
      </c>
      <c r="BD86" s="178">
        <f>ABS(Cálculos!AN87-Cálculos!AN86)</f>
        <v>2.5430522162994462E-2</v>
      </c>
      <c r="BE86" s="178">
        <f>ABS(Cálculos!BP87-Cálculos!BP86)</f>
        <v>2.3595141032034084E-2</v>
      </c>
      <c r="BF86" s="154"/>
    </row>
    <row r="87" spans="2:58" x14ac:dyDescent="0.35">
      <c r="B87" s="155"/>
      <c r="C87" s="166"/>
      <c r="D87" s="166"/>
      <c r="E87" s="166"/>
      <c r="F87" s="166"/>
      <c r="G87" s="166"/>
      <c r="H87" s="166"/>
      <c r="I87" s="166"/>
      <c r="J87" s="166"/>
      <c r="K87" s="166"/>
      <c r="L87" s="166"/>
      <c r="M87" s="166"/>
      <c r="N87" s="166"/>
      <c r="O87" s="166"/>
      <c r="P87" s="166"/>
      <c r="Q87" s="154"/>
      <c r="Y87" s="155"/>
      <c r="Z87" s="74">
        <f>(Cálculos!C88-0.44)/(MAX(Cálculos!C:C)+0.12)*100</f>
        <v>11.170766449350792</v>
      </c>
      <c r="AA87" s="156"/>
      <c r="AB87" s="170">
        <f>Cálculos!L97</f>
        <v>1.2896540754321646</v>
      </c>
      <c r="AC87" s="156"/>
      <c r="AD87" s="170">
        <f>Cálculos!AN440</f>
        <v>1.2643112727655472</v>
      </c>
      <c r="AE87" s="156"/>
      <c r="AF87" s="170">
        <f>Cálculos!BP487</f>
        <v>1.2750984898879705</v>
      </c>
      <c r="AG87" s="156"/>
      <c r="AH87" s="170">
        <f>Cálculos!N722</f>
        <v>1.8336474644532112E-5</v>
      </c>
      <c r="AI87" s="156"/>
      <c r="AJ87" s="170">
        <f>Cálculos!AP61</f>
        <v>0</v>
      </c>
      <c r="AK87" s="156"/>
      <c r="AL87" s="170">
        <f>Cálculos!BR73</f>
        <v>0</v>
      </c>
      <c r="AM87" s="154"/>
      <c r="BA87" s="155"/>
      <c r="BB87" s="74">
        <v>82</v>
      </c>
      <c r="BC87" s="178">
        <f>ABS(Cálculos!L88-Cálculos!L87)</f>
        <v>0.22511064386289825</v>
      </c>
      <c r="BD87" s="178">
        <f>ABS(Cálculos!AN88-Cálculos!AN87)</f>
        <v>0.17348393861485434</v>
      </c>
      <c r="BE87" s="178">
        <f>ABS(Cálculos!BP88-Cálculos!BP87)</f>
        <v>4.1078844509008228E-2</v>
      </c>
      <c r="BF87" s="154"/>
    </row>
    <row r="88" spans="2:58" ht="15" thickBot="1" x14ac:dyDescent="0.4">
      <c r="B88" s="30"/>
      <c r="C88" s="158"/>
      <c r="D88" s="158"/>
      <c r="E88" s="158"/>
      <c r="F88" s="158"/>
      <c r="G88" s="158"/>
      <c r="H88" s="158"/>
      <c r="I88" s="158"/>
      <c r="J88" s="158"/>
      <c r="K88" s="158"/>
      <c r="L88" s="158"/>
      <c r="M88" s="158"/>
      <c r="N88" s="158"/>
      <c r="O88" s="158"/>
      <c r="P88" s="158"/>
      <c r="Q88" s="159"/>
      <c r="Y88" s="155"/>
      <c r="Z88" s="74">
        <f>(Cálculos!C89-0.44)/(MAX(Cálculos!C:C)+0.12)*100</f>
        <v>11.307730236125568</v>
      </c>
      <c r="AA88" s="156"/>
      <c r="AB88" s="170">
        <f>Cálculos!L466</f>
        <v>1.2835808273022491</v>
      </c>
      <c r="AC88" s="156"/>
      <c r="AD88" s="170">
        <f>Cálculos!AN79</f>
        <v>1.2641406917511959</v>
      </c>
      <c r="AE88" s="156"/>
      <c r="AF88" s="170">
        <f>Cálculos!BP430</f>
        <v>1.2730045318980474</v>
      </c>
      <c r="AG88" s="156"/>
      <c r="AH88" s="170">
        <f>Cálculos!N68</f>
        <v>1.0848818496246935E-5</v>
      </c>
      <c r="AI88" s="156"/>
      <c r="AJ88" s="170">
        <f>Cálculos!AP64</f>
        <v>0</v>
      </c>
      <c r="AK88" s="156"/>
      <c r="AL88" s="170">
        <f>Cálculos!BR74</f>
        <v>0</v>
      </c>
      <c r="AM88" s="154"/>
      <c r="BA88" s="155"/>
      <c r="BB88" s="74">
        <v>83</v>
      </c>
      <c r="BC88" s="178">
        <f>ABS(Cálculos!L89-Cálculos!L88)</f>
        <v>0.21089575651114734</v>
      </c>
      <c r="BD88" s="178">
        <f>ABS(Cálculos!AN89-Cálculos!AN88)</f>
        <v>0.15895941994394502</v>
      </c>
      <c r="BE88" s="178">
        <f>ABS(Cálculos!BP89-Cálculos!BP88)</f>
        <v>2.5678294157333026E-2</v>
      </c>
      <c r="BF88" s="154"/>
    </row>
    <row r="89" spans="2:58" x14ac:dyDescent="0.35">
      <c r="Y89" s="155"/>
      <c r="Z89" s="74">
        <f>(Cálculos!C90-0.44)/(MAX(Cálculos!C:C)+0.12)*100</f>
        <v>11.444694022900345</v>
      </c>
      <c r="AA89" s="156"/>
      <c r="AB89" s="170">
        <f>Cálculos!L62</f>
        <v>1.2822803023427887</v>
      </c>
      <c r="AC89" s="156"/>
      <c r="AD89" s="170">
        <f>Cálculos!AN104</f>
        <v>1.2615504438531082</v>
      </c>
      <c r="AE89" s="156"/>
      <c r="AF89" s="170">
        <f>Cálculos!BP474</f>
        <v>1.2729659945008052</v>
      </c>
      <c r="AG89" s="156"/>
      <c r="AH89" s="170">
        <f>Cálculos!N433</f>
        <v>1.0848818496246935E-5</v>
      </c>
      <c r="AI89" s="156"/>
      <c r="AJ89" s="170">
        <f>Cálculos!AP65</f>
        <v>0</v>
      </c>
      <c r="AK89" s="156"/>
      <c r="AL89" s="170">
        <f>Cálculos!BR75</f>
        <v>0</v>
      </c>
      <c r="AM89" s="154"/>
      <c r="BA89" s="155"/>
      <c r="BB89" s="74">
        <v>84</v>
      </c>
      <c r="BC89" s="178">
        <f>ABS(Cálculos!L90-Cálculos!L89)</f>
        <v>2.699196337699572E-2</v>
      </c>
      <c r="BD89" s="178">
        <f>ABS(Cálculos!AN90-Cálculos!AN89)</f>
        <v>2.6365391064872679E-2</v>
      </c>
      <c r="BE89" s="178">
        <f>ABS(Cálculos!BP90-Cálculos!BP89)</f>
        <v>2.4517354278569936E-2</v>
      </c>
      <c r="BF89" s="154"/>
    </row>
    <row r="90" spans="2:58" x14ac:dyDescent="0.35">
      <c r="Y90" s="155"/>
      <c r="Z90" s="74">
        <f>(Cálculos!C91-0.44)/(MAX(Cálculos!C:C)+0.12)*100</f>
        <v>11.581657809675121</v>
      </c>
      <c r="AA90" s="156"/>
      <c r="AB90" s="170">
        <f>Cálculos!L70</f>
        <v>1.2798683374370217</v>
      </c>
      <c r="AC90" s="156"/>
      <c r="AD90" s="170">
        <f>Cálculos!AN473</f>
        <v>1.2568835947495796</v>
      </c>
      <c r="AE90" s="156"/>
      <c r="AF90" s="170">
        <f>Cálculos!BP440</f>
        <v>1.2711341054637204</v>
      </c>
      <c r="AG90" s="156"/>
      <c r="AH90" s="170">
        <f>Cálculos!N66</f>
        <v>2.0936888998644442E-6</v>
      </c>
      <c r="AI90" s="156"/>
      <c r="AJ90" s="170">
        <f>Cálculos!AP66</f>
        <v>0</v>
      </c>
      <c r="AK90" s="156"/>
      <c r="AL90" s="170">
        <f>Cálculos!BR78</f>
        <v>0</v>
      </c>
      <c r="AM90" s="154"/>
      <c r="BA90" s="155"/>
      <c r="BB90" s="74">
        <v>85</v>
      </c>
      <c r="BC90" s="178">
        <f>ABS(Cálculos!L91-Cálculos!L90)</f>
        <v>2.6375667798381741E-2</v>
      </c>
      <c r="BD90" s="178">
        <f>ABS(Cálculos!AN91-Cálculos!AN90)</f>
        <v>2.5760257112059648E-2</v>
      </c>
      <c r="BE90" s="178">
        <f>ABS(Cálculos!BP91-Cálculos!BP90)</f>
        <v>2.3957479151755168E-2</v>
      </c>
      <c r="BF90" s="154"/>
    </row>
    <row r="91" spans="2:58" x14ac:dyDescent="0.35">
      <c r="Y91" s="155"/>
      <c r="Z91" s="74">
        <f>(Cálculos!C92-0.44)/(MAX(Cálculos!C:C)+0.12)*100</f>
        <v>11.7186215964499</v>
      </c>
      <c r="AA91" s="156"/>
      <c r="AB91" s="170">
        <f>Cálculos!L431</f>
        <v>1.2778221108552656</v>
      </c>
      <c r="AC91" s="156"/>
      <c r="AD91" s="170">
        <f>Cálculos!AN82</f>
        <v>1.2552732022532926</v>
      </c>
      <c r="AE91" s="156"/>
      <c r="AF91" s="170">
        <f>Cálculos!BP70</f>
        <v>1.2697559913470677</v>
      </c>
      <c r="AG91" s="156"/>
      <c r="AH91" s="170">
        <f>Cálculos!N431</f>
        <v>2.0936888998644442E-6</v>
      </c>
      <c r="AI91" s="156"/>
      <c r="AJ91" s="170">
        <f>Cálculos!AP67</f>
        <v>0</v>
      </c>
      <c r="AK91" s="156"/>
      <c r="AL91" s="170">
        <f>Cálculos!BR79</f>
        <v>0</v>
      </c>
      <c r="AM91" s="154"/>
      <c r="BA91" s="155"/>
      <c r="BB91" s="74">
        <v>86</v>
      </c>
      <c r="BC91" s="178">
        <f>ABS(Cálculos!L92-Cálculos!L91)</f>
        <v>2.589039403775506E-2</v>
      </c>
      <c r="BD91" s="178">
        <f>ABS(Cálculos!AN92-Cálculos!AN91)</f>
        <v>2.5284359946668777E-2</v>
      </c>
      <c r="BE91" s="178">
        <f>ABS(Cálculos!BP92-Cálculos!BP91)</f>
        <v>2.3521277851998423E-2</v>
      </c>
      <c r="BF91" s="154"/>
    </row>
    <row r="92" spans="2:58" x14ac:dyDescent="0.35">
      <c r="Y92" s="155"/>
      <c r="Z92" s="74">
        <f>(Cálculos!C93-0.44)/(MAX(Cálculos!C:C)+0.12)*100</f>
        <v>11.855585383224676</v>
      </c>
      <c r="AA92" s="156"/>
      <c r="AB92" s="170">
        <f>Cálculos!L429</f>
        <v>1.2764712797499578</v>
      </c>
      <c r="AC92" s="156"/>
      <c r="AD92" s="170">
        <f>Cálculos!AN486</f>
        <v>1.2528167942122734</v>
      </c>
      <c r="AE92" s="156"/>
      <c r="AF92" s="170">
        <f>Cálculos!BP426</f>
        <v>1.2690616752623145</v>
      </c>
      <c r="AG92" s="156"/>
      <c r="AH92" s="170">
        <f>Cálculos!N73</f>
        <v>0</v>
      </c>
      <c r="AI92" s="156"/>
      <c r="AJ92" s="170">
        <f>Cálculos!AP68</f>
        <v>0</v>
      </c>
      <c r="AK92" s="156"/>
      <c r="AL92" s="170">
        <f>Cálculos!BR80</f>
        <v>0</v>
      </c>
      <c r="AM92" s="154"/>
      <c r="BA92" s="155"/>
      <c r="BB92" s="74">
        <v>87</v>
      </c>
      <c r="BC92" s="178">
        <f>ABS(Cálculos!L93-Cálculos!L92)</f>
        <v>2.5330792550260606E-2</v>
      </c>
      <c r="BD92" s="178">
        <f>ABS(Cálculos!AN93-Cálculos!AN92)</f>
        <v>2.4735108980851184E-2</v>
      </c>
      <c r="BE92" s="178">
        <f>ABS(Cálculos!BP93-Cálculos!BP92)</f>
        <v>2.3014458245425695E-2</v>
      </c>
      <c r="BF92" s="154"/>
    </row>
    <row r="93" spans="2:58" x14ac:dyDescent="0.35">
      <c r="Y93" s="155"/>
      <c r="Z93" s="74">
        <f>(Cálculos!C94-0.44)/(MAX(Cálculos!C:C)+0.12)*100</f>
        <v>11.992549169999453</v>
      </c>
      <c r="AA93" s="156"/>
      <c r="AB93" s="170">
        <f>Cálculos!L467</f>
        <v>1.2744431839252457</v>
      </c>
      <c r="AC93" s="156"/>
      <c r="AD93" s="170">
        <f>Cálculos!AN71</f>
        <v>1.2504274100519854</v>
      </c>
      <c r="AE93" s="156"/>
      <c r="AF93" s="170">
        <f>Cálculos!BP79</f>
        <v>1.265184899644793</v>
      </c>
      <c r="AG93" s="156"/>
      <c r="AH93" s="170">
        <f>Cálculos!N438</f>
        <v>0</v>
      </c>
      <c r="AI93" s="156"/>
      <c r="AJ93" s="170">
        <f>Cálculos!AP70</f>
        <v>0</v>
      </c>
      <c r="AK93" s="156"/>
      <c r="AL93" s="170">
        <f>Cálculos!BR81</f>
        <v>0</v>
      </c>
      <c r="AM93" s="154"/>
      <c r="BA93" s="155"/>
      <c r="BB93" s="74">
        <v>88</v>
      </c>
      <c r="BC93" s="178">
        <f>ABS(Cálculos!L94-Cálculos!L93)</f>
        <v>2.473933986565835E-2</v>
      </c>
      <c r="BD93" s="178">
        <f>ABS(Cálculos!AN94-Cálculos!AN93)</f>
        <v>2.4154409361699658E-2</v>
      </c>
      <c r="BE93" s="178">
        <f>ABS(Cálculos!BP94-Cálculos!BP93)</f>
        <v>2.2477200211389992E-2</v>
      </c>
      <c r="BF93" s="154"/>
    </row>
    <row r="94" spans="2:58" x14ac:dyDescent="0.35">
      <c r="Y94" s="155"/>
      <c r="Z94" s="74">
        <f>(Cálculos!C95-0.44)/(MAX(Cálculos!C:C)+0.12)*100</f>
        <v>12.129512956774228</v>
      </c>
      <c r="AA94" s="156"/>
      <c r="AB94" s="170">
        <f>Cálculos!L471</f>
        <v>1.2740594288087186</v>
      </c>
      <c r="AC94" s="156"/>
      <c r="AD94" s="170">
        <f>Cálculos!AN492</f>
        <v>1.2485145081982638</v>
      </c>
      <c r="AE94" s="156"/>
      <c r="AF94" s="170">
        <f>Cálculos!BP475</f>
        <v>1.2647444783186399</v>
      </c>
      <c r="AG94" s="156"/>
      <c r="AH94" s="170">
        <f>Cálculos!N57</f>
        <v>0</v>
      </c>
      <c r="AI94" s="156"/>
      <c r="AJ94" s="170">
        <f>Cálculos!AP71</f>
        <v>0</v>
      </c>
      <c r="AK94" s="156"/>
      <c r="AL94" s="170">
        <f>Cálculos!BR82</f>
        <v>0</v>
      </c>
      <c r="AM94" s="154"/>
      <c r="BA94" s="155"/>
      <c r="BB94" s="74">
        <v>89</v>
      </c>
      <c r="BC94" s="178">
        <f>ABS(Cálculos!L95-Cálculos!L94)</f>
        <v>2.4716884599856881E-2</v>
      </c>
      <c r="BD94" s="178">
        <f>ABS(Cálculos!AN95-Cálculos!AN94)</f>
        <v>2.4135044241679005E-2</v>
      </c>
      <c r="BE94" s="178">
        <f>ABS(Cálculos!BP95-Cálculos!BP94)</f>
        <v>2.2478089102963672E-2</v>
      </c>
      <c r="BF94" s="154"/>
    </row>
    <row r="95" spans="2:58" x14ac:dyDescent="0.35">
      <c r="Y95" s="155"/>
      <c r="Z95" s="74">
        <f>(Cálculos!C96-0.44)/(MAX(Cálculos!C:C)+0.12)*100</f>
        <v>12.266476743549006</v>
      </c>
      <c r="AA95" s="156"/>
      <c r="AB95" s="170">
        <f>Cálculos!L432</f>
        <v>1.2740559076605709</v>
      </c>
      <c r="AC95" s="156"/>
      <c r="AD95" s="170">
        <f>Cálculos!AN81</f>
        <v>1.2480140943877067</v>
      </c>
      <c r="AE95" s="156"/>
      <c r="AF95" s="170">
        <f>Cálculos!BP99</f>
        <v>1.2635638867746972</v>
      </c>
      <c r="AG95" s="156"/>
      <c r="AH95" s="170">
        <f>Cálculos!N422</f>
        <v>0</v>
      </c>
      <c r="AI95" s="156"/>
      <c r="AJ95" s="170">
        <f>Cálculos!AP72</f>
        <v>0</v>
      </c>
      <c r="AK95" s="156"/>
      <c r="AL95" s="170">
        <f>Cálculos!BR83</f>
        <v>0</v>
      </c>
      <c r="AM95" s="154"/>
      <c r="BA95" s="155"/>
      <c r="BB95" s="74">
        <v>90</v>
      </c>
      <c r="BC95" s="178">
        <f>ABS(Cálculos!L96-Cálculos!L95)</f>
        <v>2.4093309399548568E-2</v>
      </c>
      <c r="BD95" s="178">
        <f>ABS(Cálculos!AN96-Cálculos!AN95)</f>
        <v>2.3522611128365067E-2</v>
      </c>
      <c r="BE95" s="178">
        <f>ABS(Cálculos!BP96-Cálculos!BP95)</f>
        <v>2.1909954471535764E-2</v>
      </c>
      <c r="BF95" s="154"/>
    </row>
    <row r="96" spans="2:58" x14ac:dyDescent="0.35">
      <c r="Y96" s="155"/>
      <c r="Z96" s="74">
        <f>(Cálculos!C97-0.44)/(MAX(Cálculos!C:C)+0.12)*100</f>
        <v>12.403440530323783</v>
      </c>
      <c r="AA96" s="156"/>
      <c r="AB96" s="170">
        <f>Cálculos!L98</f>
        <v>1.2661453977089387</v>
      </c>
      <c r="AC96" s="156"/>
      <c r="AD96" s="170">
        <f>Cálculos!AN99</f>
        <v>1.2476421288978339</v>
      </c>
      <c r="AE96" s="156"/>
      <c r="AF96" s="170">
        <f>Cálculos!BP493</f>
        <v>1.2608041301342325</v>
      </c>
      <c r="AG96" s="156"/>
      <c r="AH96" s="170">
        <f>Cálculos!N365</f>
        <v>0</v>
      </c>
      <c r="AI96" s="156"/>
      <c r="AJ96" s="170">
        <f>Cálculos!AP73</f>
        <v>0</v>
      </c>
      <c r="AK96" s="156"/>
      <c r="AL96" s="170">
        <f>Cálculos!BR86</f>
        <v>0</v>
      </c>
      <c r="AM96" s="154"/>
      <c r="BA96" s="155"/>
      <c r="BB96" s="74">
        <v>91</v>
      </c>
      <c r="BC96" s="178">
        <f>ABS(Cálculos!L97-Cálculos!L96)</f>
        <v>2.3361366307374398E-2</v>
      </c>
      <c r="BD96" s="178">
        <f>ABS(Cálculos!AN97-Cálculos!AN96)</f>
        <v>2.2803238658041458E-2</v>
      </c>
      <c r="BE96" s="178">
        <f>ABS(Cálculos!BP97-Cálculos!BP96)</f>
        <v>2.1238960609680557E-2</v>
      </c>
      <c r="BF96" s="154"/>
    </row>
    <row r="97" spans="25:58" x14ac:dyDescent="0.35">
      <c r="Y97" s="155"/>
      <c r="Z97" s="74">
        <f>(Cálculos!C98-0.44)/(MAX(Cálculos!C:C)+0.12)*100</f>
        <v>12.540404317098561</v>
      </c>
      <c r="AA97" s="156"/>
      <c r="AB97" s="170">
        <f>Cálculos!L79</f>
        <v>1.2647556112164571</v>
      </c>
      <c r="AC97" s="156"/>
      <c r="AD97" s="170">
        <f>Cálculos!AN474</f>
        <v>1.244418276865245</v>
      </c>
      <c r="AE97" s="156"/>
      <c r="AF97" s="170">
        <f>Cálculos!BP82</f>
        <v>1.2588782766919429</v>
      </c>
      <c r="AG97" s="156"/>
      <c r="AH97" s="170">
        <f>Cálculos!N730</f>
        <v>0</v>
      </c>
      <c r="AI97" s="156"/>
      <c r="AJ97" s="170">
        <f>Cálculos!AP74</f>
        <v>0</v>
      </c>
      <c r="AK97" s="156"/>
      <c r="AL97" s="170">
        <f>Cálculos!BR87</f>
        <v>0</v>
      </c>
      <c r="AM97" s="154"/>
      <c r="BA97" s="155"/>
      <c r="BB97" s="74">
        <v>92</v>
      </c>
      <c r="BC97" s="178">
        <f>ABS(Cálculos!L98-Cálculos!L97)</f>
        <v>2.3508677723225846E-2</v>
      </c>
      <c r="BD97" s="178">
        <f>ABS(Cálculos!AN98-Cálculos!AN97)</f>
        <v>2.2951293206218137E-2</v>
      </c>
      <c r="BE97" s="178">
        <f>ABS(Cálculos!BP98-Cálculos!BP97)</f>
        <v>2.1399694239002232E-2</v>
      </c>
      <c r="BF97" s="154"/>
    </row>
    <row r="98" spans="25:58" x14ac:dyDescent="0.35">
      <c r="Y98" s="155"/>
      <c r="Z98" s="74">
        <f>(Cálculos!C99-0.44)/(MAX(Cálculos!C:C)+0.12)*100</f>
        <v>12.677368103873334</v>
      </c>
      <c r="AA98" s="156"/>
      <c r="AB98" s="170">
        <f>Cálculos!L439</f>
        <v>1.2639966865701648</v>
      </c>
      <c r="AC98" s="156"/>
      <c r="AD98" s="170">
        <f>Cálculos!AN487</f>
        <v>1.2429128137700951</v>
      </c>
      <c r="AE98" s="156"/>
      <c r="AF98" s="170">
        <f>Cálculos!BP105</f>
        <v>1.2586821452674859</v>
      </c>
      <c r="AG98" s="156"/>
      <c r="AH98" s="170">
        <f>Cálculos!N7</f>
        <v>0</v>
      </c>
      <c r="AI98" s="156"/>
      <c r="AJ98" s="170">
        <f>Cálculos!AP75</f>
        <v>0</v>
      </c>
      <c r="AK98" s="156"/>
      <c r="AL98" s="170">
        <f>Cálculos!BR88</f>
        <v>0</v>
      </c>
      <c r="AM98" s="154"/>
      <c r="BA98" s="155"/>
      <c r="BB98" s="74">
        <v>93</v>
      </c>
      <c r="BC98" s="178">
        <f>ABS(Cálculos!L99-Cálculos!L98)</f>
        <v>2.3256316164025792E-2</v>
      </c>
      <c r="BD98" s="178">
        <f>ABS(Cálculos!AN99-Cálculos!AN98)</f>
        <v>2.2705024387812855E-2</v>
      </c>
      <c r="BE98" s="178">
        <f>ABS(Cálculos!BP99-Cálculos!BP98)</f>
        <v>2.1182071130334323E-2</v>
      </c>
      <c r="BF98" s="154"/>
    </row>
    <row r="99" spans="25:58" x14ac:dyDescent="0.35">
      <c r="Y99" s="155"/>
      <c r="Z99" s="74">
        <f>(Cálculos!C100-0.44)/(MAX(Cálculos!C:C)+0.12)*100</f>
        <v>12.814331890648113</v>
      </c>
      <c r="AA99" s="156"/>
      <c r="AB99" s="170">
        <f>Cálculos!L104</f>
        <v>1.2557553314880741</v>
      </c>
      <c r="AC99" s="156"/>
      <c r="AD99" s="170">
        <f>Cálculos!AN59</f>
        <v>1.241372674435306</v>
      </c>
      <c r="AE99" s="156"/>
      <c r="AF99" s="170">
        <f>Cálculos!BP124</f>
        <v>1.2575233977869695</v>
      </c>
      <c r="AG99" s="156"/>
      <c r="AH99" s="170">
        <f>Cálculos!N372</f>
        <v>0</v>
      </c>
      <c r="AI99" s="156"/>
      <c r="AJ99" s="170">
        <f>Cálculos!AP78</f>
        <v>0</v>
      </c>
      <c r="AK99" s="156"/>
      <c r="AL99" s="170">
        <f>Cálculos!BR89</f>
        <v>0</v>
      </c>
      <c r="AM99" s="154"/>
      <c r="BA99" s="155"/>
      <c r="BB99" s="74">
        <v>94</v>
      </c>
      <c r="BC99" s="178">
        <f>ABS(Cálculos!L100-Cálculos!L99)</f>
        <v>1.6407708914520702E-2</v>
      </c>
      <c r="BD99" s="178">
        <f>ABS(Cálculos!AN100-Cálculos!AN99)</f>
        <v>1.5831254526717409E-2</v>
      </c>
      <c r="BE99" s="178">
        <f>ABS(Cálculos!BP100-Cálculos!BP99)</f>
        <v>1.4242362289289323E-2</v>
      </c>
      <c r="BF99" s="154"/>
    </row>
    <row r="100" spans="25:58" x14ac:dyDescent="0.35">
      <c r="Y100" s="155"/>
      <c r="Z100" s="74">
        <f>(Cálculos!C101-0.44)/(MAX(Cálculos!C:C)+0.12)*100</f>
        <v>12.951295677422889</v>
      </c>
      <c r="AA100" s="156"/>
      <c r="AB100" s="170">
        <f>Cálculos!L82</f>
        <v>1.2549805170757642</v>
      </c>
      <c r="AC100" s="156"/>
      <c r="AD100" s="170">
        <f>Cálculos!AN62</f>
        <v>1.241027362343978</v>
      </c>
      <c r="AE100" s="156"/>
      <c r="AF100" s="170">
        <f>Cálculos!BP476</f>
        <v>1.2571413571430163</v>
      </c>
      <c r="AG100" s="156"/>
      <c r="AH100" s="170">
        <f>Cálculos!N81</f>
        <v>0</v>
      </c>
      <c r="AI100" s="156"/>
      <c r="AJ100" s="170">
        <f>Cálculos!AP79</f>
        <v>0</v>
      </c>
      <c r="AK100" s="156"/>
      <c r="AL100" s="170">
        <f>Cálculos!BR90</f>
        <v>0</v>
      </c>
      <c r="AM100" s="154"/>
      <c r="BA100" s="155"/>
      <c r="BB100" s="74">
        <v>95</v>
      </c>
      <c r="BC100" s="178">
        <f>ABS(Cálculos!L101-Cálculos!L100)</f>
        <v>9.9287211221037452E-3</v>
      </c>
      <c r="BD100" s="178">
        <f>ABS(Cálculos!AN101-Cálculos!AN100)</f>
        <v>9.5410756597495983E-3</v>
      </c>
      <c r="BE100" s="178">
        <f>ABS(Cálculos!BP101-Cálculos!BP100)</f>
        <v>8.5291713141513181E-3</v>
      </c>
      <c r="BF100" s="154"/>
    </row>
    <row r="101" spans="25:58" x14ac:dyDescent="0.35">
      <c r="Y101" s="155"/>
      <c r="Z101" s="74">
        <f>(Cálculos!C102-0.44)/(MAX(Cálculos!C:C)+0.12)*100</f>
        <v>13.088259464197666</v>
      </c>
      <c r="AA101" s="156"/>
      <c r="AB101" s="170">
        <f>Cálculos!L490</f>
        <v>1.2549406827795231</v>
      </c>
      <c r="AC101" s="156"/>
      <c r="AD101" s="170">
        <f>Cálculos!AN105</f>
        <v>1.2390009222473408</v>
      </c>
      <c r="AE101" s="156"/>
      <c r="AF101" s="170">
        <f>Cálculos!BP488</f>
        <v>1.2548061376161272</v>
      </c>
      <c r="AG101" s="156"/>
      <c r="AH101" s="170">
        <f>Cálculos!N446</f>
        <v>0</v>
      </c>
      <c r="AI101" s="156"/>
      <c r="AJ101" s="170">
        <f>Cálculos!AP80</f>
        <v>0</v>
      </c>
      <c r="AK101" s="156"/>
      <c r="AL101" s="170">
        <f>Cálculos!BR91</f>
        <v>0</v>
      </c>
      <c r="AM101" s="154"/>
      <c r="BA101" s="155"/>
      <c r="BB101" s="74">
        <v>96</v>
      </c>
      <c r="BC101" s="178">
        <f>ABS(Cálculos!L102-Cálculos!L101)</f>
        <v>8.6746459468596271E-3</v>
      </c>
      <c r="BD101" s="178">
        <f>ABS(Cálculos!AN102-Cálculos!AN101)</f>
        <v>8.3249157873792612E-3</v>
      </c>
      <c r="BE101" s="178">
        <f>ABS(Cálculos!BP102-Cálculos!BP101)</f>
        <v>7.4367004527609026E-3</v>
      </c>
      <c r="BF101" s="154"/>
    </row>
    <row r="102" spans="25:58" x14ac:dyDescent="0.35">
      <c r="Y102" s="155"/>
      <c r="Z102" s="74">
        <f>(Cálculos!C103-0.44)/(MAX(Cálculos!C:C)+0.12)*100</f>
        <v>13.225223250972443</v>
      </c>
      <c r="AA102" s="156"/>
      <c r="AB102" s="170">
        <f>Cálculos!L71</f>
        <v>1.2531296347566636</v>
      </c>
      <c r="AC102" s="156"/>
      <c r="AD102" s="170">
        <f>Cálculos!AN80</f>
        <v>1.2386878202351539</v>
      </c>
      <c r="AE102" s="156"/>
      <c r="AF102" s="170">
        <f>Cálculos!BP103</f>
        <v>1.2528300096847587</v>
      </c>
      <c r="AG102" s="156"/>
      <c r="AH102" s="170">
        <f>Cálculos!N53</f>
        <v>0</v>
      </c>
      <c r="AI102" s="156"/>
      <c r="AJ102" s="170">
        <f>Cálculos!AP81</f>
        <v>0</v>
      </c>
      <c r="AK102" s="156"/>
      <c r="AL102" s="170">
        <f>Cálculos!BR92</f>
        <v>0</v>
      </c>
      <c r="AM102" s="154"/>
      <c r="BA102" s="155"/>
      <c r="BB102" s="74">
        <v>97</v>
      </c>
      <c r="BC102" s="178">
        <f>ABS(Cálculos!L103-Cálculos!L102)</f>
        <v>1.9957778811253268E-2</v>
      </c>
      <c r="BD102" s="178">
        <f>ABS(Cálculos!AN103-Cálculos!AN102)</f>
        <v>1.9879619611025579E-2</v>
      </c>
      <c r="BE102" s="178">
        <f>ABS(Cálculos!BP103-Cálculos!BP102)</f>
        <v>1.9474356966262985E-2</v>
      </c>
      <c r="BF102" s="154"/>
    </row>
    <row r="103" spans="25:58" x14ac:dyDescent="0.35">
      <c r="Y103" s="155"/>
      <c r="Z103" s="74">
        <f>(Cálculos!C104-0.44)/(MAX(Cálculos!C:C)+0.12)*100</f>
        <v>13.362187037747219</v>
      </c>
      <c r="AA103" s="156"/>
      <c r="AB103" s="170">
        <f>Cálculos!L472</f>
        <v>1.2508220037805875</v>
      </c>
      <c r="AC103" s="156"/>
      <c r="AD103" s="170">
        <f>Cálculos!AN475</f>
        <v>1.2354225974449766</v>
      </c>
      <c r="AE103" s="156"/>
      <c r="AF103" s="170">
        <f>Cálculos!BP81</f>
        <v>1.2512249704573146</v>
      </c>
      <c r="AG103" s="156"/>
      <c r="AH103" s="170">
        <f>Cálculos!N418</f>
        <v>0</v>
      </c>
      <c r="AI103" s="156"/>
      <c r="AJ103" s="170">
        <f>Cálculos!AP82</f>
        <v>0</v>
      </c>
      <c r="AK103" s="156"/>
      <c r="AL103" s="170">
        <f>Cálculos!BR93</f>
        <v>0</v>
      </c>
      <c r="AM103" s="154"/>
      <c r="BA103" s="155"/>
      <c r="BB103" s="74">
        <v>98</v>
      </c>
      <c r="BC103" s="178">
        <f>ABS(Cálculos!L104-Cálculos!L103)</f>
        <v>2.7919547115391907E-2</v>
      </c>
      <c r="BD103" s="178">
        <f>ABS(Cálculos!AN104-Cálculos!AN103)</f>
        <v>2.7725941318095026E-2</v>
      </c>
      <c r="BE103" s="178">
        <f>ABS(Cálculos!BP104-Cálculos!BP103)</f>
        <v>2.6972772689390689E-2</v>
      </c>
      <c r="BF103" s="154"/>
    </row>
    <row r="104" spans="25:58" x14ac:dyDescent="0.35">
      <c r="Y104" s="155"/>
      <c r="Z104" s="74">
        <f>(Cálculos!C105-0.44)/(MAX(Cálculos!C:C)+0.12)*100</f>
        <v>13.499150824521996</v>
      </c>
      <c r="AA104" s="156"/>
      <c r="AB104" s="170">
        <f>Cálculos!L430</f>
        <v>1.2488220194870927</v>
      </c>
      <c r="AC104" s="156"/>
      <c r="AD104" s="170">
        <f>Cálculos!AN63</f>
        <v>1.233988989857415</v>
      </c>
      <c r="AE104" s="156"/>
      <c r="AF104" s="170">
        <f>Cálculos!BP477</f>
        <v>1.2496838105742887</v>
      </c>
      <c r="AG104" s="156"/>
      <c r="AH104" s="170">
        <f>Cálculos!N18</f>
        <v>0</v>
      </c>
      <c r="AI104" s="156"/>
      <c r="AJ104" s="170">
        <f>Cálculos!AP83</f>
        <v>0</v>
      </c>
      <c r="AK104" s="156"/>
      <c r="AL104" s="170">
        <f>Cálculos!BR94</f>
        <v>0</v>
      </c>
      <c r="AM104" s="154"/>
      <c r="BA104" s="155"/>
      <c r="BB104" s="74">
        <v>99</v>
      </c>
      <c r="BC104" s="178">
        <f>ABS(Cálculos!L105-Cálculos!L104)</f>
        <v>2.3083249533688122E-2</v>
      </c>
      <c r="BD104" s="178">
        <f>ABS(Cálculos!AN105-Cálculos!AN104)</f>
        <v>2.2549521605767398E-2</v>
      </c>
      <c r="BE104" s="178">
        <f>ABS(Cálculos!BP105-Cálculos!BP104)</f>
        <v>2.1120637106663454E-2</v>
      </c>
      <c r="BF104" s="154"/>
    </row>
    <row r="105" spans="25:58" x14ac:dyDescent="0.35">
      <c r="Y105" s="155"/>
      <c r="Z105" s="74">
        <f>(Cálculos!C106-0.44)/(MAX(Cálculos!C:C)+0.12)*100</f>
        <v>13.636114611296774</v>
      </c>
      <c r="AA105" s="156"/>
      <c r="AB105" s="170">
        <f>Cálculos!L426</f>
        <v>1.2484378315210178</v>
      </c>
      <c r="AC105" s="156"/>
      <c r="AD105" s="170">
        <f>Cálculos!AN103</f>
        <v>1.2338245025350132</v>
      </c>
      <c r="AE105" s="156"/>
      <c r="AF105" s="170">
        <f>Cálculos!BP100</f>
        <v>1.2493215244854079</v>
      </c>
      <c r="AG105" s="156"/>
      <c r="AH105" s="170">
        <f>Cálculos!N383</f>
        <v>0</v>
      </c>
      <c r="AI105" s="156"/>
      <c r="AJ105" s="170">
        <f>Cálculos!AP86</f>
        <v>0</v>
      </c>
      <c r="AK105" s="156"/>
      <c r="AL105" s="170">
        <f>Cálculos!BR95</f>
        <v>0</v>
      </c>
      <c r="AM105" s="154"/>
      <c r="BA105" s="155"/>
      <c r="BB105" s="74">
        <v>100</v>
      </c>
      <c r="BC105" s="178">
        <f>ABS(Cálculos!L106-Cálculos!L105)</f>
        <v>2.3357603206614952E-2</v>
      </c>
      <c r="BD105" s="178">
        <f>ABS(Cálculos!AN106-Cálculos!AN105)</f>
        <v>2.2822755625993452E-2</v>
      </c>
      <c r="BE105" s="178">
        <f>ABS(Cálculos!BP106-Cálculos!BP105)</f>
        <v>2.1400070268063676E-2</v>
      </c>
      <c r="BF105" s="154"/>
    </row>
    <row r="106" spans="25:58" x14ac:dyDescent="0.35">
      <c r="Y106" s="155"/>
      <c r="Z106" s="74">
        <f>(Cálculos!C107-0.44)/(MAX(Cálculos!C:C)+0.12)*100</f>
        <v>13.773078398071551</v>
      </c>
      <c r="AA106" s="156"/>
      <c r="AB106" s="170">
        <f>Cálculos!L81</f>
        <v>1.2478733141029881</v>
      </c>
      <c r="AC106" s="156"/>
      <c r="AD106" s="170">
        <f>Cálculos!AN72</f>
        <v>1.2327114456684241</v>
      </c>
      <c r="AE106" s="156"/>
      <c r="AF106" s="170">
        <f>Cálculos!BP71</f>
        <v>1.2456195123790432</v>
      </c>
      <c r="AG106" s="156"/>
      <c r="AH106" s="170">
        <f>Cálculos!N359</f>
        <v>0</v>
      </c>
      <c r="AI106" s="156"/>
      <c r="AJ106" s="170">
        <f>Cálculos!AP87</f>
        <v>0</v>
      </c>
      <c r="AK106" s="156"/>
      <c r="AL106" s="170">
        <f>Cálculos!BR96</f>
        <v>0</v>
      </c>
      <c r="AM106" s="154"/>
      <c r="BA106" s="155"/>
      <c r="BB106" s="74">
        <v>101</v>
      </c>
      <c r="BC106" s="178">
        <f>ABS(Cálculos!L107-Cálculos!L106)</f>
        <v>2.2790198990156219E-2</v>
      </c>
      <c r="BD106" s="178">
        <f>ABS(Cálculos!AN107-Cálculos!AN106)</f>
        <v>2.2265519232114617E-2</v>
      </c>
      <c r="BE106" s="178">
        <f>ABS(Cálculos!BP107-Cálculos!BP106)</f>
        <v>2.088283346211095E-2</v>
      </c>
      <c r="BF106" s="154"/>
    </row>
    <row r="107" spans="25:58" x14ac:dyDescent="0.35">
      <c r="Y107" s="155"/>
      <c r="Z107" s="74">
        <f>(Cálculos!C108-0.44)/(MAX(Cálculos!C:C)+0.12)*100</f>
        <v>13.910042184846327</v>
      </c>
      <c r="AA107" s="156"/>
      <c r="AB107" s="170">
        <f>Cálculos!L26</f>
        <v>1.2475246848020749</v>
      </c>
      <c r="AC107" s="156"/>
      <c r="AD107" s="170">
        <f>Cálculos!AN100</f>
        <v>1.2318108743711165</v>
      </c>
      <c r="AE107" s="156"/>
      <c r="AF107" s="170">
        <f>Cálculos!BP478</f>
        <v>1.242283566620864</v>
      </c>
      <c r="AG107" s="156"/>
      <c r="AH107" s="170">
        <f>Cálculos!N724</f>
        <v>0</v>
      </c>
      <c r="AI107" s="156"/>
      <c r="AJ107" s="170">
        <f>Cálculos!AP89</f>
        <v>0</v>
      </c>
      <c r="AK107" s="156"/>
      <c r="AL107" s="170">
        <f>Cálculos!BR97</f>
        <v>0</v>
      </c>
      <c r="AM107" s="154"/>
      <c r="BA107" s="155"/>
      <c r="BB107" s="74">
        <v>102</v>
      </c>
      <c r="BC107" s="178">
        <f>ABS(Cálculos!L108-Cálculos!L107)</f>
        <v>2.2607990489611041E-2</v>
      </c>
      <c r="BD107" s="178">
        <f>ABS(Cálculos!AN108-Cálculos!AN107)</f>
        <v>2.2088284766439203E-2</v>
      </c>
      <c r="BE107" s="178">
        <f>ABS(Cálculos!BP108-Cálculos!BP107)</f>
        <v>2.0729833721490509E-2</v>
      </c>
      <c r="BF107" s="154"/>
    </row>
    <row r="108" spans="25:58" x14ac:dyDescent="0.35">
      <c r="Y108" s="155"/>
      <c r="Z108" s="74">
        <f>(Cálculos!C109-0.44)/(MAX(Cálculos!C:C)+0.12)*100</f>
        <v>14.047005971621104</v>
      </c>
      <c r="AA108" s="156"/>
      <c r="AB108" s="170">
        <f>Cálculos!L99</f>
        <v>1.242889081544913</v>
      </c>
      <c r="AC108" s="156"/>
      <c r="AD108" s="170">
        <f>Cálculos!AN124</f>
        <v>1.2309118315050132</v>
      </c>
      <c r="AE108" s="156"/>
      <c r="AF108" s="170">
        <f>Cálculos!BP80</f>
        <v>1.2415807511867563</v>
      </c>
      <c r="AG108" s="156"/>
      <c r="AH108" s="170">
        <f>Cálculos!N12</f>
        <v>0</v>
      </c>
      <c r="AI108" s="156"/>
      <c r="AJ108" s="170">
        <f>Cálculos!AP90</f>
        <v>0</v>
      </c>
      <c r="AK108" s="156"/>
      <c r="AL108" s="170">
        <f>Cálculos!BR98</f>
        <v>0</v>
      </c>
      <c r="AM108" s="154"/>
      <c r="BA108" s="155"/>
      <c r="BB108" s="74">
        <v>103</v>
      </c>
      <c r="BC108" s="178">
        <f>ABS(Cálculos!L109-Cálculos!L108)</f>
        <v>1.2317991564747777E-2</v>
      </c>
      <c r="BD108" s="178">
        <f>ABS(Cálculos!AN109-Cálculos!AN108)</f>
        <v>1.1877770850296621E-2</v>
      </c>
      <c r="BE108" s="178">
        <f>ABS(Cálculos!BP109-Cálculos!BP108)</f>
        <v>1.0766584060417195E-2</v>
      </c>
      <c r="BF108" s="154"/>
    </row>
    <row r="109" spans="25:58" x14ac:dyDescent="0.35">
      <c r="Y109" s="155"/>
      <c r="Z109" s="74">
        <f>(Cálculos!C110-0.44)/(MAX(Cálculos!C:C)+0.12)*100</f>
        <v>14.183969758395881</v>
      </c>
      <c r="AA109" s="156"/>
      <c r="AB109" s="170">
        <f>Cálculos!L491</f>
        <v>1.2404896908223337</v>
      </c>
      <c r="AC109" s="156"/>
      <c r="AD109" s="170">
        <f>Cálculos!AN476</f>
        <v>1.2271183595587785</v>
      </c>
      <c r="AE109" s="156"/>
      <c r="AF109" s="170">
        <f>Cálculos!BP101</f>
        <v>1.2407923531712566</v>
      </c>
      <c r="AG109" s="156"/>
      <c r="AH109" s="170">
        <f>Cálculos!N377</f>
        <v>0</v>
      </c>
      <c r="AI109" s="156"/>
      <c r="AJ109" s="170">
        <f>Cálculos!AP91</f>
        <v>0</v>
      </c>
      <c r="AK109" s="156"/>
      <c r="AL109" s="170">
        <f>Cálculos!BR99</f>
        <v>0</v>
      </c>
      <c r="AM109" s="154"/>
      <c r="BA109" s="155"/>
      <c r="BB109" s="74">
        <v>104</v>
      </c>
      <c r="BC109" s="178">
        <f>ABS(Cálculos!L110-Cálculos!L109)</f>
        <v>8.7514176748191286E-3</v>
      </c>
      <c r="BD109" s="178">
        <f>ABS(Cálculos!AN110-Cálculos!AN109)</f>
        <v>8.4121908700487413E-3</v>
      </c>
      <c r="BE109" s="178">
        <f>ABS(Cálculos!BP110-Cálculos!BP109)</f>
        <v>7.6132194284124211E-3</v>
      </c>
      <c r="BF109" s="154"/>
    </row>
    <row r="110" spans="25:58" x14ac:dyDescent="0.35">
      <c r="Y110" s="155"/>
      <c r="Z110" s="74">
        <f>(Cálculos!C111-0.44)/(MAX(Cálculos!C:C)+0.12)*100</f>
        <v>14.320933545170659</v>
      </c>
      <c r="AA110" s="156"/>
      <c r="AB110" s="170">
        <f>Cálculos!L63</f>
        <v>1.2390175773567438</v>
      </c>
      <c r="AC110" s="156"/>
      <c r="AD110" s="170">
        <f>Cálculos!AN493</f>
        <v>1.2267390965283027</v>
      </c>
      <c r="AE110" s="156"/>
      <c r="AF110" s="170">
        <f>Cálculos!BP494</f>
        <v>1.2407471354544077</v>
      </c>
      <c r="AG110" s="156"/>
      <c r="AH110" s="170">
        <f>Cálculos!N9</f>
        <v>0</v>
      </c>
      <c r="AI110" s="156"/>
      <c r="AJ110" s="170">
        <f>Cálculos!AP92</f>
        <v>0</v>
      </c>
      <c r="AK110" s="156"/>
      <c r="AL110" s="170">
        <f>Cálculos!BR100</f>
        <v>0</v>
      </c>
      <c r="AM110" s="154"/>
      <c r="BA110" s="155"/>
      <c r="BB110" s="74">
        <v>105</v>
      </c>
      <c r="BC110" s="178">
        <f>ABS(Cálculos!L111-Cálculos!L110)</f>
        <v>8.0426004204585677E-3</v>
      </c>
      <c r="BD110" s="178">
        <f>ABS(Cálculos!AN111-Cálculos!AN110)</f>
        <v>7.724779785801994E-3</v>
      </c>
      <c r="BE110" s="178">
        <f>ABS(Cálculos!BP111-Cálculos!BP110)</f>
        <v>6.9990262344727938E-3</v>
      </c>
      <c r="BF110" s="154"/>
    </row>
    <row r="111" spans="25:58" x14ac:dyDescent="0.35">
      <c r="Y111" s="155"/>
      <c r="Z111" s="74">
        <f>(Cálculos!C112-0.44)/(MAX(Cálculos!C:C)+0.12)*100</f>
        <v>14.457897331945436</v>
      </c>
      <c r="AA111" s="156"/>
      <c r="AB111" s="170">
        <f>Cálculos!L80</f>
        <v>1.2386717173490915</v>
      </c>
      <c r="AC111" s="156"/>
      <c r="AD111" s="170">
        <f>Cálculos!AN101</f>
        <v>1.2222697987113669</v>
      </c>
      <c r="AE111" s="156"/>
      <c r="AF111" s="170">
        <f>Cálculos!BP106</f>
        <v>1.2372820749994222</v>
      </c>
      <c r="AG111" s="156"/>
      <c r="AH111" s="170">
        <f>Cálculos!N374</f>
        <v>0</v>
      </c>
      <c r="AI111" s="156"/>
      <c r="AJ111" s="170">
        <f>Cálculos!AP93</f>
        <v>0</v>
      </c>
      <c r="AK111" s="156"/>
      <c r="AL111" s="170">
        <f>Cálculos!BR101</f>
        <v>0</v>
      </c>
      <c r="AM111" s="154"/>
      <c r="BA111" s="155"/>
      <c r="BB111" s="74">
        <v>106</v>
      </c>
      <c r="BC111" s="178">
        <f>ABS(Cálculos!L112-Cálculos!L111)</f>
        <v>7.8662990192770454E-3</v>
      </c>
      <c r="BD111" s="178">
        <f>ABS(Cálculos!AN112-Cálculos!AN111)</f>
        <v>7.5550298277367034E-3</v>
      </c>
      <c r="BE111" s="178">
        <f>ABS(Cálculos!BP112-Cálculos!BP111)</f>
        <v>6.8576244161395739E-3</v>
      </c>
      <c r="BF111" s="154"/>
    </row>
    <row r="112" spans="25:58" x14ac:dyDescent="0.35">
      <c r="Y112" s="155"/>
      <c r="Z112" s="74">
        <f>(Cálculos!C113-0.44)/(MAX(Cálculos!C:C)+0.12)*100</f>
        <v>14.594861118720209</v>
      </c>
      <c r="AA112" s="156"/>
      <c r="AB112" s="170">
        <f>Cálculos!L440</f>
        <v>1.2379144626486904</v>
      </c>
      <c r="AC112" s="156"/>
      <c r="AD112" s="170">
        <f>Cálculos!AN488</f>
        <v>1.2214992646841762</v>
      </c>
      <c r="AE112" s="156"/>
      <c r="AF112" s="170">
        <f>Cálculos!BP125</f>
        <v>1.2367339356572173</v>
      </c>
      <c r="AG112" s="156"/>
      <c r="AH112" s="170">
        <f>Cálculos!N362</f>
        <v>0</v>
      </c>
      <c r="AI112" s="156"/>
      <c r="AJ112" s="170">
        <f>Cálculos!AP94</f>
        <v>0</v>
      </c>
      <c r="AK112" s="156"/>
      <c r="AL112" s="170">
        <f>Cálculos!BR102</f>
        <v>0</v>
      </c>
      <c r="AM112" s="154"/>
      <c r="BA112" s="155"/>
      <c r="BB112" s="74">
        <v>107</v>
      </c>
      <c r="BC112" s="178">
        <f>ABS(Cálculos!L113-Cálculos!L112)</f>
        <v>7.7894754635274843E-3</v>
      </c>
      <c r="BD112" s="178">
        <f>ABS(Cálculos!AN113-Cálculos!AN112)</f>
        <v>7.4819773585659277E-3</v>
      </c>
      <c r="BE112" s="178">
        <f>ABS(Cálculos!BP113-Cálculos!BP112)</f>
        <v>6.8044657658425933E-3</v>
      </c>
      <c r="BF112" s="154"/>
    </row>
    <row r="113" spans="25:58" x14ac:dyDescent="0.35">
      <c r="Y113" s="155"/>
      <c r="Z113" s="74">
        <f>(Cálculos!C114-0.44)/(MAX(Cálculos!C:C)+0.12)*100</f>
        <v>14.731824905494987</v>
      </c>
      <c r="AA113" s="156"/>
      <c r="AB113" s="170">
        <f>Cálculos!L72</f>
        <v>1.234879126283366</v>
      </c>
      <c r="AC113" s="156"/>
      <c r="AD113" s="170">
        <f>Cálculos!AN477</f>
        <v>1.2189878742401179</v>
      </c>
      <c r="AE113" s="156"/>
      <c r="AF113" s="170">
        <f>Cálculos!BP479</f>
        <v>1.2349240917231519</v>
      </c>
      <c r="AG113" s="156"/>
      <c r="AH113" s="170">
        <f>Cálculos!N727</f>
        <v>0</v>
      </c>
      <c r="AI113" s="156"/>
      <c r="AJ113" s="170">
        <f>Cálculos!AP95</f>
        <v>0</v>
      </c>
      <c r="AK113" s="156"/>
      <c r="AL113" s="170">
        <f>Cálculos!BR103</f>
        <v>0</v>
      </c>
      <c r="AM113" s="154"/>
      <c r="BA113" s="155"/>
      <c r="BB113" s="74">
        <v>108</v>
      </c>
      <c r="BC113" s="178">
        <f>ABS(Cálculos!L114-Cálculos!L113)</f>
        <v>7.7314818003360042E-3</v>
      </c>
      <c r="BD113" s="178">
        <f>ABS(Cálculos!AN114-Cálculos!AN113)</f>
        <v>7.427214952056671E-3</v>
      </c>
      <c r="BE113" s="178">
        <f>ABS(Cálculos!BP114-Cálculos!BP113)</f>
        <v>6.7678120506795558E-3</v>
      </c>
      <c r="BF113" s="154"/>
    </row>
    <row r="114" spans="25:58" x14ac:dyDescent="0.35">
      <c r="Y114" s="155"/>
      <c r="Z114" s="74">
        <f>(Cálculos!C115-0.44)/(MAX(Cálculos!C:C)+0.12)*100</f>
        <v>14.868788692269764</v>
      </c>
      <c r="AA114" s="156"/>
      <c r="AB114" s="170">
        <f>Cálculos!L105</f>
        <v>1.2326720819543859</v>
      </c>
      <c r="AC114" s="156"/>
      <c r="AD114" s="170">
        <f>Cálculos!AN106</f>
        <v>1.2161781666213474</v>
      </c>
      <c r="AE114" s="156"/>
      <c r="AF114" s="170">
        <f>Cálculos!BP102</f>
        <v>1.2333556527184957</v>
      </c>
      <c r="AG114" s="156"/>
      <c r="AH114" s="170">
        <f>Cálculos!N330</f>
        <v>0</v>
      </c>
      <c r="AI114" s="156"/>
      <c r="AJ114" s="170">
        <f>Cálculos!AP96</f>
        <v>0</v>
      </c>
      <c r="AK114" s="156"/>
      <c r="AL114" s="170">
        <f>Cálculos!BR104</f>
        <v>0</v>
      </c>
      <c r="AM114" s="154"/>
      <c r="BA114" s="155"/>
      <c r="BB114" s="74">
        <v>109</v>
      </c>
      <c r="BC114" s="178">
        <f>ABS(Cálculos!L115-Cálculos!L114)</f>
        <v>7.6772966443809931E-3</v>
      </c>
      <c r="BD114" s="178">
        <f>ABS(Cálculos!AN115-Cálculos!AN114)</f>
        <v>7.3761382131229958E-3</v>
      </c>
      <c r="BE114" s="178">
        <f>ABS(Cálculos!BP115-Cálculos!BP114)</f>
        <v>6.7342973448036858E-3</v>
      </c>
      <c r="BF114" s="154"/>
    </row>
    <row r="115" spans="25:58" x14ac:dyDescent="0.35">
      <c r="Y115" s="155"/>
      <c r="Z115" s="74">
        <f>(Cálculos!C116-0.44)/(MAX(Cálculos!C:C)+0.12)*100</f>
        <v>15.00575247904454</v>
      </c>
      <c r="AA115" s="156"/>
      <c r="AB115" s="170">
        <f>Cálculos!L387</f>
        <v>1.2322349784851341</v>
      </c>
      <c r="AC115" s="156"/>
      <c r="AD115" s="170">
        <f>Cálculos!AN102</f>
        <v>1.2139448829239876</v>
      </c>
      <c r="AE115" s="156"/>
      <c r="AF115" s="170">
        <f>Cálculos!BP72</f>
        <v>1.2294624083185548</v>
      </c>
      <c r="AG115" s="156"/>
      <c r="AH115" s="170">
        <f>Cálculos!N695</f>
        <v>0</v>
      </c>
      <c r="AI115" s="156"/>
      <c r="AJ115" s="170">
        <f>Cálculos!AP97</f>
        <v>0</v>
      </c>
      <c r="AK115" s="156"/>
      <c r="AL115" s="170">
        <f>Cálculos!BR105</f>
        <v>0</v>
      </c>
      <c r="AM115" s="154"/>
      <c r="BA115" s="155"/>
      <c r="BB115" s="74">
        <v>110</v>
      </c>
      <c r="BC115" s="178">
        <f>ABS(Cálculos!L116-Cálculos!L115)</f>
        <v>7.6241204380043115E-3</v>
      </c>
      <c r="BD115" s="178">
        <f>ABS(Cálculos!AN116-Cálculos!AN115)</f>
        <v>7.3260305973938955E-3</v>
      </c>
      <c r="BE115" s="178">
        <f>ABS(Cálculos!BP116-Cálculos!BP115)</f>
        <v>6.7015083495354233E-3</v>
      </c>
      <c r="BF115" s="154"/>
    </row>
    <row r="116" spans="25:58" x14ac:dyDescent="0.35">
      <c r="Y116" s="155"/>
      <c r="Z116" s="74">
        <f>(Cálculos!C117-0.44)/(MAX(Cálculos!C:C)+0.12)*100</f>
        <v>15.142716265819317</v>
      </c>
      <c r="AA116" s="156"/>
      <c r="AB116" s="170">
        <f>Cálculos!L103</f>
        <v>1.2278357843726821</v>
      </c>
      <c r="AC116" s="156"/>
      <c r="AD116" s="170">
        <f>Cálculos!AN478</f>
        <v>1.2109344163520575</v>
      </c>
      <c r="AE116" s="156"/>
      <c r="AF116" s="170">
        <f>Cálculos!BP496</f>
        <v>1.2280619973305962</v>
      </c>
      <c r="AG116" s="156"/>
      <c r="AH116" s="170">
        <f>Cálculos!N44</f>
        <v>0</v>
      </c>
      <c r="AI116" s="156"/>
      <c r="AJ116" s="170">
        <f>Cálculos!AP98</f>
        <v>0</v>
      </c>
      <c r="AK116" s="156"/>
      <c r="AL116" s="170">
        <f>Cálculos!BR106</f>
        <v>0</v>
      </c>
      <c r="AM116" s="154"/>
      <c r="BA116" s="155"/>
      <c r="BB116" s="74">
        <v>111</v>
      </c>
      <c r="BC116" s="178">
        <f>ABS(Cálculos!L117-Cálculos!L116)</f>
        <v>7.5714297419626764E-3</v>
      </c>
      <c r="BD116" s="178">
        <f>ABS(Cálculos!AN117-Cálculos!AN116)</f>
        <v>7.2763828192541347E-3</v>
      </c>
      <c r="BE116" s="178">
        <f>ABS(Cálculos!BP117-Cálculos!BP116)</f>
        <v>6.6689737528482507E-3</v>
      </c>
      <c r="BF116" s="154"/>
    </row>
    <row r="117" spans="25:58" x14ac:dyDescent="0.35">
      <c r="Y117" s="155"/>
      <c r="Z117" s="74">
        <f>(Cálculos!C118-0.44)/(MAX(Cálculos!C:C)+0.12)*100</f>
        <v>15.279680052594093</v>
      </c>
      <c r="AA117" s="156"/>
      <c r="AB117" s="170">
        <f>Cálculos!L473</f>
        <v>1.2277698764688996</v>
      </c>
      <c r="AC117" s="156"/>
      <c r="AD117" s="170">
        <f>Cálculos!AN125</f>
        <v>1.2089202588923551</v>
      </c>
      <c r="AE117" s="156"/>
      <c r="AF117" s="170">
        <f>Cálculos!BP480</f>
        <v>1.2276022184451312</v>
      </c>
      <c r="AG117" s="156"/>
      <c r="AH117" s="170">
        <f>Cálculos!N325</f>
        <v>0</v>
      </c>
      <c r="AI117" s="156"/>
      <c r="AJ117" s="170">
        <f>Cálculos!AP99</f>
        <v>0</v>
      </c>
      <c r="AK117" s="156"/>
      <c r="AL117" s="170">
        <f>Cálculos!BR107</f>
        <v>0</v>
      </c>
      <c r="AM117" s="154"/>
      <c r="BA117" s="155"/>
      <c r="BB117" s="74">
        <v>112</v>
      </c>
      <c r="BC117" s="178">
        <f>ABS(Cálculos!L118-Cálculos!L117)</f>
        <v>7.5191250190027592E-3</v>
      </c>
      <c r="BD117" s="178">
        <f>ABS(Cálculos!AN118-Cálculos!AN117)</f>
        <v>7.2270933715581354E-3</v>
      </c>
      <c r="BE117" s="178">
        <f>ABS(Cálculos!BP118-Cálculos!BP117)</f>
        <v>6.6365368388479062E-3</v>
      </c>
      <c r="BF117" s="154"/>
    </row>
    <row r="118" spans="25:58" x14ac:dyDescent="0.35">
      <c r="Y118" s="155"/>
      <c r="Z118" s="74">
        <f>(Cálculos!C119-0.44)/(MAX(Cálculos!C:C)+0.12)*100</f>
        <v>15.41664383936887</v>
      </c>
      <c r="AA118" s="156"/>
      <c r="AB118" s="170">
        <f>Cálculos!L100</f>
        <v>1.2264813726303923</v>
      </c>
      <c r="AC118" s="156"/>
      <c r="AD118" s="170">
        <f>Cálculos!AN73</f>
        <v>1.2072186267707894</v>
      </c>
      <c r="AE118" s="156"/>
      <c r="AF118" s="170">
        <f>Cálculos!BP120</f>
        <v>1.2239348802279604</v>
      </c>
      <c r="AG118" s="156"/>
      <c r="AH118" s="170">
        <f>Cálculos!N409</f>
        <v>0</v>
      </c>
      <c r="AI118" s="156"/>
      <c r="AJ118" s="170">
        <f>Cálculos!AP100</f>
        <v>0</v>
      </c>
      <c r="AK118" s="156"/>
      <c r="AL118" s="170">
        <f>Cálculos!BR108</f>
        <v>0</v>
      </c>
      <c r="AM118" s="154"/>
      <c r="BA118" s="155"/>
      <c r="BB118" s="74">
        <v>113</v>
      </c>
      <c r="BC118" s="178">
        <f>ABS(Cálculos!L119-Cálculos!L118)</f>
        <v>7.4671856904828804E-3</v>
      </c>
      <c r="BD118" s="178">
        <f>ABS(Cálculos!AN119-Cálculos!AN118)</f>
        <v>7.1781500751164629E-3</v>
      </c>
      <c r="BE118" s="178">
        <f>ABS(Cálculos!BP119-Cálculos!BP118)</f>
        <v>6.6042924621425581E-3</v>
      </c>
      <c r="BF118" s="154"/>
    </row>
    <row r="119" spans="25:58" x14ac:dyDescent="0.35">
      <c r="Y119" s="155"/>
      <c r="Z119" s="74">
        <f>(Cálculos!C120-0.44)/(MAX(Cálculos!C:C)+0.12)*100</f>
        <v>15.553607626143648</v>
      </c>
      <c r="AA119" s="156"/>
      <c r="AB119" s="170">
        <f>Cálculos!L486</f>
        <v>1.2229423501973022</v>
      </c>
      <c r="AC119" s="156"/>
      <c r="AD119" s="170">
        <f>Cálculos!AN494</f>
        <v>1.2056140875443395</v>
      </c>
      <c r="AE119" s="156"/>
      <c r="AF119" s="170">
        <f>Cálculos!BP126</f>
        <v>1.2238734752153546</v>
      </c>
      <c r="AG119" s="156"/>
      <c r="AH119" s="170">
        <f>Cálculos!N690</f>
        <v>0</v>
      </c>
      <c r="AI119" s="156"/>
      <c r="AJ119" s="170">
        <f>Cálculos!AP101</f>
        <v>0</v>
      </c>
      <c r="AK119" s="156"/>
      <c r="AL119" s="170">
        <f>Cálculos!BR109</f>
        <v>0</v>
      </c>
      <c r="AM119" s="154"/>
      <c r="BA119" s="155"/>
      <c r="BB119" s="74">
        <v>114</v>
      </c>
      <c r="BC119" s="178">
        <f>ABS(Cálculos!L120-Cálculos!L119)</f>
        <v>0.59581192779806691</v>
      </c>
      <c r="BD119" s="178">
        <f>ABS(Cálculos!AN120-Cálculos!AN119)</f>
        <v>0.11193040116283037</v>
      </c>
      <c r="BE119" s="178">
        <f>ABS(Cálculos!BP120-Cálculos!BP119)</f>
        <v>0.10741981311628157</v>
      </c>
      <c r="BF119" s="154"/>
    </row>
    <row r="120" spans="25:58" x14ac:dyDescent="0.35">
      <c r="Y120" s="155"/>
      <c r="Z120" s="74">
        <f>(Cálculos!C121-0.44)/(MAX(Cálculos!C:C)+0.12)*100</f>
        <v>15.690571412918425</v>
      </c>
      <c r="AA120" s="156"/>
      <c r="AB120" s="170">
        <f>Cálculos!L492</f>
        <v>1.2183379006949255</v>
      </c>
      <c r="AC120" s="156"/>
      <c r="AD120" s="170">
        <f>Cálculos!AN479</f>
        <v>1.2029396683748714</v>
      </c>
      <c r="AE120" s="156"/>
      <c r="AF120" s="170">
        <f>Cálculos!BP495</f>
        <v>1.2212241750314647</v>
      </c>
      <c r="AG120" s="156"/>
      <c r="AH120" s="170">
        <f>Cálculos!N75</f>
        <v>0</v>
      </c>
      <c r="AI120" s="156"/>
      <c r="AJ120" s="170">
        <f>Cálculos!AP102</f>
        <v>0</v>
      </c>
      <c r="AK120" s="156"/>
      <c r="AL120" s="170">
        <f>Cálculos!BR110</f>
        <v>0</v>
      </c>
      <c r="AM120" s="154"/>
      <c r="BA120" s="155"/>
      <c r="BB120" s="74">
        <v>115</v>
      </c>
      <c r="BC120" s="178">
        <f>ABS(Cálculos!L121-Cálculos!L120)</f>
        <v>0.50477885958591284</v>
      </c>
      <c r="BD120" s="178">
        <f>ABS(Cálculos!AN121-Cálculos!AN120)</f>
        <v>2.1805012302218207E-2</v>
      </c>
      <c r="BE120" s="178">
        <f>ABS(Cálculos!BP121-Cálculos!BP120)</f>
        <v>2.0596982679625508E-2</v>
      </c>
      <c r="BF120" s="154"/>
    </row>
    <row r="121" spans="25:58" x14ac:dyDescent="0.35">
      <c r="Y121" s="155"/>
      <c r="Z121" s="74">
        <f>(Cálculos!C122-0.44)/(MAX(Cálculos!C:C)+0.12)*100</f>
        <v>15.827535199693202</v>
      </c>
      <c r="AA121" s="156"/>
      <c r="AB121" s="170">
        <f>Cálculos!L101</f>
        <v>1.2165526515082885</v>
      </c>
      <c r="AC121" s="156"/>
      <c r="AD121" s="170">
        <f>Cálculos!AN68</f>
        <v>1.201658457922445</v>
      </c>
      <c r="AE121" s="156"/>
      <c r="AF121" s="170">
        <f>Cálculos!BP481</f>
        <v>1.2203171928458185</v>
      </c>
      <c r="AG121" s="156"/>
      <c r="AH121" s="170">
        <f>Cálculos!N440</f>
        <v>0</v>
      </c>
      <c r="AI121" s="156"/>
      <c r="AJ121" s="170">
        <f>Cálculos!AP103</f>
        <v>0</v>
      </c>
      <c r="AK121" s="156"/>
      <c r="AL121" s="170">
        <f>Cálculos!BR111</f>
        <v>0</v>
      </c>
      <c r="AM121" s="154"/>
      <c r="BA121" s="155"/>
      <c r="BB121" s="74">
        <v>116</v>
      </c>
      <c r="BC121" s="178">
        <f>ABS(Cálculos!L122-Cálculos!L121)</f>
        <v>9.679590686280326E-3</v>
      </c>
      <c r="BD121" s="178">
        <f>ABS(Cálculos!AN122-Cálculos!AN121)</f>
        <v>9.3670614839849176E-3</v>
      </c>
      <c r="BE121" s="178">
        <f>ABS(Cálculos!BP122-Cálculos!BP121)</f>
        <v>8.7143026944340729E-3</v>
      </c>
      <c r="BF121" s="154"/>
    </row>
    <row r="122" spans="25:58" x14ac:dyDescent="0.35">
      <c r="Y122" s="155"/>
      <c r="Z122" s="74">
        <f>(Cálculos!C123-0.44)/(MAX(Cálculos!C:C)+0.12)*100</f>
        <v>15.964498986467978</v>
      </c>
      <c r="AA122" s="156"/>
      <c r="AB122" s="170">
        <f>Cálculos!L474</f>
        <v>1.2150108159592001</v>
      </c>
      <c r="AC122" s="156"/>
      <c r="AD122" s="170">
        <f>Cálculos!AN120</f>
        <v>1.1968920050646716</v>
      </c>
      <c r="AE122" s="156"/>
      <c r="AF122" s="170">
        <f>Cálculos!BP107</f>
        <v>1.2163992415373113</v>
      </c>
      <c r="AG122" s="156"/>
      <c r="AH122" s="170">
        <f>Cálculos!N336</f>
        <v>0</v>
      </c>
      <c r="AI122" s="156"/>
      <c r="AJ122" s="170">
        <f>Cálculos!AP104</f>
        <v>0</v>
      </c>
      <c r="AK122" s="156"/>
      <c r="AL122" s="170">
        <f>Cálculos!BR112</f>
        <v>0</v>
      </c>
      <c r="AM122" s="154"/>
      <c r="BA122" s="155"/>
      <c r="BB122" s="74">
        <v>117</v>
      </c>
      <c r="BC122" s="178">
        <f>ABS(Cálculos!L123-Cálculos!L122)</f>
        <v>2.1358319679751325E-2</v>
      </c>
      <c r="BD122" s="178">
        <f>ABS(Cálculos!AN123-Cálculos!AN122)</f>
        <v>2.0880338897879547E-2</v>
      </c>
      <c r="BE122" s="178">
        <f>ABS(Cálculos!BP123-Cálculos!BP122)</f>
        <v>1.973647156719105E-2</v>
      </c>
      <c r="BF122" s="154"/>
    </row>
    <row r="123" spans="25:58" x14ac:dyDescent="0.35">
      <c r="Y123" s="155"/>
      <c r="Z123" s="74">
        <f>(Cálculos!C124-0.44)/(MAX(Cálculos!C:C)+0.12)*100</f>
        <v>16.101462773242755</v>
      </c>
      <c r="AA123" s="156"/>
      <c r="AB123" s="170">
        <f>Cálculos!L487</f>
        <v>1.2128596968374055</v>
      </c>
      <c r="AC123" s="156"/>
      <c r="AD123" s="170">
        <f>Cálculos!AN126</f>
        <v>1.1952332139243547</v>
      </c>
      <c r="AE123" s="156"/>
      <c r="AF123" s="170">
        <f>Cálculos!BP482</f>
        <v>1.2130687324912584</v>
      </c>
      <c r="AG123" s="156"/>
      <c r="AH123" s="170">
        <f>Cálculos!N701</f>
        <v>0</v>
      </c>
      <c r="AI123" s="156"/>
      <c r="AJ123" s="170">
        <f>Cálculos!AP105</f>
        <v>0</v>
      </c>
      <c r="AK123" s="156"/>
      <c r="AL123" s="170">
        <f>Cálculos!BR113</f>
        <v>0</v>
      </c>
      <c r="AM123" s="154"/>
      <c r="BA123" s="155"/>
      <c r="BB123" s="74">
        <v>118</v>
      </c>
      <c r="BC123" s="178">
        <f>ABS(Cálculos!L124-Cálculos!L123)</f>
        <v>0.30865400445438196</v>
      </c>
      <c r="BD123" s="178">
        <f>ABS(Cálculos!AN124-Cálculos!AN123)</f>
        <v>8.6072239124424188E-2</v>
      </c>
      <c r="BE123" s="178">
        <f>ABS(Cálculos!BP124-Cálculos!BP123)</f>
        <v>8.2636274500259788E-2</v>
      </c>
      <c r="BF123" s="154"/>
    </row>
    <row r="124" spans="25:58" x14ac:dyDescent="0.35">
      <c r="Y124" s="155"/>
      <c r="Z124" s="74">
        <f>(Cálculos!C125-0.44)/(MAX(Cálculos!C:C)+0.12)*100</f>
        <v>16.238426560017533</v>
      </c>
      <c r="AA124" s="156"/>
      <c r="AB124" s="170">
        <f>Cálculos!L68</f>
        <v>1.2117046379289986</v>
      </c>
      <c r="AC124" s="156"/>
      <c r="AD124" s="170">
        <f>Cálculos!AN480</f>
        <v>1.1949999173735799</v>
      </c>
      <c r="AE124" s="156"/>
      <c r="AF124" s="170">
        <f>Cálculos!BP497</f>
        <v>1.2088586975831004</v>
      </c>
      <c r="AG124" s="156"/>
      <c r="AH124" s="170">
        <f>Cálculos!N295</f>
        <v>0</v>
      </c>
      <c r="AI124" s="156"/>
      <c r="AJ124" s="170">
        <f>Cálculos!AP106</f>
        <v>0</v>
      </c>
      <c r="AK124" s="156"/>
      <c r="AL124" s="170">
        <f>Cálculos!BR114</f>
        <v>0</v>
      </c>
      <c r="AM124" s="154"/>
      <c r="BA124" s="155"/>
      <c r="BB124" s="74">
        <v>119</v>
      </c>
      <c r="BC124" s="178">
        <f>ABS(Cálculos!L125-Cálculos!L124)</f>
        <v>0.24402213896173297</v>
      </c>
      <c r="BD124" s="178">
        <f>ABS(Cálculos!AN125-Cálculos!AN124)</f>
        <v>2.199157261265805E-2</v>
      </c>
      <c r="BE124" s="178">
        <f>ABS(Cálculos!BP125-Cálculos!BP124)</f>
        <v>2.078946212975219E-2</v>
      </c>
      <c r="BF124" s="154"/>
    </row>
    <row r="125" spans="25:58" x14ac:dyDescent="0.35">
      <c r="Y125" s="155"/>
      <c r="Z125" s="74">
        <f>(Cálculos!C126-0.44)/(MAX(Cálculos!C:C)+0.12)*100</f>
        <v>16.375390346792308</v>
      </c>
      <c r="AA125" s="156"/>
      <c r="AB125" s="170">
        <f>Cálculos!L106</f>
        <v>1.209314478747771</v>
      </c>
      <c r="AC125" s="156"/>
      <c r="AD125" s="170">
        <f>Cálculos!AN107</f>
        <v>1.1939126473892328</v>
      </c>
      <c r="AE125" s="156"/>
      <c r="AF125" s="170">
        <f>Cálculos!BP483</f>
        <v>1.2058567118570442</v>
      </c>
      <c r="AG125" s="156"/>
      <c r="AH125" s="170">
        <f>Cálculos!N660</f>
        <v>0</v>
      </c>
      <c r="AI125" s="156"/>
      <c r="AJ125" s="170">
        <f>Cálculos!AP107</f>
        <v>0</v>
      </c>
      <c r="AK125" s="156"/>
      <c r="AL125" s="170">
        <f>Cálculos!BR115</f>
        <v>0</v>
      </c>
      <c r="AM125" s="154"/>
      <c r="BA125" s="155"/>
      <c r="BB125" s="74">
        <v>120</v>
      </c>
      <c r="BC125" s="178">
        <f>ABS(Cálculos!L126-Cálculos!L125)</f>
        <v>1.4058951053579349E-2</v>
      </c>
      <c r="BD125" s="178">
        <f>ABS(Cálculos!AN126-Cálculos!AN125)</f>
        <v>1.3687044968000439E-2</v>
      </c>
      <c r="BE125" s="178">
        <f>ABS(Cálculos!BP126-Cálculos!BP125)</f>
        <v>1.2860460441862731E-2</v>
      </c>
      <c r="BF125" s="154"/>
    </row>
    <row r="126" spans="25:58" x14ac:dyDescent="0.35">
      <c r="Y126" s="155"/>
      <c r="Z126" s="74">
        <f>(Cálculos!C127-0.44)/(MAX(Cálculos!C:C)+0.12)*100</f>
        <v>16.512354133567083</v>
      </c>
      <c r="AA126" s="156"/>
      <c r="AB126" s="170">
        <f>Cálculos!L73</f>
        <v>1.2087416821093135</v>
      </c>
      <c r="AC126" s="156"/>
      <c r="AD126" s="170">
        <f>Cálculos!AN496</f>
        <v>1.1920784235939397</v>
      </c>
      <c r="AE126" s="156"/>
      <c r="AF126" s="170">
        <f>Cálculos!BP73</f>
        <v>1.205848315845675</v>
      </c>
      <c r="AG126" s="156"/>
      <c r="AH126" s="170">
        <f>Cálculos!N55</f>
        <v>0</v>
      </c>
      <c r="AI126" s="156"/>
      <c r="AJ126" s="170">
        <f>Cálculos!AP108</f>
        <v>0</v>
      </c>
      <c r="AK126" s="156"/>
      <c r="AL126" s="170">
        <f>Cálculos!BR116</f>
        <v>0</v>
      </c>
      <c r="AM126" s="154"/>
      <c r="BA126" s="155"/>
      <c r="BB126" s="74">
        <v>121</v>
      </c>
      <c r="BC126" s="178">
        <f>ABS(Cálculos!L127-Cálculos!L126)</f>
        <v>2.1762457248128086E-2</v>
      </c>
      <c r="BD126" s="178">
        <f>ABS(Cálculos!AN127-Cálculos!AN126)</f>
        <v>2.1282115259179557E-2</v>
      </c>
      <c r="BE126" s="178">
        <f>ABS(Cálculos!BP127-Cálculos!BP126)</f>
        <v>2.0136186809411649E-2</v>
      </c>
      <c r="BF126" s="154"/>
    </row>
    <row r="127" spans="25:58" x14ac:dyDescent="0.35">
      <c r="Y127" s="155"/>
      <c r="Z127" s="74">
        <f>(Cálculos!C128-0.44)/(MAX(Cálculos!C:C)+0.12)*100</f>
        <v>16.649317920341861</v>
      </c>
      <c r="AA127" s="156"/>
      <c r="AB127" s="170">
        <f>Cálculos!L102</f>
        <v>1.2078780055614289</v>
      </c>
      <c r="AC127" s="156"/>
      <c r="AD127" s="170">
        <f>Cálculos!AN66</f>
        <v>1.1875537341811788</v>
      </c>
      <c r="AE127" s="156"/>
      <c r="AF127" s="170">
        <f>Cálculos!BP127</f>
        <v>1.203737288405943</v>
      </c>
      <c r="AG127" s="156"/>
      <c r="AH127" s="170">
        <f>Cálculos!N122</f>
        <v>0</v>
      </c>
      <c r="AI127" s="156"/>
      <c r="AJ127" s="170">
        <f>Cálculos!AP109</f>
        <v>0</v>
      </c>
      <c r="AK127" s="156"/>
      <c r="AL127" s="170">
        <f>Cálculos!BR117</f>
        <v>0</v>
      </c>
      <c r="AM127" s="154"/>
      <c r="BA127" s="155"/>
      <c r="BB127" s="74">
        <v>122</v>
      </c>
      <c r="BC127" s="178">
        <f>ABS(Cálculos!L128-Cálculos!L127)</f>
        <v>2.1738081496663675E-2</v>
      </c>
      <c r="BD127" s="178">
        <f>ABS(Cálculos!AN128-Cálculos!AN127)</f>
        <v>2.1260364578380875E-2</v>
      </c>
      <c r="BE127" s="178">
        <f>ABS(Cálculos!BP128-Cálculos!BP127)</f>
        <v>2.0129837584360377E-2</v>
      </c>
      <c r="BF127" s="154"/>
    </row>
    <row r="128" spans="25:58" x14ac:dyDescent="0.35">
      <c r="Y128" s="155"/>
      <c r="Z128" s="74">
        <f>(Cálculos!C129-0.44)/(MAX(Cálculos!C:C)+0.12)*100</f>
        <v>16.786281707116636</v>
      </c>
      <c r="AA128" s="156"/>
      <c r="AB128" s="170">
        <f>Cálculos!L475</f>
        <v>1.205821376025179</v>
      </c>
      <c r="AC128" s="156"/>
      <c r="AD128" s="170">
        <f>Cálculos!AN481</f>
        <v>1.1871141671459233</v>
      </c>
      <c r="AE128" s="156"/>
      <c r="AF128" s="170">
        <f>Cálculos!BP121</f>
        <v>1.2033378975483349</v>
      </c>
      <c r="AG128" s="156"/>
      <c r="AH128" s="170">
        <f>Cálculos!N420</f>
        <v>0</v>
      </c>
      <c r="AI128" s="156"/>
      <c r="AJ128" s="170">
        <f>Cálculos!AP110</f>
        <v>0</v>
      </c>
      <c r="AK128" s="156"/>
      <c r="AL128" s="170">
        <f>Cálculos!BR118</f>
        <v>0</v>
      </c>
      <c r="AM128" s="154"/>
      <c r="BA128" s="155"/>
      <c r="BB128" s="74">
        <v>123</v>
      </c>
      <c r="BC128" s="178">
        <f>ABS(Cálculos!L129-Cálculos!L128)</f>
        <v>2.1080125391072624E-2</v>
      </c>
      <c r="BD128" s="178">
        <f>ABS(Cálculos!AN129-Cálculos!AN128)</f>
        <v>2.0613519582518336E-2</v>
      </c>
      <c r="BE128" s="178">
        <f>ABS(Cálculos!BP129-Cálculos!BP128)</f>
        <v>1.9523758265226565E-2</v>
      </c>
      <c r="BF128" s="154"/>
    </row>
    <row r="129" spans="25:58" x14ac:dyDescent="0.35">
      <c r="Y129" s="155"/>
      <c r="Z129" s="74">
        <f>(Cálculos!C130-0.44)/(MAX(Cálculos!C:C)+0.12)*100</f>
        <v>16.923245493891415</v>
      </c>
      <c r="AA129" s="156"/>
      <c r="AB129" s="170">
        <f>Cálculos!L125</f>
        <v>1.1981848891297755</v>
      </c>
      <c r="AC129" s="156"/>
      <c r="AD129" s="170">
        <f>Cálculos!AN67</f>
        <v>1.1862289596097111</v>
      </c>
      <c r="AE129" s="156"/>
      <c r="AF129" s="170">
        <f>Cálculos!BP484</f>
        <v>1.1986809107564775</v>
      </c>
      <c r="AG129" s="156"/>
      <c r="AH129" s="170">
        <f>Cálculos!N487</f>
        <v>0</v>
      </c>
      <c r="AI129" s="156"/>
      <c r="AJ129" s="170">
        <f>Cálculos!AP111</f>
        <v>0</v>
      </c>
      <c r="AK129" s="156"/>
      <c r="AL129" s="170">
        <f>Cálculos!BR119</f>
        <v>0</v>
      </c>
      <c r="AM129" s="154"/>
      <c r="BA129" s="155"/>
      <c r="BB129" s="74">
        <v>124</v>
      </c>
      <c r="BC129" s="178">
        <f>ABS(Cálculos!L130-Cálculos!L129)</f>
        <v>2.0502479197359147E-2</v>
      </c>
      <c r="BD129" s="178">
        <f>ABS(Cálculos!AN130-Cálculos!AN129)</f>
        <v>2.004588352990444E-2</v>
      </c>
      <c r="BE129" s="178">
        <f>ABS(Cálculos!BP130-Cálculos!BP129)</f>
        <v>1.8993407341312274E-2</v>
      </c>
      <c r="BF129" s="154"/>
    </row>
    <row r="130" spans="25:58" x14ac:dyDescent="0.35">
      <c r="Y130" s="155"/>
      <c r="Z130" s="74">
        <f>(Cálculos!C131-0.44)/(MAX(Cálculos!C:C)+0.12)*100</f>
        <v>17.060209280666193</v>
      </c>
      <c r="AA130" s="156"/>
      <c r="AB130" s="170">
        <f>Cálculos!L476</f>
        <v>1.1973437789862726</v>
      </c>
      <c r="AC130" s="156"/>
      <c r="AD130" s="170">
        <f>Cálculos!AN64</f>
        <v>1.1859657886585282</v>
      </c>
      <c r="AE130" s="156"/>
      <c r="AF130" s="170">
        <f>Cálculos!BP68</f>
        <v>1.1963271234339767</v>
      </c>
      <c r="AG130" s="156"/>
      <c r="AH130" s="170">
        <f>Cálculos!N93</f>
        <v>0</v>
      </c>
      <c r="AI130" s="156"/>
      <c r="AJ130" s="170">
        <f>Cálculos!AP112</f>
        <v>0</v>
      </c>
      <c r="AK130" s="156"/>
      <c r="AL130" s="170">
        <f>Cálculos!BR120</f>
        <v>0</v>
      </c>
      <c r="AM130" s="154"/>
      <c r="BA130" s="155"/>
      <c r="BB130" s="74">
        <v>125</v>
      </c>
      <c r="BC130" s="178">
        <f>ABS(Cálculos!L131-Cálculos!L130)</f>
        <v>7.4674586641996221E-3</v>
      </c>
      <c r="BD130" s="178">
        <f>ABS(Cálculos!AN131-Cálculos!AN130)</f>
        <v>7.5226234412810733E-3</v>
      </c>
      <c r="BE130" s="178">
        <f>ABS(Cálculos!BP131-Cálculos!BP130)</f>
        <v>7.3637174904346292E-3</v>
      </c>
      <c r="BF130" s="154"/>
    </row>
    <row r="131" spans="25:58" x14ac:dyDescent="0.35">
      <c r="Y131" s="155"/>
      <c r="Z131" s="74">
        <f>(Cálculos!C132-0.44)/(MAX(Cálculos!C:C)+0.12)*100</f>
        <v>17.197173067440968</v>
      </c>
      <c r="AA131" s="156"/>
      <c r="AB131" s="170">
        <f>Cálculos!L493</f>
        <v>1.1962131756376224</v>
      </c>
      <c r="AC131" s="156"/>
      <c r="AD131" s="170">
        <f>Cálculos!AN495</f>
        <v>1.1850602477283654</v>
      </c>
      <c r="AE131" s="156"/>
      <c r="AF131" s="170">
        <f>Cálculos!BP108</f>
        <v>1.1956694078158208</v>
      </c>
      <c r="AG131" s="156"/>
      <c r="AH131" s="170">
        <f>Cálculos!N458</f>
        <v>0</v>
      </c>
      <c r="AI131" s="156"/>
      <c r="AJ131" s="170">
        <f>Cálculos!AP113</f>
        <v>0</v>
      </c>
      <c r="AK131" s="156"/>
      <c r="AL131" s="170">
        <f>Cálculos!BR121</f>
        <v>0</v>
      </c>
      <c r="AM131" s="154"/>
      <c r="BA131" s="155"/>
      <c r="BB131" s="74">
        <v>126</v>
      </c>
      <c r="BC131" s="178">
        <f>ABS(Cálculos!L132-Cálculos!L131)</f>
        <v>2.0148088374794648E-2</v>
      </c>
      <c r="BD131" s="178">
        <f>ABS(Cálculos!AN132-Cálculos!AN131)</f>
        <v>1.9699968388594558E-2</v>
      </c>
      <c r="BE131" s="178">
        <f>ABS(Cálculos!BP132-Cálculos!BP131)</f>
        <v>1.8681037179626436E-2</v>
      </c>
      <c r="BF131" s="154"/>
    </row>
    <row r="132" spans="25:58" x14ac:dyDescent="0.35">
      <c r="Y132" s="155"/>
      <c r="Z132" s="74">
        <f>(Cálculos!C133-0.44)/(MAX(Cálculos!C:C)+0.12)*100</f>
        <v>17.334136854215746</v>
      </c>
      <c r="AA132" s="156"/>
      <c r="AB132" s="170">
        <f>Cálculos!L66</f>
        <v>1.1923906370672497</v>
      </c>
      <c r="AC132" s="156"/>
      <c r="AD132" s="170">
        <f>Cálculos!AN74</f>
        <v>1.182284409328094</v>
      </c>
      <c r="AE132" s="156"/>
      <c r="AF132" s="170">
        <f>Cálculos!BP63</f>
        <v>1.1947737119671169</v>
      </c>
      <c r="AG132" s="156"/>
      <c r="AH132" s="170">
        <f>Cálculos!N159</f>
        <v>0</v>
      </c>
      <c r="AI132" s="156"/>
      <c r="AJ132" s="170">
        <f>Cálculos!AP114</f>
        <v>0</v>
      </c>
      <c r="AK132" s="156"/>
      <c r="AL132" s="170">
        <f>Cálculos!BR122</f>
        <v>0</v>
      </c>
      <c r="AM132" s="154"/>
      <c r="BA132" s="155"/>
      <c r="BB132" s="74">
        <v>127</v>
      </c>
      <c r="BC132" s="178">
        <f>ABS(Cálculos!L133-Cálculos!L132)</f>
        <v>1.9849141272565651E-2</v>
      </c>
      <c r="BD132" s="178">
        <f>ABS(Cálculos!AN133-Cálculos!AN132)</f>
        <v>1.9407242257813984E-2</v>
      </c>
      <c r="BE132" s="178">
        <f>ABS(Cálculos!BP133-Cálculos!BP132)</f>
        <v>1.8413874258035312E-2</v>
      </c>
      <c r="BF132" s="154"/>
    </row>
    <row r="133" spans="25:58" x14ac:dyDescent="0.35">
      <c r="Y133" s="155"/>
      <c r="Z133" s="74">
        <f>(Cálculos!C134-0.44)/(MAX(Cálculos!C:C)+0.12)*100</f>
        <v>17.471100640990521</v>
      </c>
      <c r="AA133" s="156"/>
      <c r="AB133" s="170">
        <f>Cálculos!L488</f>
        <v>1.1911010986412949</v>
      </c>
      <c r="AC133" s="156"/>
      <c r="AD133" s="170">
        <f>Cálculos!AN482</f>
        <v>1.1792819309623064</v>
      </c>
      <c r="AE133" s="156"/>
      <c r="AF133" s="170">
        <f>Cálculos!BP122</f>
        <v>1.1946235948539008</v>
      </c>
      <c r="AG133" s="156"/>
      <c r="AH133" s="170">
        <f>Cálculos!N524</f>
        <v>0</v>
      </c>
      <c r="AI133" s="156"/>
      <c r="AJ133" s="170">
        <f>Cálculos!AP115</f>
        <v>0</v>
      </c>
      <c r="AK133" s="156"/>
      <c r="AL133" s="170">
        <f>Cálculos!BR123</f>
        <v>0</v>
      </c>
      <c r="AM133" s="154"/>
      <c r="BA133" s="155"/>
      <c r="BB133" s="74">
        <v>128</v>
      </c>
      <c r="BC133" s="178">
        <f>ABS(Cálculos!L134-Cálculos!L133)</f>
        <v>1.9522742889820144E-2</v>
      </c>
      <c r="BD133" s="178">
        <f>ABS(Cálculos!AN134-Cálculos!AN133)</f>
        <v>1.9087415354954063E-2</v>
      </c>
      <c r="BE133" s="178">
        <f>ABS(Cálculos!BP134-Cálculos!BP133)</f>
        <v>1.8120536344793381E-2</v>
      </c>
      <c r="BF133" s="154"/>
    </row>
    <row r="134" spans="25:58" x14ac:dyDescent="0.35">
      <c r="Y134" s="155"/>
      <c r="Z134" s="74">
        <f>(Cálculos!C135-0.44)/(MAX(Cálculos!C:C)+0.12)*100</f>
        <v>17.608064427765299</v>
      </c>
      <c r="AA134" s="156"/>
      <c r="AB134" s="170">
        <f>Cálculos!L64</f>
        <v>1.1898472270301657</v>
      </c>
      <c r="AC134" s="156"/>
      <c r="AD134" s="170">
        <f>Cálculos!AN121</f>
        <v>1.1750869927624534</v>
      </c>
      <c r="AE134" s="156"/>
      <c r="AF134" s="170">
        <f>Cálculos!BP424</f>
        <v>1.190770535398963</v>
      </c>
      <c r="AG134" s="156"/>
      <c r="AH134" s="170">
        <f>Cálculos!N11</f>
        <v>0</v>
      </c>
      <c r="AI134" s="156"/>
      <c r="AJ134" s="170">
        <f>Cálculos!AP116</f>
        <v>0</v>
      </c>
      <c r="AK134" s="156"/>
      <c r="AL134" s="170">
        <f>Cálculos!BR124</f>
        <v>0</v>
      </c>
      <c r="AM134" s="154"/>
      <c r="BA134" s="155"/>
      <c r="BB134" s="74">
        <v>129</v>
      </c>
      <c r="BC134" s="178">
        <f>ABS(Cálculos!L135-Cálculos!L134)</f>
        <v>1.9582934514772443E-2</v>
      </c>
      <c r="BD134" s="178">
        <f>ABS(Cálculos!AN135-Cálculos!AN134)</f>
        <v>1.9148976407047602E-2</v>
      </c>
      <c r="BE134" s="178">
        <f>ABS(Cálculos!BP135-Cálculos!BP134)</f>
        <v>1.8192853341044701E-2</v>
      </c>
      <c r="BF134" s="154"/>
    </row>
    <row r="135" spans="25:58" x14ac:dyDescent="0.35">
      <c r="Y135" s="155"/>
      <c r="Z135" s="74">
        <f>(Cálculos!C136-0.44)/(MAX(Cálculos!C:C)+0.12)*100</f>
        <v>17.745028214540078</v>
      </c>
      <c r="AA135" s="156"/>
      <c r="AB135" s="170">
        <f>Cálculos!L67</f>
        <v>1.1892145521675663</v>
      </c>
      <c r="AC135" s="156"/>
      <c r="AD135" s="170">
        <f>Cálculos!AN127</f>
        <v>1.1739510986651751</v>
      </c>
      <c r="AE135" s="156"/>
      <c r="AF135" s="170">
        <f>Cálculos!BP498</f>
        <v>1.189926168288266</v>
      </c>
      <c r="AG135" s="156"/>
      <c r="AH135" s="170">
        <f>Cálculos!N376</f>
        <v>0</v>
      </c>
      <c r="AI135" s="156"/>
      <c r="AJ135" s="170">
        <f>Cálculos!AP117</f>
        <v>0</v>
      </c>
      <c r="AK135" s="156"/>
      <c r="AL135" s="170">
        <f>Cálculos!BR125</f>
        <v>0</v>
      </c>
      <c r="AM135" s="154"/>
      <c r="BA135" s="155"/>
      <c r="BB135" s="74">
        <v>130</v>
      </c>
      <c r="BC135" s="178">
        <f>ABS(Cálculos!L136-Cálculos!L135)</f>
        <v>1.944956898073924E-2</v>
      </c>
      <c r="BD135" s="178">
        <f>ABS(Cálculos!AN136-Cálculos!AN135)</f>
        <v>1.9019563198271472E-2</v>
      </c>
      <c r="BE135" s="178">
        <f>ABS(Cálculos!BP136-Cálculos!BP135)</f>
        <v>1.8081867004649199E-2</v>
      </c>
      <c r="BF135" s="154"/>
    </row>
    <row r="136" spans="25:58" x14ac:dyDescent="0.35">
      <c r="Y136" s="155"/>
      <c r="Z136" s="74">
        <f>(Cálculos!C137-0.44)/(MAX(Cálculos!C:C)+0.12)*100</f>
        <v>17.881992001314853</v>
      </c>
      <c r="AA136" s="156"/>
      <c r="AB136" s="170">
        <f>Cálculos!L477</f>
        <v>1.1890454880896746</v>
      </c>
      <c r="AC136" s="156"/>
      <c r="AD136" s="170">
        <f>Cálculos!AN497</f>
        <v>1.1718774921035697</v>
      </c>
      <c r="AE136" s="156"/>
      <c r="AF136" s="170">
        <f>Cálculos!BP109</f>
        <v>1.1849028237554036</v>
      </c>
      <c r="AG136" s="156"/>
      <c r="AH136" s="170">
        <f>Cálculos!N326</f>
        <v>0</v>
      </c>
      <c r="AI136" s="156"/>
      <c r="AJ136" s="170">
        <f>Cálculos!AP118</f>
        <v>0</v>
      </c>
      <c r="AK136" s="156"/>
      <c r="AL136" s="170">
        <f>Cálculos!BR126</f>
        <v>0</v>
      </c>
      <c r="AM136" s="154"/>
      <c r="BA136" s="155"/>
      <c r="BB136" s="74">
        <v>131</v>
      </c>
      <c r="BC136" s="178">
        <f>ABS(Cálculos!L137-Cálculos!L136)</f>
        <v>1.8624680359274559E-2</v>
      </c>
      <c r="BD136" s="178">
        <f>ABS(Cálculos!AN137-Cálculos!AN136)</f>
        <v>1.8207885409001534E-2</v>
      </c>
      <c r="BE136" s="178">
        <f>ABS(Cálculos!BP137-Cálculos!BP136)</f>
        <v>1.731628574794275E-2</v>
      </c>
      <c r="BF136" s="154"/>
    </row>
    <row r="137" spans="25:58" x14ac:dyDescent="0.35">
      <c r="Y137" s="155"/>
      <c r="Z137" s="74">
        <f>(Cálculos!C138-0.44)/(MAX(Cálculos!C:C)+0.12)*100</f>
        <v>18.018955788089631</v>
      </c>
      <c r="AA137" s="156"/>
      <c r="AB137" s="170">
        <f>Cálculos!L107</f>
        <v>1.1865242797576148</v>
      </c>
      <c r="AC137" s="156"/>
      <c r="AD137" s="170">
        <f>Cálculos!AN108</f>
        <v>1.1718243626227935</v>
      </c>
      <c r="AE137" s="156"/>
      <c r="AF137" s="170">
        <f>Cálculos!BP128</f>
        <v>1.1836074508215826</v>
      </c>
      <c r="AG137" s="156"/>
      <c r="AH137" s="170">
        <f>Cálculos!N691</f>
        <v>0</v>
      </c>
      <c r="AI137" s="156"/>
      <c r="AJ137" s="170">
        <f>Cálculos!AP119</f>
        <v>0</v>
      </c>
      <c r="AK137" s="156"/>
      <c r="AL137" s="170">
        <f>Cálculos!BR127</f>
        <v>0</v>
      </c>
      <c r="AM137" s="154"/>
      <c r="BA137" s="155"/>
      <c r="BB137" s="74">
        <v>132</v>
      </c>
      <c r="BC137" s="178">
        <f>ABS(Cálculos!L138-Cálculos!L137)</f>
        <v>1.825599730455052E-2</v>
      </c>
      <c r="BD137" s="178">
        <f>ABS(Cálculos!AN138-Cálculos!AN137)</f>
        <v>1.7846270636757811E-2</v>
      </c>
      <c r="BE137" s="178">
        <f>ABS(Cálculos!BP138-Cálculos!BP137)</f>
        <v>1.6982149453457884E-2</v>
      </c>
      <c r="BF137" s="154"/>
    </row>
    <row r="138" spans="25:58" x14ac:dyDescent="0.35">
      <c r="Y138" s="155"/>
      <c r="Z138" s="74">
        <f>(Cálculos!C139-0.44)/(MAX(Cálculos!C:C)+0.12)*100</f>
        <v>18.155919574864406</v>
      </c>
      <c r="AA138" s="156"/>
      <c r="AB138" s="170">
        <f>Cálculos!L126</f>
        <v>1.1841259380761961</v>
      </c>
      <c r="AC138" s="156"/>
      <c r="AD138" s="170">
        <f>Cálculos!AN483</f>
        <v>1.1715028237860363</v>
      </c>
      <c r="AE138" s="156"/>
      <c r="AF138" s="170">
        <f>Cálculos!BP74</f>
        <v>1.1827489264389728</v>
      </c>
      <c r="AG138" s="156"/>
      <c r="AH138" s="170">
        <f>Cálculos!N61</f>
        <v>0</v>
      </c>
      <c r="AI138" s="156"/>
      <c r="AJ138" s="170">
        <f>Cálculos!AP120</f>
        <v>0</v>
      </c>
      <c r="AK138" s="156"/>
      <c r="AL138" s="170">
        <f>Cálculos!BR128</f>
        <v>0</v>
      </c>
      <c r="AM138" s="154"/>
      <c r="BA138" s="155"/>
      <c r="BB138" s="74">
        <v>133</v>
      </c>
      <c r="BC138" s="178">
        <f>ABS(Cálculos!L139-Cálculos!L138)</f>
        <v>1.7832623536100267E-2</v>
      </c>
      <c r="BD138" s="178">
        <f>ABS(Cálculos!AN139-Cálculos!AN138)</f>
        <v>1.7430679932679216E-2</v>
      </c>
      <c r="BE138" s="178">
        <f>ABS(Cálculos!BP139-Cálculos!BP138)</f>
        <v>1.6596049487373588E-2</v>
      </c>
      <c r="BF138" s="154"/>
    </row>
    <row r="139" spans="25:58" x14ac:dyDescent="0.35">
      <c r="Y139" s="155"/>
      <c r="Z139" s="74">
        <f>(Cálculos!C140-0.44)/(MAX(Cálculos!C:C)+0.12)*100</f>
        <v>18.292883361639184</v>
      </c>
      <c r="AA139" s="156"/>
      <c r="AB139" s="170">
        <f>Cálculos!L74</f>
        <v>1.1831735875219753</v>
      </c>
      <c r="AC139" s="156"/>
      <c r="AD139" s="170">
        <f>Cálculos!AN122</f>
        <v>1.1657199312784685</v>
      </c>
      <c r="AE139" s="156"/>
      <c r="AF139" s="170">
        <f>Cálculos!BP66</f>
        <v>1.1811753867316661</v>
      </c>
      <c r="AG139" s="156"/>
      <c r="AH139" s="170">
        <f>Cálculos!N426</f>
        <v>0</v>
      </c>
      <c r="AI139" s="156"/>
      <c r="AJ139" s="170">
        <f>Cálculos!AP121</f>
        <v>0</v>
      </c>
      <c r="AK139" s="156"/>
      <c r="AL139" s="170">
        <f>Cálculos!BR129</f>
        <v>0</v>
      </c>
      <c r="AM139" s="154"/>
      <c r="BA139" s="155"/>
      <c r="BB139" s="74">
        <v>134</v>
      </c>
      <c r="BC139" s="178">
        <f>ABS(Cálculos!L140-Cálculos!L139)</f>
        <v>6.7125310381654923E-3</v>
      </c>
      <c r="BD139" s="178">
        <f>ABS(Cálculos!AN140-Cálculos!AN139)</f>
        <v>6.4618806185564592E-3</v>
      </c>
      <c r="BE139" s="178">
        <f>ABS(Cálculos!BP140-Cálculos!BP139)</f>
        <v>6.0870827186163545E-3</v>
      </c>
      <c r="BF139" s="154"/>
    </row>
    <row r="140" spans="25:58" x14ac:dyDescent="0.35">
      <c r="Y140" s="155"/>
      <c r="Z140" s="74">
        <f>(Cálculos!C141-0.44)/(MAX(Cálculos!C:C)+0.12)*100</f>
        <v>18.429847148413963</v>
      </c>
      <c r="AA140" s="156"/>
      <c r="AB140" s="170">
        <f>Cálculos!L478</f>
        <v>1.1808270047346894</v>
      </c>
      <c r="AC140" s="156"/>
      <c r="AD140" s="170">
        <f>Cálculos!AN484</f>
        <v>1.1637764729440829</v>
      </c>
      <c r="AE140" s="156"/>
      <c r="AF140" s="170">
        <f>Cálculos!BP67</f>
        <v>1.1807422390954379</v>
      </c>
      <c r="AG140" s="156"/>
      <c r="AH140" s="170">
        <f>Cálculos!N78</f>
        <v>0</v>
      </c>
      <c r="AI140" s="156"/>
      <c r="AJ140" s="170">
        <f>Cálculos!AP122</f>
        <v>0</v>
      </c>
      <c r="AK140" s="156"/>
      <c r="AL140" s="170">
        <f>Cálculos!BR130</f>
        <v>0</v>
      </c>
      <c r="AM140" s="154"/>
      <c r="BA140" s="155"/>
      <c r="BB140" s="74">
        <v>135</v>
      </c>
      <c r="BC140" s="178">
        <f>ABS(Cálculos!L141-Cálculos!L140)</f>
        <v>1.7098747276261483E-2</v>
      </c>
      <c r="BD140" s="178">
        <f>ABS(Cálculos!AN141-Cálculos!AN140)</f>
        <v>1.6710653706627498E-2</v>
      </c>
      <c r="BE140" s="178">
        <f>ABS(Cálculos!BP141-Cálculos!BP140)</f>
        <v>1.5928093704267288E-2</v>
      </c>
      <c r="BF140" s="154"/>
    </row>
    <row r="141" spans="25:58" x14ac:dyDescent="0.35">
      <c r="Y141" s="155"/>
      <c r="Z141" s="74">
        <f>(Cálculos!C142-0.44)/(MAX(Cálculos!C:C)+0.12)*100</f>
        <v>18.566810935188734</v>
      </c>
      <c r="AA141" s="156"/>
      <c r="AB141" s="170">
        <f>Cálculos!L494</f>
        <v>1.1747490774280693</v>
      </c>
      <c r="AC141" s="156"/>
      <c r="AD141" s="170">
        <f>Cálculos!AN109</f>
        <v>1.1599465917724969</v>
      </c>
      <c r="AE141" s="156"/>
      <c r="AF141" s="170">
        <f>Cálculos!BP64</f>
        <v>1.1779254100380658</v>
      </c>
      <c r="AG141" s="156"/>
      <c r="AH141" s="170">
        <f>Cálculos!N443</f>
        <v>0</v>
      </c>
      <c r="AI141" s="156"/>
      <c r="AJ141" s="170">
        <f>Cálculos!AP123</f>
        <v>0</v>
      </c>
      <c r="AK141" s="156"/>
      <c r="AL141" s="170">
        <f>Cálculos!BR131</f>
        <v>0</v>
      </c>
      <c r="AM141" s="154"/>
      <c r="BA141" s="155"/>
      <c r="BB141" s="74">
        <v>136</v>
      </c>
      <c r="BC141" s="178">
        <f>ABS(Cálculos!L142-Cálculos!L141)</f>
        <v>1.2643793446923124E-2</v>
      </c>
      <c r="BD141" s="178">
        <f>ABS(Cálculos!AN142-Cálculos!AN141)</f>
        <v>1.2207432914201122E-2</v>
      </c>
      <c r="BE141" s="178">
        <f>ABS(Cálculos!BP142-Cálculos!BP141)</f>
        <v>1.1283162953797055E-2</v>
      </c>
      <c r="BF141" s="154"/>
    </row>
    <row r="142" spans="25:58" x14ac:dyDescent="0.35">
      <c r="Y142" s="155"/>
      <c r="Z142" s="74">
        <f>(Cálculos!C143-0.44)/(MAX(Cálculos!C:C)+0.12)*100</f>
        <v>18.703774721963512</v>
      </c>
      <c r="AA142" s="156"/>
      <c r="AB142" s="170">
        <f>Cálculos!L479</f>
        <v>1.1726694784168641</v>
      </c>
      <c r="AC142" s="156"/>
      <c r="AD142" s="170">
        <f>Cálculos!AN65</f>
        <v>1.159589655311291</v>
      </c>
      <c r="AE142" s="156"/>
      <c r="AF142" s="170">
        <f>Cálculos!BP110</f>
        <v>1.1772896043269911</v>
      </c>
      <c r="AG142" s="156"/>
      <c r="AH142" s="170">
        <f>Cálculos!N298</f>
        <v>0</v>
      </c>
      <c r="AI142" s="156"/>
      <c r="AJ142" s="170">
        <f>Cálculos!AP124</f>
        <v>0</v>
      </c>
      <c r="AK142" s="156"/>
      <c r="AL142" s="170">
        <f>Cálculos!BR132</f>
        <v>0</v>
      </c>
      <c r="AM142" s="154"/>
      <c r="BA142" s="155"/>
      <c r="BB142" s="74">
        <v>137</v>
      </c>
      <c r="BC142" s="178">
        <f>ABS(Cálculos!L143-Cálculos!L142)</f>
        <v>7.4917889509188429E-3</v>
      </c>
      <c r="BD142" s="178">
        <f>ABS(Cálculos!AN143-Cálculos!AN142)</f>
        <v>7.2176904556626731E-3</v>
      </c>
      <c r="BE142" s="178">
        <f>ABS(Cálculos!BP143-Cálculos!BP142)</f>
        <v>6.787997025552106E-3</v>
      </c>
      <c r="BF142" s="154"/>
    </row>
    <row r="143" spans="25:58" x14ac:dyDescent="0.35">
      <c r="Y143" s="155"/>
      <c r="Z143" s="74">
        <f>(Cálculos!C144-0.44)/(MAX(Cálculos!C:C)+0.12)*100</f>
        <v>18.840738508738291</v>
      </c>
      <c r="AA143" s="156"/>
      <c r="AB143" s="170">
        <f>Cálculos!L415</f>
        <v>1.1669339064263085</v>
      </c>
      <c r="AC143" s="156"/>
      <c r="AD143" s="170">
        <f>Cálculos!AN75</f>
        <v>1.1573906803556204</v>
      </c>
      <c r="AE143" s="156"/>
      <c r="AF143" s="170">
        <f>Cálculos!BP123</f>
        <v>1.1748871232867097</v>
      </c>
      <c r="AG143" s="156"/>
      <c r="AH143" s="170">
        <f>Cálculos!N663</f>
        <v>0</v>
      </c>
      <c r="AI143" s="156"/>
      <c r="AJ143" s="170">
        <f>Cálculos!AP125</f>
        <v>0</v>
      </c>
      <c r="AK143" s="156"/>
      <c r="AL143" s="170">
        <f>Cálculos!BR133</f>
        <v>0</v>
      </c>
      <c r="AM143" s="154"/>
      <c r="BA143" s="155"/>
      <c r="BB143" s="74">
        <v>138</v>
      </c>
      <c r="BC143" s="178">
        <f>ABS(Cálculos!L144-Cálculos!L143)</f>
        <v>6.4968326707617319E-3</v>
      </c>
      <c r="BD143" s="178">
        <f>ABS(Cálculos!AN144-Cálculos!AN143)</f>
        <v>6.255044957009348E-3</v>
      </c>
      <c r="BE143" s="178">
        <f>ABS(Cálculos!BP144-Cálculos!BP143)</f>
        <v>5.9282216115273956E-3</v>
      </c>
      <c r="BF143" s="154"/>
    </row>
    <row r="144" spans="25:58" x14ac:dyDescent="0.35">
      <c r="Y144" s="155"/>
      <c r="Z144" s="74">
        <f>(Cálculos!C145-0.44)/(MAX(Cálculos!C:C)+0.12)*100</f>
        <v>18.977702295513065</v>
      </c>
      <c r="AA144" s="156"/>
      <c r="AB144" s="170">
        <f>Cálculos!L121</f>
        <v>1.1645909340031582</v>
      </c>
      <c r="AC144" s="156"/>
      <c r="AD144" s="170">
        <f>Cálculos!AN61</f>
        <v>1.1556315150105021</v>
      </c>
      <c r="AE144" s="156"/>
      <c r="AF144" s="170">
        <f>Cálculos!BP62</f>
        <v>1.1737581869998137</v>
      </c>
      <c r="AG144" s="156"/>
      <c r="AH144" s="170">
        <f>Cálculos!N356</f>
        <v>0</v>
      </c>
      <c r="AI144" s="156"/>
      <c r="AJ144" s="170">
        <f>Cálculos!AP126</f>
        <v>0</v>
      </c>
      <c r="AK144" s="156"/>
      <c r="AL144" s="170">
        <f>Cálculos!BR134</f>
        <v>0</v>
      </c>
      <c r="AM144" s="154"/>
      <c r="BA144" s="155"/>
      <c r="BB144" s="74">
        <v>139</v>
      </c>
      <c r="BC144" s="178">
        <f>ABS(Cálculos!L145-Cálculos!L144)</f>
        <v>6.2364422945501152E-3</v>
      </c>
      <c r="BD144" s="178">
        <f>ABS(Cálculos!AN145-Cálculos!AN144)</f>
        <v>6.0039881921648552E-3</v>
      </c>
      <c r="BE144" s="178">
        <f>ABS(Cálculos!BP145-Cálculos!BP144)</f>
        <v>5.7106299017554152E-3</v>
      </c>
      <c r="BF144" s="154"/>
    </row>
    <row r="145" spans="25:58" x14ac:dyDescent="0.35">
      <c r="Y145" s="155"/>
      <c r="Z145" s="74">
        <f>(Cálculos!C146-0.44)/(MAX(Cálculos!C:C)+0.12)*100</f>
        <v>19.114666082287844</v>
      </c>
      <c r="AA145" s="156"/>
      <c r="AB145" s="170">
        <f>Cálculos!L480</f>
        <v>1.1645690801594422</v>
      </c>
      <c r="AC145" s="156"/>
      <c r="AD145" s="170">
        <f>Cálculos!AN420</f>
        <v>1.1546989727777599</v>
      </c>
      <c r="AE145" s="156"/>
      <c r="AF145" s="170">
        <f>Cálculos!BP499</f>
        <v>1.1712905595187069</v>
      </c>
      <c r="AG145" s="156"/>
      <c r="AH145" s="170">
        <f>Cálculos!N721</f>
        <v>0</v>
      </c>
      <c r="AI145" s="156"/>
      <c r="AJ145" s="170">
        <f>Cálculos!AP127</f>
        <v>0</v>
      </c>
      <c r="AK145" s="156"/>
      <c r="AL145" s="170">
        <f>Cálculos!BR135</f>
        <v>0</v>
      </c>
      <c r="AM145" s="154"/>
      <c r="BA145" s="155"/>
      <c r="BB145" s="74">
        <v>140</v>
      </c>
      <c r="BC145" s="178">
        <f>ABS(Cálculos!L146-Cálculos!L145)</f>
        <v>6.2326681429111241E-3</v>
      </c>
      <c r="BD145" s="178">
        <f>ABS(Cálculos!AN146-Cálculos!AN145)</f>
        <v>6.0013839871730923E-3</v>
      </c>
      <c r="BE145" s="178">
        <f>ABS(Cálculos!BP146-Cálculos!BP145)</f>
        <v>5.7155789552616465E-3</v>
      </c>
      <c r="BF145" s="154"/>
    </row>
    <row r="146" spans="25:58" x14ac:dyDescent="0.35">
      <c r="Y146" s="155"/>
      <c r="Z146" s="74">
        <f>(Cálculos!C147-0.44)/(MAX(Cálculos!C:C)+0.12)*100</f>
        <v>19.251629869062619</v>
      </c>
      <c r="AA146" s="156"/>
      <c r="AB146" s="170">
        <f>Cálculos!L108</f>
        <v>1.1639162892680037</v>
      </c>
      <c r="AC146" s="156"/>
      <c r="AD146" s="170">
        <f>Cálculos!AN128</f>
        <v>1.1526907340867942</v>
      </c>
      <c r="AE146" s="156"/>
      <c r="AF146" s="170">
        <f>Cálculos!BP111</f>
        <v>1.1702905780925184</v>
      </c>
      <c r="AG146" s="156"/>
      <c r="AH146" s="170">
        <f>Cálculos!N25</f>
        <v>0</v>
      </c>
      <c r="AI146" s="156"/>
      <c r="AJ146" s="170">
        <f>Cálculos!AP128</f>
        <v>0</v>
      </c>
      <c r="AK146" s="156"/>
      <c r="AL146" s="170">
        <f>Cálculos!BR136</f>
        <v>0</v>
      </c>
      <c r="AM146" s="154"/>
      <c r="BA146" s="155"/>
      <c r="BB146" s="74">
        <v>141</v>
      </c>
      <c r="BC146" s="178">
        <f>ABS(Cálculos!L147-Cálculos!L146)</f>
        <v>6.1573534469174795E-3</v>
      </c>
      <c r="BD146" s="178">
        <f>ABS(Cálculos!AN147-Cálculos!AN146)</f>
        <v>5.9296048864300177E-3</v>
      </c>
      <c r="BE146" s="178">
        <f>ABS(Cálculos!BP147-Cálculos!BP146)</f>
        <v>5.6596481308193169E-3</v>
      </c>
      <c r="BF146" s="154"/>
    </row>
    <row r="147" spans="25:58" x14ac:dyDescent="0.35">
      <c r="Y147" s="155"/>
      <c r="Z147" s="74">
        <f>(Cálculos!C148-0.44)/(MAX(Cálculos!C:C)+0.12)*100</f>
        <v>19.388593655837397</v>
      </c>
      <c r="AA147" s="156"/>
      <c r="AB147" s="170">
        <f>Cálculos!L65</f>
        <v>1.1627963228067246</v>
      </c>
      <c r="AC147" s="156"/>
      <c r="AD147" s="170">
        <f>Cálculos!AN498</f>
        <v>1.1519727471488914</v>
      </c>
      <c r="AE147" s="156"/>
      <c r="AF147" s="170">
        <f>Cálculos!BP129</f>
        <v>1.164083692556356</v>
      </c>
      <c r="AG147" s="156"/>
      <c r="AH147" s="170">
        <f>Cálculos!N390</f>
        <v>0</v>
      </c>
      <c r="AI147" s="156"/>
      <c r="AJ147" s="170">
        <f>Cálculos!AP129</f>
        <v>0</v>
      </c>
      <c r="AK147" s="156"/>
      <c r="AL147" s="170">
        <f>Cálculos!BR137</f>
        <v>0</v>
      </c>
      <c r="AM147" s="154"/>
      <c r="BA147" s="155"/>
      <c r="BB147" s="74">
        <v>142</v>
      </c>
      <c r="BC147" s="178">
        <f>ABS(Cálculos!L148-Cálculos!L147)</f>
        <v>6.1088131649571498E-3</v>
      </c>
      <c r="BD147" s="178">
        <f>ABS(Cálculos!AN148-Cálculos!AN147)</f>
        <v>5.8837501835710126E-3</v>
      </c>
      <c r="BE147" s="178">
        <f>ABS(Cálculos!BP148-Cálculos!BP147)</f>
        <v>5.6269432809101794E-3</v>
      </c>
      <c r="BF147" s="154"/>
    </row>
    <row r="148" spans="25:58" x14ac:dyDescent="0.35">
      <c r="Y148" s="155"/>
      <c r="Z148" s="74">
        <f>(Cálculos!C149-0.44)/(MAX(Cálculos!C:C)+0.12)*100</f>
        <v>19.525557442612175</v>
      </c>
      <c r="AA148" s="156"/>
      <c r="AB148" s="170">
        <f>Cálculos!L127</f>
        <v>1.1623634808280681</v>
      </c>
      <c r="AC148" s="156"/>
      <c r="AD148" s="170">
        <f>Cálculos!AN110</f>
        <v>1.1515344009024482</v>
      </c>
      <c r="AE148" s="156"/>
      <c r="AF148" s="170">
        <f>Cálculos!BP112</f>
        <v>1.1634329536763788</v>
      </c>
      <c r="AG148" s="156"/>
      <c r="AH148" s="170">
        <f>Cálculos!N335</f>
        <v>0</v>
      </c>
      <c r="AI148" s="156"/>
      <c r="AJ148" s="170">
        <f>Cálculos!AP130</f>
        <v>0</v>
      </c>
      <c r="AK148" s="156"/>
      <c r="AL148" s="170">
        <f>Cálculos!BR138</f>
        <v>0</v>
      </c>
      <c r="AM148" s="154"/>
      <c r="BA148" s="155"/>
      <c r="BB148" s="74">
        <v>143</v>
      </c>
      <c r="BC148" s="178">
        <f>ABS(Cálculos!L149-Cálculos!L148)</f>
        <v>6.0654975616825091E-3</v>
      </c>
      <c r="BD148" s="178">
        <f>ABS(Cálculos!AN149-Cálculos!AN148)</f>
        <v>5.842949422855237E-3</v>
      </c>
      <c r="BE148" s="178">
        <f>ABS(Cálculos!BP149-Cálculos!BP148)</f>
        <v>5.598692343918521E-3</v>
      </c>
      <c r="BF148" s="154"/>
    </row>
    <row r="149" spans="25:58" x14ac:dyDescent="0.35">
      <c r="Y149" s="155"/>
      <c r="Z149" s="74">
        <f>(Cálculos!C150-0.44)/(MAX(Cálculos!C:C)+0.12)*100</f>
        <v>19.66252122938695</v>
      </c>
      <c r="AA149" s="156"/>
      <c r="AB149" s="170">
        <f>Cálculos!L496</f>
        <v>1.1609540498192039</v>
      </c>
      <c r="AC149" s="156"/>
      <c r="AD149" s="170">
        <f>Cálculos!AN423</f>
        <v>1.1471377099462163</v>
      </c>
      <c r="AE149" s="156"/>
      <c r="AF149" s="170">
        <f>Cálculos!BP75</f>
        <v>1.1596675664067979</v>
      </c>
      <c r="AG149" s="156"/>
      <c r="AH149" s="170">
        <f>Cálculos!N700</f>
        <v>0</v>
      </c>
      <c r="AI149" s="156"/>
      <c r="AJ149" s="170">
        <f>Cálculos!AP131</f>
        <v>0</v>
      </c>
      <c r="AK149" s="156"/>
      <c r="AL149" s="170">
        <f>Cálculos!BR139</f>
        <v>0</v>
      </c>
      <c r="AM149" s="154"/>
      <c r="BA149" s="155"/>
      <c r="BB149" s="74">
        <v>144</v>
      </c>
      <c r="BC149" s="178">
        <f>ABS(Cálculos!L150-Cálculos!L149)</f>
        <v>6.0233917248000424E-3</v>
      </c>
      <c r="BD149" s="178">
        <f>ABS(Cálculos!AN150-Cálculos!AN149)</f>
        <v>5.8033108782762355E-3</v>
      </c>
      <c r="BE149" s="178">
        <f>ABS(Cálculos!BP150-Cálculos!BP149)</f>
        <v>5.5713541582469439E-3</v>
      </c>
      <c r="BF149" s="154"/>
    </row>
    <row r="150" spans="25:58" x14ac:dyDescent="0.35">
      <c r="Y150" s="155"/>
      <c r="Z150" s="74">
        <f>(Cálculos!C151-0.44)/(MAX(Cálculos!C:C)+0.12)*100</f>
        <v>19.799485016161729</v>
      </c>
      <c r="AA150" s="156"/>
      <c r="AB150" s="170">
        <f>Cálculos!L61</f>
        <v>1.1599936233162109</v>
      </c>
      <c r="AC150" s="156"/>
      <c r="AD150" s="170">
        <f>Cálculos!AN123</f>
        <v>1.144839592380589</v>
      </c>
      <c r="AE150" s="156"/>
      <c r="AF150" s="170">
        <f>Cálculos!BP113</f>
        <v>1.1566284879105362</v>
      </c>
      <c r="AG150" s="156"/>
      <c r="AH150" s="170">
        <f>Cálculos!N331</f>
        <v>0</v>
      </c>
      <c r="AI150" s="156"/>
      <c r="AJ150" s="170">
        <f>Cálculos!AP132</f>
        <v>0</v>
      </c>
      <c r="AK150" s="156"/>
      <c r="AL150" s="170">
        <f>Cálculos!BR140</f>
        <v>0</v>
      </c>
      <c r="AM150" s="154"/>
      <c r="BA150" s="155"/>
      <c r="BB150" s="74">
        <v>145</v>
      </c>
      <c r="BC150" s="178">
        <f>ABS(Cálculos!L151-Cálculos!L150)</f>
        <v>5.9817463109116398E-3</v>
      </c>
      <c r="BD150" s="178">
        <f>ABS(Cálculos!AN151-Cálculos!AN150)</f>
        <v>5.7641075468769509E-3</v>
      </c>
      <c r="BE150" s="178">
        <f>ABS(Cálculos!BP151-Cálculos!BP150)</f>
        <v>5.5442598000216003E-3</v>
      </c>
      <c r="BF150" s="154"/>
    </row>
    <row r="151" spans="25:58" x14ac:dyDescent="0.35">
      <c r="Y151" s="155"/>
      <c r="Z151" s="74">
        <f>(Cálculos!C152-0.44)/(MAX(Cálculos!C:C)+0.12)*100</f>
        <v>19.936448802936503</v>
      </c>
      <c r="AA151" s="156"/>
      <c r="AB151" s="170">
        <f>Cálculos!L75</f>
        <v>1.1576496495259689</v>
      </c>
      <c r="AC151" s="156"/>
      <c r="AD151" s="170">
        <f>Cálculos!AN111</f>
        <v>1.1438096211166462</v>
      </c>
      <c r="AE151" s="156"/>
      <c r="AF151" s="170">
        <f>Cálculos!BP54</f>
        <v>1.1543682164346611</v>
      </c>
      <c r="AG151" s="156"/>
      <c r="AH151" s="170">
        <f>Cálculos!N696</f>
        <v>0</v>
      </c>
      <c r="AI151" s="156"/>
      <c r="AJ151" s="170">
        <f>Cálculos!AP133</f>
        <v>0</v>
      </c>
      <c r="AK151" s="156"/>
      <c r="AL151" s="170">
        <f>Cálculos!BR141</f>
        <v>0</v>
      </c>
      <c r="AM151" s="154"/>
      <c r="BA151" s="155"/>
      <c r="BB151" s="74">
        <v>146</v>
      </c>
      <c r="BC151" s="178">
        <f>ABS(Cálculos!L152-Cálculos!L151)</f>
        <v>5.9404201436438209E-3</v>
      </c>
      <c r="BD151" s="178">
        <f>ABS(Cálculos!AN152-Cálculos!AN151)</f>
        <v>5.7252035479331553E-3</v>
      </c>
      <c r="BE151" s="178">
        <f>ABS(Cálculos!BP152-Cálculos!BP151)</f>
        <v>5.5172975255689538E-3</v>
      </c>
      <c r="BF151" s="154"/>
    </row>
    <row r="152" spans="25:58" x14ac:dyDescent="0.35">
      <c r="Y152" s="155"/>
      <c r="Z152" s="74">
        <f>(Cálculos!C153-0.44)/(MAX(Cálculos!C:C)+0.12)*100</f>
        <v>20.073412589711282</v>
      </c>
      <c r="AA152" s="156"/>
      <c r="AB152" s="170">
        <f>Cálculos!L481</f>
        <v>1.1565247806847196</v>
      </c>
      <c r="AC152" s="156"/>
      <c r="AD152" s="170">
        <f>Cálculos!AN112</f>
        <v>1.1362545912889095</v>
      </c>
      <c r="AE152" s="156"/>
      <c r="AF152" s="170">
        <f>Cálculos!BP65</f>
        <v>1.1535376533760726</v>
      </c>
      <c r="AG152" s="156"/>
      <c r="AH152" s="170">
        <f>Cálculos!N291</f>
        <v>0</v>
      </c>
      <c r="AI152" s="156"/>
      <c r="AJ152" s="170">
        <f>Cálculos!AP134</f>
        <v>0</v>
      </c>
      <c r="AK152" s="156"/>
      <c r="AL152" s="170">
        <f>Cálculos!BR142</f>
        <v>0</v>
      </c>
      <c r="AM152" s="154"/>
      <c r="BA152" s="155"/>
      <c r="BB152" s="74">
        <v>147</v>
      </c>
      <c r="BC152" s="178">
        <f>ABS(Cálculos!L153-Cálculos!L152)</f>
        <v>5.8993853184302614E-3</v>
      </c>
      <c r="BD152" s="178">
        <f>ABS(Cálculos!AN153-Cálculos!AN152)</f>
        <v>5.6865754042401129E-3</v>
      </c>
      <c r="BE152" s="178">
        <f>ABS(Cálculos!BP153-Cálculos!BP152)</f>
        <v>5.4904882762117913E-3</v>
      </c>
      <c r="BF152" s="154"/>
    </row>
    <row r="153" spans="25:58" x14ac:dyDescent="0.35">
      <c r="Y153" s="155"/>
      <c r="Z153" s="74">
        <f>(Cálculos!C154-0.44)/(MAX(Cálculos!C:C)+0.12)*100</f>
        <v>20.210376376486057</v>
      </c>
      <c r="AA153" s="156"/>
      <c r="AB153" s="170">
        <f>Cálculos!L122</f>
        <v>1.1549113433168778</v>
      </c>
      <c r="AC153" s="156"/>
      <c r="AD153" s="170">
        <f>Cálculos!AN418</f>
        <v>1.1332572338003237</v>
      </c>
      <c r="AE153" s="156"/>
      <c r="AF153" s="170">
        <f>Cálculos!BP500</f>
        <v>1.1525861916180211</v>
      </c>
      <c r="AG153" s="156"/>
      <c r="AH153" s="170">
        <f>Cálculos!N368</f>
        <v>0</v>
      </c>
      <c r="AI153" s="156"/>
      <c r="AJ153" s="170">
        <f>Cálculos!AP135</f>
        <v>0</v>
      </c>
      <c r="AK153" s="156"/>
      <c r="AL153" s="170">
        <f>Cálculos!BR143</f>
        <v>0</v>
      </c>
      <c r="AM153" s="154"/>
      <c r="BA153" s="155"/>
      <c r="BB153" s="74">
        <v>148</v>
      </c>
      <c r="BC153" s="178">
        <f>ABS(Cálculos!L154-Cálculos!L153)</f>
        <v>5.8586350367617612E-3</v>
      </c>
      <c r="BD153" s="178">
        <f>ABS(Cálculos!AN154-Cálculos!AN153)</f>
        <v>5.6482119607963455E-3</v>
      </c>
      <c r="BE153" s="178">
        <f>ABS(Cálculos!BP154-Cálculos!BP153)</f>
        <v>5.4637682105626029E-3</v>
      </c>
      <c r="BF153" s="154"/>
    </row>
    <row r="154" spans="25:58" x14ac:dyDescent="0.35">
      <c r="Y154" s="155"/>
      <c r="Z154" s="74">
        <f>(Cálculos!C155-0.44)/(MAX(Cálculos!C:C)+0.12)*100</f>
        <v>20.347340163260835</v>
      </c>
      <c r="AA154" s="156"/>
      <c r="AB154" s="170">
        <f>Cálculos!L495</f>
        <v>1.1538652777062257</v>
      </c>
      <c r="AC154" s="156"/>
      <c r="AD154" s="170">
        <f>Cálculos!AN499</f>
        <v>1.1323912655992221</v>
      </c>
      <c r="AE154" s="156"/>
      <c r="AF154" s="170">
        <f>Cálculos!BP131</f>
        <v>1.1524540027054784</v>
      </c>
      <c r="AG154" s="156"/>
      <c r="AH154" s="170">
        <f>Cálculos!N656</f>
        <v>0</v>
      </c>
      <c r="AI154" s="156"/>
      <c r="AJ154" s="170">
        <f>Cálculos!AP136</f>
        <v>0</v>
      </c>
      <c r="AK154" s="156"/>
      <c r="AL154" s="170">
        <f>Cálculos!BR144</f>
        <v>0</v>
      </c>
      <c r="AM154" s="154"/>
      <c r="BA154" s="155"/>
      <c r="BB154" s="74">
        <v>149</v>
      </c>
      <c r="BC154" s="178">
        <f>ABS(Cálculos!L155-Cálculos!L154)</f>
        <v>5.8181664312385584E-3</v>
      </c>
      <c r="BD154" s="178">
        <f>ABS(Cálculos!AN155-Cálculos!AN154)</f>
        <v>5.6101120768364821E-3</v>
      </c>
      <c r="BE154" s="178">
        <f>ABS(Cálculos!BP155-Cálculos!BP154)</f>
        <v>5.4371558947576837E-3</v>
      </c>
      <c r="BF154" s="154"/>
    </row>
    <row r="155" spans="25:58" x14ac:dyDescent="0.35">
      <c r="Y155" s="155"/>
      <c r="Z155" s="74">
        <f>(Cálculos!C156-0.44)/(MAX(Cálculos!C:C)+0.12)*100</f>
        <v>20.48430395003561</v>
      </c>
      <c r="AA155" s="156"/>
      <c r="AB155" s="170">
        <f>Cálculos!L109</f>
        <v>1.1515982977032559</v>
      </c>
      <c r="AC155" s="156"/>
      <c r="AD155" s="170">
        <f>Cálculos!AN129</f>
        <v>1.1320772145042759</v>
      </c>
      <c r="AE155" s="156"/>
      <c r="AF155" s="170">
        <f>Cálculos!BP420</f>
        <v>1.1502726167255619</v>
      </c>
      <c r="AG155" s="156"/>
      <c r="AH155" s="170">
        <f>Cálculos!N733</f>
        <v>0</v>
      </c>
      <c r="AI155" s="156"/>
      <c r="AJ155" s="170">
        <f>Cálculos!AP137</f>
        <v>0</v>
      </c>
      <c r="AK155" s="156"/>
      <c r="AL155" s="170">
        <f>Cálculos!BR145</f>
        <v>0</v>
      </c>
      <c r="AM155" s="154"/>
      <c r="BA155" s="155"/>
      <c r="BB155" s="74">
        <v>150</v>
      </c>
      <c r="BC155" s="178">
        <f>ABS(Cálculos!L156-Cálculos!L155)</f>
        <v>5.7779774200655831E-3</v>
      </c>
      <c r="BD155" s="178">
        <f>ABS(Cálculos!AN156-Cálculos!AN155)</f>
        <v>5.5721439788567473E-3</v>
      </c>
      <c r="BE155" s="178">
        <f>ABS(Cálculos!BP156-Cálculos!BP155)</f>
        <v>5.4090330617617699E-3</v>
      </c>
      <c r="BF155" s="154"/>
    </row>
    <row r="156" spans="25:58" x14ac:dyDescent="0.35">
      <c r="Y156" s="155"/>
      <c r="Z156" s="74">
        <f>(Cálculos!C157-0.44)/(MAX(Cálculos!C:C)+0.12)*100</f>
        <v>20.621267736810385</v>
      </c>
      <c r="AA156" s="156"/>
      <c r="AB156" s="170">
        <f>Cálculos!L482</f>
        <v>1.148536074294652</v>
      </c>
      <c r="AC156" s="156"/>
      <c r="AD156" s="170">
        <f>Cálculos!AN421</f>
        <v>1.1299611129476566</v>
      </c>
      <c r="AE156" s="156"/>
      <c r="AF156" s="170">
        <f>Cálculos!BP114</f>
        <v>1.1498606758598566</v>
      </c>
      <c r="AG156" s="156"/>
      <c r="AH156" s="170">
        <f>Cálculos!N71</f>
        <v>0</v>
      </c>
      <c r="AI156" s="156"/>
      <c r="AJ156" s="170">
        <f>Cálculos!AP138</f>
        <v>0</v>
      </c>
      <c r="AK156" s="156"/>
      <c r="AL156" s="170">
        <f>Cálculos!BR146</f>
        <v>0</v>
      </c>
      <c r="AM156" s="154"/>
      <c r="BA156" s="155"/>
      <c r="BB156" s="74">
        <v>151</v>
      </c>
      <c r="BC156" s="178">
        <f>ABS(Cálculos!L157-Cálculos!L156)</f>
        <v>5.7380660146704177E-3</v>
      </c>
      <c r="BD156" s="178">
        <f>ABS(Cálculos!AN157-Cálculos!AN156)</f>
        <v>5.5344373580706874E-3</v>
      </c>
      <c r="BE156" s="178">
        <f>ABS(Cálculos!BP157-Cálculos!BP156)</f>
        <v>5.3810537274688874E-3</v>
      </c>
      <c r="BF156" s="154"/>
    </row>
    <row r="157" spans="25:58" x14ac:dyDescent="0.35">
      <c r="Y157" s="155"/>
      <c r="Z157" s="74">
        <f>(Cálculos!C158-0.44)/(MAX(Cálculos!C:C)+0.12)*100</f>
        <v>20.758231523585163</v>
      </c>
      <c r="AA157" s="156"/>
      <c r="AB157" s="170">
        <f>Cálculos!L110</f>
        <v>1.1428468800284368</v>
      </c>
      <c r="AC157" s="156"/>
      <c r="AD157" s="170">
        <f>Cálculos!AN113</f>
        <v>1.1287726139303436</v>
      </c>
      <c r="AE157" s="156"/>
      <c r="AF157" s="170">
        <f>Cálculos!BP61</f>
        <v>1.1462361256264313</v>
      </c>
      <c r="AG157" s="156"/>
      <c r="AH157" s="170">
        <f>Cálculos!N304</f>
        <v>0</v>
      </c>
      <c r="AI157" s="156"/>
      <c r="AJ157" s="170">
        <f>Cálculos!AP139</f>
        <v>0</v>
      </c>
      <c r="AK157" s="156"/>
      <c r="AL157" s="170">
        <f>Cálculos!BR147</f>
        <v>0</v>
      </c>
      <c r="AM157" s="154"/>
      <c r="BA157" s="155"/>
      <c r="BB157" s="74">
        <v>152</v>
      </c>
      <c r="BC157" s="178">
        <f>ABS(Cálculos!L158-Cálculos!L157)</f>
        <v>5.6984302974903978E-3</v>
      </c>
      <c r="BD157" s="178">
        <f>ABS(Cálculos!AN158-Cálculos!AN157)</f>
        <v>5.496990408333291E-3</v>
      </c>
      <c r="BE157" s="178">
        <f>ABS(Cálculos!BP158-Cálculos!BP157)</f>
        <v>5.3532168999778085E-3</v>
      </c>
      <c r="BF157" s="154"/>
    </row>
    <row r="158" spans="25:58" x14ac:dyDescent="0.35">
      <c r="Y158" s="155"/>
      <c r="Z158" s="74">
        <f>(Cálculos!C159-0.44)/(MAX(Cálculos!C:C)+0.12)*100</f>
        <v>20.895195310359941</v>
      </c>
      <c r="AA158" s="156"/>
      <c r="AB158" s="170">
        <f>Cálculos!L128</f>
        <v>1.1406253993314044</v>
      </c>
      <c r="AC158" s="156"/>
      <c r="AD158" s="170">
        <f>Cálculos!AN114</f>
        <v>1.1213453989782869</v>
      </c>
      <c r="AE158" s="156"/>
      <c r="AF158" s="170">
        <f>Cálculos!BP423</f>
        <v>1.1454763965794506</v>
      </c>
      <c r="AG158" s="156"/>
      <c r="AH158" s="170">
        <f>Cálculos!N436</f>
        <v>0</v>
      </c>
      <c r="AI158" s="156"/>
      <c r="AJ158" s="170">
        <f>Cálculos!AP140</f>
        <v>0</v>
      </c>
      <c r="AK158" s="156"/>
      <c r="AL158" s="170">
        <f>Cálculos!BR148</f>
        <v>0</v>
      </c>
      <c r="AM158" s="154"/>
      <c r="BA158" s="155"/>
      <c r="BB158" s="74">
        <v>153</v>
      </c>
      <c r="BC158" s="178">
        <f>ABS(Cálculos!L159-Cálculos!L158)</f>
        <v>5.6590683742284709E-3</v>
      </c>
      <c r="BD158" s="178">
        <f>ABS(Cálculos!AN159-Cálculos!AN158)</f>
        <v>5.4598013456853556E-3</v>
      </c>
      <c r="BE158" s="178">
        <f>ABS(Cálculos!BP159-Cálculos!BP158)</f>
        <v>5.3255216030090313E-3</v>
      </c>
      <c r="BF158" s="154"/>
    </row>
    <row r="159" spans="25:58" x14ac:dyDescent="0.35">
      <c r="Y159" s="155"/>
      <c r="Z159" s="74">
        <f>(Cálculos!C160-0.44)/(MAX(Cálculos!C:C)+0.12)*100</f>
        <v>21.032159097134716</v>
      </c>
      <c r="AA159" s="156"/>
      <c r="AB159" s="170">
        <f>Cálculos!L483</f>
        <v>1.1406025549678953</v>
      </c>
      <c r="AC159" s="156"/>
      <c r="AD159" s="170">
        <f>Cálculos!AN131</f>
        <v>1.1195539544156525</v>
      </c>
      <c r="AE159" s="156"/>
      <c r="AF159" s="170">
        <f>Cálculos!BP130</f>
        <v>1.1450902852150437</v>
      </c>
      <c r="AG159" s="156"/>
      <c r="AH159" s="170">
        <f>Cálculos!N669</f>
        <v>0</v>
      </c>
      <c r="AI159" s="156"/>
      <c r="AJ159" s="170">
        <f>Cálculos!AP141</f>
        <v>0</v>
      </c>
      <c r="AK159" s="156"/>
      <c r="AL159" s="170">
        <f>Cálculos!BR149</f>
        <v>0</v>
      </c>
      <c r="AM159" s="154"/>
      <c r="BA159" s="155"/>
      <c r="BB159" s="74">
        <v>154</v>
      </c>
      <c r="BC159" s="178">
        <f>ABS(Cálculos!L160-Cálculos!L159)</f>
        <v>1.7404605561567172</v>
      </c>
      <c r="BD159" s="178">
        <f>ABS(Cálculos!AN160-Cálculos!AN159)</f>
        <v>0.18531599485870554</v>
      </c>
      <c r="BE159" s="178">
        <f>ABS(Cálculos!BP160-Cálculos!BP159)</f>
        <v>0.17747278098584884</v>
      </c>
      <c r="BF159" s="154"/>
    </row>
    <row r="160" spans="25:58" x14ac:dyDescent="0.35">
      <c r="Y160" s="155"/>
      <c r="Z160" s="74">
        <f>(Cálculos!C161-0.44)/(MAX(Cálculos!C:C)+0.12)*100</f>
        <v>21.169122883909495</v>
      </c>
      <c r="AA160" s="156"/>
      <c r="AB160" s="170">
        <f>Cálculos!L497</f>
        <v>1.1404298906722679</v>
      </c>
      <c r="AC160" s="156"/>
      <c r="AD160" s="170">
        <f>Cálculos!AN415</f>
        <v>1.1189464066597989</v>
      </c>
      <c r="AE160" s="156"/>
      <c r="AF160" s="170">
        <f>Cálculos!BP115</f>
        <v>1.1431263785150529</v>
      </c>
      <c r="AG160" s="156"/>
      <c r="AH160" s="170">
        <f>Cálculos!N80</f>
        <v>0</v>
      </c>
      <c r="AI160" s="156"/>
      <c r="AJ160" s="170">
        <f>Cálculos!AP142</f>
        <v>0</v>
      </c>
      <c r="AK160" s="156"/>
      <c r="AL160" s="170">
        <f>Cálculos!BR150</f>
        <v>0</v>
      </c>
      <c r="AM160" s="154"/>
      <c r="BA160" s="155"/>
      <c r="BB160" s="74">
        <v>155</v>
      </c>
      <c r="BC160" s="178">
        <f>ABS(Cálculos!L161-Cálculos!L160)</f>
        <v>1.570646227288121</v>
      </c>
      <c r="BD160" s="178">
        <f>ABS(Cálculos!AN161-Cálculos!AN160)</f>
        <v>1.7563402305605047E-2</v>
      </c>
      <c r="BE160" s="178">
        <f>ABS(Cálculos!BP161-Cálculos!BP160)</f>
        <v>1.676602705039909E-2</v>
      </c>
      <c r="BF160" s="154"/>
    </row>
    <row r="161" spans="25:58" x14ac:dyDescent="0.35">
      <c r="Y161" s="155"/>
      <c r="Z161" s="74">
        <f>(Cálculos!C162-0.44)/(MAX(Cálculos!C:C)+0.12)*100</f>
        <v>21.30608667068427</v>
      </c>
      <c r="AA161" s="156"/>
      <c r="AB161" s="170">
        <f>Cálculos!L111</f>
        <v>1.1348042796079783</v>
      </c>
      <c r="AC161" s="156"/>
      <c r="AD161" s="170">
        <f>Cálculos!AN115</f>
        <v>1.1139692607651639</v>
      </c>
      <c r="AE161" s="156"/>
      <c r="AF161" s="170">
        <f>Cálculos!BP116</f>
        <v>1.1364248701655175</v>
      </c>
      <c r="AG161" s="156"/>
      <c r="AH161" s="170">
        <f>Cálculos!N445</f>
        <v>0</v>
      </c>
      <c r="AI161" s="156"/>
      <c r="AJ161" s="170">
        <f>Cálculos!AP143</f>
        <v>0</v>
      </c>
      <c r="AK161" s="156"/>
      <c r="AL161" s="170">
        <f>Cálculos!BR151</f>
        <v>0</v>
      </c>
      <c r="AM161" s="154"/>
      <c r="BA161" s="155"/>
      <c r="BB161" s="74">
        <v>156</v>
      </c>
      <c r="BC161" s="178">
        <f>ABS(Cálculos!L162-Cálculos!L161)</f>
        <v>1.6892396756617356E-2</v>
      </c>
      <c r="BD161" s="178">
        <f>ABS(Cálculos!AN162-Cálculos!AN161)</f>
        <v>1.651414047852362E-2</v>
      </c>
      <c r="BE161" s="178">
        <f>ABS(Cálculos!BP162-Cálculos!BP161)</f>
        <v>1.5774917571079294E-2</v>
      </c>
      <c r="BF161" s="154"/>
    </row>
    <row r="162" spans="25:58" x14ac:dyDescent="0.35">
      <c r="Y162" s="155"/>
      <c r="Z162" s="74">
        <f>(Cálculos!C163-0.44)/(MAX(Cálculos!C:C)+0.12)*100</f>
        <v>21.443050457459048</v>
      </c>
      <c r="AA162" s="156"/>
      <c r="AB162" s="170">
        <f>Cálculos!L423</f>
        <v>1.1346589976852788</v>
      </c>
      <c r="AC162" s="156"/>
      <c r="AD162" s="170">
        <f>Cálculos!AN500</f>
        <v>1.1127516357619534</v>
      </c>
      <c r="AE162" s="156"/>
      <c r="AF162" s="170">
        <f>Cálculos!BP501</f>
        <v>1.1339963433428855</v>
      </c>
      <c r="AG162" s="156"/>
      <c r="AH162" s="170">
        <f>Cálculos!N36</f>
        <v>0</v>
      </c>
      <c r="AI162" s="156"/>
      <c r="AJ162" s="170">
        <f>Cálculos!AP144</f>
        <v>0</v>
      </c>
      <c r="AK162" s="156"/>
      <c r="AL162" s="170">
        <f>Cálculos!BR152</f>
        <v>0</v>
      </c>
      <c r="AM162" s="154"/>
      <c r="BA162" s="155"/>
      <c r="BB162" s="74">
        <v>157</v>
      </c>
      <c r="BC162" s="178">
        <f>ABS(Cálculos!L163-Cálculos!L162)</f>
        <v>1.7440072730739775E-2</v>
      </c>
      <c r="BD162" s="178">
        <f>ABS(Cálculos!AN163-Cálculos!AN162)</f>
        <v>1.7055239029519442E-2</v>
      </c>
      <c r="BE162" s="178">
        <f>ABS(Cálculos!BP163-Cálculos!BP162)</f>
        <v>1.6301441764324576E-2</v>
      </c>
      <c r="BF162" s="154"/>
    </row>
    <row r="163" spans="25:58" x14ac:dyDescent="0.35">
      <c r="Y163" s="155"/>
      <c r="Z163" s="74">
        <f>(Cálculos!C164-0.44)/(MAX(Cálculos!C:C)+0.12)*100</f>
        <v>21.580014244233826</v>
      </c>
      <c r="AA163" s="156"/>
      <c r="AB163" s="170">
        <f>Cálculos!L123</f>
        <v>1.1335530236371265</v>
      </c>
      <c r="AC163" s="156"/>
      <c r="AD163" s="170">
        <f>Cálculos!AN130</f>
        <v>1.1120313309743715</v>
      </c>
      <c r="AE163" s="156"/>
      <c r="AF163" s="170">
        <f>Cálculos!BP132</f>
        <v>1.1337729655258519</v>
      </c>
      <c r="AG163" s="156"/>
      <c r="AH163" s="170">
        <f>Cálculos!N401</f>
        <v>0</v>
      </c>
      <c r="AI163" s="156"/>
      <c r="AJ163" s="170">
        <f>Cálculos!AP145</f>
        <v>0</v>
      </c>
      <c r="AK163" s="156"/>
      <c r="AL163" s="170">
        <f>Cálculos!BR153</f>
        <v>0</v>
      </c>
      <c r="AM163" s="154"/>
      <c r="BA163" s="155"/>
      <c r="BB163" s="74">
        <v>158</v>
      </c>
      <c r="BC163" s="178">
        <f>ABS(Cálculos!L164-Cálculos!L163)</f>
        <v>1.7372766089631342E-2</v>
      </c>
      <c r="BD163" s="178">
        <f>ABS(Cálculos!AN164-Cálculos!AN163)</f>
        <v>1.6990830702914517E-2</v>
      </c>
      <c r="BE163" s="178">
        <f>ABS(Cálculos!BP164-Cálculos!BP163)</f>
        <v>1.6251032776194552E-2</v>
      </c>
      <c r="BF163" s="154"/>
    </row>
    <row r="164" spans="25:58" x14ac:dyDescent="0.35">
      <c r="Y164" s="155"/>
      <c r="Z164" s="74">
        <f>(Cálculos!C165-0.44)/(MAX(Cálculos!C:C)+0.12)*100</f>
        <v>21.716978031008601</v>
      </c>
      <c r="AA164" s="156"/>
      <c r="AB164" s="170">
        <f>Cálculos!L484</f>
        <v>1.13272383740023</v>
      </c>
      <c r="AC164" s="156"/>
      <c r="AD164" s="170">
        <f>Cálculos!AN116</f>
        <v>1.10664323016777</v>
      </c>
      <c r="AE164" s="156"/>
      <c r="AF164" s="170">
        <f>Cálculos!BP117</f>
        <v>1.1297558964126693</v>
      </c>
      <c r="AG164" s="156"/>
      <c r="AH164" s="170">
        <f>Cálculos!N207</f>
        <v>0</v>
      </c>
      <c r="AI164" s="156"/>
      <c r="AJ164" s="170">
        <f>Cálculos!AP146</f>
        <v>0</v>
      </c>
      <c r="AK164" s="156"/>
      <c r="AL164" s="170">
        <f>Cálculos!BR154</f>
        <v>0</v>
      </c>
      <c r="AM164" s="154"/>
      <c r="BA164" s="155"/>
      <c r="BB164" s="74">
        <v>159</v>
      </c>
      <c r="BC164" s="178">
        <f>ABS(Cálculos!L165-Cálculos!L164)</f>
        <v>2.415755534067654E-2</v>
      </c>
      <c r="BD164" s="178">
        <f>ABS(Cálculos!AN165-Cálculos!AN164)</f>
        <v>2.3944420331049265E-2</v>
      </c>
      <c r="BE164" s="178">
        <f>ABS(Cálculos!BP165-Cálculos!BP164)</f>
        <v>2.2893788397468362E-2</v>
      </c>
      <c r="BF164" s="154"/>
    </row>
    <row r="165" spans="25:58" x14ac:dyDescent="0.35">
      <c r="Y165" s="155"/>
      <c r="Z165" s="74">
        <f>(Cálculos!C166-0.44)/(MAX(Cálculos!C:C)+0.12)*100</f>
        <v>21.85394181778338</v>
      </c>
      <c r="AA165" s="156"/>
      <c r="AB165" s="170">
        <f>Cálculos!L420</f>
        <v>1.1286232152137015</v>
      </c>
      <c r="AC165" s="156"/>
      <c r="AD165" s="170">
        <f>Cálculos!AN422</f>
        <v>1.1051440289224512</v>
      </c>
      <c r="AE165" s="156"/>
      <c r="AF165" s="170">
        <f>Cálculos!BP418</f>
        <v>1.1279929398425452</v>
      </c>
      <c r="AG165" s="156"/>
      <c r="AH165" s="170">
        <f>Cálculos!N572</f>
        <v>0</v>
      </c>
      <c r="AI165" s="156"/>
      <c r="AJ165" s="170">
        <f>Cálculos!AP147</f>
        <v>0</v>
      </c>
      <c r="AK165" s="156"/>
      <c r="AL165" s="170">
        <f>Cálculos!BR155</f>
        <v>0</v>
      </c>
      <c r="AM165" s="154"/>
      <c r="BA165" s="155"/>
      <c r="BB165" s="74">
        <v>160</v>
      </c>
      <c r="BC165" s="178">
        <f>ABS(Cálculos!L166-Cálculos!L165)</f>
        <v>1.7138937371158014E-2</v>
      </c>
      <c r="BD165" s="178">
        <f>ABS(Cálculos!AN166-Cálculos!AN165)</f>
        <v>1.6762969731285993E-2</v>
      </c>
      <c r="BE165" s="178">
        <f>ABS(Cálculos!BP166-Cálculos!BP165)</f>
        <v>1.604158058155658E-2</v>
      </c>
      <c r="BF165" s="154"/>
    </row>
    <row r="166" spans="25:58" x14ac:dyDescent="0.35">
      <c r="Y166" s="155"/>
      <c r="Z166" s="74">
        <f>(Cálculos!C167-0.44)/(MAX(Cálculos!C:C)+0.12)*100</f>
        <v>21.990905604558154</v>
      </c>
      <c r="AA166" s="156"/>
      <c r="AB166" s="170">
        <f>Cálculos!L112</f>
        <v>1.1269379805887012</v>
      </c>
      <c r="AC166" s="156"/>
      <c r="AD166" s="170">
        <f>Cálculos!AN132</f>
        <v>1.099853986027058</v>
      </c>
      <c r="AE166" s="156"/>
      <c r="AF166" s="170">
        <f>Cálculos!BP421</f>
        <v>1.1274382668609781</v>
      </c>
      <c r="AG166" s="156"/>
      <c r="AH166" s="170">
        <f>Cálculos!N274</f>
        <v>0</v>
      </c>
      <c r="AI166" s="156"/>
      <c r="AJ166" s="170">
        <f>Cálculos!AP148</f>
        <v>0</v>
      </c>
      <c r="AK166" s="156"/>
      <c r="AL166" s="170">
        <f>Cálculos!BR156</f>
        <v>0</v>
      </c>
      <c r="AM166" s="154"/>
      <c r="BA166" s="155"/>
      <c r="BB166" s="74">
        <v>161</v>
      </c>
      <c r="BC166" s="178">
        <f>ABS(Cálculos!L167-Cálculos!L166)</f>
        <v>1.694436771909491E-2</v>
      </c>
      <c r="BD166" s="178">
        <f>ABS(Cálculos!AN167-Cálculos!AN166)</f>
        <v>1.6572966283332269E-2</v>
      </c>
      <c r="BE166" s="178">
        <f>ABS(Cálculos!BP167-Cálculos!BP166)</f>
        <v>1.5870381095233976E-2</v>
      </c>
      <c r="BF166" s="154"/>
    </row>
    <row r="167" spans="25:58" x14ac:dyDescent="0.35">
      <c r="Y167" s="155"/>
      <c r="Z167" s="74">
        <f>(Cálculos!C168-0.44)/(MAX(Cálculos!C:C)+0.12)*100</f>
        <v>22.127869391332933</v>
      </c>
      <c r="AA167" s="156"/>
      <c r="AB167" s="170">
        <f>Cálculos!L498</f>
        <v>1.1202072763381354</v>
      </c>
      <c r="AC167" s="156"/>
      <c r="AD167" s="170">
        <f>Cálculos!AN117</f>
        <v>1.0993668473485159</v>
      </c>
      <c r="AE167" s="156"/>
      <c r="AF167" s="170">
        <f>Cálculos!BP118</f>
        <v>1.1231193595738214</v>
      </c>
      <c r="AG167" s="156"/>
      <c r="AH167" s="170">
        <f>Cálculos!N639</f>
        <v>0</v>
      </c>
      <c r="AI167" s="156"/>
      <c r="AJ167" s="170">
        <f>Cálculos!AP149</f>
        <v>0</v>
      </c>
      <c r="AK167" s="156"/>
      <c r="AL167" s="170">
        <f>Cálculos!BR157</f>
        <v>0</v>
      </c>
      <c r="AM167" s="154"/>
      <c r="BA167" s="155"/>
      <c r="BB167" s="74">
        <v>162</v>
      </c>
      <c r="BC167" s="178">
        <f>ABS(Cálculos!L168-Cálculos!L167)</f>
        <v>1.6807262883330454E-2</v>
      </c>
      <c r="BD167" s="178">
        <f>ABS(Cálculos!AN168-Cálculos!AN167)</f>
        <v>1.6439643263689074E-2</v>
      </c>
      <c r="BE167" s="178">
        <f>ABS(Cálculos!BP168-Cálculos!BP167)</f>
        <v>1.5753409827802711E-2</v>
      </c>
      <c r="BF167" s="154"/>
    </row>
    <row r="168" spans="25:58" x14ac:dyDescent="0.35">
      <c r="Y168" s="155"/>
      <c r="Z168" s="74">
        <f>(Cálculos!C169-0.44)/(MAX(Cálculos!C:C)+0.12)*100</f>
        <v>22.264833178107711</v>
      </c>
      <c r="AA168" s="156"/>
      <c r="AB168" s="170">
        <f>Cálculos!L129</f>
        <v>1.1195452739403318</v>
      </c>
      <c r="AC168" s="156"/>
      <c r="AD168" s="170">
        <f>Cálculos!AN501</f>
        <v>1.0932448083242687</v>
      </c>
      <c r="AE168" s="156"/>
      <c r="AF168" s="170">
        <f>Cálculos!BP525</f>
        <v>1.1205628655377016</v>
      </c>
      <c r="AG168" s="156"/>
      <c r="AH168" s="170">
        <f>Cálculos!N294</f>
        <v>0</v>
      </c>
      <c r="AI168" s="156"/>
      <c r="AJ168" s="170">
        <f>Cálculos!AP150</f>
        <v>0</v>
      </c>
      <c r="AK168" s="156"/>
      <c r="AL168" s="170">
        <f>Cálculos!BR158</f>
        <v>0</v>
      </c>
      <c r="AM168" s="154"/>
      <c r="BA168" s="155"/>
      <c r="BB168" s="74">
        <v>163</v>
      </c>
      <c r="BC168" s="178">
        <f>ABS(Cálculos!L169-Cálculos!L168)</f>
        <v>1.3706464855189449E-2</v>
      </c>
      <c r="BD168" s="178">
        <f>ABS(Cálculos!AN169-Cálculos!AN168)</f>
        <v>1.3384763641952624E-2</v>
      </c>
      <c r="BE168" s="178">
        <f>ABS(Cálculos!BP169-Cálculos!BP168)</f>
        <v>1.2841198699223844E-2</v>
      </c>
      <c r="BF168" s="154"/>
    </row>
    <row r="169" spans="25:58" x14ac:dyDescent="0.35">
      <c r="Y169" s="155"/>
      <c r="Z169" s="74">
        <f>(Cálculos!C170-0.44)/(MAX(Cálculos!C:C)+0.12)*100</f>
        <v>22.401796964882486</v>
      </c>
      <c r="AA169" s="156"/>
      <c r="AB169" s="170">
        <f>Cálculos!L113</f>
        <v>1.1191485051251737</v>
      </c>
      <c r="AC169" s="156"/>
      <c r="AD169" s="170">
        <f>Cálculos!AN118</f>
        <v>1.0921397539769577</v>
      </c>
      <c r="AE169" s="156"/>
      <c r="AF169" s="170">
        <f>Cálculos!BP119</f>
        <v>1.1165150671116788</v>
      </c>
      <c r="AG169" s="156"/>
      <c r="AH169" s="170">
        <f>Cálculos!N659</f>
        <v>0</v>
      </c>
      <c r="AI169" s="156"/>
      <c r="AJ169" s="170">
        <f>Cálculos!AP151</f>
        <v>0</v>
      </c>
      <c r="AK169" s="156"/>
      <c r="AL169" s="170">
        <f>Cálculos!BR159</f>
        <v>0</v>
      </c>
      <c r="AM169" s="154"/>
      <c r="BA169" s="155"/>
      <c r="BB169" s="74">
        <v>164</v>
      </c>
      <c r="BC169" s="178">
        <f>ABS(Cálculos!L170-Cálculos!L169)</f>
        <v>6.8927912530353241E-3</v>
      </c>
      <c r="BD169" s="178">
        <f>ABS(Cálculos!AN170-Cálculos!AN169)</f>
        <v>6.6703310602118648E-3</v>
      </c>
      <c r="BE169" s="178">
        <f>ABS(Cálculos!BP170-Cálculos!BP169)</f>
        <v>6.4286151642080069E-3</v>
      </c>
      <c r="BF169" s="154"/>
    </row>
    <row r="170" spans="25:58" x14ac:dyDescent="0.35">
      <c r="Y170" s="155"/>
      <c r="Z170" s="74">
        <f>(Cálculos!C171-0.44)/(MAX(Cálculos!C:C)+0.12)*100</f>
        <v>22.538760751657261</v>
      </c>
      <c r="AA170" s="156"/>
      <c r="AB170" s="170">
        <f>Cálculos!L22</f>
        <v>1.1163382714443877</v>
      </c>
      <c r="AC170" s="156"/>
      <c r="AD170" s="170">
        <f>Cálculos!AN119</f>
        <v>1.0849616039018413</v>
      </c>
      <c r="AE170" s="156"/>
      <c r="AF170" s="170">
        <f>Cálculos!BP502</f>
        <v>1.1161755852073998</v>
      </c>
      <c r="AG170" s="156"/>
      <c r="AH170" s="170">
        <f>Cálculos!N353</f>
        <v>0</v>
      </c>
      <c r="AI170" s="156"/>
      <c r="AJ170" s="170">
        <f>Cálculos!AP152</f>
        <v>0</v>
      </c>
      <c r="AK170" s="156"/>
      <c r="AL170" s="170">
        <f>Cálculos!BR160</f>
        <v>0</v>
      </c>
      <c r="AM170" s="154"/>
      <c r="BA170" s="155"/>
      <c r="BB170" s="74">
        <v>165</v>
      </c>
      <c r="BC170" s="178">
        <f>ABS(Cálculos!L171-Cálculos!L170)</f>
        <v>1.710059074371606E-2</v>
      </c>
      <c r="BD170" s="178">
        <f>ABS(Cálculos!AN171-Cálculos!AN170)</f>
        <v>1.6734454758115413E-2</v>
      </c>
      <c r="BE170" s="178">
        <f>ABS(Cálculos!BP171-Cálculos!BP170)</f>
        <v>1.6064082932083834E-2</v>
      </c>
      <c r="BF170" s="154"/>
    </row>
    <row r="171" spans="25:58" x14ac:dyDescent="0.35">
      <c r="Y171" s="155"/>
      <c r="Z171" s="74">
        <f>(Cálculos!C172-0.44)/(MAX(Cálculos!C:C)+0.12)*100</f>
        <v>22.675724538432039</v>
      </c>
      <c r="AA171" s="156"/>
      <c r="AB171" s="170">
        <f>Cálculos!L114</f>
        <v>1.1114170233248377</v>
      </c>
      <c r="AC171" s="156"/>
      <c r="AD171" s="170">
        <f>Cálculos!AN133</f>
        <v>1.080446743769244</v>
      </c>
      <c r="AE171" s="156"/>
      <c r="AF171" s="170">
        <f>Cálculos!BP133</f>
        <v>1.1153590912678166</v>
      </c>
      <c r="AG171" s="156"/>
      <c r="AH171" s="170">
        <f>Cálculos!N370</f>
        <v>0</v>
      </c>
      <c r="AI171" s="156"/>
      <c r="AJ171" s="170">
        <f>Cálculos!AP153</f>
        <v>0</v>
      </c>
      <c r="AK171" s="156"/>
      <c r="AL171" s="170">
        <f>Cálculos!BR161</f>
        <v>0</v>
      </c>
      <c r="AM171" s="154"/>
      <c r="BA171" s="155"/>
      <c r="BB171" s="74">
        <v>166</v>
      </c>
      <c r="BC171" s="178">
        <f>ABS(Cálculos!L172-Cálculos!L171)</f>
        <v>1.6241251556806224E-2</v>
      </c>
      <c r="BD171" s="178">
        <f>ABS(Cálculos!AN172-Cálculos!AN171)</f>
        <v>1.5888528121953627E-2</v>
      </c>
      <c r="BE171" s="178">
        <f>ABS(Cálculos!BP172-Cálculos!BP171)</f>
        <v>1.5263136496547647E-2</v>
      </c>
      <c r="BF171" s="154"/>
    </row>
    <row r="172" spans="25:58" x14ac:dyDescent="0.35">
      <c r="Y172" s="155"/>
      <c r="Z172" s="74">
        <f>(Cálculos!C173-0.44)/(MAX(Cálculos!C:C)+0.12)*100</f>
        <v>22.812688325206814</v>
      </c>
      <c r="AA172" s="156"/>
      <c r="AB172" s="170">
        <f>Cálculos!L418</f>
        <v>1.1070805414105898</v>
      </c>
      <c r="AC172" s="156"/>
      <c r="AD172" s="170">
        <f>Cálculos!AN525</f>
        <v>1.0795245864958134</v>
      </c>
      <c r="AE172" s="156"/>
      <c r="AF172" s="170">
        <f>Cálculos!BP422</f>
        <v>1.1045063927295085</v>
      </c>
      <c r="AG172" s="156"/>
      <c r="AH172" s="170">
        <f>Cálculos!N718</f>
        <v>0</v>
      </c>
      <c r="AI172" s="156"/>
      <c r="AJ172" s="170">
        <f>Cálculos!AP154</f>
        <v>0</v>
      </c>
      <c r="AK172" s="156"/>
      <c r="AL172" s="170">
        <f>Cálculos!BR162</f>
        <v>0</v>
      </c>
      <c r="AM172" s="154"/>
      <c r="BA172" s="155"/>
      <c r="BB172" s="74">
        <v>167</v>
      </c>
      <c r="BC172" s="178">
        <f>ABS(Cálculos!L173-Cálculos!L172)</f>
        <v>1.6227321105391823E-2</v>
      </c>
      <c r="BD172" s="178">
        <f>ABS(Cálculos!AN173-Cálculos!AN172)</f>
        <v>1.5876661587636787E-2</v>
      </c>
      <c r="BE172" s="178">
        <f>ABS(Cálculos!BP173-Cálculos!BP172)</f>
        <v>1.5262031988618086E-2</v>
      </c>
      <c r="BF172" s="154"/>
    </row>
    <row r="173" spans="25:58" x14ac:dyDescent="0.35">
      <c r="Y173" s="155"/>
      <c r="Z173" s="74">
        <f>(Cálculos!C174-0.44)/(MAX(Cálculos!C:C)+0.12)*100</f>
        <v>22.949652111981592</v>
      </c>
      <c r="AA173" s="156"/>
      <c r="AB173" s="170">
        <f>Cálculos!L131</f>
        <v>1.1065102534071722</v>
      </c>
      <c r="AC173" s="156"/>
      <c r="AD173" s="170">
        <f>Cálculos!AN502</f>
        <v>1.0745530244558115</v>
      </c>
      <c r="AE173" s="156"/>
      <c r="AF173" s="170">
        <f>Cálculos!BP526</f>
        <v>1.1033696788579346</v>
      </c>
      <c r="AG173" s="156"/>
      <c r="AH173" s="170">
        <f>Cálculos!N735</f>
        <v>0</v>
      </c>
      <c r="AI173" s="156"/>
      <c r="AJ173" s="170">
        <f>Cálculos!AP155</f>
        <v>0</v>
      </c>
      <c r="AK173" s="156"/>
      <c r="AL173" s="170">
        <f>Cálculos!BR163</f>
        <v>0</v>
      </c>
      <c r="AM173" s="154"/>
      <c r="BA173" s="155"/>
      <c r="BB173" s="74">
        <v>168</v>
      </c>
      <c r="BC173" s="178">
        <f>ABS(Cálculos!L174-Cálculos!L173)</f>
        <v>1.5948459922793368E-2</v>
      </c>
      <c r="BD173" s="178">
        <f>ABS(Cálculos!AN174-Cálculos!AN173)</f>
        <v>1.5603400864816153E-2</v>
      </c>
      <c r="BE173" s="178">
        <f>ABS(Cálculos!BP174-Cálculos!BP173)</f>
        <v>1.5010065394203242E-2</v>
      </c>
      <c r="BF173" s="154"/>
    </row>
    <row r="174" spans="25:58" x14ac:dyDescent="0.35">
      <c r="Y174" s="155"/>
      <c r="Z174" s="74">
        <f>(Cálculos!C175-0.44)/(MAX(Cálculos!C:C)+0.12)*100</f>
        <v>23.086615898756367</v>
      </c>
      <c r="AA174" s="156"/>
      <c r="AB174" s="170">
        <f>Cálculos!L115</f>
        <v>1.1037397266804567</v>
      </c>
      <c r="AC174" s="156"/>
      <c r="AD174" s="170">
        <f>Cálculos!AN526</f>
        <v>1.0615514454380046</v>
      </c>
      <c r="AE174" s="156"/>
      <c r="AF174" s="170">
        <f>Cálculos!BP503</f>
        <v>1.0986924480117179</v>
      </c>
      <c r="AG174" s="156"/>
      <c r="AH174" s="170">
        <f>Cálculos!N32</f>
        <v>0</v>
      </c>
      <c r="AI174" s="156"/>
      <c r="AJ174" s="170">
        <f>Cálculos!AP156</f>
        <v>0</v>
      </c>
      <c r="AK174" s="156"/>
      <c r="AL174" s="170">
        <f>Cálculos!BR164</f>
        <v>0</v>
      </c>
      <c r="AM174" s="154"/>
      <c r="BA174" s="155"/>
      <c r="BB174" s="74">
        <v>169</v>
      </c>
      <c r="BC174" s="178">
        <f>ABS(Cálculos!L175-Cálculos!L174)</f>
        <v>1.5701932904826577E-2</v>
      </c>
      <c r="BD174" s="178">
        <f>ABS(Cálculos!AN175-Cálculos!AN174)</f>
        <v>1.5362025665156875E-2</v>
      </c>
      <c r="BE174" s="178">
        <f>ABS(Cálculos!BP175-Cálculos!BP174)</f>
        <v>1.4788531701255159E-2</v>
      </c>
      <c r="BF174" s="154"/>
    </row>
    <row r="175" spans="25:58" x14ac:dyDescent="0.35">
      <c r="Y175" s="155"/>
      <c r="Z175" s="74">
        <f>(Cálculos!C176-0.44)/(MAX(Cálculos!C:C)+0.12)*100</f>
        <v>23.223579685531146</v>
      </c>
      <c r="AA175" s="156"/>
      <c r="AB175" s="170">
        <f>Cálculos!L421</f>
        <v>1.1034370303529188</v>
      </c>
      <c r="AC175" s="156"/>
      <c r="AD175" s="170">
        <f>Cálculos!AN134</f>
        <v>1.0613593284142899</v>
      </c>
      <c r="AE175" s="156"/>
      <c r="AF175" s="170">
        <f>Cálculos!BP134</f>
        <v>1.0972385549230232</v>
      </c>
      <c r="AG175" s="156"/>
      <c r="AH175" s="170">
        <f>Cálculos!N397</f>
        <v>0</v>
      </c>
      <c r="AI175" s="156"/>
      <c r="AJ175" s="170">
        <f>Cálculos!AP157</f>
        <v>0</v>
      </c>
      <c r="AK175" s="156"/>
      <c r="AL175" s="170">
        <f>Cálculos!BR165</f>
        <v>0</v>
      </c>
      <c r="AM175" s="154"/>
      <c r="BA175" s="155"/>
      <c r="BB175" s="74">
        <v>170</v>
      </c>
      <c r="BC175" s="178">
        <f>ABS(Cálculos!L176-Cálculos!L175)</f>
        <v>1.5566698594818407E-2</v>
      </c>
      <c r="BD175" s="178">
        <f>ABS(Cálculos!AN176-Cálculos!AN175)</f>
        <v>1.5230437596467583E-2</v>
      </c>
      <c r="BE175" s="178">
        <f>ABS(Cálculos!BP176-Cálculos!BP175)</f>
        <v>1.4672166379022133E-2</v>
      </c>
      <c r="BF175" s="154"/>
    </row>
    <row r="176" spans="25:58" x14ac:dyDescent="0.35">
      <c r="Y176" s="155"/>
      <c r="Z176" s="74">
        <f>(Cálculos!C177-0.44)/(MAX(Cálculos!C:C)+0.12)*100</f>
        <v>23.360543472305924</v>
      </c>
      <c r="AA176" s="156"/>
      <c r="AB176" s="170">
        <f>Cálculos!L499</f>
        <v>1.1003136401536258</v>
      </c>
      <c r="AC176" s="156"/>
      <c r="AD176" s="170">
        <f>Cálculos!AN503</f>
        <v>1.0562261978904144</v>
      </c>
      <c r="AE176" s="156"/>
      <c r="AF176" s="170">
        <f>Cálculos!BP527</f>
        <v>1.0871705522645758</v>
      </c>
      <c r="AG176" s="156"/>
      <c r="AH176" s="170">
        <f>Cálculos!N369</f>
        <v>0</v>
      </c>
      <c r="AI176" s="156"/>
      <c r="AJ176" s="170">
        <f>Cálculos!AP158</f>
        <v>0</v>
      </c>
      <c r="AK176" s="156"/>
      <c r="AL176" s="170">
        <f>Cálculos!BR166</f>
        <v>0</v>
      </c>
      <c r="AM176" s="154"/>
      <c r="BA176" s="155"/>
      <c r="BB176" s="74">
        <v>171</v>
      </c>
      <c r="BC176" s="178">
        <f>ABS(Cálculos!L177-Cálculos!L176)</f>
        <v>1.5249250305218731E-2</v>
      </c>
      <c r="BD176" s="178">
        <f>ABS(Cálculos!AN177-Cálculos!AN176)</f>
        <v>1.4919062535241556E-2</v>
      </c>
      <c r="BE176" s="178">
        <f>ABS(Cálculos!BP177-Cálculos!BP176)</f>
        <v>1.4383204700481378E-2</v>
      </c>
      <c r="BF176" s="154"/>
    </row>
    <row r="177" spans="25:58" x14ac:dyDescent="0.35">
      <c r="Y177" s="155"/>
      <c r="Z177" s="74">
        <f>(Cálculos!C178-0.44)/(MAX(Cálculos!C:C)+0.12)*100</f>
        <v>23.497507259080699</v>
      </c>
      <c r="AA177" s="156"/>
      <c r="AB177" s="170">
        <f>Cálculos!L130</f>
        <v>1.0990427947429726</v>
      </c>
      <c r="AC177" s="156"/>
      <c r="AD177" s="170">
        <f>Cálculos!AN394</f>
        <v>1.0488017808343506</v>
      </c>
      <c r="AE177" s="156"/>
      <c r="AF177" s="170">
        <f>Cálculos!BP504</f>
        <v>1.0815988713572358</v>
      </c>
      <c r="AG177" s="156"/>
      <c r="AH177" s="170">
        <f>Cálculos!N734</f>
        <v>0</v>
      </c>
      <c r="AI177" s="156"/>
      <c r="AJ177" s="170">
        <f>Cálculos!AP159</f>
        <v>0</v>
      </c>
      <c r="AK177" s="156"/>
      <c r="AL177" s="170">
        <f>Cálculos!BR167</f>
        <v>0</v>
      </c>
      <c r="AM177" s="154"/>
      <c r="BA177" s="155"/>
      <c r="BB177" s="74">
        <v>172</v>
      </c>
      <c r="BC177" s="178">
        <f>ABS(Cálculos!L178-Cálculos!L177)</f>
        <v>1.507037682155854E-2</v>
      </c>
      <c r="BD177" s="178">
        <f>ABS(Cálculos!AN178-Cálculos!AN177)</f>
        <v>1.4744390524655926E-2</v>
      </c>
      <c r="BE177" s="178">
        <f>ABS(Cálculos!BP178-Cálculos!BP177)</f>
        <v>1.4225221829569756E-2</v>
      </c>
      <c r="BF177" s="154"/>
    </row>
    <row r="178" spans="25:58" x14ac:dyDescent="0.35">
      <c r="Y178" s="155"/>
      <c r="Z178" s="74">
        <f>(Cálculos!C179-0.44)/(MAX(Cálculos!C:C)+0.12)*100</f>
        <v>23.634471045855477</v>
      </c>
      <c r="AA178" s="156"/>
      <c r="AB178" s="170">
        <f>Cálculos!L116</f>
        <v>1.0961156062424524</v>
      </c>
      <c r="AC178" s="156"/>
      <c r="AD178" s="170">
        <f>Cálculos!AN527</f>
        <v>1.0446303964795776</v>
      </c>
      <c r="AE178" s="156"/>
      <c r="AF178" s="170">
        <f>Cálculos!BP135</f>
        <v>1.0790457015819785</v>
      </c>
      <c r="AG178" s="156"/>
      <c r="AH178" s="170">
        <f>Cálculos!N366</f>
        <v>0</v>
      </c>
      <c r="AI178" s="156"/>
      <c r="AJ178" s="170">
        <f>Cálculos!AP160</f>
        <v>0</v>
      </c>
      <c r="AK178" s="156"/>
      <c r="AL178" s="170">
        <f>Cálculos!BR168</f>
        <v>0</v>
      </c>
      <c r="AM178" s="154"/>
      <c r="BA178" s="155"/>
      <c r="BB178" s="74">
        <v>173</v>
      </c>
      <c r="BC178" s="178">
        <f>ABS(Cálculos!L179-Cálculos!L178)</f>
        <v>1.4869120887028631E-2</v>
      </c>
      <c r="BD178" s="178">
        <f>ABS(Cálculos!AN179-Cálculos!AN178)</f>
        <v>1.4547621932457178E-2</v>
      </c>
      <c r="BE178" s="178">
        <f>ABS(Cálculos!BP179-Cálculos!BP178)</f>
        <v>1.4045906365847904E-2</v>
      </c>
      <c r="BF178" s="154"/>
    </row>
    <row r="179" spans="25:58" x14ac:dyDescent="0.35">
      <c r="Y179" s="155"/>
      <c r="Z179" s="74">
        <f>(Cálculos!C180-0.44)/(MAX(Cálculos!C:C)+0.12)*100</f>
        <v>23.771434832630252</v>
      </c>
      <c r="AA179" s="156"/>
      <c r="AB179" s="170">
        <f>Cálculos!L117</f>
        <v>1.0885441765004897</v>
      </c>
      <c r="AC179" s="156"/>
      <c r="AD179" s="170">
        <f>Cálculos!AN135</f>
        <v>1.0422103520072423</v>
      </c>
      <c r="AE179" s="156"/>
      <c r="AF179" s="170">
        <f>Cálculos!BP530</f>
        <v>1.0762567395868501</v>
      </c>
      <c r="AG179" s="156"/>
      <c r="AH179" s="170">
        <f>Cálculos!N731</f>
        <v>0</v>
      </c>
      <c r="AI179" s="156"/>
      <c r="AJ179" s="170">
        <f>Cálculos!AP161</f>
        <v>0</v>
      </c>
      <c r="AK179" s="156"/>
      <c r="AL179" s="170">
        <f>Cálculos!BR169</f>
        <v>0</v>
      </c>
      <c r="AM179" s="154"/>
      <c r="BA179" s="155"/>
      <c r="BB179" s="74">
        <v>174</v>
      </c>
      <c r="BC179" s="178">
        <f>ABS(Cálculos!L180-Cálculos!L179)</f>
        <v>1.4461567032500566E-2</v>
      </c>
      <c r="BD179" s="178">
        <f>ABS(Cálculos!AN180-Cálculos!AN179)</f>
        <v>1.4147303721519289E-2</v>
      </c>
      <c r="BE179" s="178">
        <f>ABS(Cálculos!BP180-Cálculos!BP179)</f>
        <v>1.3671189567399322E-2</v>
      </c>
      <c r="BF179" s="154"/>
    </row>
    <row r="180" spans="25:58" x14ac:dyDescent="0.35">
      <c r="Y180" s="155"/>
      <c r="Z180" s="74">
        <f>(Cálculos!C181-0.44)/(MAX(Cálculos!C:C)+0.12)*100</f>
        <v>23.90839861940503</v>
      </c>
      <c r="AA180" s="156"/>
      <c r="AB180" s="170">
        <f>Cálculos!L411</f>
        <v>1.0870963645011966</v>
      </c>
      <c r="AC180" s="156"/>
      <c r="AD180" s="170">
        <f>Cálculos!AN504</f>
        <v>1.0383182814713658</v>
      </c>
      <c r="AE180" s="156"/>
      <c r="AF180" s="170">
        <f>Cálculos!BP505</f>
        <v>1.0750176981426878</v>
      </c>
      <c r="AG180" s="156"/>
      <c r="AH180" s="170">
        <f>Cálculos!N329</f>
        <v>0</v>
      </c>
      <c r="AI180" s="156"/>
      <c r="AJ180" s="170">
        <f>Cálculos!AP162</f>
        <v>0</v>
      </c>
      <c r="AK180" s="156"/>
      <c r="AL180" s="170">
        <f>Cálculos!BR170</f>
        <v>0</v>
      </c>
      <c r="AM180" s="154"/>
      <c r="BA180" s="155"/>
      <c r="BB180" s="74">
        <v>175</v>
      </c>
      <c r="BC180" s="178">
        <f>ABS(Cálculos!L181-Cálculos!L180)</f>
        <v>1.4508981048411584E-2</v>
      </c>
      <c r="BD180" s="178">
        <f>ABS(Cálculos!AN181-Cálculos!AN180)</f>
        <v>1.4195844195235563E-2</v>
      </c>
      <c r="BE180" s="178">
        <f>ABS(Cálculos!BP181-Cálculos!BP180)</f>
        <v>1.3726888365597878E-2</v>
      </c>
      <c r="BF180" s="154"/>
    </row>
    <row r="181" spans="25:58" x14ac:dyDescent="0.35">
      <c r="Y181" s="155"/>
      <c r="Z181" s="74">
        <f>(Cálculos!C182-0.44)/(MAX(Cálculos!C:C)+0.12)*100</f>
        <v>24.045362406179809</v>
      </c>
      <c r="AA181" s="156"/>
      <c r="AB181" s="170">
        <f>Cálculos!L132</f>
        <v>1.0863621650323776</v>
      </c>
      <c r="AC181" s="156"/>
      <c r="AD181" s="170">
        <f>Cálculos!AN530</f>
        <v>1.0333248084453774</v>
      </c>
      <c r="AE181" s="156"/>
      <c r="AF181" s="170">
        <f>Cálculos!BP528</f>
        <v>1.0704478317037291</v>
      </c>
      <c r="AG181" s="156"/>
      <c r="AH181" s="170">
        <f>Cálculos!N694</f>
        <v>0</v>
      </c>
      <c r="AI181" s="156"/>
      <c r="AJ181" s="170">
        <f>Cálculos!AP163</f>
        <v>0</v>
      </c>
      <c r="AK181" s="156"/>
      <c r="AL181" s="170">
        <f>Cálculos!BR171</f>
        <v>0</v>
      </c>
      <c r="AM181" s="154"/>
      <c r="BA181" s="155"/>
      <c r="BB181" s="74">
        <v>176</v>
      </c>
      <c r="BC181" s="178">
        <f>ABS(Cálculos!L182-Cálculos!L181)</f>
        <v>1.4057043980741368E-2</v>
      </c>
      <c r="BD181" s="178">
        <f>ABS(Cálculos!AN182-Cálculos!AN181)</f>
        <v>1.3751709482182739E-2</v>
      </c>
      <c r="BE181" s="178">
        <f>ABS(Cálculos!BP182-Cálculos!BP181)</f>
        <v>1.3309869791210405E-2</v>
      </c>
      <c r="BF181" s="154"/>
    </row>
    <row r="182" spans="25:58" x14ac:dyDescent="0.35">
      <c r="Y182" s="155"/>
      <c r="Z182" s="74">
        <f>(Cálculos!C183-0.44)/(MAX(Cálculos!C:C)+0.12)*100</f>
        <v>24.182326192954584</v>
      </c>
      <c r="AA182" s="156"/>
      <c r="AB182" s="170">
        <f>Cálculos!L118</f>
        <v>1.081025051481487</v>
      </c>
      <c r="AC182" s="156"/>
      <c r="AD182" s="170">
        <f>Cálculos!AN55</f>
        <v>1.031879464161169</v>
      </c>
      <c r="AE182" s="156"/>
      <c r="AF182" s="170">
        <f>Cálculos!BP59</f>
        <v>1.0662304049852387</v>
      </c>
      <c r="AG182" s="156"/>
      <c r="AH182" s="170">
        <f>Cálculos!N108</f>
        <v>0</v>
      </c>
      <c r="AI182" s="156"/>
      <c r="AJ182" s="170">
        <f>Cálculos!AP164</f>
        <v>0</v>
      </c>
      <c r="AK182" s="156"/>
      <c r="AL182" s="170">
        <f>Cálculos!BR172</f>
        <v>0</v>
      </c>
      <c r="AM182" s="154"/>
      <c r="BA182" s="155"/>
      <c r="BB182" s="74">
        <v>177</v>
      </c>
      <c r="BC182" s="178">
        <f>ABS(Cálculos!L183-Cálculos!L182)</f>
        <v>9.4068083314736706E-3</v>
      </c>
      <c r="BD182" s="178">
        <f>ABS(Cálculos!AN183-Cálculos!AN182)</f>
        <v>9.0988004252967603E-3</v>
      </c>
      <c r="BE182" s="178">
        <f>ABS(Cálculos!BP183-Cálculos!BP182)</f>
        <v>8.6499334386928028E-3</v>
      </c>
      <c r="BF182" s="154"/>
    </row>
    <row r="183" spans="25:58" x14ac:dyDescent="0.35">
      <c r="Y183" s="155"/>
      <c r="Z183" s="74">
        <f>(Cálculos!C184-0.44)/(MAX(Cálculos!C:C)+0.12)*100</f>
        <v>24.319289979729362</v>
      </c>
      <c r="AA183" s="156"/>
      <c r="AB183" s="170">
        <f>Cálculos!L500</f>
        <v>1.0803623742912891</v>
      </c>
      <c r="AC183" s="156"/>
      <c r="AD183" s="170">
        <f>Cálculos!AN505</f>
        <v>1.0313824608796474</v>
      </c>
      <c r="AE183" s="156"/>
      <c r="AF183" s="170">
        <f>Cálculos!BP136</f>
        <v>1.0609638345773293</v>
      </c>
      <c r="AG183" s="156"/>
      <c r="AH183" s="170">
        <f>Cálculos!N473</f>
        <v>0</v>
      </c>
      <c r="AI183" s="156"/>
      <c r="AJ183" s="170">
        <f>Cálculos!AP165</f>
        <v>0</v>
      </c>
      <c r="AK183" s="156"/>
      <c r="AL183" s="170">
        <f>Cálculos!BR173</f>
        <v>0</v>
      </c>
      <c r="AM183" s="154"/>
      <c r="BA183" s="155"/>
      <c r="BB183" s="74">
        <v>178</v>
      </c>
      <c r="BC183" s="178">
        <f>ABS(Cálculos!L184-Cálculos!L183)</f>
        <v>5.6181577188573195E-3</v>
      </c>
      <c r="BD183" s="178">
        <f>ABS(Cálculos!AN184-Cálculos!AN183)</f>
        <v>5.4179348211143008E-3</v>
      </c>
      <c r="BE183" s="178">
        <f>ABS(Cálculos!BP184-Cálculos!BP183)</f>
        <v>5.2980426848335815E-3</v>
      </c>
      <c r="BF183" s="154"/>
    </row>
    <row r="184" spans="25:58" x14ac:dyDescent="0.35">
      <c r="Y184" s="155"/>
      <c r="Z184" s="74">
        <f>(Cálculos!C185-0.44)/(MAX(Cálculos!C:C)+0.12)*100</f>
        <v>24.456253766504137</v>
      </c>
      <c r="AA184" s="156"/>
      <c r="AB184" s="170">
        <f>Cálculos!L422</f>
        <v>1.0781723975487063</v>
      </c>
      <c r="AC184" s="156"/>
      <c r="AD184" s="170">
        <f>Cálculos!AN528</f>
        <v>1.0271710596923367</v>
      </c>
      <c r="AE184" s="156"/>
      <c r="AF184" s="170">
        <f>Cálculos!BP531</f>
        <v>1.0598025500010366</v>
      </c>
      <c r="AG184" s="156"/>
      <c r="AH184" s="170">
        <f>Cálculos!N67</f>
        <v>0</v>
      </c>
      <c r="AI184" s="156"/>
      <c r="AJ184" s="170">
        <f>Cálculos!AP166</f>
        <v>0</v>
      </c>
      <c r="AK184" s="156"/>
      <c r="AL184" s="170">
        <f>Cálculos!BR174</f>
        <v>0</v>
      </c>
      <c r="AM184" s="154"/>
      <c r="BA184" s="155"/>
      <c r="BB184" s="74">
        <v>179</v>
      </c>
      <c r="BC184" s="178">
        <f>ABS(Cálculos!L185-Cálculos!L184)</f>
        <v>4.8858805676778028E-3</v>
      </c>
      <c r="BD184" s="178">
        <f>ABS(Cálculos!AN185-Cálculos!AN184)</f>
        <v>4.7074600795328214E-3</v>
      </c>
      <c r="BE184" s="178">
        <f>ABS(Cálculos!BP185-Cálculos!BP184)</f>
        <v>4.6567760927144208E-3</v>
      </c>
      <c r="BF184" s="154"/>
    </row>
    <row r="185" spans="25:58" x14ac:dyDescent="0.35">
      <c r="Y185" s="155"/>
      <c r="Z185" s="74">
        <f>(Cálculos!C186-0.44)/(MAX(Cálculos!C:C)+0.12)*100</f>
        <v>24.593217553278912</v>
      </c>
      <c r="AA185" s="156"/>
      <c r="AB185" s="170">
        <f>Cálculos!L386</f>
        <v>1.0780403371669167</v>
      </c>
      <c r="AC185" s="156"/>
      <c r="AD185" s="170">
        <f>Cálculos!AN58</f>
        <v>1.0268457902674748</v>
      </c>
      <c r="AE185" s="156"/>
      <c r="AF185" s="170">
        <f>Cálculos!BP160</f>
        <v>1.0587229310903916</v>
      </c>
      <c r="AG185" s="156"/>
      <c r="AH185" s="170">
        <f>Cálculos!N79</f>
        <v>0</v>
      </c>
      <c r="AI185" s="156"/>
      <c r="AJ185" s="170">
        <f>Cálculos!AP167</f>
        <v>0</v>
      </c>
      <c r="AK185" s="156"/>
      <c r="AL185" s="170">
        <f>Cálculos!BR175</f>
        <v>0</v>
      </c>
      <c r="AM185" s="154"/>
      <c r="BA185" s="155"/>
      <c r="BB185" s="74">
        <v>180</v>
      </c>
      <c r="BC185" s="178">
        <f>ABS(Cálculos!L186-Cálculos!L185)</f>
        <v>4.7229845874422471E-3</v>
      </c>
      <c r="BD185" s="178">
        <f>ABS(Cálculos!AN186-Cálculos!AN185)</f>
        <v>4.5503467291128086E-3</v>
      </c>
      <c r="BE185" s="178">
        <f>ABS(Cálculos!BP186-Cálculos!BP185)</f>
        <v>4.5204458066328002E-3</v>
      </c>
      <c r="BF185" s="154"/>
    </row>
    <row r="186" spans="25:58" x14ac:dyDescent="0.35">
      <c r="Y186" s="155"/>
      <c r="Z186" s="74">
        <f>(Cálculos!C187-0.44)/(MAX(Cálculos!C:C)+0.12)*100</f>
        <v>24.73018134005369</v>
      </c>
      <c r="AA186" s="156"/>
      <c r="AB186" s="170">
        <f>Cálculos!L119</f>
        <v>1.0735578657910041</v>
      </c>
      <c r="AC186" s="156"/>
      <c r="AD186" s="170">
        <f>Cálculos!AN136</f>
        <v>1.0231907888089709</v>
      </c>
      <c r="AE186" s="156"/>
      <c r="AF186" s="170">
        <f>Cálculos!BP506</f>
        <v>1.0585989268748441</v>
      </c>
      <c r="AG186" s="156"/>
      <c r="AH186" s="170">
        <f>Cálculos!N299</f>
        <v>0</v>
      </c>
      <c r="AI186" s="156"/>
      <c r="AJ186" s="170">
        <f>Cálculos!AP168</f>
        <v>0</v>
      </c>
      <c r="AK186" s="156"/>
      <c r="AL186" s="170">
        <f>Cálculos!BR176</f>
        <v>0</v>
      </c>
      <c r="AM186" s="154"/>
      <c r="BA186" s="155"/>
      <c r="BB186" s="74">
        <v>181</v>
      </c>
      <c r="BC186" s="178">
        <f>ABS(Cálculos!L187-Cálculos!L186)</f>
        <v>4.6663092035742482E-3</v>
      </c>
      <c r="BD186" s="178">
        <f>ABS(Cálculos!AN187-Cálculos!AN186)</f>
        <v>4.4964536368193864E-3</v>
      </c>
      <c r="BE186" s="178">
        <f>ABS(Cálculos!BP187-Cálculos!BP186)</f>
        <v>4.478163278714864E-3</v>
      </c>
      <c r="BF186" s="154"/>
    </row>
    <row r="187" spans="25:58" x14ac:dyDescent="0.35">
      <c r="Y187" s="155"/>
      <c r="Z187" s="74">
        <f>(Cálculos!C188-0.44)/(MAX(Cálculos!C:C)+0.12)*100</f>
        <v>24.867145126828465</v>
      </c>
      <c r="AA187" s="156"/>
      <c r="AB187" s="170">
        <f>Cálculos!L50</f>
        <v>1.0714824195764039</v>
      </c>
      <c r="AC187" s="156"/>
      <c r="AD187" s="170">
        <f>Cálculos!AN160</f>
        <v>1.0202066738590811</v>
      </c>
      <c r="AE187" s="156"/>
      <c r="AF187" s="170">
        <f>Cálculos!BP529</f>
        <v>1.0537784301162216</v>
      </c>
      <c r="AG187" s="156"/>
      <c r="AH187" s="170">
        <f>Cálculos!N432</f>
        <v>0</v>
      </c>
      <c r="AI187" s="156"/>
      <c r="AJ187" s="170">
        <f>Cálculos!AP169</f>
        <v>0</v>
      </c>
      <c r="AK187" s="156"/>
      <c r="AL187" s="170">
        <f>Cálculos!BR177</f>
        <v>0</v>
      </c>
      <c r="AM187" s="154"/>
      <c r="BA187" s="155"/>
      <c r="BB187" s="74">
        <v>182</v>
      </c>
      <c r="BC187" s="178">
        <f>ABS(Cálculos!L188-Cálculos!L187)</f>
        <v>4.6295975041941162E-3</v>
      </c>
      <c r="BD187" s="178">
        <f>ABS(Cálculos!AN188-Cálculos!AN187)</f>
        <v>4.4619550113110806E-3</v>
      </c>
      <c r="BE187" s="178">
        <f>ABS(Cálculos!BP188-Cálculos!BP187)</f>
        <v>4.453481500190426E-3</v>
      </c>
      <c r="BF187" s="154"/>
    </row>
    <row r="188" spans="25:58" x14ac:dyDescent="0.35">
      <c r="Y188" s="155"/>
      <c r="Z188" s="74">
        <f>(Cálculos!C189-0.44)/(MAX(Cálculos!C:C)+0.12)*100</f>
        <v>25.004108913603247</v>
      </c>
      <c r="AA188" s="156"/>
      <c r="AB188" s="170">
        <f>Cálculos!L133</f>
        <v>1.0665130237598119</v>
      </c>
      <c r="AC188" s="156"/>
      <c r="AD188" s="170">
        <f>Cálculos!AN531</f>
        <v>1.0161660571679696</v>
      </c>
      <c r="AE188" s="156"/>
      <c r="AF188" s="170">
        <f>Cálculos!BP507</f>
        <v>1.0468284757149797</v>
      </c>
      <c r="AG188" s="156"/>
      <c r="AH188" s="170">
        <f>Cálculos!N444</f>
        <v>0</v>
      </c>
      <c r="AI188" s="156"/>
      <c r="AJ188" s="170">
        <f>Cálculos!AP170</f>
        <v>0</v>
      </c>
      <c r="AK188" s="156"/>
      <c r="AL188" s="170">
        <f>Cálculos!BR178</f>
        <v>0</v>
      </c>
      <c r="AM188" s="154"/>
      <c r="BA188" s="155"/>
      <c r="BB188" s="74">
        <v>183</v>
      </c>
      <c r="BC188" s="178">
        <f>ABS(Cálculos!L189-Cálculos!L188)</f>
        <v>4.5967843746002046E-3</v>
      </c>
      <c r="BD188" s="178">
        <f>ABS(Cálculos!AN189-Cálculos!AN188)</f>
        <v>4.4312366143784976E-3</v>
      </c>
      <c r="BE188" s="178">
        <f>ABS(Cálculos!BP189-Cálculos!BP188)</f>
        <v>4.432140181375388E-3</v>
      </c>
      <c r="BF188" s="154"/>
    </row>
    <row r="189" spans="25:58" x14ac:dyDescent="0.35">
      <c r="Y189" s="155"/>
      <c r="Z189" s="74">
        <f>(Cálculos!C190-0.44)/(MAX(Cálculos!C:C)+0.12)*100</f>
        <v>25.141072700378018</v>
      </c>
      <c r="AA189" s="156"/>
      <c r="AB189" s="170">
        <f>Cálculos!L501</f>
        <v>1.0605470182134495</v>
      </c>
      <c r="AC189" s="156"/>
      <c r="AD189" s="170">
        <f>Cálculos!AN506</f>
        <v>1.014201140942385</v>
      </c>
      <c r="AE189" s="156"/>
      <c r="AF189" s="170">
        <f>Cálculos!BP137</f>
        <v>1.0436475488293866</v>
      </c>
      <c r="AG189" s="156"/>
      <c r="AH189" s="170">
        <f>Cálculos!N664</f>
        <v>0</v>
      </c>
      <c r="AI189" s="156"/>
      <c r="AJ189" s="170">
        <f>Cálculos!AP171</f>
        <v>0</v>
      </c>
      <c r="AK189" s="156"/>
      <c r="AL189" s="170">
        <f>Cálculos!BR179</f>
        <v>0</v>
      </c>
      <c r="AM189" s="154"/>
      <c r="BA189" s="155"/>
      <c r="BB189" s="74">
        <v>184</v>
      </c>
      <c r="BC189" s="178">
        <f>ABS(Cálculos!L190-Cálculos!L189)</f>
        <v>4.5648767169943483E-3</v>
      </c>
      <c r="BD189" s="178">
        <f>ABS(Cálculos!AN190-Cálculos!AN189)</f>
        <v>4.4013910758949892E-3</v>
      </c>
      <c r="BE189" s="178">
        <f>ABS(Cálculos!BP190-Cálculos!BP189)</f>
        <v>4.4115021349284689E-3</v>
      </c>
      <c r="BF189" s="154"/>
    </row>
    <row r="190" spans="25:58" x14ac:dyDescent="0.35">
      <c r="Y190" s="155"/>
      <c r="Z190" s="74">
        <f>(Cálculos!C191-0.44)/(MAX(Cálculos!C:C)+0.12)*100</f>
        <v>25.2780364871528</v>
      </c>
      <c r="AA190" s="156"/>
      <c r="AB190" s="170">
        <f>Cálculos!L134</f>
        <v>1.0469902808699918</v>
      </c>
      <c r="AC190" s="156"/>
      <c r="AD190" s="170">
        <f>Cálculos!AN529</f>
        <v>1.0097789225388056</v>
      </c>
      <c r="AE190" s="156"/>
      <c r="AF190" s="170">
        <f>Cálculos!BP532</f>
        <v>1.0435224100001257</v>
      </c>
      <c r="AG190" s="156"/>
      <c r="AH190" s="170">
        <f>Cálculos!N41</f>
        <v>0</v>
      </c>
      <c r="AI190" s="156"/>
      <c r="AJ190" s="170">
        <f>Cálculos!AP172</f>
        <v>0</v>
      </c>
      <c r="AK190" s="156"/>
      <c r="AL190" s="170">
        <f>Cálculos!BR180</f>
        <v>0</v>
      </c>
      <c r="AM190" s="154"/>
      <c r="BA190" s="155"/>
      <c r="BB190" s="74">
        <v>185</v>
      </c>
      <c r="BC190" s="178">
        <f>ABS(Cálculos!L191-Cálculos!L190)</f>
        <v>4.5333158792590922E-3</v>
      </c>
      <c r="BD190" s="178">
        <f>ABS(Cálculos!AN191-Cálculos!AN190)</f>
        <v>4.3718726172566891E-3</v>
      </c>
      <c r="BE190" s="178">
        <f>ABS(Cálculos!BP191-Cálculos!BP190)</f>
        <v>4.3910395419767267E-3</v>
      </c>
      <c r="BF190" s="154"/>
    </row>
    <row r="191" spans="25:58" x14ac:dyDescent="0.35">
      <c r="Y191" s="155"/>
      <c r="Z191" s="74">
        <f>(Cálculos!C192-0.44)/(MAX(Cálculos!C:C)+0.12)*100</f>
        <v>25.415000273927575</v>
      </c>
      <c r="AA191" s="156"/>
      <c r="AB191" s="170">
        <f>Cálculos!L58</f>
        <v>1.0443563886595992</v>
      </c>
      <c r="AC191" s="156"/>
      <c r="AD191" s="170">
        <f>Cálculos!AN53</f>
        <v>1.0087232287353785</v>
      </c>
      <c r="AE191" s="156"/>
      <c r="AF191" s="170">
        <f>Cálculos!BP161</f>
        <v>1.0419569040399925</v>
      </c>
      <c r="AG191" s="156"/>
      <c r="AH191" s="170">
        <f>Cálculos!N235</f>
        <v>0</v>
      </c>
      <c r="AI191" s="156"/>
      <c r="AJ191" s="170">
        <f>Cálculos!AP173</f>
        <v>0</v>
      </c>
      <c r="AK191" s="156"/>
      <c r="AL191" s="170">
        <f>Cálculos!BR181</f>
        <v>0</v>
      </c>
      <c r="AM191" s="154"/>
      <c r="BA191" s="155"/>
      <c r="BB191" s="74">
        <v>186</v>
      </c>
      <c r="BC191" s="178">
        <f>ABS(Cálculos!L192-Cálculos!L191)</f>
        <v>4.5019965912425075E-3</v>
      </c>
      <c r="BD191" s="178">
        <f>ABS(Cálculos!AN192-Cálculos!AN191)</f>
        <v>4.3425793836938675E-3</v>
      </c>
      <c r="BE191" s="178">
        <f>ABS(Cálculos!BP192-Cálculos!BP191)</f>
        <v>4.370664442379768E-3</v>
      </c>
      <c r="BF191" s="154"/>
    </row>
    <row r="192" spans="25:58" x14ac:dyDescent="0.35">
      <c r="Y192" s="155"/>
      <c r="Z192" s="74">
        <f>(Cálculos!C193-0.44)/(MAX(Cálculos!C:C)+0.12)*100</f>
        <v>25.551964060702346</v>
      </c>
      <c r="AA192" s="156"/>
      <c r="AB192" s="170">
        <f>Cálculos!L394</f>
        <v>1.0440234690060513</v>
      </c>
      <c r="AC192" s="156"/>
      <c r="AD192" s="170">
        <f>Cálculos!AN56</f>
        <v>1.0079899806472559</v>
      </c>
      <c r="AE192" s="156"/>
      <c r="AF192" s="170">
        <f>Cálculos!BP508</f>
        <v>1.0395565564288676</v>
      </c>
      <c r="AG192" s="156"/>
      <c r="AH192" s="170">
        <f>Cálculos!N292</f>
        <v>0</v>
      </c>
      <c r="AI192" s="156"/>
      <c r="AJ192" s="170">
        <f>Cálculos!AP174</f>
        <v>0</v>
      </c>
      <c r="AK192" s="156"/>
      <c r="AL192" s="170">
        <f>Cálculos!BR182</f>
        <v>0</v>
      </c>
      <c r="AM192" s="154"/>
      <c r="BA192" s="155"/>
      <c r="BB192" s="74">
        <v>187</v>
      </c>
      <c r="BC192" s="178">
        <f>ABS(Cálculos!L193-Cálculos!L192)</f>
        <v>4.4708980258437725E-3</v>
      </c>
      <c r="BD192" s="178">
        <f>ABS(Cálculos!AN193-Cálculos!AN192)</f>
        <v>4.3134937709043975E-3</v>
      </c>
      <c r="BE192" s="178">
        <f>ABS(Cálculos!BP193-Cálculos!BP192)</f>
        <v>4.3503880119790672E-3</v>
      </c>
      <c r="BF192" s="154"/>
    </row>
    <row r="193" spans="25:58" x14ac:dyDescent="0.35">
      <c r="Y193" s="155"/>
      <c r="Z193" s="74">
        <f>(Cálculos!C194-0.44)/(MAX(Cálculos!C:C)+0.12)*100</f>
        <v>25.688927847477128</v>
      </c>
      <c r="AA193" s="156"/>
      <c r="AB193" s="170">
        <f>Cálculos!L502</f>
        <v>1.0415590774331169</v>
      </c>
      <c r="AC193" s="156"/>
      <c r="AD193" s="170">
        <f>Cálculos!AN137</f>
        <v>1.0049829033999693</v>
      </c>
      <c r="AE193" s="156"/>
      <c r="AF193" s="170">
        <f>Cálculos!BP415</f>
        <v>1.0343182634618702</v>
      </c>
      <c r="AG193" s="156"/>
      <c r="AH193" s="170">
        <f>Cálculos!N406</f>
        <v>0</v>
      </c>
      <c r="AI193" s="156"/>
      <c r="AJ193" s="170">
        <f>Cálculos!AP175</f>
        <v>0</v>
      </c>
      <c r="AK193" s="156"/>
      <c r="AL193" s="170">
        <f>Cálculos!BR183</f>
        <v>0</v>
      </c>
      <c r="AM193" s="154"/>
      <c r="BA193" s="155"/>
      <c r="BB193" s="74">
        <v>188</v>
      </c>
      <c r="BC193" s="178">
        <f>ABS(Cálculos!L194-Cálculos!L193)</f>
        <v>4.4400150904634339E-3</v>
      </c>
      <c r="BD193" s="178">
        <f>ABS(Cálculos!AN194-Cálculos!AN193)</f>
        <v>4.2846145707331473E-3</v>
      </c>
      <c r="BE193" s="178">
        <f>ABS(Cálculos!BP194-Cálculos!BP193)</f>
        <v>4.3302469342155758E-3</v>
      </c>
      <c r="BF193" s="154"/>
    </row>
    <row r="194" spans="25:58" x14ac:dyDescent="0.35">
      <c r="Y194" s="155"/>
      <c r="Z194" s="74">
        <f>(Cálculos!C195-0.44)/(MAX(Cálculos!C:C)+0.12)*100</f>
        <v>25.825891634251903</v>
      </c>
      <c r="AA194" s="156"/>
      <c r="AB194" s="170">
        <f>Cálculos!L55</f>
        <v>1.0364231564154867</v>
      </c>
      <c r="AC194" s="156"/>
      <c r="AD194" s="170">
        <f>Cálculos!AN414</f>
        <v>1.0043958964191058</v>
      </c>
      <c r="AE194" s="156"/>
      <c r="AF194" s="170">
        <f>Cálculos!BP509</f>
        <v>1.033147755252003</v>
      </c>
      <c r="AG194" s="156"/>
      <c r="AH194" s="170">
        <f>Cálculos!N600</f>
        <v>0</v>
      </c>
      <c r="AI194" s="156"/>
      <c r="AJ194" s="170">
        <f>Cálculos!AP176</f>
        <v>0</v>
      </c>
      <c r="AK194" s="156"/>
      <c r="AL194" s="170">
        <f>Cálculos!BR184</f>
        <v>0</v>
      </c>
      <c r="AM194" s="154"/>
      <c r="BA194" s="155"/>
      <c r="BB194" s="74">
        <v>189</v>
      </c>
      <c r="BC194" s="178">
        <f>ABS(Cálculos!L195-Cálculos!L194)</f>
        <v>4.4093456311657953E-3</v>
      </c>
      <c r="BD194" s="178">
        <f>ABS(Cálculos!AN195-Cálculos!AN194)</f>
        <v>4.2559316639033673E-3</v>
      </c>
      <c r="BE194" s="178">
        <f>ABS(Cálculos!BP195-Cálculos!BP194)</f>
        <v>4.3101498381830083E-3</v>
      </c>
      <c r="BF194" s="154"/>
    </row>
    <row r="195" spans="25:58" x14ac:dyDescent="0.35">
      <c r="Y195" s="155"/>
      <c r="Z195" s="74">
        <f>(Cálculos!C196-0.44)/(MAX(Cálculos!C:C)+0.12)*100</f>
        <v>25.962855421026681</v>
      </c>
      <c r="AA195" s="156"/>
      <c r="AB195" s="170">
        <f>Cálculos!L526</f>
        <v>1.027641154079264</v>
      </c>
      <c r="AC195" s="156"/>
      <c r="AD195" s="170">
        <f>Cálculos!AN161</f>
        <v>1.0026432715534761</v>
      </c>
      <c r="AE195" s="156"/>
      <c r="AF195" s="170">
        <f>Cálculos!BP533</f>
        <v>1.0273620716781564</v>
      </c>
      <c r="AG195" s="156"/>
      <c r="AH195" s="170">
        <f>Cálculos!N657</f>
        <v>0</v>
      </c>
      <c r="AI195" s="156"/>
      <c r="AJ195" s="170">
        <f>Cálculos!AP177</f>
        <v>0</v>
      </c>
      <c r="AK195" s="156"/>
      <c r="AL195" s="170">
        <f>Cálculos!BR185</f>
        <v>0</v>
      </c>
      <c r="AM195" s="154"/>
      <c r="BA195" s="155"/>
      <c r="BB195" s="74">
        <v>190</v>
      </c>
      <c r="BC195" s="178">
        <f>ABS(Cálculos!L196-Cálculos!L195)</f>
        <v>4.378888049617613E-3</v>
      </c>
      <c r="BD195" s="178">
        <f>ABS(Cálculos!AN196-Cálculos!AN195)</f>
        <v>4.2274406687626831E-3</v>
      </c>
      <c r="BE195" s="178">
        <f>ABS(Cálculos!BP196-Cálculos!BP195)</f>
        <v>4.2900649486720122E-3</v>
      </c>
      <c r="BF195" s="154"/>
    </row>
    <row r="196" spans="25:58" x14ac:dyDescent="0.35">
      <c r="Y196" s="155"/>
      <c r="Z196" s="74">
        <f>(Cálculos!C197-0.44)/(MAX(Cálculos!C:C)+0.12)*100</f>
        <v>26.099819207801456</v>
      </c>
      <c r="AA196" s="156"/>
      <c r="AB196" s="170">
        <f>Cálculos!L135</f>
        <v>1.0274073463552194</v>
      </c>
      <c r="AC196" s="156"/>
      <c r="AD196" s="170">
        <f>Cálculos!AN507</f>
        <v>1.0015262929266844</v>
      </c>
      <c r="AE196" s="156"/>
      <c r="AF196" s="170">
        <f>Cálculos!BP510</f>
        <v>1.0269598653904508</v>
      </c>
      <c r="AG196" s="156"/>
      <c r="AH196" s="170">
        <f>Cálculos!N302</f>
        <v>0</v>
      </c>
      <c r="AI196" s="156"/>
      <c r="AJ196" s="170">
        <f>Cálculos!AP178</f>
        <v>0</v>
      </c>
      <c r="AK196" s="156"/>
      <c r="AL196" s="170">
        <f>Cálculos!BR186</f>
        <v>0</v>
      </c>
      <c r="AM196" s="154"/>
      <c r="BA196" s="155"/>
      <c r="BB196" s="74">
        <v>191</v>
      </c>
      <c r="BC196" s="178">
        <f>ABS(Cálculos!L197-Cálculos!L196)</f>
        <v>4.3486408592274817E-3</v>
      </c>
      <c r="BD196" s="178">
        <f>ABS(Cálculos!AN197-Cálculos!AN196)</f>
        <v>4.199144654018272E-3</v>
      </c>
      <c r="BE196" s="178">
        <f>ABS(Cálculos!BP197-Cálculos!BP196)</f>
        <v>4.270041265325375E-3</v>
      </c>
      <c r="BF196" s="154"/>
    </row>
    <row r="197" spans="25:58" x14ac:dyDescent="0.35">
      <c r="Y197" s="155"/>
      <c r="Z197" s="74">
        <f>(Cálculos!C198-0.44)/(MAX(Cálculos!C:C)+0.12)*100</f>
        <v>26.236782994576235</v>
      </c>
      <c r="AA197" s="156"/>
      <c r="AB197" s="170">
        <f>Cálculos!L503</f>
        <v>1.0229423289305242</v>
      </c>
      <c r="AC197" s="156"/>
      <c r="AD197" s="170">
        <f>Cálculos!AN532</f>
        <v>0.99920004320135114</v>
      </c>
      <c r="AE197" s="156"/>
      <c r="AF197" s="170">
        <f>Cálculos!BP138</f>
        <v>1.0266653993759287</v>
      </c>
      <c r="AG197" s="156"/>
      <c r="AH197" s="170">
        <f>Cálculos!N667</f>
        <v>0</v>
      </c>
      <c r="AI197" s="156"/>
      <c r="AJ197" s="170">
        <f>Cálculos!AP179</f>
        <v>0</v>
      </c>
      <c r="AK197" s="156"/>
      <c r="AL197" s="170">
        <f>Cálculos!BR187</f>
        <v>0</v>
      </c>
      <c r="AM197" s="154"/>
      <c r="BA197" s="155"/>
      <c r="BB197" s="74">
        <v>192</v>
      </c>
      <c r="BC197" s="178">
        <f>ABS(Cálculos!L198-Cálculos!L197)</f>
        <v>2.9418730517607461E-3</v>
      </c>
      <c r="BD197" s="178">
        <f>ABS(Cálculos!AN198-Cálculos!AN197)</f>
        <v>2.8139835990130813E-3</v>
      </c>
      <c r="BE197" s="178">
        <f>ABS(Cálculos!BP198-Cálculos!BP197)</f>
        <v>2.952055078645488E-3</v>
      </c>
      <c r="BF197" s="154"/>
    </row>
    <row r="198" spans="25:58" x14ac:dyDescent="0.35">
      <c r="Y198" s="155"/>
      <c r="Z198" s="74">
        <f>(Cálculos!C199-0.44)/(MAX(Cálculos!C:C)+0.12)*100</f>
        <v>26.373746781351009</v>
      </c>
      <c r="AA198" s="156"/>
      <c r="AB198" s="170">
        <f>Cálculos!L53</f>
        <v>1.0135934177549419</v>
      </c>
      <c r="AC198" s="156"/>
      <c r="AD198" s="170">
        <f>Cálculos!AN508</f>
        <v>0.993844416041469</v>
      </c>
      <c r="AE198" s="156"/>
      <c r="AF198" s="170">
        <f>Cálculos!BP162</f>
        <v>1.0261819864689132</v>
      </c>
      <c r="AG198" s="156"/>
      <c r="AH198" s="170">
        <f>Cálculos!N37</f>
        <v>0</v>
      </c>
      <c r="AI198" s="156"/>
      <c r="AJ198" s="170">
        <f>Cálculos!AP180</f>
        <v>0</v>
      </c>
      <c r="AK198" s="156"/>
      <c r="AL198" s="170">
        <f>Cálculos!BR188</f>
        <v>0</v>
      </c>
      <c r="AM198" s="154"/>
      <c r="BA198" s="155"/>
      <c r="BB198" s="74">
        <v>193</v>
      </c>
      <c r="BC198" s="178">
        <f>ABS(Cálculos!L199-Cálculos!L198)</f>
        <v>5.4091093182889738E-3</v>
      </c>
      <c r="BD198" s="178">
        <f>ABS(Cálculos!AN199-Cálculos!AN198)</f>
        <v>5.2473667374046684E-3</v>
      </c>
      <c r="BE198" s="178">
        <f>ABS(Cálculos!BP199-Cálculos!BP198)</f>
        <v>5.2840256099229155E-3</v>
      </c>
      <c r="BF198" s="154"/>
    </row>
    <row r="199" spans="25:58" x14ac:dyDescent="0.35">
      <c r="Y199" s="155"/>
      <c r="Z199" s="74">
        <f>(Cálculos!C200-0.44)/(MAX(Cálculos!C:C)+0.12)*100</f>
        <v>26.510710568125788</v>
      </c>
      <c r="AA199" s="156"/>
      <c r="AB199" s="170">
        <f>Cálculos!L56</f>
        <v>1.0118738438815584</v>
      </c>
      <c r="AC199" s="156"/>
      <c r="AD199" s="170">
        <f>Cálculos!AN413</f>
        <v>0.98864758436013855</v>
      </c>
      <c r="AE199" s="156"/>
      <c r="AF199" s="170">
        <f>Cálculos!BP55</f>
        <v>1.022231186673662</v>
      </c>
      <c r="AG199" s="156"/>
      <c r="AH199" s="170">
        <f>Cálculos!N402</f>
        <v>0</v>
      </c>
      <c r="AI199" s="156"/>
      <c r="AJ199" s="170">
        <f>Cálculos!AP181</f>
        <v>0</v>
      </c>
      <c r="AK199" s="156"/>
      <c r="AL199" s="170">
        <f>Cálculos!BR189</f>
        <v>0</v>
      </c>
      <c r="AM199" s="154"/>
      <c r="BA199" s="155"/>
      <c r="BB199" s="74">
        <v>194</v>
      </c>
      <c r="BC199" s="178">
        <f>ABS(Cálculos!L200-Cálculos!L199)</f>
        <v>4.4677906035928139E-3</v>
      </c>
      <c r="BD199" s="178">
        <f>ABS(Cálculos!AN200-Cálculos!AN199)</f>
        <v>4.3209808967539232E-3</v>
      </c>
      <c r="BE199" s="178">
        <f>ABS(Cálculos!BP200-Cálculos!BP199)</f>
        <v>4.404646415087532E-3</v>
      </c>
      <c r="BF199" s="154"/>
    </row>
    <row r="200" spans="25:58" x14ac:dyDescent="0.35">
      <c r="Y200" s="155"/>
      <c r="Z200" s="74">
        <f>(Cálculos!C201-0.44)/(MAX(Cálculos!C:C)+0.12)*100</f>
        <v>26.647674354900563</v>
      </c>
      <c r="AA200" s="156"/>
      <c r="AB200" s="170">
        <f>Cálculos!L527</f>
        <v>1.0104432929367755</v>
      </c>
      <c r="AC200" s="156"/>
      <c r="AD200" s="170">
        <f>Cálculos!AN138</f>
        <v>0.98713663276321151</v>
      </c>
      <c r="AE200" s="156"/>
      <c r="AF200" s="170">
        <f>Cálculos!BP511</f>
        <v>1.0207703231507423</v>
      </c>
      <c r="AG200" s="156"/>
      <c r="AH200" s="170">
        <f>Cálculos!N289</f>
        <v>0</v>
      </c>
      <c r="AI200" s="156"/>
      <c r="AJ200" s="170">
        <f>Cálculos!AP182</f>
        <v>0</v>
      </c>
      <c r="AK200" s="156"/>
      <c r="AL200" s="170">
        <f>Cálculos!BR190</f>
        <v>0</v>
      </c>
      <c r="AM200" s="154"/>
      <c r="BA200" s="155"/>
      <c r="BB200" s="74">
        <v>195</v>
      </c>
      <c r="BC200" s="178">
        <f>ABS(Cálculos!L201-Cálculos!L200)</f>
        <v>2.34116191449385E-3</v>
      </c>
      <c r="BD200" s="178">
        <f>ABS(Cálculos!AN201-Cálculos!AN200)</f>
        <v>2.2262127034303747E-3</v>
      </c>
      <c r="BE200" s="178">
        <f>ABS(Cálculos!BP201-Cálculos!BP200)</f>
        <v>2.4076269998538624E-3</v>
      </c>
      <c r="BF200" s="154"/>
    </row>
    <row r="201" spans="25:58" x14ac:dyDescent="0.35">
      <c r="Y201" s="155"/>
      <c r="Z201" s="74">
        <f>(Cálculos!C202-0.44)/(MAX(Cálculos!C:C)+0.12)*100</f>
        <v>26.784638141675345</v>
      </c>
      <c r="AA201" s="156"/>
      <c r="AB201" s="170">
        <f>Cálculos!L136</f>
        <v>1.0079577773744801</v>
      </c>
      <c r="AC201" s="156"/>
      <c r="AD201" s="170">
        <f>Cálculos!AN509</f>
        <v>0.98712839102478722</v>
      </c>
      <c r="AE201" s="156"/>
      <c r="AF201" s="170">
        <f>Cálculos!BP58</f>
        <v>1.020070021054563</v>
      </c>
      <c r="AG201" s="156"/>
      <c r="AH201" s="170">
        <f>Cálculos!N654</f>
        <v>0</v>
      </c>
      <c r="AI201" s="156"/>
      <c r="AJ201" s="170">
        <f>Cálculos!AP183</f>
        <v>0</v>
      </c>
      <c r="AK201" s="156"/>
      <c r="AL201" s="170">
        <f>Cálculos!BR191</f>
        <v>0</v>
      </c>
      <c r="AM201" s="154"/>
      <c r="BA201" s="155"/>
      <c r="BB201" s="74">
        <v>196</v>
      </c>
      <c r="BC201" s="178">
        <f>ABS(Cálculos!L202-Cálculos!L201)</f>
        <v>5.7762189659875673E-3</v>
      </c>
      <c r="BD201" s="178">
        <f>ABS(Cálculos!AN202-Cálculos!AN201)</f>
        <v>5.61351614011385E-3</v>
      </c>
      <c r="BE201" s="178">
        <f>ABS(Cálculos!BP202-Cálculos!BP201)</f>
        <v>5.6506921951188227E-3</v>
      </c>
      <c r="BF201" s="154"/>
    </row>
    <row r="202" spans="25:58" x14ac:dyDescent="0.35">
      <c r="Y202" s="155"/>
      <c r="Z202" s="74">
        <f>(Cálculos!C203-0.44)/(MAX(Cálculos!C:C)+0.12)*100</f>
        <v>26.921601928450116</v>
      </c>
      <c r="AA202" s="156"/>
      <c r="AB202" s="170">
        <f>Cálculos!L504</f>
        <v>1.0047514460869285</v>
      </c>
      <c r="AC202" s="156"/>
      <c r="AD202" s="170">
        <f>Cálculos!AN162</f>
        <v>0.98612913107495248</v>
      </c>
      <c r="AE202" s="156"/>
      <c r="AF202" s="170">
        <f>Cálculos!BP165</f>
        <v>1.0165233003258625</v>
      </c>
      <c r="AG202" s="156"/>
      <c r="AH202" s="170">
        <f>Cálculos!N8</f>
        <v>0</v>
      </c>
      <c r="AI202" s="156"/>
      <c r="AJ202" s="170">
        <f>Cálculos!AP184</f>
        <v>0</v>
      </c>
      <c r="AK202" s="156"/>
      <c r="AL202" s="170">
        <f>Cálculos!BR192</f>
        <v>0</v>
      </c>
      <c r="AM202" s="154"/>
      <c r="BA202" s="155"/>
      <c r="BB202" s="74">
        <v>197</v>
      </c>
      <c r="BC202" s="178">
        <f>ABS(Cálculos!L203-Cálculos!L202)</f>
        <v>4.4649436512065321E-3</v>
      </c>
      <c r="BD202" s="178">
        <f>ABS(Cálculos!AN203-Cálculos!AN202)</f>
        <v>4.3224255873682838E-3</v>
      </c>
      <c r="BE202" s="178">
        <f>ABS(Cálculos!BP203-Cálculos!BP202)</f>
        <v>4.4221677660117864E-3</v>
      </c>
      <c r="BF202" s="154"/>
    </row>
    <row r="203" spans="25:58" x14ac:dyDescent="0.35">
      <c r="Y203" s="155"/>
      <c r="Z203" s="74">
        <f>(Cálculos!C204-0.44)/(MAX(Cálculos!C:C)+0.12)*100</f>
        <v>27.058565715224898</v>
      </c>
      <c r="AA203" s="156"/>
      <c r="AB203" s="170">
        <f>Cálculos!L530</f>
        <v>0.99888421808073269</v>
      </c>
      <c r="AC203" s="156"/>
      <c r="AD203" s="170">
        <f>Cálculos!AN57</f>
        <v>0.98401541277496518</v>
      </c>
      <c r="AE203" s="156"/>
      <c r="AF203" s="170">
        <f>Cálculos!BP512</f>
        <v>1.0146399856390262</v>
      </c>
      <c r="AG203" s="156"/>
      <c r="AH203" s="170">
        <f>Cálculos!N10</f>
        <v>0</v>
      </c>
      <c r="AI203" s="156"/>
      <c r="AJ203" s="170">
        <f>Cálculos!AP185</f>
        <v>0</v>
      </c>
      <c r="AK203" s="156"/>
      <c r="AL203" s="170">
        <f>Cálculos!BR193</f>
        <v>0</v>
      </c>
      <c r="AM203" s="154"/>
      <c r="BA203" s="155"/>
      <c r="BB203" s="74">
        <v>198</v>
      </c>
      <c r="BC203" s="178">
        <f>ABS(Cálculos!L204-Cálculos!L203)</f>
        <v>4.1973302312409144E-3</v>
      </c>
      <c r="BD203" s="178">
        <f>ABS(Cálculos!AN204-Cálculos!AN203)</f>
        <v>4.0600797993869397E-3</v>
      </c>
      <c r="BE203" s="178">
        <f>ABS(Cálculos!BP204-Cálculos!BP203)</f>
        <v>4.1775800519975315E-3</v>
      </c>
      <c r="BF203" s="154"/>
    </row>
    <row r="204" spans="25:58" x14ac:dyDescent="0.35">
      <c r="Y204" s="155"/>
      <c r="Z204" s="74">
        <f>(Cálculos!C205-0.44)/(MAX(Cálculos!C:C)+0.12)*100</f>
        <v>27.195529501999673</v>
      </c>
      <c r="AA204" s="156"/>
      <c r="AB204" s="170">
        <f>Cálculos!L505</f>
        <v>0.99768313041906864</v>
      </c>
      <c r="AC204" s="156"/>
      <c r="AD204" s="170">
        <f>Cálculos!AN533</f>
        <v>0.98237006723304177</v>
      </c>
      <c r="AE204" s="156"/>
      <c r="AF204" s="170">
        <f>Cálculos!BP534</f>
        <v>1.0141167553451962</v>
      </c>
      <c r="AG204" s="156"/>
      <c r="AH204" s="170">
        <f>Cálculos!N15</f>
        <v>0</v>
      </c>
      <c r="AI204" s="156"/>
      <c r="AJ204" s="170">
        <f>Cálculos!AP186</f>
        <v>0</v>
      </c>
      <c r="AK204" s="156"/>
      <c r="AL204" s="170">
        <f>Cálculos!BR194</f>
        <v>0</v>
      </c>
      <c r="AM204" s="154"/>
      <c r="BA204" s="155"/>
      <c r="BB204" s="74">
        <v>199</v>
      </c>
      <c r="BC204" s="178">
        <f>ABS(Cálculos!L205-Cálculos!L204)</f>
        <v>4.1242425006084993E-3</v>
      </c>
      <c r="BD204" s="178">
        <f>ABS(Cálculos!AN205-Cálculos!AN204)</f>
        <v>3.9894728049104655E-3</v>
      </c>
      <c r="BE204" s="178">
        <f>ABS(Cálculos!BP205-Cálculos!BP204)</f>
        <v>4.1163113228211978E-3</v>
      </c>
      <c r="BF204" s="154"/>
    </row>
    <row r="205" spans="25:58" x14ac:dyDescent="0.35">
      <c r="Y205" s="155"/>
      <c r="Z205" s="74">
        <f>(Cálculos!C206-0.44)/(MAX(Cálculos!C:C)+0.12)*100</f>
        <v>27.332493288774451</v>
      </c>
      <c r="AA205" s="156"/>
      <c r="AB205" s="170">
        <f>Cálculos!L528</f>
        <v>0.99269986581680392</v>
      </c>
      <c r="AC205" s="156"/>
      <c r="AD205" s="170">
        <f>Cálculos!AN510</f>
        <v>0.98066660699481545</v>
      </c>
      <c r="AE205" s="156"/>
      <c r="AF205" s="170">
        <f>Cálculos!BP139</f>
        <v>1.0100693498885551</v>
      </c>
      <c r="AG205" s="156"/>
      <c r="AH205" s="170">
        <f>Cálculos!N19</f>
        <v>0</v>
      </c>
      <c r="AI205" s="156"/>
      <c r="AJ205" s="170">
        <f>Cálculos!AP187</f>
        <v>0</v>
      </c>
      <c r="AK205" s="156"/>
      <c r="AL205" s="170">
        <f>Cálculos!BR195</f>
        <v>0</v>
      </c>
      <c r="AM205" s="154"/>
      <c r="BA205" s="155"/>
      <c r="BB205" s="74">
        <v>200</v>
      </c>
      <c r="BC205" s="178">
        <f>ABS(Cálculos!L206-Cálculos!L205)</f>
        <v>0.21247951159910805</v>
      </c>
      <c r="BD205" s="178">
        <f>ABS(Cálculos!AN206-Cálculos!AN205)</f>
        <v>8.0334649946924519E-2</v>
      </c>
      <c r="BE205" s="178">
        <f>ABS(Cálculos!BP206-Cálculos!BP205)</f>
        <v>7.6568239435006236E-2</v>
      </c>
      <c r="BF205" s="154"/>
    </row>
    <row r="206" spans="25:58" x14ac:dyDescent="0.35">
      <c r="Y206" s="155"/>
      <c r="Z206" s="74">
        <f>(Cálculos!C207-0.44)/(MAX(Cálculos!C:C)+0.12)*100</f>
        <v>27.469457075549226</v>
      </c>
      <c r="AA206" s="156"/>
      <c r="AB206" s="170">
        <f>Cálculos!L137</f>
        <v>0.98933309701520555</v>
      </c>
      <c r="AC206" s="156"/>
      <c r="AD206" s="170">
        <f>Cálculos!AN165</f>
        <v>0.97602748167356779</v>
      </c>
      <c r="AE206" s="156"/>
      <c r="AF206" s="170">
        <f>Cálculos!BP163</f>
        <v>1.0098805447045887</v>
      </c>
      <c r="AG206" s="156"/>
      <c r="AH206" s="170">
        <f>Cálculos!N20</f>
        <v>0</v>
      </c>
      <c r="AI206" s="156"/>
      <c r="AJ206" s="170">
        <f>Cálculos!AP188</f>
        <v>0</v>
      </c>
      <c r="AK206" s="156"/>
      <c r="AL206" s="170">
        <f>Cálculos!BR196</f>
        <v>0</v>
      </c>
      <c r="AM206" s="154"/>
      <c r="BA206" s="155"/>
      <c r="BB206" s="74">
        <v>201</v>
      </c>
      <c r="BC206" s="178">
        <f>ABS(Cálculos!L207-Cálculos!L206)</f>
        <v>0.11978117647015696</v>
      </c>
      <c r="BD206" s="178">
        <f>ABS(Cálculos!AN207-Cálculos!AN206)</f>
        <v>1.1201340384352165E-2</v>
      </c>
      <c r="BE206" s="178">
        <f>ABS(Cálculos!BP207-Cálculos!BP206)</f>
        <v>1.0447002991268883E-2</v>
      </c>
      <c r="BF206" s="154"/>
    </row>
    <row r="207" spans="25:58" x14ac:dyDescent="0.35">
      <c r="Y207" s="155"/>
      <c r="Z207" s="74">
        <f>(Cálculos!C208-0.44)/(MAX(Cálculos!C:C)+0.12)*100</f>
        <v>27.606420862324001</v>
      </c>
      <c r="AA207" s="156"/>
      <c r="AB207" s="170">
        <f>Cálculos!L46</f>
        <v>0.98896137109592974</v>
      </c>
      <c r="AC207" s="156"/>
      <c r="AD207" s="170">
        <f>Cálculos!AN511</f>
        <v>0.97421058939667393</v>
      </c>
      <c r="AE207" s="156"/>
      <c r="AF207" s="170">
        <f>Cálculos!BP513</f>
        <v>1.0085456042662655</v>
      </c>
      <c r="AG207" s="156"/>
      <c r="AH207" s="170">
        <f>Cálculos!N28</f>
        <v>0</v>
      </c>
      <c r="AI207" s="156"/>
      <c r="AJ207" s="170">
        <f>Cálculos!AP189</f>
        <v>0</v>
      </c>
      <c r="AK207" s="156"/>
      <c r="AL207" s="170">
        <f>Cálculos!BR197</f>
        <v>0</v>
      </c>
      <c r="AM207" s="154"/>
      <c r="BA207" s="155"/>
      <c r="BB207" s="74">
        <v>202</v>
      </c>
      <c r="BC207" s="178">
        <f>ABS(Cálculos!L208-Cálculos!L207)</f>
        <v>0.63372377887933617</v>
      </c>
      <c r="BD207" s="178">
        <f>ABS(Cálculos!AN208-Cálculos!AN207)</f>
        <v>0.10500423101265333</v>
      </c>
      <c r="BE207" s="178">
        <f>ABS(Cálculos!BP208-Cálculos!BP207)</f>
        <v>0.10020649796070979</v>
      </c>
      <c r="BF207" s="154"/>
    </row>
    <row r="208" spans="25:58" x14ac:dyDescent="0.35">
      <c r="Y208" s="155"/>
      <c r="Z208" s="74">
        <f>(Cálculos!C209-0.44)/(MAX(Cálculos!C:C)+0.12)*100</f>
        <v>27.743384649098779</v>
      </c>
      <c r="AA208" s="156"/>
      <c r="AB208" s="170">
        <f>Cálculos!L57</f>
        <v>0.98724168420569636</v>
      </c>
      <c r="AC208" s="156"/>
      <c r="AD208" s="170">
        <f>Cálculos!AN139</f>
        <v>0.96970595283053229</v>
      </c>
      <c r="AE208" s="156"/>
      <c r="AF208" s="170">
        <f>Cálculos!BP535</f>
        <v>1.0072868139916511</v>
      </c>
      <c r="AG208" s="156"/>
      <c r="AH208" s="170">
        <f>Cálculos!N30</f>
        <v>0</v>
      </c>
      <c r="AI208" s="156"/>
      <c r="AJ208" s="170">
        <f>Cálculos!AP190</f>
        <v>0</v>
      </c>
      <c r="AK208" s="156"/>
      <c r="AL208" s="170">
        <f>Cálculos!BR198</f>
        <v>0</v>
      </c>
      <c r="AM208" s="154"/>
      <c r="BA208" s="155"/>
      <c r="BB208" s="74">
        <v>203</v>
      </c>
      <c r="BC208" s="178">
        <f>ABS(Cálculos!L209-Cálculos!L208)</f>
        <v>0.5327108889063108</v>
      </c>
      <c r="BD208" s="178">
        <f>ABS(Cálculos!AN209-Cálculos!AN208)</f>
        <v>5.2619117792976899E-3</v>
      </c>
      <c r="BE208" s="178">
        <f>ABS(Cálculos!BP209-Cálculos!BP208)</f>
        <v>5.2110043214905755E-3</v>
      </c>
      <c r="BF208" s="154"/>
    </row>
    <row r="209" spans="25:58" x14ac:dyDescent="0.35">
      <c r="Y209" s="155"/>
      <c r="Z209" s="74">
        <f>(Cálculos!C210-0.44)/(MAX(Cálculos!C:C)+0.12)*100</f>
        <v>27.880348435873554</v>
      </c>
      <c r="AA209" s="156"/>
      <c r="AB209" s="170">
        <f>Cálculos!L161</f>
        <v>0.98341904997686114</v>
      </c>
      <c r="AC209" s="156"/>
      <c r="AD209" s="170">
        <f>Cálculos!AN163</f>
        <v>0.96907389204543304</v>
      </c>
      <c r="AE209" s="156"/>
      <c r="AF209" s="170">
        <f>Cálculos!BP140</f>
        <v>1.0039822671699388</v>
      </c>
      <c r="AG209" s="156"/>
      <c r="AH209" s="170">
        <f>Cálculos!N31</f>
        <v>0</v>
      </c>
      <c r="AI209" s="156"/>
      <c r="AJ209" s="170">
        <f>Cálculos!AP191</f>
        <v>0</v>
      </c>
      <c r="AK209" s="156"/>
      <c r="AL209" s="170">
        <f>Cálculos!BR199</f>
        <v>0</v>
      </c>
      <c r="AM209" s="154"/>
      <c r="BA209" s="155"/>
      <c r="BB209" s="74">
        <v>204</v>
      </c>
      <c r="BC209" s="178">
        <f>ABS(Cálculos!L210-Cálculos!L209)</f>
        <v>6.7553921677420137E-3</v>
      </c>
      <c r="BD209" s="178">
        <f>ABS(Cálculos!AN210-Cálculos!AN209)</f>
        <v>6.5745078645387256E-3</v>
      </c>
      <c r="BE209" s="178">
        <f>ABS(Cálculos!BP210-Cálculos!BP209)</f>
        <v>6.4726445077972761E-3</v>
      </c>
      <c r="BF209" s="154"/>
    </row>
    <row r="210" spans="25:58" x14ac:dyDescent="0.35">
      <c r="Y210" s="155"/>
      <c r="Z210" s="74">
        <f>(Cálculos!C211-0.44)/(MAX(Cálculos!C:C)+0.12)*100</f>
        <v>28.017312222648332</v>
      </c>
      <c r="AA210" s="156"/>
      <c r="AB210" s="170">
        <f>Cálculos!L531</f>
        <v>0.98144816926339873</v>
      </c>
      <c r="AC210" s="156"/>
      <c r="AD210" s="170">
        <f>Cálculos!AN534</f>
        <v>0.96859766711140693</v>
      </c>
      <c r="AE210" s="156"/>
      <c r="AF210" s="170">
        <f>Cálculos!BP514</f>
        <v>1.0024827026612491</v>
      </c>
      <c r="AG210" s="156"/>
      <c r="AH210" s="170">
        <f>Cálculos!N33</f>
        <v>0</v>
      </c>
      <c r="AI210" s="156"/>
      <c r="AJ210" s="170">
        <f>Cálculos!AP192</f>
        <v>0</v>
      </c>
      <c r="AK210" s="156"/>
      <c r="AL210" s="170">
        <f>Cálculos!BR200</f>
        <v>0</v>
      </c>
      <c r="AM210" s="154"/>
      <c r="BA210" s="155"/>
      <c r="BB210" s="74">
        <v>205</v>
      </c>
      <c r="BC210" s="178">
        <f>ABS(Cálculos!L211-Cálculos!L210)</f>
        <v>1.7358911809757682E-2</v>
      </c>
      <c r="BD210" s="178">
        <f>ABS(Cálculos!AN211-Cálculos!AN210)</f>
        <v>1.7037202692765541E-2</v>
      </c>
      <c r="BE210" s="178">
        <f>ABS(Cálculos!BP211-Cálculos!BP210)</f>
        <v>1.6515238510836916E-2</v>
      </c>
      <c r="BF210" s="154"/>
    </row>
    <row r="211" spans="25:58" x14ac:dyDescent="0.35">
      <c r="Y211" s="155"/>
      <c r="Z211" s="74">
        <f>(Cálculos!C212-0.44)/(MAX(Cálculos!C:C)+0.12)*100</f>
        <v>28.154276009423107</v>
      </c>
      <c r="AA211" s="156"/>
      <c r="AB211" s="170">
        <f>Cálculos!L506</f>
        <v>0.98023105609706596</v>
      </c>
      <c r="AC211" s="156"/>
      <c r="AD211" s="170">
        <f>Cálculos!AN512</f>
        <v>0.96782949128301787</v>
      </c>
      <c r="AE211" s="156"/>
      <c r="AF211" s="170">
        <f>Cálculos!BP414</f>
        <v>1.0009891586112889</v>
      </c>
      <c r="AG211" s="156"/>
      <c r="AH211" s="170">
        <f>Cálculos!N34</f>
        <v>0</v>
      </c>
      <c r="AI211" s="156"/>
      <c r="AJ211" s="170">
        <f>Cálculos!AP193</f>
        <v>0</v>
      </c>
      <c r="AK211" s="156"/>
      <c r="AL211" s="170">
        <f>Cálculos!BR201</f>
        <v>0</v>
      </c>
      <c r="AM211" s="154"/>
      <c r="BA211" s="155"/>
      <c r="BB211" s="74">
        <v>206</v>
      </c>
      <c r="BC211" s="178">
        <f>ABS(Cálculos!L212-Cálculos!L211)</f>
        <v>1.7261230477868095E-2</v>
      </c>
      <c r="BD211" s="178">
        <f>ABS(Cálculos!AN212-Cálculos!AN211)</f>
        <v>1.6942384476094086E-2</v>
      </c>
      <c r="BE211" s="178">
        <f>ABS(Cálculos!BP212-Cálculos!BP211)</f>
        <v>1.6432269130255639E-2</v>
      </c>
      <c r="BF211" s="154"/>
    </row>
    <row r="212" spans="25:58" x14ac:dyDescent="0.35">
      <c r="Y212" s="155"/>
      <c r="Z212" s="74">
        <f>(Cálculos!C213-0.44)/(MAX(Cálculos!C:C)+0.12)*100</f>
        <v>28.291239796197885</v>
      </c>
      <c r="AA212" s="156"/>
      <c r="AB212" s="170">
        <f>Cálculos!L414</f>
        <v>0.97682417754422757</v>
      </c>
      <c r="AC212" s="156"/>
      <c r="AD212" s="170">
        <f>Cálculos!AN140</f>
        <v>0.96324407221197583</v>
      </c>
      <c r="AE212" s="156"/>
      <c r="AF212" s="170">
        <f>Cálculos!BP166</f>
        <v>1.0004817197443059</v>
      </c>
      <c r="AG212" s="156"/>
      <c r="AH212" s="170">
        <f>Cálculos!N35</f>
        <v>0</v>
      </c>
      <c r="AI212" s="156"/>
      <c r="AJ212" s="170">
        <f>Cálculos!AP194</f>
        <v>0</v>
      </c>
      <c r="AK212" s="156"/>
      <c r="AL212" s="170">
        <f>Cálculos!BR202</f>
        <v>0</v>
      </c>
      <c r="AM212" s="154"/>
      <c r="BA212" s="155"/>
      <c r="BB212" s="74">
        <v>207</v>
      </c>
      <c r="BC212" s="178">
        <f>ABS(Cálculos!L213-Cálculos!L212)</f>
        <v>1.6898869220581592E-2</v>
      </c>
      <c r="BD212" s="178">
        <f>ABS(Cálculos!AN213-Cálculos!AN212)</f>
        <v>1.6586423355083424E-2</v>
      </c>
      <c r="BE212" s="178">
        <f>ABS(Cálculos!BP213-Cálculos!BP212)</f>
        <v>1.6098686883243785E-2</v>
      </c>
      <c r="BF212" s="154"/>
    </row>
    <row r="213" spans="25:58" x14ac:dyDescent="0.35">
      <c r="Y213" s="155"/>
      <c r="Z213" s="74">
        <f>(Cálculos!C214-0.44)/(MAX(Cálculos!C:C)+0.12)*100</f>
        <v>28.42820358297266</v>
      </c>
      <c r="AA213" s="156"/>
      <c r="AB213" s="170">
        <f>Cálculos!L529</f>
        <v>0.97502584075976828</v>
      </c>
      <c r="AC213" s="156"/>
      <c r="AD213" s="170">
        <f>Cálculos!AN51</f>
        <v>0.9628581629908175</v>
      </c>
      <c r="AE213" s="156"/>
      <c r="AF213" s="170">
        <f>Cálculos!BP56</f>
        <v>1.0002812835714103</v>
      </c>
      <c r="AG213" s="156"/>
      <c r="AH213" s="170">
        <f>Cálculos!N39</f>
        <v>0</v>
      </c>
      <c r="AI213" s="156"/>
      <c r="AJ213" s="170">
        <f>Cálculos!AP195</f>
        <v>0</v>
      </c>
      <c r="AK213" s="156"/>
      <c r="AL213" s="170">
        <f>Cálculos!BR203</f>
        <v>0</v>
      </c>
      <c r="AM213" s="154"/>
      <c r="BA213" s="155"/>
      <c r="BB213" s="74">
        <v>208</v>
      </c>
      <c r="BC213" s="178">
        <f>ABS(Cálculos!L214-Cálculos!L213)</f>
        <v>1.6511244078240228E-2</v>
      </c>
      <c r="BD213" s="178">
        <f>ABS(Cálculos!AN214-Cálculos!AN213)</f>
        <v>1.6205522527589333E-2</v>
      </c>
      <c r="BE213" s="178">
        <f>ABS(Cálculos!BP214-Cálculos!BP213)</f>
        <v>1.5741033077646072E-2</v>
      </c>
      <c r="BF213" s="154"/>
    </row>
    <row r="214" spans="25:58" x14ac:dyDescent="0.35">
      <c r="Y214" s="155"/>
      <c r="Z214" s="74">
        <f>(Cálculos!C215-0.44)/(MAX(Cálculos!C:C)+0.12)*100</f>
        <v>28.565167369747442</v>
      </c>
      <c r="AA214" s="156"/>
      <c r="AB214" s="170">
        <f>Cálculos!L138</f>
        <v>0.97107709971065503</v>
      </c>
      <c r="AC214" s="156"/>
      <c r="AD214" s="170">
        <f>Cálculos!AN535</f>
        <v>0.96154237717226509</v>
      </c>
      <c r="AE214" s="156"/>
      <c r="AF214" s="170">
        <f>Cálculos!BP53</f>
        <v>0.99816411803554961</v>
      </c>
      <c r="AG214" s="156"/>
      <c r="AH214" s="170">
        <f>Cálculos!N42</f>
        <v>0</v>
      </c>
      <c r="AI214" s="156"/>
      <c r="AJ214" s="170">
        <f>Cálculos!AP196</f>
        <v>0</v>
      </c>
      <c r="AK214" s="156"/>
      <c r="AL214" s="170">
        <f>Cálculos!BR204</f>
        <v>0</v>
      </c>
      <c r="AM214" s="154"/>
      <c r="BA214" s="155"/>
      <c r="BB214" s="74">
        <v>209</v>
      </c>
      <c r="BC214" s="178">
        <f>ABS(Cálculos!L215-Cálculos!L214)</f>
        <v>1.6187712251597874E-2</v>
      </c>
      <c r="BD214" s="178">
        <f>ABS(Cálculos!AN215-Cálculos!AN214)</f>
        <v>1.5887841433049221E-2</v>
      </c>
      <c r="BE214" s="178">
        <f>ABS(Cálculos!BP215-Cálculos!BP214)</f>
        <v>1.5443872706162098E-2</v>
      </c>
      <c r="BF214" s="154"/>
    </row>
    <row r="215" spans="25:58" x14ac:dyDescent="0.35">
      <c r="Y215" s="155"/>
      <c r="Z215" s="74">
        <f>(Cálculos!C216-0.44)/(MAX(Cálculos!C:C)+0.12)*100</f>
        <v>28.702131156522213</v>
      </c>
      <c r="AA215" s="156"/>
      <c r="AB215" s="170">
        <f>Cálculos!L507</f>
        <v>0.9672363762125824</v>
      </c>
      <c r="AC215" s="156"/>
      <c r="AD215" s="170">
        <f>Cálculos!AN513</f>
        <v>0.96149736656374785</v>
      </c>
      <c r="AE215" s="156"/>
      <c r="AF215" s="170">
        <f>Cálculos!BP515</f>
        <v>0.99645034576949343</v>
      </c>
      <c r="AG215" s="156"/>
      <c r="AH215" s="170">
        <f>Cálculos!N45</f>
        <v>0</v>
      </c>
      <c r="AI215" s="156"/>
      <c r="AJ215" s="170">
        <f>Cálculos!AP197</f>
        <v>0</v>
      </c>
      <c r="AK215" s="156"/>
      <c r="AL215" s="170">
        <f>Cálculos!BR205</f>
        <v>0</v>
      </c>
      <c r="AM215" s="154"/>
      <c r="BA215" s="155"/>
      <c r="BB215" s="74">
        <v>210</v>
      </c>
      <c r="BC215" s="178">
        <f>ABS(Cálculos!L216-Cálculos!L215)</f>
        <v>1.6197500798599385E-2</v>
      </c>
      <c r="BD215" s="178">
        <f>ABS(Cálculos!AN216-Cálculos!AN215)</f>
        <v>1.589900035308478E-2</v>
      </c>
      <c r="BE215" s="178">
        <f>ABS(Cálculos!BP216-Cálculos!BP215)</f>
        <v>1.5462013689445553E-2</v>
      </c>
      <c r="BF215" s="154"/>
    </row>
    <row r="216" spans="25:58" x14ac:dyDescent="0.35">
      <c r="Y216" s="155"/>
      <c r="Z216" s="74">
        <f>(Cálculos!C217-0.44)/(MAX(Cálculos!C:C)+0.12)*100</f>
        <v>28.839094943296995</v>
      </c>
      <c r="AA216" s="156"/>
      <c r="AB216" s="170">
        <f>Cálculos!L162</f>
        <v>0.96652665322024378</v>
      </c>
      <c r="AC216" s="156"/>
      <c r="AD216" s="170">
        <f>Cálculos!AN166</f>
        <v>0.95926451194228179</v>
      </c>
      <c r="AE216" s="156"/>
      <c r="AF216" s="170">
        <f>Cálculos!BP164</f>
        <v>0.9936295119283941</v>
      </c>
      <c r="AG216" s="156"/>
      <c r="AH216" s="170">
        <f>Cálculos!N48</f>
        <v>0</v>
      </c>
      <c r="AI216" s="156"/>
      <c r="AJ216" s="170">
        <f>Cálculos!AP198</f>
        <v>0</v>
      </c>
      <c r="AK216" s="156"/>
      <c r="AL216" s="170">
        <f>Cálculos!BR206</f>
        <v>0</v>
      </c>
      <c r="AM216" s="154"/>
      <c r="BA216" s="155"/>
      <c r="BB216" s="74">
        <v>211</v>
      </c>
      <c r="BC216" s="178">
        <f>ABS(Cálculos!L217-Cálculos!L216)</f>
        <v>1.5817530368620769E-2</v>
      </c>
      <c r="BD216" s="178">
        <f>ABS(Cálculos!AN217-Cálculos!AN216)</f>
        <v>1.5525614459792503E-2</v>
      </c>
      <c r="BE216" s="178">
        <f>ABS(Cálculos!BP217-Cálculos!BP216)</f>
        <v>1.5111181982123023E-2</v>
      </c>
      <c r="BF216" s="154"/>
    </row>
    <row r="217" spans="25:58" x14ac:dyDescent="0.35">
      <c r="Y217" s="155"/>
      <c r="Z217" s="74">
        <f>(Cálculos!C218-0.44)/(MAX(Cálculos!C:C)+0.12)*100</f>
        <v>28.97605873007177</v>
      </c>
      <c r="AA217" s="156"/>
      <c r="AB217" s="170">
        <f>Cálculos!L532</f>
        <v>0.96420874239679799</v>
      </c>
      <c r="AC217" s="156"/>
      <c r="AD217" s="170">
        <f>Cálculos!AN514</f>
        <v>0.95520913975434496</v>
      </c>
      <c r="AE217" s="156"/>
      <c r="AF217" s="170">
        <f>Cálculos!BP536</f>
        <v>0.99082417703271408</v>
      </c>
      <c r="AG217" s="156"/>
      <c r="AH217" s="170">
        <f>Cálculos!N49</f>
        <v>0</v>
      </c>
      <c r="AI217" s="156"/>
      <c r="AJ217" s="170">
        <f>Cálculos!AP199</f>
        <v>0</v>
      </c>
      <c r="AK217" s="156"/>
      <c r="AL217" s="170">
        <f>Cálculos!BR207</f>
        <v>0</v>
      </c>
      <c r="AM217" s="154"/>
      <c r="BA217" s="155"/>
      <c r="BB217" s="74">
        <v>212</v>
      </c>
      <c r="BC217" s="178">
        <f>ABS(Cálculos!L218-Cálculos!L217)</f>
        <v>1.5987061667509184E-2</v>
      </c>
      <c r="BD217" s="178">
        <f>ABS(Cálculos!AN218-Cálculos!AN217)</f>
        <v>1.5694351911497373E-2</v>
      </c>
      <c r="BE217" s="178">
        <f>ABS(Cálculos!BP218-Cálculos!BP217)</f>
        <v>1.5280237824442877E-2</v>
      </c>
      <c r="BF217" s="154"/>
    </row>
    <row r="218" spans="25:58" x14ac:dyDescent="0.35">
      <c r="Y218" s="155"/>
      <c r="Z218" s="74">
        <f>(Cálculos!C219-0.44)/(MAX(Cálculos!C:C)+0.12)*100</f>
        <v>29.113022516846549</v>
      </c>
      <c r="AA218" s="156"/>
      <c r="AB218" s="170">
        <f>Cálculos!L21</f>
        <v>0.96133750475615765</v>
      </c>
      <c r="AC218" s="156"/>
      <c r="AD218" s="170">
        <f>Cálculos!AN164</f>
        <v>0.95208306134251852</v>
      </c>
      <c r="AE218" s="156"/>
      <c r="AF218" s="170">
        <f>Cálculos!BP516</f>
        <v>0.99044826761444815</v>
      </c>
      <c r="AG218" s="156"/>
      <c r="AH218" s="170">
        <f>Cálculos!N56</f>
        <v>0</v>
      </c>
      <c r="AI218" s="156"/>
      <c r="AJ218" s="170">
        <f>Cálculos!AP200</f>
        <v>0</v>
      </c>
      <c r="AK218" s="156"/>
      <c r="AL218" s="170">
        <f>Cálculos!BR208</f>
        <v>0</v>
      </c>
      <c r="AM218" s="154"/>
      <c r="BA218" s="155"/>
      <c r="BB218" s="74">
        <v>213</v>
      </c>
      <c r="BC218" s="178">
        <f>ABS(Cálculos!L219-Cálculos!L218)</f>
        <v>1.5883859391765731E-2</v>
      </c>
      <c r="BD218" s="178">
        <f>ABS(Cálculos!AN219-Cálculos!AN218)</f>
        <v>1.5594003946325929E-2</v>
      </c>
      <c r="BE218" s="178">
        <f>ABS(Cálculos!BP219-Cálculos!BP218)</f>
        <v>1.5191097270883303E-2</v>
      </c>
      <c r="BF218" s="154"/>
    </row>
    <row r="219" spans="25:58" x14ac:dyDescent="0.35">
      <c r="Y219" s="155"/>
      <c r="Z219" s="74">
        <f>(Cálculos!C220-0.44)/(MAX(Cálculos!C:C)+0.12)*100</f>
        <v>29.249986303621323</v>
      </c>
      <c r="AA219" s="156"/>
      <c r="AB219" s="170">
        <f>Cálculos!L413</f>
        <v>0.96095645517113359</v>
      </c>
      <c r="AC219" s="156"/>
      <c r="AD219" s="170">
        <f>Cálculos!AN515</f>
        <v>0.94896362724510042</v>
      </c>
      <c r="AE219" s="156"/>
      <c r="AF219" s="170">
        <f>Cálculos!BP141</f>
        <v>0.98805417346567148</v>
      </c>
      <c r="AG219" s="156"/>
      <c r="AH219" s="170">
        <f>Cálculos!N64</f>
        <v>0</v>
      </c>
      <c r="AI219" s="156"/>
      <c r="AJ219" s="170">
        <f>Cálculos!AP201</f>
        <v>0</v>
      </c>
      <c r="AK219" s="156"/>
      <c r="AL219" s="170">
        <f>Cálculos!BR209</f>
        <v>0</v>
      </c>
      <c r="AM219" s="154"/>
      <c r="BA219" s="155"/>
      <c r="BB219" s="74">
        <v>214</v>
      </c>
      <c r="BC219" s="178">
        <f>ABS(Cálculos!L220-Cálculos!L219)</f>
        <v>1.6309924903721407E-2</v>
      </c>
      <c r="BD219" s="178">
        <f>ABS(Cálculos!AN220-Cálculos!AN219)</f>
        <v>1.6015817675489097E-2</v>
      </c>
      <c r="BE219" s="178">
        <f>ABS(Cálculos!BP220-Cálculos!BP219)</f>
        <v>1.5602724321396977E-2</v>
      </c>
      <c r="BF219" s="154"/>
    </row>
    <row r="220" spans="25:58" x14ac:dyDescent="0.35">
      <c r="Y220" s="155"/>
      <c r="Z220" s="74">
        <f>(Cálculos!C221-0.44)/(MAX(Cálculos!C:C)+0.12)*100</f>
        <v>29.386950090396098</v>
      </c>
      <c r="AA220" s="156"/>
      <c r="AB220" s="170">
        <f>Cálculos!L508</f>
        <v>0.95939612457377166</v>
      </c>
      <c r="AC220" s="156"/>
      <c r="AD220" s="170">
        <f>Cálculos!AN141</f>
        <v>0.94653341850534833</v>
      </c>
      <c r="AE220" s="156"/>
      <c r="AF220" s="170">
        <f>Cálculos!BP413</f>
        <v>0.98501244688886691</v>
      </c>
      <c r="AG220" s="156"/>
      <c r="AH220" s="170">
        <f>Cálculos!N65</f>
        <v>0</v>
      </c>
      <c r="AI220" s="156"/>
      <c r="AJ220" s="170">
        <f>Cálculos!AP202</f>
        <v>0</v>
      </c>
      <c r="AK220" s="156"/>
      <c r="AL220" s="170">
        <f>Cálculos!BR210</f>
        <v>0</v>
      </c>
      <c r="AM220" s="154"/>
      <c r="BA220" s="155"/>
      <c r="BB220" s="74">
        <v>215</v>
      </c>
      <c r="BC220" s="178">
        <f>ABS(Cálculos!L221-Cálculos!L220)</f>
        <v>1.5677745297503209E-2</v>
      </c>
      <c r="BD220" s="178">
        <f>ABS(Cálculos!AN221-Cálculos!AN220)</f>
        <v>1.5393570337759011E-2</v>
      </c>
      <c r="BE220" s="178">
        <f>ABS(Cálculos!BP221-Cálculos!BP220)</f>
        <v>1.5012804357266485E-2</v>
      </c>
      <c r="BF220" s="154"/>
    </row>
    <row r="221" spans="25:58" x14ac:dyDescent="0.35">
      <c r="Y221" s="155"/>
      <c r="Z221" s="74">
        <f>(Cálculos!C222-0.44)/(MAX(Cálculos!C:C)+0.12)*100</f>
        <v>29.523913877170877</v>
      </c>
      <c r="AA221" s="156"/>
      <c r="AB221" s="170">
        <f>Cálculos!L165</f>
        <v>0.9558713697405492</v>
      </c>
      <c r="AC221" s="156"/>
      <c r="AD221" s="170">
        <f>Cálculos!AN536</f>
        <v>0.94442562264043262</v>
      </c>
      <c r="AE221" s="156"/>
      <c r="AF221" s="170">
        <f>Cálculos!BP167</f>
        <v>0.98461133864907191</v>
      </c>
      <c r="AG221" s="156"/>
      <c r="AH221" s="170">
        <f>Cálculos!N70</f>
        <v>0</v>
      </c>
      <c r="AI221" s="156"/>
      <c r="AJ221" s="170">
        <f>Cálculos!AP203</f>
        <v>0</v>
      </c>
      <c r="AK221" s="156"/>
      <c r="AL221" s="170">
        <f>Cálculos!BR211</f>
        <v>0</v>
      </c>
      <c r="AM221" s="154"/>
      <c r="BA221" s="155"/>
      <c r="BB221" s="74">
        <v>216</v>
      </c>
      <c r="BC221" s="178">
        <f>ABS(Cálculos!L222-Cálculos!L221)</f>
        <v>1.5613323470385687E-2</v>
      </c>
      <c r="BD221" s="178">
        <f>ABS(Cálculos!AN222-Cálculos!AN221)</f>
        <v>1.5331451867257928E-2</v>
      </c>
      <c r="BE221" s="178">
        <f>ABS(Cálculos!BP222-Cálculos!BP221)</f>
        <v>1.4960005818121624E-2</v>
      </c>
      <c r="BF221" s="154"/>
    </row>
    <row r="222" spans="25:58" x14ac:dyDescent="0.35">
      <c r="Y222" s="155"/>
      <c r="Z222" s="74">
        <f>(Cálculos!C223-0.44)/(MAX(Cálculos!C:C)+0.12)*100</f>
        <v>29.660877663945652</v>
      </c>
      <c r="AA222" s="156"/>
      <c r="AB222" s="170">
        <f>Cálculos!L139</f>
        <v>0.95324447617455477</v>
      </c>
      <c r="AC222" s="156"/>
      <c r="AD222" s="170">
        <f>Cálculos!AN516</f>
        <v>0.94276037257703882</v>
      </c>
      <c r="AE222" s="156"/>
      <c r="AF222" s="170">
        <f>Cálculos!BP517</f>
        <v>0.98447631411623193</v>
      </c>
      <c r="AG222" s="156"/>
      <c r="AH222" s="170">
        <f>Cálculos!N72</f>
        <v>0</v>
      </c>
      <c r="AI222" s="156"/>
      <c r="AJ222" s="170">
        <f>Cálculos!AP204</f>
        <v>0</v>
      </c>
      <c r="AK222" s="156"/>
      <c r="AL222" s="170">
        <f>Cálculos!BR212</f>
        <v>0</v>
      </c>
      <c r="AM222" s="154"/>
      <c r="BA222" s="155"/>
      <c r="BB222" s="74">
        <v>217</v>
      </c>
      <c r="BC222" s="178">
        <f>ABS(Cálculos!L223-Cálculos!L222)</f>
        <v>4.3174396190268638E-3</v>
      </c>
      <c r="BD222" s="178">
        <f>ABS(Cálculos!AN223-Cálculos!AN222)</f>
        <v>4.188577960833384E-3</v>
      </c>
      <c r="BE222" s="178">
        <f>ABS(Cálculos!BP223-Cálculos!BP222)</f>
        <v>4.2784441444003729E-3</v>
      </c>
      <c r="BF222" s="154"/>
    </row>
    <row r="223" spans="25:58" x14ac:dyDescent="0.35">
      <c r="Y223" s="155"/>
      <c r="Z223" s="74">
        <f>(Cálculos!C224-0.44)/(MAX(Cálculos!C:C)+0.12)*100</f>
        <v>29.79784145072043</v>
      </c>
      <c r="AA223" s="156"/>
      <c r="AB223" s="170">
        <f>Cálculos!L509</f>
        <v>0.95255323622272448</v>
      </c>
      <c r="AC223" s="156"/>
      <c r="AD223" s="170">
        <f>Cálculos!AN167</f>
        <v>0.94269154565894953</v>
      </c>
      <c r="AE223" s="156"/>
      <c r="AF223" s="170">
        <f>Cálculos!BP518</f>
        <v>0.97853431040557859</v>
      </c>
      <c r="AG223" s="156"/>
      <c r="AH223" s="170">
        <f>Cálculos!N74</f>
        <v>0</v>
      </c>
      <c r="AI223" s="156"/>
      <c r="AJ223" s="170">
        <f>Cálculos!AP205</f>
        <v>0</v>
      </c>
      <c r="AK223" s="156"/>
      <c r="AL223" s="170">
        <f>Cálculos!BR213</f>
        <v>0</v>
      </c>
      <c r="AM223" s="154"/>
      <c r="BA223" s="155"/>
      <c r="BB223" s="74">
        <v>218</v>
      </c>
      <c r="BC223" s="178">
        <f>ABS(Cálculos!L224-Cálculos!L223)</f>
        <v>4.2835939323009331E-3</v>
      </c>
      <c r="BD223" s="178">
        <f>ABS(Cálculos!AN224-Cálculos!AN223)</f>
        <v>4.1564632864554696E-3</v>
      </c>
      <c r="BE223" s="178">
        <f>ABS(Cálculos!BP224-Cálculos!BP223)</f>
        <v>4.252873860704498E-3</v>
      </c>
      <c r="BF223" s="154"/>
    </row>
    <row r="224" spans="25:58" x14ac:dyDescent="0.35">
      <c r="Y224" s="155"/>
      <c r="Z224" s="74">
        <f>(Cálculos!C225-0.44)/(MAX(Cálculos!C:C)+0.12)*100</f>
        <v>29.934805237495205</v>
      </c>
      <c r="AA224" s="156"/>
      <c r="AB224" s="170">
        <f>Cálculos!L163</f>
        <v>0.94908658048950401</v>
      </c>
      <c r="AC224" s="156"/>
      <c r="AD224" s="170">
        <f>Cálculos!AN517</f>
        <v>0.93659905531866428</v>
      </c>
      <c r="AE224" s="156"/>
      <c r="AF224" s="170">
        <f>Cálculos!BP57</f>
        <v>0.9782277468822258</v>
      </c>
      <c r="AG224" s="156"/>
      <c r="AH224" s="170">
        <f>Cálculos!N82</f>
        <v>0</v>
      </c>
      <c r="AI224" s="156"/>
      <c r="AJ224" s="170">
        <f>Cálculos!AP206</f>
        <v>0</v>
      </c>
      <c r="AK224" s="156"/>
      <c r="AL224" s="170">
        <f>Cálculos!BR214</f>
        <v>0</v>
      </c>
      <c r="AM224" s="154"/>
      <c r="BA224" s="155"/>
      <c r="BB224" s="74">
        <v>219</v>
      </c>
      <c r="BC224" s="178">
        <f>ABS(Cálculos!L225-Cálculos!L224)</f>
        <v>1.5551294313007835E-2</v>
      </c>
      <c r="BD224" s="178">
        <f>ABS(Cálculos!AN225-Cálculos!AN224)</f>
        <v>1.5274220343526324E-2</v>
      </c>
      <c r="BE224" s="178">
        <f>ABS(Cálculos!BP225-Cálculos!BP224)</f>
        <v>1.4922148406276703E-2</v>
      </c>
      <c r="BF224" s="154"/>
    </row>
    <row r="225" spans="25:58" x14ac:dyDescent="0.35">
      <c r="Y225" s="155"/>
      <c r="Z225" s="74">
        <f>(Cálculos!C226-0.44)/(MAX(Cálculos!C:C)+0.12)*100</f>
        <v>30.071769024269983</v>
      </c>
      <c r="AA225" s="156"/>
      <c r="AB225" s="170">
        <f>Cálculos!L533</f>
        <v>0.94710845848836955</v>
      </c>
      <c r="AC225" s="156"/>
      <c r="AD225" s="170">
        <f>Cálculos!AN142</f>
        <v>0.93432598559114721</v>
      </c>
      <c r="AE225" s="156"/>
      <c r="AF225" s="170">
        <f>Cálculos!BP142</f>
        <v>0.97677101051187443</v>
      </c>
      <c r="AG225" s="156"/>
      <c r="AH225" s="170">
        <f>Cálculos!N86</f>
        <v>0</v>
      </c>
      <c r="AI225" s="156"/>
      <c r="AJ225" s="170">
        <f>Cálculos!AP207</f>
        <v>0</v>
      </c>
      <c r="AK225" s="156"/>
      <c r="AL225" s="170">
        <f>Cálculos!BR215</f>
        <v>0</v>
      </c>
      <c r="AM225" s="154"/>
      <c r="BA225" s="155"/>
      <c r="BB225" s="74">
        <v>220</v>
      </c>
      <c r="BC225" s="178">
        <f>ABS(Cálculos!L226-Cálculos!L225)</f>
        <v>1.5332505322104617E-2</v>
      </c>
      <c r="BD225" s="178">
        <f>ABS(Cálculos!AN226-Cálculos!AN225)</f>
        <v>1.5059765806727854E-2</v>
      </c>
      <c r="BE225" s="178">
        <f>ABS(Cálculos!BP226-Cálculos!BP225)</f>
        <v>1.4722828787145925E-2</v>
      </c>
      <c r="BF225" s="154"/>
    </row>
    <row r="226" spans="25:58" x14ac:dyDescent="0.35">
      <c r="Y226" s="155"/>
      <c r="Z226" s="74">
        <f>(Cálculos!C227-0.44)/(MAX(Cálculos!C:C)+0.12)*100</f>
        <v>30.208732811044758</v>
      </c>
      <c r="AA226" s="156"/>
      <c r="AB226" s="170">
        <f>Cálculos!L140</f>
        <v>0.94653194513638927</v>
      </c>
      <c r="AC226" s="156"/>
      <c r="AD226" s="170">
        <f>Cálculos!AN518</f>
        <v>0.93047937866142783</v>
      </c>
      <c r="AE226" s="156"/>
      <c r="AF226" s="170">
        <f>Cálculos!BP537</f>
        <v>0.97516523952307232</v>
      </c>
      <c r="AG226" s="156"/>
      <c r="AH226" s="170">
        <f>Cálculos!N87</f>
        <v>0</v>
      </c>
      <c r="AI226" s="156"/>
      <c r="AJ226" s="170">
        <f>Cálculos!AP208</f>
        <v>0</v>
      </c>
      <c r="AK226" s="156"/>
      <c r="AL226" s="170">
        <f>Cálculos!BR216</f>
        <v>0</v>
      </c>
      <c r="AM226" s="154"/>
      <c r="BA226" s="155"/>
      <c r="BB226" s="74">
        <v>221</v>
      </c>
      <c r="BC226" s="178">
        <f>ABS(Cálculos!L227-Cálculos!L226)</f>
        <v>1.5083887741914159E-2</v>
      </c>
      <c r="BD226" s="178">
        <f>ABS(Cálculos!AN227-Cálculos!AN226)</f>
        <v>1.4815871116219959E-2</v>
      </c>
      <c r="BE226" s="178">
        <f>ABS(Cálculos!BP227-Cálculos!BP226)</f>
        <v>1.4495147987646839E-2</v>
      </c>
      <c r="BF226" s="154"/>
    </row>
    <row r="227" spans="25:58" x14ac:dyDescent="0.35">
      <c r="Y227" s="155"/>
      <c r="Z227" s="74">
        <f>(Cálculos!C228-0.44)/(MAX(Cálculos!C:C)+0.12)*100</f>
        <v>30.34569659781954</v>
      </c>
      <c r="AA227" s="156"/>
      <c r="AB227" s="170">
        <f>Cálculos!L510</f>
        <v>0.94597312862907967</v>
      </c>
      <c r="AC227" s="156"/>
      <c r="AD227" s="170">
        <f>Cálculos!AN537</f>
        <v>0.9281574354821932</v>
      </c>
      <c r="AE227" s="156"/>
      <c r="AF227" s="170">
        <f>Cálculos!BP519</f>
        <v>0.97262214560549787</v>
      </c>
      <c r="AG227" s="156"/>
      <c r="AH227" s="170">
        <f>Cálculos!N89</f>
        <v>0</v>
      </c>
      <c r="AI227" s="156"/>
      <c r="AJ227" s="170">
        <f>Cálculos!AP209</f>
        <v>0</v>
      </c>
      <c r="AK227" s="156"/>
      <c r="AL227" s="170">
        <f>Cálculos!BR217</f>
        <v>0</v>
      </c>
      <c r="AM227" s="154"/>
      <c r="BA227" s="155"/>
      <c r="BB227" s="74">
        <v>222</v>
      </c>
      <c r="BC227" s="178">
        <f>ABS(Cálculos!L228-Cálculos!L227)</f>
        <v>8.8347024071562252E-3</v>
      </c>
      <c r="BD227" s="178">
        <f>ABS(Cálculos!AN228-Cálculos!AN227)</f>
        <v>8.5416842337424637E-3</v>
      </c>
      <c r="BE227" s="178">
        <f>ABS(Cálculos!BP228-Cálculos!BP227)</f>
        <v>8.1472960108600612E-3</v>
      </c>
      <c r="BF227" s="154"/>
    </row>
    <row r="228" spans="25:58" x14ac:dyDescent="0.35">
      <c r="Y228" s="155"/>
      <c r="Z228" s="74">
        <f>(Cálculos!C229-0.44)/(MAX(Cálculos!C:C)+0.12)*100</f>
        <v>30.482660384594311</v>
      </c>
      <c r="AA228" s="156"/>
      <c r="AB228" s="170">
        <f>Cálculos!L511</f>
        <v>0.93939916905669552</v>
      </c>
      <c r="AC228" s="156"/>
      <c r="AD228" s="170">
        <f>Cálculos!AN143</f>
        <v>0.92710829513548454</v>
      </c>
      <c r="AE228" s="156"/>
      <c r="AF228" s="170">
        <f>Cálculos!BP143</f>
        <v>0.96998301348632232</v>
      </c>
      <c r="AG228" s="156"/>
      <c r="AH228" s="170">
        <f>Cálculos!N90</f>
        <v>0</v>
      </c>
      <c r="AI228" s="156"/>
      <c r="AJ228" s="170">
        <f>Cálculos!AP210</f>
        <v>0</v>
      </c>
      <c r="AK228" s="156"/>
      <c r="AL228" s="170">
        <f>Cálculos!BR218</f>
        <v>0</v>
      </c>
      <c r="AM228" s="154"/>
      <c r="BA228" s="155"/>
      <c r="BB228" s="74">
        <v>223</v>
      </c>
      <c r="BC228" s="178">
        <f>ABS(Cálculos!L229-Cálculos!L228)</f>
        <v>4.553148011791408E-3</v>
      </c>
      <c r="BD228" s="178">
        <f>ABS(Cálculos!AN229-Cálculos!AN228)</f>
        <v>4.4101928395779977E-3</v>
      </c>
      <c r="BE228" s="178">
        <f>ABS(Cálculos!BP229-Cálculos!BP228)</f>
        <v>4.4683225136161742E-3</v>
      </c>
      <c r="BF228" s="154"/>
    </row>
    <row r="229" spans="25:58" x14ac:dyDescent="0.35">
      <c r="Y229" s="155"/>
      <c r="Z229" s="74">
        <f>(Cálculos!C230-0.44)/(MAX(Cálculos!C:C)+0.12)*100</f>
        <v>30.619624171369093</v>
      </c>
      <c r="AA229" s="156"/>
      <c r="AB229" s="170">
        <f>Cálculos!L166</f>
        <v>0.93873243236939119</v>
      </c>
      <c r="AC229" s="156"/>
      <c r="AD229" s="170">
        <f>Cálculos!AN411</f>
        <v>0.92687599893773309</v>
      </c>
      <c r="AE229" s="156"/>
      <c r="AF229" s="170">
        <f>Cálculos!BP168</f>
        <v>0.9688579288212692</v>
      </c>
      <c r="AG229" s="156"/>
      <c r="AH229" s="170">
        <f>Cálculos!N91</f>
        <v>0</v>
      </c>
      <c r="AI229" s="156"/>
      <c r="AJ229" s="170">
        <f>Cálculos!AP211</f>
        <v>0</v>
      </c>
      <c r="AK229" s="156"/>
      <c r="AL229" s="170">
        <f>Cálculos!BR219</f>
        <v>0</v>
      </c>
      <c r="AM229" s="154"/>
      <c r="BA229" s="155"/>
      <c r="BB229" s="74">
        <v>224</v>
      </c>
      <c r="BC229" s="178">
        <f>ABS(Cálculos!L230-Cálculos!L229)</f>
        <v>3.7356966565829097E-3</v>
      </c>
      <c r="BD229" s="178">
        <f>ABS(Cálculos!AN230-Cálculos!AN229)</f>
        <v>3.6220374092481578E-3</v>
      </c>
      <c r="BE229" s="178">
        <f>ABS(Cálculos!BP230-Cálculos!BP229)</f>
        <v>3.7699190684743478E-3</v>
      </c>
      <c r="BF229" s="154"/>
    </row>
    <row r="230" spans="25:58" x14ac:dyDescent="0.35">
      <c r="Y230" s="155"/>
      <c r="Z230" s="74">
        <f>(Cálculos!C231-0.44)/(MAX(Cálculos!C:C)+0.12)*100</f>
        <v>30.756587958143868</v>
      </c>
      <c r="AA230" s="156"/>
      <c r="AB230" s="170">
        <f>Cálculos!L29</f>
        <v>0.93361586203057478</v>
      </c>
      <c r="AC230" s="156"/>
      <c r="AD230" s="170">
        <f>Cálculos!AN168</f>
        <v>0.92625190239526045</v>
      </c>
      <c r="AE230" s="156"/>
      <c r="AF230" s="170">
        <f>Cálculos!BP520</f>
        <v>0.96673969042271024</v>
      </c>
      <c r="AG230" s="156"/>
      <c r="AH230" s="170">
        <f>Cálculos!N92</f>
        <v>0</v>
      </c>
      <c r="AI230" s="156"/>
      <c r="AJ230" s="170">
        <f>Cálculos!AP212</f>
        <v>0</v>
      </c>
      <c r="AK230" s="156"/>
      <c r="AL230" s="170">
        <f>Cálculos!BR220</f>
        <v>0</v>
      </c>
      <c r="AM230" s="154"/>
      <c r="BA230" s="155"/>
      <c r="BB230" s="74">
        <v>225</v>
      </c>
      <c r="BC230" s="178">
        <f>ABS(Cálculos!L231-Cálculos!L230)</f>
        <v>3.5635133226370463E-3</v>
      </c>
      <c r="BD230" s="178">
        <f>ABS(Cálculos!AN231-Cálculos!AN230)</f>
        <v>3.4566558159363492E-3</v>
      </c>
      <c r="BE230" s="178">
        <f>ABS(Cálculos!BP231-Cálculos!BP230)</f>
        <v>3.6266946387335519E-3</v>
      </c>
      <c r="BF230" s="154"/>
    </row>
    <row r="231" spans="25:58" x14ac:dyDescent="0.35">
      <c r="Y231" s="155"/>
      <c r="Z231" s="74">
        <f>(Cálculos!C232-0.44)/(MAX(Cálculos!C:C)+0.12)*100</f>
        <v>30.893551744918646</v>
      </c>
      <c r="AA231" s="156"/>
      <c r="AB231" s="170">
        <f>Cálculos!L534</f>
        <v>0.93311099665215014</v>
      </c>
      <c r="AC231" s="156"/>
      <c r="AD231" s="170">
        <f>Cálculos!AN519</f>
        <v>0.92440105709651621</v>
      </c>
      <c r="AE231" s="156"/>
      <c r="AF231" s="170">
        <f>Cálculos!BP144</f>
        <v>0.96405479187479493</v>
      </c>
      <c r="AG231" s="156"/>
      <c r="AH231" s="170">
        <f>Cálculos!N94</f>
        <v>0</v>
      </c>
      <c r="AI231" s="156"/>
      <c r="AJ231" s="170">
        <f>Cálculos!AP213</f>
        <v>0</v>
      </c>
      <c r="AK231" s="156"/>
      <c r="AL231" s="170">
        <f>Cálculos!BR221</f>
        <v>0</v>
      </c>
      <c r="AM231" s="154"/>
      <c r="BA231" s="155"/>
      <c r="BB231" s="74">
        <v>226</v>
      </c>
      <c r="BC231" s="178">
        <f>ABS(Cálculos!L232-Cálculos!L231)</f>
        <v>3.5054521753362655E-3</v>
      </c>
      <c r="BD231" s="178">
        <f>ABS(Cálculos!AN232-Cálculos!AN231)</f>
        <v>3.4014105107413872E-3</v>
      </c>
      <c r="BE231" s="178">
        <f>ABS(Cálculos!BP232-Cálculos!BP231)</f>
        <v>3.5815501007527839E-3</v>
      </c>
      <c r="BF231" s="154"/>
    </row>
    <row r="232" spans="25:58" x14ac:dyDescent="0.35">
      <c r="Y232" s="155"/>
      <c r="Z232" s="74">
        <f>(Cálculos!C233-0.44)/(MAX(Cálculos!C:C)+0.12)*100</f>
        <v>31.030515531693421</v>
      </c>
      <c r="AA232" s="156"/>
      <c r="AB232" s="170">
        <f>Cálculos!L512</f>
        <v>0.93290288165241142</v>
      </c>
      <c r="AC232" s="156"/>
      <c r="AD232" s="170">
        <f>Cálculos!AN144</f>
        <v>0.92085325017847519</v>
      </c>
      <c r="AE232" s="156"/>
      <c r="AF232" s="170">
        <f>Cálculos!BP521</f>
        <v>0.96088843397978263</v>
      </c>
      <c r="AG232" s="156"/>
      <c r="AH232" s="170">
        <f>Cálculos!N95</f>
        <v>0</v>
      </c>
      <c r="AI232" s="156"/>
      <c r="AJ232" s="170">
        <f>Cálculos!AP214</f>
        <v>0</v>
      </c>
      <c r="AK232" s="156"/>
      <c r="AL232" s="170">
        <f>Cálculos!BR222</f>
        <v>0</v>
      </c>
      <c r="AM232" s="154"/>
      <c r="BA232" s="155"/>
      <c r="BB232" s="74">
        <v>227</v>
      </c>
      <c r="BC232" s="178">
        <f>ABS(Cálculos!L233-Cálculos!L232)</f>
        <v>3.481237518223157E-3</v>
      </c>
      <c r="BD232" s="178">
        <f>ABS(Cálculos!AN233-Cálculos!AN232)</f>
        <v>3.3786793870155263E-3</v>
      </c>
      <c r="BE232" s="178">
        <f>ABS(Cálculos!BP233-Cálculos!BP232)</f>
        <v>3.5640186419537701E-3</v>
      </c>
      <c r="BF232" s="154"/>
    </row>
    <row r="233" spans="25:58" x14ac:dyDescent="0.35">
      <c r="Y233" s="155"/>
      <c r="Z233" s="74">
        <f>(Cálculos!C234-0.44)/(MAX(Cálculos!C:C)+0.12)*100</f>
        <v>31.1674793184682</v>
      </c>
      <c r="AA233" s="156"/>
      <c r="AB233" s="170">
        <f>Cálculos!L164</f>
        <v>0.93171381439987266</v>
      </c>
      <c r="AC233" s="156"/>
      <c r="AD233" s="170">
        <f>Cálculos!AN520</f>
        <v>0.91836380639961768</v>
      </c>
      <c r="AE233" s="156"/>
      <c r="AF233" s="170">
        <f>Cálculos!BP538</f>
        <v>0.95951014051866423</v>
      </c>
      <c r="AG233" s="156"/>
      <c r="AH233" s="170">
        <f>Cálculos!N96</f>
        <v>0</v>
      </c>
      <c r="AI233" s="156"/>
      <c r="AJ233" s="170">
        <f>Cálculos!AP215</f>
        <v>0</v>
      </c>
      <c r="AK233" s="156"/>
      <c r="AL233" s="170">
        <f>Cálculos!BR223</f>
        <v>0</v>
      </c>
      <c r="AM233" s="154"/>
      <c r="BA233" s="155"/>
      <c r="BB233" s="74">
        <v>228</v>
      </c>
      <c r="BC233" s="178">
        <f>ABS(Cálculos!L234-Cálculos!L233)</f>
        <v>3.4571901340173516E-3</v>
      </c>
      <c r="BD233" s="178">
        <f>ABS(Cálculos!AN234-Cálculos!AN233)</f>
        <v>3.356104500999435E-3</v>
      </c>
      <c r="BE233" s="178">
        <f>ABS(Cálculos!BP234-Cálculos!BP233)</f>
        <v>3.5465575202914268E-3</v>
      </c>
      <c r="BF233" s="154"/>
    </row>
    <row r="234" spans="25:58" x14ac:dyDescent="0.35">
      <c r="Y234" s="155"/>
      <c r="Z234" s="74">
        <f>(Cálculos!C235-0.44)/(MAX(Cálculos!C:C)+0.12)*100</f>
        <v>31.304443105242974</v>
      </c>
      <c r="AA234" s="156"/>
      <c r="AB234" s="170">
        <f>Cálculos!L405</f>
        <v>0.93093277003743435</v>
      </c>
      <c r="AC234" s="156"/>
      <c r="AD234" s="170">
        <f>Cálculos!AN145</f>
        <v>0.91484926198631034</v>
      </c>
      <c r="AE234" s="156"/>
      <c r="AF234" s="170">
        <f>Cálculos!BP145</f>
        <v>0.95834416197303951</v>
      </c>
      <c r="AG234" s="156"/>
      <c r="AH234" s="170">
        <f>Cálculos!N97</f>
        <v>0</v>
      </c>
      <c r="AI234" s="156"/>
      <c r="AJ234" s="170">
        <f>Cálculos!AP216</f>
        <v>0</v>
      </c>
      <c r="AK234" s="156"/>
      <c r="AL234" s="170">
        <f>Cálculos!BR224</f>
        <v>0</v>
      </c>
      <c r="AM234" s="154"/>
      <c r="BA234" s="155"/>
      <c r="BB234" s="74">
        <v>229</v>
      </c>
      <c r="BC234" s="178">
        <f>ABS(Cálculos!L235-Cálculos!L234)</f>
        <v>3.4392424981452563E-3</v>
      </c>
      <c r="BD234" s="178">
        <f>ABS(Cálculos!AN235-Cálculos!AN234)</f>
        <v>3.3394115558262882E-3</v>
      </c>
      <c r="BE234" s="178">
        <f>ABS(Cálculos!BP235-Cálculos!BP234)</f>
        <v>3.5342718350489521E-3</v>
      </c>
      <c r="BF234" s="154"/>
    </row>
    <row r="235" spans="25:58" x14ac:dyDescent="0.35">
      <c r="Y235" s="155"/>
      <c r="Z235" s="74">
        <f>(Cálculos!C236-0.44)/(MAX(Cálculos!C:C)+0.12)*100</f>
        <v>31.441406892017749</v>
      </c>
      <c r="AA235" s="156"/>
      <c r="AB235" s="170">
        <f>Cálculos!L141</f>
        <v>0.92943319786012779</v>
      </c>
      <c r="AC235" s="156"/>
      <c r="AD235" s="170">
        <f>Cálculos!AN408</f>
        <v>0.91409746823501448</v>
      </c>
      <c r="AE235" s="156"/>
      <c r="AF235" s="170">
        <f>Cálculos!BP169</f>
        <v>0.95601673012204536</v>
      </c>
      <c r="AG235" s="156"/>
      <c r="AH235" s="170">
        <f>Cálculos!N98</f>
        <v>0</v>
      </c>
      <c r="AI235" s="156"/>
      <c r="AJ235" s="170">
        <f>Cálculos!AP217</f>
        <v>0</v>
      </c>
      <c r="AK235" s="156"/>
      <c r="AL235" s="170">
        <f>Cálculos!BR225</f>
        <v>0</v>
      </c>
      <c r="AM235" s="154"/>
      <c r="BA235" s="155"/>
      <c r="BB235" s="74">
        <v>230</v>
      </c>
      <c r="BC235" s="178">
        <f>ABS(Cálculos!L236-Cálculos!L235)</f>
        <v>3.4106159161035321E-3</v>
      </c>
      <c r="BD235" s="178">
        <f>ABS(Cálculos!AN236-Cálculos!AN235)</f>
        <v>3.3125492543319979E-3</v>
      </c>
      <c r="BE235" s="178">
        <f>ABS(Cálculos!BP236-Cálculos!BP235)</f>
        <v>3.5140692608912616E-3</v>
      </c>
      <c r="BF235" s="154"/>
    </row>
    <row r="236" spans="25:58" x14ac:dyDescent="0.35">
      <c r="Y236" s="155"/>
      <c r="Z236" s="74">
        <f>(Cálculos!C237-0.44)/(MAX(Cálculos!C:C)+0.12)*100</f>
        <v>31.578370678792528</v>
      </c>
      <c r="AA236" s="156"/>
      <c r="AB236" s="170">
        <f>Cálculos!L408</f>
        <v>0.92904098691825976</v>
      </c>
      <c r="AC236" s="156"/>
      <c r="AD236" s="170">
        <f>Cálculos!AN169</f>
        <v>0.91286713875330783</v>
      </c>
      <c r="AE236" s="156"/>
      <c r="AF236" s="170">
        <f>Cálculos!BP522</f>
        <v>0.95506821153117116</v>
      </c>
      <c r="AG236" s="156"/>
      <c r="AH236" s="170">
        <f>Cálculos!N99</f>
        <v>0</v>
      </c>
      <c r="AI236" s="156"/>
      <c r="AJ236" s="170">
        <f>Cálculos!AP218</f>
        <v>0</v>
      </c>
      <c r="AK236" s="156"/>
      <c r="AL236" s="170">
        <f>Cálculos!BR226</f>
        <v>0</v>
      </c>
      <c r="AM236" s="154"/>
      <c r="BA236" s="155"/>
      <c r="BB236" s="74">
        <v>231</v>
      </c>
      <c r="BC236" s="178">
        <f>ABS(Cálculos!L237-Cálculos!L236)</f>
        <v>3.3861501180545428E-3</v>
      </c>
      <c r="BD236" s="178">
        <f>ABS(Cálculos!AN237-Cálculos!AN236)</f>
        <v>3.2896961761548216E-3</v>
      </c>
      <c r="BE236" s="178">
        <f>ABS(Cálculos!BP237-Cálculos!BP236)</f>
        <v>3.4973423869879561E-3</v>
      </c>
      <c r="BF236" s="154"/>
    </row>
    <row r="237" spans="25:58" x14ac:dyDescent="0.35">
      <c r="Y237" s="155"/>
      <c r="Z237" s="74">
        <f>(Cálculos!C238-0.44)/(MAX(Cálculos!C:C)+0.12)*100</f>
        <v>31.715334465567302</v>
      </c>
      <c r="AA237" s="156"/>
      <c r="AB237" s="170">
        <f>Cálculos!L513</f>
        <v>0.92645747571794446</v>
      </c>
      <c r="AC237" s="156"/>
      <c r="AD237" s="170">
        <f>Cálculos!AN521</f>
        <v>0.91236747426266585</v>
      </c>
      <c r="AE237" s="156"/>
      <c r="AF237" s="170">
        <f>Cálculos!BP146</f>
        <v>0.95262858301777786</v>
      </c>
      <c r="AG237" s="156"/>
      <c r="AH237" s="170">
        <f>Cálculos!N100</f>
        <v>0</v>
      </c>
      <c r="AI237" s="156"/>
      <c r="AJ237" s="170">
        <f>Cálculos!AP219</f>
        <v>0</v>
      </c>
      <c r="AK237" s="156"/>
      <c r="AL237" s="170">
        <f>Cálculos!BR227</f>
        <v>0</v>
      </c>
      <c r="AM237" s="154"/>
      <c r="BA237" s="155"/>
      <c r="BB237" s="74">
        <v>232</v>
      </c>
      <c r="BC237" s="178">
        <f>ABS(Cálculos!L238-Cálculos!L237)</f>
        <v>3.3625913663445917E-3</v>
      </c>
      <c r="BD237" s="178">
        <f>ABS(Cálculos!AN238-Cálculos!AN237)</f>
        <v>3.2677142415030724E-3</v>
      </c>
      <c r="BE237" s="178">
        <f>ABS(Cálculos!BP238-Cálculos!BP237)</f>
        <v>3.481312598880959E-3</v>
      </c>
      <c r="BF237" s="154"/>
    </row>
    <row r="238" spans="25:58" x14ac:dyDescent="0.35">
      <c r="Y238" s="155"/>
      <c r="Z238" s="74">
        <f>(Cálculos!C239-0.44)/(MAX(Cálculos!C:C)+0.12)*100</f>
        <v>31.852298252342081</v>
      </c>
      <c r="AA238" s="156"/>
      <c r="AB238" s="170">
        <f>Cálculos!L535</f>
        <v>0.92592921848105902</v>
      </c>
      <c r="AC238" s="156"/>
      <c r="AD238" s="170">
        <f>Cálculos!AN538</f>
        <v>0.91190373735479602</v>
      </c>
      <c r="AE238" s="156"/>
      <c r="AF238" s="170">
        <f>Cálculos!BP170</f>
        <v>0.94958811495783735</v>
      </c>
      <c r="AG238" s="156"/>
      <c r="AH238" s="170">
        <f>Cálculos!N101</f>
        <v>0</v>
      </c>
      <c r="AI238" s="156"/>
      <c r="AJ238" s="170">
        <f>Cálculos!AP220</f>
        <v>0</v>
      </c>
      <c r="AK238" s="156"/>
      <c r="AL238" s="170">
        <f>Cálculos!BR228</f>
        <v>0</v>
      </c>
      <c r="AM238" s="154"/>
      <c r="BA238" s="155"/>
      <c r="BB238" s="74">
        <v>233</v>
      </c>
      <c r="BC238" s="178">
        <f>ABS(Cálculos!L239-Cálculos!L238)</f>
        <v>3.3393327956301455E-3</v>
      </c>
      <c r="BD238" s="178">
        <f>ABS(Cálculos!AN239-Cálculos!AN238)</f>
        <v>3.2460226394451785E-3</v>
      </c>
      <c r="BE238" s="178">
        <f>ABS(Cálculos!BP239-Cálculos!BP238)</f>
        <v>3.4655027158150276E-3</v>
      </c>
      <c r="BF238" s="154"/>
    </row>
    <row r="239" spans="25:58" x14ac:dyDescent="0.35">
      <c r="Y239" s="155"/>
      <c r="Z239" s="74">
        <f>(Cálculos!C240-0.44)/(MAX(Cálculos!C:C)+0.12)*100</f>
        <v>31.989262039116856</v>
      </c>
      <c r="AA239" s="156"/>
      <c r="AB239" s="170">
        <f>Cálculos!L167</f>
        <v>0.92178806465029628</v>
      </c>
      <c r="AC239" s="156"/>
      <c r="AD239" s="170">
        <f>Cálculos!AN50</f>
        <v>0.91116090001804895</v>
      </c>
      <c r="AE239" s="156"/>
      <c r="AF239" s="170">
        <f>Cálculos!BP523</f>
        <v>0.94927885946999591</v>
      </c>
      <c r="AG239" s="156"/>
      <c r="AH239" s="170">
        <f>Cálculos!N102</f>
        <v>0</v>
      </c>
      <c r="AI239" s="156"/>
      <c r="AJ239" s="170">
        <f>Cálculos!AP221</f>
        <v>0</v>
      </c>
      <c r="AK239" s="156"/>
      <c r="AL239" s="170">
        <f>Cálculos!BR229</f>
        <v>0</v>
      </c>
      <c r="AM239" s="154"/>
      <c r="BA239" s="155"/>
      <c r="BB239" s="74">
        <v>234</v>
      </c>
      <c r="BC239" s="178">
        <f>ABS(Cálculos!L240-Cálculos!L239)</f>
        <v>3.316260481062705E-3</v>
      </c>
      <c r="BD239" s="178">
        <f>ABS(Cálculos!AN240-Cálculos!AN239)</f>
        <v>3.2245025832773333E-3</v>
      </c>
      <c r="BE239" s="178">
        <f>ABS(Cálculos!BP240-Cálculos!BP239)</f>
        <v>3.4497326984901378E-3</v>
      </c>
      <c r="BF239" s="154"/>
    </row>
    <row r="240" spans="25:58" x14ac:dyDescent="0.35">
      <c r="Y240" s="155"/>
      <c r="Z240" s="74">
        <f>(Cálculos!C241-0.44)/(MAX(Cálculos!C:C)+0.12)*100</f>
        <v>32.126225825891638</v>
      </c>
      <c r="AA240" s="156"/>
      <c r="AB240" s="170">
        <f>Cálculos!L514</f>
        <v>0.92005771040284368</v>
      </c>
      <c r="AC240" s="156"/>
      <c r="AD240" s="170">
        <f>Cálculos!AN146</f>
        <v>0.90884787799913724</v>
      </c>
      <c r="AE240" s="156"/>
      <c r="AF240" s="170">
        <f>Cálculos!BP147</f>
        <v>0.94696893488695855</v>
      </c>
      <c r="AG240" s="156"/>
      <c r="AH240" s="170">
        <f>Cálculos!N103</f>
        <v>0</v>
      </c>
      <c r="AI240" s="156"/>
      <c r="AJ240" s="170">
        <f>Cálculos!AP222</f>
        <v>0</v>
      </c>
      <c r="AK240" s="156"/>
      <c r="AL240" s="170">
        <f>Cálculos!BR230</f>
        <v>0</v>
      </c>
      <c r="AM240" s="154"/>
      <c r="BA240" s="155"/>
      <c r="BB240" s="74">
        <v>235</v>
      </c>
      <c r="BC240" s="178">
        <f>ABS(Cálculos!L241-Cálculos!L240)</f>
        <v>3.2933520581521769E-3</v>
      </c>
      <c r="BD240" s="178">
        <f>ABS(Cálculos!AN241-Cálculos!AN240)</f>
        <v>3.2031316342058247E-3</v>
      </c>
      <c r="BE240" s="178">
        <f>ABS(Cálculos!BP241-Cálculos!BP240)</f>
        <v>3.4339762941417717E-3</v>
      </c>
      <c r="BF240" s="154"/>
    </row>
    <row r="241" spans="25:58" x14ac:dyDescent="0.35">
      <c r="Y241" s="155"/>
      <c r="Z241" s="74">
        <f>(Cálculos!C242-0.44)/(MAX(Cálculos!C:C)+0.12)*100</f>
        <v>32.263189612666409</v>
      </c>
      <c r="AA241" s="156"/>
      <c r="AB241" s="170">
        <f>Cálculos!L142</f>
        <v>0.91678940441320467</v>
      </c>
      <c r="AC241" s="156"/>
      <c r="AD241" s="170">
        <f>Cálculos!AN522</f>
        <v>0.90641177882813773</v>
      </c>
      <c r="AE241" s="156"/>
      <c r="AF241" s="170">
        <f>Cálculos!BP539</f>
        <v>0.94410972322087594</v>
      </c>
      <c r="AG241" s="156"/>
      <c r="AH241" s="170">
        <f>Cálculos!N104</f>
        <v>0</v>
      </c>
      <c r="AI241" s="156"/>
      <c r="AJ241" s="170">
        <f>Cálculos!AP223</f>
        <v>0</v>
      </c>
      <c r="AK241" s="156"/>
      <c r="AL241" s="170">
        <f>Cálculos!BR231</f>
        <v>0</v>
      </c>
      <c r="AM241" s="154"/>
      <c r="BA241" s="155"/>
      <c r="BB241" s="74">
        <v>236</v>
      </c>
      <c r="BC241" s="178">
        <f>ABS(Cálculos!L242-Cálculos!L241)</f>
        <v>3.2706032137537755E-3</v>
      </c>
      <c r="BD241" s="178">
        <f>ABS(Cálculos!AN242-Cálculos!AN241)</f>
        <v>3.1817628360636396E-3</v>
      </c>
      <c r="BE241" s="178">
        <f>ABS(Cálculos!BP242-Cálculos!BP241)</f>
        <v>3.4169482447229393E-3</v>
      </c>
      <c r="BF241" s="154"/>
    </row>
    <row r="242" spans="25:58" x14ac:dyDescent="0.35">
      <c r="Y242" s="155"/>
      <c r="Z242" s="74">
        <f>(Cálculos!C243-0.44)/(MAX(Cálculos!C:C)+0.12)*100</f>
        <v>32.400153399441187</v>
      </c>
      <c r="AA242" s="156"/>
      <c r="AB242" s="170">
        <f>Cálculos!L515</f>
        <v>0.91370235988065729</v>
      </c>
      <c r="AC242" s="156"/>
      <c r="AD242" s="170">
        <f>Cálculos!AN170</f>
        <v>0.90619680769309596</v>
      </c>
      <c r="AE242" s="156"/>
      <c r="AF242" s="170">
        <f>Cálculos!BP524</f>
        <v>0.94352021531140529</v>
      </c>
      <c r="AG242" s="156"/>
      <c r="AH242" s="170">
        <f>Cálculos!N105</f>
        <v>0</v>
      </c>
      <c r="AI242" s="156"/>
      <c r="AJ242" s="170">
        <f>Cálculos!AP224</f>
        <v>0</v>
      </c>
      <c r="AK242" s="156"/>
      <c r="AL242" s="170">
        <f>Cálculos!BR232</f>
        <v>0</v>
      </c>
      <c r="AM242" s="154"/>
      <c r="BA242" s="155"/>
      <c r="BB242" s="74">
        <v>237</v>
      </c>
      <c r="BC242" s="178">
        <f>ABS(Cálculos!L243-Cálculos!L242)</f>
        <v>3.2480117478793646E-3</v>
      </c>
      <c r="BD242" s="178">
        <f>ABS(Cálculos!AN243-Cálculos!AN242)</f>
        <v>3.1605410881743179E-3</v>
      </c>
      <c r="BE242" s="178">
        <f>ABS(Cálculos!BP243-Cálculos!BP242)</f>
        <v>3.3999872678189824E-3</v>
      </c>
      <c r="BF242" s="154"/>
    </row>
    <row r="243" spans="25:58" x14ac:dyDescent="0.35">
      <c r="Y243" s="155"/>
      <c r="Z243" s="74">
        <f>(Cálculos!C244-0.44)/(MAX(Cálculos!C:C)+0.12)*100</f>
        <v>32.537117186215966</v>
      </c>
      <c r="AA243" s="156"/>
      <c r="AB243" s="170">
        <f>Cálculos!L143</f>
        <v>0.90929761546228582</v>
      </c>
      <c r="AC243" s="156"/>
      <c r="AD243" s="170">
        <f>Cálculos!AN406</f>
        <v>0.90298074459287481</v>
      </c>
      <c r="AE243" s="156"/>
      <c r="AF243" s="170">
        <f>Cálculos!BP148</f>
        <v>0.94134199160604837</v>
      </c>
      <c r="AG243" s="156"/>
      <c r="AH243" s="170">
        <f>Cálculos!N106</f>
        <v>0</v>
      </c>
      <c r="AI243" s="156"/>
      <c r="AJ243" s="170">
        <f>Cálculos!AP225</f>
        <v>0</v>
      </c>
      <c r="AK243" s="156"/>
      <c r="AL243" s="170">
        <f>Cálculos!BR233</f>
        <v>0</v>
      </c>
      <c r="AM243" s="154"/>
      <c r="BA243" s="155"/>
      <c r="BB243" s="74">
        <v>238</v>
      </c>
      <c r="BC243" s="178">
        <f>ABS(Cálculos!L244-Cálculos!L243)</f>
        <v>3.2255758942937862E-3</v>
      </c>
      <c r="BD243" s="178">
        <f>ABS(Cálculos!AN244-Cálculos!AN243)</f>
        <v>3.1396173164746077E-3</v>
      </c>
      <c r="BE243" s="178">
        <f>ABS(Cálculos!BP244-Cálculos!BP243)</f>
        <v>3.3844432445184758E-3</v>
      </c>
      <c r="BF243" s="154"/>
    </row>
    <row r="244" spans="25:58" x14ac:dyDescent="0.35">
      <c r="Y244" s="155"/>
      <c r="Z244" s="74">
        <f>(Cálculos!C245-0.44)/(MAX(Cálculos!C:C)+0.12)*100</f>
        <v>32.674080972990744</v>
      </c>
      <c r="AA244" s="156"/>
      <c r="AB244" s="170">
        <f>Cálculos!L536</f>
        <v>0.90854163699774215</v>
      </c>
      <c r="AC244" s="156"/>
      <c r="AD244" s="170">
        <f>Cálculos!AN147</f>
        <v>0.90291827311270723</v>
      </c>
      <c r="AE244" s="156"/>
      <c r="AF244" s="170">
        <f>Cálculos!BP149</f>
        <v>0.93574329926212985</v>
      </c>
      <c r="AG244" s="156"/>
      <c r="AH244" s="170">
        <f>Cálculos!N107</f>
        <v>0</v>
      </c>
      <c r="AI244" s="156"/>
      <c r="AJ244" s="170">
        <f>Cálculos!AP226</f>
        <v>0</v>
      </c>
      <c r="AK244" s="156"/>
      <c r="AL244" s="170">
        <f>Cálculos!BR234</f>
        <v>0</v>
      </c>
      <c r="AM244" s="154"/>
      <c r="BA244" s="155"/>
      <c r="BB244" s="74">
        <v>239</v>
      </c>
      <c r="BC244" s="178">
        <f>ABS(Cálculos!L245-Cálculos!L244)</f>
        <v>3.203295177282961E-3</v>
      </c>
      <c r="BD244" s="178">
        <f>ABS(Cálculos!AN245-Cálculos!AN244)</f>
        <v>3.1188437839062E-3</v>
      </c>
      <c r="BE244" s="178">
        <f>ABS(Cálculos!BP245-Cálculos!BP244)</f>
        <v>3.3689906681675375E-3</v>
      </c>
      <c r="BF244" s="154"/>
    </row>
    <row r="245" spans="25:58" x14ac:dyDescent="0.35">
      <c r="Y245" s="155"/>
      <c r="Z245" s="74">
        <f>(Cálculos!C246-0.44)/(MAX(Cálculos!C:C)+0.12)*100</f>
        <v>32.811044759765515</v>
      </c>
      <c r="AA245" s="156"/>
      <c r="AB245" s="170">
        <f>Cálculos!L516</f>
        <v>0.90739094777926688</v>
      </c>
      <c r="AC245" s="156"/>
      <c r="AD245" s="170">
        <f>Cálculos!AN405</f>
        <v>0.90091152161155696</v>
      </c>
      <c r="AE245" s="156"/>
      <c r="AF245" s="170">
        <f>Cálculos!BP171</f>
        <v>0.93352403202575351</v>
      </c>
      <c r="AG245" s="156"/>
      <c r="AH245" s="170">
        <f>Cálculos!N109</f>
        <v>0</v>
      </c>
      <c r="AI245" s="156"/>
      <c r="AJ245" s="170">
        <f>Cálculos!AP227</f>
        <v>0</v>
      </c>
      <c r="AK245" s="156"/>
      <c r="AL245" s="170">
        <f>Cálculos!BR235</f>
        <v>0</v>
      </c>
      <c r="AM245" s="154"/>
      <c r="BA245" s="155"/>
      <c r="BB245" s="74">
        <v>240</v>
      </c>
      <c r="BC245" s="178">
        <f>ABS(Cálculos!L246-Cálculos!L245)</f>
        <v>3.1811683943755442E-3</v>
      </c>
      <c r="BD245" s="178">
        <f>ABS(Cálculos!AN246-Cálculos!AN245)</f>
        <v>3.0982093267973854E-3</v>
      </c>
      <c r="BE245" s="178">
        <f>ABS(Cálculos!BP246-Cálculos!BP245)</f>
        <v>3.3535402177101714E-3</v>
      </c>
      <c r="BF245" s="154"/>
    </row>
    <row r="246" spans="25:58" x14ac:dyDescent="0.35">
      <c r="Y246" s="155"/>
      <c r="Z246" s="74">
        <f>(Cálculos!C247-0.44)/(MAX(Cálculos!C:C)+0.12)*100</f>
        <v>32.948008546540294</v>
      </c>
      <c r="AA246" s="156"/>
      <c r="AB246" s="170">
        <f>Cálculos!L168</f>
        <v>0.90498080176696583</v>
      </c>
      <c r="AC246" s="156"/>
      <c r="AD246" s="170">
        <f>Cálculos!AN523</f>
        <v>0.90049644018543229</v>
      </c>
      <c r="AE246" s="156"/>
      <c r="AF246" s="170">
        <f>Cálculos!BP150</f>
        <v>0.9301719451038829</v>
      </c>
      <c r="AG246" s="156"/>
      <c r="AH246" s="170">
        <f>Cálculos!N110</f>
        <v>0</v>
      </c>
      <c r="AI246" s="156"/>
      <c r="AJ246" s="170">
        <f>Cálculos!AP228</f>
        <v>0</v>
      </c>
      <c r="AK246" s="156"/>
      <c r="AL246" s="170">
        <f>Cálculos!BR236</f>
        <v>0</v>
      </c>
      <c r="AM246" s="154"/>
      <c r="BA246" s="155"/>
      <c r="BB246" s="74">
        <v>241</v>
      </c>
      <c r="BC246" s="178">
        <f>ABS(Cálculos!L247-Cálculos!L246)</f>
        <v>3.1591944578995279E-3</v>
      </c>
      <c r="BD246" s="178">
        <f>ABS(Cálculos!AN247-Cálculos!AN246)</f>
        <v>3.0777243815869326E-3</v>
      </c>
      <c r="BE246" s="178">
        <f>ABS(Cálculos!BP247-Cálculos!BP246)</f>
        <v>3.3381911066003855E-3</v>
      </c>
      <c r="BF246" s="154"/>
    </row>
    <row r="247" spans="25:58" x14ac:dyDescent="0.35">
      <c r="Y247" s="155"/>
      <c r="Z247" s="74">
        <f>(Cálculos!C248-0.44)/(MAX(Cálculos!C:C)+0.12)*100</f>
        <v>33.084972333315072</v>
      </c>
      <c r="AA247" s="156"/>
      <c r="AB247" s="170">
        <f>Cálculos!L144</f>
        <v>0.90280078279152409</v>
      </c>
      <c r="AC247" s="156"/>
      <c r="AD247" s="170">
        <f>Cálculos!AN148</f>
        <v>0.89703452292913621</v>
      </c>
      <c r="AE247" s="156"/>
      <c r="AF247" s="170">
        <f>Cálculos!BP540</f>
        <v>0.92893353597359096</v>
      </c>
      <c r="AG247" s="156"/>
      <c r="AH247" s="170">
        <f>Cálculos!N111</f>
        <v>0</v>
      </c>
      <c r="AI247" s="156"/>
      <c r="AJ247" s="170">
        <f>Cálculos!AP229</f>
        <v>0</v>
      </c>
      <c r="AK247" s="156"/>
      <c r="AL247" s="170">
        <f>Cálculos!BR237</f>
        <v>0</v>
      </c>
      <c r="AM247" s="154"/>
      <c r="BA247" s="155"/>
      <c r="BB247" s="74">
        <v>242</v>
      </c>
      <c r="BC247" s="178">
        <f>ABS(Cálculos!L248-Cálculos!L247)</f>
        <v>3.1373723075284743E-3</v>
      </c>
      <c r="BD247" s="178">
        <f>ABS(Cálculos!AN248-Cálculos!AN247)</f>
        <v>3.0573796730499203E-3</v>
      </c>
      <c r="BE247" s="178">
        <f>ABS(Cálculos!BP248-Cálculos!BP247)</f>
        <v>3.3228703411525284E-3</v>
      </c>
      <c r="BF247" s="154"/>
    </row>
    <row r="248" spans="25:58" x14ac:dyDescent="0.35">
      <c r="Y248" s="155"/>
      <c r="Z248" s="74">
        <f>(Cálculos!C249-0.44)/(MAX(Cálculos!C:C)+0.12)*100</f>
        <v>33.22193612008985</v>
      </c>
      <c r="AA248" s="156"/>
      <c r="AB248" s="170">
        <f>Cálculos!L517</f>
        <v>0.90112313901309637</v>
      </c>
      <c r="AC248" s="156"/>
      <c r="AD248" s="170">
        <f>Cálculos!AN539</f>
        <v>0.89592590433183839</v>
      </c>
      <c r="AE248" s="156"/>
      <c r="AF248" s="170">
        <f>Cálculos!BP151</f>
        <v>0.9246276853038613</v>
      </c>
      <c r="AG248" s="156"/>
      <c r="AH248" s="170">
        <f>Cálculos!N112</f>
        <v>0</v>
      </c>
      <c r="AI248" s="156"/>
      <c r="AJ248" s="170">
        <f>Cálculos!AP230</f>
        <v>0</v>
      </c>
      <c r="AK248" s="156"/>
      <c r="AL248" s="170">
        <f>Cálculos!BR238</f>
        <v>0</v>
      </c>
      <c r="AM248" s="154"/>
      <c r="BA248" s="155"/>
      <c r="BB248" s="74">
        <v>243</v>
      </c>
      <c r="BC248" s="178">
        <f>ABS(Cálculos!L249-Cálculos!L248)</f>
        <v>3.1157008939542985E-3</v>
      </c>
      <c r="BD248" s="178">
        <f>ABS(Cálculos!AN249-Cálculos!AN248)</f>
        <v>3.0371728328381087E-3</v>
      </c>
      <c r="BE248" s="178">
        <f>ABS(Cálculos!BP249-Cálculos!BP248)</f>
        <v>3.3075659029032645E-3</v>
      </c>
      <c r="BF248" s="154"/>
    </row>
    <row r="249" spans="25:58" x14ac:dyDescent="0.35">
      <c r="Y249" s="155"/>
      <c r="Z249" s="74">
        <f>(Cálculos!C250-0.44)/(MAX(Cálculos!C:C)+0.12)*100</f>
        <v>33.358899906864622</v>
      </c>
      <c r="AA249" s="156"/>
      <c r="AB249" s="170">
        <f>Cálculos!L145</f>
        <v>0.89656434049697398</v>
      </c>
      <c r="AC249" s="156"/>
      <c r="AD249" s="170">
        <f>Cálculos!AN524</f>
        <v>0.89462118034771265</v>
      </c>
      <c r="AE249" s="156"/>
      <c r="AF249" s="170">
        <f>Cálculos!BP411</f>
        <v>0.92075314229607286</v>
      </c>
      <c r="AG249" s="156"/>
      <c r="AH249" s="170">
        <f>Cálculos!N113</f>
        <v>0</v>
      </c>
      <c r="AI249" s="156"/>
      <c r="AJ249" s="170">
        <f>Cálculos!AP231</f>
        <v>0</v>
      </c>
      <c r="AK249" s="156"/>
      <c r="AL249" s="170">
        <f>Cálculos!BR239</f>
        <v>0</v>
      </c>
      <c r="AM249" s="154"/>
      <c r="BA249" s="155"/>
      <c r="BB249" s="74">
        <v>244</v>
      </c>
      <c r="BC249" s="178">
        <f>ABS(Cálculos!L250-Cálculos!L249)</f>
        <v>3.0941791758041792E-3</v>
      </c>
      <c r="BD249" s="178">
        <f>ABS(Cálculos!AN250-Cálculos!AN249)</f>
        <v>3.0171005686827068E-3</v>
      </c>
      <c r="BE249" s="178">
        <f>ABS(Cálculos!BP250-Cálculos!BP249)</f>
        <v>3.2922584133316946E-3</v>
      </c>
      <c r="BF249" s="154"/>
    </row>
    <row r="250" spans="25:58" x14ac:dyDescent="0.35">
      <c r="Y250" s="155"/>
      <c r="Z250" s="74">
        <f>(Cálculos!C251-0.44)/(MAX(Cálculos!C:C)+0.12)*100</f>
        <v>33.4958636936394</v>
      </c>
      <c r="AA250" s="156"/>
      <c r="AB250" s="170">
        <f>Cálculos!L518</f>
        <v>0.8948986265105433</v>
      </c>
      <c r="AC250" s="156"/>
      <c r="AD250" s="170">
        <f>Cálculos!AN149</f>
        <v>0.89119157350628098</v>
      </c>
      <c r="AE250" s="156"/>
      <c r="AF250" s="170">
        <f>Cálculos!BP152</f>
        <v>0.91911038777829235</v>
      </c>
      <c r="AG250" s="156"/>
      <c r="AH250" s="170">
        <f>Cálculos!N114</f>
        <v>0</v>
      </c>
      <c r="AI250" s="156"/>
      <c r="AJ250" s="170">
        <f>Cálculos!AP232</f>
        <v>0</v>
      </c>
      <c r="AK250" s="156"/>
      <c r="AL250" s="170">
        <f>Cálculos!BR240</f>
        <v>0</v>
      </c>
      <c r="AM250" s="154"/>
      <c r="BA250" s="155"/>
      <c r="BB250" s="74">
        <v>245</v>
      </c>
      <c r="BC250" s="178">
        <f>ABS(Cálculos!L251-Cálculos!L250)</f>
        <v>3.0728061190268274E-3</v>
      </c>
      <c r="BD250" s="178">
        <f>ABS(Cálculos!AN251-Cálculos!AN250)</f>
        <v>2.9971656374539468E-3</v>
      </c>
      <c r="BE250" s="178">
        <f>ABS(Cálculos!BP251-Cálculos!BP250)</f>
        <v>3.2769794004300357E-3</v>
      </c>
      <c r="BF250" s="154"/>
    </row>
    <row r="251" spans="25:58" x14ac:dyDescent="0.35">
      <c r="Y251" s="155"/>
      <c r="Z251" s="74">
        <f>(Cálculos!C252-0.44)/(MAX(Cálculos!C:C)+0.12)*100</f>
        <v>33.632827480414178</v>
      </c>
      <c r="AA251" s="156"/>
      <c r="AB251" s="170">
        <f>Cálculos!L537</f>
        <v>0.89201537709117862</v>
      </c>
      <c r="AC251" s="156"/>
      <c r="AD251" s="170">
        <f>Cálculos!AN171</f>
        <v>0.88946235293498055</v>
      </c>
      <c r="AE251" s="156"/>
      <c r="AF251" s="170">
        <f>Cálculos!BP172</f>
        <v>0.91826089552920587</v>
      </c>
      <c r="AG251" s="156"/>
      <c r="AH251" s="170">
        <f>Cálculos!N115</f>
        <v>0</v>
      </c>
      <c r="AI251" s="156"/>
      <c r="AJ251" s="170">
        <f>Cálculos!AP233</f>
        <v>0</v>
      </c>
      <c r="AK251" s="156"/>
      <c r="AL251" s="170">
        <f>Cálculos!BR241</f>
        <v>0</v>
      </c>
      <c r="AM251" s="154"/>
      <c r="BA251" s="155"/>
      <c r="BB251" s="74">
        <v>246</v>
      </c>
      <c r="BC251" s="178">
        <f>ABS(Cálculos!L252-Cálculos!L251)</f>
        <v>3.051580696738776E-3</v>
      </c>
      <c r="BD251" s="178">
        <f>ABS(Cálculos!AN252-Cálculos!AN251)</f>
        <v>2.9772103486739865E-3</v>
      </c>
      <c r="BE251" s="178">
        <f>ABS(Cálculos!BP252-Cálculos!BP251)</f>
        <v>3.2604412879608802E-3</v>
      </c>
      <c r="BF251" s="154"/>
    </row>
    <row r="252" spans="25:58" x14ac:dyDescent="0.35">
      <c r="Y252" s="155"/>
      <c r="Z252" s="74">
        <f>(Cálculos!C253-0.44)/(MAX(Cálculos!C:C)+0.12)*100</f>
        <v>33.76979126718895</v>
      </c>
      <c r="AA252" s="156"/>
      <c r="AB252" s="170">
        <f>Cálculos!L169</f>
        <v>0.89127433691177638</v>
      </c>
      <c r="AC252" s="156"/>
      <c r="AD252" s="170">
        <f>Cálculos!AN409</f>
        <v>0.88914316079179645</v>
      </c>
      <c r="AE252" s="156"/>
      <c r="AF252" s="170">
        <f>Cálculos!BP541</f>
        <v>0.91387639178099223</v>
      </c>
      <c r="AG252" s="156"/>
      <c r="AH252" s="170">
        <f>Cálculos!N116</f>
        <v>0</v>
      </c>
      <c r="AI252" s="156"/>
      <c r="AJ252" s="170">
        <f>Cálculos!AP234</f>
        <v>0</v>
      </c>
      <c r="AK252" s="156"/>
      <c r="AL252" s="170">
        <f>Cálculos!BR242</f>
        <v>0</v>
      </c>
      <c r="AM252" s="154"/>
      <c r="BA252" s="155"/>
      <c r="BB252" s="74">
        <v>247</v>
      </c>
      <c r="BC252" s="178">
        <f>ABS(Cálculos!L253-Cálculos!L252)</f>
        <v>3.0305018891517155E-3</v>
      </c>
      <c r="BD252" s="178">
        <f>ABS(Cálculos!AN253-Cálculos!AN252)</f>
        <v>2.9575442735435553E-3</v>
      </c>
      <c r="BE252" s="178">
        <f>ABS(Cálculos!BP253-Cálculos!BP252)</f>
        <v>3.2452062378104385E-3</v>
      </c>
      <c r="BF252" s="154"/>
    </row>
    <row r="253" spans="25:58" x14ac:dyDescent="0.35">
      <c r="Y253" s="155"/>
      <c r="Z253" s="74">
        <f>(Cálculos!C254-0.44)/(MAX(Cálculos!C:C)+0.12)*100</f>
        <v>33.906755053963735</v>
      </c>
      <c r="AA253" s="156"/>
      <c r="AB253" s="170">
        <f>Cálculos!L146</f>
        <v>0.89033167235406285</v>
      </c>
      <c r="AC253" s="156"/>
      <c r="AD253" s="170">
        <f>Cálculos!AN150</f>
        <v>0.88538826262800474</v>
      </c>
      <c r="AE253" s="156"/>
      <c r="AF253" s="170">
        <f>Cálculos!BP153</f>
        <v>0.91361989950208056</v>
      </c>
      <c r="AG253" s="156"/>
      <c r="AH253" s="170">
        <f>Cálculos!N117</f>
        <v>0</v>
      </c>
      <c r="AI253" s="156"/>
      <c r="AJ253" s="170">
        <f>Cálculos!AP235</f>
        <v>0</v>
      </c>
      <c r="AK253" s="156"/>
      <c r="AL253" s="170">
        <f>Cálculos!BR243</f>
        <v>0</v>
      </c>
      <c r="AM253" s="154"/>
      <c r="BA253" s="155"/>
      <c r="BB253" s="74">
        <v>248</v>
      </c>
      <c r="BC253" s="178">
        <f>ABS(Cálculos!L254-Cálculos!L253)</f>
        <v>3.0095686835241997E-3</v>
      </c>
      <c r="BD253" s="178">
        <f>ABS(Cálculos!AN254-Cálculos!AN253)</f>
        <v>2.9380220840481974E-3</v>
      </c>
      <c r="BE253" s="178">
        <f>ABS(Cálculos!BP254-Cálculos!BP253)</f>
        <v>3.2300754783888275E-3</v>
      </c>
      <c r="BF253" s="154"/>
    </row>
    <row r="254" spans="25:58" x14ac:dyDescent="0.35">
      <c r="Y254" s="155"/>
      <c r="Z254" s="74">
        <f>(Cálculos!C255-0.44)/(MAX(Cálculos!C:C)+0.12)*100</f>
        <v>34.043718840738507</v>
      </c>
      <c r="AA254" s="156"/>
      <c r="AB254" s="170">
        <f>Cálculos!L519</f>
        <v>0.8887171101071667</v>
      </c>
      <c r="AC254" s="156"/>
      <c r="AD254" s="170">
        <f>Cálculos!AN47</f>
        <v>0.88349747058358474</v>
      </c>
      <c r="AE254" s="156"/>
      <c r="AF254" s="170">
        <f>Cálculos!BP408</f>
        <v>0.9094119226597166</v>
      </c>
      <c r="AG254" s="156"/>
      <c r="AH254" s="170">
        <f>Cálculos!N118</f>
        <v>0</v>
      </c>
      <c r="AI254" s="156"/>
      <c r="AJ254" s="170">
        <f>Cálculos!AP236</f>
        <v>0</v>
      </c>
      <c r="AK254" s="156"/>
      <c r="AL254" s="170">
        <f>Cálculos!BR244</f>
        <v>0</v>
      </c>
      <c r="AM254" s="154"/>
      <c r="BA254" s="155"/>
      <c r="BB254" s="74">
        <v>249</v>
      </c>
      <c r="BC254" s="178">
        <f>ABS(Cálculos!L255-Cálculos!L254)</f>
        <v>2.9887800741101866E-3</v>
      </c>
      <c r="BD254" s="178">
        <f>ABS(Cálculos!AN255-Cálculos!AN254)</f>
        <v>2.9186286601217137E-3</v>
      </c>
      <c r="BE254" s="178">
        <f>ABS(Cálculos!BP255-Cálculos!BP254)</f>
        <v>3.2149332176149015E-3</v>
      </c>
      <c r="BF254" s="154"/>
    </row>
    <row r="255" spans="25:58" x14ac:dyDescent="0.35">
      <c r="Y255" s="155"/>
      <c r="Z255" s="74">
        <f>(Cálculos!C256-0.44)/(MAX(Cálculos!C:C)+0.12)*100</f>
        <v>34.180682627513285</v>
      </c>
      <c r="AA255" s="156"/>
      <c r="AB255" s="170">
        <f>Cálculos!L170</f>
        <v>0.88438154565874105</v>
      </c>
      <c r="AC255" s="156"/>
      <c r="AD255" s="170">
        <f>Cálculos!AN407</f>
        <v>0.88174406764519819</v>
      </c>
      <c r="AE255" s="156"/>
      <c r="AF255" s="170">
        <f>Cálculos!BP154</f>
        <v>0.90815613129151795</v>
      </c>
      <c r="AG255" s="156"/>
      <c r="AH255" s="170">
        <f>Cálculos!N119</f>
        <v>0</v>
      </c>
      <c r="AI255" s="156"/>
      <c r="AJ255" s="170">
        <f>Cálculos!AP237</f>
        <v>0</v>
      </c>
      <c r="AK255" s="156"/>
      <c r="AL255" s="170">
        <f>Cálculos!BR245</f>
        <v>0</v>
      </c>
      <c r="AM255" s="154"/>
      <c r="BA255" s="155"/>
      <c r="BB255" s="74">
        <v>250</v>
      </c>
      <c r="BC255" s="178">
        <f>ABS(Cálculos!L256-Cálculos!L255)</f>
        <v>2.9681350621105773E-3</v>
      </c>
      <c r="BD255" s="178">
        <f>ABS(Cálculos!AN256-Cálculos!AN255)</f>
        <v>2.8993796664611993E-3</v>
      </c>
      <c r="BE255" s="178">
        <f>ABS(Cálculos!BP256-Cálculos!BP255)</f>
        <v>3.1999116299203934E-3</v>
      </c>
      <c r="BF255" s="154"/>
    </row>
    <row r="256" spans="25:58" x14ac:dyDescent="0.35">
      <c r="Y256" s="155"/>
      <c r="Z256" s="74">
        <f>(Cálculos!C257-0.44)/(MAX(Cálculos!C:C)+0.12)*100</f>
        <v>34.317646414288063</v>
      </c>
      <c r="AA256" s="156"/>
      <c r="AB256" s="170">
        <f>Cálculos!L147</f>
        <v>0.88417431890714537</v>
      </c>
      <c r="AC256" s="156"/>
      <c r="AD256" s="170">
        <f>Cálculos!AN540</f>
        <v>0.88019203290038084</v>
      </c>
      <c r="AE256" s="156"/>
      <c r="AF256" s="170">
        <f>Cálculos!BP173</f>
        <v>0.90299886354058778</v>
      </c>
      <c r="AG256" s="156"/>
      <c r="AH256" s="170">
        <f>Cálculos!N121</f>
        <v>0</v>
      </c>
      <c r="AI256" s="156"/>
      <c r="AJ256" s="170">
        <f>Cálculos!AP238</f>
        <v>0</v>
      </c>
      <c r="AK256" s="156"/>
      <c r="AL256" s="170">
        <f>Cálculos!BR246</f>
        <v>0</v>
      </c>
      <c r="AM256" s="154"/>
      <c r="BA256" s="155"/>
      <c r="BB256" s="74">
        <v>251</v>
      </c>
      <c r="BC256" s="178">
        <f>ABS(Cálculos!L257-Cálculos!L256)</f>
        <v>2.9476326556255317E-3</v>
      </c>
      <c r="BD256" s="178">
        <f>ABS(Cálculos!AN257-Cálculos!AN256)</f>
        <v>2.8802627366439904E-3</v>
      </c>
      <c r="BE256" s="178">
        <f>ABS(Cálculos!BP257-Cálculos!BP256)</f>
        <v>3.1849181041498364E-3</v>
      </c>
      <c r="BF256" s="154"/>
    </row>
    <row r="257" spans="25:58" x14ac:dyDescent="0.35">
      <c r="Y257" s="155"/>
      <c r="Z257" s="74">
        <f>(Cálculos!C258-0.44)/(MAX(Cálculos!C:C)+0.12)*100</f>
        <v>34.454610201062842</v>
      </c>
      <c r="AA257" s="156"/>
      <c r="AB257" s="170">
        <f>Cálculos!L520</f>
        <v>0.88257829261382637</v>
      </c>
      <c r="AC257" s="156"/>
      <c r="AD257" s="170">
        <f>Cálculos!AN151</f>
        <v>0.87962415508112779</v>
      </c>
      <c r="AE257" s="156"/>
      <c r="AF257" s="170">
        <f>Cálculos!BP155</f>
        <v>0.90271897539676027</v>
      </c>
      <c r="AG257" s="156"/>
      <c r="AH257" s="170">
        <f>Cálculos!N123</f>
        <v>0</v>
      </c>
      <c r="AI257" s="156"/>
      <c r="AJ257" s="170">
        <f>Cálculos!AP239</f>
        <v>0</v>
      </c>
      <c r="AK257" s="156"/>
      <c r="AL257" s="170">
        <f>Cálculos!BR247</f>
        <v>0</v>
      </c>
      <c r="AM257" s="154"/>
      <c r="BA257" s="155"/>
      <c r="BB257" s="74">
        <v>252</v>
      </c>
      <c r="BC257" s="178">
        <f>ABS(Cálculos!L258-Cálculos!L257)</f>
        <v>2.9272718696068956E-3</v>
      </c>
      <c r="BD257" s="178">
        <f>ABS(Cálculos!AN258-Cálculos!AN257)</f>
        <v>2.8612779009003497E-3</v>
      </c>
      <c r="BE257" s="178">
        <f>ABS(Cálculos!BP258-Cálculos!BP257)</f>
        <v>3.169959671245115E-3</v>
      </c>
      <c r="BF257" s="154"/>
    </row>
    <row r="258" spans="25:58" x14ac:dyDescent="0.35">
      <c r="Y258" s="155"/>
      <c r="Z258" s="74">
        <f>(Cálculos!C259-0.44)/(MAX(Cálculos!C:C)+0.12)*100</f>
        <v>34.591573987837613</v>
      </c>
      <c r="AA258" s="156"/>
      <c r="AB258" s="170">
        <f>Cálculos!L49</f>
        <v>0.88070877309955031</v>
      </c>
      <c r="AC258" s="156"/>
      <c r="AD258" s="170">
        <f>Cálculos!AN395</f>
        <v>0.87903915708244007</v>
      </c>
      <c r="AE258" s="156"/>
      <c r="AF258" s="170">
        <f>Cálculos!BP573</f>
        <v>0.90209722356154931</v>
      </c>
      <c r="AG258" s="156"/>
      <c r="AH258" s="170">
        <f>Cálculos!N125</f>
        <v>0</v>
      </c>
      <c r="AI258" s="156"/>
      <c r="AJ258" s="170">
        <f>Cálculos!AP240</f>
        <v>0</v>
      </c>
      <c r="AK258" s="156"/>
      <c r="AL258" s="170">
        <f>Cálculos!BR248</f>
        <v>0</v>
      </c>
      <c r="AM258" s="154"/>
      <c r="BA258" s="155"/>
      <c r="BB258" s="74">
        <v>253</v>
      </c>
      <c r="BC258" s="178">
        <f>ABS(Cálculos!L259-Cálculos!L258)</f>
        <v>2.9070517258105721E-3</v>
      </c>
      <c r="BD258" s="178">
        <f>ABS(Cálculos!AN259-Cálculos!AN258)</f>
        <v>2.8424237595351398E-3</v>
      </c>
      <c r="BE258" s="178">
        <f>ABS(Cálculos!BP259-Cálculos!BP258)</f>
        <v>3.1550320557166001E-3</v>
      </c>
      <c r="BF258" s="154"/>
    </row>
    <row r="259" spans="25:58" x14ac:dyDescent="0.35">
      <c r="Y259" s="155"/>
      <c r="Z259" s="74">
        <f>(Cálculos!C260-0.44)/(MAX(Cálculos!C:C)+0.12)*100</f>
        <v>34.728537774612391</v>
      </c>
      <c r="AA259" s="156"/>
      <c r="AB259" s="170">
        <f>Cálculos!L148</f>
        <v>0.87806550574218822</v>
      </c>
      <c r="AC259" s="156"/>
      <c r="AD259" s="170">
        <f>Cálculos!AN49</f>
        <v>0.87640444554105867</v>
      </c>
      <c r="AE259" s="156"/>
      <c r="AF259" s="170">
        <f>Cálculos!BP50</f>
        <v>0.90176146213064912</v>
      </c>
      <c r="AG259" s="156"/>
      <c r="AH259" s="170">
        <f>Cálculos!N126</f>
        <v>0</v>
      </c>
      <c r="AI259" s="156"/>
      <c r="AJ259" s="170">
        <f>Cálculos!AP241</f>
        <v>0</v>
      </c>
      <c r="AK259" s="156"/>
      <c r="AL259" s="170">
        <f>Cálculos!BR249</f>
        <v>0</v>
      </c>
      <c r="AM259" s="154"/>
      <c r="BA259" s="155"/>
      <c r="BB259" s="74">
        <v>254</v>
      </c>
      <c r="BC259" s="178">
        <f>ABS(Cálculos!L260-Cálculos!L259)</f>
        <v>2.8869712527496705E-3</v>
      </c>
      <c r="BD259" s="178">
        <f>ABS(Cálculos!AN260-Cálculos!AN259)</f>
        <v>2.8236960331148864E-3</v>
      </c>
      <c r="BE259" s="178">
        <f>ABS(Cálculos!BP260-Cálculos!BP259)</f>
        <v>3.1401092945007592E-3</v>
      </c>
      <c r="BF259" s="154"/>
    </row>
    <row r="260" spans="25:58" x14ac:dyDescent="0.35">
      <c r="Y260" s="155"/>
      <c r="Z260" s="74">
        <f>(Cálculos!C261-0.44)/(MAX(Cálculos!C:C)+0.12)*100</f>
        <v>34.86550156138717</v>
      </c>
      <c r="AA260" s="156"/>
      <c r="AB260" s="170">
        <f>Cálculos!L521</f>
        <v>0.87648187903033381</v>
      </c>
      <c r="AC260" s="156"/>
      <c r="AD260" s="170">
        <f>Cálculos!AN152</f>
        <v>0.87389895153319463</v>
      </c>
      <c r="AE260" s="156"/>
      <c r="AF260" s="170">
        <f>Cálculos!BP542</f>
        <v>0.89911086850293787</v>
      </c>
      <c r="AG260" s="156"/>
      <c r="AH260" s="170">
        <f>Cálculos!N127</f>
        <v>0</v>
      </c>
      <c r="AI260" s="156"/>
      <c r="AJ260" s="170">
        <f>Cálculos!AP242</f>
        <v>0</v>
      </c>
      <c r="AK260" s="156"/>
      <c r="AL260" s="170">
        <f>Cálculos!BR250</f>
        <v>0</v>
      </c>
      <c r="AM260" s="154"/>
      <c r="BA260" s="155"/>
      <c r="BB260" s="74">
        <v>255</v>
      </c>
      <c r="BC260" s="178">
        <f>ABS(Cálculos!L261-Cálculos!L260)</f>
        <v>2.8670294856482093E-3</v>
      </c>
      <c r="BD260" s="178">
        <f>ABS(Cálculos!AN261-Cálculos!AN260)</f>
        <v>2.8051029846625775E-3</v>
      </c>
      <c r="BE260" s="178">
        <f>ABS(Cálculos!BP261-Cálculos!BP260)</f>
        <v>3.12526040267469E-3</v>
      </c>
      <c r="BF260" s="154"/>
    </row>
    <row r="261" spans="25:58" x14ac:dyDescent="0.35">
      <c r="Y261" s="155"/>
      <c r="Z261" s="74">
        <f>(Cálculos!C262-0.44)/(MAX(Cálculos!C:C)+0.12)*100</f>
        <v>35.002465348161948</v>
      </c>
      <c r="AA261" s="156"/>
      <c r="AB261" s="170">
        <f>Cálculos!L538</f>
        <v>0.87550501633250588</v>
      </c>
      <c r="AC261" s="156"/>
      <c r="AD261" s="170">
        <f>Cálculos!AN172</f>
        <v>0.87357382481302692</v>
      </c>
      <c r="AE261" s="156"/>
      <c r="AF261" s="170">
        <f>Cálculos!BP156</f>
        <v>0.8973099423349985</v>
      </c>
      <c r="AG261" s="156"/>
      <c r="AH261" s="170">
        <f>Cálculos!N128</f>
        <v>0</v>
      </c>
      <c r="AI261" s="156"/>
      <c r="AJ261" s="170">
        <f>Cálculos!AP243</f>
        <v>0</v>
      </c>
      <c r="AK261" s="156"/>
      <c r="AL261" s="170">
        <f>Cálculos!BR251</f>
        <v>0</v>
      </c>
      <c r="AM261" s="154"/>
      <c r="BA261" s="155"/>
      <c r="BB261" s="74">
        <v>256</v>
      </c>
      <c r="BC261" s="178">
        <f>ABS(Cálculos!L262-Cálculos!L261)</f>
        <v>2.8472254663939323E-3</v>
      </c>
      <c r="BD261" s="178">
        <f>ABS(Cálculos!AN262-Cálculos!AN261)</f>
        <v>2.7866296697431348E-3</v>
      </c>
      <c r="BE261" s="178">
        <f>ABS(Cálculos!BP262-Cálculos!BP261)</f>
        <v>3.1103795461118189E-3</v>
      </c>
      <c r="BF261" s="154"/>
    </row>
    <row r="262" spans="25:58" x14ac:dyDescent="0.35">
      <c r="Y262" s="155"/>
      <c r="Z262" s="74">
        <f>(Cálculos!C263-0.44)/(MAX(Cálculos!C:C)+0.12)*100</f>
        <v>35.139429134936719</v>
      </c>
      <c r="AA262" s="156"/>
      <c r="AB262" s="170">
        <f>Cálculos!L406</f>
        <v>0.87485839556752598</v>
      </c>
      <c r="AC262" s="156"/>
      <c r="AD262" s="170">
        <f>Cálculos!AN396</f>
        <v>0.87354304761571522</v>
      </c>
      <c r="AE262" s="156"/>
      <c r="AF262" s="170">
        <f>Cálculos!BP406</f>
        <v>0.8971160929265114</v>
      </c>
      <c r="AG262" s="156"/>
      <c r="AH262" s="170">
        <f>Cálculos!N129</f>
        <v>0</v>
      </c>
      <c r="AI262" s="156"/>
      <c r="AJ262" s="170">
        <f>Cálculos!AP244</f>
        <v>0</v>
      </c>
      <c r="AK262" s="156"/>
      <c r="AL262" s="170">
        <f>Cálculos!BR252</f>
        <v>0</v>
      </c>
      <c r="AM262" s="154"/>
      <c r="BA262" s="155"/>
      <c r="BB262" s="74">
        <v>257</v>
      </c>
      <c r="BC262" s="178">
        <f>ABS(Cálculos!L263-Cálculos!L262)</f>
        <v>2.8275582434930668E-3</v>
      </c>
      <c r="BD262" s="178">
        <f>ABS(Cálculos!AN263-Cálculos!AN262)</f>
        <v>2.7682766679520965E-3</v>
      </c>
      <c r="BE262" s="178">
        <f>ABS(Cálculos!BP263-Cálculos!BP262)</f>
        <v>3.0954791103616208E-3</v>
      </c>
      <c r="BF262" s="154"/>
    </row>
    <row r="263" spans="25:58" x14ac:dyDescent="0.35">
      <c r="Y263" s="155"/>
      <c r="Z263" s="74">
        <f>(Cálculos!C264-0.44)/(MAX(Cálculos!C:C)+0.12)*100</f>
        <v>35.276392921711498</v>
      </c>
      <c r="AA263" s="156"/>
      <c r="AB263" s="170">
        <f>Cálculos!L149</f>
        <v>0.87200000818050571</v>
      </c>
      <c r="AC263" s="156"/>
      <c r="AD263" s="170">
        <f>Cálculos!AN153</f>
        <v>0.86821237612895452</v>
      </c>
      <c r="AE263" s="156"/>
      <c r="AF263" s="170">
        <f>Cálculos!BP574</f>
        <v>0.89657995534392221</v>
      </c>
      <c r="AG263" s="156"/>
      <c r="AH263" s="170">
        <f>Cálculos!N130</f>
        <v>0</v>
      </c>
      <c r="AI263" s="156"/>
      <c r="AJ263" s="170">
        <f>Cálculos!AP245</f>
        <v>0</v>
      </c>
      <c r="AK263" s="156"/>
      <c r="AL263" s="170">
        <f>Cálculos!BR253</f>
        <v>0</v>
      </c>
      <c r="AM263" s="154"/>
      <c r="BA263" s="155"/>
      <c r="BB263" s="74">
        <v>258</v>
      </c>
      <c r="BC263" s="178">
        <f>ABS(Cálculos!L264-Cálculos!L263)</f>
        <v>2.8080268720240276E-3</v>
      </c>
      <c r="BD263" s="178">
        <f>ABS(Cálculos!AN264-Cálculos!AN263)</f>
        <v>2.7500508908016585E-3</v>
      </c>
      <c r="BE263" s="178">
        <f>ABS(Cálculos!BP264-Cálculos!BP263)</f>
        <v>3.0806167125953521E-3</v>
      </c>
      <c r="BF263" s="154"/>
    </row>
    <row r="264" spans="25:58" x14ac:dyDescent="0.35">
      <c r="Y264" s="155"/>
      <c r="Z264" s="74">
        <f>(Cálculos!C265-0.44)/(MAX(Cálculos!C:C)+0.12)*100</f>
        <v>35.413356708486276</v>
      </c>
      <c r="AA264" s="156"/>
      <c r="AB264" s="170">
        <f>Cálculos!L522</f>
        <v>0.87042757645148805</v>
      </c>
      <c r="AC264" s="156"/>
      <c r="AD264" s="170">
        <f>Cálculos!AN404</f>
        <v>0.86569526346523862</v>
      </c>
      <c r="AE264" s="156"/>
      <c r="AF264" s="170">
        <f>Cálculos!BP405</f>
        <v>0.89429049546855566</v>
      </c>
      <c r="AG264" s="156"/>
      <c r="AH264" s="170">
        <f>Cálculos!N131</f>
        <v>0</v>
      </c>
      <c r="AI264" s="156"/>
      <c r="AJ264" s="170">
        <f>Cálculos!AP246</f>
        <v>0</v>
      </c>
      <c r="AK264" s="156"/>
      <c r="AL264" s="170">
        <f>Cálculos!BR254</f>
        <v>0</v>
      </c>
      <c r="AM264" s="154"/>
      <c r="BA264" s="155"/>
      <c r="BB264" s="74">
        <v>259</v>
      </c>
      <c r="BC264" s="178">
        <f>ABS(Cálculos!L265-Cálculos!L264)</f>
        <v>2.7886304135926743E-3</v>
      </c>
      <c r="BD264" s="178">
        <f>ABS(Cálculos!AN265-Cálculos!AN264)</f>
        <v>2.7319582875513504E-3</v>
      </c>
      <c r="BE264" s="178">
        <f>ABS(Cálculos!BP265-Cálculos!BP264)</f>
        <v>3.0658404566071829E-3</v>
      </c>
      <c r="BF264" s="154"/>
    </row>
    <row r="265" spans="25:58" x14ac:dyDescent="0.35">
      <c r="Y265" s="155"/>
      <c r="Z265" s="74">
        <f>(Cálculos!C266-0.44)/(MAX(Cálculos!C:C)+0.12)*100</f>
        <v>35.550320495261047</v>
      </c>
      <c r="AA265" s="156"/>
      <c r="AB265" s="170">
        <f>Cálculos!L171</f>
        <v>0.86728095491502499</v>
      </c>
      <c r="AC265" s="156"/>
      <c r="AD265" s="170">
        <f>Cálculos!AN410</f>
        <v>0.86536713166878987</v>
      </c>
      <c r="AE265" s="156"/>
      <c r="AF265" s="170">
        <f>Cálculos!BP157</f>
        <v>0.89192888860752961</v>
      </c>
      <c r="AG265" s="156"/>
      <c r="AH265" s="170">
        <f>Cálculos!N132</f>
        <v>0</v>
      </c>
      <c r="AI265" s="156"/>
      <c r="AJ265" s="170">
        <f>Cálculos!AP247</f>
        <v>0</v>
      </c>
      <c r="AK265" s="156"/>
      <c r="AL265" s="170">
        <f>Cálculos!BR255</f>
        <v>0</v>
      </c>
      <c r="AM265" s="154"/>
      <c r="BA265" s="155"/>
      <c r="BB265" s="74">
        <v>260</v>
      </c>
      <c r="BC265" s="178">
        <f>ABS(Cálculos!L266-Cálculos!L265)</f>
        <v>2.7693679362863488E-3</v>
      </c>
      <c r="BD265" s="178">
        <f>ABS(Cálculos!AN266-Cálculos!AN265)</f>
        <v>2.7139847423053309E-3</v>
      </c>
      <c r="BE265" s="178">
        <f>ABS(Cálculos!BP266-Cálculos!BP265)</f>
        <v>3.0510545452875903E-3</v>
      </c>
      <c r="BF265" s="154"/>
    </row>
    <row r="266" spans="25:58" x14ac:dyDescent="0.35">
      <c r="Y266" s="155"/>
      <c r="Z266" s="74">
        <f>(Cálculos!C267-0.44)/(MAX(Cálculos!C:C)+0.12)*100</f>
        <v>35.687284282035833</v>
      </c>
      <c r="AA266" s="156"/>
      <c r="AB266" s="170">
        <f>Cálculos!L150</f>
        <v>0.86597661645570567</v>
      </c>
      <c r="AC266" s="156"/>
      <c r="AD266" s="170">
        <f>Cálculos!AN541</f>
        <v>0.86459231806393999</v>
      </c>
      <c r="AE266" s="156"/>
      <c r="AF266" s="170">
        <f>Cálculos!BP575</f>
        <v>0.88980316245924851</v>
      </c>
      <c r="AG266" s="156"/>
      <c r="AH266" s="170">
        <f>Cálculos!N133</f>
        <v>0</v>
      </c>
      <c r="AI266" s="156"/>
      <c r="AJ266" s="170">
        <f>Cálculos!AP248</f>
        <v>0</v>
      </c>
      <c r="AK266" s="156"/>
      <c r="AL266" s="170">
        <f>Cálculos!BR256</f>
        <v>0</v>
      </c>
      <c r="AM266" s="154"/>
      <c r="BA266" s="155"/>
      <c r="BB266" s="74">
        <v>261</v>
      </c>
      <c r="BC266" s="178">
        <f>ABS(Cálculos!L267-Cálculos!L266)</f>
        <v>2.7502385146299102E-3</v>
      </c>
      <c r="BD266" s="178">
        <f>ABS(Cálculos!AN267-Cálculos!AN266)</f>
        <v>2.6959712834125349E-3</v>
      </c>
      <c r="BE266" s="178">
        <f>ABS(Cálculos!BP267-Cálculos!BP266)</f>
        <v>3.0351599185119982E-3</v>
      </c>
      <c r="BF266" s="154"/>
    </row>
    <row r="267" spans="25:58" x14ac:dyDescent="0.35">
      <c r="Y267" s="155"/>
      <c r="Z267" s="74">
        <f>(Cálculos!C268-0.44)/(MAX(Cálculos!C:C)+0.12)*100</f>
        <v>35.824248068810604</v>
      </c>
      <c r="AA267" s="156"/>
      <c r="AB267" s="170">
        <f>Cálculos!L523</f>
        <v>0.86441509399533245</v>
      </c>
      <c r="AC267" s="156"/>
      <c r="AD267" s="170">
        <f>Cálculos!AN154</f>
        <v>0.86256416416815818</v>
      </c>
      <c r="AE267" s="156"/>
      <c r="AF267" s="170">
        <f>Cálculos!BP174</f>
        <v>0.88798879814638454</v>
      </c>
      <c r="AG267" s="156"/>
      <c r="AH267" s="170">
        <f>Cálculos!N134</f>
        <v>0</v>
      </c>
      <c r="AI267" s="156"/>
      <c r="AJ267" s="170">
        <f>Cálculos!AP249</f>
        <v>0</v>
      </c>
      <c r="AK267" s="156"/>
      <c r="AL267" s="170">
        <f>Cálculos!BR257</f>
        <v>0</v>
      </c>
      <c r="AM267" s="154"/>
      <c r="BA267" s="155"/>
      <c r="BB267" s="74">
        <v>262</v>
      </c>
      <c r="BC267" s="178">
        <f>ABS(Cálculos!L268-Cálculos!L267)</f>
        <v>2.7312412295408817E-3</v>
      </c>
      <c r="BD267" s="178">
        <f>ABS(Cálculos!AN268-Cálculos!AN267)</f>
        <v>2.678081465809834E-3</v>
      </c>
      <c r="BE267" s="178">
        <f>ABS(Cálculos!BP268-Cálculos!BP267)</f>
        <v>3.01932455317655E-3</v>
      </c>
      <c r="BF267" s="154"/>
    </row>
    <row r="268" spans="25:58" x14ac:dyDescent="0.35">
      <c r="Y268" s="155"/>
      <c r="Z268" s="74">
        <f>(Cálculos!C269-0.44)/(MAX(Cálculos!C:C)+0.12)*100</f>
        <v>35.961211855585383</v>
      </c>
      <c r="AA268" s="156"/>
      <c r="AB268" s="170">
        <f>Cálculos!L48</f>
        <v>0.86417251521961913</v>
      </c>
      <c r="AC268" s="156"/>
      <c r="AD268" s="170">
        <f>Cálculos!AN573</f>
        <v>0.86011051012386552</v>
      </c>
      <c r="AE268" s="156"/>
      <c r="AF268" s="170">
        <f>Cálculos!BP158</f>
        <v>0.8865756717075518</v>
      </c>
      <c r="AG268" s="156"/>
      <c r="AH268" s="170">
        <f>Cálculos!N135</f>
        <v>0</v>
      </c>
      <c r="AI268" s="156"/>
      <c r="AJ268" s="170">
        <f>Cálculos!AP250</f>
        <v>0</v>
      </c>
      <c r="AK268" s="156"/>
      <c r="AL268" s="170">
        <f>Cálculos!BR258</f>
        <v>0</v>
      </c>
      <c r="AM268" s="154"/>
      <c r="BA268" s="155"/>
      <c r="BB268" s="74">
        <v>263</v>
      </c>
      <c r="BC268" s="178">
        <f>ABS(Cálculos!L269-Cálculos!L268)</f>
        <v>2.7123751682852637E-3</v>
      </c>
      <c r="BD268" s="178">
        <f>ABS(Cálculos!AN269-Cálculos!AN268)</f>
        <v>2.6603144354611641E-3</v>
      </c>
      <c r="BE268" s="178">
        <f>ABS(Cálculos!BP269-Cálculos!BP268)</f>
        <v>3.0035480587960461E-3</v>
      </c>
      <c r="BF268" s="154"/>
    </row>
    <row r="269" spans="25:58" x14ac:dyDescent="0.35">
      <c r="Y269" s="155"/>
      <c r="Z269" s="74">
        <f>(Cálculos!C270-0.44)/(MAX(Cálculos!C:C)+0.12)*100</f>
        <v>36.098175642360161</v>
      </c>
      <c r="AA269" s="156"/>
      <c r="AB269" s="170">
        <f>Cálculos!L409</f>
        <v>0.86050469549594566</v>
      </c>
      <c r="AC269" s="156"/>
      <c r="AD269" s="170">
        <f>Cálculos!AN48</f>
        <v>0.85978432514249259</v>
      </c>
      <c r="AE269" s="156"/>
      <c r="AF269" s="170">
        <f>Cálculos!BP409</f>
        <v>0.88633164574940571</v>
      </c>
      <c r="AG269" s="156"/>
      <c r="AH269" s="170">
        <f>Cálculos!N136</f>
        <v>0</v>
      </c>
      <c r="AI269" s="156"/>
      <c r="AJ269" s="170">
        <f>Cálculos!AP251</f>
        <v>0</v>
      </c>
      <c r="AK269" s="156"/>
      <c r="AL269" s="170">
        <f>Cálculos!BR259</f>
        <v>0</v>
      </c>
      <c r="AM269" s="154"/>
      <c r="BA269" s="155"/>
      <c r="BB269" s="74">
        <v>264</v>
      </c>
      <c r="BC269" s="178">
        <f>ABS(Cálculos!L270-Cálculos!L269)</f>
        <v>2.6936394244338469E-3</v>
      </c>
      <c r="BD269" s="178">
        <f>ABS(Cálculos!AN270-Cálculos!AN269)</f>
        <v>2.6428321767197338E-3</v>
      </c>
      <c r="BE269" s="178">
        <f>ABS(Cálculos!BP270-Cálculos!BP269)</f>
        <v>2.9889275465017073E-3</v>
      </c>
      <c r="BF269" s="154"/>
    </row>
    <row r="270" spans="25:58" x14ac:dyDescent="0.35">
      <c r="Y270" s="155"/>
      <c r="Z270" s="74">
        <f>(Cálculos!C271-0.44)/(MAX(Cálculos!C:C)+0.12)*100</f>
        <v>36.235139429134939</v>
      </c>
      <c r="AA270" s="156"/>
      <c r="AB270" s="170">
        <f>Cálculos!L151</f>
        <v>0.85999487014479403</v>
      </c>
      <c r="AC270" s="156"/>
      <c r="AD270" s="170">
        <f>Cálculos!AN173</f>
        <v>0.85769716322539014</v>
      </c>
      <c r="AE270" s="156"/>
      <c r="AF270" s="170">
        <f>Cálculos!BP543</f>
        <v>0.8845059689631144</v>
      </c>
      <c r="AG270" s="156"/>
      <c r="AH270" s="170">
        <f>Cálculos!N137</f>
        <v>0</v>
      </c>
      <c r="AI270" s="156"/>
      <c r="AJ270" s="170">
        <f>Cálculos!AP252</f>
        <v>0</v>
      </c>
      <c r="AK270" s="156"/>
      <c r="AL270" s="170">
        <f>Cálculos!BR260</f>
        <v>0</v>
      </c>
      <c r="AM270" s="154"/>
      <c r="BA270" s="155"/>
      <c r="BB270" s="74">
        <v>265</v>
      </c>
      <c r="BC270" s="178">
        <f>ABS(Cálculos!L271-Cálculos!L270)</f>
        <v>2.6750330978186354E-3</v>
      </c>
      <c r="BD270" s="178">
        <f>ABS(Cálculos!AN271-Cálculos!AN270)</f>
        <v>2.6254735491494929E-3</v>
      </c>
      <c r="BE270" s="178">
        <f>ABS(Cálculos!BP271-Cálculos!BP270)</f>
        <v>2.9743574541636342E-3</v>
      </c>
      <c r="BF270" s="154"/>
    </row>
    <row r="271" spans="25:58" x14ac:dyDescent="0.35">
      <c r="Y271" s="155"/>
      <c r="Z271" s="74">
        <f>(Cálculos!C272-0.44)/(MAX(Cálculos!C:C)+0.12)*100</f>
        <v>36.372103215909711</v>
      </c>
      <c r="AA271" s="156"/>
      <c r="AB271" s="170">
        <f>Cálculos!L539</f>
        <v>0.85927547185412811</v>
      </c>
      <c r="AC271" s="156"/>
      <c r="AD271" s="170">
        <f>Cálculos!AN155</f>
        <v>0.85695405209132169</v>
      </c>
      <c r="AE271" s="156"/>
      <c r="AF271" s="170">
        <f>Cálculos!BP403</f>
        <v>0.88169952007441577</v>
      </c>
      <c r="AG271" s="156"/>
      <c r="AH271" s="170">
        <f>Cálculos!N138</f>
        <v>0</v>
      </c>
      <c r="AI271" s="156"/>
      <c r="AJ271" s="170">
        <f>Cálculos!AP253</f>
        <v>0</v>
      </c>
      <c r="AK271" s="156"/>
      <c r="AL271" s="170">
        <f>Cálculos!BR261</f>
        <v>0</v>
      </c>
      <c r="AM271" s="154"/>
      <c r="BA271" s="155"/>
      <c r="BB271" s="74">
        <v>266</v>
      </c>
      <c r="BC271" s="178">
        <f>ABS(Cálculos!L272-Cálculos!L271)</f>
        <v>2.6565552944893267E-3</v>
      </c>
      <c r="BD271" s="178">
        <f>ABS(Cálculos!AN272-Cálculos!AN271)</f>
        <v>2.6082381958301148E-3</v>
      </c>
      <c r="BE271" s="178">
        <f>ABS(Cálculos!BP272-Cálculos!BP271)</f>
        <v>2.9598396740870836E-3</v>
      </c>
      <c r="BF271" s="154"/>
    </row>
    <row r="272" spans="25:58" x14ac:dyDescent="0.35">
      <c r="Y272" s="155"/>
      <c r="Z272" s="74">
        <f>(Cálculos!C273-0.44)/(MAX(Cálculos!C:C)+0.12)*100</f>
        <v>36.509067002684489</v>
      </c>
      <c r="AA272" s="156"/>
      <c r="AB272" s="170">
        <f>Cálculos!L524</f>
        <v>0.8584441427791577</v>
      </c>
      <c r="AC272" s="156"/>
      <c r="AD272" s="170">
        <f>Cálculos!AN574</f>
        <v>0.85455482482754874</v>
      </c>
      <c r="AE272" s="156"/>
      <c r="AF272" s="170">
        <f>Cálculos!BP159</f>
        <v>0.88125015010454277</v>
      </c>
      <c r="AG272" s="156"/>
      <c r="AH272" s="170">
        <f>Cálculos!N139</f>
        <v>0</v>
      </c>
      <c r="AI272" s="156"/>
      <c r="AJ272" s="170">
        <f>Cálculos!AP254</f>
        <v>0</v>
      </c>
      <c r="AK272" s="156"/>
      <c r="AL272" s="170">
        <f>Cálculos!BR262</f>
        <v>0</v>
      </c>
      <c r="AM272" s="154"/>
      <c r="BA272" s="155"/>
      <c r="BB272" s="74">
        <v>267</v>
      </c>
      <c r="BC272" s="178">
        <f>ABS(Cálculos!L273-Cálculos!L272)</f>
        <v>2.6382051266709006E-3</v>
      </c>
      <c r="BD272" s="178">
        <f>ABS(Cálculos!AN273-Cálculos!AN272)</f>
        <v>2.5911352206240412E-3</v>
      </c>
      <c r="BE272" s="178">
        <f>ABS(Cálculos!BP273-Cálculos!BP272)</f>
        <v>2.9454371854356065E-3</v>
      </c>
      <c r="BF272" s="154"/>
    </row>
    <row r="273" spans="25:58" x14ac:dyDescent="0.35">
      <c r="Y273" s="155"/>
      <c r="Z273" s="74">
        <f>(Cálculos!C274-0.44)/(MAX(Cálculos!C:C)+0.12)*100</f>
        <v>36.646030789459267</v>
      </c>
      <c r="AA273" s="156"/>
      <c r="AB273" s="170">
        <f>Cálculos!L152</f>
        <v>0.85405445000115021</v>
      </c>
      <c r="AC273" s="156"/>
      <c r="AD273" s="170">
        <f>Cálculos!AN393</f>
        <v>0.85169500435209355</v>
      </c>
      <c r="AE273" s="156"/>
      <c r="AF273" s="170">
        <f>Cálculos!BP407</f>
        <v>0.87761216808837172</v>
      </c>
      <c r="AG273" s="156"/>
      <c r="AH273" s="170">
        <f>Cálculos!N140</f>
        <v>0</v>
      </c>
      <c r="AI273" s="156"/>
      <c r="AJ273" s="170">
        <f>Cálculos!AP255</f>
        <v>0</v>
      </c>
      <c r="AK273" s="156"/>
      <c r="AL273" s="170">
        <f>Cálculos!BR263</f>
        <v>0</v>
      </c>
      <c r="AM273" s="154"/>
      <c r="BA273" s="155"/>
      <c r="BB273" s="74">
        <v>268</v>
      </c>
      <c r="BC273" s="178">
        <f>ABS(Cálculos!L274-Cálculos!L273)</f>
        <v>2.6199817127203762E-3</v>
      </c>
      <c r="BD273" s="178">
        <f>ABS(Cálculos!AN274-Cálculos!AN273)</f>
        <v>2.5741332865414912E-3</v>
      </c>
      <c r="BE273" s="178">
        <f>ABS(Cálculos!BP274-Cálculos!BP273)</f>
        <v>2.9309510971222141E-3</v>
      </c>
      <c r="BF273" s="154"/>
    </row>
    <row r="274" spans="25:58" x14ac:dyDescent="0.35">
      <c r="Y274" s="155"/>
      <c r="Z274" s="74">
        <f>(Cálculos!C275-0.44)/(MAX(Cálculos!C:C)+0.12)*100</f>
        <v>36.782994576234046</v>
      </c>
      <c r="AA274" s="156"/>
      <c r="AB274" s="170">
        <f>Cálculos!L407</f>
        <v>0.85321475349584919</v>
      </c>
      <c r="AC274" s="156"/>
      <c r="AD274" s="170">
        <f>Cálculos!AN156</f>
        <v>0.85138190811246495</v>
      </c>
      <c r="AE274" s="156"/>
      <c r="AF274" s="170">
        <f>Cálculos!BP394</f>
        <v>0.87369190061882618</v>
      </c>
      <c r="AG274" s="156"/>
      <c r="AH274" s="170">
        <f>Cálculos!N141</f>
        <v>0</v>
      </c>
      <c r="AI274" s="156"/>
      <c r="AJ274" s="170">
        <f>Cálculos!AP256</f>
        <v>0</v>
      </c>
      <c r="AK274" s="156"/>
      <c r="AL274" s="170">
        <f>Cálculos!BR264</f>
        <v>0</v>
      </c>
      <c r="AM274" s="154"/>
      <c r="BA274" s="155"/>
      <c r="BB274" s="74">
        <v>269</v>
      </c>
      <c r="BC274" s="178">
        <f>ABS(Cálculos!L275-Cálculos!L274)</f>
        <v>2.60188417708479E-3</v>
      </c>
      <c r="BD274" s="178">
        <f>ABS(Cálculos!AN275-Cálculos!AN274)</f>
        <v>2.5572476430361091E-3</v>
      </c>
      <c r="BE274" s="178">
        <f>ABS(Cálculos!BP275-Cálculos!BP274)</f>
        <v>2.9164865654613958E-3</v>
      </c>
      <c r="BF274" s="154"/>
    </row>
    <row r="275" spans="25:58" x14ac:dyDescent="0.35">
      <c r="Y275" s="155"/>
      <c r="Z275" s="74">
        <f>(Cálculos!C276-0.44)/(MAX(Cálculos!C:C)+0.12)*100</f>
        <v>36.919958363008817</v>
      </c>
      <c r="AA275" s="156"/>
      <c r="AB275" s="170">
        <f>Cálculos!L395</f>
        <v>0.85186507753740226</v>
      </c>
      <c r="AC275" s="156"/>
      <c r="AD275" s="170">
        <f>Cálculos!AN397</f>
        <v>0.84955132452209003</v>
      </c>
      <c r="AE275" s="156"/>
      <c r="AF275" s="170">
        <f>Cálculos!BP175</f>
        <v>0.87320026644512938</v>
      </c>
      <c r="AG275" s="156"/>
      <c r="AH275" s="170">
        <f>Cálculos!N142</f>
        <v>0</v>
      </c>
      <c r="AI275" s="156"/>
      <c r="AJ275" s="170">
        <f>Cálculos!AP257</f>
        <v>0</v>
      </c>
      <c r="AK275" s="156"/>
      <c r="AL275" s="170">
        <f>Cálculos!BR265</f>
        <v>0</v>
      </c>
      <c r="AM275" s="154"/>
      <c r="BA275" s="155"/>
      <c r="BB275" s="74">
        <v>270</v>
      </c>
      <c r="BC275" s="178">
        <f>ABS(Cálculos!L276-Cálculos!L275)</f>
        <v>2.5839116502593407E-3</v>
      </c>
      <c r="BD275" s="178">
        <f>ABS(Cálculos!AN276-Cálculos!AN275)</f>
        <v>2.540480984944804E-3</v>
      </c>
      <c r="BE275" s="178">
        <f>ABS(Cálculos!BP276-Cálculos!BP275)</f>
        <v>2.9020651482032367E-3</v>
      </c>
      <c r="BF275" s="154"/>
    </row>
    <row r="276" spans="25:58" x14ac:dyDescent="0.35">
      <c r="Y276" s="155"/>
      <c r="Z276" s="74">
        <f>(Cálculos!C277-0.44)/(MAX(Cálculos!C:C)+0.12)*100</f>
        <v>37.056922149783603</v>
      </c>
      <c r="AA276" s="156"/>
      <c r="AB276" s="170">
        <f>Cálculos!L172</f>
        <v>0.85103970335821877</v>
      </c>
      <c r="AC276" s="156"/>
      <c r="AD276" s="170">
        <f>Cálculos!AN542</f>
        <v>0.84930652907294513</v>
      </c>
      <c r="AE276" s="156"/>
      <c r="AF276" s="170">
        <f>Cálculos!BP576</f>
        <v>0.87298587647783621</v>
      </c>
      <c r="AG276" s="156"/>
      <c r="AH276" s="170">
        <f>Cálculos!N143</f>
        <v>0</v>
      </c>
      <c r="AI276" s="156"/>
      <c r="AJ276" s="170">
        <f>Cálculos!AP258</f>
        <v>0</v>
      </c>
      <c r="AK276" s="156"/>
      <c r="AL276" s="170">
        <f>Cálculos!BR266</f>
        <v>0</v>
      </c>
      <c r="AM276" s="154"/>
      <c r="BA276" s="155"/>
      <c r="BB276" s="74">
        <v>271</v>
      </c>
      <c r="BC276" s="178">
        <f>ABS(Cálculos!L277-Cálculos!L276)</f>
        <v>2.5660632687448115E-3</v>
      </c>
      <c r="BD276" s="178">
        <f>ABS(Cálculos!AN277-Cálculos!AN276)</f>
        <v>2.5238289648481516E-3</v>
      </c>
      <c r="BE276" s="178">
        <f>ABS(Cálculos!BP277-Cálculos!BP276)</f>
        <v>2.8876641128714464E-3</v>
      </c>
      <c r="BF276" s="154"/>
    </row>
    <row r="277" spans="25:58" x14ac:dyDescent="0.35">
      <c r="Y277" s="155"/>
      <c r="Z277" s="74">
        <f>(Cálculos!C278-0.44)/(MAX(Cálculos!C:C)+0.12)*100</f>
        <v>37.193885936558374</v>
      </c>
      <c r="AA277" s="156"/>
      <c r="AB277" s="170">
        <f>Cálculos!L153</f>
        <v>0.84815506468271995</v>
      </c>
      <c r="AC277" s="156"/>
      <c r="AD277" s="170">
        <f>Cálculos!AN575</f>
        <v>0.84768857268790043</v>
      </c>
      <c r="AE277" s="156"/>
      <c r="AF277" s="170">
        <f>Cálculos!BP544</f>
        <v>0.87008300751252876</v>
      </c>
      <c r="AG277" s="156"/>
      <c r="AH277" s="170">
        <f>Cálculos!N144</f>
        <v>0</v>
      </c>
      <c r="AI277" s="156"/>
      <c r="AJ277" s="170">
        <f>Cálculos!AP259</f>
        <v>0</v>
      </c>
      <c r="AK277" s="156"/>
      <c r="AL277" s="170">
        <f>Cálculos!BR267</f>
        <v>0</v>
      </c>
      <c r="AM277" s="154"/>
      <c r="BA277" s="155"/>
      <c r="BB277" s="74">
        <v>272</v>
      </c>
      <c r="BC277" s="178">
        <f>ABS(Cálculos!L278-Cálculos!L277)</f>
        <v>2.5483381750071032E-3</v>
      </c>
      <c r="BD277" s="178">
        <f>ABS(Cálculos!AN278-Cálculos!AN277)</f>
        <v>2.5072912796597624E-3</v>
      </c>
      <c r="BE277" s="178">
        <f>ABS(Cálculos!BP278-Cálculos!BP277)</f>
        <v>2.8732862890203936E-3</v>
      </c>
      <c r="BF277" s="154"/>
    </row>
    <row r="278" spans="25:58" x14ac:dyDescent="0.35">
      <c r="Y278" s="155"/>
      <c r="Z278" s="74">
        <f>(Cálculos!C279-0.44)/(MAX(Cálculos!C:C)+0.12)*100</f>
        <v>37.330849723333145</v>
      </c>
      <c r="AA278" s="156"/>
      <c r="AB278" s="170">
        <f>Cálculos!L396</f>
        <v>0.84618063956745271</v>
      </c>
      <c r="AC278" s="156"/>
      <c r="AD278" s="170">
        <f>Cálculos!AN157</f>
        <v>0.84584747075439426</v>
      </c>
      <c r="AE278" s="156"/>
      <c r="AF278" s="170">
        <f>Cálculos!BP49</f>
        <v>0.86751035181304981</v>
      </c>
      <c r="AG278" s="156"/>
      <c r="AH278" s="170">
        <f>Cálculos!N145</f>
        <v>0</v>
      </c>
      <c r="AI278" s="156"/>
      <c r="AJ278" s="170">
        <f>Cálculos!AP260</f>
        <v>0</v>
      </c>
      <c r="AK278" s="156"/>
      <c r="AL278" s="170">
        <f>Cálculos!BR268</f>
        <v>0</v>
      </c>
      <c r="AM278" s="154"/>
      <c r="BA278" s="155"/>
      <c r="BB278" s="74">
        <v>273</v>
      </c>
      <c r="BC278" s="178">
        <f>ABS(Cálculos!L279-Cálculos!L278)</f>
        <v>2.530735517435323E-3</v>
      </c>
      <c r="BD278" s="178">
        <f>ABS(Cálculos!AN279-Cálculos!AN278)</f>
        <v>2.490869143834229E-3</v>
      </c>
      <c r="BE278" s="178">
        <f>ABS(Cálculos!BP279-Cálculos!BP278)</f>
        <v>2.8589432821069516E-3</v>
      </c>
      <c r="BF278" s="154"/>
    </row>
    <row r="279" spans="25:58" x14ac:dyDescent="0.35">
      <c r="Y279" s="155"/>
      <c r="Z279" s="74">
        <f>(Cálculos!C280-0.44)/(MAX(Cálculos!C:C)+0.12)*100</f>
        <v>37.467813510107931</v>
      </c>
      <c r="AA279" s="156"/>
      <c r="AB279" s="170">
        <f>Cálculos!L540</f>
        <v>0.84329439598656741</v>
      </c>
      <c r="AC279" s="156"/>
      <c r="AD279" s="170">
        <f>Cálculos!AN174</f>
        <v>0.84209376236057398</v>
      </c>
      <c r="AE279" s="156"/>
      <c r="AF279" s="170">
        <f>Cálculos!BP395</f>
        <v>0.86561354829297477</v>
      </c>
      <c r="AG279" s="156"/>
      <c r="AH279" s="170">
        <f>Cálculos!N146</f>
        <v>0</v>
      </c>
      <c r="AI279" s="156"/>
      <c r="AJ279" s="170">
        <f>Cálculos!AP261</f>
        <v>0</v>
      </c>
      <c r="AK279" s="156"/>
      <c r="AL279" s="170">
        <f>Cálculos!BR269</f>
        <v>0</v>
      </c>
      <c r="AM279" s="154"/>
      <c r="BA279" s="155"/>
      <c r="BB279" s="74">
        <v>274</v>
      </c>
      <c r="BC279" s="178">
        <f>ABS(Cálculos!L280-Cálculos!L279)</f>
        <v>2.5132544503009835E-3</v>
      </c>
      <c r="BD279" s="178">
        <f>ABS(Cálculos!AN280-Cálculos!AN279)</f>
        <v>2.4745496191523331E-3</v>
      </c>
      <c r="BE279" s="178">
        <f>ABS(Cálculos!BP280-Cálculos!BP279)</f>
        <v>2.8445635534468106E-3</v>
      </c>
      <c r="BF279" s="154"/>
    </row>
    <row r="280" spans="25:58" x14ac:dyDescent="0.35">
      <c r="Y280" s="155"/>
      <c r="Z280" s="74">
        <f>(Cálculos!C281-0.44)/(MAX(Cálculos!C:C)+0.12)*100</f>
        <v>37.604777296882702</v>
      </c>
      <c r="AA280" s="156"/>
      <c r="AB280" s="170">
        <f>Cálculos!L154</f>
        <v>0.84229642964595819</v>
      </c>
      <c r="AC280" s="156"/>
      <c r="AD280" s="170">
        <f>Cálculos!AN392</f>
        <v>0.84136428488748605</v>
      </c>
      <c r="AE280" s="156"/>
      <c r="AF280" s="170">
        <f>Cálculos!BP410</f>
        <v>0.86436046562930791</v>
      </c>
      <c r="AG280" s="156"/>
      <c r="AH280" s="170">
        <f>Cálculos!N147</f>
        <v>0</v>
      </c>
      <c r="AI280" s="156"/>
      <c r="AJ280" s="170">
        <f>Cálculos!AP262</f>
        <v>0</v>
      </c>
      <c r="AK280" s="156"/>
      <c r="AL280" s="170">
        <f>Cálculos!BR270</f>
        <v>0</v>
      </c>
      <c r="AM280" s="154"/>
      <c r="BA280" s="155"/>
      <c r="BB280" s="74">
        <v>275</v>
      </c>
      <c r="BC280" s="178">
        <f>ABS(Cálculos!L281-Cálculos!L280)</f>
        <v>2.4958941337176466E-3</v>
      </c>
      <c r="BD280" s="178">
        <f>ABS(Cálculos!AN281-Cálculos!AN280)</f>
        <v>2.4583506963477553E-3</v>
      </c>
      <c r="BE280" s="178">
        <f>ABS(Cálculos!BP281-Cálculos!BP280)</f>
        <v>2.8302570676093652E-3</v>
      </c>
      <c r="BF280" s="154"/>
    </row>
    <row r="281" spans="25:58" x14ac:dyDescent="0.35">
      <c r="Y281" s="155"/>
      <c r="Z281" s="74">
        <f>(Cálculos!C282-0.44)/(MAX(Cálculos!C:C)+0.12)*100</f>
        <v>37.74174108365748</v>
      </c>
      <c r="AA281" s="156"/>
      <c r="AB281" s="170">
        <f>Cálculos!L404</f>
        <v>0.83726251105439897</v>
      </c>
      <c r="AC281" s="156"/>
      <c r="AD281" s="170">
        <f>Cálculos!AN158</f>
        <v>0.84035048034606097</v>
      </c>
      <c r="AE281" s="156"/>
      <c r="AF281" s="170">
        <f>Cálculos!BP396</f>
        <v>0.86112002153368206</v>
      </c>
      <c r="AG281" s="156"/>
      <c r="AH281" s="170">
        <f>Cálculos!N148</f>
        <v>0</v>
      </c>
      <c r="AI281" s="156"/>
      <c r="AJ281" s="170">
        <f>Cálculos!AP263</f>
        <v>0</v>
      </c>
      <c r="AK281" s="156"/>
      <c r="AL281" s="170">
        <f>Cálculos!BR271</f>
        <v>0</v>
      </c>
      <c r="AM281" s="154"/>
      <c r="BA281" s="155"/>
      <c r="BB281" s="74">
        <v>276</v>
      </c>
      <c r="BC281" s="178">
        <f>ABS(Cálculos!L282-Cálculos!L281)</f>
        <v>2.4786537336003445E-3</v>
      </c>
      <c r="BD281" s="178">
        <f>ABS(Cálculos!AN282-Cálculos!AN281)</f>
        <v>2.4422710279776161E-3</v>
      </c>
      <c r="BE281" s="178">
        <f>ABS(Cálculos!BP282-Cálculos!BP281)</f>
        <v>2.816018034250134E-3</v>
      </c>
      <c r="BF281" s="154"/>
    </row>
    <row r="282" spans="25:58" x14ac:dyDescent="0.35">
      <c r="Y282" s="155"/>
      <c r="Z282" s="74">
        <f>(Cálculos!C283-0.44)/(MAX(Cálculos!C:C)+0.12)*100</f>
        <v>37.878704870432259</v>
      </c>
      <c r="AA282" s="156"/>
      <c r="AB282" s="170">
        <f>Cálculos!L155</f>
        <v>0.83647826321471963</v>
      </c>
      <c r="AC282" s="156"/>
      <c r="AD282" s="170">
        <f>Cálculos!AN159</f>
        <v>0.83489067900037561</v>
      </c>
      <c r="AE282" s="156"/>
      <c r="AF282" s="170">
        <f>Cálculos!BP404</f>
        <v>0.85971916150597683</v>
      </c>
      <c r="AG282" s="156"/>
      <c r="AH282" s="170">
        <f>Cálculos!N149</f>
        <v>0</v>
      </c>
      <c r="AI282" s="156"/>
      <c r="AJ282" s="170">
        <f>Cálculos!AP264</f>
        <v>0</v>
      </c>
      <c r="AK282" s="156"/>
      <c r="AL282" s="170">
        <f>Cálculos!BR272</f>
        <v>0</v>
      </c>
      <c r="AM282" s="154"/>
      <c r="BA282" s="155"/>
      <c r="BB282" s="74">
        <v>277</v>
      </c>
      <c r="BC282" s="178">
        <f>ABS(Cálculos!L283-Cálculos!L282)</f>
        <v>2.4615324216254453E-3</v>
      </c>
      <c r="BD282" s="178">
        <f>ABS(Cálculos!AN283-Cálculos!AN282)</f>
        <v>2.4263016719070496E-3</v>
      </c>
      <c r="BE282" s="178">
        <f>ABS(Cálculos!BP283-Cálculos!BP282)</f>
        <v>2.8017988022827622E-3</v>
      </c>
      <c r="BF282" s="154"/>
    </row>
    <row r="283" spans="25:58" x14ac:dyDescent="0.35">
      <c r="Y283" s="155"/>
      <c r="Z283" s="74">
        <f>(Cálculos!C284-0.44)/(MAX(Cálculos!C:C)+0.12)*100</f>
        <v>38.015668657207037</v>
      </c>
      <c r="AA283" s="156"/>
      <c r="AB283" s="170">
        <f>Cálculos!L571</f>
        <v>0.83633376801569681</v>
      </c>
      <c r="AC283" s="156"/>
      <c r="AD283" s="170">
        <f>Cálculos!AN543</f>
        <v>0.83419794525720259</v>
      </c>
      <c r="AE283" s="156"/>
      <c r="AF283" s="170">
        <f>Cálculos!BP176</f>
        <v>0.85852810006610725</v>
      </c>
      <c r="AG283" s="156"/>
      <c r="AH283" s="170">
        <f>Cálculos!N150</f>
        <v>0</v>
      </c>
      <c r="AI283" s="156"/>
      <c r="AJ283" s="170">
        <f>Cálculos!AP265</f>
        <v>0</v>
      </c>
      <c r="AK283" s="156"/>
      <c r="AL283" s="170">
        <f>Cálculos!BR273</f>
        <v>0</v>
      </c>
      <c r="AM283" s="154"/>
      <c r="BA283" s="155"/>
      <c r="BB283" s="74">
        <v>278</v>
      </c>
      <c r="BC283" s="178">
        <f>ABS(Cálculos!L284-Cálculos!L283)</f>
        <v>5.1710800426152392E-4</v>
      </c>
      <c r="BD283" s="178">
        <f>ABS(Cálculos!AN284-Cálculos!AN283)</f>
        <v>5.1055405691352584E-4</v>
      </c>
      <c r="BE283" s="178">
        <f>ABS(Cálculos!BP284-Cálculos!BP283)</f>
        <v>9.7031059158836364E-4</v>
      </c>
      <c r="BF283" s="154"/>
    </row>
    <row r="284" spans="25:58" x14ac:dyDescent="0.35">
      <c r="Y284" s="155"/>
      <c r="Z284" s="74">
        <f>(Cálculos!C285-0.44)/(MAX(Cálculos!C:C)+0.12)*100</f>
        <v>38.152632443981808</v>
      </c>
      <c r="AA284" s="156"/>
      <c r="AB284" s="170">
        <f>Cálculos!L410</f>
        <v>0.8362873262502909</v>
      </c>
      <c r="AC284" s="156"/>
      <c r="AD284" s="170">
        <f>Cálculos!AN576</f>
        <v>0.83036164094493681</v>
      </c>
      <c r="AE284" s="156"/>
      <c r="AF284" s="170">
        <f>Cálculos!BP208</f>
        <v>0.8577593742927121</v>
      </c>
      <c r="AG284" s="156"/>
      <c r="AH284" s="170">
        <f>Cálculos!N151</f>
        <v>0</v>
      </c>
      <c r="AI284" s="156"/>
      <c r="AJ284" s="170">
        <f>Cálculos!AP266</f>
        <v>0</v>
      </c>
      <c r="AK284" s="156"/>
      <c r="AL284" s="170">
        <f>Cálculos!BR274</f>
        <v>0</v>
      </c>
      <c r="AM284" s="154"/>
      <c r="BA284" s="155"/>
      <c r="BB284" s="74">
        <v>279</v>
      </c>
      <c r="BC284" s="178">
        <f>ABS(Cálculos!L285-Cálculos!L284)</f>
        <v>3.7207703435681028E-3</v>
      </c>
      <c r="BD284" s="178">
        <f>ABS(Cálculos!AN285-Cálculos!AN284)</f>
        <v>3.6691759024029547E-3</v>
      </c>
      <c r="BE284" s="178">
        <f>ABS(Cálculos!BP285-Cálculos!BP284)</f>
        <v>3.9846092442714642E-3</v>
      </c>
      <c r="BF284" s="154"/>
    </row>
    <row r="285" spans="25:58" x14ac:dyDescent="0.35">
      <c r="Y285" s="155"/>
      <c r="Z285" s="74">
        <f>(Cálculos!C286-0.44)/(MAX(Cálculos!C:C)+0.12)*100</f>
        <v>38.289596230756587</v>
      </c>
      <c r="AA285" s="156"/>
      <c r="AB285" s="170">
        <f>Cálculos!L173</f>
        <v>0.83481238225282695</v>
      </c>
      <c r="AC285" s="156"/>
      <c r="AD285" s="170">
        <f>Cálculos!AN175</f>
        <v>0.82673173669541711</v>
      </c>
      <c r="AE285" s="156"/>
      <c r="AF285" s="170">
        <f>Cálculos!BP577</f>
        <v>0.85625364627128631</v>
      </c>
      <c r="AG285" s="156"/>
      <c r="AH285" s="170">
        <f>Cálculos!N152</f>
        <v>0</v>
      </c>
      <c r="AI285" s="156"/>
      <c r="AJ285" s="170">
        <f>Cálculos!AP267</f>
        <v>0</v>
      </c>
      <c r="AK285" s="156"/>
      <c r="AL285" s="170">
        <f>Cálculos!BR275</f>
        <v>0</v>
      </c>
      <c r="AM285" s="154"/>
      <c r="BA285" s="155"/>
      <c r="BB285" s="74">
        <v>280</v>
      </c>
      <c r="BC285" s="178">
        <f>ABS(Cálculos!L286-Cálculos!L285)</f>
        <v>2.9270431847149281E-3</v>
      </c>
      <c r="BD285" s="178">
        <f>ABS(Cálculos!AN286-Cálculos!AN285)</f>
        <v>2.8876647955247137E-3</v>
      </c>
      <c r="BE285" s="178">
        <f>ABS(Cálculos!BP286-Cálculos!BP285)</f>
        <v>3.2369918741395054E-3</v>
      </c>
      <c r="BF285" s="154"/>
    </row>
    <row r="286" spans="25:58" x14ac:dyDescent="0.35">
      <c r="Y286" s="155"/>
      <c r="Z286" s="74">
        <f>(Cálculos!C287-0.44)/(MAX(Cálculos!C:C)+0.12)*100</f>
        <v>38.426560017531365</v>
      </c>
      <c r="AA286" s="156"/>
      <c r="AB286" s="170">
        <f>Cálculos!L156</f>
        <v>0.83070028579465405</v>
      </c>
      <c r="AC286" s="156"/>
      <c r="AD286" s="170">
        <f>Cálculos!AN398</f>
        <v>0.82640837957014845</v>
      </c>
      <c r="AE286" s="156"/>
      <c r="AF286" s="170">
        <f>Cálculos!BP545</f>
        <v>0.85603736737010983</v>
      </c>
      <c r="AG286" s="156"/>
      <c r="AH286" s="170">
        <f>Cálculos!N153</f>
        <v>0</v>
      </c>
      <c r="AI286" s="156"/>
      <c r="AJ286" s="170">
        <f>Cálculos!AP268</f>
        <v>0</v>
      </c>
      <c r="AK286" s="156"/>
      <c r="AL286" s="170">
        <f>Cálculos!BR276</f>
        <v>0</v>
      </c>
      <c r="AM286" s="154"/>
      <c r="BA286" s="155"/>
      <c r="BB286" s="74">
        <v>281</v>
      </c>
      <c r="BC286" s="178">
        <f>ABS(Cálculos!L287-Cálculos!L286)</f>
        <v>2.4903491192203586E-3</v>
      </c>
      <c r="BD286" s="178">
        <f>ABS(Cálculos!AN287-Cálculos!AN286)</f>
        <v>2.4580895969453231E-3</v>
      </c>
      <c r="BE286" s="178">
        <f>ABS(Cálculos!BP287-Cálculos!BP286)</f>
        <v>2.8270154990371332E-3</v>
      </c>
      <c r="BF286" s="154"/>
    </row>
    <row r="287" spans="25:58" x14ac:dyDescent="0.35">
      <c r="Y287" s="155"/>
      <c r="Z287" s="74">
        <f>(Cálculos!C288-0.44)/(MAX(Cálculos!C:C)+0.12)*100</f>
        <v>38.563523804306143</v>
      </c>
      <c r="AA287" s="156"/>
      <c r="AB287" s="170">
        <f>Cálculos!L43</f>
        <v>0.82884396869528665</v>
      </c>
      <c r="AC287" s="156"/>
      <c r="AD287" s="170">
        <f>Cálculos!AN544</f>
        <v>0.81928864570047888</v>
      </c>
      <c r="AE287" s="156"/>
      <c r="AF287" s="170">
        <f>Cálculos!BP209</f>
        <v>0.85254836997122152</v>
      </c>
      <c r="AG287" s="156"/>
      <c r="AH287" s="170">
        <f>Cálculos!N154</f>
        <v>0</v>
      </c>
      <c r="AI287" s="156"/>
      <c r="AJ287" s="170">
        <f>Cálculos!AP269</f>
        <v>0</v>
      </c>
      <c r="AK287" s="156"/>
      <c r="AL287" s="170">
        <f>Cálculos!BR277</f>
        <v>0</v>
      </c>
      <c r="AM287" s="154"/>
      <c r="BA287" s="155"/>
      <c r="BB287" s="74">
        <v>282</v>
      </c>
      <c r="BC287" s="178">
        <f>ABS(Cálculos!L288-Cálculos!L287)</f>
        <v>2.3955856623461003E-3</v>
      </c>
      <c r="BD287" s="178">
        <f>ABS(Cálculos!AN288-Cálculos!AN287)</f>
        <v>2.3655452082180783E-3</v>
      </c>
      <c r="BE287" s="178">
        <f>ABS(Cálculos!BP288-Cálculos!BP287)</f>
        <v>2.739296959967441E-3</v>
      </c>
      <c r="BF287" s="154"/>
    </row>
    <row r="288" spans="25:58" x14ac:dyDescent="0.35">
      <c r="Y288" s="155"/>
      <c r="Z288" s="74">
        <f>(Cálculos!C289-0.44)/(MAX(Cálculos!C:C)+0.12)*100</f>
        <v>38.700487591080915</v>
      </c>
      <c r="AA288" s="156"/>
      <c r="AB288" s="170">
        <f>Cálculos!L40</f>
        <v>0.82863039947207418</v>
      </c>
      <c r="AC288" s="156"/>
      <c r="AD288" s="170">
        <f>Cálculos!AN208</f>
        <v>0.81758089406047263</v>
      </c>
      <c r="AE288" s="156"/>
      <c r="AF288" s="170">
        <f>Cálculos!BP48</f>
        <v>0.85060522156843155</v>
      </c>
      <c r="AG288" s="156"/>
      <c r="AH288" s="170">
        <f>Cálculos!N155</f>
        <v>0</v>
      </c>
      <c r="AI288" s="156"/>
      <c r="AJ288" s="170">
        <f>Cálculos!AP270</f>
        <v>0</v>
      </c>
      <c r="AK288" s="156"/>
      <c r="AL288" s="170">
        <f>Cálculos!BR278</f>
        <v>0</v>
      </c>
      <c r="AM288" s="154"/>
      <c r="BA288" s="155"/>
      <c r="BB288" s="74">
        <v>283</v>
      </c>
      <c r="BC288" s="178">
        <f>ABS(Cálculos!L289-Cálculos!L288)</f>
        <v>2.3645936818074142E-3</v>
      </c>
      <c r="BD288" s="178">
        <f>ABS(Cálculos!AN289-Cálculos!AN288)</f>
        <v>2.3358565025955458E-3</v>
      </c>
      <c r="BE288" s="178">
        <f>ABS(Cálculos!BP289-Cálculos!BP288)</f>
        <v>2.7116273819632331E-3</v>
      </c>
      <c r="BF288" s="154"/>
    </row>
    <row r="289" spans="25:58" x14ac:dyDescent="0.35">
      <c r="Y289" s="155"/>
      <c r="Z289" s="74">
        <f>(Cálculos!C290-0.44)/(MAX(Cálculos!C:C)+0.12)*100</f>
        <v>38.8374513778557</v>
      </c>
      <c r="AA289" s="156"/>
      <c r="AB289" s="170">
        <f>Cálculos!L541</f>
        <v>0.82745048261030374</v>
      </c>
      <c r="AC289" s="156"/>
      <c r="AD289" s="170">
        <f>Cálculos!AN577</f>
        <v>0.81313152872338101</v>
      </c>
      <c r="AE289" s="156"/>
      <c r="AF289" s="170">
        <f>Cálculos!BP210</f>
        <v>0.84607572546342424</v>
      </c>
      <c r="AG289" s="156"/>
      <c r="AH289" s="170">
        <f>Cálculos!N156</f>
        <v>0</v>
      </c>
      <c r="AI289" s="156"/>
      <c r="AJ289" s="170">
        <f>Cálculos!AP271</f>
        <v>0</v>
      </c>
      <c r="AK289" s="156"/>
      <c r="AL289" s="170">
        <f>Cálculos!BR279</f>
        <v>0</v>
      </c>
      <c r="AM289" s="154"/>
      <c r="BA289" s="155"/>
      <c r="BB289" s="74">
        <v>284</v>
      </c>
      <c r="BC289" s="178">
        <f>ABS(Cálculos!L290-Cálculos!L289)</f>
        <v>2.3455702090035557E-3</v>
      </c>
      <c r="BD289" s="178">
        <f>ABS(Cálculos!AN290-Cálculos!AN289)</f>
        <v>2.3179626174763546E-3</v>
      </c>
      <c r="BE289" s="178">
        <f>ABS(Cálculos!BP290-Cálculos!BP289)</f>
        <v>2.6951741575868549E-3</v>
      </c>
      <c r="BF289" s="154"/>
    </row>
    <row r="290" spans="25:58" x14ac:dyDescent="0.35">
      <c r="Y290" s="155"/>
      <c r="Z290" s="74">
        <f>(Cálculos!C291-0.44)/(MAX(Cálculos!C:C)+0.12)*100</f>
        <v>38.974415164630472</v>
      </c>
      <c r="AA290" s="156"/>
      <c r="AB290" s="170">
        <f>Cálculos!L157</f>
        <v>0.82496221977998363</v>
      </c>
      <c r="AC290" s="156"/>
      <c r="AD290" s="170">
        <f>Cálculos!AN209</f>
        <v>0.81231898228117494</v>
      </c>
      <c r="AE290" s="156"/>
      <c r="AF290" s="170">
        <f>Cálculos!BP177</f>
        <v>0.84414489536562587</v>
      </c>
      <c r="AG290" s="156"/>
      <c r="AH290" s="170">
        <f>Cálculos!N157</f>
        <v>0</v>
      </c>
      <c r="AI290" s="156"/>
      <c r="AJ290" s="170">
        <f>Cálculos!AP272</f>
        <v>0</v>
      </c>
      <c r="AK290" s="156"/>
      <c r="AL290" s="170">
        <f>Cálculos!BR280</f>
        <v>0</v>
      </c>
      <c r="AM290" s="154"/>
      <c r="BA290" s="155"/>
      <c r="BB290" s="74">
        <v>285</v>
      </c>
      <c r="BC290" s="178">
        <f>ABS(Cálculos!L291-Cálculos!L290)</f>
        <v>2.3288672003046185E-3</v>
      </c>
      <c r="BD290" s="178">
        <f>ABS(Cálculos!AN291-Cálculos!AN290)</f>
        <v>2.3023584398960129E-3</v>
      </c>
      <c r="BE290" s="178">
        <f>ABS(Cálculos!BP291-Cálculos!BP290)</f>
        <v>2.6808648939584678E-3</v>
      </c>
      <c r="BF290" s="154"/>
    </row>
    <row r="291" spans="25:58" x14ac:dyDescent="0.35">
      <c r="Y291" s="155"/>
      <c r="Z291" s="74">
        <f>(Cálculos!C292-0.44)/(MAX(Cálculos!C:C)+0.12)*100</f>
        <v>39.11137895140525</v>
      </c>
      <c r="AA291" s="156"/>
      <c r="AB291" s="170">
        <f>Cálculos!L393</f>
        <v>0.82436540609021858</v>
      </c>
      <c r="AC291" s="156"/>
      <c r="AD291" s="170">
        <f>Cálculos!AN176</f>
        <v>0.81150129909894952</v>
      </c>
      <c r="AE291" s="156"/>
      <c r="AF291" s="170">
        <f>Cálculos!BP546</f>
        <v>0.84193861494854805</v>
      </c>
      <c r="AG291" s="156"/>
      <c r="AH291" s="170">
        <f>Cálculos!N158</f>
        <v>0</v>
      </c>
      <c r="AI291" s="156"/>
      <c r="AJ291" s="170">
        <f>Cálculos!AP273</f>
        <v>0</v>
      </c>
      <c r="AK291" s="156"/>
      <c r="AL291" s="170">
        <f>Cálculos!BR281</f>
        <v>0</v>
      </c>
      <c r="AM291" s="154"/>
      <c r="BA291" s="155"/>
      <c r="BB291" s="74">
        <v>286</v>
      </c>
      <c r="BC291" s="178">
        <f>ABS(Cálculos!L292-Cálculos!L291)</f>
        <v>3.3840298366963839E-2</v>
      </c>
      <c r="BD291" s="178">
        <f>ABS(Cálculos!AN292-Cálculos!AN291)</f>
        <v>3.3335477885331977E-2</v>
      </c>
      <c r="BE291" s="178">
        <f>ABS(Cálculos!BP292-Cálculos!BP291)</f>
        <v>3.1364980211976812E-2</v>
      </c>
      <c r="BF291" s="154"/>
    </row>
    <row r="292" spans="25:58" x14ac:dyDescent="0.35">
      <c r="Y292" s="155"/>
      <c r="Z292" s="74">
        <f>(Cálculos!C293-0.44)/(MAX(Cálculos!C:C)+0.12)*100</f>
        <v>39.248342738180028</v>
      </c>
      <c r="AA292" s="156"/>
      <c r="AB292" s="170">
        <f>Cálculos!L397</f>
        <v>0.82173358953507236</v>
      </c>
      <c r="AC292" s="156"/>
      <c r="AD292" s="170">
        <f>Cálculos!AN210</f>
        <v>0.80574447441663621</v>
      </c>
      <c r="AE292" s="156"/>
      <c r="AF292" s="170">
        <f>Cálculos!BP578</f>
        <v>0.83985707029425172</v>
      </c>
      <c r="AG292" s="156"/>
      <c r="AH292" s="170">
        <f>Cálculos!N161</f>
        <v>0</v>
      </c>
      <c r="AI292" s="156"/>
      <c r="AJ292" s="170">
        <f>Cálculos!AP274</f>
        <v>0</v>
      </c>
      <c r="AK292" s="156"/>
      <c r="AL292" s="170">
        <f>Cálculos!BR282</f>
        <v>0</v>
      </c>
      <c r="AM292" s="154"/>
      <c r="BA292" s="155"/>
      <c r="BB292" s="74">
        <v>287</v>
      </c>
      <c r="BC292" s="178">
        <f>ABS(Cálculos!L293-Cálculos!L292)</f>
        <v>8.4979637737443714E-2</v>
      </c>
      <c r="BD292" s="178">
        <f>ABS(Cálculos!AN293-Cálculos!AN292)</f>
        <v>5.3831340854194942E-2</v>
      </c>
      <c r="BE292" s="178">
        <f>ABS(Cálculos!BP293-Cálculos!BP292)</f>
        <v>5.1038837592304986E-2</v>
      </c>
      <c r="BF292" s="154"/>
    </row>
    <row r="293" spans="25:58" x14ac:dyDescent="0.35">
      <c r="Y293" s="155"/>
      <c r="Z293" s="74">
        <f>(Cálculos!C294-0.44)/(MAX(Cálculos!C:C)+0.12)*100</f>
        <v>39.3853065249548</v>
      </c>
      <c r="AA293" s="156"/>
      <c r="AB293" s="170">
        <f>Cálculos!L158</f>
        <v>0.81926378948249323</v>
      </c>
      <c r="AC293" s="156"/>
      <c r="AD293" s="170">
        <f>Cálculos!AN545</f>
        <v>0.80478216264453295</v>
      </c>
      <c r="AE293" s="156"/>
      <c r="AF293" s="170">
        <f>Cálculos!BP397</f>
        <v>0.83892127654037818</v>
      </c>
      <c r="AG293" s="156"/>
      <c r="AH293" s="170">
        <f>Cálculos!N162</f>
        <v>0</v>
      </c>
      <c r="AI293" s="156"/>
      <c r="AJ293" s="170">
        <f>Cálculos!AP275</f>
        <v>0</v>
      </c>
      <c r="AK293" s="156"/>
      <c r="AL293" s="170">
        <f>Cálculos!BR283</f>
        <v>0</v>
      </c>
      <c r="AM293" s="154"/>
      <c r="BA293" s="155"/>
      <c r="BB293" s="74">
        <v>288</v>
      </c>
      <c r="BC293" s="178">
        <f>ABS(Cálculos!L294-Cálculos!L293)</f>
        <v>5.041326505763527E-2</v>
      </c>
      <c r="BD293" s="178">
        <f>ABS(Cálculos!AN294-Cálculos!AN293)</f>
        <v>1.9792223466706671E-2</v>
      </c>
      <c r="BE293" s="178">
        <f>ABS(Cálculos!BP294-Cálculos!BP293)</f>
        <v>1.9352645000659252E-2</v>
      </c>
      <c r="BF293" s="154"/>
    </row>
    <row r="294" spans="25:58" x14ac:dyDescent="0.35">
      <c r="Y294" s="155"/>
      <c r="Z294" s="74">
        <f>(Cálculos!C295-0.44)/(MAX(Cálculos!C:C)+0.12)*100</f>
        <v>39.522270311729578</v>
      </c>
      <c r="AA294" s="156"/>
      <c r="AB294" s="170">
        <f>Cálculos!L174</f>
        <v>0.81886392233003358</v>
      </c>
      <c r="AC294" s="156"/>
      <c r="AD294" s="170">
        <f>Cálculos!AN399</f>
        <v>0.8033789851024411</v>
      </c>
      <c r="AE294" s="156"/>
      <c r="AF294" s="170">
        <f>Cálculos!BP393</f>
        <v>0.8378532943481426</v>
      </c>
      <c r="AG294" s="156"/>
      <c r="AH294" s="170">
        <f>Cálculos!N163</f>
        <v>0</v>
      </c>
      <c r="AI294" s="156"/>
      <c r="AJ294" s="170">
        <f>Cálculos!AP276</f>
        <v>0</v>
      </c>
      <c r="AK294" s="156"/>
      <c r="AL294" s="170">
        <f>Cálculos!BR284</f>
        <v>0</v>
      </c>
      <c r="AM294" s="154"/>
      <c r="BA294" s="155"/>
      <c r="BB294" s="74">
        <v>289</v>
      </c>
      <c r="BC294" s="178">
        <f>ABS(Cálculos!L295-Cálculos!L294)</f>
        <v>2.0052400381022961E-2</v>
      </c>
      <c r="BD294" s="178">
        <f>ABS(Cálculos!AN295-Cálculos!AN294)</f>
        <v>1.9787260775871507E-2</v>
      </c>
      <c r="BE294" s="178">
        <f>ABS(Cálculos!BP295-Cálculos!BP294)</f>
        <v>1.9350586172685424E-2</v>
      </c>
      <c r="BF294" s="154"/>
    </row>
    <row r="295" spans="25:58" x14ac:dyDescent="0.35">
      <c r="Y295" s="155"/>
      <c r="Z295" s="74">
        <f>(Cálculos!C296-0.44)/(MAX(Cálculos!C:C)+0.12)*100</f>
        <v>39.659234098504356</v>
      </c>
      <c r="AA295" s="156"/>
      <c r="AB295" s="170">
        <f>Cálculos!L574</f>
        <v>0.81689926561606352</v>
      </c>
      <c r="AC295" s="156"/>
      <c r="AD295" s="170">
        <f>Cálculos!AN177</f>
        <v>0.79658223656370797</v>
      </c>
      <c r="AE295" s="156"/>
      <c r="AF295" s="170">
        <f>Cálculos!BP178</f>
        <v>0.82991967353605611</v>
      </c>
      <c r="AG295" s="156"/>
      <c r="AH295" s="170">
        <f>Cálculos!N164</f>
        <v>0</v>
      </c>
      <c r="AI295" s="156"/>
      <c r="AJ295" s="170">
        <f>Cálculos!AP277</f>
        <v>0</v>
      </c>
      <c r="AK295" s="156"/>
      <c r="AL295" s="170">
        <f>Cálculos!BR285</f>
        <v>0</v>
      </c>
      <c r="AM295" s="154"/>
      <c r="BA295" s="155"/>
      <c r="BB295" s="74">
        <v>290</v>
      </c>
      <c r="BC295" s="178">
        <f>ABS(Cálculos!L296-Cálculos!L295)</f>
        <v>1.9290787920167807E-2</v>
      </c>
      <c r="BD295" s="178">
        <f>ABS(Cálculos!AN296-Cálculos!AN295)</f>
        <v>1.9036757932361037E-2</v>
      </c>
      <c r="BE295" s="178">
        <f>ABS(Cálculos!BP296-Cálculos!BP295)</f>
        <v>1.8633344979690825E-2</v>
      </c>
      <c r="BF295" s="154"/>
    </row>
    <row r="296" spans="25:58" x14ac:dyDescent="0.35">
      <c r="Y296" s="155"/>
      <c r="Z296" s="74">
        <f>(Cálculos!C297-0.44)/(MAX(Cálculos!C:C)+0.12)*100</f>
        <v>39.796197885279135</v>
      </c>
      <c r="AA296" s="156"/>
      <c r="AB296" s="170">
        <f>Cálculos!L159</f>
        <v>0.81360472110826476</v>
      </c>
      <c r="AC296" s="156"/>
      <c r="AD296" s="170">
        <f>Cálculos!AN578</f>
        <v>0.79625936510355033</v>
      </c>
      <c r="AE296" s="156"/>
      <c r="AF296" s="170">
        <f>Cálculos!BP211</f>
        <v>0.82956048695258733</v>
      </c>
      <c r="AG296" s="156"/>
      <c r="AH296" s="170">
        <f>Cálculos!N165</f>
        <v>0</v>
      </c>
      <c r="AI296" s="156"/>
      <c r="AJ296" s="170">
        <f>Cálculos!AP278</f>
        <v>0</v>
      </c>
      <c r="AK296" s="156"/>
      <c r="AL296" s="170">
        <f>Cálculos!BR286</f>
        <v>0</v>
      </c>
      <c r="AM296" s="154"/>
      <c r="BA296" s="155"/>
      <c r="BB296" s="74">
        <v>291</v>
      </c>
      <c r="BC296" s="178">
        <f>ABS(Cálculos!L297-Cálculos!L296)</f>
        <v>1.9070711655637562E-2</v>
      </c>
      <c r="BD296" s="178">
        <f>ABS(Cálculos!AN297-Cálculos!AN296)</f>
        <v>1.8820505292950873E-2</v>
      </c>
      <c r="BE296" s="178">
        <f>ABS(Cálculos!BP297-Cálculos!BP296)</f>
        <v>1.842840531884693E-2</v>
      </c>
      <c r="BF296" s="154"/>
    </row>
    <row r="297" spans="25:58" x14ac:dyDescent="0.35">
      <c r="Y297" s="155"/>
      <c r="Z297" s="74">
        <f>(Cálculos!C298-0.44)/(MAX(Cálculos!C:C)+0.12)*100</f>
        <v>39.933161672053906</v>
      </c>
      <c r="AA297" s="156"/>
      <c r="AB297" s="170">
        <f>Cálculos!L542</f>
        <v>0.8119259323860073</v>
      </c>
      <c r="AC297" s="156"/>
      <c r="AD297" s="170">
        <f>Cálculos!AN46</f>
        <v>0.79284609626124514</v>
      </c>
      <c r="AE297" s="156"/>
      <c r="AF297" s="170">
        <f>Cálculos!BP547</f>
        <v>0.8282594497540372</v>
      </c>
      <c r="AG297" s="156"/>
      <c r="AH297" s="170">
        <f>Cálculos!N166</f>
        <v>0</v>
      </c>
      <c r="AI297" s="156"/>
      <c r="AJ297" s="170">
        <f>Cálculos!AP279</f>
        <v>0</v>
      </c>
      <c r="AK297" s="156"/>
      <c r="AL297" s="170">
        <f>Cálculos!BR287</f>
        <v>0</v>
      </c>
      <c r="AM297" s="154"/>
      <c r="BA297" s="155"/>
      <c r="BB297" s="74">
        <v>292</v>
      </c>
      <c r="BC297" s="178">
        <f>ABS(Cálculos!L298-Cálculos!L297)</f>
        <v>1.8852516962952315E-2</v>
      </c>
      <c r="BD297" s="178">
        <f>ABS(Cálculos!AN298-Cálculos!AN297)</f>
        <v>1.8606101915581763E-2</v>
      </c>
      <c r="BE297" s="178">
        <f>ABS(Cálculos!BP298-Cálculos!BP297)</f>
        <v>1.822514156809768E-2</v>
      </c>
      <c r="BF297" s="154"/>
    </row>
    <row r="298" spans="25:58" x14ac:dyDescent="0.35">
      <c r="Y298" s="155"/>
      <c r="Z298" s="74">
        <f>(Cálculos!C299-0.44)/(MAX(Cálculos!C:C)+0.12)*100</f>
        <v>40.070125458828684</v>
      </c>
      <c r="AA298" s="156"/>
      <c r="AB298" s="170">
        <f>Cálculos!L575</f>
        <v>0.80992486231872063</v>
      </c>
      <c r="AC298" s="156"/>
      <c r="AD298" s="170">
        <f>Cálculos!AN546</f>
        <v>0.79022962014776199</v>
      </c>
      <c r="AE298" s="156"/>
      <c r="AF298" s="170">
        <f>Cálculos!BP392</f>
        <v>0.82717394131348332</v>
      </c>
      <c r="AG298" s="156"/>
      <c r="AH298" s="170">
        <f>Cálculos!N167</f>
        <v>0</v>
      </c>
      <c r="AI298" s="156"/>
      <c r="AJ298" s="170">
        <f>Cálculos!AP280</f>
        <v>0</v>
      </c>
      <c r="AK298" s="156"/>
      <c r="AL298" s="170">
        <f>Cálculos!BR288</f>
        <v>0</v>
      </c>
      <c r="AM298" s="154"/>
      <c r="BA298" s="155"/>
      <c r="BB298" s="74">
        <v>293</v>
      </c>
      <c r="BC298" s="178">
        <f>ABS(Cálculos!L299-Cálculos!L298)</f>
        <v>7.8973122934326012E-3</v>
      </c>
      <c r="BD298" s="178">
        <f>ABS(Cálculos!AN299-Cálculos!AN298)</f>
        <v>7.7253487563835876E-3</v>
      </c>
      <c r="BE298" s="178">
        <f>ABS(Cálculos!BP299-Cálculos!BP298)</f>
        <v>7.5664700434590615E-3</v>
      </c>
      <c r="BF298" s="154"/>
    </row>
    <row r="299" spans="25:58" x14ac:dyDescent="0.35">
      <c r="Y299" s="155"/>
      <c r="Z299" s="74">
        <f>(Cálculos!C300-0.44)/(MAX(Cálculos!C:C)+0.12)*100</f>
        <v>40.207089245603463</v>
      </c>
      <c r="AA299" s="156"/>
      <c r="AB299" s="170">
        <f>Cálculos!L206</f>
        <v>0.80396129298522367</v>
      </c>
      <c r="AC299" s="156"/>
      <c r="AD299" s="170">
        <f>Cálculos!AN211</f>
        <v>0.78870727172387067</v>
      </c>
      <c r="AE299" s="156"/>
      <c r="AF299" s="170">
        <f>Cálculos!BP579</f>
        <v>0.82382020579308923</v>
      </c>
      <c r="AG299" s="156"/>
      <c r="AH299" s="170">
        <f>Cálculos!N168</f>
        <v>0</v>
      </c>
      <c r="AI299" s="156"/>
      <c r="AJ299" s="170">
        <f>Cálculos!AP281</f>
        <v>0</v>
      </c>
      <c r="AK299" s="156"/>
      <c r="AL299" s="170">
        <f>Cálculos!BR289</f>
        <v>0</v>
      </c>
      <c r="AM299" s="154"/>
      <c r="BA299" s="155"/>
      <c r="BB299" s="74">
        <v>294</v>
      </c>
      <c r="BC299" s="178">
        <f>ABS(Cálculos!L300-Cálculos!L299)</f>
        <v>3.2483574442208063E-3</v>
      </c>
      <c r="BD299" s="178">
        <f>ABS(Cálculos!AN300-Cálculos!AN299)</f>
        <v>3.2005751062408883E-3</v>
      </c>
      <c r="BE299" s="178">
        <f>ABS(Cálculos!BP300-Cálculos!BP299)</f>
        <v>3.4145899375730426E-3</v>
      </c>
      <c r="BF299" s="154"/>
    </row>
    <row r="300" spans="25:58" x14ac:dyDescent="0.35">
      <c r="Y300" s="155"/>
      <c r="Z300" s="74">
        <f>(Cálculos!C301-0.44)/(MAX(Cálculos!C:C)+0.12)*100</f>
        <v>40.344053032378241</v>
      </c>
      <c r="AA300" s="156"/>
      <c r="AB300" s="170">
        <f>Cálculos!L175</f>
        <v>0.803161989425207</v>
      </c>
      <c r="AC300" s="156"/>
      <c r="AD300" s="170">
        <f>Cálculos!AN178</f>
        <v>0.78183784603905204</v>
      </c>
      <c r="AE300" s="156"/>
      <c r="AF300" s="170">
        <f>Cálculos!BP548</f>
        <v>0.81924277182172756</v>
      </c>
      <c r="AG300" s="156"/>
      <c r="AH300" s="170">
        <f>Cálculos!N169</f>
        <v>0</v>
      </c>
      <c r="AI300" s="156"/>
      <c r="AJ300" s="170">
        <f>Cálculos!AP282</f>
        <v>0</v>
      </c>
      <c r="AK300" s="156"/>
      <c r="AL300" s="170">
        <f>Cálculos!BR290</f>
        <v>0</v>
      </c>
      <c r="AM300" s="154"/>
      <c r="BA300" s="155"/>
      <c r="BB300" s="74">
        <v>295</v>
      </c>
      <c r="BC300" s="178">
        <f>ABS(Cálculos!L301-Cálculos!L300)</f>
        <v>2.3702910939646937E-3</v>
      </c>
      <c r="BD300" s="178">
        <f>ABS(Cálculos!AN301-Cálculos!AN300)</f>
        <v>2.3464688516363075E-3</v>
      </c>
      <c r="BE300" s="178">
        <f>ABS(Cálculos!BP301-Cálculos!BP300)</f>
        <v>2.632040708646477E-3</v>
      </c>
      <c r="BF300" s="154"/>
    </row>
    <row r="301" spans="25:58" x14ac:dyDescent="0.35">
      <c r="Y301" s="155"/>
      <c r="Z301" s="74">
        <f>(Cálculos!C302-0.44)/(MAX(Cálculos!C:C)+0.12)*100</f>
        <v>40.481016819153012</v>
      </c>
      <c r="AA301" s="156"/>
      <c r="AB301" s="170">
        <f>Cálculos!L398</f>
        <v>0.79814886214890812</v>
      </c>
      <c r="AC301" s="156"/>
      <c r="AD301" s="170">
        <f>Cálculos!AN43</f>
        <v>0.78096509016318882</v>
      </c>
      <c r="AE301" s="156"/>
      <c r="AF301" s="170">
        <f>Cálculos!BP398</f>
        <v>0.81751659194275184</v>
      </c>
      <c r="AG301" s="156"/>
      <c r="AH301" s="170">
        <f>Cálculos!N170</f>
        <v>0</v>
      </c>
      <c r="AI301" s="156"/>
      <c r="AJ301" s="170">
        <f>Cálculos!AP283</f>
        <v>0</v>
      </c>
      <c r="AK301" s="156"/>
      <c r="AL301" s="170">
        <f>Cálculos!BR291</f>
        <v>0</v>
      </c>
      <c r="AM301" s="154"/>
      <c r="BA301" s="155"/>
      <c r="BB301" s="74">
        <v>296</v>
      </c>
      <c r="BC301" s="178">
        <f>ABS(Cálculos!L302-Cálculos!L301)</f>
        <v>2.1945723238779857E-3</v>
      </c>
      <c r="BD301" s="178">
        <f>ABS(Cálculos!AN302-Cálculos!AN301)</f>
        <v>2.176039142299524E-3</v>
      </c>
      <c r="BE301" s="178">
        <f>ABS(Cálculos!BP302-Cálculos!BP301)</f>
        <v>2.4769689470533485E-3</v>
      </c>
      <c r="BF301" s="154"/>
    </row>
    <row r="302" spans="25:58" x14ac:dyDescent="0.35">
      <c r="Y302" s="155"/>
      <c r="Z302" s="74">
        <f>(Cálculos!C303-0.44)/(MAX(Cálculos!C:C)+0.12)*100</f>
        <v>40.617980605927798</v>
      </c>
      <c r="AA302" s="156"/>
      <c r="AB302" s="170">
        <f>Cálculos!L543</f>
        <v>0.79658215728081849</v>
      </c>
      <c r="AC302" s="156"/>
      <c r="AD302" s="170">
        <f>Cálculos!AN400</f>
        <v>0.78032688083938107</v>
      </c>
      <c r="AE302" s="156"/>
      <c r="AF302" s="170">
        <f>Cálculos!BP179</f>
        <v>0.81587376717020821</v>
      </c>
      <c r="AG302" s="156"/>
      <c r="AH302" s="170">
        <f>Cálculos!N171</f>
        <v>0</v>
      </c>
      <c r="AI302" s="156"/>
      <c r="AJ302" s="170">
        <f>Cálculos!AP284</f>
        <v>0</v>
      </c>
      <c r="AK302" s="156"/>
      <c r="AL302" s="170">
        <f>Cálculos!BR292</f>
        <v>0</v>
      </c>
      <c r="AM302" s="154"/>
      <c r="BA302" s="155"/>
      <c r="BB302" s="74">
        <v>297</v>
      </c>
      <c r="BC302" s="178">
        <f>ABS(Cálculos!L303-Cálculos!L302)</f>
        <v>2.1497378739345208E-3</v>
      </c>
      <c r="BD302" s="178">
        <f>ABS(Cálculos!AN303-Cálculos!AN302)</f>
        <v>2.133010043728123E-3</v>
      </c>
      <c r="BE302" s="178">
        <f>ABS(Cálculos!BP303-Cálculos!BP302)</f>
        <v>2.4387518295727051E-3</v>
      </c>
      <c r="BF302" s="154"/>
    </row>
    <row r="303" spans="25:58" x14ac:dyDescent="0.35">
      <c r="Y303" s="155"/>
      <c r="Z303" s="74">
        <f>(Cálculos!C304-0.44)/(MAX(Cálculos!C:C)+0.12)*100</f>
        <v>40.754944392702569</v>
      </c>
      <c r="AA303" s="156"/>
      <c r="AB303" s="170">
        <f>Cálculos!L576</f>
        <v>0.79234845219973882</v>
      </c>
      <c r="AC303" s="156"/>
      <c r="AD303" s="170">
        <f>Cálculos!AN579</f>
        <v>0.77977007606339632</v>
      </c>
      <c r="AE303" s="156"/>
      <c r="AF303" s="170">
        <f>Cálculos!BP549</f>
        <v>0.81358051793253983</v>
      </c>
      <c r="AG303" s="156"/>
      <c r="AH303" s="170">
        <f>Cálculos!N172</f>
        <v>0</v>
      </c>
      <c r="AI303" s="156"/>
      <c r="AJ303" s="170">
        <f>Cálculos!AP285</f>
        <v>0</v>
      </c>
      <c r="AK303" s="156"/>
      <c r="AL303" s="170">
        <f>Cálculos!BR293</f>
        <v>0</v>
      </c>
      <c r="AM303" s="154"/>
      <c r="BA303" s="155"/>
      <c r="BB303" s="74">
        <v>298</v>
      </c>
      <c r="BC303" s="178">
        <f>ABS(Cálculos!L304-Cálculos!L303)</f>
        <v>2.1293620138769231E-3</v>
      </c>
      <c r="BD303" s="178">
        <f>ABS(Cálculos!AN304-Cálculos!AN303)</f>
        <v>2.1137821800344403E-3</v>
      </c>
      <c r="BE303" s="178">
        <f>ABS(Cálculos!BP304-Cálculos!BP303)</f>
        <v>2.4222828303845367E-3</v>
      </c>
      <c r="BF303" s="154"/>
    </row>
    <row r="304" spans="25:58" x14ac:dyDescent="0.35">
      <c r="Y304" s="155"/>
      <c r="Z304" s="74">
        <f>(Cálculos!C305-0.44)/(MAX(Cálculos!C:C)+0.12)*100</f>
        <v>40.891908179477348</v>
      </c>
      <c r="AA304" s="156"/>
      <c r="AB304" s="170">
        <f>Cálculos!L176</f>
        <v>0.78759529083038859</v>
      </c>
      <c r="AC304" s="156"/>
      <c r="AD304" s="170">
        <f>Cálculos!AN547</f>
        <v>0.77612367625918954</v>
      </c>
      <c r="AE304" s="156"/>
      <c r="AF304" s="170">
        <f>Cálculos!BP212</f>
        <v>0.81312821782233169</v>
      </c>
      <c r="AG304" s="156"/>
      <c r="AH304" s="170">
        <f>Cálculos!N173</f>
        <v>0</v>
      </c>
      <c r="AI304" s="156"/>
      <c r="AJ304" s="170">
        <f>Cálculos!AP286</f>
        <v>0</v>
      </c>
      <c r="AK304" s="156"/>
      <c r="AL304" s="170">
        <f>Cálculos!BR294</f>
        <v>0</v>
      </c>
      <c r="AM304" s="154"/>
      <c r="BA304" s="155"/>
      <c r="BB304" s="74">
        <v>299</v>
      </c>
      <c r="BC304" s="178">
        <f>ABS(Cálculos!L305-Cálculos!L304)</f>
        <v>2.113624214325649E-3</v>
      </c>
      <c r="BD304" s="178">
        <f>ABS(Cálculos!AN305-Cálculos!AN304)</f>
        <v>2.0990720944436547E-3</v>
      </c>
      <c r="BE304" s="178">
        <f>ABS(Cálculos!BP305-Cálculos!BP304)</f>
        <v>2.4099108533973679E-3</v>
      </c>
      <c r="BF304" s="154"/>
    </row>
    <row r="305" spans="25:58" x14ac:dyDescent="0.35">
      <c r="Y305" s="155"/>
      <c r="Z305" s="74">
        <f>(Cálculos!C306-0.44)/(MAX(Cálculos!C:C)+0.12)*100</f>
        <v>41.028871966252126</v>
      </c>
      <c r="AA305" s="156"/>
      <c r="AB305" s="170">
        <f>Cálculos!L209</f>
        <v>0.78519300648809209</v>
      </c>
      <c r="AC305" s="156"/>
      <c r="AD305" s="170">
        <f>Cálculos!AN212</f>
        <v>0.77176488724777659</v>
      </c>
      <c r="AE305" s="156"/>
      <c r="AF305" s="170">
        <f>Cálculos!BP550</f>
        <v>0.80856204642602747</v>
      </c>
      <c r="AG305" s="156"/>
      <c r="AH305" s="170">
        <f>Cálculos!N174</f>
        <v>0</v>
      </c>
      <c r="AI305" s="156"/>
      <c r="AJ305" s="170">
        <f>Cálculos!AP287</f>
        <v>0</v>
      </c>
      <c r="AK305" s="156"/>
      <c r="AL305" s="170">
        <f>Cálculos!BR295</f>
        <v>0</v>
      </c>
      <c r="AM305" s="154"/>
      <c r="BA305" s="155"/>
      <c r="BB305" s="74">
        <v>300</v>
      </c>
      <c r="BC305" s="178">
        <f>ABS(Cálculos!L306-Cálculos!L305)</f>
        <v>2.0988326706756211E-3</v>
      </c>
      <c r="BD305" s="178">
        <f>ABS(Cálculos!AN306-Cálculos!AN305)</f>
        <v>2.0852665275453153E-3</v>
      </c>
      <c r="BE305" s="178">
        <f>ABS(Cálculos!BP306-Cálculos!BP305)</f>
        <v>2.3982268644601734E-3</v>
      </c>
      <c r="BF305" s="154"/>
    </row>
    <row r="306" spans="25:58" x14ac:dyDescent="0.35">
      <c r="Y306" s="155"/>
      <c r="Z306" s="74">
        <f>(Cálculos!C307-0.44)/(MAX(Cálculos!C:C)+0.12)*100</f>
        <v>41.165835753026897</v>
      </c>
      <c r="AA306" s="156"/>
      <c r="AB306" s="170">
        <f>Cálculos!L544</f>
        <v>0.78144152661005106</v>
      </c>
      <c r="AC306" s="156"/>
      <c r="AD306" s="170">
        <f>Cálculos!AN41</f>
        <v>0.76811819952979854</v>
      </c>
      <c r="AE306" s="156"/>
      <c r="AF306" s="170">
        <f>Cálculos!BP580</f>
        <v>0.80808254512031863</v>
      </c>
      <c r="AG306" s="156"/>
      <c r="AH306" s="170">
        <f>Cálculos!N175</f>
        <v>0</v>
      </c>
      <c r="AI306" s="156"/>
      <c r="AJ306" s="170">
        <f>Cálculos!AP288</f>
        <v>0</v>
      </c>
      <c r="AK306" s="156"/>
      <c r="AL306" s="170">
        <f>Cálculos!BR296</f>
        <v>0</v>
      </c>
      <c r="AM306" s="154"/>
      <c r="BA306" s="155"/>
      <c r="BB306" s="74">
        <v>301</v>
      </c>
      <c r="BC306" s="178">
        <f>ABS(Cálculos!L307-Cálculos!L306)</f>
        <v>2.0842992783197678E-3</v>
      </c>
      <c r="BD306" s="178">
        <f>ABS(Cálculos!AN307-Cálculos!AN306)</f>
        <v>2.0717148002132868E-3</v>
      </c>
      <c r="BE306" s="178">
        <f>ABS(Cálculos!BP307-Cálculos!BP306)</f>
        <v>2.3867237876575853E-3</v>
      </c>
      <c r="BF306" s="154"/>
    </row>
    <row r="307" spans="25:58" x14ac:dyDescent="0.35">
      <c r="Y307" s="155"/>
      <c r="Z307" s="74">
        <f>(Cálculos!C308-0.44)/(MAX(Cálculos!C:C)+0.12)*100</f>
        <v>41.302799539801676</v>
      </c>
      <c r="AA307" s="156"/>
      <c r="AB307" s="170">
        <f>Cálculos!L210</f>
        <v>0.77843761432035008</v>
      </c>
      <c r="AC307" s="156"/>
      <c r="AD307" s="170">
        <f>Cálculos!AN179</f>
        <v>0.76729022410659486</v>
      </c>
      <c r="AE307" s="156"/>
      <c r="AF307" s="170">
        <f>Cálculos!BP551</f>
        <v>0.80368240361831778</v>
      </c>
      <c r="AG307" s="156"/>
      <c r="AH307" s="170">
        <f>Cálculos!N176</f>
        <v>0</v>
      </c>
      <c r="AI307" s="156"/>
      <c r="AJ307" s="170">
        <f>Cálculos!AP289</f>
        <v>0</v>
      </c>
      <c r="AK307" s="156"/>
      <c r="AL307" s="170">
        <f>Cálculos!BR297</f>
        <v>0</v>
      </c>
      <c r="AM307" s="154"/>
      <c r="BA307" s="155"/>
      <c r="BB307" s="74">
        <v>302</v>
      </c>
      <c r="BC307" s="178">
        <f>ABS(Cálculos!L308-Cálculos!L307)</f>
        <v>2.0698953237618944E-3</v>
      </c>
      <c r="BD307" s="178">
        <f>ABS(Cálculos!AN308-Cálculos!AN307)</f>
        <v>2.058283353302548E-3</v>
      </c>
      <c r="BE307" s="178">
        <f>ABS(Cálculos!BP308-Cálculos!BP307)</f>
        <v>2.3752408287193716E-3</v>
      </c>
      <c r="BF307" s="154"/>
    </row>
    <row r="308" spans="25:58" x14ac:dyDescent="0.35">
      <c r="Y308" s="155"/>
      <c r="Z308" s="74">
        <f>(Cálculos!C309-0.44)/(MAX(Cálculos!C:C)+0.12)*100</f>
        <v>41.439763326576454</v>
      </c>
      <c r="AA308" s="156"/>
      <c r="AB308" s="170">
        <f>Cálculos!L577</f>
        <v>0.77487122578321022</v>
      </c>
      <c r="AC308" s="156"/>
      <c r="AD308" s="170">
        <f>Cálculos!AN548</f>
        <v>0.76667308830328151</v>
      </c>
      <c r="AE308" s="156"/>
      <c r="AF308" s="170">
        <f>Cálculos!BP180</f>
        <v>0.80220257760280889</v>
      </c>
      <c r="AG308" s="156"/>
      <c r="AH308" s="170">
        <f>Cálculos!N177</f>
        <v>0</v>
      </c>
      <c r="AI308" s="156"/>
      <c r="AJ308" s="170">
        <f>Cálculos!AP290</f>
        <v>0</v>
      </c>
      <c r="AK308" s="156"/>
      <c r="AL308" s="170">
        <f>Cálculos!BR298</f>
        <v>0</v>
      </c>
      <c r="AM308" s="154"/>
      <c r="BA308" s="155"/>
      <c r="BB308" s="74">
        <v>303</v>
      </c>
      <c r="BC308" s="178">
        <f>ABS(Cálculos!L309-Cálculos!L308)</f>
        <v>2.0555962743334932E-3</v>
      </c>
      <c r="BD308" s="178">
        <f>ABS(Cálculos!AN309-Cálculos!AN308)</f>
        <v>2.0449421728617745E-3</v>
      </c>
      <c r="BE308" s="178">
        <f>ABS(Cálculos!BP309-Cálculos!BP308)</f>
        <v>2.3637247513057513E-3</v>
      </c>
      <c r="BF308" s="154"/>
    </row>
    <row r="309" spans="25:58" x14ac:dyDescent="0.35">
      <c r="Y309" s="155"/>
      <c r="Z309" s="74">
        <f>(Cálculos!C310-0.44)/(MAX(Cálculos!C:C)+0.12)*100</f>
        <v>41.576727113351232</v>
      </c>
      <c r="AA309" s="156"/>
      <c r="AB309" s="170">
        <f>Cálculos!L399</f>
        <v>0.77468119723333562</v>
      </c>
      <c r="AC309" s="156"/>
      <c r="AD309" s="170">
        <f>Cálculos!AN40</f>
        <v>0.76517503204354409</v>
      </c>
      <c r="AE309" s="156"/>
      <c r="AF309" s="170">
        <f>Cálculos!BP572</f>
        <v>0.80219911973083646</v>
      </c>
      <c r="AG309" s="156"/>
      <c r="AH309" s="170">
        <f>Cálculos!N178</f>
        <v>0</v>
      </c>
      <c r="AI309" s="156"/>
      <c r="AJ309" s="170">
        <f>Cálculos!AP291</f>
        <v>0</v>
      </c>
      <c r="AK309" s="156"/>
      <c r="AL309" s="170">
        <f>Cálculos!BR299</f>
        <v>0</v>
      </c>
      <c r="AM309" s="154"/>
      <c r="BA309" s="155"/>
      <c r="BB309" s="74">
        <v>304</v>
      </c>
      <c r="BC309" s="178">
        <f>ABS(Cálculos!L310-Cálculos!L309)</f>
        <v>2.0413970031264994E-3</v>
      </c>
      <c r="BD309" s="178">
        <f>ABS(Cálculos!AN310-Cálculos!AN309)</f>
        <v>2.0317063527887091E-3</v>
      </c>
      <c r="BE309" s="178">
        <f>ABS(Cálculos!BP310-Cálculos!BP309)</f>
        <v>2.3522761914713253E-3</v>
      </c>
      <c r="BF309" s="154"/>
    </row>
    <row r="310" spans="25:58" x14ac:dyDescent="0.35">
      <c r="Y310" s="155"/>
      <c r="Z310" s="74">
        <f>(Cálculos!C311-0.44)/(MAX(Cálculos!C:C)+0.12)*100</f>
        <v>41.713690900126004</v>
      </c>
      <c r="AA310" s="156"/>
      <c r="AB310" s="170">
        <f>Cálculos!L379</f>
        <v>0.77424773449516715</v>
      </c>
      <c r="AC310" s="156"/>
      <c r="AD310" s="170">
        <f>Cálculos!AN580</f>
        <v>0.76360042823626273</v>
      </c>
      <c r="AE310" s="156"/>
      <c r="AF310" s="170">
        <f>Cálculos!BP552</f>
        <v>0.79884752449345009</v>
      </c>
      <c r="AG310" s="156"/>
      <c r="AH310" s="170">
        <f>Cálculos!N179</f>
        <v>0</v>
      </c>
      <c r="AI310" s="156"/>
      <c r="AJ310" s="170">
        <f>Cálculos!AP292</f>
        <v>0</v>
      </c>
      <c r="AK310" s="156"/>
      <c r="AL310" s="170">
        <f>Cálculos!BR300</f>
        <v>0</v>
      </c>
      <c r="AM310" s="154"/>
      <c r="BA310" s="155"/>
      <c r="BB310" s="74">
        <v>305</v>
      </c>
      <c r="BC310" s="178">
        <f>ABS(Cálculos!L311-Cálculos!L310)</f>
        <v>1.4766041808086383E-3</v>
      </c>
      <c r="BD310" s="178">
        <f>ABS(Cálculos!AN311-Cálculos!AN310)</f>
        <v>1.4757377418480044E-3</v>
      </c>
      <c r="BE310" s="178">
        <f>ABS(Cálculos!BP311-Cálculos!BP310)</f>
        <v>1.8216071979721971E-3</v>
      </c>
      <c r="BF310" s="154"/>
    </row>
    <row r="311" spans="25:58" x14ac:dyDescent="0.35">
      <c r="Y311" s="155"/>
      <c r="Z311" s="74">
        <f>(Cálculos!C312-0.44)/(MAX(Cálculos!C:C)+0.12)*100</f>
        <v>41.850654686900782</v>
      </c>
      <c r="AA311" s="156"/>
      <c r="AB311" s="170">
        <f>Cálculos!L41</f>
        <v>0.77326267909364788</v>
      </c>
      <c r="AC311" s="156"/>
      <c r="AD311" s="170">
        <f>Cálculos!AN549</f>
        <v>0.76090579592552898</v>
      </c>
      <c r="AE311" s="156"/>
      <c r="AF311" s="170">
        <f>Cálculos!BP213</f>
        <v>0.7970295309390879</v>
      </c>
      <c r="AG311" s="156"/>
      <c r="AH311" s="170">
        <f>Cálculos!N180</f>
        <v>0</v>
      </c>
      <c r="AI311" s="156"/>
      <c r="AJ311" s="170">
        <f>Cálculos!AP293</f>
        <v>0</v>
      </c>
      <c r="AK311" s="156"/>
      <c r="AL311" s="170">
        <f>Cálculos!BR301</f>
        <v>0</v>
      </c>
      <c r="AM311" s="154"/>
      <c r="BA311" s="155"/>
      <c r="BB311" s="74">
        <v>306</v>
      </c>
      <c r="BC311" s="178">
        <f>ABS(Cálculos!L312-Cálculos!L311)</f>
        <v>2.4614274299351036E-3</v>
      </c>
      <c r="BD311" s="178">
        <f>ABS(Cálculos!AN312-Cálculos!AN311)</f>
        <v>2.4471940029677786E-3</v>
      </c>
      <c r="BE311" s="178">
        <f>ABS(Cálculos!BP312-Cálculos!BP311)</f>
        <v>2.7492699458877001E-3</v>
      </c>
      <c r="BF311" s="154"/>
    </row>
    <row r="312" spans="25:58" x14ac:dyDescent="0.35">
      <c r="Y312" s="155"/>
      <c r="Z312" s="74">
        <f>(Cálculos!C313-0.44)/(MAX(Cálculos!C:C)+0.12)*100</f>
        <v>41.98761847367556</v>
      </c>
      <c r="AA312" s="156"/>
      <c r="AB312" s="170">
        <f>Cálculos!L177</f>
        <v>0.77234604052516986</v>
      </c>
      <c r="AC312" s="156"/>
      <c r="AD312" s="170">
        <f>Cálculos!AN401</f>
        <v>0.75793126193249882</v>
      </c>
      <c r="AE312" s="156"/>
      <c r="AF312" s="170">
        <f>Cálculos!BP399</f>
        <v>0.79620109503925862</v>
      </c>
      <c r="AG312" s="156"/>
      <c r="AH312" s="170">
        <f>Cálculos!N181</f>
        <v>0</v>
      </c>
      <c r="AI312" s="156"/>
      <c r="AJ312" s="170">
        <f>Cálculos!AP294</f>
        <v>0</v>
      </c>
      <c r="AK312" s="156"/>
      <c r="AL312" s="170">
        <f>Cálculos!BR302</f>
        <v>0</v>
      </c>
      <c r="AM312" s="154"/>
      <c r="BA312" s="155"/>
      <c r="BB312" s="74">
        <v>307</v>
      </c>
      <c r="BC312" s="178">
        <f>ABS(Cálculos!L313-Cálculos!L312)</f>
        <v>2.0828430002858833E-3</v>
      </c>
      <c r="BD312" s="178">
        <f>ABS(Cálculos!AN313-Cálculos!AN312)</f>
        <v>2.0747470448542749E-3</v>
      </c>
      <c r="BE312" s="178">
        <f>ABS(Cálculos!BP313-Cálculos!BP312)</f>
        <v>2.3939727921920562E-3</v>
      </c>
      <c r="BF312" s="154"/>
    </row>
    <row r="313" spans="25:58" x14ac:dyDescent="0.35">
      <c r="Y313" s="155"/>
      <c r="Z313" s="74">
        <f>(Cálculos!C314-0.44)/(MAX(Cálculos!C:C)+0.12)*100</f>
        <v>42.124582260450339</v>
      </c>
      <c r="AA313" s="156"/>
      <c r="AB313" s="170">
        <f>Cálculos!L545</f>
        <v>0.76671032524888194</v>
      </c>
      <c r="AC313" s="156"/>
      <c r="AD313" s="170">
        <f>Cálculos!AN44</f>
        <v>0.75686719790716428</v>
      </c>
      <c r="AE313" s="156"/>
      <c r="AF313" s="170">
        <f>Cálculos!BP553</f>
        <v>0.79403979116344181</v>
      </c>
      <c r="AG313" s="156"/>
      <c r="AH313" s="170">
        <f>Cálculos!N182</f>
        <v>0</v>
      </c>
      <c r="AI313" s="156"/>
      <c r="AJ313" s="170">
        <f>Cálculos!AP295</f>
        <v>0</v>
      </c>
      <c r="AK313" s="156"/>
      <c r="AL313" s="170">
        <f>Cálculos!BR303</f>
        <v>0</v>
      </c>
      <c r="AM313" s="154"/>
      <c r="BA313" s="155"/>
      <c r="BB313" s="74">
        <v>308</v>
      </c>
      <c r="BC313" s="178">
        <f>ABS(Cálculos!L314-Cálculos!L313)</f>
        <v>2.0011173388052583E-3</v>
      </c>
      <c r="BD313" s="178">
        <f>ABS(Cálculos!AN314-Cálculos!AN313)</f>
        <v>1.994917472275981E-3</v>
      </c>
      <c r="BE313" s="178">
        <f>ABS(Cálculos!BP314-Cálculos!BP313)</f>
        <v>2.3185055812715016E-3</v>
      </c>
      <c r="BF313" s="154"/>
    </row>
    <row r="314" spans="25:58" x14ac:dyDescent="0.35">
      <c r="Y314" s="155"/>
      <c r="Z314" s="74">
        <f>(Cálculos!C315-0.44)/(MAX(Cálculos!C:C)+0.12)*100</f>
        <v>42.26154604722511</v>
      </c>
      <c r="AA314" s="156"/>
      <c r="AB314" s="170">
        <f>Cálculos!L211</f>
        <v>0.7610787025105924</v>
      </c>
      <c r="AC314" s="156"/>
      <c r="AD314" s="170">
        <f>Cálculos!AN550</f>
        <v>0.7558513914782744</v>
      </c>
      <c r="AE314" s="156"/>
      <c r="AF314" s="170">
        <f>Cálculos!BP581</f>
        <v>0.79232877280598457</v>
      </c>
      <c r="AG314" s="156"/>
      <c r="AH314" s="170">
        <f>Cálculos!N183</f>
        <v>0</v>
      </c>
      <c r="AI314" s="156"/>
      <c r="AJ314" s="170">
        <f>Cálculos!AP296</f>
        <v>0</v>
      </c>
      <c r="AK314" s="156"/>
      <c r="AL314" s="170">
        <f>Cálculos!BR304</f>
        <v>0</v>
      </c>
      <c r="AM314" s="154"/>
      <c r="BA314" s="155"/>
      <c r="BB314" s="74">
        <v>309</v>
      </c>
      <c r="BC314" s="178">
        <f>ABS(Cálculos!L315-Cálculos!L314)</f>
        <v>1.9747539967098215E-3</v>
      </c>
      <c r="BD314" s="178">
        <f>ABS(Cálculos!AN315-Cálculos!AN314)</f>
        <v>1.9696541585771943E-3</v>
      </c>
      <c r="BE314" s="178">
        <f>ABS(Cálculos!BP315-Cálculos!BP314)</f>
        <v>2.2951492817761543E-3</v>
      </c>
      <c r="BF314" s="154"/>
    </row>
    <row r="315" spans="25:58" x14ac:dyDescent="0.35">
      <c r="Y315" s="155"/>
      <c r="Z315" s="74">
        <f>(Cálculos!C316-0.44)/(MAX(Cálculos!C:C)+0.12)*100</f>
        <v>42.398509833999896</v>
      </c>
      <c r="AA315" s="156"/>
      <c r="AB315" s="170">
        <f>Cálculos!L44</f>
        <v>0.76099978863354334</v>
      </c>
      <c r="AC315" s="156"/>
      <c r="AD315" s="170">
        <f>Cálculos!AN572</f>
        <v>0.75540209598463415</v>
      </c>
      <c r="AE315" s="156"/>
      <c r="AF315" s="170">
        <f>Cálculos!BP571</f>
        <v>0.79206265592037262</v>
      </c>
      <c r="AG315" s="156"/>
      <c r="AH315" s="170">
        <f>Cálculos!N184</f>
        <v>0</v>
      </c>
      <c r="AI315" s="156"/>
      <c r="AJ315" s="170">
        <f>Cálculos!AP297</f>
        <v>0</v>
      </c>
      <c r="AK315" s="156"/>
      <c r="AL315" s="170">
        <f>Cálculos!BR305</f>
        <v>0</v>
      </c>
      <c r="AM315" s="154"/>
      <c r="BA315" s="155"/>
      <c r="BB315" s="74">
        <v>310</v>
      </c>
      <c r="BC315" s="178">
        <f>ABS(Cálculos!L316-Cálculos!L315)</f>
        <v>1.9587779018293561E-3</v>
      </c>
      <c r="BD315" s="178">
        <f>ABS(Cálculos!AN316-Cálculos!AN315)</f>
        <v>1.954625065420823E-3</v>
      </c>
      <c r="BE315" s="178">
        <f>ABS(Cálculos!BP316-Cálculos!BP315)</f>
        <v>2.2815016999895299E-3</v>
      </c>
      <c r="BF315" s="154"/>
    </row>
    <row r="316" spans="25:58" x14ac:dyDescent="0.35">
      <c r="Y316" s="155"/>
      <c r="Z316" s="74">
        <f>(Cálculos!C317-0.44)/(MAX(Cálculos!C:C)+0.12)*100</f>
        <v>42.535473620774667</v>
      </c>
      <c r="AA316" s="156"/>
      <c r="AB316" s="170">
        <f>Cálculos!L578</f>
        <v>0.75775785261689999</v>
      </c>
      <c r="AC316" s="156"/>
      <c r="AD316" s="170">
        <f>Cálculos!AN213</f>
        <v>0.75517846389269316</v>
      </c>
      <c r="AE316" s="156"/>
      <c r="AF316" s="170">
        <f>Cálculos!BP554</f>
        <v>0.78925584614837929</v>
      </c>
      <c r="AG316" s="156"/>
      <c r="AH316" s="170">
        <f>Cálculos!N185</f>
        <v>0</v>
      </c>
      <c r="AI316" s="156"/>
      <c r="AJ316" s="170">
        <f>Cálculos!AP298</f>
        <v>0</v>
      </c>
      <c r="AK316" s="156"/>
      <c r="AL316" s="170">
        <f>Cálculos!BR306</f>
        <v>0</v>
      </c>
      <c r="AM316" s="154"/>
      <c r="BA316" s="155"/>
      <c r="BB316" s="74">
        <v>311</v>
      </c>
      <c r="BC316" s="178">
        <f>ABS(Cálculos!L317-Cálculos!L316)</f>
        <v>1.3593382284448063E-3</v>
      </c>
      <c r="BD316" s="178">
        <f>ABS(Cálculos!AN317-Cálculos!AN316)</f>
        <v>1.3153808592282212E-3</v>
      </c>
      <c r="BE316" s="178">
        <f>ABS(Cálculos!BP317-Cálculos!BP316)</f>
        <v>8.4570131247307945E-4</v>
      </c>
      <c r="BF316" s="154"/>
    </row>
    <row r="317" spans="25:58" x14ac:dyDescent="0.35">
      <c r="Y317" s="155"/>
      <c r="Z317" s="74">
        <f>(Cálculos!C318-0.44)/(MAX(Cálculos!C:C)+0.12)*100</f>
        <v>42.672437407549445</v>
      </c>
      <c r="AA317" s="156"/>
      <c r="AB317" s="170">
        <f>Cálculos!L178</f>
        <v>0.75727566370361132</v>
      </c>
      <c r="AC317" s="156"/>
      <c r="AD317" s="170">
        <f>Cálculos!AN180</f>
        <v>0.75314292038507558</v>
      </c>
      <c r="AE317" s="156"/>
      <c r="AF317" s="170">
        <f>Cálculos!BP181</f>
        <v>0.78847568923721101</v>
      </c>
      <c r="AG317" s="156"/>
      <c r="AH317" s="170">
        <f>Cálculos!N186</f>
        <v>0</v>
      </c>
      <c r="AI317" s="156"/>
      <c r="AJ317" s="170">
        <f>Cálculos!AP299</f>
        <v>0</v>
      </c>
      <c r="AK317" s="156"/>
      <c r="AL317" s="170">
        <f>Cálculos!BR307</f>
        <v>0</v>
      </c>
      <c r="AM317" s="154"/>
      <c r="BA317" s="155"/>
      <c r="BB317" s="74">
        <v>312</v>
      </c>
      <c r="BC317" s="178">
        <f>ABS(Cálculos!L318-Cálculos!L317)</f>
        <v>4.62010784969763E-3</v>
      </c>
      <c r="BD317" s="178">
        <f>ABS(Cálculos!AN318-Cálculos!AN317)</f>
        <v>4.5790665147484866E-3</v>
      </c>
      <c r="BE317" s="178">
        <f>ABS(Cálculos!BP318-Cálculos!BP317)</f>
        <v>4.7757724520638423E-3</v>
      </c>
      <c r="BF317" s="154"/>
    </row>
    <row r="318" spans="25:58" x14ac:dyDescent="0.35">
      <c r="Y318" s="155"/>
      <c r="Z318" s="74">
        <f>(Cálculos!C319-0.44)/(MAX(Cálculos!C:C)+0.12)*100</f>
        <v>42.809401194324224</v>
      </c>
      <c r="AA318" s="156"/>
      <c r="AB318" s="170">
        <f>Cálculos!L42</f>
        <v>0.75232080989709227</v>
      </c>
      <c r="AC318" s="156"/>
      <c r="AD318" s="170">
        <f>Cálculos!AN38</f>
        <v>0.75205885136577955</v>
      </c>
      <c r="AE318" s="156"/>
      <c r="AF318" s="170">
        <f>Cálculos!BP46</f>
        <v>0.78450710905397258</v>
      </c>
      <c r="AG318" s="156"/>
      <c r="AH318" s="170">
        <f>Cálculos!N187</f>
        <v>0</v>
      </c>
      <c r="AI318" s="156"/>
      <c r="AJ318" s="170">
        <f>Cálculos!AP300</f>
        <v>0</v>
      </c>
      <c r="AK318" s="156"/>
      <c r="AL318" s="170">
        <f>Cálculos!BR308</f>
        <v>0</v>
      </c>
      <c r="AM318" s="154"/>
      <c r="BA318" s="155"/>
      <c r="BB318" s="74">
        <v>313</v>
      </c>
      <c r="BC318" s="178">
        <f>ABS(Cálculos!L319-Cálculos!L318)</f>
        <v>2.4186867069998508E-3</v>
      </c>
      <c r="BD318" s="178">
        <f>ABS(Cálculos!AN319-Cálculos!AN318)</f>
        <v>2.409794054772485E-3</v>
      </c>
      <c r="BE318" s="178">
        <f>ABS(Cálculos!BP319-Cálculos!BP318)</f>
        <v>2.7017275695577769E-3</v>
      </c>
      <c r="BF318" s="154"/>
    </row>
    <row r="319" spans="25:58" x14ac:dyDescent="0.35">
      <c r="Y319" s="155"/>
      <c r="Z319" s="74">
        <f>(Cálculos!C320-0.44)/(MAX(Cálculos!C:C)+0.12)*100</f>
        <v>42.946364981099002</v>
      </c>
      <c r="AA319" s="156"/>
      <c r="AB319" s="170">
        <f>Cálculos!L546</f>
        <v>0.7519335723721573</v>
      </c>
      <c r="AC319" s="156"/>
      <c r="AD319" s="170">
        <f>Cálculos!AN551</f>
        <v>0.75095649690124278</v>
      </c>
      <c r="AE319" s="156"/>
      <c r="AF319" s="170">
        <f>Cálculos!BP555</f>
        <v>0.7844949692732579</v>
      </c>
      <c r="AG319" s="156"/>
      <c r="AH319" s="170">
        <f>Cálculos!N188</f>
        <v>0</v>
      </c>
      <c r="AI319" s="156"/>
      <c r="AJ319" s="170">
        <f>Cálculos!AP301</f>
        <v>0</v>
      </c>
      <c r="AK319" s="156"/>
      <c r="AL319" s="170">
        <f>Cálculos!BR309</f>
        <v>0</v>
      </c>
      <c r="AM319" s="154"/>
      <c r="BA319" s="155"/>
      <c r="BB319" s="74">
        <v>314</v>
      </c>
      <c r="BC319" s="178">
        <f>ABS(Cálculos!L320-Cálculos!L319)</f>
        <v>1.9979463261823871E-3</v>
      </c>
      <c r="BD319" s="178">
        <f>ABS(Cálculos!AN320-Cálculos!AN319)</f>
        <v>1.9957620929541564E-3</v>
      </c>
      <c r="BE319" s="178">
        <f>ABS(Cálculos!BP320-Cálculos!BP319)</f>
        <v>2.3065363444341735E-3</v>
      </c>
      <c r="BF319" s="154"/>
    </row>
    <row r="320" spans="25:58" x14ac:dyDescent="0.35">
      <c r="Y320" s="155"/>
      <c r="Z320" s="74">
        <f>(Cálculos!C321-0.44)/(MAX(Cálculos!C:C)+0.12)*100</f>
        <v>43.083328767873773</v>
      </c>
      <c r="AA320" s="156"/>
      <c r="AB320" s="170">
        <f>Cálculos!L400</f>
        <v>0.75119246651714067</v>
      </c>
      <c r="AC320" s="156"/>
      <c r="AD320" s="170">
        <f>Cálculos!AN391</f>
        <v>0.74990750987494104</v>
      </c>
      <c r="AE320" s="156"/>
      <c r="AF320" s="170">
        <f>Cálculos!BP214</f>
        <v>0.78128849786144183</v>
      </c>
      <c r="AG320" s="156"/>
      <c r="AH320" s="170">
        <f>Cálculos!N189</f>
        <v>0</v>
      </c>
      <c r="AI320" s="156"/>
      <c r="AJ320" s="170">
        <f>Cálculos!AP302</f>
        <v>0</v>
      </c>
      <c r="AK320" s="156"/>
      <c r="AL320" s="170">
        <f>Cálculos!BR310</f>
        <v>0</v>
      </c>
      <c r="AM320" s="154"/>
      <c r="BA320" s="155"/>
      <c r="BB320" s="74">
        <v>315</v>
      </c>
      <c r="BC320" s="178">
        <f>ABS(Cálculos!L321-Cálculos!L320)</f>
        <v>1.9089012902640534E-3</v>
      </c>
      <c r="BD320" s="178">
        <f>ABS(Cálculos!AN321-Cálculos!AN320)</f>
        <v>1.9086890281377888E-3</v>
      </c>
      <c r="BE320" s="178">
        <f>ABS(Cálculos!BP321-Cálculos!BP320)</f>
        <v>2.2240299134491659E-3</v>
      </c>
      <c r="BF320" s="154"/>
    </row>
    <row r="321" spans="25:58" x14ac:dyDescent="0.35">
      <c r="Y321" s="155"/>
      <c r="Z321" s="74">
        <f>(Cálculos!C322-0.44)/(MAX(Cálculos!C:C)+0.12)*100</f>
        <v>43.220292554648552</v>
      </c>
      <c r="AA321" s="156"/>
      <c r="AB321" s="170">
        <f>Cálculos!L212</f>
        <v>0.7438174720327243</v>
      </c>
      <c r="AC321" s="156"/>
      <c r="AD321" s="170">
        <f>Cálculos!AN42</f>
        <v>0.74774955930834552</v>
      </c>
      <c r="AE321" s="156"/>
      <c r="AF321" s="170">
        <f>Cálculos!BP556</f>
        <v>0.77975696829870023</v>
      </c>
      <c r="AG321" s="156"/>
      <c r="AH321" s="170">
        <f>Cálculos!N190</f>
        <v>0</v>
      </c>
      <c r="AI321" s="156"/>
      <c r="AJ321" s="170">
        <f>Cálculos!AP303</f>
        <v>0</v>
      </c>
      <c r="AK321" s="156"/>
      <c r="AL321" s="170">
        <f>Cálculos!BR311</f>
        <v>0</v>
      </c>
      <c r="AM321" s="154"/>
      <c r="BA321" s="155"/>
      <c r="BB321" s="74">
        <v>316</v>
      </c>
      <c r="BC321" s="178">
        <f>ABS(Cálculos!L322-Cálculos!L321)</f>
        <v>1.8817026126897729E-3</v>
      </c>
      <c r="BD321" s="178">
        <f>ABS(Cálculos!AN322-Cálculos!AN321)</f>
        <v>1.8825661560522566E-3</v>
      </c>
      <c r="BE321" s="178">
        <f>ABS(Cálculos!BP322-Cálculos!BP321)</f>
        <v>2.1997144086209341E-3</v>
      </c>
      <c r="BF321" s="154"/>
    </row>
    <row r="322" spans="25:58" x14ac:dyDescent="0.35">
      <c r="Y322" s="155"/>
      <c r="Z322" s="74">
        <f>(Cálculos!C323-0.44)/(MAX(Cálculos!C:C)+0.12)*100</f>
        <v>43.35725634142333</v>
      </c>
      <c r="AA322" s="156"/>
      <c r="AB322" s="170">
        <f>Cálculos!L179</f>
        <v>0.74240654281658269</v>
      </c>
      <c r="AC322" s="156"/>
      <c r="AD322" s="170">
        <f>Cálculos!AN581</f>
        <v>0.74742156806804672</v>
      </c>
      <c r="AE322" s="156"/>
      <c r="AF322" s="170">
        <f>Cálculos!BP582</f>
        <v>0.7769278475230057</v>
      </c>
      <c r="AG322" s="156"/>
      <c r="AH322" s="170">
        <f>Cálculos!N191</f>
        <v>0</v>
      </c>
      <c r="AI322" s="156"/>
      <c r="AJ322" s="170">
        <f>Cálculos!AP304</f>
        <v>0</v>
      </c>
      <c r="AK322" s="156"/>
      <c r="AL322" s="170">
        <f>Cálculos!BR312</f>
        <v>0</v>
      </c>
      <c r="AM322" s="154"/>
      <c r="BA322" s="155"/>
      <c r="BB322" s="74">
        <v>317</v>
      </c>
      <c r="BC322" s="178">
        <f>ABS(Cálculos!L323-Cálculos!L322)</f>
        <v>1.8660950768586426E-3</v>
      </c>
      <c r="BD322" s="178">
        <f>ABS(Cálculos!AN323-Cálculos!AN322)</f>
        <v>1.8678643713324061E-3</v>
      </c>
      <c r="BE322" s="178">
        <f>ABS(Cálculos!BP323-Cálculos!BP322)</f>
        <v>2.1862437093643772E-3</v>
      </c>
      <c r="BF322" s="154"/>
    </row>
    <row r="323" spans="25:58" x14ac:dyDescent="0.35">
      <c r="Y323" s="155"/>
      <c r="Z323" s="74">
        <f>(Cálculos!C324-0.44)/(MAX(Cálculos!C:C)+0.12)*100</f>
        <v>43.494220128198101</v>
      </c>
      <c r="AA323" s="156"/>
      <c r="AB323" s="170">
        <f>Cálculos!L30</f>
        <v>0.74222011161089507</v>
      </c>
      <c r="AC323" s="156"/>
      <c r="AD323" s="170">
        <f>Cálculos!AN552</f>
        <v>0.74611787538233643</v>
      </c>
      <c r="AE323" s="156"/>
      <c r="AF323" s="170">
        <f>Cálculos!BP182</f>
        <v>0.7751658194460006</v>
      </c>
      <c r="AG323" s="156"/>
      <c r="AH323" s="170">
        <f>Cálculos!N192</f>
        <v>0</v>
      </c>
      <c r="AI323" s="156"/>
      <c r="AJ323" s="170">
        <f>Cálculos!AP305</f>
        <v>0</v>
      </c>
      <c r="AK323" s="156"/>
      <c r="AL323" s="170">
        <f>Cálculos!BR313</f>
        <v>0</v>
      </c>
      <c r="AM323" s="154"/>
      <c r="BA323" s="155"/>
      <c r="BB323" s="74">
        <v>318</v>
      </c>
      <c r="BC323" s="178">
        <f>ABS(Cálculos!L324-Cálculos!L323)</f>
        <v>1.8527190113596936E-3</v>
      </c>
      <c r="BD323" s="178">
        <f>ABS(Cálculos!AN324-Cálculos!AN323)</f>
        <v>1.8553526820879185E-3</v>
      </c>
      <c r="BE323" s="178">
        <f>ABS(Cálculos!BP324-Cálculos!BP323)</f>
        <v>2.1747733105279554E-3</v>
      </c>
      <c r="BF323" s="154"/>
    </row>
    <row r="324" spans="25:58" x14ac:dyDescent="0.35">
      <c r="Y324" s="155"/>
      <c r="Z324" s="74">
        <f>(Cálculos!C325-0.44)/(MAX(Cálculos!C:C)+0.12)*100</f>
        <v>43.63118391497288</v>
      </c>
      <c r="AA324" s="156"/>
      <c r="AB324" s="170">
        <f>Cálculos!L389</f>
        <v>0.74159948095246686</v>
      </c>
      <c r="AC324" s="156"/>
      <c r="AD324" s="170">
        <f>Cálculos!AN571</f>
        <v>0.74449863004277483</v>
      </c>
      <c r="AE324" s="156"/>
      <c r="AF324" s="170">
        <f>Cálculos!BP557</f>
        <v>0.77504173906141827</v>
      </c>
      <c r="AG324" s="156"/>
      <c r="AH324" s="170">
        <f>Cálculos!N193</f>
        <v>0</v>
      </c>
      <c r="AI324" s="156"/>
      <c r="AJ324" s="170">
        <f>Cálculos!AP306</f>
        <v>0</v>
      </c>
      <c r="AK324" s="156"/>
      <c r="AL324" s="170">
        <f>Cálculos!BR314</f>
        <v>0</v>
      </c>
      <c r="AM324" s="154"/>
      <c r="BA324" s="155"/>
      <c r="BB324" s="74">
        <v>319</v>
      </c>
      <c r="BC324" s="178">
        <f>ABS(Cálculos!L325-Cálculos!L324)</f>
        <v>1.8398308362647109E-3</v>
      </c>
      <c r="BD324" s="178">
        <f>ABS(Cálculos!AN325-Cálculos!AN324)</f>
        <v>1.8433155151131309E-3</v>
      </c>
      <c r="BE324" s="178">
        <f>ABS(Cálculos!BP325-Cálculos!BP324)</f>
        <v>2.1636739667152405E-3</v>
      </c>
      <c r="BF324" s="154"/>
    </row>
    <row r="325" spans="25:58" x14ac:dyDescent="0.35">
      <c r="Y325" s="155"/>
      <c r="Z325" s="74">
        <f>(Cálculos!C326-0.44)/(MAX(Cálculos!C:C)+0.12)*100</f>
        <v>43.768147701747658</v>
      </c>
      <c r="AA325" s="156"/>
      <c r="AB325" s="170">
        <f>Cálculos!L579</f>
        <v>0.74103358627991489</v>
      </c>
      <c r="AC325" s="156"/>
      <c r="AD325" s="170">
        <f>Cálculos!AN29</f>
        <v>0.74296638197287135</v>
      </c>
      <c r="AE325" s="156"/>
      <c r="AF325" s="170">
        <f>Cálculos!BP400</f>
        <v>0.77484427787593457</v>
      </c>
      <c r="AG325" s="156"/>
      <c r="AH325" s="170">
        <f>Cálculos!N194</f>
        <v>0</v>
      </c>
      <c r="AI325" s="156"/>
      <c r="AJ325" s="170">
        <f>Cálculos!AP307</f>
        <v>0</v>
      </c>
      <c r="AK325" s="156"/>
      <c r="AL325" s="170">
        <f>Cálculos!BR315</f>
        <v>0</v>
      </c>
      <c r="AM325" s="154"/>
      <c r="BA325" s="155"/>
      <c r="BB325" s="74">
        <v>320</v>
      </c>
      <c r="BC325" s="178">
        <f>ABS(Cálculos!L326-Cálculos!L325)</f>
        <v>1.8271053404328441E-3</v>
      </c>
      <c r="BD325" s="178">
        <f>ABS(Cálculos!AN326-Cálculos!AN325)</f>
        <v>1.8314363757477858E-3</v>
      </c>
      <c r="BE325" s="178">
        <f>ABS(Cálculos!BP326-Cálculos!BP325)</f>
        <v>2.1526562755821432E-3</v>
      </c>
      <c r="BF325" s="154"/>
    </row>
    <row r="326" spans="25:58" x14ac:dyDescent="0.35">
      <c r="Y326" s="155"/>
      <c r="Z326" s="74">
        <f>(Cálculos!C327-0.44)/(MAX(Cálculos!C:C)+0.12)*100</f>
        <v>43.905111488522437</v>
      </c>
      <c r="AA326" s="156"/>
      <c r="AB326" s="170">
        <f>Cálculos!L547</f>
        <v>0.73761060619822882</v>
      </c>
      <c r="AC326" s="156"/>
      <c r="AD326" s="170">
        <f>Cálculos!AN553</f>
        <v>0.74131611601514502</v>
      </c>
      <c r="AE326" s="156"/>
      <c r="AF326" s="170">
        <f>Cálculos!BP43</f>
        <v>0.77041896015248379</v>
      </c>
      <c r="AG326" s="156"/>
      <c r="AH326" s="170">
        <f>Cálculos!N195</f>
        <v>0</v>
      </c>
      <c r="AI326" s="156"/>
      <c r="AJ326" s="170">
        <f>Cálculos!AP308</f>
        <v>0</v>
      </c>
      <c r="AK326" s="156"/>
      <c r="AL326" s="170">
        <f>Cálculos!BR316</f>
        <v>0</v>
      </c>
      <c r="AM326" s="154"/>
      <c r="BA326" s="155"/>
      <c r="BB326" s="74">
        <v>321</v>
      </c>
      <c r="BC326" s="178">
        <f>ABS(Cálculos!L327-Cálculos!L326)</f>
        <v>1.8144814628304196E-3</v>
      </c>
      <c r="BD326" s="178">
        <f>ABS(Cálculos!AN327-Cálculos!AN326)</f>
        <v>1.8196510465004478E-3</v>
      </c>
      <c r="BE326" s="178">
        <f>ABS(Cálculos!BP327-Cálculos!BP326)</f>
        <v>2.1416485676203356E-3</v>
      </c>
      <c r="BF326" s="154"/>
    </row>
    <row r="327" spans="25:58" x14ac:dyDescent="0.35">
      <c r="Y327" s="155"/>
      <c r="Z327" s="74">
        <f>(Cálculos!C328-0.44)/(MAX(Cálculos!C:C)+0.12)*100</f>
        <v>44.042075275297208</v>
      </c>
      <c r="AA327" s="156"/>
      <c r="AB327" s="170">
        <f>Cálculos!L45</f>
        <v>0.73746974998607773</v>
      </c>
      <c r="AC327" s="156"/>
      <c r="AD327" s="170">
        <f>Cálculos!AN214</f>
        <v>0.73897294136510383</v>
      </c>
      <c r="AE327" s="156"/>
      <c r="AF327" s="170">
        <f>Cálculos!BP558</f>
        <v>0.77034916633743</v>
      </c>
      <c r="AG327" s="156"/>
      <c r="AH327" s="170">
        <f>Cálculos!N196</f>
        <v>0</v>
      </c>
      <c r="AI327" s="156"/>
      <c r="AJ327" s="170">
        <f>Cálculos!AP309</f>
        <v>0</v>
      </c>
      <c r="AK327" s="156"/>
      <c r="AL327" s="170">
        <f>Cálculos!BR317</f>
        <v>0</v>
      </c>
      <c r="AM327" s="154"/>
      <c r="BA327" s="155"/>
      <c r="BB327" s="74">
        <v>322</v>
      </c>
      <c r="BC327" s="178">
        <f>ABS(Cálculos!L328-Cálculos!L327)</f>
        <v>1.8019473392385521E-3</v>
      </c>
      <c r="BD327" s="178">
        <f>ABS(Cálculos!AN328-Cálculos!AN327)</f>
        <v>1.8079463657203476E-3</v>
      </c>
      <c r="BE327" s="178">
        <f>ABS(Cálculos!BP328-Cálculos!BP327)</f>
        <v>2.1306368705578671E-3</v>
      </c>
      <c r="BF327" s="154"/>
    </row>
    <row r="328" spans="25:58" x14ac:dyDescent="0.35">
      <c r="Y328" s="155"/>
      <c r="Z328" s="74">
        <f>(Cálculos!C329-0.44)/(MAX(Cálculos!C:C)+0.12)*100</f>
        <v>44.179039062071993</v>
      </c>
      <c r="AA328" s="156"/>
      <c r="AB328" s="170">
        <f>Cálculos!L31</f>
        <v>0.73729304674338891</v>
      </c>
      <c r="AC328" s="156"/>
      <c r="AD328" s="170">
        <f>Cálculos!AN181</f>
        <v>0.73894707618984001</v>
      </c>
      <c r="AE328" s="156"/>
      <c r="AF328" s="170">
        <f>Cálculos!BP183</f>
        <v>0.7665158860073078</v>
      </c>
      <c r="AG328" s="156"/>
      <c r="AH328" s="170">
        <f>Cálculos!N197</f>
        <v>0</v>
      </c>
      <c r="AI328" s="156"/>
      <c r="AJ328" s="170">
        <f>Cálculos!AP310</f>
        <v>0</v>
      </c>
      <c r="AK328" s="156"/>
      <c r="AL328" s="170">
        <f>Cálculos!BR318</f>
        <v>0</v>
      </c>
      <c r="AM328" s="154"/>
      <c r="BA328" s="155"/>
      <c r="BB328" s="74">
        <v>323</v>
      </c>
      <c r="BC328" s="178">
        <f>ABS(Cálculos!L329-Cálculos!L328)</f>
        <v>1.789500270897304E-3</v>
      </c>
      <c r="BD328" s="178">
        <f>ABS(Cálculos!AN329-Cálculos!AN328)</f>
        <v>1.796320230704751E-3</v>
      </c>
      <c r="BE328" s="178">
        <f>ABS(Cálculos!BP329-Cálculos!BP328)</f>
        <v>2.1196239457884625E-3</v>
      </c>
      <c r="BF328" s="154"/>
    </row>
    <row r="329" spans="25:58" x14ac:dyDescent="0.35">
      <c r="Y329" s="155"/>
      <c r="Z329" s="74">
        <f>(Cálculos!C330-0.44)/(MAX(Cálculos!C:C)+0.12)*100</f>
        <v>44.316002848846765</v>
      </c>
      <c r="AA329" s="156"/>
      <c r="AB329" s="170">
        <f>Cálculos!L39</f>
        <v>0.73424857122965037</v>
      </c>
      <c r="AC329" s="156"/>
      <c r="AD329" s="170">
        <f>Cálculos!AN554</f>
        <v>0.73654742224502501</v>
      </c>
      <c r="AE329" s="156"/>
      <c r="AF329" s="170">
        <f>Cálculos!BP215</f>
        <v>0.76584462515527973</v>
      </c>
      <c r="AG329" s="156"/>
      <c r="AH329" s="170">
        <f>Cálculos!N198</f>
        <v>0</v>
      </c>
      <c r="AI329" s="156"/>
      <c r="AJ329" s="170">
        <f>Cálculos!AP311</f>
        <v>0</v>
      </c>
      <c r="AK329" s="156"/>
      <c r="AL329" s="170">
        <f>Cálculos!BR319</f>
        <v>0</v>
      </c>
      <c r="AM329" s="154"/>
      <c r="BA329" s="155"/>
      <c r="BB329" s="74">
        <v>324</v>
      </c>
      <c r="BC329" s="178">
        <f>ABS(Cálculos!L330-Cálculos!L329)</f>
        <v>1.7771392693349819E-3</v>
      </c>
      <c r="BD329" s="178">
        <f>ABS(Cálculos!AN330-Cálculos!AN329)</f>
        <v>1.7847812301833299E-3</v>
      </c>
      <c r="BE329" s="178">
        <f>ABS(Cálculos!BP330-Cálculos!BP329)</f>
        <v>2.108644002499549E-3</v>
      </c>
      <c r="BF329" s="154"/>
    </row>
    <row r="330" spans="25:58" x14ac:dyDescent="0.35">
      <c r="Y330" s="155"/>
      <c r="Z330" s="74">
        <f>(Cálculos!C331-0.44)/(MAX(Cálculos!C:C)+0.12)*100</f>
        <v>44.452966635621543</v>
      </c>
      <c r="AA330" s="156"/>
      <c r="AB330" s="170">
        <f>Cálculos!L401</f>
        <v>0.72837110127217819</v>
      </c>
      <c r="AC330" s="156"/>
      <c r="AD330" s="170">
        <f>Cálculos!AN402</f>
        <v>0.73555116322949532</v>
      </c>
      <c r="AE330" s="156"/>
      <c r="AF330" s="170">
        <f>Cálculos!BP559</f>
        <v>0.76567909833366465</v>
      </c>
      <c r="AG330" s="156"/>
      <c r="AH330" s="170">
        <f>Cálculos!N199</f>
        <v>0</v>
      </c>
      <c r="AI330" s="156"/>
      <c r="AJ330" s="170">
        <f>Cálculos!AP312</f>
        <v>0</v>
      </c>
      <c r="AK330" s="156"/>
      <c r="AL330" s="170">
        <f>Cálculos!BR320</f>
        <v>0</v>
      </c>
      <c r="AM330" s="154"/>
      <c r="BA330" s="155"/>
      <c r="BB330" s="74">
        <v>325</v>
      </c>
      <c r="BC330" s="178">
        <f>ABS(Cálculos!L331-Cálculos!L330)</f>
        <v>6.6348002741573042E-4</v>
      </c>
      <c r="BD330" s="178">
        <f>ABS(Cálculos!AN331-Cálculos!AN330)</f>
        <v>6.8766457337093856E-4</v>
      </c>
      <c r="BE330" s="178">
        <f>ABS(Cálculos!BP331-Cálculos!BP330)</f>
        <v>1.0592052502889082E-3</v>
      </c>
      <c r="BF330" s="154"/>
    </row>
    <row r="331" spans="25:58" x14ac:dyDescent="0.35">
      <c r="Y331" s="155"/>
      <c r="Z331" s="74">
        <f>(Cálculos!C332-0.44)/(MAX(Cálculos!C:C)+0.12)*100</f>
        <v>44.589930422396321</v>
      </c>
      <c r="AA331" s="156"/>
      <c r="AB331" s="170">
        <f>Cálculos!L180</f>
        <v>0.72794497578408213</v>
      </c>
      <c r="AC331" s="156"/>
      <c r="AD331" s="170">
        <f>Cálculos!AN30</f>
        <v>0.73459853528415142</v>
      </c>
      <c r="AE331" s="156"/>
      <c r="AF331" s="170">
        <f>Cálculos!BP583</f>
        <v>0.7613598678008795</v>
      </c>
      <c r="AG331" s="156"/>
      <c r="AH331" s="170">
        <f>Cálculos!N200</f>
        <v>0</v>
      </c>
      <c r="AI331" s="156"/>
      <c r="AJ331" s="170">
        <f>Cálculos!AP313</f>
        <v>0</v>
      </c>
      <c r="AK331" s="156"/>
      <c r="AL331" s="170">
        <f>Cálculos!BR321</f>
        <v>0</v>
      </c>
      <c r="AM331" s="154"/>
      <c r="BA331" s="155"/>
      <c r="BB331" s="74">
        <v>326</v>
      </c>
      <c r="BC331" s="178">
        <f>ABS(Cálculos!L332-Cálculos!L331)</f>
        <v>2.6489428498748802E-3</v>
      </c>
      <c r="BD331" s="178">
        <f>ABS(Cálculos!AN332-Cálculos!AN331)</f>
        <v>2.6452968625568229E-3</v>
      </c>
      <c r="BE331" s="178">
        <f>ABS(Cálculos!BP332-Cálculos!BP331)</f>
        <v>2.9227274841079343E-3</v>
      </c>
      <c r="BF331" s="154"/>
    </row>
    <row r="332" spans="25:58" x14ac:dyDescent="0.35">
      <c r="Y332" s="155"/>
      <c r="Z332" s="74">
        <f>(Cálculos!C333-0.44)/(MAX(Cálculos!C:C)+0.12)*100</f>
        <v>44.7268942091711</v>
      </c>
      <c r="AA332" s="156"/>
      <c r="AB332" s="170">
        <f>Cálculos!L548</f>
        <v>0.72793971253233103</v>
      </c>
      <c r="AC332" s="156"/>
      <c r="AD332" s="170">
        <f>Cálculos!AN45</f>
        <v>0.73394175141081042</v>
      </c>
      <c r="AE332" s="156"/>
      <c r="AF332" s="170">
        <f>Cálculos!BP184</f>
        <v>0.76121784332247422</v>
      </c>
      <c r="AG332" s="156"/>
      <c r="AH332" s="170">
        <f>Cálculos!N201</f>
        <v>0</v>
      </c>
      <c r="AI332" s="156"/>
      <c r="AJ332" s="170">
        <f>Cálculos!AP314</f>
        <v>0</v>
      </c>
      <c r="AK332" s="156"/>
      <c r="AL332" s="170">
        <f>Cálculos!BR322</f>
        <v>0</v>
      </c>
      <c r="AM332" s="154"/>
      <c r="BA332" s="155"/>
      <c r="BB332" s="74">
        <v>327</v>
      </c>
      <c r="BC332" s="178">
        <f>ABS(Cálculos!L333-Cálculos!L332)</f>
        <v>1.9074810510087414E-3</v>
      </c>
      <c r="BD332" s="178">
        <f>ABS(Cálculos!AN333-Cálculos!AN332)</f>
        <v>1.9150475677170431E-3</v>
      </c>
      <c r="BE332" s="178">
        <f>ABS(Cálculos!BP333-Cálculos!BP332)</f>
        <v>2.2242988293695864E-3</v>
      </c>
      <c r="BF332" s="154"/>
    </row>
    <row r="333" spans="25:58" x14ac:dyDescent="0.35">
      <c r="Y333" s="155"/>
      <c r="Z333" s="74">
        <f>(Cálculos!C334-0.44)/(MAX(Cálculos!C:C)+0.12)*100</f>
        <v>44.863857995945871</v>
      </c>
      <c r="AA333" s="156"/>
      <c r="AB333" s="170">
        <f>Cálculos!L213</f>
        <v>0.72691860281214271</v>
      </c>
      <c r="AC333" s="156"/>
      <c r="AD333" s="170">
        <f>Cálculos!AN555</f>
        <v>0.73181090500023149</v>
      </c>
      <c r="AE333" s="156"/>
      <c r="AF333" s="170">
        <f>Cálculos!BP560</f>
        <v>0.76103147474152044</v>
      </c>
      <c r="AG333" s="156"/>
      <c r="AH333" s="170">
        <f>Cálculos!N202</f>
        <v>0</v>
      </c>
      <c r="AI333" s="156"/>
      <c r="AJ333" s="170">
        <f>Cálculos!AP315</f>
        <v>0</v>
      </c>
      <c r="AK333" s="156"/>
      <c r="AL333" s="170">
        <f>Cálculos!BR323</f>
        <v>0</v>
      </c>
      <c r="AM333" s="154"/>
      <c r="BA333" s="155"/>
      <c r="BB333" s="74">
        <v>328</v>
      </c>
      <c r="BC333" s="178">
        <f>ABS(Cálculos!L334-Cálculos!L333)</f>
        <v>1.7596282895710469E-3</v>
      </c>
      <c r="BD333" s="178">
        <f>ABS(Cálculos!AN334-Cálculos!AN333)</f>
        <v>1.7699116123482961E-3</v>
      </c>
      <c r="BE333" s="178">
        <f>ABS(Cálculos!BP334-Cálculos!BP333)</f>
        <v>2.085460681688911E-3</v>
      </c>
      <c r="BF333" s="154"/>
    </row>
    <row r="334" spans="25:58" x14ac:dyDescent="0.35">
      <c r="Y334" s="155"/>
      <c r="Z334" s="74">
        <f>(Cálculos!C335-0.44)/(MAX(Cálculos!C:C)+0.12)*100</f>
        <v>45.000821782720649</v>
      </c>
      <c r="AA334" s="156"/>
      <c r="AB334" s="170">
        <f>Cálculos!L580</f>
        <v>0.72463432322179666</v>
      </c>
      <c r="AC334" s="156"/>
      <c r="AD334" s="170">
        <f>Cálculos!AN582</f>
        <v>0.73161802692607303</v>
      </c>
      <c r="AE334" s="156"/>
      <c r="AF334" s="170">
        <f>Cálculos!BP207</f>
        <v>0.7575528763320023</v>
      </c>
      <c r="AG334" s="156"/>
      <c r="AH334" s="170">
        <f>Cálculos!N203</f>
        <v>0</v>
      </c>
      <c r="AI334" s="156"/>
      <c r="AJ334" s="170">
        <f>Cálculos!AP316</f>
        <v>0</v>
      </c>
      <c r="AK334" s="156"/>
      <c r="AL334" s="170">
        <f>Cálculos!BR324</f>
        <v>0</v>
      </c>
      <c r="AM334" s="154"/>
      <c r="BA334" s="155"/>
      <c r="BB334" s="74">
        <v>329</v>
      </c>
      <c r="BC334" s="178">
        <f>ABS(Cálculos!L335-Cálculos!L334)</f>
        <v>1.7223924193371654E-3</v>
      </c>
      <c r="BD334" s="178">
        <f>ABS(Cálculos!AN335-Cálculos!AN334)</f>
        <v>1.7338108756796422E-3</v>
      </c>
      <c r="BE334" s="178">
        <f>ABS(Cálculos!BP335-Cálculos!BP334)</f>
        <v>2.0508718456423991E-3</v>
      </c>
      <c r="BF334" s="154"/>
    </row>
    <row r="335" spans="25:58" x14ac:dyDescent="0.35">
      <c r="Y335" s="155"/>
      <c r="Z335" s="74">
        <f>(Cálculos!C336-0.44)/(MAX(Cálculos!C:C)+0.12)*100</f>
        <v>45.137785569495428</v>
      </c>
      <c r="AA335" s="156"/>
      <c r="AB335" s="170">
        <f>Cálculos!L549</f>
        <v>0.72205929364970178</v>
      </c>
      <c r="AC335" s="156"/>
      <c r="AD335" s="170">
        <f>Cálculos!AN31</f>
        <v>0.72999037091127017</v>
      </c>
      <c r="AE335" s="156"/>
      <c r="AF335" s="170">
        <f>Cálculos!BP185</f>
        <v>0.7565610672297598</v>
      </c>
      <c r="AG335" s="156"/>
      <c r="AH335" s="170">
        <f>Cálculos!N204</f>
        <v>0</v>
      </c>
      <c r="AI335" s="156"/>
      <c r="AJ335" s="170">
        <f>Cálculos!AP317</f>
        <v>0</v>
      </c>
      <c r="AK335" s="156"/>
      <c r="AL335" s="170">
        <f>Cálculos!BR325</f>
        <v>0</v>
      </c>
      <c r="AM335" s="154"/>
      <c r="BA335" s="155"/>
      <c r="BB335" s="74">
        <v>330</v>
      </c>
      <c r="BC335" s="178">
        <f>ABS(Cálculos!L336-Cálculos!L335)</f>
        <v>1.7058240405847525E-3</v>
      </c>
      <c r="BD335" s="178">
        <f>ABS(Cálculos!AN336-Cálculos!AN335)</f>
        <v>1.7180799347502052E-3</v>
      </c>
      <c r="BE335" s="178">
        <f>ABS(Cálculos!BP336-Cálculos!BP335)</f>
        <v>2.0357281920893588E-3</v>
      </c>
      <c r="BF335" s="154"/>
    </row>
    <row r="336" spans="25:58" x14ac:dyDescent="0.35">
      <c r="Y336" s="155"/>
      <c r="Z336" s="74">
        <f>(Cálculos!C337-0.44)/(MAX(Cálculos!C:C)+0.12)*100</f>
        <v>45.274749356270199</v>
      </c>
      <c r="AA336" s="156"/>
      <c r="AB336" s="170">
        <f>Cálculos!L550</f>
        <v>0.71691296348843769</v>
      </c>
      <c r="AC336" s="156"/>
      <c r="AD336" s="170">
        <f>Cálculos!AN39</f>
        <v>0.72907901771734229</v>
      </c>
      <c r="AE336" s="156"/>
      <c r="AF336" s="170">
        <f>Cálculos!BP561</f>
        <v>0.75640626714038262</v>
      </c>
      <c r="AG336" s="156"/>
      <c r="AH336" s="170">
        <f>Cálculos!N205</f>
        <v>0</v>
      </c>
      <c r="AI336" s="156"/>
      <c r="AJ336" s="170">
        <f>Cálculos!AP318</f>
        <v>0</v>
      </c>
      <c r="AK336" s="156"/>
      <c r="AL336" s="170">
        <f>Cálculos!BR326</f>
        <v>0</v>
      </c>
      <c r="AM336" s="154"/>
      <c r="BA336" s="155"/>
      <c r="BB336" s="74">
        <v>331</v>
      </c>
      <c r="BC336" s="178">
        <f>ABS(Cálculos!L337-Cálculos!L336)</f>
        <v>1.6931711704731289E-3</v>
      </c>
      <c r="BD336" s="178">
        <f>ABS(Cálculos!AN337-Cálculos!AN336)</f>
        <v>1.7062115711063974E-3</v>
      </c>
      <c r="BE336" s="178">
        <f>ABS(Cálculos!BP337-Cálculos!BP336)</f>
        <v>2.0242623956911454E-3</v>
      </c>
      <c r="BF336" s="154"/>
    </row>
    <row r="337" spans="25:58" x14ac:dyDescent="0.35">
      <c r="Y337" s="155"/>
      <c r="Z337" s="74">
        <f>(Cálculos!C338-0.44)/(MAX(Cálculos!C:C)+0.12)*100</f>
        <v>45.411713143044977</v>
      </c>
      <c r="AA337" s="156"/>
      <c r="AB337" s="170">
        <f>Cálculos!L572</f>
        <v>0.71632897852655231</v>
      </c>
      <c r="AC337" s="156"/>
      <c r="AD337" s="170">
        <f>Cálculos!AN556</f>
        <v>0.72710622109961742</v>
      </c>
      <c r="AE337" s="156"/>
      <c r="AF337" s="170">
        <f>Cálculos!BP41</f>
        <v>0.75626150797971536</v>
      </c>
      <c r="AG337" s="156"/>
      <c r="AH337" s="170">
        <f>Cálculos!N209</f>
        <v>0</v>
      </c>
      <c r="AI337" s="156"/>
      <c r="AJ337" s="170">
        <f>Cálculos!AP319</f>
        <v>0</v>
      </c>
      <c r="AK337" s="156"/>
      <c r="AL337" s="170">
        <f>Cálculos!BR327</f>
        <v>0</v>
      </c>
      <c r="AM337" s="154"/>
      <c r="BA337" s="155"/>
      <c r="BB337" s="74">
        <v>332</v>
      </c>
      <c r="BC337" s="178">
        <f>ABS(Cálculos!L338-Cálculos!L337)</f>
        <v>1.6813135822667524E-3</v>
      </c>
      <c r="BD337" s="178">
        <f>ABS(Cálculos!AN338-Cálculos!AN337)</f>
        <v>1.6951152069381581E-3</v>
      </c>
      <c r="BE337" s="178">
        <f>ABS(Cálculos!BP338-Cálculos!BP337)</f>
        <v>2.0135165806392519E-3</v>
      </c>
      <c r="BF337" s="154"/>
    </row>
    <row r="338" spans="25:58" x14ac:dyDescent="0.35">
      <c r="Y338" s="155"/>
      <c r="Z338" s="74">
        <f>(Cálculos!C339-0.44)/(MAX(Cálculos!C:C)+0.12)*100</f>
        <v>45.548676929819756</v>
      </c>
      <c r="AA338" s="156"/>
      <c r="AB338" s="170">
        <f>Cálculos!L32</f>
        <v>0.71359813825529117</v>
      </c>
      <c r="AC338" s="156"/>
      <c r="AD338" s="170">
        <f>Cálculos!AN182</f>
        <v>0.72519536670765727</v>
      </c>
      <c r="AE338" s="156"/>
      <c r="AF338" s="170">
        <f>Cálculos!BP401</f>
        <v>0.75409775894369446</v>
      </c>
      <c r="AG338" s="156"/>
      <c r="AH338" s="170">
        <f>Cálculos!N210</f>
        <v>0</v>
      </c>
      <c r="AI338" s="156"/>
      <c r="AJ338" s="170">
        <f>Cálculos!AP320</f>
        <v>0</v>
      </c>
      <c r="AK338" s="156"/>
      <c r="AL338" s="170">
        <f>Cálculos!BR328</f>
        <v>0</v>
      </c>
      <c r="AM338" s="154"/>
      <c r="BA338" s="155"/>
      <c r="BB338" s="74">
        <v>333</v>
      </c>
      <c r="BC338" s="178">
        <f>ABS(Cálculos!L339-Cálculos!L338)</f>
        <v>1.6696697312117981E-3</v>
      </c>
      <c r="BD338" s="178">
        <f>ABS(Cálculos!AN339-Cálculos!AN338)</f>
        <v>1.6842186877273901E-3</v>
      </c>
      <c r="BE338" s="178">
        <f>ABS(Cálculos!BP339-Cálculos!BP338)</f>
        <v>2.0029891607548089E-3</v>
      </c>
      <c r="BF338" s="154"/>
    </row>
    <row r="339" spans="25:58" x14ac:dyDescent="0.35">
      <c r="Y339" s="155"/>
      <c r="Z339" s="74">
        <f>(Cálculos!C340-0.44)/(MAX(Cálculos!C:C)+0.12)*100</f>
        <v>45.685640716594534</v>
      </c>
      <c r="AA339" s="156"/>
      <c r="AB339" s="170">
        <f>Cálculos!L181</f>
        <v>0.71343599473567054</v>
      </c>
      <c r="AC339" s="156"/>
      <c r="AD339" s="170">
        <f>Cálculos!AN215</f>
        <v>0.72308509993205461</v>
      </c>
      <c r="AE339" s="156"/>
      <c r="AF339" s="170">
        <f>Cálculos!BP40</f>
        <v>0.75249581858865688</v>
      </c>
      <c r="AG339" s="156"/>
      <c r="AH339" s="170">
        <f>Cálculos!N211</f>
        <v>0</v>
      </c>
      <c r="AI339" s="156"/>
      <c r="AJ339" s="170">
        <f>Cálculos!AP321</f>
        <v>0</v>
      </c>
      <c r="AK339" s="156"/>
      <c r="AL339" s="170">
        <f>Cálculos!BR329</f>
        <v>0</v>
      </c>
      <c r="AM339" s="154"/>
      <c r="BA339" s="155"/>
      <c r="BB339" s="74">
        <v>334</v>
      </c>
      <c r="BC339" s="178">
        <f>ABS(Cálculos!L340-Cálculos!L339)</f>
        <v>1.6581308613188572E-3</v>
      </c>
      <c r="BD339" s="178">
        <f>ABS(Cálculos!AN340-Cálculos!AN339)</f>
        <v>1.6734198605834472E-3</v>
      </c>
      <c r="BE339" s="178">
        <f>ABS(Cálculos!BP340-Cálculos!BP339)</f>
        <v>1.9926801919801784E-3</v>
      </c>
      <c r="BF339" s="154"/>
    </row>
    <row r="340" spans="25:58" x14ac:dyDescent="0.35">
      <c r="Y340" s="155"/>
      <c r="Z340" s="74">
        <f>(Cálculos!C341-0.44)/(MAX(Cálculos!C:C)+0.12)*100</f>
        <v>45.822604503369305</v>
      </c>
      <c r="AA340" s="156"/>
      <c r="AB340" s="170">
        <f>Cálculos!L28</f>
        <v>0.71318985347778208</v>
      </c>
      <c r="AC340" s="156"/>
      <c r="AD340" s="170">
        <f>Cálculos!AN557</f>
        <v>0.72243312932802439</v>
      </c>
      <c r="AE340" s="156"/>
      <c r="AF340" s="170">
        <f>Cálculos!BP186</f>
        <v>0.752040621423127</v>
      </c>
      <c r="AG340" s="156"/>
      <c r="AH340" s="170">
        <f>Cálculos!N212</f>
        <v>0</v>
      </c>
      <c r="AI340" s="156"/>
      <c r="AJ340" s="170">
        <f>Cálculos!AP322</f>
        <v>0</v>
      </c>
      <c r="AK340" s="156"/>
      <c r="AL340" s="170">
        <f>Cálculos!BR330</f>
        <v>0</v>
      </c>
      <c r="AM340" s="154"/>
      <c r="BA340" s="155"/>
      <c r="BB340" s="74">
        <v>335</v>
      </c>
      <c r="BC340" s="178">
        <f>ABS(Cálculos!L341-Cálculos!L340)</f>
        <v>1.6466762684600733E-3</v>
      </c>
      <c r="BD340" s="178">
        <f>ABS(Cálculos!AN341-Cálculos!AN340)</f>
        <v>1.6626929056587914E-3</v>
      </c>
      <c r="BE340" s="178">
        <f>ABS(Cálculos!BP341-Cálculos!BP340)</f>
        <v>1.9828464024271852E-3</v>
      </c>
      <c r="BF340" s="154"/>
    </row>
    <row r="341" spans="25:58" x14ac:dyDescent="0.35">
      <c r="Y341" s="155"/>
      <c r="Z341" s="74">
        <f>(Cálculos!C342-0.44)/(MAX(Cálculos!C:C)+0.12)*100</f>
        <v>45.959568290144084</v>
      </c>
      <c r="AA341" s="156"/>
      <c r="AB341" s="170">
        <f>Cálculos!L551</f>
        <v>0.71193132836416517</v>
      </c>
      <c r="AC341" s="156"/>
      <c r="AD341" s="170">
        <f>Cálculos!AN558</f>
        <v>0.71779140618504844</v>
      </c>
      <c r="AE341" s="156"/>
      <c r="AF341" s="170">
        <f>Cálculos!BP562</f>
        <v>0.7518033982219926</v>
      </c>
      <c r="AG341" s="156"/>
      <c r="AH341" s="170">
        <f>Cálculos!N213</f>
        <v>0</v>
      </c>
      <c r="AI341" s="156"/>
      <c r="AJ341" s="170">
        <f>Cálculos!AP323</f>
        <v>0</v>
      </c>
      <c r="AK341" s="156"/>
      <c r="AL341" s="170">
        <f>Cálculos!BR331</f>
        <v>0</v>
      </c>
      <c r="AM341" s="154"/>
      <c r="BA341" s="155"/>
      <c r="BB341" s="74">
        <v>336</v>
      </c>
      <c r="BC341" s="178">
        <f>ABS(Cálculos!L342-Cálculos!L341)</f>
        <v>1.6353016497540063E-3</v>
      </c>
      <c r="BD341" s="178">
        <f>ABS(Cálculos!AN342-Cálculos!AN341)</f>
        <v>1.6520351639361941E-3</v>
      </c>
      <c r="BE341" s="178">
        <f>ABS(Cálculos!BP342-Cálculos!BP341)</f>
        <v>1.9729833352336579E-3</v>
      </c>
      <c r="BF341" s="154"/>
    </row>
    <row r="342" spans="25:58" x14ac:dyDescent="0.35">
      <c r="Y342" s="155"/>
      <c r="Z342" s="74">
        <f>(Cálculos!C343-0.44)/(MAX(Cálculos!C:C)+0.12)*100</f>
        <v>46.096532076918862</v>
      </c>
      <c r="AA342" s="156"/>
      <c r="AB342" s="170">
        <f>Cálculos!L214</f>
        <v>0.71040735873390248</v>
      </c>
      <c r="AC342" s="156"/>
      <c r="AD342" s="170">
        <f>Cálculos!AN183</f>
        <v>0.71609656628236051</v>
      </c>
      <c r="AE342" s="156"/>
      <c r="AF342" s="170">
        <f>Cálculos!BP216</f>
        <v>0.75038261146583418</v>
      </c>
      <c r="AG342" s="156"/>
      <c r="AH342" s="170">
        <f>Cálculos!N214</f>
        <v>0</v>
      </c>
      <c r="AI342" s="156"/>
      <c r="AJ342" s="170">
        <f>Cálculos!AP324</f>
        <v>0</v>
      </c>
      <c r="AK342" s="156"/>
      <c r="AL342" s="170">
        <f>Cálculos!BR332</f>
        <v>0</v>
      </c>
      <c r="AM342" s="154"/>
      <c r="BA342" s="155"/>
      <c r="BB342" s="74">
        <v>337</v>
      </c>
      <c r="BC342" s="178">
        <f>ABS(Cálculos!L343-Cálculos!L342)</f>
        <v>1.6240057598557456E-3</v>
      </c>
      <c r="BD342" s="178">
        <f>ABS(Cálculos!AN343-Cálculos!AN342)</f>
        <v>1.6414499450229658E-3</v>
      </c>
      <c r="BE342" s="178">
        <f>ABS(Cálculos!BP343-Cálculos!BP342)</f>
        <v>1.9593549096258989E-3</v>
      </c>
      <c r="BF342" s="154"/>
    </row>
    <row r="343" spans="25:58" x14ac:dyDescent="0.35">
      <c r="Y343" s="155"/>
      <c r="Z343" s="74">
        <f>(Cálculos!C344-0.44)/(MAX(Cálculos!C:C)+0.12)*100</f>
        <v>46.233495863693641</v>
      </c>
      <c r="AA343" s="156"/>
      <c r="AB343" s="170">
        <f>Cálculos!L581</f>
        <v>0.70822673290483817</v>
      </c>
      <c r="AC343" s="156"/>
      <c r="AD343" s="170">
        <f>Cálculos!AN583</f>
        <v>0.71564766811221969</v>
      </c>
      <c r="AE343" s="156"/>
      <c r="AF343" s="170">
        <f>Cálculos!BP563</f>
        <v>0.74852081449881491</v>
      </c>
      <c r="AG343" s="156"/>
      <c r="AH343" s="170">
        <f>Cálculos!N215</f>
        <v>0</v>
      </c>
      <c r="AI343" s="156"/>
      <c r="AJ343" s="170">
        <f>Cálculos!AP325</f>
        <v>0</v>
      </c>
      <c r="AK343" s="156"/>
      <c r="AL343" s="170">
        <f>Cálculos!BR333</f>
        <v>0</v>
      </c>
      <c r="AM343" s="154"/>
      <c r="BA343" s="155"/>
      <c r="BB343" s="74">
        <v>338</v>
      </c>
      <c r="BC343" s="178">
        <f>ABS(Cálculos!L344-Cálculos!L343)</f>
        <v>1.6127879259007494E-3</v>
      </c>
      <c r="BD343" s="178">
        <f>ABS(Cálculos!AN344-Cálculos!AN343)</f>
        <v>1.630943036223742E-3</v>
      </c>
      <c r="BE343" s="178">
        <f>ABS(Cálculos!BP344-Cálculos!BP343)</f>
        <v>1.945820650274932E-3</v>
      </c>
      <c r="BF343" s="154"/>
    </row>
    <row r="344" spans="25:58" x14ac:dyDescent="0.35">
      <c r="Y344" s="155"/>
      <c r="Z344" s="74">
        <f>(Cálculos!C345-0.44)/(MAX(Cálculos!C:C)+0.12)*100</f>
        <v>46.370459650468412</v>
      </c>
      <c r="AA344" s="156"/>
      <c r="AB344" s="170">
        <f>Cálculos!L552</f>
        <v>0.70700815525352412</v>
      </c>
      <c r="AC344" s="156"/>
      <c r="AD344" s="170">
        <f>Cálculos!AN559</f>
        <v>0.71318082948812911</v>
      </c>
      <c r="AE344" s="156"/>
      <c r="AF344" s="170">
        <f>Cálculos!BP44</f>
        <v>0.74826047136960683</v>
      </c>
      <c r="AG344" s="156"/>
      <c r="AH344" s="170">
        <f>Cálculos!N216</f>
        <v>0</v>
      </c>
      <c r="AI344" s="156"/>
      <c r="AJ344" s="170">
        <f>Cálculos!AP326</f>
        <v>0</v>
      </c>
      <c r="AK344" s="156"/>
      <c r="AL344" s="170">
        <f>Cálculos!BR334</f>
        <v>0</v>
      </c>
      <c r="AM344" s="154"/>
      <c r="BA344" s="155"/>
      <c r="BB344" s="74">
        <v>339</v>
      </c>
      <c r="BC344" s="178">
        <f>ABS(Cálculos!L345-Cálculos!L344)</f>
        <v>1.6016475846847289E-3</v>
      </c>
      <c r="BD344" s="178">
        <f>ABS(Cálculos!AN345-Cálculos!AN344)</f>
        <v>1.6204985617003231E-3</v>
      </c>
      <c r="BE344" s="178">
        <f>ABS(Cálculos!BP345-Cálculos!BP344)</f>
        <v>1.932379884067581E-3</v>
      </c>
      <c r="BF344" s="154"/>
    </row>
    <row r="345" spans="25:58" x14ac:dyDescent="0.35">
      <c r="Y345" s="155"/>
      <c r="Z345" s="74">
        <f>(Cálculos!C346-0.44)/(MAX(Cálculos!C:C)+0.12)*100</f>
        <v>46.507423437243197</v>
      </c>
      <c r="AA345" s="156"/>
      <c r="AB345" s="170">
        <f>Cálculos!L402</f>
        <v>0.70556738987755385</v>
      </c>
      <c r="AC345" s="156"/>
      <c r="AD345" s="170">
        <f>Cálculos!AN207</f>
        <v>0.7125766630478193</v>
      </c>
      <c r="AE345" s="156"/>
      <c r="AF345" s="170">
        <f>Cálculos!BP187</f>
        <v>0.74756245814441213</v>
      </c>
      <c r="AG345" s="156"/>
      <c r="AH345" s="170">
        <f>Cálculos!N217</f>
        <v>0</v>
      </c>
      <c r="AI345" s="156"/>
      <c r="AJ345" s="170">
        <f>Cálculos!AP327</f>
        <v>0</v>
      </c>
      <c r="AK345" s="156"/>
      <c r="AL345" s="170">
        <f>Cálculos!BR335</f>
        <v>0</v>
      </c>
      <c r="AM345" s="154"/>
      <c r="BA345" s="155"/>
      <c r="BB345" s="74">
        <v>340</v>
      </c>
      <c r="BC345" s="178">
        <f>ABS(Cálculos!L346-Cálculos!L345)</f>
        <v>1.5905841964509448E-3</v>
      </c>
      <c r="BD345" s="178">
        <f>ABS(Cálculos!AN346-Cálculos!AN345)</f>
        <v>1.6101372808919878E-3</v>
      </c>
      <c r="BE345" s="178">
        <f>ABS(Cálculos!BP346-Cálculos!BP345)</f>
        <v>1.9190319609801998E-3</v>
      </c>
      <c r="BF345" s="154"/>
    </row>
    <row r="346" spans="25:58" x14ac:dyDescent="0.35">
      <c r="Y346" s="155"/>
      <c r="Z346" s="74">
        <f>(Cálculos!C347-0.44)/(MAX(Cálculos!C:C)+0.12)*100</f>
        <v>46.644387224017969</v>
      </c>
      <c r="AA346" s="156"/>
      <c r="AB346" s="170">
        <f>Cálculos!L553</f>
        <v>0.70212346813087334</v>
      </c>
      <c r="AC346" s="156"/>
      <c r="AD346" s="170">
        <f>Cálculos!AN184</f>
        <v>0.71067863146124621</v>
      </c>
      <c r="AE346" s="156"/>
      <c r="AF346" s="170">
        <f>Cálculos!BP206</f>
        <v>0.74710587334073342</v>
      </c>
      <c r="AG346" s="156"/>
      <c r="AH346" s="170">
        <f>Cálculos!N218</f>
        <v>0</v>
      </c>
      <c r="AI346" s="156"/>
      <c r="AJ346" s="170">
        <f>Cálculos!AP328</f>
        <v>0</v>
      </c>
      <c r="AK346" s="156"/>
      <c r="AL346" s="170">
        <f>Cálculos!BR336</f>
        <v>0</v>
      </c>
      <c r="AM346" s="154"/>
      <c r="BA346" s="155"/>
      <c r="BB346" s="74">
        <v>341</v>
      </c>
      <c r="BC346" s="178">
        <f>ABS(Cálculos!L347-Cálculos!L346)</f>
        <v>1.5795972288124571E-3</v>
      </c>
      <c r="BD346" s="178">
        <f>ABS(Cálculos!AN347-Cálculos!AN346)</f>
        <v>1.5998413752312257E-3</v>
      </c>
      <c r="BE346" s="178">
        <f>ABS(Cálculos!BP347-Cálculos!BP346)</f>
        <v>1.9057762389118604E-3</v>
      </c>
      <c r="BF346" s="154"/>
    </row>
    <row r="347" spans="25:58" x14ac:dyDescent="0.35">
      <c r="Y347" s="155"/>
      <c r="Z347" s="74">
        <f>(Cálculos!C348-0.44)/(MAX(Cálculos!C:C)+0.12)*100</f>
        <v>46.781351010792747</v>
      </c>
      <c r="AA347" s="156"/>
      <c r="AB347" s="170">
        <f>Cálculos!L182</f>
        <v>0.69937895075492917</v>
      </c>
      <c r="AC347" s="156"/>
      <c r="AD347" s="170">
        <f>Cálculos!AN560</f>
        <v>0.70860118728291344</v>
      </c>
      <c r="AE347" s="156"/>
      <c r="AF347" s="170">
        <f>Cálculos!BP584</f>
        <v>0.74588301621078434</v>
      </c>
      <c r="AG347" s="156"/>
      <c r="AH347" s="170">
        <f>Cálculos!N219</f>
        <v>0</v>
      </c>
      <c r="AI347" s="156"/>
      <c r="AJ347" s="170">
        <f>Cálculos!AP329</f>
        <v>0</v>
      </c>
      <c r="AK347" s="156"/>
      <c r="AL347" s="170">
        <f>Cálculos!BR337</f>
        <v>0</v>
      </c>
      <c r="AM347" s="154"/>
      <c r="BA347" s="155"/>
      <c r="BB347" s="74">
        <v>342</v>
      </c>
      <c r="BC347" s="178">
        <f>ABS(Cálculos!L348-Cálculos!L347)</f>
        <v>1.5686861537387853E-3</v>
      </c>
      <c r="BD347" s="178">
        <f>ABS(Cálculos!AN348-Cálculos!AN347)</f>
        <v>1.5896270510449284E-3</v>
      </c>
      <c r="BE347" s="178">
        <f>ABS(Cálculos!BP348-Cálculos!BP347)</f>
        <v>1.8926120808380742E-3</v>
      </c>
      <c r="BF347" s="154"/>
    </row>
    <row r="348" spans="25:58" x14ac:dyDescent="0.35">
      <c r="Y348" s="155"/>
      <c r="Z348" s="74">
        <f>(Cálculos!C349-0.44)/(MAX(Cálculos!C:C)+0.12)*100</f>
        <v>46.918314797567525</v>
      </c>
      <c r="AA348" s="156"/>
      <c r="AB348" s="170">
        <f>Cálculos!L554</f>
        <v>0.69727335617051989</v>
      </c>
      <c r="AC348" s="156"/>
      <c r="AD348" s="170">
        <f>Cálculos!AN216</f>
        <v>0.70718609957896983</v>
      </c>
      <c r="AE348" s="156"/>
      <c r="AF348" s="170">
        <f>Cálculos!BP188</f>
        <v>0.74310897664422171</v>
      </c>
      <c r="AG348" s="156"/>
      <c r="AH348" s="170">
        <f>Cálculos!N220</f>
        <v>0</v>
      </c>
      <c r="AI348" s="156"/>
      <c r="AJ348" s="170">
        <f>Cálculos!AP330</f>
        <v>0</v>
      </c>
      <c r="AK348" s="156"/>
      <c r="AL348" s="170">
        <f>Cálculos!BR338</f>
        <v>0</v>
      </c>
      <c r="AM348" s="154"/>
      <c r="BA348" s="155"/>
      <c r="BB348" s="74">
        <v>343</v>
      </c>
      <c r="BC348" s="178">
        <f>ABS(Cálculos!L349-Cálculos!L348)</f>
        <v>1.5578504469723475E-3</v>
      </c>
      <c r="BD348" s="178">
        <f>ABS(Cálculos!AN349-Cálculos!AN348)</f>
        <v>1.5794868297471787E-3</v>
      </c>
      <c r="BE348" s="178">
        <f>ABS(Cálculos!BP349-Cálculos!BP348)</f>
        <v>1.8795388542522384E-3</v>
      </c>
      <c r="BF348" s="154"/>
    </row>
    <row r="349" spans="25:58" x14ac:dyDescent="0.35">
      <c r="Y349" s="155"/>
      <c r="Z349" s="74">
        <f>(Cálculos!C350-0.44)/(MAX(Cálculos!C:C)+0.12)*100</f>
        <v>47.055278584342297</v>
      </c>
      <c r="AA349" s="156"/>
      <c r="AB349" s="170">
        <f>Cálculos!L215</f>
        <v>0.69421964648230461</v>
      </c>
      <c r="AC349" s="156"/>
      <c r="AD349" s="170">
        <f>Cálculos!AN32</f>
        <v>0.70688065729117877</v>
      </c>
      <c r="AE349" s="156"/>
      <c r="AF349" s="170">
        <f>Cálculos!BP564</f>
        <v>0.74290854337247991</v>
      </c>
      <c r="AG349" s="156"/>
      <c r="AH349" s="170">
        <f>Cálculos!N221</f>
        <v>0</v>
      </c>
      <c r="AI349" s="156"/>
      <c r="AJ349" s="170">
        <f>Cálculos!AP331</f>
        <v>0</v>
      </c>
      <c r="AK349" s="156"/>
      <c r="AL349" s="170">
        <f>Cálculos!BR339</f>
        <v>0</v>
      </c>
      <c r="AM349" s="154"/>
      <c r="BA349" s="155"/>
      <c r="BB349" s="74">
        <v>344</v>
      </c>
      <c r="BC349" s="178">
        <f>ABS(Cálculos!L350-Cálculos!L349)</f>
        <v>1.5470895879012569E-3</v>
      </c>
      <c r="BD349" s="178">
        <f>ABS(Cálculos!AN350-Cálculos!AN349)</f>
        <v>1.5694196757168877E-3</v>
      </c>
      <c r="BE349" s="178">
        <f>ABS(Cálculos!BP350-Cálculos!BP349)</f>
        <v>1.8665559310400148E-3</v>
      </c>
      <c r="BF349" s="154"/>
    </row>
    <row r="350" spans="25:58" x14ac:dyDescent="0.35">
      <c r="Y350" s="155"/>
      <c r="Z350" s="74">
        <f>(Cálculos!C351-0.44)/(MAX(Cálculos!C:C)+0.12)*100</f>
        <v>47.192242371117075</v>
      </c>
      <c r="AA350" s="156"/>
      <c r="AB350" s="170">
        <f>Cálculos!L555</f>
        <v>0.69245690172922691</v>
      </c>
      <c r="AC350" s="156"/>
      <c r="AD350" s="170">
        <f>Cálculos!AN185</f>
        <v>0.70597117138171339</v>
      </c>
      <c r="AE350" s="156"/>
      <c r="AF350" s="170">
        <f>Cálculos!BP391</f>
        <v>0.73887035780221277</v>
      </c>
      <c r="AG350" s="156"/>
      <c r="AH350" s="170">
        <f>Cálculos!N222</f>
        <v>0</v>
      </c>
      <c r="AI350" s="156"/>
      <c r="AJ350" s="170">
        <f>Cálculos!AP332</f>
        <v>0</v>
      </c>
      <c r="AK350" s="156"/>
      <c r="AL350" s="170">
        <f>Cálculos!BR340</f>
        <v>0</v>
      </c>
      <c r="AM350" s="154"/>
      <c r="BA350" s="155"/>
      <c r="BB350" s="74">
        <v>345</v>
      </c>
      <c r="BC350" s="178">
        <f>ABS(Cálculos!L351-Cálculos!L350)</f>
        <v>1.536403059513386E-3</v>
      </c>
      <c r="BD350" s="178">
        <f>ABS(Cálculos!AN351-Cálculos!AN350)</f>
        <v>1.559417815327202E-3</v>
      </c>
      <c r="BE350" s="178">
        <f>ABS(Cálculos!BP351-Cálculos!BP350)</f>
        <v>1.8536626874292583E-3</v>
      </c>
      <c r="BF350" s="154"/>
    </row>
    <row r="351" spans="25:58" x14ac:dyDescent="0.35">
      <c r="Y351" s="155"/>
      <c r="Z351" s="74">
        <f>(Cálculos!C352-0.44)/(MAX(Cálculos!C:C)+0.12)*100</f>
        <v>47.329206157891853</v>
      </c>
      <c r="AA351" s="156"/>
      <c r="AB351" s="170">
        <f>Cálculos!L582</f>
        <v>0.69220056421216491</v>
      </c>
      <c r="AC351" s="156"/>
      <c r="AD351" s="170">
        <f>Cálculos!AN28</f>
        <v>0.70546345355854845</v>
      </c>
      <c r="AE351" s="156"/>
      <c r="AF351" s="170">
        <f>Cálculos!BP189</f>
        <v>0.73867683646284632</v>
      </c>
      <c r="AG351" s="156"/>
      <c r="AH351" s="170">
        <f>Cálculos!N223</f>
        <v>0</v>
      </c>
      <c r="AI351" s="156"/>
      <c r="AJ351" s="170">
        <f>Cálculos!AP333</f>
        <v>0</v>
      </c>
      <c r="AK351" s="156"/>
      <c r="AL351" s="170">
        <f>Cálculos!BR341</f>
        <v>0</v>
      </c>
      <c r="AM351" s="154"/>
      <c r="BA351" s="155"/>
      <c r="BB351" s="74">
        <v>346</v>
      </c>
      <c r="BC351" s="178">
        <f>ABS(Cálculos!L352-Cálculos!L351)</f>
        <v>1.5257903483693325E-3</v>
      </c>
      <c r="BD351" s="178">
        <f>ABS(Cálculos!AN352-Cálculos!AN351)</f>
        <v>1.5494976284743944E-3</v>
      </c>
      <c r="BE351" s="178">
        <f>ABS(Cálculos!BP352-Cálculos!BP351)</f>
        <v>1.8408585039576542E-3</v>
      </c>
      <c r="BF351" s="154"/>
    </row>
    <row r="352" spans="25:58" x14ac:dyDescent="0.35">
      <c r="Y352" s="155"/>
      <c r="Z352" s="74">
        <f>(Cálculos!C353-0.44)/(MAX(Cálculos!C:C)+0.12)*100</f>
        <v>47.466169944666632</v>
      </c>
      <c r="AA352" s="156"/>
      <c r="AB352" s="170">
        <f>Cálculos!L33</f>
        <v>0.69076035699226002</v>
      </c>
      <c r="AC352" s="156"/>
      <c r="AD352" s="170">
        <f>Cálculos!AN561</f>
        <v>0.70405227210487975</v>
      </c>
      <c r="AE352" s="156"/>
      <c r="AF352" s="170">
        <f>Cálculos!BP565</f>
        <v>0.73817791879838268</v>
      </c>
      <c r="AG352" s="156"/>
      <c r="AH352" s="170">
        <f>Cálculos!N224</f>
        <v>0</v>
      </c>
      <c r="AI352" s="156"/>
      <c r="AJ352" s="170">
        <f>Cálculos!AP334</f>
        <v>0</v>
      </c>
      <c r="AK352" s="156"/>
      <c r="AL352" s="170">
        <f>Cálculos!BR342</f>
        <v>0</v>
      </c>
      <c r="AM352" s="154"/>
      <c r="BA352" s="155"/>
      <c r="BB352" s="74">
        <v>347</v>
      </c>
      <c r="BC352" s="178">
        <f>ABS(Cálculos!L353-Cálculos!L352)</f>
        <v>1.5152509445757467E-3</v>
      </c>
      <c r="BD352" s="178">
        <f>ABS(Cálculos!AN353-Cálculos!AN352)</f>
        <v>1.5396374060253071E-3</v>
      </c>
      <c r="BE352" s="178">
        <f>ABS(Cálculos!BP353-Cálculos!BP352)</f>
        <v>1.8281427654417981E-3</v>
      </c>
      <c r="BF352" s="154"/>
    </row>
    <row r="353" spans="25:58" x14ac:dyDescent="0.35">
      <c r="Y353" s="155"/>
      <c r="Z353" s="74">
        <f>(Cálculos!C354-0.44)/(MAX(Cálculos!C:C)+0.12)*100</f>
        <v>47.603133731441403</v>
      </c>
      <c r="AA353" s="156"/>
      <c r="AB353" s="170">
        <f>Cálculos!L183</f>
        <v>0.6899721424234555</v>
      </c>
      <c r="AC353" s="156"/>
      <c r="AD353" s="170">
        <f>Cálculos!AN186</f>
        <v>0.70142082465260058</v>
      </c>
      <c r="AE353" s="156"/>
      <c r="AF353" s="170">
        <f>Cálculos!BP38</f>
        <v>0.73800627971133281</v>
      </c>
      <c r="AG353" s="156"/>
      <c r="AH353" s="170">
        <f>Cálculos!N225</f>
        <v>0</v>
      </c>
      <c r="AI353" s="156"/>
      <c r="AJ353" s="170">
        <f>Cálculos!AP335</f>
        <v>0</v>
      </c>
      <c r="AK353" s="156"/>
      <c r="AL353" s="170">
        <f>Cálculos!BR343</f>
        <v>0</v>
      </c>
      <c r="AM353" s="154"/>
      <c r="BA353" s="155"/>
      <c r="BB353" s="74">
        <v>348</v>
      </c>
      <c r="BC353" s="178">
        <f>ABS(Cálculos!L354-Cálculos!L353)</f>
        <v>1.5047843417621554E-3</v>
      </c>
      <c r="BD353" s="178">
        <f>ABS(Cálculos!AN354-Cálculos!AN353)</f>
        <v>1.5298381762958169E-3</v>
      </c>
      <c r="BE353" s="178">
        <f>ABS(Cálculos!BP354-Cálculos!BP353)</f>
        <v>1.8155148609476646E-3</v>
      </c>
      <c r="BF353" s="154"/>
    </row>
    <row r="354" spans="25:58" x14ac:dyDescent="0.35">
      <c r="Y354" s="155"/>
      <c r="Z354" s="74">
        <f>(Cálculos!C355-0.44)/(MAX(Cálculos!C:C)+0.12)*100</f>
        <v>47.740097518216182</v>
      </c>
      <c r="AA354" s="156"/>
      <c r="AB354" s="170">
        <f>Cálculos!L556</f>
        <v>0.68767374589994767</v>
      </c>
      <c r="AC354" s="156"/>
      <c r="AD354" s="170">
        <f>Cálculos!AN206</f>
        <v>0.70137532266346714</v>
      </c>
      <c r="AE354" s="156"/>
      <c r="AF354" s="170">
        <f>Cálculos!BP42</f>
        <v>0.73769150648430837</v>
      </c>
      <c r="AG354" s="156"/>
      <c r="AH354" s="170">
        <f>Cálculos!N226</f>
        <v>0</v>
      </c>
      <c r="AI354" s="156"/>
      <c r="AJ354" s="170">
        <f>Cálculos!AP336</f>
        <v>0</v>
      </c>
      <c r="AK354" s="156"/>
      <c r="AL354" s="170">
        <f>Cálculos!BR344</f>
        <v>0</v>
      </c>
      <c r="AM354" s="154"/>
      <c r="BA354" s="155"/>
      <c r="BB354" s="74">
        <v>349</v>
      </c>
      <c r="BC354" s="178">
        <f>ABS(Cálculos!L355-Cálculos!L354)</f>
        <v>0.4498693686952363</v>
      </c>
      <c r="BD354" s="178">
        <f>ABS(Cálculos!AN355-Cálculos!AN354)</f>
        <v>0.10183370473426034</v>
      </c>
      <c r="BE354" s="178">
        <f>ABS(Cálculos!BP355-Cálculos!BP354)</f>
        <v>9.7127104566422096E-2</v>
      </c>
      <c r="BF354" s="154"/>
    </row>
    <row r="355" spans="25:58" x14ac:dyDescent="0.35">
      <c r="Y355" s="155"/>
      <c r="Z355" s="74">
        <f>(Cálculos!C356-0.44)/(MAX(Cálculos!C:C)+0.12)*100</f>
        <v>47.87706130499096</v>
      </c>
      <c r="AA355" s="156"/>
      <c r="AB355" s="170">
        <f>Cálculos!L388</f>
        <v>0.68457301848797136</v>
      </c>
      <c r="AC355" s="156"/>
      <c r="AD355" s="170">
        <f>Cálculos!AN584</f>
        <v>0.69977956378247541</v>
      </c>
      <c r="AE355" s="156"/>
      <c r="AF355" s="170">
        <f>Cálculos!BP566</f>
        <v>0.73544656533514008</v>
      </c>
      <c r="AG355" s="156"/>
      <c r="AH355" s="170">
        <f>Cálculos!N227</f>
        <v>0</v>
      </c>
      <c r="AI355" s="156"/>
      <c r="AJ355" s="170">
        <f>Cálculos!AP337</f>
        <v>0</v>
      </c>
      <c r="AK355" s="156"/>
      <c r="AL355" s="170">
        <f>Cálculos!BR345</f>
        <v>0</v>
      </c>
      <c r="AM355" s="154"/>
      <c r="BA355" s="155"/>
      <c r="BB355" s="74">
        <v>350</v>
      </c>
      <c r="BC355" s="178">
        <f>ABS(Cálculos!L356-Cálculos!L355)</f>
        <v>0.32008333995935589</v>
      </c>
      <c r="BD355" s="178">
        <f>ABS(Cálculos!AN356-Cálculos!AN355)</f>
        <v>2.6021605292445793E-2</v>
      </c>
      <c r="BE355" s="178">
        <f>ABS(Cálculos!BP356-Cálculos!BP355)</f>
        <v>2.4695765415219173E-2</v>
      </c>
      <c r="BF355" s="154"/>
    </row>
    <row r="356" spans="25:58" x14ac:dyDescent="0.35">
      <c r="Y356" s="155"/>
      <c r="Z356" s="74">
        <f>(Cálculos!C357-0.44)/(MAX(Cálculos!C:C)+0.12)*100</f>
        <v>48.014025091765738</v>
      </c>
      <c r="AA356" s="156"/>
      <c r="AB356" s="170">
        <f>Cálculos!L184</f>
        <v>0.68435398470459818</v>
      </c>
      <c r="AC356" s="156"/>
      <c r="AD356" s="170">
        <f>Cálculos!AN562</f>
        <v>0.69953387352823004</v>
      </c>
      <c r="AE356" s="156"/>
      <c r="AF356" s="170">
        <f>Cálculos!BP217</f>
        <v>0.73527142948371116</v>
      </c>
      <c r="AG356" s="156"/>
      <c r="AH356" s="170">
        <f>Cálculos!N228</f>
        <v>0</v>
      </c>
      <c r="AI356" s="156"/>
      <c r="AJ356" s="170">
        <f>Cálculos!AP338</f>
        <v>0</v>
      </c>
      <c r="AK356" s="156"/>
      <c r="AL356" s="170">
        <f>Cálculos!BR346</f>
        <v>0</v>
      </c>
      <c r="AM356" s="154"/>
      <c r="BA356" s="155"/>
      <c r="BB356" s="74">
        <v>351</v>
      </c>
      <c r="BC356" s="178">
        <f>ABS(Cálculos!L357-Cálculos!L356)</f>
        <v>5.7606485880656755E-2</v>
      </c>
      <c r="BD356" s="178">
        <f>ABS(Cálculos!AN357-Cálculos!AN356)</f>
        <v>4.545597707538529E-2</v>
      </c>
      <c r="BE356" s="178">
        <f>ABS(Cálculos!BP357-Cálculos!BP356)</f>
        <v>4.3326260495787916E-2</v>
      </c>
      <c r="BF356" s="154"/>
    </row>
    <row r="357" spans="25:58" x14ac:dyDescent="0.35">
      <c r="Y357" s="155"/>
      <c r="Z357" s="74">
        <f>(Cálculos!C358-0.44)/(MAX(Cálculos!C:C)+0.12)*100</f>
        <v>48.15098887854051</v>
      </c>
      <c r="AA357" s="156"/>
      <c r="AB357" s="170">
        <f>Cálculos!L207</f>
        <v>0.68418011651506672</v>
      </c>
      <c r="AC357" s="156"/>
      <c r="AD357" s="170">
        <f>Cálculos!AN187</f>
        <v>0.6969243710157812</v>
      </c>
      <c r="AE357" s="156"/>
      <c r="AF357" s="170">
        <f>Cálculos!BP190</f>
        <v>0.73426533432791785</v>
      </c>
      <c r="AG357" s="156"/>
      <c r="AH357" s="170">
        <f>Cálculos!N229</f>
        <v>0</v>
      </c>
      <c r="AI357" s="156"/>
      <c r="AJ357" s="170">
        <f>Cálculos!AP339</f>
        <v>0</v>
      </c>
      <c r="AK357" s="156"/>
      <c r="AL357" s="170">
        <f>Cálculos!BR347</f>
        <v>0</v>
      </c>
      <c r="AM357" s="154"/>
      <c r="BA357" s="155"/>
      <c r="BB357" s="74">
        <v>352</v>
      </c>
      <c r="BC357" s="178">
        <f>ABS(Cálculos!L358-Cálculos!L357)</f>
        <v>3.3050856691077712E-2</v>
      </c>
      <c r="BD357" s="178">
        <f>ABS(Cálculos!AN358-Cálculos!AN357)</f>
        <v>2.1349757013895243E-2</v>
      </c>
      <c r="BE357" s="178">
        <f>ABS(Cálculos!BP358-Cálculos!BP357)</f>
        <v>2.0558240638838321E-2</v>
      </c>
      <c r="BF357" s="154"/>
    </row>
    <row r="358" spans="25:58" x14ac:dyDescent="0.35">
      <c r="Y358" s="155"/>
      <c r="Z358" s="74">
        <f>(Cálculos!C359-0.44)/(MAX(Cálculos!C:C)+0.12)*100</f>
        <v>48.287952665315295</v>
      </c>
      <c r="AA358" s="156"/>
      <c r="AB358" s="170">
        <f>Cálculos!L557</f>
        <v>0.68292363512927978</v>
      </c>
      <c r="AC358" s="156"/>
      <c r="AD358" s="170">
        <f>Cálculos!AN563</f>
        <v>0.69640284125451302</v>
      </c>
      <c r="AE358" s="156"/>
      <c r="AF358" s="170">
        <f>Cálculos!BP402</f>
        <v>0.73334703813563673</v>
      </c>
      <c r="AG358" s="156"/>
      <c r="AH358" s="170">
        <f>Cálculos!N230</f>
        <v>0</v>
      </c>
      <c r="AI358" s="156"/>
      <c r="AJ358" s="170">
        <f>Cálculos!AP340</f>
        <v>0</v>
      </c>
      <c r="AK358" s="156"/>
      <c r="AL358" s="170">
        <f>Cálculos!BR348</f>
        <v>0</v>
      </c>
      <c r="AM358" s="154"/>
      <c r="BA358" s="155"/>
      <c r="BB358" s="74">
        <v>353</v>
      </c>
      <c r="BC358" s="178">
        <f>ABS(Cálculos!L359-Cálculos!L358)</f>
        <v>2.1319297160553863E-2</v>
      </c>
      <c r="BD358" s="178">
        <f>ABS(Cálculos!AN359-Cálculos!AN358)</f>
        <v>2.106688701753584E-2</v>
      </c>
      <c r="BE358" s="178">
        <f>ABS(Cálculos!BP359-Cálculos!BP358)</f>
        <v>2.0292770949277839E-2</v>
      </c>
      <c r="BF358" s="154"/>
    </row>
    <row r="359" spans="25:58" x14ac:dyDescent="0.35">
      <c r="Y359" s="155"/>
      <c r="Z359" s="74">
        <f>(Cálculos!C360-0.44)/(MAX(Cálculos!C:C)+0.12)*100</f>
        <v>48.424916452090066</v>
      </c>
      <c r="AA359" s="156"/>
      <c r="AB359" s="170">
        <f>Cálculos!L185</f>
        <v>0.67946810413692038</v>
      </c>
      <c r="AC359" s="156"/>
      <c r="AD359" s="170">
        <f>Cálculos!AN389</f>
        <v>0.69561201901769709</v>
      </c>
      <c r="AE359" s="156"/>
      <c r="AF359" s="170">
        <f>Cálculos!BP585</f>
        <v>0.72999651141943933</v>
      </c>
      <c r="AG359" s="156"/>
      <c r="AH359" s="170">
        <f>Cálculos!N231</f>
        <v>0</v>
      </c>
      <c r="AI359" s="156"/>
      <c r="AJ359" s="170">
        <f>Cálculos!AP341</f>
        <v>0</v>
      </c>
      <c r="AK359" s="156"/>
      <c r="AL359" s="170">
        <f>Cálculos!BR349</f>
        <v>0</v>
      </c>
      <c r="AM359" s="154"/>
      <c r="BA359" s="155"/>
      <c r="BB359" s="74">
        <v>354</v>
      </c>
      <c r="BC359" s="178">
        <f>ABS(Cálculos!L360-Cálculos!L359)</f>
        <v>2.0621382406688205E-2</v>
      </c>
      <c r="BD359" s="178">
        <f>ABS(Cálculos!AN360-Cálculos!AN359)</f>
        <v>2.0378973660526711E-2</v>
      </c>
      <c r="BE359" s="178">
        <f>ABS(Cálculos!BP360-Cálculos!BP359)</f>
        <v>1.9638674124082656E-2</v>
      </c>
      <c r="BF359" s="154"/>
    </row>
    <row r="360" spans="25:58" x14ac:dyDescent="0.35">
      <c r="Y360" s="155"/>
      <c r="Z360" s="74">
        <f>(Cálculos!C361-0.44)/(MAX(Cálculos!C:C)+0.12)*100</f>
        <v>48.561880238864845</v>
      </c>
      <c r="AA360" s="156"/>
      <c r="AB360" s="170">
        <f>Cálculos!L558</f>
        <v>0.67820633677383713</v>
      </c>
      <c r="AC360" s="156"/>
      <c r="AD360" s="170">
        <f>Cálculos!AN27</f>
        <v>0.69422978076458008</v>
      </c>
      <c r="AE360" s="156"/>
      <c r="AF360" s="170">
        <f>Cálculos!BP191</f>
        <v>0.72987429478594112</v>
      </c>
      <c r="AG360" s="156"/>
      <c r="AH360" s="170">
        <f>Cálculos!N232</f>
        <v>0</v>
      </c>
      <c r="AI360" s="156"/>
      <c r="AJ360" s="170">
        <f>Cálculos!AP342</f>
        <v>0</v>
      </c>
      <c r="AK360" s="156"/>
      <c r="AL360" s="170">
        <f>Cálculos!BR350</f>
        <v>0</v>
      </c>
      <c r="AM360" s="154"/>
      <c r="BA360" s="155"/>
      <c r="BB360" s="74">
        <v>355</v>
      </c>
      <c r="BC360" s="178">
        <f>ABS(Cálculos!L361-Cálculos!L360)</f>
        <v>2.0807854168119255E-2</v>
      </c>
      <c r="BD360" s="178">
        <f>ABS(Cálculos!AN361-Cálculos!AN360)</f>
        <v>2.0563556754198187E-2</v>
      </c>
      <c r="BE360" s="178">
        <f>ABS(Cálculos!BP361-Cálculos!BP360)</f>
        <v>1.9821280507445582E-2</v>
      </c>
      <c r="BF360" s="154"/>
    </row>
    <row r="361" spans="25:58" x14ac:dyDescent="0.35">
      <c r="Y361" s="155"/>
      <c r="Z361" s="74">
        <f>(Cálculos!C362-0.44)/(MAX(Cálculos!C:C)+0.12)*100</f>
        <v>48.698844025639623</v>
      </c>
      <c r="AA361" s="156"/>
      <c r="AB361" s="170">
        <f>Cálculos!L216</f>
        <v>0.67802214568370522</v>
      </c>
      <c r="AC361" s="156"/>
      <c r="AD361" s="170">
        <f>Cálculos!AN188</f>
        <v>0.69246241600447012</v>
      </c>
      <c r="AE361" s="156"/>
      <c r="AF361" s="170">
        <f>Cálculos!BP567</f>
        <v>0.7294743828186554</v>
      </c>
      <c r="AG361" s="156"/>
      <c r="AH361" s="170">
        <f>Cálculos!N233</f>
        <v>0</v>
      </c>
      <c r="AI361" s="156"/>
      <c r="AJ361" s="170">
        <f>Cálculos!AP343</f>
        <v>0</v>
      </c>
      <c r="AK361" s="156"/>
      <c r="AL361" s="170">
        <f>Cálculos!BR351</f>
        <v>0</v>
      </c>
      <c r="AM361" s="154"/>
      <c r="BA361" s="155"/>
      <c r="BB361" s="74">
        <v>356</v>
      </c>
      <c r="BC361" s="178">
        <f>ABS(Cálculos!L362-Cálculos!L361)</f>
        <v>2.0715309480626887E-2</v>
      </c>
      <c r="BD361" s="178">
        <f>ABS(Cálculos!AN362-Cálculos!AN361)</f>
        <v>2.0472870211289185E-2</v>
      </c>
      <c r="BE361" s="178">
        <f>ABS(Cálculos!BP362-Cálculos!BP361)</f>
        <v>1.973977099814278E-2</v>
      </c>
      <c r="BF361" s="154"/>
    </row>
    <row r="362" spans="25:58" x14ac:dyDescent="0.35">
      <c r="Y362" s="155"/>
      <c r="Z362" s="74">
        <f>(Cálculos!C363-0.44)/(MAX(Cálculos!C:C)+0.12)*100</f>
        <v>48.835807812414401</v>
      </c>
      <c r="AA362" s="156"/>
      <c r="AB362" s="170">
        <f>Cálculos!L720</f>
        <v>0.67773734381771056</v>
      </c>
      <c r="AC362" s="156"/>
      <c r="AD362" s="170">
        <f>Cálculos!AN217</f>
        <v>0.69166048511917733</v>
      </c>
      <c r="AE362" s="156"/>
      <c r="AF362" s="170">
        <f>Cálculos!BP45</f>
        <v>0.72720492097572365</v>
      </c>
      <c r="AG362" s="156"/>
      <c r="AH362" s="170">
        <f>Cálculos!N234</f>
        <v>0</v>
      </c>
      <c r="AI362" s="156"/>
      <c r="AJ362" s="170">
        <f>Cálculos!AP344</f>
        <v>0</v>
      </c>
      <c r="AK362" s="156"/>
      <c r="AL362" s="170">
        <f>Cálculos!BR352</f>
        <v>0</v>
      </c>
      <c r="AM362" s="154"/>
      <c r="BA362" s="155"/>
      <c r="BB362" s="74">
        <v>357</v>
      </c>
      <c r="BC362" s="178">
        <f>ABS(Cálculos!L363-Cálculos!L362)</f>
        <v>1.9657140943958262E-2</v>
      </c>
      <c r="BD362" s="178">
        <f>ABS(Cálculos!AN363-Cálculos!AN362)</f>
        <v>1.9429527415138814E-2</v>
      </c>
      <c r="BE362" s="178">
        <f>ABS(Cálculos!BP363-Cálculos!BP362)</f>
        <v>1.8744405111013385E-2</v>
      </c>
      <c r="BF362" s="154"/>
    </row>
    <row r="363" spans="25:58" x14ac:dyDescent="0.35">
      <c r="Y363" s="155"/>
      <c r="Z363" s="74">
        <f>(Cálculos!C364-0.44)/(MAX(Cálculos!C:C)+0.12)*100</f>
        <v>48.972771599189173</v>
      </c>
      <c r="AA363" s="156"/>
      <c r="AB363" s="170">
        <f>Cálculos!L583</f>
        <v>0.67600630539077877</v>
      </c>
      <c r="AC363" s="156"/>
      <c r="AD363" s="170">
        <f>Cálculos!AN564</f>
        <v>0.69084061585757139</v>
      </c>
      <c r="AE363" s="156"/>
      <c r="AF363" s="170">
        <f>Cálculos!BP192</f>
        <v>0.72550363034356136</v>
      </c>
      <c r="AG363" s="156"/>
      <c r="AH363" s="170">
        <f>Cálculos!N236</f>
        <v>0</v>
      </c>
      <c r="AI363" s="156"/>
      <c r="AJ363" s="170">
        <f>Cálculos!AP345</f>
        <v>0</v>
      </c>
      <c r="AK363" s="156"/>
      <c r="AL363" s="170">
        <f>Cálculos!BR353</f>
        <v>0</v>
      </c>
      <c r="AM363" s="154"/>
      <c r="BA363" s="155"/>
      <c r="BB363" s="74">
        <v>358</v>
      </c>
      <c r="BC363" s="178">
        <f>ABS(Cálculos!L364-Cálculos!L363)</f>
        <v>1.9534376149990124E-2</v>
      </c>
      <c r="BD363" s="178">
        <f>ABS(Cálculos!AN364-Cálculos!AN363)</f>
        <v>1.930900928150775E-2</v>
      </c>
      <c r="BE363" s="178">
        <f>ABS(Cálculos!BP364-Cálculos!BP363)</f>
        <v>1.8633991220802892E-2</v>
      </c>
      <c r="BF363" s="154"/>
    </row>
    <row r="364" spans="25:58" x14ac:dyDescent="0.35">
      <c r="Y364" s="155"/>
      <c r="Z364" s="74">
        <f>(Cálculos!C365-0.44)/(MAX(Cálculos!C:C)+0.12)*100</f>
        <v>49.109735385963951</v>
      </c>
      <c r="AA364" s="156"/>
      <c r="AB364" s="170">
        <f>Cálculos!L186</f>
        <v>0.67474511954947813</v>
      </c>
      <c r="AC364" s="156"/>
      <c r="AD364" s="170">
        <f>Cálculos!AN390</f>
        <v>0.68914055293514687</v>
      </c>
      <c r="AE364" s="156"/>
      <c r="AF364" s="170">
        <f>Cálculos!BP568</f>
        <v>0.7247329454271394</v>
      </c>
      <c r="AG364" s="156"/>
      <c r="AH364" s="170">
        <f>Cálculos!N237</f>
        <v>0</v>
      </c>
      <c r="AI364" s="156"/>
      <c r="AJ364" s="170">
        <f>Cálculos!AP346</f>
        <v>0</v>
      </c>
      <c r="AK364" s="156"/>
      <c r="AL364" s="170">
        <f>Cálculos!BR354</f>
        <v>0</v>
      </c>
      <c r="AM364" s="154"/>
      <c r="BA364" s="155"/>
      <c r="BB364" s="74">
        <v>359</v>
      </c>
      <c r="BC364" s="178">
        <f>ABS(Cálculos!L365-Cálculos!L364)</f>
        <v>1.9228959832969711E-2</v>
      </c>
      <c r="BD364" s="178">
        <f>ABS(Cálculos!AN365-Cálculos!AN364)</f>
        <v>1.9008288746600155E-2</v>
      </c>
      <c r="BE364" s="178">
        <f>ABS(Cálculos!BP365-Cálculos!BP364)</f>
        <v>1.8350623628294482E-2</v>
      </c>
      <c r="BF364" s="154"/>
    </row>
    <row r="365" spans="25:58" x14ac:dyDescent="0.35">
      <c r="Y365" s="155"/>
      <c r="Z365" s="74">
        <f>(Cálculos!C366-0.44)/(MAX(Cálculos!C:C)+0.12)*100</f>
        <v>49.24669917273873</v>
      </c>
      <c r="AA365" s="156"/>
      <c r="AB365" s="170">
        <f>Cálculos!L559</f>
        <v>0.67352162336517574</v>
      </c>
      <c r="AC365" s="156"/>
      <c r="AD365" s="170">
        <f>Cálculos!AN189</f>
        <v>0.68803117939009162</v>
      </c>
      <c r="AE365" s="156"/>
      <c r="AF365" s="170">
        <f>Cálculos!BP29</f>
        <v>0.72117044985556844</v>
      </c>
      <c r="AG365" s="156"/>
      <c r="AH365" s="170">
        <f>Cálculos!N238</f>
        <v>0</v>
      </c>
      <c r="AI365" s="156"/>
      <c r="AJ365" s="170">
        <f>Cálculos!AP347</f>
        <v>0</v>
      </c>
      <c r="AK365" s="156"/>
      <c r="AL365" s="170">
        <f>Cálculos!BR355</f>
        <v>0</v>
      </c>
      <c r="AM365" s="154"/>
      <c r="BA365" s="155"/>
      <c r="BB365" s="74">
        <v>360</v>
      </c>
      <c r="BC365" s="178">
        <f>ABS(Cálculos!L366-Cálculos!L365)</f>
        <v>1.1081750718243716E-2</v>
      </c>
      <c r="BD365" s="178">
        <f>ABS(Cálculos!AN366-Cálculos!AN365)</f>
        <v>1.0978152110833861E-2</v>
      </c>
      <c r="BE365" s="178">
        <f>ABS(Cálculos!BP366-Cálculos!BP365)</f>
        <v>1.0674866889152035E-2</v>
      </c>
      <c r="BF365" s="154"/>
    </row>
    <row r="366" spans="25:58" x14ac:dyDescent="0.35">
      <c r="Y366" s="155"/>
      <c r="Z366" s="74">
        <f>(Cálculos!C367-0.44)/(MAX(Cálculos!C:C)+0.12)*100</f>
        <v>49.383662959513501</v>
      </c>
      <c r="AA366" s="156"/>
      <c r="AB366" s="170">
        <f>Cálculos!L187</f>
        <v>0.67007881034590389</v>
      </c>
      <c r="AC366" s="156"/>
      <c r="AD366" s="170">
        <f>Cálculos!AN565</f>
        <v>0.68620695118890807</v>
      </c>
      <c r="AE366" s="156"/>
      <c r="AF366" s="170">
        <f>Cálculos!BP193</f>
        <v>0.72115324233158229</v>
      </c>
      <c r="AG366" s="156"/>
      <c r="AH366" s="170">
        <f>Cálculos!N239</f>
        <v>0</v>
      </c>
      <c r="AI366" s="156"/>
      <c r="AJ366" s="170">
        <f>Cálculos!AP348</f>
        <v>0</v>
      </c>
      <c r="AK366" s="156"/>
      <c r="AL366" s="170">
        <f>Cálculos!BR356</f>
        <v>0</v>
      </c>
      <c r="AM366" s="154"/>
      <c r="BA366" s="155"/>
      <c r="BB366" s="74">
        <v>361</v>
      </c>
      <c r="BC366" s="178">
        <f>ABS(Cálculos!L367-Cálculos!L366)</f>
        <v>6.1354505409440013E-2</v>
      </c>
      <c r="BD366" s="178">
        <f>ABS(Cálculos!AN367-Cálculos!AN366)</f>
        <v>4.665129588445166E-2</v>
      </c>
      <c r="BE366" s="178">
        <f>ABS(Cálculos!BP367-Cálculos!BP366)</f>
        <v>4.4464085362480033E-2</v>
      </c>
      <c r="BF366" s="154"/>
    </row>
    <row r="367" spans="25:58" x14ac:dyDescent="0.35">
      <c r="Y367" s="155"/>
      <c r="Z367" s="74">
        <f>(Cálculos!C368-0.44)/(MAX(Cálculos!C:C)+0.12)*100</f>
        <v>49.520626746288279</v>
      </c>
      <c r="AA367" s="156"/>
      <c r="AB367" s="170">
        <f>Cálculos!L560</f>
        <v>0.66886926967056159</v>
      </c>
      <c r="AC367" s="156"/>
      <c r="AD367" s="170">
        <f>Cálculos!AN33</f>
        <v>0.68461377690643577</v>
      </c>
      <c r="AE367" s="156"/>
      <c r="AF367" s="170">
        <f>Cálculos!BP569</f>
        <v>0.72023830110603293</v>
      </c>
      <c r="AG367" s="156"/>
      <c r="AH367" s="170">
        <f>Cálculos!N240</f>
        <v>0</v>
      </c>
      <c r="AI367" s="156"/>
      <c r="AJ367" s="170">
        <f>Cálculos!AP349</f>
        <v>0</v>
      </c>
      <c r="AK367" s="156"/>
      <c r="AL367" s="170">
        <f>Cálculos!BR357</f>
        <v>0</v>
      </c>
      <c r="AM367" s="154"/>
      <c r="BA367" s="155"/>
      <c r="BB367" s="74">
        <v>362</v>
      </c>
      <c r="BC367" s="178">
        <f>ABS(Cálculos!L368-Cálculos!L367)</f>
        <v>1.3185898413253738E-2</v>
      </c>
      <c r="BD367" s="178">
        <f>ABS(Cálculos!AN368-Cálculos!AN367)</f>
        <v>7.2527369643621276E-4</v>
      </c>
      <c r="BE367" s="178">
        <f>ABS(Cálculos!BP368-Cálculos!BP367)</f>
        <v>5.577880067556551E-4</v>
      </c>
      <c r="BF367" s="154"/>
    </row>
    <row r="368" spans="25:58" x14ac:dyDescent="0.35">
      <c r="Y368" s="155"/>
      <c r="Z368" s="74">
        <f>(Cálculos!C369-0.44)/(MAX(Cálculos!C:C)+0.12)*100</f>
        <v>49.657590533063058</v>
      </c>
      <c r="AA368" s="156"/>
      <c r="AB368" s="170">
        <f>Cálculos!L34</f>
        <v>0.66803447866606702</v>
      </c>
      <c r="AC368" s="156"/>
      <c r="AD368" s="170">
        <f>Cálculos!AN566</f>
        <v>0.68367021457814936</v>
      </c>
      <c r="AE368" s="156"/>
      <c r="AF368" s="170">
        <f>Cálculos!BP218</f>
        <v>0.71999119165926828</v>
      </c>
      <c r="AG368" s="156"/>
      <c r="AH368" s="170">
        <f>Cálculos!N241</f>
        <v>0</v>
      </c>
      <c r="AI368" s="156"/>
      <c r="AJ368" s="170">
        <f>Cálculos!AP350</f>
        <v>0</v>
      </c>
      <c r="AK368" s="156"/>
      <c r="AL368" s="170">
        <f>Cálculos!BR358</f>
        <v>0</v>
      </c>
      <c r="AM368" s="154"/>
      <c r="BA368" s="155"/>
      <c r="BB368" s="74">
        <v>363</v>
      </c>
      <c r="BC368" s="178">
        <f>ABS(Cálculos!L369-Cálculos!L368)</f>
        <v>2.0340816245901394E-2</v>
      </c>
      <c r="BD368" s="178">
        <f>ABS(Cálculos!AN369-Cálculos!AN368)</f>
        <v>2.0104452926723526E-2</v>
      </c>
      <c r="BE368" s="178">
        <f>ABS(Cálculos!BP369-Cálculos!BP368)</f>
        <v>1.936068769767646E-2</v>
      </c>
      <c r="BF368" s="154"/>
    </row>
    <row r="369" spans="25:58" x14ac:dyDescent="0.35">
      <c r="Y369" s="155"/>
      <c r="Z369" s="74">
        <f>(Cálculos!C370-0.44)/(MAX(Cálculos!C:C)+0.12)*100</f>
        <v>49.794554319837836</v>
      </c>
      <c r="AA369" s="156"/>
      <c r="AB369" s="170">
        <f>Cálculos!L355</f>
        <v>0.66621233646793365</v>
      </c>
      <c r="AC369" s="156"/>
      <c r="AD369" s="170">
        <f>Cálculos!AN190</f>
        <v>0.68362978831419663</v>
      </c>
      <c r="AE369" s="156"/>
      <c r="AF369" s="170">
        <f>Cálculos!BP39</f>
        <v>0.71697838551329329</v>
      </c>
      <c r="AG369" s="156"/>
      <c r="AH369" s="170">
        <f>Cálculos!N242</f>
        <v>0</v>
      </c>
      <c r="AI369" s="156"/>
      <c r="AJ369" s="170">
        <f>Cálculos!AP351</f>
        <v>0</v>
      </c>
      <c r="AK369" s="156"/>
      <c r="AL369" s="170">
        <f>Cálculos!BR359</f>
        <v>0</v>
      </c>
      <c r="AM369" s="154"/>
      <c r="BA369" s="155"/>
      <c r="BB369" s="74">
        <v>364</v>
      </c>
      <c r="BC369" s="178">
        <f>ABS(Cálculos!L370-Cálculos!L369)</f>
        <v>5.8162608935690696E-3</v>
      </c>
      <c r="BD369" s="178">
        <f>ABS(Cálculos!AN370-Cálculos!AN369)</f>
        <v>5.6795197328735614E-3</v>
      </c>
      <c r="BE369" s="178">
        <f>ABS(Cálculos!BP370-Cálculos!BP369)</f>
        <v>5.3000696408908587E-3</v>
      </c>
      <c r="BF369" s="154"/>
    </row>
    <row r="370" spans="25:58" x14ac:dyDescent="0.35">
      <c r="Y370" s="155"/>
      <c r="Z370" s="74">
        <f>(Cálculos!C371-0.44)/(MAX(Cálculos!C:C)+0.12)*100</f>
        <v>49.931518106612607</v>
      </c>
      <c r="AA370" s="156"/>
      <c r="AB370" s="170">
        <f>Cálculos!L188</f>
        <v>0.66544921284170977</v>
      </c>
      <c r="AC370" s="156"/>
      <c r="AD370" s="170">
        <f>Cálculos!AN585</f>
        <v>0.68349153907321691</v>
      </c>
      <c r="AE370" s="156"/>
      <c r="AF370" s="170">
        <f>Cálculos!BP194</f>
        <v>0.71682299539736671</v>
      </c>
      <c r="AG370" s="156"/>
      <c r="AH370" s="170">
        <f>Cálculos!N243</f>
        <v>0</v>
      </c>
      <c r="AI370" s="156"/>
      <c r="AJ370" s="170">
        <f>Cálculos!AP352</f>
        <v>0</v>
      </c>
      <c r="AK370" s="156"/>
      <c r="AL370" s="170">
        <f>Cálculos!BR360</f>
        <v>0</v>
      </c>
      <c r="AM370" s="154"/>
      <c r="BA370" s="155"/>
      <c r="BB370" s="74">
        <v>365</v>
      </c>
      <c r="BC370" s="178">
        <f>ABS(Cálculos!L371-Cálculos!L370)</f>
        <v>1.5452072866466438E-2</v>
      </c>
      <c r="BD370" s="178">
        <f>ABS(Cálculos!AN371-Cálculos!AN370)</f>
        <v>1.5176674749435126E-2</v>
      </c>
      <c r="BE370" s="178">
        <f>ABS(Cálculos!BP371-Cálculos!BP370)</f>
        <v>1.4390148024738925E-2</v>
      </c>
      <c r="BF370" s="154"/>
    </row>
    <row r="371" spans="25:58" x14ac:dyDescent="0.35">
      <c r="Y371" s="155"/>
      <c r="Z371" s="74">
        <f>(Cálculos!C372-0.44)/(MAX(Cálculos!C:C)+0.12)*100</f>
        <v>50.068481893387386</v>
      </c>
      <c r="AA371" s="156"/>
      <c r="AB371" s="170">
        <f>Cálculos!L561</f>
        <v>0.66424905213680263</v>
      </c>
      <c r="AC371" s="156"/>
      <c r="AD371" s="170">
        <f>Cálculos!AN191</f>
        <v>0.67925791569693994</v>
      </c>
      <c r="AE371" s="156"/>
      <c r="AF371" s="170">
        <f>Cálculos!BP570</f>
        <v>0.71580711563698829</v>
      </c>
      <c r="AG371" s="156"/>
      <c r="AH371" s="170">
        <f>Cálculos!N244</f>
        <v>0</v>
      </c>
      <c r="AI371" s="156"/>
      <c r="AJ371" s="170">
        <f>Cálculos!AP353</f>
        <v>0</v>
      </c>
      <c r="AK371" s="156"/>
      <c r="AL371" s="170">
        <f>Cálculos!BR361</f>
        <v>0</v>
      </c>
      <c r="AM371" s="154"/>
      <c r="BA371" s="155"/>
      <c r="BB371" s="74">
        <v>366</v>
      </c>
      <c r="BC371" s="178">
        <f>ABS(Cálculos!L372-Cálculos!L371)</f>
        <v>1.8086870531964644E-2</v>
      </c>
      <c r="BD371" s="178">
        <f>ABS(Cálculos!AN372-Cálculos!AN371)</f>
        <v>1.7883069360851378E-2</v>
      </c>
      <c r="BE371" s="178">
        <f>ABS(Cálculos!BP372-Cálculos!BP371)</f>
        <v>1.7218138068439137E-2</v>
      </c>
      <c r="BF371" s="154"/>
    </row>
    <row r="372" spans="25:58" x14ac:dyDescent="0.35">
      <c r="Y372" s="155"/>
      <c r="Z372" s="74">
        <f>(Cálculos!C373-0.44)/(MAX(Cálculos!C:C)+0.12)*100</f>
        <v>50.205445680162164</v>
      </c>
      <c r="AA372" s="156"/>
      <c r="AB372" s="170">
        <f>Cálculos!L217</f>
        <v>0.66220461531508445</v>
      </c>
      <c r="AC372" s="156"/>
      <c r="AD372" s="170">
        <f>Cálculos!AN567</f>
        <v>0.67774831947601399</v>
      </c>
      <c r="AE372" s="156"/>
      <c r="AF372" s="170">
        <f>Cálculos!BP586</f>
        <v>0.71470188680711588</v>
      </c>
      <c r="AG372" s="156"/>
      <c r="AH372" s="170">
        <f>Cálculos!N245</f>
        <v>0</v>
      </c>
      <c r="AI372" s="156"/>
      <c r="AJ372" s="170">
        <f>Cálculos!AP354</f>
        <v>0</v>
      </c>
      <c r="AK372" s="156"/>
      <c r="AL372" s="170">
        <f>Cálculos!BR362</f>
        <v>0</v>
      </c>
      <c r="AM372" s="154"/>
      <c r="BA372" s="155"/>
      <c r="BB372" s="74">
        <v>367</v>
      </c>
      <c r="BC372" s="178">
        <f>ABS(Cálculos!L373-Cálculos!L372)</f>
        <v>1.9265630513593174E-2</v>
      </c>
      <c r="BD372" s="178">
        <f>ABS(Cálculos!AN373-Cálculos!AN372)</f>
        <v>1.9044176938346313E-2</v>
      </c>
      <c r="BE372" s="178">
        <f>ABS(Cálculos!BP373-Cálculos!BP372)</f>
        <v>1.8329165096647448E-2</v>
      </c>
      <c r="BF372" s="154"/>
    </row>
    <row r="373" spans="25:58" x14ac:dyDescent="0.35">
      <c r="Y373" s="155"/>
      <c r="Z373" s="74">
        <f>(Cálculos!C374-0.44)/(MAX(Cálculos!C:C)+0.12)*100</f>
        <v>50.342409466936942</v>
      </c>
      <c r="AA373" s="156"/>
      <c r="AB373" s="170">
        <f>Cálculos!L189</f>
        <v>0.66085242846710956</v>
      </c>
      <c r="AC373" s="156"/>
      <c r="AD373" s="170">
        <f>Cálculos!AN218</f>
        <v>0.67596613320767995</v>
      </c>
      <c r="AE373" s="156"/>
      <c r="AF373" s="170">
        <f>Cálculos!BP30</f>
        <v>0.71409926032412019</v>
      </c>
      <c r="AG373" s="156"/>
      <c r="AH373" s="170">
        <f>Cálculos!N246</f>
        <v>0</v>
      </c>
      <c r="AI373" s="156"/>
      <c r="AJ373" s="170">
        <f>Cálculos!AP355</f>
        <v>0</v>
      </c>
      <c r="AK373" s="156"/>
      <c r="AL373" s="170">
        <f>Cálculos!BR363</f>
        <v>0</v>
      </c>
      <c r="AM373" s="154"/>
      <c r="BA373" s="155"/>
      <c r="BB373" s="74">
        <v>368</v>
      </c>
      <c r="BC373" s="178">
        <f>ABS(Cálculos!L374-Cálculos!L373)</f>
        <v>1.8824744216030226E-2</v>
      </c>
      <c r="BD373" s="178">
        <f>ABS(Cálculos!AN374-Cálculos!AN373)</f>
        <v>1.8609806196216133E-2</v>
      </c>
      <c r="BE373" s="178">
        <f>ABS(Cálculos!BP374-Cálculos!BP373)</f>
        <v>1.7918433450179183E-2</v>
      </c>
      <c r="BF373" s="154"/>
    </row>
    <row r="374" spans="25:58" x14ac:dyDescent="0.35">
      <c r="Y374" s="155"/>
      <c r="Z374" s="74">
        <f>(Cálculos!C375-0.44)/(MAX(Cálculos!C:C)+0.12)*100</f>
        <v>50.479373253711721</v>
      </c>
      <c r="AA374" s="156"/>
      <c r="AB374" s="170">
        <f>Cálculos!L584</f>
        <v>0.65991668006042181</v>
      </c>
      <c r="AC374" s="156"/>
      <c r="AD374" s="170">
        <f>Cálculos!AN192</f>
        <v>0.67491533631324607</v>
      </c>
      <c r="AE374" s="156"/>
      <c r="AF374" s="170">
        <f>Cálculos!BP195</f>
        <v>0.71251284555918371</v>
      </c>
      <c r="AG374" s="156"/>
      <c r="AH374" s="170">
        <f>Cálculos!N247</f>
        <v>0</v>
      </c>
      <c r="AI374" s="156"/>
      <c r="AJ374" s="170">
        <f>Cálculos!AP356</f>
        <v>0</v>
      </c>
      <c r="AK374" s="156"/>
      <c r="AL374" s="170">
        <f>Cálculos!BR364</f>
        <v>0</v>
      </c>
      <c r="AM374" s="154"/>
      <c r="BA374" s="155"/>
      <c r="BB374" s="74">
        <v>369</v>
      </c>
      <c r="BC374" s="178">
        <f>ABS(Cálculos!L375-Cálculos!L374)</f>
        <v>3.1996554653719589E-3</v>
      </c>
      <c r="BD374" s="178">
        <f>ABS(Cálculos!AN375-Cálculos!AN374)</f>
        <v>3.2081079791882738E-3</v>
      </c>
      <c r="BE374" s="178">
        <f>ABS(Cálculos!BP375-Cálculos!BP374)</f>
        <v>3.1908815751722219E-3</v>
      </c>
      <c r="BF374" s="154"/>
    </row>
    <row r="375" spans="25:58" x14ac:dyDescent="0.35">
      <c r="Y375" s="155"/>
      <c r="Z375" s="74">
        <f>(Cálculos!C376-0.44)/(MAX(Cálculos!C:C)+0.12)*100</f>
        <v>50.616337040486492</v>
      </c>
      <c r="AA375" s="156"/>
      <c r="AB375" s="170">
        <f>Cálculos!L390</f>
        <v>0.65981869172086571</v>
      </c>
      <c r="AC375" s="156"/>
      <c r="AD375" s="170">
        <f>Cálculos!AN568</f>
        <v>0.67311964505571154</v>
      </c>
      <c r="AE375" s="156"/>
      <c r="AF375" s="170">
        <f>Cálculos!BP31</f>
        <v>0.71060626361713486</v>
      </c>
      <c r="AG375" s="156"/>
      <c r="AH375" s="170">
        <f>Cálculos!N248</f>
        <v>0</v>
      </c>
      <c r="AI375" s="156"/>
      <c r="AJ375" s="170">
        <f>Cálculos!AP357</f>
        <v>0</v>
      </c>
      <c r="AK375" s="156"/>
      <c r="AL375" s="170">
        <f>Cálculos!BR365</f>
        <v>0</v>
      </c>
      <c r="AM375" s="154"/>
      <c r="BA375" s="155"/>
      <c r="BB375" s="74">
        <v>370</v>
      </c>
      <c r="BC375" s="178">
        <f>ABS(Cálculos!L376-Cálculos!L375)</f>
        <v>1.6197884235375493E-2</v>
      </c>
      <c r="BD375" s="178">
        <f>ABS(Cálculos!AN376-Cálculos!AN375)</f>
        <v>1.5911143360891444E-2</v>
      </c>
      <c r="BE375" s="178">
        <f>ABS(Cálculos!BP376-Cálculos!BP375)</f>
        <v>1.5097386615930464E-2</v>
      </c>
      <c r="BF375" s="154"/>
    </row>
    <row r="376" spans="25:58" x14ac:dyDescent="0.35">
      <c r="Y376" s="155"/>
      <c r="Z376" s="74">
        <f>(Cálculos!C377-0.44)/(MAX(Cálculos!C:C)+0.12)*100</f>
        <v>50.75330082726127</v>
      </c>
      <c r="AA376" s="156"/>
      <c r="AB376" s="170">
        <f>Cálculos!L562</f>
        <v>0.65966074877794678</v>
      </c>
      <c r="AC376" s="156"/>
      <c r="AD376" s="170">
        <f>Cálculos!AN193</f>
        <v>0.67060184254234168</v>
      </c>
      <c r="AE376" s="156"/>
      <c r="AF376" s="170">
        <f>Cálculos!BP196</f>
        <v>0.70822278061051169</v>
      </c>
      <c r="AG376" s="156"/>
      <c r="AH376" s="170">
        <f>Cálculos!N249</f>
        <v>0</v>
      </c>
      <c r="AI376" s="156"/>
      <c r="AJ376" s="170">
        <f>Cálculos!AP358</f>
        <v>0</v>
      </c>
      <c r="AK376" s="156"/>
      <c r="AL376" s="170">
        <f>Cálculos!BR366</f>
        <v>0</v>
      </c>
      <c r="AM376" s="154"/>
      <c r="BA376" s="155"/>
      <c r="BB376" s="74">
        <v>371</v>
      </c>
      <c r="BC376" s="178">
        <f>ABS(Cálculos!L377-Cálculos!L376)</f>
        <v>1.5698003111406372E-2</v>
      </c>
      <c r="BD376" s="178">
        <f>ABS(Cálculos!AN377-Cálculos!AN376)</f>
        <v>1.5528772734194118E-2</v>
      </c>
      <c r="BE376" s="178">
        <f>ABS(Cálculos!BP377-Cálculos!BP376)</f>
        <v>1.4960615960407875E-2</v>
      </c>
      <c r="BF376" s="154"/>
    </row>
    <row r="377" spans="25:58" x14ac:dyDescent="0.35">
      <c r="Y377" s="155"/>
      <c r="Z377" s="74">
        <f>(Cálculos!C378-0.44)/(MAX(Cálculos!C:C)+0.12)*100</f>
        <v>50.890264614036049</v>
      </c>
      <c r="AA377" s="156"/>
      <c r="AB377" s="170">
        <f>Cálculos!L563</f>
        <v>0.65648086869636746</v>
      </c>
      <c r="AC377" s="156"/>
      <c r="AD377" s="170">
        <f>Cálculos!AN569</f>
        <v>0.66875543183860142</v>
      </c>
      <c r="AE377" s="156"/>
      <c r="AF377" s="170">
        <f>Cálculos!BP219</f>
        <v>0.70480009438838498</v>
      </c>
      <c r="AG377" s="156"/>
      <c r="AH377" s="170">
        <f>Cálculos!N250</f>
        <v>0</v>
      </c>
      <c r="AI377" s="156"/>
      <c r="AJ377" s="170">
        <f>Cálculos!AP359</f>
        <v>0</v>
      </c>
      <c r="AK377" s="156"/>
      <c r="AL377" s="170">
        <f>Cálculos!BR367</f>
        <v>0</v>
      </c>
      <c r="AM377" s="154"/>
      <c r="BA377" s="155"/>
      <c r="BB377" s="74">
        <v>372</v>
      </c>
      <c r="BC377" s="178">
        <f>ABS(Cálculos!L378-Cálculos!L377)</f>
        <v>0.14874612306602172</v>
      </c>
      <c r="BD377" s="178">
        <f>ABS(Cálculos!AN378-Cálculos!AN377)</f>
        <v>6.6413715395759187E-2</v>
      </c>
      <c r="BE377" s="178">
        <f>ABS(Cálculos!BP378-Cálculos!BP377)</f>
        <v>6.3461278297275103E-2</v>
      </c>
      <c r="BF377" s="154"/>
    </row>
    <row r="378" spans="25:58" x14ac:dyDescent="0.35">
      <c r="Y378" s="155"/>
      <c r="Z378" s="74">
        <f>(Cálculos!C379-0.44)/(MAX(Cálculos!C:C)+0.12)*100</f>
        <v>51.02722840081082</v>
      </c>
      <c r="AA378" s="156"/>
      <c r="AB378" s="170">
        <f>Cálculos!L190</f>
        <v>0.65628755175011522</v>
      </c>
      <c r="AC378" s="156"/>
      <c r="AD378" s="170">
        <f>Cálculos!AN586</f>
        <v>0.66782764197301658</v>
      </c>
      <c r="AE378" s="156"/>
      <c r="AF378" s="170">
        <f>Cálculos!BP197</f>
        <v>0.70395273934518632</v>
      </c>
      <c r="AG378" s="156"/>
      <c r="AH378" s="170">
        <f>Cálculos!N251</f>
        <v>0</v>
      </c>
      <c r="AI378" s="156"/>
      <c r="AJ378" s="170">
        <f>Cálculos!AP360</f>
        <v>0</v>
      </c>
      <c r="AK378" s="156"/>
      <c r="AL378" s="170">
        <f>Cálculos!BR368</f>
        <v>0</v>
      </c>
      <c r="AM378" s="154"/>
      <c r="BA378" s="155"/>
      <c r="BB378" s="74">
        <v>373</v>
      </c>
      <c r="BC378" s="178">
        <f>ABS(Cálculos!L379-Cálculos!L378)</f>
        <v>0.41756395168480914</v>
      </c>
      <c r="BD378" s="178">
        <f>ABS(Cálculos!AN379-Cálculos!AN378)</f>
        <v>9.9143783066063307E-2</v>
      </c>
      <c r="BE378" s="178">
        <f>ABS(Cálculos!BP379-Cálculos!BP378)</f>
        <v>9.5226577486569541E-2</v>
      </c>
      <c r="BF378" s="154"/>
    </row>
    <row r="379" spans="25:58" x14ac:dyDescent="0.35">
      <c r="Y379" s="155"/>
      <c r="Z379" s="74">
        <f>(Cálculos!C380-0.44)/(MAX(Cálculos!C:C)+0.12)*100</f>
        <v>51.164192187585599</v>
      </c>
      <c r="AA379" s="156"/>
      <c r="AB379" s="170">
        <f>Cálculos!L191</f>
        <v>0.65175423587085612</v>
      </c>
      <c r="AC379" s="156"/>
      <c r="AD379" s="170">
        <f>Cálculos!AN194</f>
        <v>0.66631722797160853</v>
      </c>
      <c r="AE379" s="156"/>
      <c r="AF379" s="170">
        <f>Cálculos!BP198</f>
        <v>0.70100068426654083</v>
      </c>
      <c r="AG379" s="156"/>
      <c r="AH379" s="170">
        <f>Cálculos!N252</f>
        <v>0</v>
      </c>
      <c r="AI379" s="156"/>
      <c r="AJ379" s="170">
        <f>Cálculos!AP361</f>
        <v>0</v>
      </c>
      <c r="AK379" s="156"/>
      <c r="AL379" s="170">
        <f>Cálculos!BR369</f>
        <v>0</v>
      </c>
      <c r="AM379" s="154"/>
      <c r="BA379" s="155"/>
      <c r="BB379" s="74">
        <v>374</v>
      </c>
      <c r="BC379" s="178">
        <f>ABS(Cálculos!L380-Cálculos!L379)</f>
        <v>0.38530526486130845</v>
      </c>
      <c r="BD379" s="178">
        <f>ABS(Cálculos!AN380-Cálculos!AN379)</f>
        <v>1.287886186959275E-2</v>
      </c>
      <c r="BE379" s="178">
        <f>ABS(Cálculos!BP380-Cálculos!BP379)</f>
        <v>1.2367935707958355E-2</v>
      </c>
      <c r="BF379" s="154"/>
    </row>
    <row r="380" spans="25:58" x14ac:dyDescent="0.35">
      <c r="Y380" s="155"/>
      <c r="Z380" s="74">
        <f>(Cálculos!C381-0.44)/(MAX(Cálculos!C:C)+0.12)*100</f>
        <v>51.301155974360377</v>
      </c>
      <c r="AA380" s="156"/>
      <c r="AB380" s="170">
        <f>Cálculos!L14</f>
        <v>0.65109077892341116</v>
      </c>
      <c r="AC380" s="156"/>
      <c r="AD380" s="170">
        <f>Cálculos!AN388</f>
        <v>0.66623503440522103</v>
      </c>
      <c r="AE380" s="156"/>
      <c r="AF380" s="170">
        <f>Cálculos!BP587</f>
        <v>0.69946200740863484</v>
      </c>
      <c r="AG380" s="156"/>
      <c r="AH380" s="170">
        <f>Cálculos!N253</f>
        <v>0</v>
      </c>
      <c r="AI380" s="156"/>
      <c r="AJ380" s="170">
        <f>Cálculos!AP362</f>
        <v>0</v>
      </c>
      <c r="AK380" s="156"/>
      <c r="AL380" s="170">
        <f>Cálculos!BR370</f>
        <v>0</v>
      </c>
      <c r="AM380" s="154"/>
      <c r="BA380" s="155"/>
      <c r="BB380" s="74">
        <v>375</v>
      </c>
      <c r="BC380" s="178">
        <f>ABS(Cálculos!L381-Cálculos!L380)</f>
        <v>6.5159691513157092E-2</v>
      </c>
      <c r="BD380" s="178">
        <f>ABS(Cálculos!AN381-Cálculos!AN380)</f>
        <v>2.6124486156950677E-2</v>
      </c>
      <c r="BE380" s="178">
        <f>ABS(Cálculos!BP381-Cálculos!BP380)</f>
        <v>2.5068520715200382E-2</v>
      </c>
      <c r="BF380" s="154"/>
    </row>
    <row r="381" spans="25:58" x14ac:dyDescent="0.35">
      <c r="Y381" s="155"/>
      <c r="Z381" s="74">
        <f>(Cálculos!C382-0.44)/(MAX(Cálculos!C:C)+0.12)*100</f>
        <v>51.438119761135162</v>
      </c>
      <c r="AA381" s="156"/>
      <c r="AB381" s="170">
        <f>Cálculos!L564</f>
        <v>0.65083539638290433</v>
      </c>
      <c r="AC381" s="156"/>
      <c r="AD381" s="170">
        <f>Cálculos!AN570</f>
        <v>0.66446392641893837</v>
      </c>
      <c r="AE381" s="156"/>
      <c r="AF381" s="170">
        <f>Cálculos!BP199</f>
        <v>0.69571665865661791</v>
      </c>
      <c r="AG381" s="156"/>
      <c r="AH381" s="170">
        <f>Cálculos!N254</f>
        <v>0</v>
      </c>
      <c r="AI381" s="156"/>
      <c r="AJ381" s="170">
        <f>Cálculos!AP363</f>
        <v>0</v>
      </c>
      <c r="AK381" s="156"/>
      <c r="AL381" s="170">
        <f>Cálculos!BR371</f>
        <v>0</v>
      </c>
      <c r="AM381" s="154"/>
      <c r="BA381" s="155"/>
      <c r="BB381" s="74">
        <v>376</v>
      </c>
      <c r="BC381" s="178">
        <f>ABS(Cálculos!L382-Cálculos!L381)</f>
        <v>3.1596724606979936</v>
      </c>
      <c r="BD381" s="178">
        <f>ABS(Cálculos!AN382-Cálculos!AN381)</f>
        <v>0.11067814808078497</v>
      </c>
      <c r="BE381" s="178">
        <f>ABS(Cálculos!BP382-Cálculos!BP381)</f>
        <v>0.1062318559515979</v>
      </c>
      <c r="BF381" s="154"/>
    </row>
    <row r="382" spans="25:58" x14ac:dyDescent="0.35">
      <c r="Y382" s="155"/>
      <c r="Z382" s="74">
        <f>(Cálculos!C383-0.44)/(MAX(Cálculos!C:C)+0.12)*100</f>
        <v>51.575083547909927</v>
      </c>
      <c r="AA382" s="156"/>
      <c r="AB382" s="170">
        <f>Cálculos!L192</f>
        <v>0.64725223927961362</v>
      </c>
      <c r="AC382" s="156"/>
      <c r="AD382" s="170">
        <f>Cálculos!AN34</f>
        <v>0.66245454200798748</v>
      </c>
      <c r="AE382" s="156"/>
      <c r="AF382" s="170">
        <f>Cálculos!BP588</f>
        <v>0.69490562291190827</v>
      </c>
      <c r="AG382" s="156"/>
      <c r="AH382" s="170">
        <f>Cálculos!N255</f>
        <v>0</v>
      </c>
      <c r="AI382" s="156"/>
      <c r="AJ382" s="170">
        <f>Cálculos!AP364</f>
        <v>0</v>
      </c>
      <c r="AK382" s="156"/>
      <c r="AL382" s="170">
        <f>Cálculos!BR372</f>
        <v>0</v>
      </c>
      <c r="AM382" s="154"/>
      <c r="BA382" s="155"/>
      <c r="BB382" s="74">
        <v>377</v>
      </c>
      <c r="BC382" s="178">
        <f>ABS(Cálculos!L383-Cálculos!L382)</f>
        <v>3.1076801485199375</v>
      </c>
      <c r="BD382" s="178">
        <f>ABS(Cálculos!AN383-Cálculos!AN382)</f>
        <v>2.126538242874787E-2</v>
      </c>
      <c r="BE382" s="178">
        <f>ABS(Cálculos!BP383-Cálculos!BP382)</f>
        <v>1.9888647060774312E-2</v>
      </c>
      <c r="BF382" s="154"/>
    </row>
    <row r="383" spans="25:58" x14ac:dyDescent="0.35">
      <c r="Y383" s="155"/>
      <c r="Z383" s="74">
        <f>(Cálculos!C384-0.44)/(MAX(Cálculos!C:C)+0.12)*100</f>
        <v>51.712047334684705</v>
      </c>
      <c r="AA383" s="156"/>
      <c r="AB383" s="170">
        <f>Cálculos!L218</f>
        <v>0.64621755364757527</v>
      </c>
      <c r="AC383" s="156"/>
      <c r="AD383" s="170">
        <f>Cálculos!AN195</f>
        <v>0.66206129630770516</v>
      </c>
      <c r="AE383" s="156"/>
      <c r="AF383" s="170">
        <f>Cálculos!BP200</f>
        <v>0.69131201224153038</v>
      </c>
      <c r="AG383" s="156"/>
      <c r="AH383" s="170">
        <f>Cálculos!N256</f>
        <v>0</v>
      </c>
      <c r="AI383" s="156"/>
      <c r="AJ383" s="170">
        <f>Cálculos!AP365</f>
        <v>0</v>
      </c>
      <c r="AK383" s="156"/>
      <c r="AL383" s="170">
        <f>Cálculos!BR373</f>
        <v>0</v>
      </c>
      <c r="AM383" s="154"/>
      <c r="BA383" s="155"/>
      <c r="BB383" s="74">
        <v>378</v>
      </c>
      <c r="BC383" s="178">
        <f>ABS(Cálculos!L384-Cálculos!L383)</f>
        <v>2.1971410314878648E-2</v>
      </c>
      <c r="BD383" s="178">
        <f>ABS(Cálculos!AN384-Cálculos!AN383)</f>
        <v>2.1623227113965138E-2</v>
      </c>
      <c r="BE383" s="178">
        <f>ABS(Cálculos!BP384-Cálculos!BP383)</f>
        <v>2.0247158199556803E-2</v>
      </c>
      <c r="BF383" s="154"/>
    </row>
    <row r="384" spans="25:58" x14ac:dyDescent="0.35">
      <c r="Y384" s="155"/>
      <c r="Z384" s="74">
        <f>(Cálculos!C385-0.44)/(MAX(Cálculos!C:C)+0.12)*100</f>
        <v>51.84901112145949</v>
      </c>
      <c r="AA384" s="156"/>
      <c r="AB384" s="170">
        <f>Cálculos!L565</f>
        <v>0.64613287546260512</v>
      </c>
      <c r="AC384" s="156"/>
      <c r="AD384" s="170">
        <f>Cálculos!AN219</f>
        <v>0.66037212926135402</v>
      </c>
      <c r="AE384" s="156"/>
      <c r="AF384" s="170">
        <f>Cálculos!BP589</f>
        <v>0.69037672857312971</v>
      </c>
      <c r="AG384" s="156"/>
      <c r="AH384" s="170">
        <f>Cálculos!N257</f>
        <v>0</v>
      </c>
      <c r="AI384" s="156"/>
      <c r="AJ384" s="170">
        <f>Cálculos!AP366</f>
        <v>0</v>
      </c>
      <c r="AK384" s="156"/>
      <c r="AL384" s="170">
        <f>Cálculos!BR374</f>
        <v>0</v>
      </c>
      <c r="AM384" s="154"/>
      <c r="BA384" s="155"/>
      <c r="BB384" s="74">
        <v>379</v>
      </c>
      <c r="BC384" s="178">
        <f>ABS(Cálculos!L385-Cálculos!L384)</f>
        <v>1.8238926290029933E-2</v>
      </c>
      <c r="BD384" s="178">
        <f>ABS(Cálculos!AN385-Cálculos!AN384)</f>
        <v>1.794457136677341E-2</v>
      </c>
      <c r="BE384" s="178">
        <f>ABS(Cálculos!BP385-Cálculos!BP384)</f>
        <v>1.6741086218254597E-2</v>
      </c>
      <c r="BF384" s="154"/>
    </row>
    <row r="385" spans="25:58" x14ac:dyDescent="0.35">
      <c r="Y385" s="155"/>
      <c r="Z385" s="74">
        <f>(Cálculos!C386-0.44)/(MAX(Cálculos!C:C)+0.12)*100</f>
        <v>51.985974908234269</v>
      </c>
      <c r="AA385" s="156"/>
      <c r="AB385" s="170">
        <f>Cálculos!L35</f>
        <v>0.64528241064500058</v>
      </c>
      <c r="AC385" s="156"/>
      <c r="AD385" s="170">
        <f>Cálculos!AN196</f>
        <v>0.65783385563894248</v>
      </c>
      <c r="AE385" s="156"/>
      <c r="AF385" s="170">
        <f>Cálculos!BP32</f>
        <v>0.68940148073327534</v>
      </c>
      <c r="AG385" s="156"/>
      <c r="AH385" s="170">
        <f>Cálculos!N258</f>
        <v>0</v>
      </c>
      <c r="AI385" s="156"/>
      <c r="AJ385" s="170">
        <f>Cálculos!AP367</f>
        <v>0</v>
      </c>
      <c r="AK385" s="156"/>
      <c r="AL385" s="170">
        <f>Cálculos!BR375</f>
        <v>0</v>
      </c>
      <c r="AM385" s="154"/>
      <c r="BA385" s="155"/>
      <c r="BB385" s="74">
        <v>380</v>
      </c>
      <c r="BC385" s="178">
        <f>ABS(Cálculos!L386-Cálculos!L385)</f>
        <v>0.61215620044675312</v>
      </c>
      <c r="BD385" s="178">
        <f>ABS(Cálculos!AN386-Cálculos!AN385)</f>
        <v>8.3743833877272689E-2</v>
      </c>
      <c r="BE385" s="178">
        <f>ABS(Cálculos!BP386-Cálculos!BP385)</f>
        <v>8.0673428540081027E-2</v>
      </c>
      <c r="BF385" s="154"/>
    </row>
    <row r="386" spans="25:58" x14ac:dyDescent="0.35">
      <c r="Y386" s="155"/>
      <c r="Z386" s="74">
        <f>(Cálculos!C387-0.44)/(MAX(Cálculos!C:C)+0.12)*100</f>
        <v>52.122938695009033</v>
      </c>
      <c r="AA386" s="156"/>
      <c r="AB386" s="170">
        <f>Cálculos!L566</f>
        <v>0.64355860463213854</v>
      </c>
      <c r="AC386" s="156"/>
      <c r="AD386" s="170">
        <f>Cálculos!AN197</f>
        <v>0.65363471098492421</v>
      </c>
      <c r="AE386" s="156"/>
      <c r="AF386" s="170">
        <f>Cálculos!BP220</f>
        <v>0.689197370066988</v>
      </c>
      <c r="AG386" s="156"/>
      <c r="AH386" s="170">
        <f>Cálculos!N259</f>
        <v>0</v>
      </c>
      <c r="AI386" s="156"/>
      <c r="AJ386" s="170">
        <f>Cálculos!AP368</f>
        <v>0</v>
      </c>
      <c r="AK386" s="156"/>
      <c r="AL386" s="170">
        <f>Cálculos!BR376</f>
        <v>0</v>
      </c>
      <c r="AM386" s="154"/>
      <c r="BA386" s="155"/>
      <c r="BB386" s="74">
        <v>381</v>
      </c>
      <c r="BC386" s="178">
        <f>ABS(Cálculos!L387-Cálculos!L386)</f>
        <v>0.15419464131821736</v>
      </c>
      <c r="BD386" s="178">
        <f>ABS(Cálculos!AN387-Cálculos!AN386)</f>
        <v>5.8367659671955896E-2</v>
      </c>
      <c r="BE386" s="178">
        <f>ABS(Cálculos!BP387-Cálculos!BP386)</f>
        <v>5.6404219155606672E-2</v>
      </c>
      <c r="BF386" s="154"/>
    </row>
    <row r="387" spans="25:58" x14ac:dyDescent="0.35">
      <c r="Y387" s="155"/>
      <c r="Z387" s="74">
        <f>(Cálculos!C388-0.44)/(MAX(Cálculos!C:C)+0.12)*100</f>
        <v>52.259902481783818</v>
      </c>
      <c r="AA387" s="156"/>
      <c r="AB387" s="170">
        <f>Cálculos!L585</f>
        <v>0.64340241054726899</v>
      </c>
      <c r="AC387" s="156"/>
      <c r="AD387" s="170">
        <f>Cálculos!AN587</f>
        <v>0.65222773062666217</v>
      </c>
      <c r="AE387" s="156"/>
      <c r="AF387" s="170">
        <f>Cálculos!BP201</f>
        <v>0.68890438524167652</v>
      </c>
      <c r="AG387" s="156"/>
      <c r="AH387" s="170">
        <f>Cálculos!N260</f>
        <v>0</v>
      </c>
      <c r="AI387" s="156"/>
      <c r="AJ387" s="170">
        <f>Cálculos!AP369</f>
        <v>0</v>
      </c>
      <c r="AK387" s="156"/>
      <c r="AL387" s="170">
        <f>Cálculos!BR377</f>
        <v>0</v>
      </c>
      <c r="AM387" s="154"/>
      <c r="BA387" s="155"/>
      <c r="BB387" s="74">
        <v>382</v>
      </c>
      <c r="BC387" s="178">
        <f>ABS(Cálculos!L388-Cálculos!L387)</f>
        <v>0.54766195999716272</v>
      </c>
      <c r="BD387" s="178">
        <f>ABS(Cálculos!AN388-Cálculos!AN387)</f>
        <v>2.6505466768700026E-2</v>
      </c>
      <c r="BE387" s="178">
        <f>ABS(Cálculos!BP388-Cálculos!BP387)</f>
        <v>2.5926652452487375E-2</v>
      </c>
      <c r="BF387" s="154"/>
    </row>
    <row r="388" spans="25:58" x14ac:dyDescent="0.35">
      <c r="Y388" s="155"/>
      <c r="Z388" s="74">
        <f>(Cálculos!C389-0.44)/(MAX(Cálculos!C:C)+0.12)*100</f>
        <v>52.396866268558597</v>
      </c>
      <c r="AA388" s="156"/>
      <c r="AB388" s="170">
        <f>Cálculos!L193</f>
        <v>0.64278134125376984</v>
      </c>
      <c r="AC388" s="156"/>
      <c r="AD388" s="170">
        <f>Cálculos!AN198</f>
        <v>0.65082072738591112</v>
      </c>
      <c r="AE388" s="156"/>
      <c r="AF388" s="170">
        <f>Cálculos!BP389</f>
        <v>0.68571147159878187</v>
      </c>
      <c r="AG388" s="156"/>
      <c r="AH388" s="170">
        <f>Cálculos!N261</f>
        <v>0</v>
      </c>
      <c r="AI388" s="156"/>
      <c r="AJ388" s="170">
        <f>Cálculos!AP370</f>
        <v>0</v>
      </c>
      <c r="AK388" s="156"/>
      <c r="AL388" s="170">
        <f>Cálculos!BR378</f>
        <v>0</v>
      </c>
      <c r="AM388" s="154"/>
      <c r="BA388" s="155"/>
      <c r="BB388" s="74">
        <v>383</v>
      </c>
      <c r="BC388" s="178">
        <f>ABS(Cálculos!L389-Cálculos!L388)</f>
        <v>5.7026462464495498E-2</v>
      </c>
      <c r="BD388" s="178">
        <f>ABS(Cálculos!AN389-Cálculos!AN388)</f>
        <v>2.9376984612476065E-2</v>
      </c>
      <c r="BE388" s="178">
        <f>ABS(Cálculos!BP389-Cálculos!BP388)</f>
        <v>2.8685112651790301E-2</v>
      </c>
      <c r="BF388" s="154"/>
    </row>
    <row r="389" spans="25:58" x14ac:dyDescent="0.35">
      <c r="Y389" s="155"/>
      <c r="Z389" s="74">
        <f>(Cálculos!C390-0.44)/(MAX(Cálculos!C:C)+0.12)*100</f>
        <v>52.533830055333375</v>
      </c>
      <c r="AA389" s="156"/>
      <c r="AB389" s="170">
        <f>Cálculos!L194</f>
        <v>0.63834132616330641</v>
      </c>
      <c r="AC389" s="156"/>
      <c r="AD389" s="170">
        <f>Cálculos!AN588</f>
        <v>0.64777254757180924</v>
      </c>
      <c r="AE389" s="156"/>
      <c r="AF389" s="170">
        <f>Cálculos!BP28</f>
        <v>0.68431860687804991</v>
      </c>
      <c r="AG389" s="156"/>
      <c r="AH389" s="170">
        <f>Cálculos!N262</f>
        <v>0</v>
      </c>
      <c r="AI389" s="156"/>
      <c r="AJ389" s="170">
        <f>Cálculos!AP371</f>
        <v>0</v>
      </c>
      <c r="AK389" s="156"/>
      <c r="AL389" s="170">
        <f>Cálculos!BR379</f>
        <v>0</v>
      </c>
      <c r="AM389" s="154"/>
      <c r="BA389" s="155"/>
      <c r="BB389" s="74">
        <v>384</v>
      </c>
      <c r="BC389" s="178">
        <f>ABS(Cálculos!L390-Cálculos!L389)</f>
        <v>8.1780789231601148E-2</v>
      </c>
      <c r="BD389" s="178">
        <f>ABS(Cálculos!AN390-Cálculos!AN389)</f>
        <v>6.4714660825502257E-3</v>
      </c>
      <c r="BE389" s="178">
        <f>ABS(Cálculos!BP390-Cálculos!BP389)</f>
        <v>5.6378421919469623E-3</v>
      </c>
      <c r="BF389" s="154"/>
    </row>
    <row r="390" spans="25:58" x14ac:dyDescent="0.35">
      <c r="Y390" s="155"/>
      <c r="Z390" s="74">
        <f>(Cálculos!C391-0.44)/(MAX(Cálculos!C:C)+0.12)*100</f>
        <v>52.670793842108147</v>
      </c>
      <c r="AA390" s="156"/>
      <c r="AB390" s="170">
        <f>Cálculos!L567</f>
        <v>0.63755088695107898</v>
      </c>
      <c r="AC390" s="156"/>
      <c r="AD390" s="170">
        <f>Cálculos!AN199</f>
        <v>0.64557336064850646</v>
      </c>
      <c r="AE390" s="156"/>
      <c r="AF390" s="170">
        <f>Cálculos!BP202</f>
        <v>0.6832536930465577</v>
      </c>
      <c r="AG390" s="156"/>
      <c r="AH390" s="170">
        <f>Cálculos!N263</f>
        <v>0</v>
      </c>
      <c r="AI390" s="156"/>
      <c r="AJ390" s="170">
        <f>Cálculos!AP372</f>
        <v>0</v>
      </c>
      <c r="AK390" s="156"/>
      <c r="AL390" s="170">
        <f>Cálculos!BR380</f>
        <v>0</v>
      </c>
      <c r="AM390" s="154"/>
      <c r="BA390" s="155"/>
      <c r="BB390" s="74">
        <v>385</v>
      </c>
      <c r="BC390" s="178">
        <f>ABS(Cálculos!L391-Cálculos!L390)</f>
        <v>0.70043349857348436</v>
      </c>
      <c r="BD390" s="178">
        <f>ABS(Cálculos!AN391-Cálculos!AN390)</f>
        <v>6.076695693979417E-2</v>
      </c>
      <c r="BE390" s="178">
        <f>ABS(Cálculos!BP391-Cálculos!BP390)</f>
        <v>5.8796728395377862E-2</v>
      </c>
      <c r="BF390" s="154"/>
    </row>
    <row r="391" spans="25:58" x14ac:dyDescent="0.35">
      <c r="Y391" s="155"/>
      <c r="Z391" s="74">
        <f>(Cálculos!C392-0.44)/(MAX(Cálculos!C:C)+0.12)*100</f>
        <v>52.807757628882925</v>
      </c>
      <c r="AA391" s="156"/>
      <c r="AB391" s="170">
        <f>Cálculos!L195</f>
        <v>0.63393198053214062</v>
      </c>
      <c r="AC391" s="156"/>
      <c r="AD391" s="170">
        <f>Cálculos!AN220</f>
        <v>0.64435631158586493</v>
      </c>
      <c r="AE391" s="156"/>
      <c r="AF391" s="170">
        <f>Cálculos!BP390</f>
        <v>0.68007362940683491</v>
      </c>
      <c r="AG391" s="156"/>
      <c r="AH391" s="170">
        <f>Cálculos!N264</f>
        <v>0</v>
      </c>
      <c r="AI391" s="156"/>
      <c r="AJ391" s="170">
        <f>Cálculos!AP373</f>
        <v>0</v>
      </c>
      <c r="AK391" s="156"/>
      <c r="AL391" s="170">
        <f>Cálculos!BR381</f>
        <v>0</v>
      </c>
      <c r="AM391" s="154"/>
      <c r="BA391" s="155"/>
      <c r="BB391" s="74">
        <v>386</v>
      </c>
      <c r="BC391" s="178">
        <f>ABS(Cálculos!L392-Cálculos!L391)</f>
        <v>1.4778165460241897</v>
      </c>
      <c r="BD391" s="178">
        <f>ABS(Cálculos!AN392-Cálculos!AN391)</f>
        <v>9.1456775012545011E-2</v>
      </c>
      <c r="BE391" s="178">
        <f>ABS(Cálculos!BP392-Cálculos!BP391)</f>
        <v>8.8303583511270545E-2</v>
      </c>
      <c r="BF391" s="154"/>
    </row>
    <row r="392" spans="25:58" x14ac:dyDescent="0.35">
      <c r="Y392" s="155"/>
      <c r="Z392" s="74">
        <f>(Cálculos!C393-0.44)/(MAX(Cálculos!C:C)+0.12)*100</f>
        <v>52.944721415657703</v>
      </c>
      <c r="AA392" s="156"/>
      <c r="AB392" s="170">
        <f>Cálculos!L568</f>
        <v>0.63285604366323123</v>
      </c>
      <c r="AC392" s="156"/>
      <c r="AD392" s="170">
        <f>Cálculos!AN589</f>
        <v>0.64335132076723756</v>
      </c>
      <c r="AE392" s="156"/>
      <c r="AF392" s="170">
        <f>Cálculos!BP203</f>
        <v>0.67883152528054591</v>
      </c>
      <c r="AG392" s="156"/>
      <c r="AH392" s="170">
        <f>Cálculos!N265</f>
        <v>0</v>
      </c>
      <c r="AI392" s="156"/>
      <c r="AJ392" s="170">
        <f>Cálculos!AP374</f>
        <v>0</v>
      </c>
      <c r="AK392" s="156"/>
      <c r="AL392" s="170">
        <f>Cálculos!BR382</f>
        <v>0</v>
      </c>
      <c r="AM392" s="154"/>
      <c r="BA392" s="155"/>
      <c r="BB392" s="74">
        <v>387</v>
      </c>
      <c r="BC392" s="178">
        <f>ABS(Cálculos!L393-Cálculos!L392)</f>
        <v>2.0137033302283212</v>
      </c>
      <c r="BD392" s="178">
        <f>ABS(Cálculos!AN393-Cálculos!AN392)</f>
        <v>1.0330719464607507E-2</v>
      </c>
      <c r="BE392" s="178">
        <f>ABS(Cálculos!BP393-Cálculos!BP392)</f>
        <v>1.0679353034659278E-2</v>
      </c>
      <c r="BF392" s="154"/>
    </row>
    <row r="393" spans="25:58" x14ac:dyDescent="0.35">
      <c r="Y393" s="155"/>
      <c r="Z393" s="74">
        <f>(Cálculos!C394-0.44)/(MAX(Cálculos!C:C)+0.12)*100</f>
        <v>53.081685202432475</v>
      </c>
      <c r="AA393" s="156"/>
      <c r="AB393" s="170">
        <f>Cálculos!L219</f>
        <v>0.63033369425580954</v>
      </c>
      <c r="AC393" s="156"/>
      <c r="AD393" s="170">
        <f>Cálculos!AN200</f>
        <v>0.64125237975175253</v>
      </c>
      <c r="AE393" s="156"/>
      <c r="AF393" s="170">
        <f>Cálculos!BP590</f>
        <v>0.67518046630149098</v>
      </c>
      <c r="AG393" s="156"/>
      <c r="AH393" s="170">
        <f>Cálculos!N266</f>
        <v>0</v>
      </c>
      <c r="AI393" s="156"/>
      <c r="AJ393" s="170">
        <f>Cálculos!AP375</f>
        <v>0</v>
      </c>
      <c r="AK393" s="156"/>
      <c r="AL393" s="170">
        <f>Cálculos!BR383</f>
        <v>0</v>
      </c>
      <c r="AM393" s="154"/>
      <c r="BA393" s="155"/>
      <c r="BB393" s="74">
        <v>388</v>
      </c>
      <c r="BC393" s="178">
        <f>ABS(Cálculos!L394-Cálculos!L393)</f>
        <v>0.21965806291583267</v>
      </c>
      <c r="BD393" s="178">
        <f>ABS(Cálculos!AN394-Cálculos!AN393)</f>
        <v>0.19710677648225705</v>
      </c>
      <c r="BE393" s="178">
        <f>ABS(Cálculos!BP394-Cálculos!BP393)</f>
        <v>3.5838606270683582E-2</v>
      </c>
      <c r="BF393" s="154"/>
    </row>
    <row r="394" spans="25:58" x14ac:dyDescent="0.35">
      <c r="Y394" s="155"/>
      <c r="Z394" s="74">
        <f>(Cálculos!C395-0.44)/(MAX(Cálculos!C:C)+0.12)*100</f>
        <v>53.218648989207253</v>
      </c>
      <c r="AA394" s="156"/>
      <c r="AB394" s="170">
        <f>Cálculos!L196</f>
        <v>0.629553092482523</v>
      </c>
      <c r="AC394" s="156"/>
      <c r="AD394" s="170">
        <f>Cálculos!AN35</f>
        <v>0.64026673346992347</v>
      </c>
      <c r="AE394" s="156"/>
      <c r="AF394" s="170">
        <f>Cálculos!BP204</f>
        <v>0.67465394522854838</v>
      </c>
      <c r="AG394" s="156"/>
      <c r="AH394" s="170">
        <f>Cálculos!N267</f>
        <v>0</v>
      </c>
      <c r="AI394" s="156"/>
      <c r="AJ394" s="170">
        <f>Cálculos!AP376</f>
        <v>0</v>
      </c>
      <c r="AK394" s="156"/>
      <c r="AL394" s="170">
        <f>Cálculos!BR384</f>
        <v>0</v>
      </c>
      <c r="AM394" s="154"/>
      <c r="BA394" s="155"/>
      <c r="BB394" s="74">
        <v>389</v>
      </c>
      <c r="BC394" s="178">
        <f>ABS(Cálculos!L395-Cálculos!L394)</f>
        <v>0.19215839146864899</v>
      </c>
      <c r="BD394" s="178">
        <f>ABS(Cálculos!AN395-Cálculos!AN394)</f>
        <v>0.16976262375191054</v>
      </c>
      <c r="BE394" s="178">
        <f>ABS(Cálculos!BP395-Cálculos!BP394)</f>
        <v>8.0783523258514123E-3</v>
      </c>
      <c r="BF394" s="154"/>
    </row>
    <row r="395" spans="25:58" x14ac:dyDescent="0.35">
      <c r="Y395" s="155"/>
      <c r="Z395" s="74">
        <f>(Cálculos!C396-0.44)/(MAX(Cálculos!C:C)+0.12)*100</f>
        <v>53.355612775982031</v>
      </c>
      <c r="AA395" s="156"/>
      <c r="AB395" s="170">
        <f>Cálculos!L569</f>
        <v>0.62843040182813814</v>
      </c>
      <c r="AC395" s="156"/>
      <c r="AD395" s="170">
        <f>Cálculos!AN387</f>
        <v>0.639729567636521</v>
      </c>
      <c r="AE395" s="156"/>
      <c r="AF395" s="170">
        <f>Cálculos!BP221</f>
        <v>0.67418456570972152</v>
      </c>
      <c r="AG395" s="156"/>
      <c r="AH395" s="170">
        <f>Cálculos!N268</f>
        <v>0</v>
      </c>
      <c r="AI395" s="156"/>
      <c r="AJ395" s="170">
        <f>Cálculos!AP377</f>
        <v>0</v>
      </c>
      <c r="AK395" s="156"/>
      <c r="AL395" s="170">
        <f>Cálculos!BR385</f>
        <v>0</v>
      </c>
      <c r="AM395" s="154"/>
      <c r="BA395" s="155"/>
      <c r="BB395" s="74">
        <v>390</v>
      </c>
      <c r="BC395" s="178">
        <f>ABS(Cálculos!L396-Cálculos!L395)</f>
        <v>5.6844379699495517E-3</v>
      </c>
      <c r="BD395" s="178">
        <f>ABS(Cálculos!AN396-Cálculos!AN395)</f>
        <v>5.4961094667248522E-3</v>
      </c>
      <c r="BE395" s="178">
        <f>ABS(Cálculos!BP396-Cálculos!BP395)</f>
        <v>4.4935267592927097E-3</v>
      </c>
      <c r="BF395" s="154"/>
    </row>
    <row r="396" spans="25:58" x14ac:dyDescent="0.35">
      <c r="Y396" s="155"/>
      <c r="Z396" s="74">
        <f>(Cálculos!C397-0.44)/(MAX(Cálculos!C:C)+0.12)*100</f>
        <v>53.49257656275681</v>
      </c>
      <c r="AA396" s="156"/>
      <c r="AB396" s="170">
        <f>Cálculos!L586</f>
        <v>0.62752173215165641</v>
      </c>
      <c r="AC396" s="156"/>
      <c r="AD396" s="170">
        <f>Cálculos!AN201</f>
        <v>0.63902616704832216</v>
      </c>
      <c r="AE396" s="156"/>
      <c r="AF396" s="170">
        <f>Cálculos!BP27</f>
        <v>0.67261945665249323</v>
      </c>
      <c r="AG396" s="156"/>
      <c r="AH396" s="170">
        <f>Cálculos!N269</f>
        <v>0</v>
      </c>
      <c r="AI396" s="156"/>
      <c r="AJ396" s="170">
        <f>Cálculos!AP378</f>
        <v>0</v>
      </c>
      <c r="AK396" s="156"/>
      <c r="AL396" s="170">
        <f>Cálculos!BR386</f>
        <v>0</v>
      </c>
      <c r="AM396" s="154"/>
      <c r="BA396" s="155"/>
      <c r="BB396" s="74">
        <v>391</v>
      </c>
      <c r="BC396" s="178">
        <f>ABS(Cálculos!L397-Cálculos!L396)</f>
        <v>2.4447050032380346E-2</v>
      </c>
      <c r="BD396" s="178">
        <f>ABS(Cálculos!AN397-Cálculos!AN396)</f>
        <v>2.3991723093625184E-2</v>
      </c>
      <c r="BE396" s="178">
        <f>ABS(Cálculos!BP397-Cálculos!BP396)</f>
        <v>2.2198744993303876E-2</v>
      </c>
      <c r="BF396" s="154"/>
    </row>
    <row r="397" spans="25:58" x14ac:dyDescent="0.35">
      <c r="Y397" s="155"/>
      <c r="Z397" s="74">
        <f>(Cálculos!C398-0.44)/(MAX(Cálculos!C:C)+0.12)*100</f>
        <v>53.629540349531581</v>
      </c>
      <c r="AA397" s="156"/>
      <c r="AB397" s="170">
        <f>Cálculos!L24</f>
        <v>0.62729835812549206</v>
      </c>
      <c r="AC397" s="156"/>
      <c r="AD397" s="170">
        <f>Cálculos!AN202</f>
        <v>0.63341265090820831</v>
      </c>
      <c r="AE397" s="156"/>
      <c r="AF397" s="170">
        <f>Cálculos!BP205</f>
        <v>0.67053763390572718</v>
      </c>
      <c r="AG397" s="156"/>
      <c r="AH397" s="170">
        <f>Cálculos!N270</f>
        <v>0</v>
      </c>
      <c r="AI397" s="156"/>
      <c r="AJ397" s="170">
        <f>Cálculos!AP379</f>
        <v>0</v>
      </c>
      <c r="AK397" s="156"/>
      <c r="AL397" s="170">
        <f>Cálculos!BR387</f>
        <v>0</v>
      </c>
      <c r="AM397" s="154"/>
      <c r="BA397" s="155"/>
      <c r="BB397" s="74">
        <v>392</v>
      </c>
      <c r="BC397" s="178">
        <f>ABS(Cálculos!L398-Cálculos!L397)</f>
        <v>2.3584727386164239E-2</v>
      </c>
      <c r="BD397" s="178">
        <f>ABS(Cálculos!AN398-Cálculos!AN397)</f>
        <v>2.314294495194158E-2</v>
      </c>
      <c r="BE397" s="178">
        <f>ABS(Cálculos!BP398-Cálculos!BP397)</f>
        <v>2.1404684597626344E-2</v>
      </c>
      <c r="BF397" s="154"/>
    </row>
    <row r="398" spans="25:58" x14ac:dyDescent="0.35">
      <c r="Y398" s="155"/>
      <c r="Z398" s="74">
        <f>(Cálculos!C399-0.44)/(MAX(Cálculos!C:C)+0.12)*100</f>
        <v>53.766504136306359</v>
      </c>
      <c r="AA398" s="156"/>
      <c r="AB398" s="170">
        <f>Cálculos!L197</f>
        <v>0.62520445162329552</v>
      </c>
      <c r="AC398" s="156"/>
      <c r="AD398" s="170">
        <f>Cálculos!AN203</f>
        <v>0.62909022532084002</v>
      </c>
      <c r="AE398" s="156"/>
      <c r="AF398" s="170">
        <f>Cálculos!BP33</f>
        <v>0.66898414943336282</v>
      </c>
      <c r="AG398" s="156"/>
      <c r="AH398" s="170">
        <f>Cálculos!N271</f>
        <v>0</v>
      </c>
      <c r="AI398" s="156"/>
      <c r="AJ398" s="170">
        <f>Cálculos!AP380</f>
        <v>0</v>
      </c>
      <c r="AK398" s="156"/>
      <c r="AL398" s="170">
        <f>Cálculos!BR388</f>
        <v>0</v>
      </c>
      <c r="AM398" s="154"/>
      <c r="BA398" s="155"/>
      <c r="BB398" s="74">
        <v>393</v>
      </c>
      <c r="BC398" s="178">
        <f>ABS(Cálculos!L399-Cálculos!L398)</f>
        <v>2.3467664915572506E-2</v>
      </c>
      <c r="BD398" s="178">
        <f>ABS(Cálculos!AN399-Cálculos!AN398)</f>
        <v>2.3029394467707354E-2</v>
      </c>
      <c r="BE398" s="178">
        <f>ABS(Cálculos!BP399-Cálculos!BP398)</f>
        <v>2.1315496903493214E-2</v>
      </c>
      <c r="BF398" s="154"/>
    </row>
    <row r="399" spans="25:58" x14ac:dyDescent="0.35">
      <c r="Y399" s="155"/>
      <c r="Z399" s="74">
        <f>(Cálculos!C400-0.44)/(MAX(Cálculos!C:C)+0.12)*100</f>
        <v>53.903467923081138</v>
      </c>
      <c r="AA399" s="156"/>
      <c r="AB399" s="170">
        <f>Cálculos!L570</f>
        <v>0.62407942478712297</v>
      </c>
      <c r="AC399" s="156"/>
      <c r="AD399" s="170">
        <f>Cálculos!AN221</f>
        <v>0.62896274124810592</v>
      </c>
      <c r="AE399" s="156"/>
      <c r="AF399" s="170">
        <f>Cálculos!BP591</f>
        <v>0.6601854170917586</v>
      </c>
      <c r="AG399" s="156"/>
      <c r="AH399" s="170">
        <f>Cálculos!N272</f>
        <v>0</v>
      </c>
      <c r="AI399" s="156"/>
      <c r="AJ399" s="170">
        <f>Cálculos!AP381</f>
        <v>0</v>
      </c>
      <c r="AK399" s="156"/>
      <c r="AL399" s="170">
        <f>Cálculos!BR389</f>
        <v>0</v>
      </c>
      <c r="AM399" s="154"/>
      <c r="BA399" s="155"/>
      <c r="BB399" s="74">
        <v>394</v>
      </c>
      <c r="BC399" s="178">
        <f>ABS(Cálculos!L400-Cálculos!L399)</f>
        <v>2.348873071619495E-2</v>
      </c>
      <c r="BD399" s="178">
        <f>ABS(Cálculos!AN400-Cálculos!AN399)</f>
        <v>2.3052104263060036E-2</v>
      </c>
      <c r="BE399" s="178">
        <f>ABS(Cálculos!BP400-Cálculos!BP399)</f>
        <v>2.1356817163324049E-2</v>
      </c>
      <c r="BF399" s="154"/>
    </row>
    <row r="400" spans="25:58" x14ac:dyDescent="0.35">
      <c r="Y400" s="155"/>
      <c r="Z400" s="74">
        <f>(Cálculos!C401-0.44)/(MAX(Cálculos!C:C)+0.12)*100</f>
        <v>54.040431709855916</v>
      </c>
      <c r="AA400" s="156"/>
      <c r="AB400" s="170">
        <f>Cálculos!L36</f>
        <v>0.62319261959423866</v>
      </c>
      <c r="AC400" s="156"/>
      <c r="AD400" s="170">
        <f>Cálculos!AN590</f>
        <v>0.62781416576080462</v>
      </c>
      <c r="AE400" s="156"/>
      <c r="AF400" s="170">
        <f>Cálculos!BP222</f>
        <v>0.65922455989159989</v>
      </c>
      <c r="AG400" s="156"/>
      <c r="AH400" s="170">
        <f>Cálculos!N273</f>
        <v>0</v>
      </c>
      <c r="AI400" s="156"/>
      <c r="AJ400" s="170">
        <f>Cálculos!AP382</f>
        <v>0</v>
      </c>
      <c r="AK400" s="156"/>
      <c r="AL400" s="170">
        <f>Cálculos!BR390</f>
        <v>0</v>
      </c>
      <c r="AM400" s="154"/>
      <c r="BA400" s="155"/>
      <c r="BB400" s="74">
        <v>395</v>
      </c>
      <c r="BC400" s="178">
        <f>ABS(Cálculos!L401-Cálculos!L400)</f>
        <v>2.2821365244962477E-2</v>
      </c>
      <c r="BD400" s="178">
        <f>ABS(Cálculos!AN401-Cálculos!AN400)</f>
        <v>2.2395618906882242E-2</v>
      </c>
      <c r="BE400" s="178">
        <f>ABS(Cálculos!BP401-Cálculos!BP400)</f>
        <v>2.074651893224011E-2</v>
      </c>
      <c r="BF400" s="154"/>
    </row>
    <row r="401" spans="25:58" x14ac:dyDescent="0.35">
      <c r="Y401" s="155"/>
      <c r="Z401" s="74">
        <f>(Cálculos!C402-0.44)/(MAX(Cálculos!C:C)+0.12)*100</f>
        <v>54.177395496630687</v>
      </c>
      <c r="AA401" s="156"/>
      <c r="AB401" s="170">
        <f>Cálculos!L198</f>
        <v>0.62226257857153477</v>
      </c>
      <c r="AC401" s="156"/>
      <c r="AD401" s="170">
        <f>Cálculos!AN204</f>
        <v>0.62503014552145308</v>
      </c>
      <c r="AE401" s="156"/>
      <c r="AF401" s="170">
        <f>Cálculos!BP388</f>
        <v>0.65702635894699157</v>
      </c>
      <c r="AG401" s="156"/>
      <c r="AH401" s="170">
        <f>Cálculos!N275</f>
        <v>0</v>
      </c>
      <c r="AI401" s="156"/>
      <c r="AJ401" s="170">
        <f>Cálculos!AP383</f>
        <v>0</v>
      </c>
      <c r="AK401" s="156"/>
      <c r="AL401" s="170">
        <f>Cálculos!BR391</f>
        <v>0</v>
      </c>
      <c r="AM401" s="154"/>
      <c r="BA401" s="155"/>
      <c r="BB401" s="74">
        <v>396</v>
      </c>
      <c r="BC401" s="178">
        <f>ABS(Cálculos!L402-Cálculos!L401)</f>
        <v>2.2803711394624337E-2</v>
      </c>
      <c r="BD401" s="178">
        <f>ABS(Cálculos!AN402-Cálculos!AN401)</f>
        <v>2.2380098703003504E-2</v>
      </c>
      <c r="BE401" s="178">
        <f>ABS(Cálculos!BP402-Cálculos!BP401)</f>
        <v>2.0750720808057732E-2</v>
      </c>
      <c r="BF401" s="154"/>
    </row>
    <row r="402" spans="25:58" x14ac:dyDescent="0.35">
      <c r="Y402" s="155"/>
      <c r="Z402" s="74">
        <f>(Cálculos!C403-0.44)/(MAX(Cálculos!C:C)+0.12)*100</f>
        <v>54.314359283405466</v>
      </c>
      <c r="AA402" s="156"/>
      <c r="AB402" s="170">
        <f>Cálculos!L199</f>
        <v>0.6168534692532458</v>
      </c>
      <c r="AC402" s="156"/>
      <c r="AD402" s="170">
        <f>Cálculos!AN205</f>
        <v>0.62104067271654262</v>
      </c>
      <c r="AE402" s="156"/>
      <c r="AF402" s="170">
        <f>Cálculos!BP223</f>
        <v>0.65494611574719952</v>
      </c>
      <c r="AG402" s="156"/>
      <c r="AH402" s="170">
        <f>Cálculos!N276</f>
        <v>0</v>
      </c>
      <c r="AI402" s="156"/>
      <c r="AJ402" s="170">
        <f>Cálculos!AP384</f>
        <v>0</v>
      </c>
      <c r="AK402" s="156"/>
      <c r="AL402" s="170">
        <f>Cálculos!BR392</f>
        <v>0</v>
      </c>
      <c r="AM402" s="154"/>
      <c r="BA402" s="155"/>
      <c r="BB402" s="74">
        <v>397</v>
      </c>
      <c r="BC402" s="178">
        <f>ABS(Cálculos!L403-Cálculos!L402)</f>
        <v>2.3775288379400159</v>
      </c>
      <c r="BD402" s="178">
        <f>ABS(Cálculos!AN403-Cálculos!AN402)</f>
        <v>2.9056342475080696</v>
      </c>
      <c r="BE402" s="178">
        <f>ABS(Cálculos!BP403-Cálculos!BP402)</f>
        <v>0.14835248193877903</v>
      </c>
      <c r="BF402" s="154"/>
    </row>
    <row r="403" spans="25:58" x14ac:dyDescent="0.35">
      <c r="Y403" s="155"/>
      <c r="Z403" s="74">
        <f>(Cálculos!C404-0.44)/(MAX(Cálculos!C:C)+0.12)*100</f>
        <v>54.451323070180244</v>
      </c>
      <c r="AA403" s="156"/>
      <c r="AB403" s="170">
        <f>Cálculos!L220</f>
        <v>0.61402376935208813</v>
      </c>
      <c r="AC403" s="156"/>
      <c r="AD403" s="170">
        <f>Cálculos!AN36</f>
        <v>0.61872958759623797</v>
      </c>
      <c r="AE403" s="156"/>
      <c r="AF403" s="170">
        <f>Cálculos!BP224</f>
        <v>0.65069324188649502</v>
      </c>
      <c r="AG403" s="156"/>
      <c r="AH403" s="170">
        <f>Cálculos!N277</f>
        <v>0</v>
      </c>
      <c r="AI403" s="156"/>
      <c r="AJ403" s="170">
        <f>Cálculos!AP385</f>
        <v>0</v>
      </c>
      <c r="AK403" s="156"/>
      <c r="AL403" s="170">
        <f>Cálculos!BR393</f>
        <v>0</v>
      </c>
      <c r="AM403" s="154"/>
      <c r="BA403" s="155"/>
      <c r="BB403" s="74">
        <v>398</v>
      </c>
      <c r="BC403" s="178">
        <f>ABS(Cálculos!L404-Cálculos!L403)</f>
        <v>2.2458337167631708</v>
      </c>
      <c r="BD403" s="178">
        <f>ABS(Cálculos!AN404-Cálculos!AN403)</f>
        <v>2.7754901472723263</v>
      </c>
      <c r="BE403" s="178">
        <f>ABS(Cálculos!BP404-Cálculos!BP403)</f>
        <v>2.198035856843894E-2</v>
      </c>
      <c r="BF403" s="154"/>
    </row>
    <row r="404" spans="25:58" x14ac:dyDescent="0.35">
      <c r="Y404" s="155"/>
      <c r="Z404" s="74">
        <f>(Cálculos!C405-0.44)/(MAX(Cálculos!C:C)+0.12)*100</f>
        <v>54.588286856955023</v>
      </c>
      <c r="AA404" s="156"/>
      <c r="AB404" s="170">
        <f>Cálculos!L200</f>
        <v>0.61238567864965299</v>
      </c>
      <c r="AC404" s="156"/>
      <c r="AD404" s="170">
        <f>Cálculos!AN222</f>
        <v>0.61363128938084799</v>
      </c>
      <c r="AE404" s="156"/>
      <c r="AF404" s="170">
        <f>Cálculos!BP34</f>
        <v>0.64864944073214736</v>
      </c>
      <c r="AG404" s="156"/>
      <c r="AH404" s="170">
        <f>Cálculos!N278</f>
        <v>0</v>
      </c>
      <c r="AI404" s="156"/>
      <c r="AJ404" s="170">
        <f>Cálculos!AP386</f>
        <v>0</v>
      </c>
      <c r="AK404" s="156"/>
      <c r="AL404" s="170">
        <f>Cálculos!BR394</f>
        <v>0</v>
      </c>
      <c r="AM404" s="154"/>
      <c r="BA404" s="155"/>
      <c r="BB404" s="74">
        <v>399</v>
      </c>
      <c r="BC404" s="178">
        <f>ABS(Cálculos!L405-Cálculos!L404)</f>
        <v>9.3670258983035382E-2</v>
      </c>
      <c r="BD404" s="178">
        <f>ABS(Cálculos!AN405-Cálculos!AN404)</f>
        <v>3.5216258146318347E-2</v>
      </c>
      <c r="BE404" s="178">
        <f>ABS(Cálculos!BP405-Cálculos!BP404)</f>
        <v>3.4571333962578832E-2</v>
      </c>
      <c r="BF404" s="154"/>
    </row>
    <row r="405" spans="25:58" x14ac:dyDescent="0.35">
      <c r="Y405" s="155"/>
      <c r="Z405" s="74">
        <f>(Cálculos!C406-0.44)/(MAX(Cálculos!C:C)+0.12)*100</f>
        <v>54.725250643729794</v>
      </c>
      <c r="AA405" s="156"/>
      <c r="AB405" s="170">
        <f>Cálculos!L587</f>
        <v>0.61170687734446239</v>
      </c>
      <c r="AC405" s="156"/>
      <c r="AD405" s="170">
        <f>Cálculos!AN591</f>
        <v>0.61249328151355398</v>
      </c>
      <c r="AE405" s="156"/>
      <c r="AF405" s="170">
        <f>Cálculos!BP592</f>
        <v>0.64541992904533652</v>
      </c>
      <c r="AG405" s="156"/>
      <c r="AH405" s="170">
        <f>Cálculos!N279</f>
        <v>0</v>
      </c>
      <c r="AI405" s="156"/>
      <c r="AJ405" s="170">
        <f>Cálculos!AP387</f>
        <v>0</v>
      </c>
      <c r="AK405" s="156"/>
      <c r="AL405" s="170">
        <f>Cálculos!BR395</f>
        <v>0</v>
      </c>
      <c r="AM405" s="154"/>
      <c r="BA405" s="155"/>
      <c r="BB405" s="74">
        <v>400</v>
      </c>
      <c r="BC405" s="178">
        <f>ABS(Cálculos!L406-Cálculos!L405)</f>
        <v>5.6074374469908372E-2</v>
      </c>
      <c r="BD405" s="178">
        <f>ABS(Cálculos!AN406-Cálculos!AN405)</f>
        <v>2.069222981317842E-3</v>
      </c>
      <c r="BE405" s="178">
        <f>ABS(Cálculos!BP406-Cálculos!BP405)</f>
        <v>2.8255974579557419E-3</v>
      </c>
      <c r="BF405" s="154"/>
    </row>
    <row r="406" spans="25:58" x14ac:dyDescent="0.35">
      <c r="Y406" s="155"/>
      <c r="Z406" s="74">
        <f>(Cálculos!C407-0.44)/(MAX(Cálculos!C:C)+0.12)*100</f>
        <v>54.862214430504572</v>
      </c>
      <c r="AA406" s="156"/>
      <c r="AB406" s="170">
        <f>Cálculos!L201</f>
        <v>0.61004451673515914</v>
      </c>
      <c r="AC406" s="156"/>
      <c r="AD406" s="170">
        <f>Cálculos!AN223</f>
        <v>0.6094427114200146</v>
      </c>
      <c r="AE406" s="156"/>
      <c r="AF406" s="170">
        <f>Cálculos!BP593</f>
        <v>0.63700416035089047</v>
      </c>
      <c r="AG406" s="156"/>
      <c r="AH406" s="170">
        <f>Cálculos!N280</f>
        <v>0</v>
      </c>
      <c r="AI406" s="156"/>
      <c r="AJ406" s="170">
        <f>Cálculos!AP388</f>
        <v>0</v>
      </c>
      <c r="AK406" s="156"/>
      <c r="AL406" s="170">
        <f>Cálculos!BR396</f>
        <v>0</v>
      </c>
      <c r="AM406" s="154"/>
      <c r="BA406" s="155"/>
      <c r="BB406" s="74">
        <v>401</v>
      </c>
      <c r="BC406" s="178">
        <f>ABS(Cálculos!L407-Cálculos!L406)</f>
        <v>2.1643642071676794E-2</v>
      </c>
      <c r="BD406" s="178">
        <f>ABS(Cálculos!AN407-Cálculos!AN406)</f>
        <v>2.1236676947676614E-2</v>
      </c>
      <c r="BE406" s="178">
        <f>ABS(Cálculos!BP407-Cálculos!BP406)</f>
        <v>1.9503924838139675E-2</v>
      </c>
      <c r="BF406" s="154"/>
    </row>
    <row r="407" spans="25:58" x14ac:dyDescent="0.35">
      <c r="Y407" s="155"/>
      <c r="Z407" s="74">
        <f>(Cálculos!C408-0.44)/(MAX(Cálculos!C:C)+0.12)*100</f>
        <v>54.999178217279351</v>
      </c>
      <c r="AA407" s="156"/>
      <c r="AB407" s="170">
        <f>Cálculos!L588</f>
        <v>0.607189298467256</v>
      </c>
      <c r="AC407" s="156"/>
      <c r="AD407" s="170">
        <f>Cálculos!AN224</f>
        <v>0.60528624813355913</v>
      </c>
      <c r="AE407" s="156"/>
      <c r="AF407" s="170">
        <f>Cálculos!BP225</f>
        <v>0.63577109348021832</v>
      </c>
      <c r="AG407" s="156"/>
      <c r="AH407" s="170">
        <f>Cálculos!N281</f>
        <v>0</v>
      </c>
      <c r="AI407" s="156"/>
      <c r="AJ407" s="170">
        <f>Cálculos!AP389</f>
        <v>0</v>
      </c>
      <c r="AK407" s="156"/>
      <c r="AL407" s="170">
        <f>Cálculos!BR397</f>
        <v>0</v>
      </c>
      <c r="AM407" s="154"/>
      <c r="BA407" s="155"/>
      <c r="BB407" s="74">
        <v>402</v>
      </c>
      <c r="BC407" s="178">
        <f>ABS(Cálculos!L408-Cálculos!L407)</f>
        <v>7.5826233422410572E-2</v>
      </c>
      <c r="BD407" s="178">
        <f>ABS(Cálculos!AN408-Cálculos!AN407)</f>
        <v>3.2353400589816284E-2</v>
      </c>
      <c r="BE407" s="178">
        <f>ABS(Cálculos!BP408-Cálculos!BP407)</f>
        <v>3.1799754571344874E-2</v>
      </c>
      <c r="BF407" s="154"/>
    </row>
    <row r="408" spans="25:58" x14ac:dyDescent="0.35">
      <c r="Y408" s="155"/>
      <c r="Z408" s="74">
        <f>(Cálculos!C409-0.44)/(MAX(Cálculos!C:C)+0.12)*100</f>
        <v>55.136142004054122</v>
      </c>
      <c r="AA408" s="156"/>
      <c r="AB408" s="170">
        <f>Cálculos!L202</f>
        <v>0.60426829776917157</v>
      </c>
      <c r="AC408" s="156"/>
      <c r="AD408" s="170">
        <f>Cálculos!AN26</f>
        <v>0.60187328049089528</v>
      </c>
      <c r="AE408" s="156"/>
      <c r="AF408" s="170">
        <f>Cálculos!BP594</f>
        <v>0.63226921962997551</v>
      </c>
      <c r="AG408" s="156"/>
      <c r="AH408" s="170">
        <f>Cálculos!N282</f>
        <v>0</v>
      </c>
      <c r="AI408" s="156"/>
      <c r="AJ408" s="170">
        <f>Cálculos!AP390</f>
        <v>0</v>
      </c>
      <c r="AK408" s="156"/>
      <c r="AL408" s="170">
        <f>Cálculos!BR398</f>
        <v>0</v>
      </c>
      <c r="AM408" s="154"/>
      <c r="BA408" s="155"/>
      <c r="BB408" s="74">
        <v>403</v>
      </c>
      <c r="BC408" s="178">
        <f>ABS(Cálculos!L409-Cálculos!L408)</f>
        <v>6.85362914223141E-2</v>
      </c>
      <c r="BD408" s="178">
        <f>ABS(Cálculos!AN409-Cálculos!AN408)</f>
        <v>2.4954307443218027E-2</v>
      </c>
      <c r="BE408" s="178">
        <f>ABS(Cálculos!BP409-Cálculos!BP408)</f>
        <v>2.3080276910310893E-2</v>
      </c>
      <c r="BF408" s="154"/>
    </row>
    <row r="409" spans="25:58" x14ac:dyDescent="0.35">
      <c r="Y409" s="155"/>
      <c r="Z409" s="74">
        <f>(Cálculos!C410-0.44)/(MAX(Cálculos!C:C)+0.12)*100</f>
        <v>55.2731057908289</v>
      </c>
      <c r="AA409" s="156"/>
      <c r="AB409" s="170">
        <f>Cálculos!L589</f>
        <v>0.60270694773961464</v>
      </c>
      <c r="AC409" s="156"/>
      <c r="AD409" s="170">
        <f>Cálculos!AN592</f>
        <v>0.59741809563363035</v>
      </c>
      <c r="AE409" s="156"/>
      <c r="AF409" s="170">
        <f>Cálculos!BP387</f>
        <v>0.6310997064945042</v>
      </c>
      <c r="AG409" s="156"/>
      <c r="AH409" s="170">
        <f>Cálculos!N283</f>
        <v>0</v>
      </c>
      <c r="AI409" s="156"/>
      <c r="AJ409" s="170">
        <f>Cálculos!AP391</f>
        <v>0</v>
      </c>
      <c r="AK409" s="156"/>
      <c r="AL409" s="170">
        <f>Cálculos!BR399</f>
        <v>0</v>
      </c>
      <c r="AM409" s="154"/>
      <c r="BA409" s="155"/>
      <c r="BB409" s="74">
        <v>404</v>
      </c>
      <c r="BC409" s="178">
        <f>ABS(Cálculos!L410-Cálculos!L409)</f>
        <v>2.4217369245654763E-2</v>
      </c>
      <c r="BD409" s="178">
        <f>ABS(Cálculos!AN410-Cálculos!AN409)</f>
        <v>2.3776029123006581E-2</v>
      </c>
      <c r="BE409" s="178">
        <f>ABS(Cálculos!BP410-Cálculos!BP409)</f>
        <v>2.19711801200978E-2</v>
      </c>
      <c r="BF409" s="154"/>
    </row>
    <row r="410" spans="25:58" x14ac:dyDescent="0.35">
      <c r="Y410" s="155"/>
      <c r="Z410" s="74">
        <f>(Cálculos!C411-0.44)/(MAX(Cálculos!C:C)+0.12)*100</f>
        <v>55.410069577603679</v>
      </c>
      <c r="AA410" s="156"/>
      <c r="AB410" s="170">
        <f>Cálculos!L37</f>
        <v>0.60111542904173043</v>
      </c>
      <c r="AC410" s="156"/>
      <c r="AD410" s="170">
        <f>Cálculos!AN37</f>
        <v>0.59720217867683867</v>
      </c>
      <c r="AE410" s="156"/>
      <c r="AF410" s="170">
        <f>Cálculos!BP35</f>
        <v>0.62826689264740299</v>
      </c>
      <c r="AG410" s="156"/>
      <c r="AH410" s="170">
        <f>Cálculos!N284</f>
        <v>0</v>
      </c>
      <c r="AI410" s="156"/>
      <c r="AJ410" s="170">
        <f>Cálculos!AP393</f>
        <v>0</v>
      </c>
      <c r="AK410" s="156"/>
      <c r="AL410" s="170">
        <f>Cálculos!BR400</f>
        <v>0</v>
      </c>
      <c r="AM410" s="154"/>
      <c r="BA410" s="155"/>
      <c r="BB410" s="74">
        <v>405</v>
      </c>
      <c r="BC410" s="178">
        <f>ABS(Cálculos!L411-Cálculos!L410)</f>
        <v>0.25080903825090572</v>
      </c>
      <c r="BD410" s="178">
        <f>ABS(Cálculos!AN411-Cálculos!AN410)</f>
        <v>6.1508867268943224E-2</v>
      </c>
      <c r="BE410" s="178">
        <f>ABS(Cálculos!BP411-Cálculos!BP410)</f>
        <v>5.6392676666764951E-2</v>
      </c>
      <c r="BF410" s="154"/>
    </row>
    <row r="411" spans="25:58" x14ac:dyDescent="0.35">
      <c r="Y411" s="155"/>
      <c r="Z411" s="74">
        <f>(Cálculos!C412-0.44)/(MAX(Cálculos!C:C)+0.12)*100</f>
        <v>55.547033364378464</v>
      </c>
      <c r="AA411" s="156"/>
      <c r="AB411" s="170">
        <f>Cálculos!L203</f>
        <v>0.59980335411796504</v>
      </c>
      <c r="AC411" s="156"/>
      <c r="AD411" s="170">
        <f>Cálculos!AN225</f>
        <v>0.59001202779003281</v>
      </c>
      <c r="AE411" s="156"/>
      <c r="AF411" s="170">
        <f>Cálculos!BP595</f>
        <v>0.62823452402068558</v>
      </c>
      <c r="AG411" s="156"/>
      <c r="AH411" s="170">
        <f>Cálculos!N285</f>
        <v>0</v>
      </c>
      <c r="AI411" s="156"/>
      <c r="AJ411" s="170">
        <f>Cálculos!AP395</f>
        <v>0</v>
      </c>
      <c r="AK411" s="156"/>
      <c r="AL411" s="170">
        <f>Cálculos!BR401</f>
        <v>0</v>
      </c>
      <c r="AM411" s="154"/>
      <c r="BA411" s="155"/>
      <c r="BB411" s="74">
        <v>406</v>
      </c>
      <c r="BC411" s="178">
        <f>ABS(Cálculos!L412-Cálculos!L411)</f>
        <v>1.92296795851605</v>
      </c>
      <c r="BD411" s="178">
        <f>ABS(Cálculos!AN412-Cálculos!AN411)</f>
        <v>3.1028823172122344</v>
      </c>
      <c r="BE411" s="178">
        <f>ABS(Cálculos!BP412-Cálculos!BP411)</f>
        <v>1.1398408915661105</v>
      </c>
      <c r="BF411" s="154"/>
    </row>
    <row r="412" spans="25:58" x14ac:dyDescent="0.35">
      <c r="Y412" s="155"/>
      <c r="Z412" s="74">
        <f>(Cálculos!C413-0.44)/(MAX(Cálculos!C:C)+0.12)*100</f>
        <v>55.683997151153228</v>
      </c>
      <c r="AA412" s="156"/>
      <c r="AB412" s="170">
        <f>Cálculos!L221</f>
        <v>0.59834602405458492</v>
      </c>
      <c r="AC412" s="156"/>
      <c r="AD412" s="170">
        <f>Cálculos!AN593</f>
        <v>0.58861888785409788</v>
      </c>
      <c r="AE412" s="156"/>
      <c r="AF412" s="170">
        <f>Cálculos!BP596</f>
        <v>0.62434488178630043</v>
      </c>
      <c r="AG412" s="156"/>
      <c r="AH412" s="170">
        <f>Cálculos!N286</f>
        <v>0</v>
      </c>
      <c r="AI412" s="156"/>
      <c r="AJ412" s="170">
        <f>Cálculos!AP396</f>
        <v>0</v>
      </c>
      <c r="AK412" s="156"/>
      <c r="AL412" s="170">
        <f>Cálculos!BR402</f>
        <v>0</v>
      </c>
      <c r="AM412" s="154"/>
      <c r="BA412" s="155"/>
      <c r="BB412" s="74">
        <v>407</v>
      </c>
      <c r="BC412" s="178">
        <f>ABS(Cálculos!L413-Cálculos!L412)</f>
        <v>2.049107867846113</v>
      </c>
      <c r="BD412" s="178">
        <f>ABS(Cálculos!AN413-Cálculos!AN412)</f>
        <v>3.0411107317898294</v>
      </c>
      <c r="BE412" s="178">
        <f>ABS(Cálculos!BP413-Cálculos!BP412)</f>
        <v>1.0755815869733163</v>
      </c>
      <c r="BF412" s="154"/>
    </row>
    <row r="413" spans="25:58" x14ac:dyDescent="0.35">
      <c r="Y413" s="155"/>
      <c r="Z413" s="74">
        <f>(Cálculos!C414-0.44)/(MAX(Cálculos!C:C)+0.12)*100</f>
        <v>55.820960937928007</v>
      </c>
      <c r="AA413" s="156"/>
      <c r="AB413" s="170">
        <f>Cálculos!L204</f>
        <v>0.59560602388672412</v>
      </c>
      <c r="AC413" s="156"/>
      <c r="AD413" s="170">
        <f>Cálculos!AN594</f>
        <v>0.58395295031379746</v>
      </c>
      <c r="AE413" s="156"/>
      <c r="AF413" s="170">
        <f>Cálculos!BP226</f>
        <v>0.62104826469307239</v>
      </c>
      <c r="AG413" s="156"/>
      <c r="AH413" s="170">
        <f>Cálculos!N287</f>
        <v>0</v>
      </c>
      <c r="AI413" s="156"/>
      <c r="AJ413" s="170">
        <f>Cálculos!AP397</f>
        <v>0</v>
      </c>
      <c r="AK413" s="156"/>
      <c r="AL413" s="170">
        <f>Cálculos!BR403</f>
        <v>0</v>
      </c>
      <c r="AM413" s="154"/>
      <c r="BA413" s="155"/>
      <c r="BB413" s="74">
        <v>408</v>
      </c>
      <c r="BC413" s="178">
        <f>ABS(Cálculos!L414-Cálculos!L413)</f>
        <v>1.5867722373093973E-2</v>
      </c>
      <c r="BD413" s="178">
        <f>ABS(Cálculos!AN414-Cálculos!AN413)</f>
        <v>1.5748312058967207E-2</v>
      </c>
      <c r="BE413" s="178">
        <f>ABS(Cálculos!BP414-Cálculos!BP413)</f>
        <v>1.5976711722421988E-2</v>
      </c>
      <c r="BF413" s="154"/>
    </row>
    <row r="414" spans="25:58" x14ac:dyDescent="0.35">
      <c r="Y414" s="155"/>
      <c r="Z414" s="74">
        <f>(Cálculos!C415-0.44)/(MAX(Cálculos!C:C)+0.12)*100</f>
        <v>55.957924724702792</v>
      </c>
      <c r="AA414" s="156"/>
      <c r="AB414" s="170">
        <f>Cálculos!L205</f>
        <v>0.59148178138611562</v>
      </c>
      <c r="AC414" s="156"/>
      <c r="AD414" s="170">
        <f>Cálculos!AN386</f>
        <v>0.58136190796456511</v>
      </c>
      <c r="AE414" s="156"/>
      <c r="AF414" s="170">
        <f>Cálculos!BP597</f>
        <v>0.62050220040161297</v>
      </c>
      <c r="AG414" s="156"/>
      <c r="AH414" s="170">
        <f>Cálculos!N288</f>
        <v>0</v>
      </c>
      <c r="AI414" s="156"/>
      <c r="AJ414" s="170">
        <f>Cálculos!AP398</f>
        <v>0</v>
      </c>
      <c r="AK414" s="156"/>
      <c r="AL414" s="170">
        <f>Cálculos!BR404</f>
        <v>0</v>
      </c>
      <c r="AM414" s="154"/>
      <c r="BA414" s="155"/>
      <c r="BB414" s="74">
        <v>409</v>
      </c>
      <c r="BC414" s="178">
        <f>ABS(Cálculos!L415-Cálculos!L414)</f>
        <v>0.19010972888208089</v>
      </c>
      <c r="BD414" s="178">
        <f>ABS(Cálculos!AN415-Cálculos!AN414)</f>
        <v>0.11455051024069318</v>
      </c>
      <c r="BE414" s="178">
        <f>ABS(Cálculos!BP415-Cálculos!BP414)</f>
        <v>3.332910485058127E-2</v>
      </c>
      <c r="BF414" s="154"/>
    </row>
    <row r="415" spans="25:58" x14ac:dyDescent="0.35">
      <c r="Y415" s="155"/>
      <c r="Z415" s="74">
        <f>(Cálculos!C416-0.44)/(MAX(Cálculos!C:C)+0.12)*100</f>
        <v>56.094888511477571</v>
      </c>
      <c r="AA415" s="156"/>
      <c r="AB415" s="170">
        <f>Cálculos!L590</f>
        <v>0.58695826954473695</v>
      </c>
      <c r="AC415" s="156"/>
      <c r="AD415" s="170">
        <f>Cálculos!AN595</f>
        <v>0.58007693476151423</v>
      </c>
      <c r="AE415" s="156"/>
      <c r="AF415" s="170">
        <f>Cálculos!BP598</f>
        <v>0.61667885424125957</v>
      </c>
      <c r="AG415" s="156"/>
      <c r="AH415" s="170">
        <f>Cálculos!N290</f>
        <v>0</v>
      </c>
      <c r="AI415" s="156"/>
      <c r="AJ415" s="170">
        <f>Cálculos!AP399</f>
        <v>0</v>
      </c>
      <c r="AK415" s="156"/>
      <c r="AL415" s="170">
        <f>Cálculos!BR405</f>
        <v>0</v>
      </c>
      <c r="AM415" s="154"/>
      <c r="BA415" s="155"/>
      <c r="BB415" s="74">
        <v>410</v>
      </c>
      <c r="BC415" s="178">
        <f>ABS(Cálculos!L416-Cálculos!L415)</f>
        <v>0.37808694398277809</v>
      </c>
      <c r="BD415" s="178">
        <f>ABS(Cálculos!AN416-Cálculos!AN415)</f>
        <v>0.62437971804493508</v>
      </c>
      <c r="BE415" s="178">
        <f>ABS(Cálculos!BP416-Cálculos!BP415)</f>
        <v>0.74518635999191463</v>
      </c>
      <c r="BF415" s="154"/>
    </row>
    <row r="416" spans="25:58" x14ac:dyDescent="0.35">
      <c r="Y416" s="155"/>
      <c r="Z416" s="74">
        <f>(Cálculos!C417-0.44)/(MAX(Cálculos!C:C)+0.12)*100</f>
        <v>56.231852298252335</v>
      </c>
      <c r="AA416" s="156"/>
      <c r="AB416" s="170">
        <f>Cálculos!L222</f>
        <v>0.58273270058419924</v>
      </c>
      <c r="AC416" s="156"/>
      <c r="AD416" s="170">
        <f>Cálculos!AN596</f>
        <v>0.57636805515772449</v>
      </c>
      <c r="AE416" s="156"/>
      <c r="AF416" s="170">
        <f>Cálculos!BP599</f>
        <v>0.61287476050858525</v>
      </c>
      <c r="AG416" s="156"/>
      <c r="AH416" s="170">
        <f>Cálculos!N296</f>
        <v>0</v>
      </c>
      <c r="AI416" s="156"/>
      <c r="AJ416" s="170">
        <f>Cálculos!AP400</f>
        <v>0</v>
      </c>
      <c r="AK416" s="156"/>
      <c r="AL416" s="170">
        <f>Cálculos!BR406</f>
        <v>0</v>
      </c>
      <c r="AM416" s="154"/>
      <c r="BA416" s="155"/>
      <c r="BB416" s="74">
        <v>411</v>
      </c>
      <c r="BC416" s="178">
        <f>ABS(Cálculos!L417-Cálculos!L416)</f>
        <v>0.68141571422922653</v>
      </c>
      <c r="BD416" s="178">
        <f>ABS(Cálculos!AN417-Cálculos!AN416)</f>
        <v>0.98812464702171332</v>
      </c>
      <c r="BE416" s="178">
        <f>ABS(Cálculos!BP417-Cálculos!BP416)</f>
        <v>1.2393134596715307</v>
      </c>
      <c r="BF416" s="154"/>
    </row>
    <row r="417" spans="25:58" x14ac:dyDescent="0.35">
      <c r="Y417" s="155"/>
      <c r="Z417" s="74">
        <f>(Cálculos!C418-0.44)/(MAX(Cálculos!C:C)+0.12)*100</f>
        <v>56.36881608502712</v>
      </c>
      <c r="AA417" s="156"/>
      <c r="AB417" s="170">
        <f>Cálculos!L223</f>
        <v>0.57841526096517237</v>
      </c>
      <c r="AC417" s="156"/>
      <c r="AD417" s="170">
        <f>Cálculos!AN226</f>
        <v>0.57495226198330496</v>
      </c>
      <c r="AE417" s="156"/>
      <c r="AF417" s="170">
        <f>Cálculos!BP600</f>
        <v>0.60908473139371577</v>
      </c>
      <c r="AG417" s="156"/>
      <c r="AH417" s="170">
        <f>Cálculos!N297</f>
        <v>0</v>
      </c>
      <c r="AI417" s="156"/>
      <c r="AJ417" s="170">
        <f>Cálculos!AP401</f>
        <v>0</v>
      </c>
      <c r="AK417" s="156"/>
      <c r="AL417" s="170">
        <f>Cálculos!BR407</f>
        <v>0</v>
      </c>
      <c r="AM417" s="154"/>
      <c r="BA417" s="155"/>
      <c r="BB417" s="74">
        <v>412</v>
      </c>
      <c r="BC417" s="178">
        <f>ABS(Cálculos!L418-Cálculos!L417)</f>
        <v>1.1193560232277233</v>
      </c>
      <c r="BD417" s="178">
        <f>ABS(Cálculos!AN418-Cálculos!AN417)</f>
        <v>1.5981935379261236</v>
      </c>
      <c r="BE417" s="178">
        <f>ABS(Cálculos!BP418-Cálculos!BP417)</f>
        <v>1.8908251432827703</v>
      </c>
      <c r="BF417" s="154"/>
    </row>
    <row r="418" spans="25:58" x14ac:dyDescent="0.35">
      <c r="Y418" s="155"/>
      <c r="Z418" s="74">
        <f>(Cálculos!C419-0.44)/(MAX(Cálculos!C:C)+0.12)*100</f>
        <v>56.505779871801899</v>
      </c>
      <c r="AA418" s="156"/>
      <c r="AB418" s="170">
        <f>Cálculos!L224</f>
        <v>0.57413166703287144</v>
      </c>
      <c r="AC418" s="156"/>
      <c r="AD418" s="170">
        <f>Cálculos!AN597</f>
        <v>0.57271616309609541</v>
      </c>
      <c r="AE418" s="156"/>
      <c r="AF418" s="170">
        <f>Cálculos!BP36</f>
        <v>0.60848816980038478</v>
      </c>
      <c r="AG418" s="156"/>
      <c r="AH418" s="170">
        <f>Cálculos!N300</f>
        <v>0</v>
      </c>
      <c r="AI418" s="156"/>
      <c r="AJ418" s="170">
        <f>Cálculos!AP402</f>
        <v>0</v>
      </c>
      <c r="AK418" s="156"/>
      <c r="AL418" s="170">
        <f>Cálculos!BR408</f>
        <v>0</v>
      </c>
      <c r="AM418" s="154"/>
      <c r="BA418" s="155"/>
      <c r="BB418" s="74">
        <v>413</v>
      </c>
      <c r="BC418" s="178">
        <f>ABS(Cálculos!L419-Cálculos!L418)</f>
        <v>0.27964460684796411</v>
      </c>
      <c r="BD418" s="178">
        <f>ABS(Cálculos!AN419-Cálculos!AN418)</f>
        <v>0.26457897264277963</v>
      </c>
      <c r="BE418" s="178">
        <f>ABS(Cálculos!BP419-Cálculos!BP418)</f>
        <v>0.15530730522007574</v>
      </c>
      <c r="BF418" s="154"/>
    </row>
    <row r="419" spans="25:58" x14ac:dyDescent="0.35">
      <c r="Y419" s="155"/>
      <c r="Z419" s="74">
        <f>(Cálculos!C420-0.44)/(MAX(Cálculos!C:C)+0.12)*100</f>
        <v>56.642743658576677</v>
      </c>
      <c r="AA419" s="156"/>
      <c r="AB419" s="170">
        <f>Cálculos!L591</f>
        <v>0.57142974377082734</v>
      </c>
      <c r="AC419" s="156"/>
      <c r="AD419" s="170">
        <f>Cálculos!AN598</f>
        <v>0.56908873236064772</v>
      </c>
      <c r="AE419" s="156"/>
      <c r="AF419" s="170">
        <f>Cálculos!BP227</f>
        <v>0.60655311670542555</v>
      </c>
      <c r="AG419" s="156"/>
      <c r="AH419" s="170">
        <f>Cálculos!N301</f>
        <v>0</v>
      </c>
      <c r="AI419" s="156"/>
      <c r="AJ419" s="170">
        <f>Cálculos!AP404</f>
        <v>0</v>
      </c>
      <c r="AK419" s="156"/>
      <c r="AL419" s="170">
        <f>Cálculos!BR409</f>
        <v>0</v>
      </c>
      <c r="AM419" s="154"/>
      <c r="BA419" s="155"/>
      <c r="BB419" s="74">
        <v>414</v>
      </c>
      <c r="BC419" s="178">
        <f>ABS(Cálculos!L420-Cálculos!L419)</f>
        <v>0.25810193304485241</v>
      </c>
      <c r="BD419" s="178">
        <f>ABS(Cálculos!AN420-Cálculos!AN419)</f>
        <v>0.24313723366534346</v>
      </c>
      <c r="BE419" s="178">
        <f>ABS(Cálculos!BP420-Cálculos!BP419)</f>
        <v>0.13302762833705906</v>
      </c>
      <c r="BF419" s="154"/>
    </row>
    <row r="420" spans="25:58" x14ac:dyDescent="0.35">
      <c r="Y420" s="155"/>
      <c r="Z420" s="74">
        <f>(Cálculos!C421-0.44)/(MAX(Cálculos!C:C)+0.12)*100</f>
        <v>56.779707445351448</v>
      </c>
      <c r="AA420" s="156"/>
      <c r="AB420" s="170">
        <f>Cálculos!L23</f>
        <v>0.56947686847963008</v>
      </c>
      <c r="AC420" s="156"/>
      <c r="AD420" s="170">
        <f>Cálculos!AN599</f>
        <v>0.56548559476229066</v>
      </c>
      <c r="AE420" s="156"/>
      <c r="AF420" s="170">
        <f>Cálculos!BP601</f>
        <v>0.60531667149758117</v>
      </c>
      <c r="AG420" s="156"/>
      <c r="AH420" s="170">
        <f>Cálculos!N303</f>
        <v>0</v>
      </c>
      <c r="AI420" s="156"/>
      <c r="AJ420" s="170">
        <f>Cálculos!AP405</f>
        <v>0</v>
      </c>
      <c r="AK420" s="156"/>
      <c r="AL420" s="170">
        <f>Cálculos!BR410</f>
        <v>0</v>
      </c>
      <c r="AM420" s="154"/>
      <c r="BA420" s="155"/>
      <c r="BB420" s="74">
        <v>415</v>
      </c>
      <c r="BC420" s="178">
        <f>ABS(Cálculos!L421-Cálculos!L420)</f>
        <v>2.5186184860782612E-2</v>
      </c>
      <c r="BD420" s="178">
        <f>ABS(Cálculos!AN421-Cálculos!AN420)</f>
        <v>2.4737859830103348E-2</v>
      </c>
      <c r="BE420" s="178">
        <f>ABS(Cálculos!BP421-Cálculos!BP420)</f>
        <v>2.2834349864583769E-2</v>
      </c>
      <c r="BF420" s="154"/>
    </row>
    <row r="421" spans="25:58" x14ac:dyDescent="0.35">
      <c r="Y421" s="155"/>
      <c r="Z421" s="74">
        <f>(Cálculos!C422-0.44)/(MAX(Cálculos!C:C)+0.12)*100</f>
        <v>56.916671232126227</v>
      </c>
      <c r="AA421" s="156"/>
      <c r="AB421" s="170">
        <f>Cálculos!L225</f>
        <v>0.5585803727198636</v>
      </c>
      <c r="AC421" s="156"/>
      <c r="AD421" s="170">
        <f>Cálculos!AN600</f>
        <v>0.5619008564913538</v>
      </c>
      <c r="AE421" s="156"/>
      <c r="AF421" s="170">
        <f>Cálculos!BP602</f>
        <v>0.60156709291682176</v>
      </c>
      <c r="AG421" s="156"/>
      <c r="AH421" s="170">
        <f>Cálculos!N305</f>
        <v>0</v>
      </c>
      <c r="AI421" s="156"/>
      <c r="AJ421" s="170">
        <f>Cálculos!AP406</f>
        <v>0</v>
      </c>
      <c r="AK421" s="156"/>
      <c r="AL421" s="170">
        <f>Cálculos!BR411</f>
        <v>0</v>
      </c>
      <c r="AM421" s="154"/>
      <c r="BA421" s="155"/>
      <c r="BB421" s="74">
        <v>416</v>
      </c>
      <c r="BC421" s="178">
        <f>ABS(Cálculos!L422-Cálculos!L421)</f>
        <v>2.5264632804212539E-2</v>
      </c>
      <c r="BD421" s="178">
        <f>ABS(Cálculos!AN422-Cálculos!AN421)</f>
        <v>2.4817084025205327E-2</v>
      </c>
      <c r="BE421" s="178">
        <f>ABS(Cálculos!BP422-Cálculos!BP421)</f>
        <v>2.2931874131469687E-2</v>
      </c>
      <c r="BF421" s="154"/>
    </row>
    <row r="422" spans="25:58" x14ac:dyDescent="0.35">
      <c r="Y422" s="155"/>
      <c r="Z422" s="74">
        <f>(Cálculos!C423-0.44)/(MAX(Cálculos!C:C)+0.12)*100</f>
        <v>57.053635018901005</v>
      </c>
      <c r="AA422" s="156"/>
      <c r="AB422" s="170">
        <f>Cálculos!L592</f>
        <v>0.55615118958927323</v>
      </c>
      <c r="AC422" s="156"/>
      <c r="AD422" s="170">
        <f>Cálculos!AN227</f>
        <v>0.560136390867085</v>
      </c>
      <c r="AE422" s="156"/>
      <c r="AF422" s="170">
        <f>Cálculos!BP228</f>
        <v>0.59840582069456549</v>
      </c>
      <c r="AG422" s="156"/>
      <c r="AH422" s="170">
        <f>Cálculos!N306</f>
        <v>0</v>
      </c>
      <c r="AI422" s="156"/>
      <c r="AJ422" s="170">
        <f>Cálculos!AP407</f>
        <v>0</v>
      </c>
      <c r="AK422" s="156"/>
      <c r="AL422" s="170">
        <f>Cálculos!BR413</f>
        <v>0</v>
      </c>
      <c r="AM422" s="154"/>
      <c r="BA422" s="155"/>
      <c r="BB422" s="74">
        <v>417</v>
      </c>
      <c r="BC422" s="178">
        <f>ABS(Cálculos!L423-Cálculos!L422)</f>
        <v>5.6486600136572473E-2</v>
      </c>
      <c r="BD422" s="178">
        <f>ABS(Cálculos!AN423-Cálculos!AN422)</f>
        <v>4.1993681023765106E-2</v>
      </c>
      <c r="BE422" s="178">
        <f>ABS(Cálculos!BP423-Cálculos!BP422)</f>
        <v>4.0970003849942094E-2</v>
      </c>
      <c r="BF422" s="154"/>
    </row>
    <row r="423" spans="25:58" x14ac:dyDescent="0.35">
      <c r="Y423" s="155"/>
      <c r="Z423" s="74">
        <f>(Cálculos!C424-0.44)/(MAX(Cálculos!C:C)+0.12)*100</f>
        <v>57.190598805675776</v>
      </c>
      <c r="AA423" s="156"/>
      <c r="AB423" s="170">
        <f>Cálculos!L593</f>
        <v>0.54712316540179717</v>
      </c>
      <c r="AC423" s="156"/>
      <c r="AD423" s="170">
        <f>Cálculos!AN382</f>
        <v>0.55845125499677883</v>
      </c>
      <c r="AE423" s="156"/>
      <c r="AF423" s="170">
        <f>Cálculos!BP603</f>
        <v>0.59783528644682871</v>
      </c>
      <c r="AG423" s="156"/>
      <c r="AH423" s="170">
        <f>Cálculos!N307</f>
        <v>0</v>
      </c>
      <c r="AI423" s="156"/>
      <c r="AJ423" s="170">
        <f>Cálculos!AP408</f>
        <v>0</v>
      </c>
      <c r="AK423" s="156"/>
      <c r="AL423" s="170">
        <f>Cálculos!BR414</f>
        <v>0</v>
      </c>
      <c r="AM423" s="154"/>
      <c r="BA423" s="155"/>
      <c r="BB423" s="74">
        <v>418</v>
      </c>
      <c r="BC423" s="178">
        <f>ABS(Cálculos!L424-Cálculos!L423)</f>
        <v>0.33099826140277022</v>
      </c>
      <c r="BD423" s="178">
        <f>ABS(Cálculos!AN424-Cálculos!AN423)</f>
        <v>0.21369596718376238</v>
      </c>
      <c r="BE423" s="178">
        <f>ABS(Cálculos!BP424-Cálculos!BP423)</f>
        <v>4.5294138819512497E-2</v>
      </c>
      <c r="BF423" s="154"/>
    </row>
    <row r="424" spans="25:58" x14ac:dyDescent="0.35">
      <c r="Y424" s="155"/>
      <c r="Z424" s="74">
        <f>(Cálculos!C425-0.44)/(MAX(Cálculos!C:C)+0.12)*100</f>
        <v>57.327562592450555</v>
      </c>
      <c r="AA424" s="156"/>
      <c r="AB424" s="170">
        <f>Cálculos!L25</f>
        <v>0.54630710442137009</v>
      </c>
      <c r="AC424" s="156"/>
      <c r="AD424" s="170">
        <f>Cálculos!AN601</f>
        <v>0.55834467511731545</v>
      </c>
      <c r="AE424" s="156"/>
      <c r="AF424" s="170">
        <f>Cálculos!BP604</f>
        <v>0.59412102014745949</v>
      </c>
      <c r="AG424" s="156"/>
      <c r="AH424" s="170">
        <f>Cálculos!N308</f>
        <v>0</v>
      </c>
      <c r="AI424" s="156"/>
      <c r="AJ424" s="170">
        <f>Cálculos!AP409</f>
        <v>0</v>
      </c>
      <c r="AK424" s="156"/>
      <c r="AL424" s="170">
        <f>Cálculos!BR415</f>
        <v>0</v>
      </c>
      <c r="AM424" s="154"/>
      <c r="BA424" s="155"/>
      <c r="BB424" s="74">
        <v>419</v>
      </c>
      <c r="BC424" s="178">
        <f>ABS(Cálculos!L425-Cálculos!L424)</f>
        <v>1.6224006211449069</v>
      </c>
      <c r="BD424" s="178">
        <f>ABS(Cálculos!AN425-Cálculos!AN424)</f>
        <v>2.6375782723141454</v>
      </c>
      <c r="BE424" s="178">
        <f>ABS(Cálculos!BP425-Cálculos!BP424)</f>
        <v>2.8478361120046785</v>
      </c>
      <c r="BF424" s="154"/>
    </row>
    <row r="425" spans="25:58" x14ac:dyDescent="0.35">
      <c r="Y425" s="155"/>
      <c r="Z425" s="74">
        <f>(Cálculos!C426-0.44)/(MAX(Cálculos!C:C)+0.12)*100</f>
        <v>57.464526379225333</v>
      </c>
      <c r="AA425" s="156"/>
      <c r="AB425" s="170">
        <f>Cálculos!L226</f>
        <v>0.54324786739775899</v>
      </c>
      <c r="AC425" s="156"/>
      <c r="AD425" s="170">
        <f>Cálculos!AN602</f>
        <v>0.55481302971143254</v>
      </c>
      <c r="AE425" s="156"/>
      <c r="AF425" s="170">
        <f>Cálculos!BP229</f>
        <v>0.59393749818094932</v>
      </c>
      <c r="AG425" s="156"/>
      <c r="AH425" s="170">
        <f>Cálculos!N309</f>
        <v>0</v>
      </c>
      <c r="AI425" s="156"/>
      <c r="AJ425" s="170">
        <f>Cálculos!AP410</f>
        <v>0</v>
      </c>
      <c r="AK425" s="156"/>
      <c r="AL425" s="170">
        <f>Cálculos!BR418</f>
        <v>0</v>
      </c>
      <c r="AM425" s="154"/>
      <c r="BA425" s="155"/>
      <c r="BB425" s="74">
        <v>420</v>
      </c>
      <c r="BC425" s="178">
        <f>ABS(Cálculos!L426-Cálculos!L425)</f>
        <v>1.8396200487119381</v>
      </c>
      <c r="BD425" s="178">
        <f>ABS(Cálculos!AN426-Cálculos!AN425)</f>
        <v>2.7249640866645661</v>
      </c>
      <c r="BE425" s="178">
        <f>ABS(Cálculos!BP426-Cálculos!BP425)</f>
        <v>2.7695449721413272</v>
      </c>
      <c r="BF425" s="154"/>
    </row>
    <row r="426" spans="25:58" x14ac:dyDescent="0.35">
      <c r="Y426" s="155"/>
      <c r="Z426" s="74">
        <f>(Cálculos!C427-0.44)/(MAX(Cálculos!C:C)+0.12)*100</f>
        <v>57.601490166000112</v>
      </c>
      <c r="AA426" s="156"/>
      <c r="AB426" s="170">
        <f>Cálculos!L594</f>
        <v>0.54237803098076576</v>
      </c>
      <c r="AC426" s="156"/>
      <c r="AD426" s="170">
        <f>Cálculos!AN228</f>
        <v>0.55159470663334254</v>
      </c>
      <c r="AE426" s="156"/>
      <c r="AF426" s="170">
        <f>Cálculos!BP605</f>
        <v>0.59042424220100365</v>
      </c>
      <c r="AG426" s="156"/>
      <c r="AH426" s="170">
        <f>Cálculos!N310</f>
        <v>0</v>
      </c>
      <c r="AI426" s="156"/>
      <c r="AJ426" s="170">
        <f>Cálculos!AP413</f>
        <v>0</v>
      </c>
      <c r="AK426" s="156"/>
      <c r="AL426" s="170">
        <f>Cálculos!BR420</f>
        <v>0</v>
      </c>
      <c r="AM426" s="154"/>
      <c r="BA426" s="155"/>
      <c r="BB426" s="74">
        <v>421</v>
      </c>
      <c r="BC426" s="178">
        <f>ABS(Cálculos!L427-Cálculos!L426)</f>
        <v>0.12167575025483535</v>
      </c>
      <c r="BD426" s="178">
        <f>ABS(Cálculos!AN427-Cálculos!AN426)</f>
        <v>8.4582030373669514E-2</v>
      </c>
      <c r="BE426" s="178">
        <f>ABS(Cálculos!BP427-Cálculos!BP426)</f>
        <v>2.6673643328823937E-2</v>
      </c>
      <c r="BF426" s="154"/>
    </row>
    <row r="427" spans="25:58" x14ac:dyDescent="0.35">
      <c r="Y427" s="155"/>
      <c r="Z427" s="74">
        <f>(Cálculos!C428-0.44)/(MAX(Cálculos!C:C)+0.12)*100</f>
        <v>57.738453952774883</v>
      </c>
      <c r="AA427" s="156"/>
      <c r="AB427" s="170">
        <f>Cálculos!L595</f>
        <v>0.53845167406194061</v>
      </c>
      <c r="AC427" s="156"/>
      <c r="AD427" s="170">
        <f>Cálculos!AN603</f>
        <v>0.55130503750560989</v>
      </c>
      <c r="AE427" s="156"/>
      <c r="AF427" s="170">
        <f>Cálculos!BP230</f>
        <v>0.59016757911247497</v>
      </c>
      <c r="AG427" s="156"/>
      <c r="AH427" s="170">
        <f>Cálculos!N311</f>
        <v>0</v>
      </c>
      <c r="AI427" s="156"/>
      <c r="AJ427" s="170">
        <f>Cálculos!AP414</f>
        <v>0</v>
      </c>
      <c r="AK427" s="156"/>
      <c r="AL427" s="170">
        <f>Cálculos!BR421</f>
        <v>0</v>
      </c>
      <c r="AM427" s="154"/>
      <c r="BA427" s="155"/>
      <c r="BB427" s="74">
        <v>422</v>
      </c>
      <c r="BC427" s="178">
        <f>ABS(Cálculos!L428-Cálculos!L427)</f>
        <v>4.3869433764508692E-2</v>
      </c>
      <c r="BD427" s="178">
        <f>ABS(Cálculos!AN428-Cálculos!AN427)</f>
        <v>7.8465680020061157E-3</v>
      </c>
      <c r="BE427" s="178">
        <f>ABS(Cálculos!BP428-Cálculos!BP427)</f>
        <v>2.0172967374258999E-2</v>
      </c>
      <c r="BF427" s="154"/>
    </row>
    <row r="428" spans="25:58" x14ac:dyDescent="0.35">
      <c r="Y428" s="155"/>
      <c r="Z428" s="74">
        <f>(Cálculos!C429-0.44)/(MAX(Cálculos!C:C)+0.12)*100</f>
        <v>57.875417739549661</v>
      </c>
      <c r="AA428" s="156"/>
      <c r="AB428" s="170">
        <f>Cálculos!L596</f>
        <v>0.53469881746369274</v>
      </c>
      <c r="AC428" s="156"/>
      <c r="AD428" s="170">
        <f>Cálculos!AN604</f>
        <v>0.5478203966229801</v>
      </c>
      <c r="AE428" s="156"/>
      <c r="AF428" s="170">
        <f>Cálculos!BP37</f>
        <v>0.58869881549804082</v>
      </c>
      <c r="AG428" s="156"/>
      <c r="AH428" s="170">
        <f>Cálculos!N312</f>
        <v>0</v>
      </c>
      <c r="AI428" s="156"/>
      <c r="AJ428" s="170">
        <f>Cálculos!AP418</f>
        <v>0</v>
      </c>
      <c r="AK428" s="156"/>
      <c r="AL428" s="170">
        <f>Cálculos!BR422</f>
        <v>0</v>
      </c>
      <c r="AM428" s="154"/>
      <c r="BA428" s="155"/>
      <c r="BB428" s="74">
        <v>423</v>
      </c>
      <c r="BC428" s="178">
        <f>ABS(Cálculos!L429-Cálculos!L428)</f>
        <v>4.9772868261386716E-2</v>
      </c>
      <c r="BD428" s="178">
        <f>ABS(Cálculos!AN429-Cálculos!AN428)</f>
        <v>4.8825814100119436E-2</v>
      </c>
      <c r="BE428" s="178">
        <f>ABS(Cálculos!BP429-Cálculos!BP428)</f>
        <v>1.7685039551677217E-2</v>
      </c>
      <c r="BF428" s="154"/>
    </row>
    <row r="429" spans="25:58" x14ac:dyDescent="0.35">
      <c r="Y429" s="155"/>
      <c r="Z429" s="74">
        <f>(Cálculos!C430-0.44)/(MAX(Cálculos!C:C)+0.12)*100</f>
        <v>58.01238152632444</v>
      </c>
      <c r="AA429" s="156"/>
      <c r="AB429" s="170">
        <f>Cálculos!L597</f>
        <v>0.53100532990228599</v>
      </c>
      <c r="AC429" s="156"/>
      <c r="AD429" s="170">
        <f>Cálculos!AN229</f>
        <v>0.54718451379376454</v>
      </c>
      <c r="AE429" s="156"/>
      <c r="AF429" s="170">
        <f>Cálculos!BP606</f>
        <v>0.58674492712507353</v>
      </c>
      <c r="AG429" s="156"/>
      <c r="AH429" s="170">
        <f>Cálculos!N313</f>
        <v>0</v>
      </c>
      <c r="AI429" s="156"/>
      <c r="AJ429" s="170">
        <f>Cálculos!AP420</f>
        <v>0</v>
      </c>
      <c r="AK429" s="156"/>
      <c r="AL429" s="170">
        <f>Cálculos!BR423</f>
        <v>0</v>
      </c>
      <c r="AM429" s="154"/>
      <c r="BA429" s="155"/>
      <c r="BB429" s="74">
        <v>424</v>
      </c>
      <c r="BC429" s="178">
        <f>ABS(Cálculos!L430-Cálculos!L429)</f>
        <v>2.7649260262865072E-2</v>
      </c>
      <c r="BD429" s="178">
        <f>ABS(Cálculos!AN430-Cálculos!AN429)</f>
        <v>2.7173202196192348E-2</v>
      </c>
      <c r="BE429" s="178">
        <f>ABS(Cálculos!BP430-Cálculos!BP429)</f>
        <v>2.5218714515672813E-2</v>
      </c>
      <c r="BF429" s="154"/>
    </row>
    <row r="430" spans="25:58" x14ac:dyDescent="0.35">
      <c r="Y430" s="155"/>
      <c r="Z430" s="74">
        <f>(Cálculos!C431-0.44)/(MAX(Cálculos!C:C)+0.12)*100</f>
        <v>58.149345313099218</v>
      </c>
      <c r="AA430" s="156"/>
      <c r="AB430" s="170">
        <f>Cálculos!L227</f>
        <v>0.52816397965584483</v>
      </c>
      <c r="AC430" s="156"/>
      <c r="AD430" s="170">
        <f>Cálculos!AN24</f>
        <v>0.5457674203170384</v>
      </c>
      <c r="AE430" s="156"/>
      <c r="AF430" s="170">
        <f>Cálculos!BP231</f>
        <v>0.58654088447374142</v>
      </c>
      <c r="AG430" s="156"/>
      <c r="AH430" s="170">
        <f>Cálculos!N314</f>
        <v>0</v>
      </c>
      <c r="AI430" s="156"/>
      <c r="AJ430" s="170">
        <f>Cálculos!AP421</f>
        <v>0</v>
      </c>
      <c r="AK430" s="156"/>
      <c r="AL430" s="170">
        <f>Cálculos!BR424</f>
        <v>0</v>
      </c>
      <c r="AM430" s="154"/>
      <c r="BA430" s="155"/>
      <c r="BB430" s="74">
        <v>425</v>
      </c>
      <c r="BC430" s="178">
        <f>ABS(Cálculos!L431-Cálculos!L430)</f>
        <v>2.9000091368172942E-2</v>
      </c>
      <c r="BD430" s="178">
        <f>ABS(Cálculos!AN431-Cálculos!AN430)</f>
        <v>2.7172515777644124E-2</v>
      </c>
      <c r="BE430" s="178">
        <f>ABS(Cálculos!BP431-Cálculos!BP430)</f>
        <v>2.6812515347079957E-2</v>
      </c>
      <c r="BF430" s="154"/>
    </row>
    <row r="431" spans="25:58" x14ac:dyDescent="0.35">
      <c r="Y431" s="155"/>
      <c r="Z431" s="74">
        <f>(Cálculos!C432-0.44)/(MAX(Cálculos!C:C)+0.12)*100</f>
        <v>58.286309099873989</v>
      </c>
      <c r="AA431" s="156"/>
      <c r="AB431" s="170">
        <f>Cálculos!L598</f>
        <v>0.52733735585327968</v>
      </c>
      <c r="AC431" s="156"/>
      <c r="AD431" s="170">
        <f>Cálculos!AN605</f>
        <v>0.5443589240531217</v>
      </c>
      <c r="AE431" s="156"/>
      <c r="AF431" s="170">
        <f>Cálculos!BP26</f>
        <v>0.58329424373870165</v>
      </c>
      <c r="AG431" s="156"/>
      <c r="AH431" s="170">
        <f>Cálculos!N315</f>
        <v>0</v>
      </c>
      <c r="AI431" s="156"/>
      <c r="AJ431" s="170">
        <f>Cálculos!AP422</f>
        <v>0</v>
      </c>
      <c r="AK431" s="156"/>
      <c r="AL431" s="170">
        <f>Cálculos!BR426</f>
        <v>0</v>
      </c>
      <c r="AM431" s="154"/>
      <c r="BA431" s="155"/>
      <c r="BB431" s="74">
        <v>426</v>
      </c>
      <c r="BC431" s="178">
        <f>ABS(Cálculos!L432-Cálculos!L431)</f>
        <v>3.7662031946947838E-3</v>
      </c>
      <c r="BD431" s="178">
        <f>ABS(Cálculos!AN432-Cálculos!AN431)</f>
        <v>2.1108699380398832E-3</v>
      </c>
      <c r="BE431" s="178">
        <f>ABS(Cálculos!BP432-Cálculos!BP431)</f>
        <v>1.2526654475826238E-3</v>
      </c>
      <c r="BF431" s="154"/>
    </row>
    <row r="432" spans="25:58" x14ac:dyDescent="0.35">
      <c r="Y432" s="155"/>
      <c r="Z432" s="74">
        <f>(Cálculos!C433-0.44)/(MAX(Cálculos!C:C)+0.12)*100</f>
        <v>58.423272886648768</v>
      </c>
      <c r="AA432" s="156"/>
      <c r="AB432" s="170">
        <f>Cálculos!L599</f>
        <v>0.52369471907191734</v>
      </c>
      <c r="AC432" s="156"/>
      <c r="AD432" s="170">
        <f>Cálculos!AN230</f>
        <v>0.54356247638451638</v>
      </c>
      <c r="AE432" s="156"/>
      <c r="AF432" s="170">
        <f>Cálculos!BP607</f>
        <v>0.58308433477731703</v>
      </c>
      <c r="AG432" s="156"/>
      <c r="AH432" s="170">
        <f>Cálculos!N316</f>
        <v>0</v>
      </c>
      <c r="AI432" s="156"/>
      <c r="AJ432" s="170">
        <f>Cálculos!AP423</f>
        <v>0</v>
      </c>
      <c r="AK432" s="156"/>
      <c r="AL432" s="170">
        <f>Cálculos!BR427</f>
        <v>0</v>
      </c>
      <c r="AM432" s="154"/>
      <c r="BA432" s="155"/>
      <c r="BB432" s="74">
        <v>427</v>
      </c>
      <c r="BC432" s="178">
        <f>ABS(Cálculos!L433-Cálculos!L432)</f>
        <v>2.1904043711236554E-2</v>
      </c>
      <c r="BD432" s="178">
        <f>ABS(Cálculos!AN433-Cálculos!AN432)</f>
        <v>1.4648832903493059E-2</v>
      </c>
      <c r="BE432" s="178">
        <f>ABS(Cálculos!BP433-Cálculos!BP432)</f>
        <v>1.4771027350205745E-2</v>
      </c>
      <c r="BF432" s="154"/>
    </row>
    <row r="433" spans="25:58" x14ac:dyDescent="0.35">
      <c r="Y433" s="155"/>
      <c r="Z433" s="74">
        <f>(Cálculos!C434-0.44)/(MAX(Cálculos!C:C)+0.12)*100</f>
        <v>58.560236673423546</v>
      </c>
      <c r="AA433" s="156"/>
      <c r="AB433" s="170">
        <f>Cálculos!L600</f>
        <v>0.52007131089999004</v>
      </c>
      <c r="AC433" s="156"/>
      <c r="AD433" s="170">
        <f>Cálculos!AN606</f>
        <v>0.54092045930359833</v>
      </c>
      <c r="AE433" s="156"/>
      <c r="AF433" s="170">
        <f>Cálculos!BP232</f>
        <v>0.58295933437298864</v>
      </c>
      <c r="AG433" s="156"/>
      <c r="AH433" s="170">
        <f>Cálculos!N317</f>
        <v>0</v>
      </c>
      <c r="AI433" s="156"/>
      <c r="AJ433" s="170">
        <f>Cálculos!AP426</f>
        <v>0</v>
      </c>
      <c r="AK433" s="156"/>
      <c r="AL433" s="170">
        <f>Cálculos!BR429</f>
        <v>0</v>
      </c>
      <c r="AM433" s="154"/>
      <c r="BA433" s="155"/>
      <c r="BB433" s="74">
        <v>428</v>
      </c>
      <c r="BC433" s="178">
        <f>ABS(Cálculos!L434-Cálculos!L433)</f>
        <v>2.021483826769241</v>
      </c>
      <c r="BD433" s="178">
        <f>ABS(Cálculos!AN434-Cálculos!AN433)</f>
        <v>2.7635265073791855</v>
      </c>
      <c r="BE433" s="178">
        <f>ABS(Cálculos!BP434-Cálculos!BP433)</f>
        <v>2.5710565521283408</v>
      </c>
      <c r="BF433" s="154"/>
    </row>
    <row r="434" spans="25:58" x14ac:dyDescent="0.35">
      <c r="Y434" s="155"/>
      <c r="Z434" s="74">
        <f>(Cálculos!C435-0.44)/(MAX(Cálculos!C:C)+0.12)*100</f>
        <v>58.697200460198331</v>
      </c>
      <c r="AA434" s="156"/>
      <c r="AB434" s="170">
        <f>Cálculos!L228</f>
        <v>0.5193292772486886</v>
      </c>
      <c r="AC434" s="156"/>
      <c r="AD434" s="170">
        <f>Cálculos!AN25</f>
        <v>0.54020414789300064</v>
      </c>
      <c r="AE434" s="156"/>
      <c r="AF434" s="170">
        <f>Cálculos!BP608</f>
        <v>0.57944238637921808</v>
      </c>
      <c r="AG434" s="156"/>
      <c r="AH434" s="170">
        <f>Cálculos!N318</f>
        <v>0</v>
      </c>
      <c r="AI434" s="156"/>
      <c r="AJ434" s="170">
        <f>Cálculos!AP429</f>
        <v>0</v>
      </c>
      <c r="AK434" s="156"/>
      <c r="AL434" s="170">
        <f>Cálculos!BR430</f>
        <v>0</v>
      </c>
      <c r="AM434" s="154"/>
      <c r="BA434" s="155"/>
      <c r="BB434" s="74">
        <v>429</v>
      </c>
      <c r="BC434" s="178">
        <f>ABS(Cálculos!L435-Cálculos!L434)</f>
        <v>1.9544800950593899</v>
      </c>
      <c r="BD434" s="178">
        <f>ABS(Cálculos!AN435-Cálculos!AN434)</f>
        <v>2.6902227990676546</v>
      </c>
      <c r="BE434" s="178">
        <f>ABS(Cálculos!BP435-Cálculos!BP434)</f>
        <v>2.4992385718613965</v>
      </c>
      <c r="BF434" s="154"/>
    </row>
    <row r="435" spans="25:58" x14ac:dyDescent="0.35">
      <c r="Y435" s="155"/>
      <c r="Z435" s="74">
        <f>(Cálculos!C436-0.44)/(MAX(Cálculos!C:C)+0.12)*100</f>
        <v>58.834164246973096</v>
      </c>
      <c r="AA435" s="156"/>
      <c r="AB435" s="170">
        <f>Cálculos!L601</f>
        <v>0.51647780143533628</v>
      </c>
      <c r="AC435" s="156"/>
      <c r="AD435" s="170">
        <f>Cálculos!AN231</f>
        <v>0.54010582056858003</v>
      </c>
      <c r="AE435" s="156"/>
      <c r="AF435" s="170">
        <f>Cálculos!BP233</f>
        <v>0.57939531573103487</v>
      </c>
      <c r="AG435" s="156"/>
      <c r="AH435" s="170">
        <f>Cálculos!N319</f>
        <v>0</v>
      </c>
      <c r="AI435" s="156"/>
      <c r="AJ435" s="170">
        <f>Cálculos!AP430</f>
        <v>0</v>
      </c>
      <c r="AK435" s="156"/>
      <c r="AL435" s="170">
        <f>Cálculos!BR431</f>
        <v>0</v>
      </c>
      <c r="AM435" s="154"/>
      <c r="BA435" s="155"/>
      <c r="BB435" s="74">
        <v>430</v>
      </c>
      <c r="BC435" s="178">
        <f>ABS(Cálculos!L436-Cálculos!L435)</f>
        <v>2.7312684159559453E-2</v>
      </c>
      <c r="BD435" s="178">
        <f>ABS(Cálculos!AN436-Cálculos!AN435)</f>
        <v>2.6844546446648909E-2</v>
      </c>
      <c r="BE435" s="178">
        <f>ABS(Cálculos!BP436-Cálculos!BP435)</f>
        <v>2.4933587021730874E-2</v>
      </c>
      <c r="BF435" s="154"/>
    </row>
    <row r="436" spans="25:58" x14ac:dyDescent="0.35">
      <c r="Y436" s="155"/>
      <c r="Z436" s="74">
        <f>(Cálculos!C437-0.44)/(MAX(Cálculos!C:C)+0.12)*100</f>
        <v>58.971128033747874</v>
      </c>
      <c r="AA436" s="156"/>
      <c r="AB436" s="170">
        <f>Cálculos!L229</f>
        <v>0.5147761292368972</v>
      </c>
      <c r="AC436" s="156"/>
      <c r="AD436" s="170">
        <f>Cálculos!AN607</f>
        <v>0.53750498891678511</v>
      </c>
      <c r="AE436" s="156"/>
      <c r="AF436" s="170">
        <f>Cálculos!BP234</f>
        <v>0.57584875821074344</v>
      </c>
      <c r="AG436" s="156"/>
      <c r="AH436" s="170">
        <f>Cálculos!N320</f>
        <v>0</v>
      </c>
      <c r="AI436" s="156"/>
      <c r="AJ436" s="170">
        <f>Cálculos!AP431</f>
        <v>0</v>
      </c>
      <c r="AK436" s="156"/>
      <c r="AL436" s="170">
        <f>Cálculos!BR432</f>
        <v>0</v>
      </c>
      <c r="AM436" s="154"/>
      <c r="BA436" s="155"/>
      <c r="BB436" s="74">
        <v>431</v>
      </c>
      <c r="BC436" s="178">
        <f>ABS(Cálculos!L437-Cálculos!L436)</f>
        <v>1.8820525172812408E-2</v>
      </c>
      <c r="BD436" s="178">
        <f>ABS(Cálculos!AN437-Cálculos!AN436)</f>
        <v>1.8475282456132947E-2</v>
      </c>
      <c r="BE436" s="178">
        <f>ABS(Cálculos!BP437-Cálculos!BP436)</f>
        <v>1.6948706086676646E-2</v>
      </c>
      <c r="BF436" s="154"/>
    </row>
    <row r="437" spans="25:58" x14ac:dyDescent="0.35">
      <c r="Y437" s="155"/>
      <c r="Z437" s="74">
        <f>(Cálculos!C438-0.44)/(MAX(Cálculos!C:C)+0.12)*100</f>
        <v>59.10809182052266</v>
      </c>
      <c r="AA437" s="156"/>
      <c r="AB437" s="170">
        <f>Cálculos!L602</f>
        <v>0.51291002110675277</v>
      </c>
      <c r="AC437" s="156"/>
      <c r="AD437" s="170">
        <f>Cálculos!AN383</f>
        <v>0.53718587256803096</v>
      </c>
      <c r="AE437" s="156"/>
      <c r="AF437" s="170">
        <f>Cálculos!BP609</f>
        <v>0.57581765335203083</v>
      </c>
      <c r="AG437" s="156"/>
      <c r="AH437" s="170">
        <f>Cálculos!N321</f>
        <v>0</v>
      </c>
      <c r="AI437" s="156"/>
      <c r="AJ437" s="170">
        <f>Cálculos!AP432</f>
        <v>0</v>
      </c>
      <c r="AK437" s="156"/>
      <c r="AL437" s="170">
        <f>Cálculos!BR433</f>
        <v>0</v>
      </c>
      <c r="AM437" s="154"/>
      <c r="BA437" s="155"/>
      <c r="BB437" s="74">
        <v>432</v>
      </c>
      <c r="BC437" s="178">
        <f>ABS(Cálculos!L438-Cálculos!L437)</f>
        <v>2.6703523480614777E-2</v>
      </c>
      <c r="BD437" s="178">
        <f>ABS(Cálculos!AN438-Cálculos!AN437)</f>
        <v>2.6246891977155462E-2</v>
      </c>
      <c r="BE437" s="178">
        <f>ABS(Cálculos!BP438-Cálculos!BP437)</f>
        <v>2.4400226504460054E-2</v>
      </c>
      <c r="BF437" s="154"/>
    </row>
    <row r="438" spans="25:58" x14ac:dyDescent="0.35">
      <c r="Y438" s="155"/>
      <c r="Z438" s="74">
        <f>(Cálculos!C439-0.44)/(MAX(Cálculos!C:C)+0.12)*100</f>
        <v>59.245055607297424</v>
      </c>
      <c r="AA438" s="156"/>
      <c r="AB438" s="170">
        <f>Cálculos!L230</f>
        <v>0.51104043258031429</v>
      </c>
      <c r="AC438" s="156"/>
      <c r="AD438" s="170">
        <f>Cálculos!AN232</f>
        <v>0.53670441005783864</v>
      </c>
      <c r="AE438" s="156"/>
      <c r="AF438" s="170">
        <f>Cálculos!BP386</f>
        <v>0.57469548733889753</v>
      </c>
      <c r="AG438" s="156"/>
      <c r="AH438" s="170">
        <f>Cálculos!N322</f>
        <v>0</v>
      </c>
      <c r="AI438" s="156"/>
      <c r="AJ438" s="170">
        <f>Cálculos!AP433</f>
        <v>0</v>
      </c>
      <c r="AK438" s="156"/>
      <c r="AL438" s="170">
        <f>Cálculos!BR435</f>
        <v>0</v>
      </c>
      <c r="AM438" s="154"/>
      <c r="BA438" s="155"/>
      <c r="BB438" s="74">
        <v>433</v>
      </c>
      <c r="BC438" s="178">
        <f>ABS(Cálculos!L439-Cálculos!L438)</f>
        <v>2.6130263698507017E-2</v>
      </c>
      <c r="BD438" s="178">
        <f>ABS(Cálculos!AN439-Cálculos!AN438)</f>
        <v>2.5683081758978377E-2</v>
      </c>
      <c r="BE438" s="178">
        <f>ABS(Cálculos!BP439-Cálculos!BP438)</f>
        <v>2.3880093213871856E-2</v>
      </c>
      <c r="BF438" s="154"/>
    </row>
    <row r="439" spans="25:58" x14ac:dyDescent="0.35">
      <c r="Y439" s="155"/>
      <c r="Z439" s="74">
        <f>(Cálculos!C440-0.44)/(MAX(Cálculos!C:C)+0.12)*100</f>
        <v>59.382019394072202</v>
      </c>
      <c r="AA439" s="156"/>
      <c r="AB439" s="170">
        <f>Cálculos!L603</f>
        <v>0.50936705414138728</v>
      </c>
      <c r="AC439" s="156"/>
      <c r="AD439" s="170">
        <f>Cálculos!AN608</f>
        <v>0.53411235461383444</v>
      </c>
      <c r="AE439" s="156"/>
      <c r="AF439" s="170">
        <f>Cálculos!BP235</f>
        <v>0.57231448637569449</v>
      </c>
      <c r="AG439" s="156"/>
      <c r="AH439" s="170">
        <f>Cálculos!N323</f>
        <v>0</v>
      </c>
      <c r="AI439" s="156"/>
      <c r="AJ439" s="170">
        <f>Cálculos!AP435</f>
        <v>0</v>
      </c>
      <c r="AK439" s="156"/>
      <c r="AL439" s="170">
        <f>Cálculos!BR436</f>
        <v>0</v>
      </c>
      <c r="AM439" s="154"/>
      <c r="BA439" s="155"/>
      <c r="BB439" s="74">
        <v>434</v>
      </c>
      <c r="BC439" s="178">
        <f>ABS(Cálculos!L440-Cálculos!L439)</f>
        <v>2.6082223921474412E-2</v>
      </c>
      <c r="BD439" s="178">
        <f>ABS(Cálculos!AN440-Cálculos!AN439)</f>
        <v>2.5637420505074671E-2</v>
      </c>
      <c r="BE439" s="178">
        <f>ABS(Cálculos!BP440-Cálculos!BP439)</f>
        <v>2.385667112423473E-2</v>
      </c>
      <c r="BF439" s="154"/>
    </row>
    <row r="440" spans="25:58" x14ac:dyDescent="0.35">
      <c r="Y440" s="155"/>
      <c r="Z440" s="74">
        <f>(Cálculos!C441-0.44)/(MAX(Cálculos!C:C)+0.12)*100</f>
        <v>59.518983180846988</v>
      </c>
      <c r="AA440" s="156"/>
      <c r="AB440" s="170">
        <f>Cálculos!L231</f>
        <v>0.50747691925767724</v>
      </c>
      <c r="AC440" s="156"/>
      <c r="AD440" s="170">
        <f>Cálculos!AN233</f>
        <v>0.53332573067082312</v>
      </c>
      <c r="AE440" s="156"/>
      <c r="AF440" s="170">
        <f>Cálculos!BP610</f>
        <v>0.57221003270396498</v>
      </c>
      <c r="AG440" s="156"/>
      <c r="AH440" s="170">
        <f>Cálculos!N324</f>
        <v>0</v>
      </c>
      <c r="AI440" s="156"/>
      <c r="AJ440" s="170">
        <f>Cálculos!AP436</f>
        <v>0</v>
      </c>
      <c r="AK440" s="156"/>
      <c r="AL440" s="170">
        <f>Cálculos!BR437</f>
        <v>0</v>
      </c>
      <c r="AM440" s="154"/>
      <c r="BA440" s="155"/>
      <c r="BB440" s="74">
        <v>435</v>
      </c>
      <c r="BC440" s="178">
        <f>ABS(Cálculos!L441-Cálculos!L440)</f>
        <v>1.6782439939325333</v>
      </c>
      <c r="BD440" s="178">
        <f>ABS(Cálculos!AN441-Cálculos!AN440)</f>
        <v>1.9738526135283605</v>
      </c>
      <c r="BE440" s="178">
        <f>ABS(Cálculos!BP441-Cálculos!BP440)</f>
        <v>1.1278030010316682</v>
      </c>
      <c r="BF440" s="154"/>
    </row>
    <row r="441" spans="25:58" x14ac:dyDescent="0.35">
      <c r="Y441" s="155"/>
      <c r="Z441" s="74">
        <f>(Cálculos!C442-0.44)/(MAX(Cálculos!C:C)+0.12)*100</f>
        <v>59.655946967621766</v>
      </c>
      <c r="AA441" s="156"/>
      <c r="AB441" s="170">
        <f>Cálculos!L383</f>
        <v>0.50609447332507218</v>
      </c>
      <c r="AC441" s="156"/>
      <c r="AD441" s="170">
        <f>Cálculos!AN609</f>
        <v>0.53074224726752339</v>
      </c>
      <c r="AE441" s="156"/>
      <c r="AF441" s="170">
        <f>Cálculos!BP236</f>
        <v>0.56880041711480323</v>
      </c>
      <c r="AG441" s="156"/>
      <c r="AH441" s="170">
        <f>Cálculos!N327</f>
        <v>0</v>
      </c>
      <c r="AI441" s="156"/>
      <c r="AJ441" s="170">
        <f>Cálculos!AP437</f>
        <v>0</v>
      </c>
      <c r="AK441" s="156"/>
      <c r="AL441" s="170">
        <f>Cálculos!BR438</f>
        <v>0</v>
      </c>
      <c r="AM441" s="154"/>
      <c r="BA441" s="155"/>
      <c r="BB441" s="74">
        <v>436</v>
      </c>
      <c r="BC441" s="178">
        <f>ABS(Cálculos!L442-Cálculos!L441)</f>
        <v>1.3547382317573242</v>
      </c>
      <c r="BD441" s="178">
        <f>ABS(Cálculos!AN442-Cálculos!AN441)</f>
        <v>1.613159687072288</v>
      </c>
      <c r="BE441" s="178">
        <f>ABS(Cálculos!BP442-Cálculos!BP441)</f>
        <v>0.68066064730935327</v>
      </c>
      <c r="BF441" s="154"/>
    </row>
    <row r="442" spans="25:58" x14ac:dyDescent="0.35">
      <c r="Y442" s="155"/>
      <c r="Z442" s="74">
        <f>(Cálculos!C443-0.44)/(MAX(Cálculos!C:C)+0.12)*100</f>
        <v>59.79291075439653</v>
      </c>
      <c r="AA442" s="156"/>
      <c r="AB442" s="170">
        <f>Cálculos!L604</f>
        <v>0.50584859169200946</v>
      </c>
      <c r="AC442" s="156"/>
      <c r="AD442" s="170">
        <f>Cálculos!AN234</f>
        <v>0.52996962616982368</v>
      </c>
      <c r="AE442" s="156"/>
      <c r="AF442" s="170">
        <f>Cálculos!BP611</f>
        <v>0.5686195108440314</v>
      </c>
      <c r="AG442" s="156"/>
      <c r="AH442" s="170">
        <f>Cálculos!N328</f>
        <v>0</v>
      </c>
      <c r="AI442" s="156"/>
      <c r="AJ442" s="170">
        <f>Cálculos!AP438</f>
        <v>0</v>
      </c>
      <c r="AK442" s="156"/>
      <c r="AL442" s="170">
        <f>Cálculos!BR439</f>
        <v>0</v>
      </c>
      <c r="AM442" s="154"/>
      <c r="BA442" s="155"/>
      <c r="BB442" s="74">
        <v>437</v>
      </c>
      <c r="BC442" s="178">
        <f>ABS(Cálculos!L443-Cálculos!L442)</f>
        <v>0.19182118799741055</v>
      </c>
      <c r="BD442" s="178">
        <f>ABS(Cálculos!AN443-Cálculos!AN442)</f>
        <v>0.23054889031831349</v>
      </c>
      <c r="BE442" s="178">
        <f>ABS(Cálculos!BP443-Cálculos!BP442)</f>
        <v>0.32020014491682525</v>
      </c>
      <c r="BF442" s="154"/>
    </row>
    <row r="443" spans="25:58" x14ac:dyDescent="0.35">
      <c r="Y443" s="155"/>
      <c r="Z443" s="74">
        <f>(Cálculos!C444-0.44)/(MAX(Cálculos!C:C)+0.12)*100</f>
        <v>59.929874541171316</v>
      </c>
      <c r="AA443" s="156"/>
      <c r="AB443" s="170">
        <f>Cálculos!L232</f>
        <v>0.50397146708234097</v>
      </c>
      <c r="AC443" s="156"/>
      <c r="AD443" s="170">
        <f>Cálculos!AN610</f>
        <v>0.52739450556471368</v>
      </c>
      <c r="AE443" s="156"/>
      <c r="AF443" s="170">
        <f>Cálculos!BP237</f>
        <v>0.56530307472781527</v>
      </c>
      <c r="AG443" s="156"/>
      <c r="AH443" s="170">
        <f>Cálculos!N332</f>
        <v>0</v>
      </c>
      <c r="AI443" s="156"/>
      <c r="AJ443" s="170">
        <f>Cálculos!AP439</f>
        <v>0</v>
      </c>
      <c r="AK443" s="156"/>
      <c r="AL443" s="170">
        <f>Cálculos!BR440</f>
        <v>0</v>
      </c>
      <c r="AM443" s="154"/>
      <c r="BA443" s="155"/>
      <c r="BB443" s="74">
        <v>438</v>
      </c>
      <c r="BC443" s="178">
        <f>ABS(Cálculos!L444-Cálculos!L443)</f>
        <v>2.6773458023094499E-2</v>
      </c>
      <c r="BD443" s="178">
        <f>ABS(Cálculos!AN444-Cálculos!AN443)</f>
        <v>2.6317773964342539E-2</v>
      </c>
      <c r="BE443" s="178">
        <f>ABS(Cálculos!BP444-Cálculos!BP443)</f>
        <v>2.4472933939776897E-2</v>
      </c>
      <c r="BF443" s="154"/>
    </row>
    <row r="444" spans="25:58" x14ac:dyDescent="0.35">
      <c r="Y444" s="155"/>
      <c r="Z444" s="74">
        <f>(Cálculos!C445-0.44)/(MAX(Cálculos!C:C)+0.12)*100</f>
        <v>60.066838327946094</v>
      </c>
      <c r="AA444" s="156"/>
      <c r="AB444" s="170">
        <f>Cálculos!L605</f>
        <v>0.50235443889609976</v>
      </c>
      <c r="AC444" s="156"/>
      <c r="AD444" s="170">
        <f>Cálculos!AN235</f>
        <v>0.52663021461399739</v>
      </c>
      <c r="AE444" s="156"/>
      <c r="AF444" s="170">
        <f>Cálculos!BP612</f>
        <v>0.56504597504698262</v>
      </c>
      <c r="AG444" s="156"/>
      <c r="AH444" s="170">
        <f>Cálculos!N333</f>
        <v>0</v>
      </c>
      <c r="AI444" s="156"/>
      <c r="AJ444" s="170">
        <f>Cálculos!AP440</f>
        <v>0</v>
      </c>
      <c r="AK444" s="156"/>
      <c r="AL444" s="170">
        <f>Cálculos!BR443</f>
        <v>0</v>
      </c>
      <c r="AM444" s="154"/>
      <c r="BA444" s="155"/>
      <c r="BB444" s="74">
        <v>439</v>
      </c>
      <c r="BC444" s="178">
        <f>ABS(Cálculos!L445-Cálculos!L444)</f>
        <v>2.6623162524702648E-2</v>
      </c>
      <c r="BD444" s="178">
        <f>ABS(Cálculos!AN445-Cálculos!AN444)</f>
        <v>2.6171230184895533E-2</v>
      </c>
      <c r="BE444" s="178">
        <f>ABS(Cálculos!BP445-Cálculos!BP444)</f>
        <v>2.4353049608075716E-2</v>
      </c>
      <c r="BF444" s="154"/>
    </row>
    <row r="445" spans="25:58" x14ac:dyDescent="0.35">
      <c r="Y445" s="155"/>
      <c r="Z445" s="74">
        <f>(Cálculos!C446-0.44)/(MAX(Cálculos!C:C)+0.12)*100</f>
        <v>60.203802114720872</v>
      </c>
      <c r="AA445" s="156"/>
      <c r="AB445" s="170">
        <f>Cálculos!L233</f>
        <v>0.50049022956411782</v>
      </c>
      <c r="AC445" s="156"/>
      <c r="AD445" s="170">
        <f>Cálculos!AN611</f>
        <v>0.52406897943243214</v>
      </c>
      <c r="AE445" s="156"/>
      <c r="AF445" s="170">
        <f>Cálculos!BP238</f>
        <v>0.56182176212893431</v>
      </c>
      <c r="AG445" s="156"/>
      <c r="AH445" s="170">
        <f>Cálculos!N334</f>
        <v>0</v>
      </c>
      <c r="AI445" s="156"/>
      <c r="AJ445" s="170">
        <f>Cálculos!AP443</f>
        <v>0</v>
      </c>
      <c r="AK445" s="156"/>
      <c r="AL445" s="170">
        <f>Cálculos!BR444</f>
        <v>0</v>
      </c>
      <c r="AM445" s="154"/>
      <c r="BA445" s="155"/>
      <c r="BB445" s="74">
        <v>440</v>
      </c>
      <c r="BC445" s="178">
        <f>ABS(Cálculos!L446-Cálculos!L445)</f>
        <v>8.6660530972706429E-3</v>
      </c>
      <c r="BD445" s="178">
        <f>ABS(Cálculos!AN446-Cálculos!AN445)</f>
        <v>8.6128775494827003E-3</v>
      </c>
      <c r="BE445" s="178">
        <f>ABS(Cálculos!BP446-Cálculos!BP445)</f>
        <v>8.9004911586307855E-3</v>
      </c>
      <c r="BF445" s="154"/>
    </row>
    <row r="446" spans="25:58" x14ac:dyDescent="0.35">
      <c r="Y446" s="155"/>
      <c r="Z446" s="74">
        <f>(Cálculos!C447-0.44)/(MAX(Cálculos!C:C)+0.12)*100</f>
        <v>60.340765901495644</v>
      </c>
      <c r="AA446" s="156"/>
      <c r="AB446" s="170">
        <f>Cálculos!L606</f>
        <v>0.4988844233150771</v>
      </c>
      <c r="AC446" s="156"/>
      <c r="AD446" s="170">
        <f>Cálculos!AN236</f>
        <v>0.5233176653596654</v>
      </c>
      <c r="AE446" s="156"/>
      <c r="AF446" s="170">
        <f>Cálculos!BP613</f>
        <v>0.5614893856599048</v>
      </c>
      <c r="AG446" s="156"/>
      <c r="AH446" s="170">
        <f>Cálculos!N337</f>
        <v>0</v>
      </c>
      <c r="AI446" s="156"/>
      <c r="AJ446" s="170">
        <f>Cálculos!AP444</f>
        <v>0</v>
      </c>
      <c r="AK446" s="156"/>
      <c r="AL446" s="170">
        <f>Cálculos!BR445</f>
        <v>0</v>
      </c>
      <c r="AM446" s="154"/>
      <c r="BA446" s="155"/>
      <c r="BB446" s="74">
        <v>441</v>
      </c>
      <c r="BC446" s="178">
        <f>ABS(Cálculos!L447-Cálculos!L446)</f>
        <v>6.5753585864019026E-3</v>
      </c>
      <c r="BD446" s="178">
        <f>ABS(Cálculos!AN447-Cálculos!AN446)</f>
        <v>6.5506390528065062E-3</v>
      </c>
      <c r="BE446" s="178">
        <f>ABS(Cálculos!BP447-Cálculos!BP446)</f>
        <v>6.9147154280273515E-3</v>
      </c>
      <c r="BF446" s="154"/>
    </row>
    <row r="447" spans="25:58" x14ac:dyDescent="0.35">
      <c r="Y447" s="155"/>
      <c r="Z447" s="74">
        <f>(Cálculos!C448-0.44)/(MAX(Cálculos!C:C)+0.12)*100</f>
        <v>60.477729688270422</v>
      </c>
      <c r="AA447" s="156"/>
      <c r="AB447" s="170">
        <f>Cálculos!L234</f>
        <v>0.49703303943010047</v>
      </c>
      <c r="AC447" s="156"/>
      <c r="AD447" s="170">
        <f>Cálculos!AN612</f>
        <v>0.52076550843723202</v>
      </c>
      <c r="AE447" s="156"/>
      <c r="AF447" s="170">
        <f>Cálculos!BP239</f>
        <v>0.55835625941311928</v>
      </c>
      <c r="AG447" s="156"/>
      <c r="AH447" s="170">
        <f>Cálculos!N338</f>
        <v>0</v>
      </c>
      <c r="AI447" s="156"/>
      <c r="AJ447" s="170">
        <f>Cálculos!AP445</f>
        <v>0</v>
      </c>
      <c r="AK447" s="156"/>
      <c r="AL447" s="170">
        <f>Cálculos!BR446</f>
        <v>0</v>
      </c>
      <c r="AM447" s="154"/>
      <c r="BA447" s="155"/>
      <c r="BB447" s="74">
        <v>442</v>
      </c>
      <c r="BC447" s="178">
        <f>ABS(Cálculos!L448-Cálculos!L447)</f>
        <v>0.28145114477033695</v>
      </c>
      <c r="BD447" s="178">
        <f>ABS(Cálculos!AN448-Cálculos!AN447)</f>
        <v>4.9053117444095351E-2</v>
      </c>
      <c r="BE447" s="178">
        <f>ABS(Cálculos!BP448-Cálculos!BP447)</f>
        <v>4.772191433743167E-2</v>
      </c>
      <c r="BF447" s="154"/>
    </row>
    <row r="448" spans="25:58" x14ac:dyDescent="0.35">
      <c r="Y448" s="155"/>
      <c r="Z448" s="74">
        <f>(Cálculos!C449-0.44)/(MAX(Cálculos!C:C)+0.12)*100</f>
        <v>60.6146934750452</v>
      </c>
      <c r="AA448" s="156"/>
      <c r="AB448" s="170">
        <f>Cálculos!L607</f>
        <v>0.49543837688254311</v>
      </c>
      <c r="AC448" s="156"/>
      <c r="AD448" s="170">
        <f>Cálculos!AN237</f>
        <v>0.52002796918351057</v>
      </c>
      <c r="AE448" s="156"/>
      <c r="AF448" s="170">
        <f>Cálculos!BP614</f>
        <v>0.55794971512645253</v>
      </c>
      <c r="AG448" s="156"/>
      <c r="AH448" s="170">
        <f>Cálculos!N339</f>
        <v>0</v>
      </c>
      <c r="AI448" s="156"/>
      <c r="AJ448" s="170">
        <f>Cálculos!AP446</f>
        <v>0</v>
      </c>
      <c r="AK448" s="156"/>
      <c r="AL448" s="170">
        <f>Cálculos!BR447</f>
        <v>0</v>
      </c>
      <c r="AM448" s="154"/>
      <c r="BA448" s="155"/>
      <c r="BB448" s="74">
        <v>443</v>
      </c>
      <c r="BC448" s="178">
        <f>ABS(Cálculos!L449-Cálculos!L448)</f>
        <v>2.4124599434719824</v>
      </c>
      <c r="BD448" s="178">
        <f>ABS(Cálculos!AN449-Cálculos!AN448)</f>
        <v>3.9253827766381661</v>
      </c>
      <c r="BE448" s="178">
        <f>ABS(Cálculos!BP449-Cálculos!BP448)</f>
        <v>3.6544330353338905</v>
      </c>
      <c r="BF448" s="154"/>
    </row>
    <row r="449" spans="25:58" x14ac:dyDescent="0.35">
      <c r="Y449" s="155"/>
      <c r="Z449" s="74">
        <f>(Cálculos!C450-0.44)/(MAX(Cálculos!C:C)+0.12)*100</f>
        <v>60.751657261819979</v>
      </c>
      <c r="AA449" s="156"/>
      <c r="AB449" s="170">
        <f>Cálculos!L235</f>
        <v>0.49359379693195521</v>
      </c>
      <c r="AC449" s="156"/>
      <c r="AD449" s="170">
        <f>Cálculos!AN613</f>
        <v>0.5174839414963327</v>
      </c>
      <c r="AE449" s="156"/>
      <c r="AF449" s="170">
        <f>Cálculos!BP240</f>
        <v>0.55490652671462914</v>
      </c>
      <c r="AG449" s="156"/>
      <c r="AH449" s="170">
        <f>Cálculos!N340</f>
        <v>0</v>
      </c>
      <c r="AI449" s="156"/>
      <c r="AJ449" s="170">
        <f>Cálculos!AP447</f>
        <v>0</v>
      </c>
      <c r="AK449" s="156"/>
      <c r="AL449" s="170">
        <f>Cálculos!BR448</f>
        <v>0</v>
      </c>
      <c r="AM449" s="154"/>
      <c r="BA449" s="155"/>
      <c r="BB449" s="74">
        <v>444</v>
      </c>
      <c r="BC449" s="178">
        <f>ABS(Cálculos!L450-Cálculos!L449)</f>
        <v>0.2045243956278493</v>
      </c>
      <c r="BD449" s="178">
        <f>ABS(Cálculos!AN450-Cálculos!AN449)</f>
        <v>0.36465962503243876</v>
      </c>
      <c r="BE449" s="178">
        <f>ABS(Cálculos!BP450-Cálculos!BP449)</f>
        <v>0.33423566621130441</v>
      </c>
      <c r="BF449" s="154"/>
    </row>
    <row r="450" spans="25:58" x14ac:dyDescent="0.35">
      <c r="Y450" s="155"/>
      <c r="Z450" s="74">
        <f>(Cálculos!C451-0.44)/(MAX(Cálculos!C:C)+0.12)*100</f>
        <v>60.88862104859475</v>
      </c>
      <c r="AA450" s="156"/>
      <c r="AB450" s="170">
        <f>Cálculos!L608</f>
        <v>0.49201613379071779</v>
      </c>
      <c r="AC450" s="156"/>
      <c r="AD450" s="170">
        <f>Cálculos!AN238</f>
        <v>0.5167602549420075</v>
      </c>
      <c r="AE450" s="156"/>
      <c r="AF450" s="170">
        <f>Cálculos!BP615</f>
        <v>0.55442695534636632</v>
      </c>
      <c r="AG450" s="156"/>
      <c r="AH450" s="170">
        <f>Cálculos!N341</f>
        <v>0</v>
      </c>
      <c r="AI450" s="156"/>
      <c r="AJ450" s="170">
        <f>Cálculos!AP448</f>
        <v>0</v>
      </c>
      <c r="AK450" s="156"/>
      <c r="AL450" s="170">
        <f>Cálculos!BR451</f>
        <v>0</v>
      </c>
      <c r="AM450" s="154"/>
      <c r="BA450" s="155"/>
      <c r="BB450" s="74">
        <v>445</v>
      </c>
      <c r="BC450" s="178">
        <f>ABS(Cálculos!L451-Cálculos!L450)</f>
        <v>2.2434698590551485</v>
      </c>
      <c r="BD450" s="178">
        <f>ABS(Cálculos!AN451-Cálculos!AN450)</f>
        <v>3.3668698754307083</v>
      </c>
      <c r="BE450" s="178">
        <f>ABS(Cálculos!BP451-Cálculos!BP450)</f>
        <v>3.800717572052549</v>
      </c>
      <c r="BF450" s="154"/>
    </row>
    <row r="451" spans="25:58" x14ac:dyDescent="0.35">
      <c r="Y451" s="155"/>
      <c r="Z451" s="74">
        <f>(Cálculos!C452-0.44)/(MAX(Cálculos!C:C)+0.12)*100</f>
        <v>61.025584835369528</v>
      </c>
      <c r="AA451" s="156"/>
      <c r="AB451" s="170">
        <f>Cálculos!L236</f>
        <v>0.49018318101585168</v>
      </c>
      <c r="AC451" s="156"/>
      <c r="AD451" s="170">
        <f>Cálculos!AN384</f>
        <v>0.51556264545406583</v>
      </c>
      <c r="AE451" s="156"/>
      <c r="AF451" s="170">
        <f>Cálculos!BP241</f>
        <v>0.55147255042048737</v>
      </c>
      <c r="AG451" s="156"/>
      <c r="AH451" s="170">
        <f>Cálculos!N342</f>
        <v>0</v>
      </c>
      <c r="AI451" s="156"/>
      <c r="AJ451" s="170">
        <f>Cálculos!AP451</f>
        <v>0</v>
      </c>
      <c r="AK451" s="156"/>
      <c r="AL451" s="170">
        <f>Cálculos!BR452</f>
        <v>0</v>
      </c>
      <c r="AM451" s="154"/>
      <c r="BA451" s="155"/>
      <c r="BB451" s="74">
        <v>446</v>
      </c>
      <c r="BC451" s="178">
        <f>ABS(Cálculos!L452-Cálculos!L451)</f>
        <v>2.656306569019895E-2</v>
      </c>
      <c r="BD451" s="178">
        <f>ABS(Cálculos!AN452-Cálculos!AN451)</f>
        <v>2.6114857927168389E-2</v>
      </c>
      <c r="BE451" s="178">
        <f>ABS(Cálculos!BP452-Cálculos!BP451)</f>
        <v>2.4308572724340172E-2</v>
      </c>
      <c r="BF451" s="154"/>
    </row>
    <row r="452" spans="25:58" x14ac:dyDescent="0.35">
      <c r="Y452" s="155"/>
      <c r="Z452" s="74">
        <f>(Cálculos!C453-0.44)/(MAX(Cálculos!C:C)+0.12)*100</f>
        <v>61.162548622144307</v>
      </c>
      <c r="AA452" s="156"/>
      <c r="AB452" s="170">
        <f>Cálculos!L609</f>
        <v>0.48861753005628139</v>
      </c>
      <c r="AC452" s="156"/>
      <c r="AD452" s="170">
        <f>Cálculos!AN23</f>
        <v>0.51547677122886437</v>
      </c>
      <c r="AE452" s="156"/>
      <c r="AF452" s="170">
        <f>Cálculos!BP616</f>
        <v>0.55092106676842445</v>
      </c>
      <c r="AG452" s="156"/>
      <c r="AH452" s="170">
        <f>Cálculos!N343</f>
        <v>0</v>
      </c>
      <c r="AI452" s="156"/>
      <c r="AJ452" s="170">
        <f>Cálculos!AP452</f>
        <v>0</v>
      </c>
      <c r="AK452" s="156"/>
      <c r="AL452" s="170">
        <f>Cálculos!BR453</f>
        <v>0</v>
      </c>
      <c r="AM452" s="154"/>
      <c r="BA452" s="155"/>
      <c r="BB452" s="74">
        <v>447</v>
      </c>
      <c r="BC452" s="178">
        <f>ABS(Cálculos!L453-Cálculos!L452)</f>
        <v>0.22460046462598493</v>
      </c>
      <c r="BD452" s="178">
        <f>ABS(Cálculos!AN453-Cálculos!AN452)</f>
        <v>0.1728043299030968</v>
      </c>
      <c r="BE452" s="178">
        <f>ABS(Cálculos!BP453-Cálculos!BP452)</f>
        <v>4.0370340849372743E-2</v>
      </c>
      <c r="BF452" s="154"/>
    </row>
    <row r="453" spans="25:58" x14ac:dyDescent="0.35">
      <c r="Y453" s="155"/>
      <c r="Z453" s="74">
        <f>(Cálculos!C454-0.44)/(MAX(Cálculos!C:C)+0.12)*100</f>
        <v>61.299512408919078</v>
      </c>
      <c r="AA453" s="156"/>
      <c r="AB453" s="170">
        <f>Cálculos!L237</f>
        <v>0.48679703089779713</v>
      </c>
      <c r="AC453" s="156"/>
      <c r="AD453" s="170">
        <f>Cálculos!AN614</f>
        <v>0.5142241299702206</v>
      </c>
      <c r="AE453" s="156"/>
      <c r="AF453" s="170">
        <f>Cálculos!BP382</f>
        <v>0.55089895027740221</v>
      </c>
      <c r="AG453" s="156"/>
      <c r="AH453" s="170">
        <f>Cálculos!N344</f>
        <v>0</v>
      </c>
      <c r="AI453" s="156"/>
      <c r="AJ453" s="170">
        <f>Cálculos!AP454</f>
        <v>0</v>
      </c>
      <c r="AK453" s="156"/>
      <c r="AL453" s="170">
        <f>Cálculos!BR454</f>
        <v>0</v>
      </c>
      <c r="AM453" s="154"/>
      <c r="BA453" s="155"/>
      <c r="BB453" s="74">
        <v>448</v>
      </c>
      <c r="BC453" s="178">
        <f>ABS(Cálculos!L454-Cálculos!L453)</f>
        <v>0.21140241168265383</v>
      </c>
      <c r="BD453" s="178">
        <f>ABS(Cálculos!AN454-Cálculos!AN453)</f>
        <v>0.1596343342554305</v>
      </c>
      <c r="BE453" s="178">
        <f>ABS(Cálculos!BP454-Cálculos!BP453)</f>
        <v>2.6381903824707065E-2</v>
      </c>
      <c r="BF453" s="154"/>
    </row>
    <row r="454" spans="25:58" x14ac:dyDescent="0.35">
      <c r="Y454" s="155"/>
      <c r="Z454" s="74">
        <f>(Cálculos!C455-0.44)/(MAX(Cálculos!C:C)+0.12)*100</f>
        <v>61.436476195693857</v>
      </c>
      <c r="AA454" s="156"/>
      <c r="AB454" s="170">
        <f>Cálculos!L610</f>
        <v>0.48524240222945109</v>
      </c>
      <c r="AC454" s="156"/>
      <c r="AD454" s="170">
        <f>Cálculos!AN239</f>
        <v>0.51351423230256232</v>
      </c>
      <c r="AE454" s="156"/>
      <c r="AF454" s="170">
        <f>Cálculos!BP242</f>
        <v>0.54805560217576443</v>
      </c>
      <c r="AG454" s="156"/>
      <c r="AH454" s="170">
        <f>Cálculos!N345</f>
        <v>0</v>
      </c>
      <c r="AI454" s="156"/>
      <c r="AJ454" s="170">
        <f>Cálculos!AP455</f>
        <v>0</v>
      </c>
      <c r="AK454" s="156"/>
      <c r="AL454" s="170">
        <f>Cálculos!BR455</f>
        <v>0</v>
      </c>
      <c r="AM454" s="154"/>
      <c r="BA454" s="155"/>
      <c r="BB454" s="74">
        <v>449</v>
      </c>
      <c r="BC454" s="178">
        <f>ABS(Cálculos!L455-Cálculos!L454)</f>
        <v>2.7495118825592968E-2</v>
      </c>
      <c r="BD454" s="178">
        <f>ABS(Cálculos!AN455-Cálculos!AN454)</f>
        <v>2.7035643402669507E-2</v>
      </c>
      <c r="BE454" s="178">
        <f>ABS(Cálculos!BP455-Cálculos!BP454)</f>
        <v>2.5216103758955777E-2</v>
      </c>
      <c r="BF454" s="154"/>
    </row>
    <row r="455" spans="25:58" x14ac:dyDescent="0.35">
      <c r="Y455" s="155"/>
      <c r="Z455" s="74">
        <f>(Cálculos!C456-0.44)/(MAX(Cálculos!C:C)+0.12)*100</f>
        <v>61.573439982468635</v>
      </c>
      <c r="AA455" s="156"/>
      <c r="AB455" s="170">
        <f>Cálculos!L384</f>
        <v>0.48412306301019353</v>
      </c>
      <c r="AC455" s="156"/>
      <c r="AD455" s="170">
        <f>Cálculos!AN615</f>
        <v>0.51098592858605374</v>
      </c>
      <c r="AE455" s="156"/>
      <c r="AF455" s="170">
        <f>Cálculos!BP617</f>
        <v>0.54743329749413994</v>
      </c>
      <c r="AG455" s="156"/>
      <c r="AH455" s="170">
        <f>Cálculos!N346</f>
        <v>0</v>
      </c>
      <c r="AI455" s="156"/>
      <c r="AJ455" s="170">
        <f>Cálculos!AP456</f>
        <v>0</v>
      </c>
      <c r="AK455" s="156"/>
      <c r="AL455" s="170">
        <f>Cálculos!BR456</f>
        <v>0</v>
      </c>
      <c r="AM455" s="154"/>
      <c r="BA455" s="155"/>
      <c r="BB455" s="74">
        <v>450</v>
      </c>
      <c r="BC455" s="178">
        <f>ABS(Cálculos!L456-Cálculos!L455)</f>
        <v>2.6875347698422258E-2</v>
      </c>
      <c r="BD455" s="178">
        <f>ABS(Cálculos!AN456-Cálculos!AN455)</f>
        <v>2.6425879678774633E-2</v>
      </c>
      <c r="BE455" s="178">
        <f>ABS(Cálculos!BP456-Cálculos!BP455)</f>
        <v>2.4651402016917068E-2</v>
      </c>
      <c r="BF455" s="154"/>
    </row>
    <row r="456" spans="25:58" x14ac:dyDescent="0.35">
      <c r="Y456" s="155"/>
      <c r="Z456" s="74">
        <f>(Cálculos!C457-0.44)/(MAX(Cálculos!C:C)+0.12)*100</f>
        <v>61.710403769243413</v>
      </c>
      <c r="AA456" s="156"/>
      <c r="AB456" s="170">
        <f>Cálculos!L238</f>
        <v>0.48343443953145254</v>
      </c>
      <c r="AC456" s="156"/>
      <c r="AD456" s="170">
        <f>Cálculos!AN240</f>
        <v>0.51028972971928499</v>
      </c>
      <c r="AE456" s="156"/>
      <c r="AF456" s="170">
        <f>Cálculos!BP243</f>
        <v>0.54465561490794545</v>
      </c>
      <c r="AG456" s="156"/>
      <c r="AH456" s="170">
        <f>Cálculos!N347</f>
        <v>0</v>
      </c>
      <c r="AI456" s="156"/>
      <c r="AJ456" s="170">
        <f>Cálculos!AP457</f>
        <v>0</v>
      </c>
      <c r="AK456" s="156"/>
      <c r="AL456" s="170">
        <f>Cálculos!BR457</f>
        <v>0</v>
      </c>
      <c r="AM456" s="154"/>
      <c r="BA456" s="155"/>
      <c r="BB456" s="74">
        <v>451</v>
      </c>
      <c r="BC456" s="178">
        <f>ABS(Cálculos!L457-Cálculos!L456)</f>
        <v>2.638662239660583E-2</v>
      </c>
      <c r="BD456" s="178">
        <f>ABS(Cálculos!AN457-Cálculos!AN456)</f>
        <v>2.594538472246688E-2</v>
      </c>
      <c r="BE456" s="178">
        <f>ABS(Cálculos!BP457-Cálculos!BP456)</f>
        <v>2.4210407441803028E-2</v>
      </c>
      <c r="BF456" s="154"/>
    </row>
    <row r="457" spans="25:58" x14ac:dyDescent="0.35">
      <c r="Y457" s="155"/>
      <c r="Z457" s="74">
        <f>(Cálculos!C458-0.44)/(MAX(Cálculos!C:C)+0.12)*100</f>
        <v>61.847367556018185</v>
      </c>
      <c r="AA457" s="156"/>
      <c r="AB457" s="170">
        <f>Cálculos!L611</f>
        <v>0.48189058812033891</v>
      </c>
      <c r="AC457" s="156"/>
      <c r="AD457" s="170">
        <f>Cálculos!AN616</f>
        <v>0.50776918938800741</v>
      </c>
      <c r="AE457" s="156"/>
      <c r="AF457" s="170">
        <f>Cálculos!BP618</f>
        <v>0.54396233353910861</v>
      </c>
      <c r="AG457" s="156"/>
      <c r="AH457" s="170">
        <f>Cálculos!N348</f>
        <v>0</v>
      </c>
      <c r="AI457" s="156"/>
      <c r="AJ457" s="170">
        <f>Cálculos!AP458</f>
        <v>0</v>
      </c>
      <c r="AK457" s="156"/>
      <c r="AL457" s="170">
        <f>Cálculos!BR458</f>
        <v>0</v>
      </c>
      <c r="AM457" s="154"/>
      <c r="BA457" s="155"/>
      <c r="BB457" s="74">
        <v>452</v>
      </c>
      <c r="BC457" s="178">
        <f>ABS(Cálculos!L458-Cálculos!L457)</f>
        <v>2.5823593209458595E-2</v>
      </c>
      <c r="BD457" s="178">
        <f>ABS(Cálculos!AN458-Cálculos!AN457)</f>
        <v>2.5391567724994291E-2</v>
      </c>
      <c r="BE457" s="178">
        <f>ABS(Cálculos!BP458-Cálculos!BP457)</f>
        <v>2.3698827669443867E-2</v>
      </c>
      <c r="BF457" s="154"/>
    </row>
    <row r="458" spans="25:58" x14ac:dyDescent="0.35">
      <c r="Y458" s="155"/>
      <c r="Z458" s="74">
        <f>(Cálculos!C459-0.44)/(MAX(Cálculos!C:C)+0.12)*100</f>
        <v>61.984331342792963</v>
      </c>
      <c r="AA458" s="156"/>
      <c r="AB458" s="170">
        <f>Cálculos!L239</f>
        <v>0.4800951067358224</v>
      </c>
      <c r="AC458" s="156"/>
      <c r="AD458" s="170">
        <f>Cálculos!AN241</f>
        <v>0.50708659808507917</v>
      </c>
      <c r="AE458" s="156"/>
      <c r="AF458" s="170">
        <f>Cálculos!BP244</f>
        <v>0.54127117166342698</v>
      </c>
      <c r="AG458" s="156"/>
      <c r="AH458" s="170">
        <f>Cálculos!N349</f>
        <v>0</v>
      </c>
      <c r="AI458" s="156"/>
      <c r="AJ458" s="170">
        <f>Cálculos!AP459</f>
        <v>0</v>
      </c>
      <c r="AK458" s="156"/>
      <c r="AL458" s="170">
        <f>Cálculos!BR459</f>
        <v>0</v>
      </c>
      <c r="AM458" s="154"/>
      <c r="BA458" s="155"/>
      <c r="BB458" s="74">
        <v>453</v>
      </c>
      <c r="BC458" s="178">
        <f>ABS(Cálculos!L459-Cálculos!L458)</f>
        <v>2.5228736502054261E-2</v>
      </c>
      <c r="BD458" s="178">
        <f>ABS(Cálculos!AN459-Cálculos!AN458)</f>
        <v>2.4806333614072029E-2</v>
      </c>
      <c r="BE458" s="178">
        <f>ABS(Cálculos!BP459-Cálculos!BP458)</f>
        <v>2.3156842350489093E-2</v>
      </c>
      <c r="BF458" s="154"/>
    </row>
    <row r="459" spans="25:58" x14ac:dyDescent="0.35">
      <c r="Y459" s="155"/>
      <c r="Z459" s="74">
        <f>(Cálculos!C460-0.44)/(MAX(Cálculos!C:C)+0.12)*100</f>
        <v>62.121295129567741</v>
      </c>
      <c r="AA459" s="156"/>
      <c r="AB459" s="170">
        <f>Cálculos!L612</f>
        <v>0.47856192668375608</v>
      </c>
      <c r="AC459" s="156"/>
      <c r="AD459" s="170">
        <f>Cálculos!AN617</f>
        <v>0.5045739221841129</v>
      </c>
      <c r="AE459" s="156"/>
      <c r="AF459" s="170">
        <f>Cálculos!BP619</f>
        <v>0.54050805976596084</v>
      </c>
      <c r="AG459" s="156"/>
      <c r="AH459" s="170">
        <f>Cálculos!N350</f>
        <v>0</v>
      </c>
      <c r="AI459" s="156"/>
      <c r="AJ459" s="170">
        <f>Cálculos!AP460</f>
        <v>0</v>
      </c>
      <c r="AK459" s="156"/>
      <c r="AL459" s="170">
        <f>Cálculos!BR460</f>
        <v>0</v>
      </c>
      <c r="AM459" s="154"/>
      <c r="BA459" s="155"/>
      <c r="BB459" s="74">
        <v>454</v>
      </c>
      <c r="BC459" s="178">
        <f>ABS(Cálculos!L460-Cálculos!L459)</f>
        <v>2.5202900726753352E-2</v>
      </c>
      <c r="BD459" s="178">
        <f>ABS(Cálculos!AN460-Cálculos!AN459)</f>
        <v>2.4782465324303837E-2</v>
      </c>
      <c r="BE459" s="178">
        <f>ABS(Cálculos!BP460-Cálculos!BP459)</f>
        <v>2.315303661088608E-2</v>
      </c>
      <c r="BF459" s="154"/>
    </row>
    <row r="460" spans="25:58" x14ac:dyDescent="0.35">
      <c r="Y460" s="155"/>
      <c r="Z460" s="74">
        <f>(Cálculos!C461-0.44)/(MAX(Cálculos!C:C)+0.12)*100</f>
        <v>62.258258916342527</v>
      </c>
      <c r="AA460" s="156"/>
      <c r="AB460" s="170">
        <f>Cálculos!L240</f>
        <v>0.47677884625475969</v>
      </c>
      <c r="AC460" s="156"/>
      <c r="AD460" s="170">
        <f>Cálculos!AN242</f>
        <v>0.50390483524901553</v>
      </c>
      <c r="AE460" s="156"/>
      <c r="AF460" s="170">
        <f>Cálculos!BP245</f>
        <v>0.53790218099525944</v>
      </c>
      <c r="AG460" s="156"/>
      <c r="AH460" s="170">
        <f>Cálculos!N351</f>
        <v>0</v>
      </c>
      <c r="AI460" s="156"/>
      <c r="AJ460" s="170">
        <f>Cálculos!AP461</f>
        <v>0</v>
      </c>
      <c r="AK460" s="156"/>
      <c r="AL460" s="170">
        <f>Cálculos!BR461</f>
        <v>0</v>
      </c>
      <c r="AM460" s="154"/>
      <c r="BA460" s="155"/>
      <c r="BB460" s="74">
        <v>455</v>
      </c>
      <c r="BC460" s="178">
        <f>ABS(Cálculos!L461-Cálculos!L460)</f>
        <v>2.4575968367830825E-2</v>
      </c>
      <c r="BD460" s="178">
        <f>ABS(Cálculos!AN461-Cálculos!AN460)</f>
        <v>2.4165560146907072E-2</v>
      </c>
      <c r="BE460" s="178">
        <f>ABS(Cálculos!BP461-Cálculos!BP460)</f>
        <v>2.258023977646717E-2</v>
      </c>
      <c r="BF460" s="154"/>
    </row>
    <row r="461" spans="25:58" x14ac:dyDescent="0.35">
      <c r="Y461" s="155"/>
      <c r="Z461" s="74">
        <f>(Cálculos!C462-0.44)/(MAX(Cálculos!C:C)+0.12)*100</f>
        <v>62.395222703117291</v>
      </c>
      <c r="AA461" s="156"/>
      <c r="AB461" s="170">
        <f>Cálculos!L613</f>
        <v>0.47525625799147281</v>
      </c>
      <c r="AC461" s="156"/>
      <c r="AD461" s="170">
        <f>Cálculos!AN618</f>
        <v>0.50139982728407118</v>
      </c>
      <c r="AE461" s="156"/>
      <c r="AF461" s="170">
        <f>Cálculos!BP620</f>
        <v>0.53707047690433085</v>
      </c>
      <c r="AG461" s="156"/>
      <c r="AH461" s="170">
        <f>Cálculos!N352</f>
        <v>0</v>
      </c>
      <c r="AI461" s="156"/>
      <c r="AJ461" s="170">
        <f>Cálculos!AP462</f>
        <v>0</v>
      </c>
      <c r="AK461" s="156"/>
      <c r="AL461" s="170">
        <f>Cálculos!BR462</f>
        <v>0</v>
      </c>
      <c r="AM461" s="154"/>
      <c r="BA461" s="155"/>
      <c r="BB461" s="74">
        <v>456</v>
      </c>
      <c r="BC461" s="178">
        <f>ABS(Cálculos!L462-Cálculos!L461)</f>
        <v>2.3840691306631134E-2</v>
      </c>
      <c r="BD461" s="178">
        <f>ABS(Cálculos!AN462-Cálculos!AN461)</f>
        <v>2.344174650330455E-2</v>
      </c>
      <c r="BE461" s="178">
        <f>ABS(Cálculos!BP462-Cálculos!BP461)</f>
        <v>2.1904615915809833E-2</v>
      </c>
      <c r="BF461" s="154"/>
    </row>
    <row r="462" spans="25:58" x14ac:dyDescent="0.35">
      <c r="Y462" s="155"/>
      <c r="Z462" s="74">
        <f>(Cálculos!C463-0.44)/(MAX(Cálculos!C:C)+0.12)*100</f>
        <v>62.532186489892069</v>
      </c>
      <c r="AA462" s="156"/>
      <c r="AB462" s="170">
        <f>Cálculos!L241</f>
        <v>0.47348549419660751</v>
      </c>
      <c r="AC462" s="156"/>
      <c r="AD462" s="170">
        <f>Cálculos!AN243</f>
        <v>0.50074429416084121</v>
      </c>
      <c r="AE462" s="156"/>
      <c r="AF462" s="170">
        <f>Cálculos!BP246</f>
        <v>0.53454864077754927</v>
      </c>
      <c r="AG462" s="156"/>
      <c r="AH462" s="170">
        <f>Cálculos!N354</f>
        <v>0</v>
      </c>
      <c r="AI462" s="156"/>
      <c r="AJ462" s="170">
        <f>Cálculos!AP463</f>
        <v>0</v>
      </c>
      <c r="AK462" s="156"/>
      <c r="AL462" s="170">
        <f>Cálculos!BR463</f>
        <v>0</v>
      </c>
      <c r="AM462" s="154"/>
      <c r="BA462" s="155"/>
      <c r="BB462" s="74">
        <v>457</v>
      </c>
      <c r="BC462" s="178">
        <f>ABS(Cálculos!L463-Cálculos!L462)</f>
        <v>2.3984691782862999E-2</v>
      </c>
      <c r="BD462" s="178">
        <f>ABS(Cálculos!AN463-Cálculos!AN462)</f>
        <v>2.3585390555626251E-2</v>
      </c>
      <c r="BE462" s="178">
        <f>ABS(Cálculos!BP463-Cálculos!BP462)</f>
        <v>2.2060751528066858E-2</v>
      </c>
      <c r="BF462" s="154"/>
    </row>
    <row r="463" spans="25:58" x14ac:dyDescent="0.35">
      <c r="Y463" s="155"/>
      <c r="Z463" s="74">
        <f>(Cálculos!C464-0.44)/(MAX(Cálculos!C:C)+0.12)*100</f>
        <v>62.669150276666855</v>
      </c>
      <c r="AA463" s="156"/>
      <c r="AB463" s="170">
        <f>Cálculos!L614</f>
        <v>0.47197342322080926</v>
      </c>
      <c r="AC463" s="156"/>
      <c r="AD463" s="170">
        <f>Cálculos!AN619</f>
        <v>0.4982467503979654</v>
      </c>
      <c r="AE463" s="156"/>
      <c r="AF463" s="170">
        <f>Cálculos!BP621</f>
        <v>0.53364945358382754</v>
      </c>
      <c r="AG463" s="156"/>
      <c r="AH463" s="170">
        <f>Cálculos!N358</f>
        <v>0</v>
      </c>
      <c r="AI463" s="156"/>
      <c r="AJ463" s="170">
        <f>Cálculos!AP464</f>
        <v>0</v>
      </c>
      <c r="AK463" s="156"/>
      <c r="AL463" s="170">
        <f>Cálculos!BR464</f>
        <v>0</v>
      </c>
      <c r="AM463" s="154"/>
      <c r="BA463" s="155"/>
      <c r="BB463" s="74">
        <v>458</v>
      </c>
      <c r="BC463" s="178">
        <f>ABS(Cálculos!L464-Cálculos!L463)</f>
        <v>2.3729042154374103E-2</v>
      </c>
      <c r="BD463" s="178">
        <f>ABS(Cálculos!AN464-Cálculos!AN463)</f>
        <v>2.3334741706886986E-2</v>
      </c>
      <c r="BE463" s="178">
        <f>ABS(Cálculos!BP464-Cálculos!BP463)</f>
        <v>2.1838562163158493E-2</v>
      </c>
      <c r="BF463" s="154"/>
    </row>
    <row r="464" spans="25:58" x14ac:dyDescent="0.35">
      <c r="Y464" s="155"/>
      <c r="Z464" s="74">
        <f>(Cálculos!C465-0.44)/(MAX(Cálculos!C:C)+0.12)*100</f>
        <v>62.806114063441633</v>
      </c>
      <c r="AA464" s="156"/>
      <c r="AB464" s="170">
        <f>Cálculos!L658</f>
        <v>0.47133726385079255</v>
      </c>
      <c r="AC464" s="156"/>
      <c r="AD464" s="170">
        <f>Cálculos!AN385</f>
        <v>0.49761807408729242</v>
      </c>
      <c r="AE464" s="156"/>
      <c r="AF464" s="170">
        <f>Cálculos!BP247</f>
        <v>0.53121044967094888</v>
      </c>
      <c r="AG464" s="156"/>
      <c r="AH464" s="170">
        <f>Cálculos!N360</f>
        <v>0</v>
      </c>
      <c r="AI464" s="156"/>
      <c r="AJ464" s="170">
        <f>Cálculos!AP465</f>
        <v>0</v>
      </c>
      <c r="AK464" s="156"/>
      <c r="AL464" s="170">
        <f>Cálculos!BR465</f>
        <v>0</v>
      </c>
      <c r="AM464" s="154"/>
      <c r="BA464" s="155"/>
      <c r="BB464" s="74">
        <v>459</v>
      </c>
      <c r="BC464" s="178">
        <f>ABS(Cálculos!L465-Cálculos!L464)</f>
        <v>1.6877169547933502E-2</v>
      </c>
      <c r="BD464" s="178">
        <f>ABS(Cálculos!AN465-Cálculos!AN464)</f>
        <v>1.645662207053622E-2</v>
      </c>
      <c r="BE464" s="178">
        <f>ABS(Cálculos!BP465-Cálculos!BP464)</f>
        <v>1.4894318607308721E-2</v>
      </c>
      <c r="BF464" s="154"/>
    </row>
    <row r="465" spans="25:58" x14ac:dyDescent="0.35">
      <c r="Y465" s="155"/>
      <c r="Z465" s="74">
        <f>(Cálculos!C466-0.44)/(MAX(Cálculos!C:C)+0.12)*100</f>
        <v>62.943077850216397</v>
      </c>
      <c r="AA465" s="156"/>
      <c r="AB465" s="170">
        <f>Cálculos!L242</f>
        <v>0.47021489098285374</v>
      </c>
      <c r="AC465" s="156"/>
      <c r="AD465" s="170">
        <f>Cálculos!AN244</f>
        <v>0.4976046768443666</v>
      </c>
      <c r="AE465" s="156"/>
      <c r="AF465" s="170">
        <f>Cálculos!BP383</f>
        <v>0.5310103032166279</v>
      </c>
      <c r="AG465" s="156"/>
      <c r="AH465" s="170">
        <f>Cálculos!N361</f>
        <v>0</v>
      </c>
      <c r="AI465" s="156"/>
      <c r="AJ465" s="170">
        <f>Cálculos!AP466</f>
        <v>0</v>
      </c>
      <c r="AK465" s="156"/>
      <c r="AL465" s="170">
        <f>Cálculos!BR466</f>
        <v>0</v>
      </c>
      <c r="AM465" s="154"/>
      <c r="BA465" s="155"/>
      <c r="BB465" s="74">
        <v>460</v>
      </c>
      <c r="BC465" s="178">
        <f>ABS(Cálculos!L466-Cálculos!L465)</f>
        <v>1.0394938954049193E-2</v>
      </c>
      <c r="BD465" s="178">
        <f>ABS(Cálculos!AN466-Cálculos!AN465)</f>
        <v>1.0162123474406037E-2</v>
      </c>
      <c r="BE465" s="178">
        <f>ABS(Cálculos!BP466-Cálculos!BP465)</f>
        <v>9.1766242409292431E-3</v>
      </c>
      <c r="BF465" s="154"/>
    </row>
    <row r="466" spans="25:58" x14ac:dyDescent="0.35">
      <c r="Y466" s="155"/>
      <c r="Z466" s="74">
        <f>(Cálculos!C467-0.44)/(MAX(Cálculos!C:C)+0.12)*100</f>
        <v>63.080041636991183</v>
      </c>
      <c r="AA466" s="156"/>
      <c r="AB466" s="170">
        <f>Cálculos!L615</f>
        <v>0.46871326464631191</v>
      </c>
      <c r="AC466" s="156"/>
      <c r="AD466" s="170">
        <f>Cálculos!AN620</f>
        <v>0.49511455242781255</v>
      </c>
      <c r="AE466" s="156"/>
      <c r="AF466" s="170">
        <f>Cálculos!BP622</f>
        <v>0.5302449511191063</v>
      </c>
      <c r="AG466" s="156"/>
      <c r="AH466" s="170">
        <f>Cálculos!N363</f>
        <v>0</v>
      </c>
      <c r="AI466" s="156"/>
      <c r="AJ466" s="170">
        <f>Cálculos!AP467</f>
        <v>0</v>
      </c>
      <c r="AK466" s="156"/>
      <c r="AL466" s="170">
        <f>Cálculos!BR467</f>
        <v>0</v>
      </c>
      <c r="AM466" s="154"/>
      <c r="BA466" s="155"/>
      <c r="BB466" s="74">
        <v>461</v>
      </c>
      <c r="BC466" s="178">
        <f>ABS(Cálculos!L467-Cálculos!L466)</f>
        <v>9.1376433770034016E-3</v>
      </c>
      <c r="BD466" s="178">
        <f>ABS(Cálculos!AN467-Cálculos!AN466)</f>
        <v>8.9416737114220712E-3</v>
      </c>
      <c r="BE466" s="178">
        <f>ABS(Cálculos!BP467-Cálculos!BP466)</f>
        <v>8.079681095492619E-3</v>
      </c>
      <c r="BF466" s="154"/>
    </row>
    <row r="467" spans="25:58" x14ac:dyDescent="0.35">
      <c r="Y467" s="155"/>
      <c r="Z467" s="74">
        <f>(Cálculos!C468-0.44)/(MAX(Cálculos!C:C)+0.12)*100</f>
        <v>63.217005423765961</v>
      </c>
      <c r="AA467" s="156"/>
      <c r="AB467" s="170">
        <f>Cálculos!L243</f>
        <v>0.46696687923497437</v>
      </c>
      <c r="AC467" s="156"/>
      <c r="AD467" s="170">
        <f>Cálculos!AN245</f>
        <v>0.4944858330604604</v>
      </c>
      <c r="AE467" s="156"/>
      <c r="AF467" s="170">
        <f>Cálculos!BP24</f>
        <v>0.52807684642283326</v>
      </c>
      <c r="AG467" s="156"/>
      <c r="AH467" s="170">
        <f>Cálculos!N364</f>
        <v>0</v>
      </c>
      <c r="AI467" s="156"/>
      <c r="AJ467" s="170">
        <f>Cálculos!AP468</f>
        <v>0</v>
      </c>
      <c r="AK467" s="156"/>
      <c r="AL467" s="170">
        <f>Cálculos!BR468</f>
        <v>0</v>
      </c>
      <c r="AM467" s="154"/>
      <c r="BA467" s="155"/>
      <c r="BB467" s="74">
        <v>462</v>
      </c>
      <c r="BC467" s="178">
        <f>ABS(Cálculos!L468-Cálculos!L467)</f>
        <v>1.9497979537970611E-2</v>
      </c>
      <c r="BD467" s="178">
        <f>ABS(Cálculos!AN468-Cálculos!AN467)</f>
        <v>1.9267121945157006E-2</v>
      </c>
      <c r="BE467" s="178">
        <f>ABS(Cálculos!BP468-Cálculos!BP467)</f>
        <v>1.8835817715254999E-2</v>
      </c>
      <c r="BF467" s="154"/>
    </row>
    <row r="468" spans="25:58" x14ac:dyDescent="0.35">
      <c r="Y468" s="155"/>
      <c r="Z468" s="74">
        <f>(Cálculos!C469-0.44)/(MAX(Cálculos!C:C)+0.12)*100</f>
        <v>63.353969210540725</v>
      </c>
      <c r="AA468" s="156"/>
      <c r="AB468" s="170">
        <f>Cálculos!L385</f>
        <v>0.4658841367201636</v>
      </c>
      <c r="AC468" s="156"/>
      <c r="AD468" s="170">
        <f>Cálculos!AN621</f>
        <v>0.49200307868230381</v>
      </c>
      <c r="AE468" s="156"/>
      <c r="AF468" s="170">
        <f>Cálculos!BP248</f>
        <v>0.52788757932979635</v>
      </c>
      <c r="AG468" s="156"/>
      <c r="AH468" s="170">
        <f>Cálculos!N371</f>
        <v>0</v>
      </c>
      <c r="AI468" s="156"/>
      <c r="AJ468" s="170">
        <f>Cálculos!AP469</f>
        <v>0</v>
      </c>
      <c r="AK468" s="156"/>
      <c r="AL468" s="170">
        <f>Cálculos!BR469</f>
        <v>0</v>
      </c>
      <c r="AM468" s="154"/>
      <c r="BA468" s="155"/>
      <c r="BB468" s="74">
        <v>463</v>
      </c>
      <c r="BC468" s="178">
        <f>ABS(Cálculos!L469-Cálculos!L468)</f>
        <v>2.7462923907687564E-2</v>
      </c>
      <c r="BD468" s="178">
        <f>ABS(Cálculos!AN469-Cálculos!AN468)</f>
        <v>2.7117674482648457E-2</v>
      </c>
      <c r="BE468" s="178">
        <f>ABS(Cálculos!BP469-Cálculos!BP468)</f>
        <v>2.6338644151172375E-2</v>
      </c>
      <c r="BF468" s="154"/>
    </row>
    <row r="469" spans="25:58" x14ac:dyDescent="0.35">
      <c r="Y469" s="155"/>
      <c r="Z469" s="74">
        <f>(Cálculos!C470-0.44)/(MAX(Cálculos!C:C)+0.12)*100</f>
        <v>63.490932997315511</v>
      </c>
      <c r="AA469" s="156"/>
      <c r="AB469" s="170">
        <f>Cálculos!L616</f>
        <v>0.46547562563204575</v>
      </c>
      <c r="AC469" s="156"/>
      <c r="AD469" s="170">
        <f>Cálculos!AN246</f>
        <v>0.49138762373366301</v>
      </c>
      <c r="AE469" s="156"/>
      <c r="AF469" s="170">
        <f>Cálculos!BP623</f>
        <v>0.52685692386726246</v>
      </c>
      <c r="AG469" s="156"/>
      <c r="AH469" s="170">
        <f>Cálculos!N373</f>
        <v>0</v>
      </c>
      <c r="AI469" s="156"/>
      <c r="AJ469" s="170">
        <f>Cálculos!AP470</f>
        <v>0</v>
      </c>
      <c r="AK469" s="156"/>
      <c r="AL469" s="170">
        <f>Cálculos!BR470</f>
        <v>0</v>
      </c>
      <c r="AM469" s="154"/>
      <c r="BA469" s="155"/>
      <c r="BB469" s="74">
        <v>464</v>
      </c>
      <c r="BC469" s="178">
        <f>ABS(Cálculos!L470-Cálculos!L469)</f>
        <v>2.3536718614501684E-2</v>
      </c>
      <c r="BD469" s="178">
        <f>ABS(Cálculos!AN470-Cálculos!AN469)</f>
        <v>2.3153586835272799E-2</v>
      </c>
      <c r="BE469" s="178">
        <f>ABS(Cálculos!BP470-Cálculos!BP469)</f>
        <v>2.1750385399110561E-2</v>
      </c>
      <c r="BF469" s="154"/>
    </row>
    <row r="470" spans="25:58" x14ac:dyDescent="0.35">
      <c r="Y470" s="155"/>
      <c r="Z470" s="74">
        <f>(Cálculos!C471-0.44)/(MAX(Cálculos!C:C)+0.12)*100</f>
        <v>63.627896784090289</v>
      </c>
      <c r="AA470" s="156"/>
      <c r="AB470" s="170">
        <f>Cálculos!L244</f>
        <v>0.46374130334068059</v>
      </c>
      <c r="AC470" s="156"/>
      <c r="AD470" s="170">
        <f>Cálculos!AN622</f>
        <v>0.4889121869074311</v>
      </c>
      <c r="AE470" s="156"/>
      <c r="AF470" s="170">
        <f>Cálculos!BP249</f>
        <v>0.52458001342689309</v>
      </c>
      <c r="AG470" s="156"/>
      <c r="AH470" s="170">
        <f>Cálculos!N375</f>
        <v>0</v>
      </c>
      <c r="AI470" s="156"/>
      <c r="AJ470" s="170">
        <f>Cálculos!AP471</f>
        <v>0</v>
      </c>
      <c r="AK470" s="156"/>
      <c r="AL470" s="170">
        <f>Cálculos!BR471</f>
        <v>0</v>
      </c>
      <c r="AM470" s="154"/>
      <c r="BA470" s="155"/>
      <c r="BB470" s="74">
        <v>465</v>
      </c>
      <c r="BC470" s="178">
        <f>ABS(Cálculos!L471-Cálculos!L470)</f>
        <v>2.3807939947683598E-2</v>
      </c>
      <c r="BD470" s="178">
        <f>ABS(Cálculos!AN471-Cálculos!AN470)</f>
        <v>2.3422648272169777E-2</v>
      </c>
      <c r="BE470" s="178">
        <f>ABS(Cálculos!BP471-Cálculos!BP470)</f>
        <v>2.202546857130705E-2</v>
      </c>
      <c r="BF470" s="154"/>
    </row>
    <row r="471" spans="25:58" x14ac:dyDescent="0.35">
      <c r="Y471" s="155"/>
      <c r="Z471" s="74">
        <f>(Cálculos!C472-0.44)/(MAX(Cálculos!C:C)+0.12)*100</f>
        <v>63.764860570865068</v>
      </c>
      <c r="AA471" s="156"/>
      <c r="AB471" s="170">
        <f>Cálculos!L617</f>
        <v>0.46226035062404353</v>
      </c>
      <c r="AC471" s="156"/>
      <c r="AD471" s="170">
        <f>Cálculos!AN247</f>
        <v>0.48830989935207608</v>
      </c>
      <c r="AE471" s="156"/>
      <c r="AF471" s="170">
        <f>Cálculos!BP624</f>
        <v>0.52348533053375523</v>
      </c>
      <c r="AG471" s="156"/>
      <c r="AH471" s="170">
        <f>Cálculos!N380</f>
        <v>0</v>
      </c>
      <c r="AI471" s="156"/>
      <c r="AJ471" s="170">
        <f>Cálculos!AP472</f>
        <v>0</v>
      </c>
      <c r="AK471" s="156"/>
      <c r="AL471" s="170">
        <f>Cálculos!BR472</f>
        <v>0</v>
      </c>
      <c r="AM471" s="154"/>
      <c r="BA471" s="155"/>
      <c r="BB471" s="74">
        <v>466</v>
      </c>
      <c r="BC471" s="178">
        <f>ABS(Cálculos!L472-Cálculos!L471)</f>
        <v>2.3237425028131087E-2</v>
      </c>
      <c r="BD471" s="178">
        <f>ABS(Cálculos!AN472-Cálculos!AN471)</f>
        <v>2.2861268117099875E-2</v>
      </c>
      <c r="BE471" s="178">
        <f>ABS(Cálculos!BP472-Cálculos!BP471)</f>
        <v>2.1503911823721245E-2</v>
      </c>
      <c r="BF471" s="154"/>
    </row>
    <row r="472" spans="25:58" x14ac:dyDescent="0.35">
      <c r="Y472" s="155"/>
      <c r="Z472" s="74">
        <f>(Cálculos!C473-0.44)/(MAX(Cálculos!C:C)+0.12)*100</f>
        <v>63.901824357639839</v>
      </c>
      <c r="AA472" s="156"/>
      <c r="AB472" s="170">
        <f>Cálculos!L245</f>
        <v>0.46053800816339763</v>
      </c>
      <c r="AC472" s="156"/>
      <c r="AD472" s="170">
        <f>Cálculos!AN22</f>
        <v>0.48805200462634613</v>
      </c>
      <c r="AE472" s="156"/>
      <c r="AF472" s="170">
        <f>Cálculos!BP25</f>
        <v>0.52347158341725475</v>
      </c>
      <c r="AG472" s="156"/>
      <c r="AH472" s="170">
        <f>Cálculos!N384</f>
        <v>0</v>
      </c>
      <c r="AI472" s="156"/>
      <c r="AJ472" s="170">
        <f>Cálculos!AP473</f>
        <v>0</v>
      </c>
      <c r="AK472" s="156"/>
      <c r="AL472" s="170">
        <f>Cálculos!BR473</f>
        <v>0</v>
      </c>
      <c r="AM472" s="154"/>
      <c r="BA472" s="155"/>
      <c r="BB472" s="74">
        <v>467</v>
      </c>
      <c r="BC472" s="178">
        <f>ABS(Cálculos!L473-Cálculos!L472)</f>
        <v>2.3052127311687931E-2</v>
      </c>
      <c r="BD472" s="178">
        <f>ABS(Cálculos!AN473-Cálculos!AN472)</f>
        <v>2.2679918513282882E-2</v>
      </c>
      <c r="BE472" s="178">
        <f>ABS(Cálculos!BP473-Cálculos!BP472)</f>
        <v>2.134662198148396E-2</v>
      </c>
      <c r="BF472" s="154"/>
    </row>
    <row r="473" spans="25:58" x14ac:dyDescent="0.35">
      <c r="Y473" s="155"/>
      <c r="Z473" s="74">
        <f>(Cálculos!C474-0.44)/(MAX(Cálculos!C:C)+0.12)*100</f>
        <v>64.03878814441461</v>
      </c>
      <c r="AA473" s="156"/>
      <c r="AB473" s="170">
        <f>Cálculos!L618</f>
        <v>0.45906728514283041</v>
      </c>
      <c r="AC473" s="156"/>
      <c r="AD473" s="170">
        <f>Cálculos!AN623</f>
        <v>0.48584173488934468</v>
      </c>
      <c r="AE473" s="156"/>
      <c r="AF473" s="170">
        <f>Cálculos!BP250</f>
        <v>0.52128775501356139</v>
      </c>
      <c r="AG473" s="156"/>
      <c r="AH473" s="170">
        <f>Cálculos!N385</f>
        <v>0</v>
      </c>
      <c r="AI473" s="156"/>
      <c r="AJ473" s="170">
        <f>Cálculos!AP474</f>
        <v>0</v>
      </c>
      <c r="AK473" s="156"/>
      <c r="AL473" s="170">
        <f>Cálculos!BR474</f>
        <v>0</v>
      </c>
      <c r="AM473" s="154"/>
      <c r="BA473" s="155"/>
      <c r="BB473" s="74">
        <v>468</v>
      </c>
      <c r="BC473" s="178">
        <f>ABS(Cálculos!L474-Cálculos!L473)</f>
        <v>1.2759060509699438E-2</v>
      </c>
      <c r="BD473" s="178">
        <f>ABS(Cálculos!AN474-Cálculos!AN473)</f>
        <v>1.2465317884334581E-2</v>
      </c>
      <c r="BE473" s="178">
        <f>ABS(Cálculos!BP474-Cálculos!BP473)</f>
        <v>1.1379111852689805E-2</v>
      </c>
      <c r="BF473" s="154"/>
    </row>
    <row r="474" spans="25:58" x14ac:dyDescent="0.35">
      <c r="Y474" s="155"/>
      <c r="Z474" s="74">
        <f>(Cálculos!C475-0.44)/(MAX(Cálculos!C:C)+0.12)*100</f>
        <v>64.175751931189396</v>
      </c>
      <c r="AA474" s="156"/>
      <c r="AB474" s="170">
        <f>Cálculos!L246</f>
        <v>0.45735683976902208</v>
      </c>
      <c r="AC474" s="156"/>
      <c r="AD474" s="170">
        <f>Cálculos!AN248</f>
        <v>0.48525251967902616</v>
      </c>
      <c r="AE474" s="156"/>
      <c r="AF474" s="170">
        <f>Cálculos!BP625</f>
        <v>0.52013015585947819</v>
      </c>
      <c r="AG474" s="156"/>
      <c r="AH474" s="170">
        <f>Cálculos!N393</f>
        <v>0</v>
      </c>
      <c r="AI474" s="156"/>
      <c r="AJ474" s="170">
        <f>Cálculos!AP475</f>
        <v>0</v>
      </c>
      <c r="AK474" s="156"/>
      <c r="AL474" s="170">
        <f>Cálculos!BR475</f>
        <v>0</v>
      </c>
      <c r="AM474" s="154"/>
      <c r="BA474" s="155"/>
      <c r="BB474" s="74">
        <v>469</v>
      </c>
      <c r="BC474" s="178">
        <f>ABS(Cálculos!L475-Cálculos!L474)</f>
        <v>9.1894399340211042E-3</v>
      </c>
      <c r="BD474" s="178">
        <f>ABS(Cálculos!AN475-Cálculos!AN474)</f>
        <v>8.9956794202683543E-3</v>
      </c>
      <c r="BE474" s="178">
        <f>ABS(Cálculos!BP475-Cálculos!BP474)</f>
        <v>8.2215161821652671E-3</v>
      </c>
      <c r="BF474" s="154"/>
    </row>
    <row r="475" spans="25:58" x14ac:dyDescent="0.35">
      <c r="Y475" s="155"/>
      <c r="Z475" s="74">
        <f>(Cálculos!C476-0.44)/(MAX(Cálculos!C:C)+0.12)*100</f>
        <v>64.312715717964181</v>
      </c>
      <c r="AA475" s="156"/>
      <c r="AB475" s="170">
        <f>Cálculos!L619</f>
        <v>0.45589627577599873</v>
      </c>
      <c r="AC475" s="156"/>
      <c r="AD475" s="170">
        <f>Cálculos!AN624</f>
        <v>0.48279158188379229</v>
      </c>
      <c r="AE475" s="156"/>
      <c r="AF475" s="170">
        <f>Cálculos!BP251</f>
        <v>0.51801077561313136</v>
      </c>
      <c r="AG475" s="156"/>
      <c r="AH475" s="170">
        <f>Cálculos!N395</f>
        <v>0</v>
      </c>
      <c r="AI475" s="156"/>
      <c r="AJ475" s="170">
        <f>Cálculos!AP476</f>
        <v>0</v>
      </c>
      <c r="AK475" s="156"/>
      <c r="AL475" s="170">
        <f>Cálculos!BR476</f>
        <v>0</v>
      </c>
      <c r="AM475" s="154"/>
      <c r="BA475" s="155"/>
      <c r="BB475" s="74">
        <v>470</v>
      </c>
      <c r="BC475" s="178">
        <f>ABS(Cálculos!L476-Cálculos!L475)</f>
        <v>8.4775970389063815E-3</v>
      </c>
      <c r="BD475" s="178">
        <f>ABS(Cálculos!AN476-Cálculos!AN475)</f>
        <v>8.3042378861981625E-3</v>
      </c>
      <c r="BE475" s="178">
        <f>ABS(Cálculos!BP476-Cálculos!BP475)</f>
        <v>7.6031211756235617E-3</v>
      </c>
      <c r="BF475" s="154"/>
    </row>
    <row r="476" spans="25:58" x14ac:dyDescent="0.35">
      <c r="Y476" s="155"/>
      <c r="Z476" s="74">
        <f>(Cálculos!C477-0.44)/(MAX(Cálculos!C:C)+0.12)*100</f>
        <v>64.449679504738938</v>
      </c>
      <c r="AA476" s="156"/>
      <c r="AB476" s="170">
        <f>Cálculos!L247</f>
        <v>0.45419764531112256</v>
      </c>
      <c r="AC476" s="156"/>
      <c r="AD476" s="170">
        <f>Cálculos!AN249</f>
        <v>0.48221534684618805</v>
      </c>
      <c r="AE476" s="156"/>
      <c r="AF476" s="170">
        <f>Cálculos!BP626</f>
        <v>0.51679131564211944</v>
      </c>
      <c r="AG476" s="156"/>
      <c r="AH476" s="170">
        <f>Cálculos!N396</f>
        <v>0</v>
      </c>
      <c r="AI476" s="156"/>
      <c r="AJ476" s="170">
        <f>Cálculos!AP477</f>
        <v>0</v>
      </c>
      <c r="AK476" s="156"/>
      <c r="AL476" s="170">
        <f>Cálculos!BR477</f>
        <v>0</v>
      </c>
      <c r="AM476" s="154"/>
      <c r="BA476" s="155"/>
      <c r="BB476" s="74">
        <v>471</v>
      </c>
      <c r="BC476" s="178">
        <f>ABS(Cálculos!L477-Cálculos!L476)</f>
        <v>8.2982908965980595E-3</v>
      </c>
      <c r="BD476" s="178">
        <f>ABS(Cálculos!AN477-Cálculos!AN476)</f>
        <v>8.130485318660563E-3</v>
      </c>
      <c r="BE476" s="178">
        <f>ABS(Cálculos!BP477-Cálculos!BP476)</f>
        <v>7.4575465687276576E-3</v>
      </c>
      <c r="BF476" s="154"/>
    </row>
    <row r="477" spans="25:58" x14ac:dyDescent="0.35">
      <c r="Y477" s="155"/>
      <c r="Z477" s="74">
        <f>(Cálculos!C478-0.44)/(MAX(Cálculos!C:C)+0.12)*100</f>
        <v>64.586643291513724</v>
      </c>
      <c r="AA477" s="156"/>
      <c r="AB477" s="170">
        <f>Cálculos!L381</f>
        <v>0.45410216114701579</v>
      </c>
      <c r="AC477" s="156"/>
      <c r="AD477" s="170">
        <f>Cálculos!AN658</f>
        <v>0.48196365472964431</v>
      </c>
      <c r="AE477" s="156"/>
      <c r="AF477" s="170">
        <f>Cálculos!BP252</f>
        <v>0.51475033432517048</v>
      </c>
      <c r="AG477" s="156"/>
      <c r="AH477" s="170">
        <f>Cálculos!N398</f>
        <v>0</v>
      </c>
      <c r="AI477" s="156"/>
      <c r="AJ477" s="170">
        <f>Cálculos!AP478</f>
        <v>0</v>
      </c>
      <c r="AK477" s="156"/>
      <c r="AL477" s="170">
        <f>Cálculos!BR478</f>
        <v>0</v>
      </c>
      <c r="AM477" s="154"/>
      <c r="BA477" s="155"/>
      <c r="BB477" s="74">
        <v>472</v>
      </c>
      <c r="BC477" s="178">
        <f>ABS(Cálculos!L478-Cálculos!L477)</f>
        <v>8.2184833549852065E-3</v>
      </c>
      <c r="BD477" s="178">
        <f>ABS(Cálculos!AN478-Cálculos!AN477)</f>
        <v>8.0534578880604446E-3</v>
      </c>
      <c r="BE477" s="178">
        <f>ABS(Cálculos!BP478-Cálculos!BP477)</f>
        <v>7.4002439534246456E-3</v>
      </c>
      <c r="BF477" s="154"/>
    </row>
    <row r="478" spans="25:58" x14ac:dyDescent="0.35">
      <c r="Y478" s="155"/>
      <c r="Z478" s="74">
        <f>(Cálculos!C479-0.44)/(MAX(Cálculos!C:C)+0.12)*100</f>
        <v>64.723607078288509</v>
      </c>
      <c r="AA478" s="156"/>
      <c r="AB478" s="170">
        <f>Cálculos!L293</f>
        <v>0.45362476609075841</v>
      </c>
      <c r="AC478" s="156"/>
      <c r="AD478" s="170">
        <f>Cálculos!AN625</f>
        <v>0.47976159149537506</v>
      </c>
      <c r="AE478" s="156"/>
      <c r="AF478" s="170">
        <f>Cálculos!BP627</f>
        <v>0.513468831584868</v>
      </c>
      <c r="AG478" s="156"/>
      <c r="AH478" s="170">
        <f>Cálculos!N399</f>
        <v>0</v>
      </c>
      <c r="AI478" s="156"/>
      <c r="AJ478" s="170">
        <f>Cálculos!AP479</f>
        <v>0</v>
      </c>
      <c r="AK478" s="156"/>
      <c r="AL478" s="170">
        <f>Cálculos!BR479</f>
        <v>0</v>
      </c>
      <c r="AM478" s="154"/>
      <c r="BA478" s="155"/>
      <c r="BB478" s="74">
        <v>473</v>
      </c>
      <c r="BC478" s="178">
        <f>ABS(Cálculos!L479-Cálculos!L478)</f>
        <v>8.1575263178252921E-3</v>
      </c>
      <c r="BD478" s="178">
        <f>ABS(Cálculos!AN479-Cálculos!AN478)</f>
        <v>7.994747977186023E-3</v>
      </c>
      <c r="BE478" s="178">
        <f>ABS(Cálculos!BP479-Cálculos!BP478)</f>
        <v>7.3594748977121593E-3</v>
      </c>
      <c r="BF478" s="154"/>
    </row>
    <row r="479" spans="25:58" x14ac:dyDescent="0.35">
      <c r="Y479" s="155"/>
      <c r="Z479" s="74">
        <f>(Cálculos!C480-0.44)/(MAX(Cálculos!C:C)+0.12)*100</f>
        <v>64.860570865063266</v>
      </c>
      <c r="AA479" s="156"/>
      <c r="AB479" s="170">
        <f>Cálculos!L620</f>
        <v>0.45274717017083771</v>
      </c>
      <c r="AC479" s="156"/>
      <c r="AD479" s="170">
        <f>Cálculos!AN250</f>
        <v>0.47919824627750535</v>
      </c>
      <c r="AE479" s="156"/>
      <c r="AF479" s="170">
        <f>Cálculos!BP253</f>
        <v>0.51150512808736004</v>
      </c>
      <c r="AG479" s="156"/>
      <c r="AH479" s="170">
        <f>Cálculos!N400</f>
        <v>0</v>
      </c>
      <c r="AI479" s="156"/>
      <c r="AJ479" s="170">
        <f>Cálculos!AP480</f>
        <v>0</v>
      </c>
      <c r="AK479" s="156"/>
      <c r="AL479" s="170">
        <f>Cálculos!BR480</f>
        <v>0</v>
      </c>
      <c r="AM479" s="154"/>
      <c r="BA479" s="155"/>
      <c r="BB479" s="74">
        <v>474</v>
      </c>
      <c r="BC479" s="178">
        <f>ABS(Cálculos!L480-Cálculos!L479)</f>
        <v>8.1003982574219258E-3</v>
      </c>
      <c r="BD479" s="178">
        <f>ABS(Cálculos!AN480-Cálculos!AN479)</f>
        <v>7.9397510012915173E-3</v>
      </c>
      <c r="BE479" s="178">
        <f>ABS(Cálculos!BP480-Cálculos!BP479)</f>
        <v>7.3218732780206963E-3</v>
      </c>
      <c r="BF479" s="154"/>
    </row>
    <row r="480" spans="25:58" x14ac:dyDescent="0.35">
      <c r="Y480" s="155"/>
      <c r="Z480" s="74">
        <f>(Cálculos!C481-0.44)/(MAX(Cálculos!C:C)+0.12)*100</f>
        <v>64.997534651838052</v>
      </c>
      <c r="AA480" s="156"/>
      <c r="AB480" s="170">
        <f>Cálculos!L248</f>
        <v>0.45106027300359408</v>
      </c>
      <c r="AC480" s="156"/>
      <c r="AD480" s="170">
        <f>Cálculos!AN626</f>
        <v>0.47675161913461056</v>
      </c>
      <c r="AE480" s="156"/>
      <c r="AF480" s="170">
        <f>Cálculos!BP384</f>
        <v>0.5107631450170711</v>
      </c>
      <c r="AG480" s="156"/>
      <c r="AH480" s="170">
        <f>Cálculos!N404</f>
        <v>0</v>
      </c>
      <c r="AI480" s="156"/>
      <c r="AJ480" s="170">
        <f>Cálculos!AP481</f>
        <v>0</v>
      </c>
      <c r="AK480" s="156"/>
      <c r="AL480" s="170">
        <f>Cálculos!BR481</f>
        <v>0</v>
      </c>
      <c r="AM480" s="154"/>
      <c r="BA480" s="155"/>
      <c r="BB480" s="74">
        <v>475</v>
      </c>
      <c r="BC480" s="178">
        <f>ABS(Cálculos!L481-Cálculos!L480)</f>
        <v>8.0442994747225161E-3</v>
      </c>
      <c r="BD480" s="178">
        <f>ABS(Cálculos!AN481-Cálculos!AN480)</f>
        <v>7.885750227656585E-3</v>
      </c>
      <c r="BE480" s="178">
        <f>ABS(Cálculos!BP481-Cálculos!BP480)</f>
        <v>7.2850255993126556E-3</v>
      </c>
      <c r="BF480" s="154"/>
    </row>
    <row r="481" spans="25:58" x14ac:dyDescent="0.35">
      <c r="Y481" s="155"/>
      <c r="Z481" s="74">
        <f>(Cálculos!C482-0.44)/(MAX(Cálculos!C:C)+0.12)*100</f>
        <v>65.134498438612837</v>
      </c>
      <c r="AA481" s="156"/>
      <c r="AB481" s="170">
        <f>Cálculos!L621</f>
        <v>0.44961981702701354</v>
      </c>
      <c r="AC481" s="156"/>
      <c r="AD481" s="170">
        <f>Cálculos!AN251</f>
        <v>0.4762010806400514</v>
      </c>
      <c r="AE481" s="156"/>
      <c r="AF481" s="170">
        <f>Cálculos!BP628</f>
        <v>0.51016271307624528</v>
      </c>
      <c r="AG481" s="156"/>
      <c r="AH481" s="170">
        <f>Cálculos!N407</f>
        <v>0</v>
      </c>
      <c r="AI481" s="156"/>
      <c r="AJ481" s="170">
        <f>Cálculos!AP482</f>
        <v>0</v>
      </c>
      <c r="AK481" s="156"/>
      <c r="AL481" s="170">
        <f>Cálculos!BR482</f>
        <v>0</v>
      </c>
      <c r="AM481" s="154"/>
      <c r="BA481" s="155"/>
      <c r="BB481" s="74">
        <v>476</v>
      </c>
      <c r="BC481" s="178">
        <f>ABS(Cálculos!L482-Cálculos!L481)</f>
        <v>7.9887063900676569E-3</v>
      </c>
      <c r="BD481" s="178">
        <f>ABS(Cálculos!AN482-Cálculos!AN481)</f>
        <v>7.8322361836169474E-3</v>
      </c>
      <c r="BE481" s="178">
        <f>ABS(Cálculos!BP482-Cálculos!BP481)</f>
        <v>7.2484603545601711E-3</v>
      </c>
      <c r="BF481" s="154"/>
    </row>
    <row r="482" spans="25:58" x14ac:dyDescent="0.35">
      <c r="Y482" s="155"/>
      <c r="Z482" s="74">
        <f>(Cálculos!C483-0.44)/(MAX(Cálculos!C:C)+0.12)*100</f>
        <v>65.271462225387609</v>
      </c>
      <c r="AA482" s="156"/>
      <c r="AB482" s="170">
        <f>Cálculos!L249</f>
        <v>0.44794457210963978</v>
      </c>
      <c r="AC482" s="156"/>
      <c r="AD482" s="170">
        <f>Cálculos!AN627</f>
        <v>0.47376153522491576</v>
      </c>
      <c r="AE482" s="156"/>
      <c r="AF482" s="170">
        <f>Cálculos!BP254</f>
        <v>0.50827505260897121</v>
      </c>
      <c r="AG482" s="156"/>
      <c r="AH482" s="170">
        <f>Cálculos!N410</f>
        <v>0</v>
      </c>
      <c r="AI482" s="156"/>
      <c r="AJ482" s="170">
        <f>Cálculos!AP483</f>
        <v>0</v>
      </c>
      <c r="AK482" s="156"/>
      <c r="AL482" s="170">
        <f>Cálculos!BR483</f>
        <v>0</v>
      </c>
      <c r="AM482" s="154"/>
      <c r="BA482" s="155"/>
      <c r="BB482" s="74">
        <v>477</v>
      </c>
      <c r="BC482" s="178">
        <f>ABS(Cálculos!L483-Cálculos!L482)</f>
        <v>7.9335193267566773E-3</v>
      </c>
      <c r="BD482" s="178">
        <f>ABS(Cálculos!AN483-Cálculos!AN482)</f>
        <v>7.7791071762700614E-3</v>
      </c>
      <c r="BE482" s="178">
        <f>ABS(Cálculos!BP483-Cálculos!BP482)</f>
        <v>7.2120206342141113E-3</v>
      </c>
      <c r="BF482" s="154"/>
    </row>
    <row r="483" spans="25:58" x14ac:dyDescent="0.35">
      <c r="Y483" s="155"/>
      <c r="Z483" s="74">
        <f>(Cálculos!C484-0.44)/(MAX(Cálculos!C:C)+0.12)*100</f>
        <v>65.40842601216238</v>
      </c>
      <c r="AA483" s="156"/>
      <c r="AB483" s="170">
        <f>Cálculos!L622</f>
        <v>0.44651406608930039</v>
      </c>
      <c r="AC483" s="156"/>
      <c r="AD483" s="170">
        <f>Cálculos!AN252</f>
        <v>0.47322387029137741</v>
      </c>
      <c r="AE483" s="156"/>
      <c r="AF483" s="170">
        <f>Cálculos!BP629</f>
        <v>0.50687291195799355</v>
      </c>
      <c r="AG483" s="156"/>
      <c r="AH483" s="170">
        <f>Cálculos!N413</f>
        <v>0</v>
      </c>
      <c r="AI483" s="156"/>
      <c r="AJ483" s="170">
        <f>Cálculos!AP484</f>
        <v>0</v>
      </c>
      <c r="AK483" s="156"/>
      <c r="AL483" s="170">
        <f>Cálculos!BR484</f>
        <v>0</v>
      </c>
      <c r="AM483" s="154"/>
      <c r="BA483" s="155"/>
      <c r="BB483" s="74">
        <v>478</v>
      </c>
      <c r="BC483" s="178">
        <f>ABS(Cálculos!L484-Cálculos!L483)</f>
        <v>7.8787175676653387E-3</v>
      </c>
      <c r="BD483" s="178">
        <f>ABS(Cálculos!AN484-Cálculos!AN483)</f>
        <v>7.7263508419533888E-3</v>
      </c>
      <c r="BE483" s="178">
        <f>ABS(Cálculos!BP484-Cálculos!BP483)</f>
        <v>7.1758011005667033E-3</v>
      </c>
      <c r="BF483" s="154"/>
    </row>
    <row r="484" spans="25:58" x14ac:dyDescent="0.35">
      <c r="Y484" s="155"/>
      <c r="Z484" s="74">
        <f>(Cálculos!C485-0.44)/(MAX(Cálculos!C:C)+0.12)*100</f>
        <v>65.545389798937165</v>
      </c>
      <c r="AA484" s="156"/>
      <c r="AB484" s="170">
        <f>Cálculos!L250</f>
        <v>0.4448503929338356</v>
      </c>
      <c r="AC484" s="156"/>
      <c r="AD484" s="170">
        <f>Cálculos!AN628</f>
        <v>0.47079120967810295</v>
      </c>
      <c r="AE484" s="156"/>
      <c r="AF484" s="170">
        <f>Cálculos!BP658</f>
        <v>0.50624881872383087</v>
      </c>
      <c r="AG484" s="156"/>
      <c r="AH484" s="170">
        <f>Cálculos!N414</f>
        <v>0</v>
      </c>
      <c r="AI484" s="156"/>
      <c r="AJ484" s="170">
        <f>Cálculos!AP485</f>
        <v>0</v>
      </c>
      <c r="AK484" s="156"/>
      <c r="AL484" s="170">
        <f>Cálculos!BR485</f>
        <v>0</v>
      </c>
      <c r="AM484" s="154"/>
      <c r="BA484" s="155"/>
      <c r="BB484" s="74">
        <v>479</v>
      </c>
      <c r="BC484" s="178">
        <f>ABS(Cálculos!L485-Cálculos!L484)</f>
        <v>0.59540323857920407</v>
      </c>
      <c r="BD484" s="178">
        <f>ABS(Cálculos!AN485-Cálculos!AN484)</f>
        <v>0.11138598709529135</v>
      </c>
      <c r="BE484" s="178">
        <f>ABS(Cálculos!BP485-Cálculos!BP484)</f>
        <v>0.10685225217638528</v>
      </c>
      <c r="BF484" s="154"/>
    </row>
    <row r="485" spans="25:58" x14ac:dyDescent="0.35">
      <c r="Y485" s="155"/>
      <c r="Z485" s="74">
        <f>(Cálculos!C486-0.44)/(MAX(Cálculos!C:C)+0.12)*100</f>
        <v>65.682353585711937</v>
      </c>
      <c r="AA485" s="156"/>
      <c r="AB485" s="170">
        <f>Cálculos!L623</f>
        <v>0.44342976814036084</v>
      </c>
      <c r="AC485" s="156"/>
      <c r="AD485" s="170">
        <f>Cálculos!AN253</f>
        <v>0.47026632601783386</v>
      </c>
      <c r="AE485" s="156"/>
      <c r="AF485" s="170">
        <f>Cálculos!BP255</f>
        <v>0.50506011939135631</v>
      </c>
      <c r="AG485" s="156"/>
      <c r="AH485" s="170">
        <f>Cálculos!N421</f>
        <v>0</v>
      </c>
      <c r="AI485" s="156"/>
      <c r="AJ485" s="170">
        <f>Cálculos!AP486</f>
        <v>0</v>
      </c>
      <c r="AK485" s="156"/>
      <c r="AL485" s="170">
        <f>Cálculos!BR486</f>
        <v>0</v>
      </c>
      <c r="AM485" s="154"/>
      <c r="BA485" s="155"/>
      <c r="BB485" s="74">
        <v>480</v>
      </c>
      <c r="BC485" s="178">
        <f>ABS(Cálculos!L486-Cálculos!L485)</f>
        <v>0.5051847257821318</v>
      </c>
      <c r="BD485" s="178">
        <f>ABS(Cálculos!AN486-Cálculos!AN485)</f>
        <v>2.2345665827100847E-2</v>
      </c>
      <c r="BE485" s="178">
        <f>ABS(Cálculos!BP486-Cálculos!BP485)</f>
        <v>2.1160623189739658E-2</v>
      </c>
      <c r="BF485" s="154"/>
    </row>
    <row r="486" spans="25:58" x14ac:dyDescent="0.35">
      <c r="Y486" s="155"/>
      <c r="Z486" s="74">
        <f>(Cálculos!C487-0.44)/(MAX(Cálculos!C:C)+0.12)*100</f>
        <v>65.819317372486722</v>
      </c>
      <c r="AA486" s="156"/>
      <c r="AB486" s="170">
        <f>Cálculos!L251</f>
        <v>0.44177758681480878</v>
      </c>
      <c r="AC486" s="156"/>
      <c r="AD486" s="170">
        <f>Cálculos!AN629</f>
        <v>0.46784050556199314</v>
      </c>
      <c r="AE486" s="156"/>
      <c r="AF486" s="170">
        <f>Cálculos!BP630</f>
        <v>0.50359933203796647</v>
      </c>
      <c r="AG486" s="156"/>
      <c r="AH486" s="170">
        <f>Cálculos!N429</f>
        <v>0</v>
      </c>
      <c r="AI486" s="156"/>
      <c r="AJ486" s="170">
        <f>Cálculos!AP487</f>
        <v>0</v>
      </c>
      <c r="AK486" s="156"/>
      <c r="AL486" s="170">
        <f>Cálculos!BR487</f>
        <v>0</v>
      </c>
      <c r="AM486" s="154"/>
      <c r="BA486" s="155"/>
      <c r="BB486" s="74">
        <v>481</v>
      </c>
      <c r="BC486" s="178">
        <f>ABS(Cálculos!L487-Cálculos!L486)</f>
        <v>1.0082653359896776E-2</v>
      </c>
      <c r="BD486" s="178">
        <f>ABS(Cálculos!AN487-Cálculos!AN486)</f>
        <v>9.9039804421783284E-3</v>
      </c>
      <c r="BE486" s="178">
        <f>ABS(Cálculos!BP487-Cálculos!BP486)</f>
        <v>9.2740498551526773E-3</v>
      </c>
      <c r="BF486" s="154"/>
    </row>
    <row r="487" spans="25:58" x14ac:dyDescent="0.35">
      <c r="Y487" s="155"/>
      <c r="Z487" s="74">
        <f>(Cálculos!C488-0.44)/(MAX(Cálculos!C:C)+0.12)*100</f>
        <v>65.956281159261493</v>
      </c>
      <c r="AA487" s="156"/>
      <c r="AB487" s="170">
        <f>Cálculos!L624</f>
        <v>0.44036677499357718</v>
      </c>
      <c r="AC487" s="156"/>
      <c r="AD487" s="170">
        <f>Cálculos!AN254</f>
        <v>0.46732830393378566</v>
      </c>
      <c r="AE487" s="156"/>
      <c r="AF487" s="170">
        <f>Cálculos!BP256</f>
        <v>0.50186020776143592</v>
      </c>
      <c r="AG487" s="156"/>
      <c r="AH487" s="170">
        <f>Cálculos!N430</f>
        <v>0</v>
      </c>
      <c r="AI487" s="156"/>
      <c r="AJ487" s="170">
        <f>Cálculos!AP488</f>
        <v>0</v>
      </c>
      <c r="AK487" s="156"/>
      <c r="AL487" s="170">
        <f>Cálculos!BR488</f>
        <v>0</v>
      </c>
      <c r="AM487" s="154"/>
      <c r="BA487" s="155"/>
      <c r="BB487" s="74">
        <v>482</v>
      </c>
      <c r="BC487" s="178">
        <f>ABS(Cálculos!L488-Cálculos!L487)</f>
        <v>2.175859819611059E-2</v>
      </c>
      <c r="BD487" s="178">
        <f>ABS(Cálculos!AN488-Cálculos!AN487)</f>
        <v>2.1413549085918859E-2</v>
      </c>
      <c r="BE487" s="178">
        <f>ABS(Cálculos!BP488-Cálculos!BP487)</f>
        <v>2.0292352271843228E-2</v>
      </c>
      <c r="BF487" s="154"/>
    </row>
    <row r="488" spans="25:58" x14ac:dyDescent="0.35">
      <c r="Y488" s="155"/>
      <c r="Z488" s="74">
        <f>(Cálculos!C489-0.44)/(MAX(Cálculos!C:C)+0.12)*100</f>
        <v>66.093244946036265</v>
      </c>
      <c r="AA488" s="156"/>
      <c r="AB488" s="170">
        <f>Cálculos!L252</f>
        <v>0.43872600611807</v>
      </c>
      <c r="AC488" s="156"/>
      <c r="AD488" s="170">
        <f>Cálculos!AN630</f>
        <v>0.464909280062203</v>
      </c>
      <c r="AE488" s="156"/>
      <c r="AF488" s="170">
        <f>Cálculos!BP631</f>
        <v>0.5003419729905505</v>
      </c>
      <c r="AG488" s="156"/>
      <c r="AH488" s="170">
        <f>Cálculos!N435</f>
        <v>0</v>
      </c>
      <c r="AI488" s="156"/>
      <c r="AJ488" s="170">
        <f>Cálculos!AP489</f>
        <v>0</v>
      </c>
      <c r="AK488" s="156"/>
      <c r="AL488" s="170">
        <f>Cálculos!BR489</f>
        <v>0</v>
      </c>
      <c r="AM488" s="154"/>
      <c r="BA488" s="155"/>
      <c r="BB488" s="74">
        <v>483</v>
      </c>
      <c r="BC488" s="178">
        <f>ABS(Cálculos!L489-Cálculos!L488)</f>
        <v>0.30825649086370088</v>
      </c>
      <c r="BD488" s="178">
        <f>ABS(Cálculos!AN489-Cálculos!AN488)</f>
        <v>8.5542712088191974E-2</v>
      </c>
      <c r="BE488" s="178">
        <f>ABS(Cálculos!BP489-Cálculos!BP488)</f>
        <v>8.2084233544111651E-2</v>
      </c>
      <c r="BF488" s="154"/>
    </row>
    <row r="489" spans="25:58" x14ac:dyDescent="0.35">
      <c r="Y489" s="155"/>
      <c r="Z489" s="74">
        <f>(Cálculos!C490-0.44)/(MAX(Cálculos!C:C)+0.12)*100</f>
        <v>66.23020873281105</v>
      </c>
      <c r="AA489" s="156"/>
      <c r="AB489" s="170">
        <f>Cálculos!L625</f>
        <v>0.43732493948593132</v>
      </c>
      <c r="AC489" s="156"/>
      <c r="AD489" s="170">
        <f>Cálculos!AN255</f>
        <v>0.46440967527366395</v>
      </c>
      <c r="AE489" s="156"/>
      <c r="AF489" s="170">
        <f>Cálculos!BP257</f>
        <v>0.49867528965728608</v>
      </c>
      <c r="AG489" s="156"/>
      <c r="AH489" s="170">
        <f>Cálculos!N437</f>
        <v>0</v>
      </c>
      <c r="AI489" s="156"/>
      <c r="AJ489" s="170">
        <f>Cálculos!AP490</f>
        <v>0</v>
      </c>
      <c r="AK489" s="156"/>
      <c r="AL489" s="170">
        <f>Cálculos!BR490</f>
        <v>0</v>
      </c>
      <c r="AM489" s="154"/>
      <c r="BA489" s="155"/>
      <c r="BB489" s="74">
        <v>484</v>
      </c>
      <c r="BC489" s="178">
        <f>ABS(Cálculos!L490-Cálculos!L489)</f>
        <v>0.24441690672547267</v>
      </c>
      <c r="BD489" s="178">
        <f>ABS(Cálculos!AN490-Cálculos!AN489)</f>
        <v>2.2517441938471494E-2</v>
      </c>
      <c r="BE489" s="178">
        <f>ABS(Cálculos!BP490-Cálculos!BP489)</f>
        <v>2.1337689860476461E-2</v>
      </c>
      <c r="BF489" s="154"/>
    </row>
    <row r="490" spans="25:58" x14ac:dyDescent="0.35">
      <c r="Y490" s="155"/>
      <c r="Z490" s="74">
        <f>(Cálculos!C491-0.44)/(MAX(Cálculos!C:C)+0.12)*100</f>
        <v>66.367172519585822</v>
      </c>
      <c r="AA490" s="156"/>
      <c r="AB490" s="170">
        <f>Cálculos!L253</f>
        <v>0.43569550422891828</v>
      </c>
      <c r="AC490" s="156"/>
      <c r="AD490" s="170">
        <f>Cálculos!AN659</f>
        <v>0.46200845019984454</v>
      </c>
      <c r="AE490" s="156"/>
      <c r="AF490" s="170">
        <f>Cálculos!BP23</f>
        <v>0.49835316661195284</v>
      </c>
      <c r="AG490" s="156"/>
      <c r="AH490" s="170">
        <f>Cálculos!N439</f>
        <v>0</v>
      </c>
      <c r="AI490" s="156"/>
      <c r="AJ490" s="170">
        <f>Cálculos!AP491</f>
        <v>0</v>
      </c>
      <c r="AK490" s="156"/>
      <c r="AL490" s="170">
        <f>Cálculos!BR491</f>
        <v>0</v>
      </c>
      <c r="AM490" s="154"/>
      <c r="BA490" s="155"/>
      <c r="BB490" s="74">
        <v>485</v>
      </c>
      <c r="BC490" s="178">
        <f>ABS(Cálculos!L491-Cálculos!L490)</f>
        <v>1.4450991957189352E-2</v>
      </c>
      <c r="BD490" s="178">
        <f>ABS(Cálculos!AN491-Cálculos!AN490)</f>
        <v>1.420928184904624E-2</v>
      </c>
      <c r="BE490" s="178">
        <f>ABS(Cálculos!BP491-Cálculos!BP490)</f>
        <v>1.3404901287035642E-2</v>
      </c>
      <c r="BF490" s="154"/>
    </row>
    <row r="491" spans="25:58" x14ac:dyDescent="0.35">
      <c r="Y491" s="155"/>
      <c r="Z491" s="74">
        <f>(Cálculos!C492-0.44)/(MAX(Cálculos!C:C)+0.12)*100</f>
        <v>66.504136306360593</v>
      </c>
      <c r="AA491" s="156"/>
      <c r="AB491" s="170">
        <f>Cálculos!L626</f>
        <v>0.43430411547093423</v>
      </c>
      <c r="AC491" s="156"/>
      <c r="AD491" s="170">
        <f>Cálculos!AN631</f>
        <v>0.46199740454683663</v>
      </c>
      <c r="AE491" s="156"/>
      <c r="AF491" s="170">
        <f>Cálculos!BP632</f>
        <v>0.4971019336191998</v>
      </c>
      <c r="AG491" s="156"/>
      <c r="AH491" s="170">
        <f>Cálculos!N447</f>
        <v>0</v>
      </c>
      <c r="AI491" s="156"/>
      <c r="AJ491" s="170">
        <f>Cálculos!AP492</f>
        <v>0</v>
      </c>
      <c r="AK491" s="156"/>
      <c r="AL491" s="170">
        <f>Cálculos!BR492</f>
        <v>0</v>
      </c>
      <c r="AM491" s="154"/>
      <c r="BA491" s="155"/>
      <c r="BB491" s="74">
        <v>486</v>
      </c>
      <c r="BC491" s="178">
        <f>ABS(Cálculos!L492-Cálculos!L491)</f>
        <v>2.21517901274082E-2</v>
      </c>
      <c r="BD491" s="178">
        <f>ABS(Cálculos!AN492-Cálculos!AN491)</f>
        <v>2.1800744786586668E-2</v>
      </c>
      <c r="BE491" s="178">
        <f>ABS(Cálculos!BP492-Cálculos!BP491)</f>
        <v>2.0676866926962134E-2</v>
      </c>
      <c r="BF491" s="154"/>
    </row>
    <row r="492" spans="25:58" x14ac:dyDescent="0.35">
      <c r="Y492" s="155"/>
      <c r="Z492" s="74">
        <f>(Cálculos!C493-0.44)/(MAX(Cálculos!C:C)+0.12)*100</f>
        <v>66.641100093135378</v>
      </c>
      <c r="AA492" s="156"/>
      <c r="AB492" s="170">
        <f>Cálculos!L254</f>
        <v>0.43268593554539408</v>
      </c>
      <c r="AC492" s="156"/>
      <c r="AD492" s="170">
        <f>Cálculos!AN256</f>
        <v>0.46151029560720275</v>
      </c>
      <c r="AE492" s="156"/>
      <c r="AF492" s="170">
        <f>Cálculos!BP258</f>
        <v>0.49550532998604097</v>
      </c>
      <c r="AG492" s="156"/>
      <c r="AH492" s="170">
        <f>Cálculos!N451</f>
        <v>0</v>
      </c>
      <c r="AI492" s="156"/>
      <c r="AJ492" s="170">
        <f>Cálculos!AP493</f>
        <v>0</v>
      </c>
      <c r="AK492" s="156"/>
      <c r="AL492" s="170">
        <f>Cálculos!BR493</f>
        <v>0</v>
      </c>
      <c r="AM492" s="154"/>
      <c r="BA492" s="155"/>
      <c r="BB492" s="74">
        <v>487</v>
      </c>
      <c r="BC492" s="178">
        <f>ABS(Cálculos!L493-Cálculos!L492)</f>
        <v>2.2124725057303118E-2</v>
      </c>
      <c r="BD492" s="178">
        <f>ABS(Cálculos!AN493-Cálculos!AN492)</f>
        <v>2.1775411669961109E-2</v>
      </c>
      <c r="BE492" s="178">
        <f>ABS(Cálculos!BP493-Cálculos!BP492)</f>
        <v>2.0666782951532126E-2</v>
      </c>
      <c r="BF492" s="154"/>
    </row>
    <row r="493" spans="25:58" x14ac:dyDescent="0.35">
      <c r="Y493" s="155"/>
      <c r="Z493" s="74">
        <f>(Cálculos!C494-0.44)/(MAX(Cálculos!C:C)+0.12)*100</f>
        <v>66.77806387991015</v>
      </c>
      <c r="AA493" s="156"/>
      <c r="AB493" s="170">
        <f>Cálculos!L627</f>
        <v>0.43130415781160464</v>
      </c>
      <c r="AC493" s="156"/>
      <c r="AD493" s="170">
        <f>Cálculos!AN632</f>
        <v>0.45910490942178112</v>
      </c>
      <c r="AE493" s="156"/>
      <c r="AF493" s="170">
        <f>Cálculos!BP385</f>
        <v>0.4940220587988165</v>
      </c>
      <c r="AG493" s="156"/>
      <c r="AH493" s="170">
        <f>Cálculos!N452</f>
        <v>0</v>
      </c>
      <c r="AI493" s="156"/>
      <c r="AJ493" s="170">
        <f>Cálculos!AP494</f>
        <v>0</v>
      </c>
      <c r="AK493" s="156"/>
      <c r="AL493" s="170">
        <f>Cálculos!BR494</f>
        <v>0</v>
      </c>
      <c r="AM493" s="154"/>
      <c r="BA493" s="155"/>
      <c r="BB493" s="74">
        <v>488</v>
      </c>
      <c r="BC493" s="178">
        <f>ABS(Cálculos!L494-Cálculos!L493)</f>
        <v>2.1464098209553084E-2</v>
      </c>
      <c r="BD493" s="178">
        <f>ABS(Cálculos!AN494-Cálculos!AN493)</f>
        <v>2.1125008983963189E-2</v>
      </c>
      <c r="BE493" s="178">
        <f>ABS(Cálculos!BP494-Cálculos!BP493)</f>
        <v>2.0056994679824802E-2</v>
      </c>
      <c r="BF493" s="154"/>
    </row>
    <row r="494" spans="25:58" x14ac:dyDescent="0.35">
      <c r="Y494" s="155"/>
      <c r="Z494" s="74">
        <f>(Cálculos!C495-0.44)/(MAX(Cálculos!C:C)+0.12)*100</f>
        <v>66.915027666684921</v>
      </c>
      <c r="AA494" s="156"/>
      <c r="AB494" s="170">
        <f>Cálculos!L255</f>
        <v>0.4296971554712839</v>
      </c>
      <c r="AC494" s="156"/>
      <c r="AD494" s="170">
        <f>Cálculos!AN257</f>
        <v>0.45863003287055876</v>
      </c>
      <c r="AE494" s="156"/>
      <c r="AF494" s="170">
        <f>Cálculos!BP633</f>
        <v>0.49387914481893991</v>
      </c>
      <c r="AG494" s="156"/>
      <c r="AH494" s="170">
        <f>Cálculos!N454</f>
        <v>0</v>
      </c>
      <c r="AI494" s="156"/>
      <c r="AJ494" s="170">
        <f>Cálculos!AP495</f>
        <v>0</v>
      </c>
      <c r="AK494" s="156"/>
      <c r="AL494" s="170">
        <f>Cálculos!BR495</f>
        <v>0</v>
      </c>
      <c r="AM494" s="154"/>
      <c r="BA494" s="155"/>
      <c r="BB494" s="74">
        <v>489</v>
      </c>
      <c r="BC494" s="178">
        <f>ABS(Cálculos!L495-Cálculos!L494)</f>
        <v>2.0883799721843621E-2</v>
      </c>
      <c r="BD494" s="178">
        <f>ABS(Cálculos!AN495-Cálculos!AN494)</f>
        <v>2.055383981597414E-2</v>
      </c>
      <c r="BE494" s="178">
        <f>ABS(Cálculos!BP495-Cálculos!BP494)</f>
        <v>1.9522960422942992E-2</v>
      </c>
      <c r="BF494" s="154"/>
    </row>
    <row r="495" spans="25:58" x14ac:dyDescent="0.35">
      <c r="Y495" s="155"/>
      <c r="Z495" s="74">
        <f>(Cálculos!C496-0.44)/(MAX(Cálculos!C:C)+0.12)*100</f>
        <v>67.051991453459706</v>
      </c>
      <c r="AA495" s="156"/>
      <c r="AB495" s="170">
        <f>Cálculos!L628</f>
        <v>0.42832492237349556</v>
      </c>
      <c r="AC495" s="156"/>
      <c r="AD495" s="170">
        <f>Cálculos!AN293</f>
        <v>0.45836887290829043</v>
      </c>
      <c r="AE495" s="156"/>
      <c r="AF495" s="170">
        <f>Cálculos!BP259</f>
        <v>0.49235029793032437</v>
      </c>
      <c r="AG495" s="156"/>
      <c r="AH495" s="170">
        <f>Cálculos!N455</f>
        <v>0</v>
      </c>
      <c r="AI495" s="156"/>
      <c r="AJ495" s="170">
        <f>Cálculos!AP496</f>
        <v>0</v>
      </c>
      <c r="AK495" s="156"/>
      <c r="AL495" s="170">
        <f>Cálculos!BR496</f>
        <v>0</v>
      </c>
      <c r="AM495" s="154"/>
      <c r="BA495" s="155"/>
      <c r="BB495" s="74">
        <v>490</v>
      </c>
      <c r="BC495" s="178">
        <f>ABS(Cálculos!L496-Cálculos!L495)</f>
        <v>7.0887721129782033E-3</v>
      </c>
      <c r="BD495" s="178">
        <f>ABS(Cálculos!AN496-Cálculos!AN495)</f>
        <v>7.0181758655742943E-3</v>
      </c>
      <c r="BE495" s="178">
        <f>ABS(Cálculos!BP496-Cálculos!BP495)</f>
        <v>6.8378222991314352E-3</v>
      </c>
      <c r="BF495" s="154"/>
    </row>
    <row r="496" spans="25:58" x14ac:dyDescent="0.35">
      <c r="Y496" s="155"/>
      <c r="Z496" s="74">
        <f>(Cálculos!C497-0.44)/(MAX(Cálculos!C:C)+0.12)*100</f>
        <v>67.188955240234478</v>
      </c>
      <c r="AA496" s="156"/>
      <c r="AB496" s="170">
        <f>Cálculos!L256</f>
        <v>0.42672902040917332</v>
      </c>
      <c r="AC496" s="156"/>
      <c r="AD496" s="170">
        <f>Cálculos!AN633</f>
        <v>0.45623166160366102</v>
      </c>
      <c r="AE496" s="156"/>
      <c r="AF496" s="170">
        <f>Cálculos!BP634</f>
        <v>0.49067353794327584</v>
      </c>
      <c r="AG496" s="156"/>
      <c r="AH496" s="170">
        <f>Cálculos!N456</f>
        <v>0</v>
      </c>
      <c r="AI496" s="156"/>
      <c r="AJ496" s="170">
        <f>Cálculos!AP497</f>
        <v>0</v>
      </c>
      <c r="AK496" s="156"/>
      <c r="AL496" s="170">
        <f>Cálculos!BR497</f>
        <v>0</v>
      </c>
      <c r="AM496" s="154"/>
      <c r="BA496" s="155"/>
      <c r="BB496" s="74">
        <v>491</v>
      </c>
      <c r="BC496" s="178">
        <f>ABS(Cálculos!L497-Cálculos!L496)</f>
        <v>2.0524159146936061E-2</v>
      </c>
      <c r="BD496" s="178">
        <f>ABS(Cálculos!AN497-Cálculos!AN496)</f>
        <v>2.0200931490369944E-2</v>
      </c>
      <c r="BE496" s="178">
        <f>ABS(Cálculos!BP497-Cálculos!BP496)</f>
        <v>1.9203299747495794E-2</v>
      </c>
      <c r="BF496" s="154"/>
    </row>
    <row r="497" spans="25:58" x14ac:dyDescent="0.35">
      <c r="Y497" s="155"/>
      <c r="Z497" s="74">
        <f>(Cálculos!C498-0.44)/(MAX(Cálculos!C:C)+0.12)*100</f>
        <v>67.325919027009263</v>
      </c>
      <c r="AA497" s="156"/>
      <c r="AB497" s="170">
        <f>Cálculos!L629</f>
        <v>0.42536626601776945</v>
      </c>
      <c r="AC497" s="156"/>
      <c r="AD497" s="170">
        <f>Cálculos!AN258</f>
        <v>0.45576875496965841</v>
      </c>
      <c r="AE497" s="156"/>
      <c r="AF497" s="170">
        <f>Cálculos!BP260</f>
        <v>0.48921018863582361</v>
      </c>
      <c r="AG497" s="156"/>
      <c r="AH497" s="170">
        <f>Cálculos!N457</f>
        <v>0</v>
      </c>
      <c r="AI497" s="156"/>
      <c r="AJ497" s="170">
        <f>Cálculos!AP498</f>
        <v>0</v>
      </c>
      <c r="AK497" s="156"/>
      <c r="AL497" s="170">
        <f>Cálculos!BR498</f>
        <v>0</v>
      </c>
      <c r="AM497" s="154"/>
      <c r="BA497" s="155"/>
      <c r="BB497" s="74">
        <v>492</v>
      </c>
      <c r="BC497" s="178">
        <f>ABS(Cálculos!L498-Cálculos!L497)</f>
        <v>2.0222614334132416E-2</v>
      </c>
      <c r="BD497" s="178">
        <f>ABS(Cálculos!AN498-Cálculos!AN497)</f>
        <v>1.9904744954678311E-2</v>
      </c>
      <c r="BE497" s="178">
        <f>ABS(Cálculos!BP498-Cálculos!BP497)</f>
        <v>1.8932529294834355E-2</v>
      </c>
      <c r="BF497" s="154"/>
    </row>
    <row r="498" spans="25:58" x14ac:dyDescent="0.35">
      <c r="Y498" s="155"/>
      <c r="Z498" s="74">
        <f>(Cálculos!C499-0.44)/(MAX(Cálculos!C:C)+0.12)*100</f>
        <v>67.462882813784034</v>
      </c>
      <c r="AA498" s="156"/>
      <c r="AB498" s="170">
        <f>Cálculos!L257</f>
        <v>0.42378138775354779</v>
      </c>
      <c r="AC498" s="156"/>
      <c r="AD498" s="170">
        <f>Cálculos!AN634</f>
        <v>0.45337752892835881</v>
      </c>
      <c r="AE498" s="156"/>
      <c r="AF498" s="170">
        <f>Cálculos!BP635</f>
        <v>0.48748394730210554</v>
      </c>
      <c r="AG498" s="156"/>
      <c r="AH498" s="170">
        <f>Cálculos!N459</f>
        <v>0</v>
      </c>
      <c r="AI498" s="156"/>
      <c r="AJ498" s="170">
        <f>Cálculos!AP499</f>
        <v>0</v>
      </c>
      <c r="AK498" s="156"/>
      <c r="AL498" s="170">
        <f>Cálculos!BR499</f>
        <v>0</v>
      </c>
      <c r="AM498" s="154"/>
      <c r="BA498" s="155"/>
      <c r="BB498" s="74">
        <v>493</v>
      </c>
      <c r="BC498" s="178">
        <f>ABS(Cálculos!L499-Cálculos!L498)</f>
        <v>1.9893636184509678E-2</v>
      </c>
      <c r="BD498" s="178">
        <f>ABS(Cálculos!AN499-Cálculos!AN498)</f>
        <v>1.9581481549669322E-2</v>
      </c>
      <c r="BE498" s="178">
        <f>ABS(Cálculos!BP499-Cálculos!BP498)</f>
        <v>1.8635608769559164E-2</v>
      </c>
      <c r="BF498" s="154"/>
    </row>
    <row r="499" spans="25:58" x14ac:dyDescent="0.35">
      <c r="Y499" s="155"/>
      <c r="Z499" s="74">
        <f>(Cálculos!C500-0.44)/(MAX(Cálculos!C:C)+0.12)*100</f>
        <v>67.599846600558806</v>
      </c>
      <c r="AA499" s="156"/>
      <c r="AB499" s="170">
        <f>Cálculos!L630</f>
        <v>0.42242804659432071</v>
      </c>
      <c r="AC499" s="156"/>
      <c r="AD499" s="170">
        <f>Cálculos!AN259</f>
        <v>0.45292633121012327</v>
      </c>
      <c r="AE499" s="156"/>
      <c r="AF499" s="170">
        <f>Cálculos!BP659</f>
        <v>0.48672626318839673</v>
      </c>
      <c r="AG499" s="156"/>
      <c r="AH499" s="170">
        <f>Cálculos!N460</f>
        <v>0</v>
      </c>
      <c r="AI499" s="156"/>
      <c r="AJ499" s="170">
        <f>Cálculos!AP500</f>
        <v>0</v>
      </c>
      <c r="AK499" s="156"/>
      <c r="AL499" s="170">
        <f>Cálculos!BR500</f>
        <v>0</v>
      </c>
      <c r="AM499" s="154"/>
      <c r="BA499" s="155"/>
      <c r="BB499" s="74">
        <v>494</v>
      </c>
      <c r="BC499" s="178">
        <f>ABS(Cálculos!L500-Cálculos!L499)</f>
        <v>1.9951265862336642E-2</v>
      </c>
      <c r="BD499" s="178">
        <f>ABS(Cálculos!AN500-Cálculos!AN499)</f>
        <v>1.9639629837268746E-2</v>
      </c>
      <c r="BE499" s="178">
        <f>ABS(Cálculos!BP500-Cálculos!BP499)</f>
        <v>1.8704367900685748E-2</v>
      </c>
      <c r="BF499" s="154"/>
    </row>
    <row r="500" spans="25:58" x14ac:dyDescent="0.35">
      <c r="Y500" s="155"/>
      <c r="Z500" s="74">
        <f>(Cálculos!C501-0.44)/(MAX(Cálculos!C:C)+0.12)*100</f>
        <v>67.736810387333591</v>
      </c>
      <c r="AA500" s="156"/>
      <c r="AB500" s="170">
        <f>Cálculos!L258</f>
        <v>0.42085411588394089</v>
      </c>
      <c r="AC500" s="156"/>
      <c r="AD500" s="170">
        <f>Cálculos!AN635</f>
        <v>0.45054221731217409</v>
      </c>
      <c r="AE500" s="156"/>
      <c r="AF500" s="170">
        <f>Cálculos!BP261</f>
        <v>0.48608492823314892</v>
      </c>
      <c r="AG500" s="156"/>
      <c r="AH500" s="170">
        <f>Cálculos!N461</f>
        <v>0</v>
      </c>
      <c r="AI500" s="156"/>
      <c r="AJ500" s="170">
        <f>Cálculos!AP501</f>
        <v>0</v>
      </c>
      <c r="AK500" s="156"/>
      <c r="AL500" s="170">
        <f>Cálculos!BR501</f>
        <v>0</v>
      </c>
      <c r="AM500" s="154"/>
      <c r="BA500" s="155"/>
      <c r="BB500" s="74">
        <v>495</v>
      </c>
      <c r="BC500" s="178">
        <f>ABS(Cálculos!L501-Cálculos!L500)</f>
        <v>1.9815356077839574E-2</v>
      </c>
      <c r="BD500" s="178">
        <f>ABS(Cálculos!AN501-Cálculos!AN500)</f>
        <v>1.9506827437684615E-2</v>
      </c>
      <c r="BE500" s="178">
        <f>ABS(Cálculos!BP501-Cálculos!BP500)</f>
        <v>1.8589848275135656E-2</v>
      </c>
      <c r="BF500" s="154"/>
    </row>
    <row r="501" spans="25:58" x14ac:dyDescent="0.35">
      <c r="Y501" s="155"/>
      <c r="Z501" s="74">
        <f>(Cálculos!C502-0.44)/(MAX(Cálculos!C:C)+0.12)*100</f>
        <v>67.873774174108377</v>
      </c>
      <c r="AA501" s="156"/>
      <c r="AB501" s="170">
        <f>Cálculos!L659</f>
        <v>0.42080164963405831</v>
      </c>
      <c r="AC501" s="156"/>
      <c r="AD501" s="170">
        <f>Cálculos!AN260</f>
        <v>0.45010263517700838</v>
      </c>
      <c r="AE501" s="156"/>
      <c r="AF501" s="170">
        <f>Cálculos!BP636</f>
        <v>0.4843103128345152</v>
      </c>
      <c r="AG501" s="156"/>
      <c r="AH501" s="170">
        <f>Cálculos!N462</f>
        <v>0</v>
      </c>
      <c r="AI501" s="156"/>
      <c r="AJ501" s="170">
        <f>Cálculos!AP502</f>
        <v>0</v>
      </c>
      <c r="AK501" s="156"/>
      <c r="AL501" s="170">
        <f>Cálculos!BR502</f>
        <v>0</v>
      </c>
      <c r="AM501" s="154"/>
      <c r="BA501" s="155"/>
      <c r="BB501" s="74">
        <v>496</v>
      </c>
      <c r="BC501" s="178">
        <f>ABS(Cálculos!L502-Cálculos!L501)</f>
        <v>1.8987940780332613E-2</v>
      </c>
      <c r="BD501" s="178">
        <f>ABS(Cálculos!AN502-Cálculos!AN501)</f>
        <v>1.8691783868457268E-2</v>
      </c>
      <c r="BE501" s="178">
        <f>ABS(Cálculos!BP502-Cálculos!BP501)</f>
        <v>1.782075813548567E-2</v>
      </c>
      <c r="BF501" s="154"/>
    </row>
    <row r="502" spans="25:58" x14ac:dyDescent="0.35">
      <c r="Y502" s="155"/>
      <c r="Z502" s="74">
        <f>(Cálculos!C503-0.44)/(MAX(Cálculos!C:C)+0.12)*100</f>
        <v>68.010737960883134</v>
      </c>
      <c r="AA502" s="156"/>
      <c r="AB502" s="170">
        <f>Cálculos!L631</f>
        <v>0.41951012293494644</v>
      </c>
      <c r="AC502" s="156"/>
      <c r="AD502" s="170">
        <f>Cálculos!AN381</f>
        <v>0.44777310691599387</v>
      </c>
      <c r="AE502" s="156"/>
      <c r="AF502" s="170">
        <f>Cálculos!BP262</f>
        <v>0.4829745486870371</v>
      </c>
      <c r="AG502" s="156"/>
      <c r="AH502" s="170">
        <f>Cálculos!N463</f>
        <v>0</v>
      </c>
      <c r="AI502" s="156"/>
      <c r="AJ502" s="170">
        <f>Cálculos!AP503</f>
        <v>0</v>
      </c>
      <c r="AK502" s="156"/>
      <c r="AL502" s="170">
        <f>Cálculos!BR503</f>
        <v>0</v>
      </c>
      <c r="AM502" s="154"/>
      <c r="BA502" s="155"/>
      <c r="BB502" s="74">
        <v>497</v>
      </c>
      <c r="BC502" s="178">
        <f>ABS(Cálculos!L503-Cálculos!L502)</f>
        <v>1.8616748502592761E-2</v>
      </c>
      <c r="BD502" s="178">
        <f>ABS(Cálculos!AN503-Cálculos!AN502)</f>
        <v>1.8326826565397081E-2</v>
      </c>
      <c r="BE502" s="178">
        <f>ABS(Cálculos!BP503-Cálculos!BP502)</f>
        <v>1.7483137195681842E-2</v>
      </c>
      <c r="BF502" s="154"/>
    </row>
    <row r="503" spans="25:58" x14ac:dyDescent="0.35">
      <c r="Y503" s="155"/>
      <c r="Z503" s="74">
        <f>(Cálculos!C504-0.44)/(MAX(Cálculos!C:C)+0.12)*100</f>
        <v>68.147701747657919</v>
      </c>
      <c r="AA503" s="156"/>
      <c r="AB503" s="170">
        <f>Cálculos!L259</f>
        <v>0.41794706415813032</v>
      </c>
      <c r="AC503" s="156"/>
      <c r="AD503" s="170">
        <f>Cálculos!AN636</f>
        <v>0.44772559387616601</v>
      </c>
      <c r="AE503" s="156"/>
      <c r="AF503" s="170">
        <f>Cálculos!BP293</f>
        <v>0.48165085672090735</v>
      </c>
      <c r="AG503" s="156"/>
      <c r="AH503" s="170">
        <f>Cálculos!N464</f>
        <v>0</v>
      </c>
      <c r="AI503" s="156"/>
      <c r="AJ503" s="170">
        <f>Cálculos!AP504</f>
        <v>0</v>
      </c>
      <c r="AK503" s="156"/>
      <c r="AL503" s="170">
        <f>Cálculos!BR504</f>
        <v>0</v>
      </c>
      <c r="AM503" s="154"/>
      <c r="BA503" s="155"/>
      <c r="BB503" s="74">
        <v>498</v>
      </c>
      <c r="BC503" s="178">
        <f>ABS(Cálculos!L504-Cálculos!L503)</f>
        <v>1.8190882843595713E-2</v>
      </c>
      <c r="BD503" s="178">
        <f>ABS(Cálculos!AN504-Cálculos!AN503)</f>
        <v>1.7907916419048542E-2</v>
      </c>
      <c r="BE503" s="178">
        <f>ABS(Cálculos!BP504-Cálculos!BP503)</f>
        <v>1.709357665448219E-2</v>
      </c>
      <c r="BF503" s="154"/>
    </row>
    <row r="504" spans="25:58" x14ac:dyDescent="0.35">
      <c r="Y504" s="155"/>
      <c r="Z504" s="74">
        <f>(Cálculos!C505-0.44)/(MAX(Cálculos!C:C)+0.12)*100</f>
        <v>68.284665534432705</v>
      </c>
      <c r="AA504" s="156"/>
      <c r="AB504" s="170">
        <f>Cálculos!L632</f>
        <v>0.41661235484656362</v>
      </c>
      <c r="AC504" s="156"/>
      <c r="AD504" s="170">
        <f>Cálculos!AN261</f>
        <v>0.4472975321923458</v>
      </c>
      <c r="AE504" s="156"/>
      <c r="AF504" s="170">
        <f>Cálculos!BP637</f>
        <v>0.48115257265388117</v>
      </c>
      <c r="AG504" s="156"/>
      <c r="AH504" s="170">
        <f>Cálculos!N465</f>
        <v>0</v>
      </c>
      <c r="AI504" s="156"/>
      <c r="AJ504" s="170">
        <f>Cálculos!AP505</f>
        <v>0</v>
      </c>
      <c r="AK504" s="156"/>
      <c r="AL504" s="170">
        <f>Cálculos!BR505</f>
        <v>0</v>
      </c>
      <c r="AM504" s="154"/>
      <c r="BA504" s="155"/>
      <c r="BB504" s="74">
        <v>499</v>
      </c>
      <c r="BC504" s="178">
        <f>ABS(Cálculos!L505-Cálculos!L504)</f>
        <v>7.0683156678598147E-3</v>
      </c>
      <c r="BD504" s="178">
        <f>ABS(Cálculos!AN505-Cálculos!AN504)</f>
        <v>6.935820591718489E-3</v>
      </c>
      <c r="BE504" s="178">
        <f>ABS(Cálculos!BP505-Cálculos!BP504)</f>
        <v>6.5811732145479862E-3</v>
      </c>
      <c r="BF504" s="154"/>
    </row>
    <row r="505" spans="25:58" x14ac:dyDescent="0.35">
      <c r="Y505" s="155"/>
      <c r="Z505" s="74">
        <f>(Cálculos!C506-0.44)/(MAX(Cálculos!C:C)+0.12)*100</f>
        <v>68.421629321207476</v>
      </c>
      <c r="AA505" s="156"/>
      <c r="AB505" s="170">
        <f>Cálculos!L722</f>
        <v>0.41510182155711078</v>
      </c>
      <c r="AC505" s="156"/>
      <c r="AD505" s="170">
        <f>Cálculos!AN637</f>
        <v>0.44492752616219289</v>
      </c>
      <c r="AE505" s="156"/>
      <c r="AF505" s="170">
        <f>Cálculos!BP263</f>
        <v>0.47987906957667548</v>
      </c>
      <c r="AG505" s="156"/>
      <c r="AH505" s="170">
        <f>Cálculos!N466</f>
        <v>0</v>
      </c>
      <c r="AI505" s="156"/>
      <c r="AJ505" s="170">
        <f>Cálculos!AP506</f>
        <v>0</v>
      </c>
      <c r="AK505" s="156"/>
      <c r="AL505" s="170">
        <f>Cálculos!BR506</f>
        <v>0</v>
      </c>
      <c r="AM505" s="154"/>
      <c r="BA505" s="155"/>
      <c r="BB505" s="74">
        <v>500</v>
      </c>
      <c r="BC505" s="178">
        <f>ABS(Cálculos!L506-Cálculos!L505)</f>
        <v>1.7452074322002686E-2</v>
      </c>
      <c r="BD505" s="178">
        <f>ABS(Cálculos!AN506-Cálculos!AN505)</f>
        <v>1.7181319937262352E-2</v>
      </c>
      <c r="BE505" s="178">
        <f>ABS(Cálculos!BP506-Cálculos!BP505)</f>
        <v>1.6418771267843635E-2</v>
      </c>
      <c r="BF505" s="154"/>
    </row>
    <row r="506" spans="25:58" x14ac:dyDescent="0.35">
      <c r="Y506" s="155"/>
      <c r="Z506" s="74">
        <f>(Cálculos!C507-0.44)/(MAX(Cálculos!C:C)+0.12)*100</f>
        <v>68.558593107982247</v>
      </c>
      <c r="AA506" s="156"/>
      <c r="AB506" s="170">
        <f>Cálculos!L260</f>
        <v>0.41506009290538065</v>
      </c>
      <c r="AC506" s="156"/>
      <c r="AD506" s="170">
        <f>Cálculos!AN262</f>
        <v>0.44451090252260267</v>
      </c>
      <c r="AE506" s="156"/>
      <c r="AF506" s="170">
        <f>Cálculos!BP638</f>
        <v>0.47801060196055051</v>
      </c>
      <c r="AG506" s="156"/>
      <c r="AH506" s="170">
        <f>Cálculos!N467</f>
        <v>0</v>
      </c>
      <c r="AI506" s="156"/>
      <c r="AJ506" s="170">
        <f>Cálculos!AP507</f>
        <v>0</v>
      </c>
      <c r="AK506" s="156"/>
      <c r="AL506" s="170">
        <f>Cálculos!BR507</f>
        <v>0</v>
      </c>
      <c r="AM506" s="154"/>
      <c r="BA506" s="155"/>
      <c r="BB506" s="74">
        <v>501</v>
      </c>
      <c r="BC506" s="178">
        <f>ABS(Cálculos!L507-Cálculos!L506)</f>
        <v>1.2994679884483551E-2</v>
      </c>
      <c r="BD506" s="178">
        <f>ABS(Cálculos!AN507-Cálculos!AN506)</f>
        <v>1.2674848015700624E-2</v>
      </c>
      <c r="BE506" s="178">
        <f>ABS(Cálculos!BP507-Cálculos!BP506)</f>
        <v>1.1770451159864415E-2</v>
      </c>
      <c r="BF506" s="154"/>
    </row>
    <row r="507" spans="25:58" x14ac:dyDescent="0.35">
      <c r="Y507" s="155"/>
      <c r="Z507" s="74">
        <f>(Cálculos!C508-0.44)/(MAX(Cálculos!C:C)+0.12)*100</f>
        <v>68.695556894757033</v>
      </c>
      <c r="AA507" s="156"/>
      <c r="AB507" s="170">
        <f>Cálculos!L633</f>
        <v>0.4137346031044738</v>
      </c>
      <c r="AC507" s="156"/>
      <c r="AD507" s="170">
        <f>Cálculos!AN638</f>
        <v>0.4421478726716887</v>
      </c>
      <c r="AE507" s="156"/>
      <c r="AF507" s="170">
        <f>Cálculos!BP264</f>
        <v>0.47679845286408012</v>
      </c>
      <c r="AG507" s="156"/>
      <c r="AH507" s="170">
        <f>Cálculos!N468</f>
        <v>0</v>
      </c>
      <c r="AI507" s="156"/>
      <c r="AJ507" s="170">
        <f>Cálculos!AP508</f>
        <v>0</v>
      </c>
      <c r="AK507" s="156"/>
      <c r="AL507" s="170">
        <f>Cálculos!BR508</f>
        <v>0</v>
      </c>
      <c r="AM507" s="154"/>
      <c r="BA507" s="155"/>
      <c r="BB507" s="74">
        <v>502</v>
      </c>
      <c r="BC507" s="178">
        <f>ABS(Cálculos!L508-Cálculos!L507)</f>
        <v>7.8402516388107468E-3</v>
      </c>
      <c r="BD507" s="178">
        <f>ABS(Cálculos!AN508-Cálculos!AN507)</f>
        <v>7.6818768852153774E-3</v>
      </c>
      <c r="BE507" s="178">
        <f>ABS(Cálculos!BP508-Cálculos!BP507)</f>
        <v>7.2719192861121495E-3</v>
      </c>
      <c r="BF507" s="154"/>
    </row>
    <row r="508" spans="25:58" x14ac:dyDescent="0.35">
      <c r="Y508" s="155"/>
      <c r="Z508" s="74">
        <f>(Cálculos!C509-0.44)/(MAX(Cálculos!C:C)+0.12)*100</f>
        <v>68.832520681531804</v>
      </c>
      <c r="AA508" s="156"/>
      <c r="AB508" s="170">
        <f>Cálculos!L261</f>
        <v>0.41219306341973244</v>
      </c>
      <c r="AC508" s="156"/>
      <c r="AD508" s="170">
        <f>Cálculos!AN660</f>
        <v>0.44205933415331689</v>
      </c>
      <c r="AE508" s="156"/>
      <c r="AF508" s="170">
        <f>Cálculos!BP639</f>
        <v>0.47488447491163582</v>
      </c>
      <c r="AG508" s="156"/>
      <c r="AH508" s="170">
        <f>Cálculos!N469</f>
        <v>0</v>
      </c>
      <c r="AI508" s="156"/>
      <c r="AJ508" s="170">
        <f>Cálculos!AP509</f>
        <v>0</v>
      </c>
      <c r="AK508" s="156"/>
      <c r="AL508" s="170">
        <f>Cálculos!BR509</f>
        <v>0</v>
      </c>
      <c r="AM508" s="154"/>
      <c r="BA508" s="155"/>
      <c r="BB508" s="74">
        <v>503</v>
      </c>
      <c r="BC508" s="178">
        <f>ABS(Cálculos!L509-Cálculos!L508)</f>
        <v>6.8428883510471827E-3</v>
      </c>
      <c r="BD508" s="178">
        <f>ABS(Cálculos!AN509-Cálculos!AN508)</f>
        <v>6.7160250166817814E-3</v>
      </c>
      <c r="BE508" s="178">
        <f>ABS(Cálculos!BP509-Cálculos!BP508)</f>
        <v>6.408801176864598E-3</v>
      </c>
      <c r="BF508" s="154"/>
    </row>
    <row r="509" spans="25:58" x14ac:dyDescent="0.35">
      <c r="Y509" s="155"/>
      <c r="Z509" s="74">
        <f>(Cálculos!C510-0.44)/(MAX(Cálculos!C:C)+0.12)*100</f>
        <v>68.969484468306575</v>
      </c>
      <c r="AA509" s="156"/>
      <c r="AB509" s="170">
        <f>Cálculos!L634</f>
        <v>0.41087672944567349</v>
      </c>
      <c r="AC509" s="156"/>
      <c r="AD509" s="170">
        <f>Cálculos!AN263</f>
        <v>0.44174262585465057</v>
      </c>
      <c r="AE509" s="156"/>
      <c r="AF509" s="170">
        <f>Cálculos!BP265</f>
        <v>0.47373261240747294</v>
      </c>
      <c r="AG509" s="156"/>
      <c r="AH509" s="170">
        <f>Cálculos!N470</f>
        <v>0</v>
      </c>
      <c r="AI509" s="156"/>
      <c r="AJ509" s="170">
        <f>Cálculos!AP510</f>
        <v>0</v>
      </c>
      <c r="AK509" s="156"/>
      <c r="AL509" s="170">
        <f>Cálculos!BR510</f>
        <v>0</v>
      </c>
      <c r="AM509" s="154"/>
      <c r="BA509" s="155"/>
      <c r="BB509" s="74">
        <v>504</v>
      </c>
      <c r="BC509" s="178">
        <f>ABS(Cálculos!L510-Cálculos!L509)</f>
        <v>6.5801075936448017E-3</v>
      </c>
      <c r="BD509" s="178">
        <f>ABS(Cálculos!AN510-Cálculos!AN509)</f>
        <v>6.4617840299717733E-3</v>
      </c>
      <c r="BE509" s="178">
        <f>ABS(Cálculos!BP510-Cálculos!BP509)</f>
        <v>6.1878898615521649E-3</v>
      </c>
      <c r="BF509" s="154"/>
    </row>
    <row r="510" spans="25:58" x14ac:dyDescent="0.35">
      <c r="Y510" s="155"/>
      <c r="Z510" s="74">
        <f>(Cálculos!C511-0.44)/(MAX(Cálculos!C:C)+0.12)*100</f>
        <v>69.106448255081361</v>
      </c>
      <c r="AA510" s="156"/>
      <c r="AB510" s="170">
        <f>Cálculos!L262</f>
        <v>0.40934583795333851</v>
      </c>
      <c r="AC510" s="156"/>
      <c r="AD510" s="170">
        <f>Cálculos!AN722</f>
        <v>0.4411448383690213</v>
      </c>
      <c r="AE510" s="156"/>
      <c r="AF510" s="170">
        <f>Cálculos!BP640</f>
        <v>0.47177416057315952</v>
      </c>
      <c r="AG510" s="156"/>
      <c r="AH510" s="170">
        <f>Cálculos!N471</f>
        <v>0</v>
      </c>
      <c r="AI510" s="156"/>
      <c r="AJ510" s="170">
        <f>Cálculos!AP511</f>
        <v>0</v>
      </c>
      <c r="AK510" s="156"/>
      <c r="AL510" s="170">
        <f>Cálculos!BR511</f>
        <v>0</v>
      </c>
      <c r="AM510" s="154"/>
      <c r="BA510" s="155"/>
      <c r="BB510" s="74">
        <v>505</v>
      </c>
      <c r="BC510" s="178">
        <f>ABS(Cálculos!L511-Cálculos!L510)</f>
        <v>6.5739595723841582E-3</v>
      </c>
      <c r="BD510" s="178">
        <f>ABS(Cálculos!AN511-Cálculos!AN510)</f>
        <v>6.4560175981415169E-3</v>
      </c>
      <c r="BE510" s="178">
        <f>ABS(Cálculos!BP511-Cálculos!BP510)</f>
        <v>6.1895422397084676E-3</v>
      </c>
      <c r="BF510" s="154"/>
    </row>
    <row r="511" spans="25:58" x14ac:dyDescent="0.35">
      <c r="Y511" s="155"/>
      <c r="Z511" s="74">
        <f>(Cálculos!C512-0.44)/(MAX(Cálculos!C:C)+0.12)*100</f>
        <v>69.243412041856132</v>
      </c>
      <c r="AA511" s="156"/>
      <c r="AB511" s="170">
        <f>Cálculos!L635</f>
        <v>0.40803859656221175</v>
      </c>
      <c r="AC511" s="156"/>
      <c r="AD511" s="170">
        <f>Cálculos!AN639</f>
        <v>0.43938652330607647</v>
      </c>
      <c r="AE511" s="156"/>
      <c r="AF511" s="170">
        <f>Cálculos!BP22</f>
        <v>0.47138185350282069</v>
      </c>
      <c r="AG511" s="156"/>
      <c r="AH511" s="170">
        <f>Cálculos!N472</f>
        <v>0</v>
      </c>
      <c r="AI511" s="156"/>
      <c r="AJ511" s="170">
        <f>Cálculos!AP512</f>
        <v>0</v>
      </c>
      <c r="AK511" s="156"/>
      <c r="AL511" s="170">
        <f>Cálculos!BR512</f>
        <v>0</v>
      </c>
      <c r="AM511" s="154"/>
      <c r="BA511" s="155"/>
      <c r="BB511" s="74">
        <v>506</v>
      </c>
      <c r="BC511" s="178">
        <f>ABS(Cálculos!L512-Cálculos!L511)</f>
        <v>6.4962874042840957E-3</v>
      </c>
      <c r="BD511" s="178">
        <f>ABS(Cálculos!AN512-Cálculos!AN511)</f>
        <v>6.3810981136560585E-3</v>
      </c>
      <c r="BE511" s="178">
        <f>ABS(Cálculos!BP512-Cálculos!BP511)</f>
        <v>6.1303375117160996E-3</v>
      </c>
      <c r="BF511" s="154"/>
    </row>
    <row r="512" spans="25:58" x14ac:dyDescent="0.35">
      <c r="Y512" s="155"/>
      <c r="Z512" s="74">
        <f>(Cálculos!C513-0.44)/(MAX(Cálculos!C:C)+0.12)*100</f>
        <v>69.380375828630918</v>
      </c>
      <c r="AA512" s="156"/>
      <c r="AB512" s="170">
        <f>Cálculos!L263</f>
        <v>0.40651827970984544</v>
      </c>
      <c r="AC512" s="156"/>
      <c r="AD512" s="170">
        <f>Cálculos!AN264</f>
        <v>0.43899257496384891</v>
      </c>
      <c r="AE512" s="156"/>
      <c r="AF512" s="170">
        <f>Cálculos!BP266</f>
        <v>0.47068155786218535</v>
      </c>
      <c r="AG512" s="156"/>
      <c r="AH512" s="170">
        <f>Cálculos!N474</f>
        <v>0</v>
      </c>
      <c r="AI512" s="156"/>
      <c r="AJ512" s="170">
        <f>Cálculos!AP513</f>
        <v>0</v>
      </c>
      <c r="AK512" s="156"/>
      <c r="AL512" s="170">
        <f>Cálculos!BR513</f>
        <v>0</v>
      </c>
      <c r="AM512" s="154"/>
      <c r="BA512" s="155"/>
      <c r="BB512" s="74">
        <v>507</v>
      </c>
      <c r="BC512" s="178">
        <f>ABS(Cálculos!L513-Cálculos!L512)</f>
        <v>6.4454059344669634E-3</v>
      </c>
      <c r="BD512" s="178">
        <f>ABS(Cálculos!AN513-Cálculos!AN512)</f>
        <v>6.332124719270027E-3</v>
      </c>
      <c r="BE512" s="178">
        <f>ABS(Cálculos!BP513-Cálculos!BP512)</f>
        <v>6.0943813727607488E-3</v>
      </c>
      <c r="BF512" s="154"/>
    </row>
    <row r="513" spans="25:58" x14ac:dyDescent="0.35">
      <c r="Y513" s="155"/>
      <c r="Z513" s="74">
        <f>(Cálculos!C514-0.44)/(MAX(Cálculos!C:C)+0.12)*100</f>
        <v>69.517339615405689</v>
      </c>
      <c r="AA513" s="156"/>
      <c r="AB513" s="170">
        <f>Cálculos!L636</f>
        <v>0.40522006809459282</v>
      </c>
      <c r="AC513" s="156"/>
      <c r="AD513" s="170">
        <f>Cálculos!AN294</f>
        <v>0.43857664944158375</v>
      </c>
      <c r="AE513" s="156"/>
      <c r="AF513" s="170">
        <f>Cálculos!BP641</f>
        <v>0.46867960651816787</v>
      </c>
      <c r="AG513" s="156"/>
      <c r="AH513" s="170">
        <f>Cálculos!N475</f>
        <v>0</v>
      </c>
      <c r="AI513" s="156"/>
      <c r="AJ513" s="170">
        <f>Cálculos!AP514</f>
        <v>0</v>
      </c>
      <c r="AK513" s="156"/>
      <c r="AL513" s="170">
        <f>Cálculos!BR514</f>
        <v>0</v>
      </c>
      <c r="AM513" s="154"/>
      <c r="BA513" s="155"/>
      <c r="BB513" s="74">
        <v>508</v>
      </c>
      <c r="BC513" s="178">
        <f>ABS(Cálculos!L514-Cálculos!L513)</f>
        <v>6.3997653151007805E-3</v>
      </c>
      <c r="BD513" s="178">
        <f>ABS(Cálculos!AN514-Cálculos!AN513)</f>
        <v>6.2882268094028859E-3</v>
      </c>
      <c r="BE513" s="178">
        <f>ABS(Cálculos!BP514-Cálculos!BP513)</f>
        <v>6.0629016050164353E-3</v>
      </c>
      <c r="BF513" s="154"/>
    </row>
    <row r="514" spans="25:58" x14ac:dyDescent="0.35">
      <c r="Y514" s="155"/>
      <c r="Z514" s="74">
        <f>(Cálculos!C515-0.44)/(MAX(Cálculos!C:C)+0.12)*100</f>
        <v>69.65430340218046</v>
      </c>
      <c r="AA514" s="156"/>
      <c r="AB514" s="170">
        <f>Cálculos!L357</f>
        <v>0.40373548238923451</v>
      </c>
      <c r="AC514" s="156"/>
      <c r="AD514" s="170">
        <f>Cálculos!AN640</f>
        <v>0.43664335277989014</v>
      </c>
      <c r="AE514" s="156"/>
      <c r="AF514" s="170">
        <f>Cálculos!BP267</f>
        <v>0.46764639794367335</v>
      </c>
      <c r="AG514" s="156"/>
      <c r="AH514" s="170">
        <f>Cálculos!N476</f>
        <v>0</v>
      </c>
      <c r="AI514" s="156"/>
      <c r="AJ514" s="170">
        <f>Cálculos!AP515</f>
        <v>0</v>
      </c>
      <c r="AK514" s="156"/>
      <c r="AL514" s="170">
        <f>Cálculos!BR515</f>
        <v>0</v>
      </c>
      <c r="AM514" s="154"/>
      <c r="BA514" s="155"/>
      <c r="BB514" s="74">
        <v>509</v>
      </c>
      <c r="BC514" s="178">
        <f>ABS(Cálculos!L515-Cálculos!L514)</f>
        <v>6.3553505221863871E-3</v>
      </c>
      <c r="BD514" s="178">
        <f>ABS(Cálculos!AN515-Cálculos!AN514)</f>
        <v>6.245512509244544E-3</v>
      </c>
      <c r="BE514" s="178">
        <f>ABS(Cálculos!BP515-Cálculos!BP514)</f>
        <v>6.0323568917556303E-3</v>
      </c>
      <c r="BF514" s="154"/>
    </row>
    <row r="515" spans="25:58" x14ac:dyDescent="0.35">
      <c r="Y515" s="155"/>
      <c r="Z515" s="74">
        <f>(Cálculos!C516-0.44)/(MAX(Cálculos!C:C)+0.12)*100</f>
        <v>69.791267188955246</v>
      </c>
      <c r="AA515" s="156"/>
      <c r="AB515" s="170">
        <f>Cálculos!L264</f>
        <v>0.40371025283782142</v>
      </c>
      <c r="AC515" s="156"/>
      <c r="AD515" s="170">
        <f>Cálculos!AN265</f>
        <v>0.43626061667629756</v>
      </c>
      <c r="AE515" s="156"/>
      <c r="AF515" s="170">
        <f>Cálculos!BP660</f>
        <v>0.46720694013873076</v>
      </c>
      <c r="AG515" s="156"/>
      <c r="AH515" s="170">
        <f>Cálculos!N477</f>
        <v>0</v>
      </c>
      <c r="AI515" s="156"/>
      <c r="AJ515" s="170">
        <f>Cálculos!AP516</f>
        <v>0</v>
      </c>
      <c r="AK515" s="156"/>
      <c r="AL515" s="170">
        <f>Cálculos!BR516</f>
        <v>0</v>
      </c>
      <c r="AM515" s="154"/>
      <c r="BA515" s="155"/>
      <c r="BB515" s="74">
        <v>510</v>
      </c>
      <c r="BC515" s="178">
        <f>ABS(Cálculos!L516-Cálculos!L515)</f>
        <v>6.3114121013904123E-3</v>
      </c>
      <c r="BD515" s="178">
        <f>ABS(Cálculos!AN516-Cálculos!AN515)</f>
        <v>6.2032546680615974E-3</v>
      </c>
      <c r="BE515" s="178">
        <f>ABS(Cálculos!BP516-Cálculos!BP515)</f>
        <v>6.0020781550452762E-3</v>
      </c>
      <c r="BF515" s="154"/>
    </row>
    <row r="516" spans="25:58" x14ac:dyDescent="0.35">
      <c r="Y516" s="155"/>
      <c r="Z516" s="74">
        <f>(Cálculos!C517-0.44)/(MAX(Cálculos!C:C)+0.12)*100</f>
        <v>69.928230975730017</v>
      </c>
      <c r="AA516" s="156"/>
      <c r="AB516" s="170">
        <f>Cálculos!L294</f>
        <v>0.40321150103312314</v>
      </c>
      <c r="AC516" s="156"/>
      <c r="AD516" s="170">
        <f>Cálculos!AN641</f>
        <v>0.4339182331749587</v>
      </c>
      <c r="AE516" s="156"/>
      <c r="AF516" s="170">
        <f>Cálculos!BP642</f>
        <v>0.46560078311650999</v>
      </c>
      <c r="AG516" s="156"/>
      <c r="AH516" s="170">
        <f>Cálculos!N478</f>
        <v>0</v>
      </c>
      <c r="AI516" s="156"/>
      <c r="AJ516" s="170">
        <f>Cálculos!AP517</f>
        <v>0</v>
      </c>
      <c r="AK516" s="156"/>
      <c r="AL516" s="170">
        <f>Cálculos!BR517</f>
        <v>0</v>
      </c>
      <c r="AM516" s="154"/>
      <c r="BA516" s="155"/>
      <c r="BB516" s="74">
        <v>511</v>
      </c>
      <c r="BC516" s="178">
        <f>ABS(Cálculos!L517-Cálculos!L516)</f>
        <v>6.2678087661705018E-3</v>
      </c>
      <c r="BD516" s="178">
        <f>ABS(Cálculos!AN517-Cálculos!AN516)</f>
        <v>6.1613172583745435E-3</v>
      </c>
      <c r="BE516" s="178">
        <f>ABS(Cálculos!BP517-Cálculos!BP516)</f>
        <v>5.9719534982162203E-3</v>
      </c>
      <c r="BF516" s="154"/>
    </row>
    <row r="517" spans="25:58" x14ac:dyDescent="0.35">
      <c r="Y517" s="155"/>
      <c r="Z517" s="74">
        <f>(Cálculos!C518-0.44)/(MAX(Cálculos!C:C)+0.12)*100</f>
        <v>70.065194762504788</v>
      </c>
      <c r="AA517" s="156"/>
      <c r="AB517" s="170">
        <f>Cálculos!L637</f>
        <v>0.40242100862522484</v>
      </c>
      <c r="AC517" s="156"/>
      <c r="AD517" s="170">
        <f>Cálculos!AN266</f>
        <v>0.43354663193399223</v>
      </c>
      <c r="AE517" s="156"/>
      <c r="AF517" s="170">
        <f>Cálculos!BP268</f>
        <v>0.4646270733904968</v>
      </c>
      <c r="AG517" s="156"/>
      <c r="AH517" s="170">
        <f>Cálculos!N479</f>
        <v>0</v>
      </c>
      <c r="AI517" s="156"/>
      <c r="AJ517" s="170">
        <f>Cálculos!AP518</f>
        <v>0</v>
      </c>
      <c r="AK517" s="156"/>
      <c r="AL517" s="170">
        <f>Cálculos!BR518</f>
        <v>0</v>
      </c>
      <c r="AM517" s="154"/>
      <c r="BA517" s="155"/>
      <c r="BB517" s="74">
        <v>512</v>
      </c>
      <c r="BC517" s="178">
        <f>ABS(Cálculos!L518-Cálculos!L517)</f>
        <v>6.2245125025530701E-3</v>
      </c>
      <c r="BD517" s="178">
        <f>ABS(Cálculos!AN518-Cálculos!AN517)</f>
        <v>6.1196766572364503E-3</v>
      </c>
      <c r="BE517" s="178">
        <f>ABS(Cálculos!BP518-Cálculos!BP517)</f>
        <v>5.942003710653343E-3</v>
      </c>
      <c r="BF517" s="154"/>
    </row>
    <row r="518" spans="25:58" x14ac:dyDescent="0.35">
      <c r="Y518" s="155"/>
      <c r="Z518" s="74">
        <f>(Cálculos!C519-0.44)/(MAX(Cálculos!C:C)+0.12)*100</f>
        <v>70.202158549279559</v>
      </c>
      <c r="AA518" s="156"/>
      <c r="AB518" s="170">
        <f>Cálculos!L265</f>
        <v>0.40092162242422874</v>
      </c>
      <c r="AC518" s="156"/>
      <c r="AD518" s="170">
        <f>Cálculos!AN642</f>
        <v>0.43121104098223395</v>
      </c>
      <c r="AE518" s="156"/>
      <c r="AF518" s="170">
        <f>Cálculos!BP643</f>
        <v>0.46253765797236268</v>
      </c>
      <c r="AG518" s="156"/>
      <c r="AH518" s="170">
        <f>Cálculos!N480</f>
        <v>0</v>
      </c>
      <c r="AI518" s="156"/>
      <c r="AJ518" s="170">
        <f>Cálculos!AP519</f>
        <v>0</v>
      </c>
      <c r="AK518" s="156"/>
      <c r="AL518" s="170">
        <f>Cálculos!BR519</f>
        <v>0</v>
      </c>
      <c r="AM518" s="154"/>
      <c r="BA518" s="155"/>
      <c r="BB518" s="74">
        <v>513</v>
      </c>
      <c r="BC518" s="178">
        <f>ABS(Cálculos!L519-Cálculos!L518)</f>
        <v>6.1815164033766079E-3</v>
      </c>
      <c r="BD518" s="178">
        <f>ABS(Cálculos!AN519-Cálculos!AN518)</f>
        <v>6.0783215649116151E-3</v>
      </c>
      <c r="BE518" s="178">
        <f>ABS(Cálculos!BP519-Cálculos!BP518)</f>
        <v>5.9121648000807214E-3</v>
      </c>
      <c r="BF518" s="154"/>
    </row>
    <row r="519" spans="25:58" x14ac:dyDescent="0.35">
      <c r="Y519" s="155"/>
      <c r="Z519" s="74">
        <f>(Cálculos!C520-0.44)/(MAX(Cálculos!C:C)+0.12)*100</f>
        <v>70.339122336054345</v>
      </c>
      <c r="AA519" s="156"/>
      <c r="AB519" s="170">
        <f>Cálculos!L660</f>
        <v>0.40062774522131112</v>
      </c>
      <c r="AC519" s="156"/>
      <c r="AD519" s="170">
        <f>Cálculos!AN267</f>
        <v>0.4308506606505797</v>
      </c>
      <c r="AE519" s="156"/>
      <c r="AF519" s="170">
        <f>Cálculos!BP294</f>
        <v>0.4622982117202481</v>
      </c>
      <c r="AG519" s="156"/>
      <c r="AH519" s="170">
        <f>Cálculos!N481</f>
        <v>0</v>
      </c>
      <c r="AI519" s="156"/>
      <c r="AJ519" s="170">
        <f>Cálculos!AP520</f>
        <v>0</v>
      </c>
      <c r="AK519" s="156"/>
      <c r="AL519" s="170">
        <f>Cálculos!BR520</f>
        <v>0</v>
      </c>
      <c r="AM519" s="154"/>
      <c r="BA519" s="155"/>
      <c r="BB519" s="74">
        <v>514</v>
      </c>
      <c r="BC519" s="178">
        <f>ABS(Cálculos!L520-Cálculos!L519)</f>
        <v>6.1388174933403317E-3</v>
      </c>
      <c r="BD519" s="178">
        <f>ABS(Cálculos!AN520-Cálculos!AN519)</f>
        <v>6.0372506968985329E-3</v>
      </c>
      <c r="BE519" s="178">
        <f>ABS(Cálculos!BP520-Cálculos!BP519)</f>
        <v>5.882455182787627E-3</v>
      </c>
      <c r="BF519" s="154"/>
    </row>
    <row r="520" spans="25:58" x14ac:dyDescent="0.35">
      <c r="Y520" s="155"/>
      <c r="Z520" s="74">
        <f>(Cálculos!C521-0.44)/(MAX(Cálculos!C:C)+0.12)*100</f>
        <v>70.476086122829116</v>
      </c>
      <c r="AA520" s="156"/>
      <c r="AB520" s="170">
        <f>Cálculos!L638</f>
        <v>0.39964128367191348</v>
      </c>
      <c r="AC520" s="156"/>
      <c r="AD520" s="170">
        <f>Cálculos!AN21</f>
        <v>0.42876295929934094</v>
      </c>
      <c r="AE520" s="156"/>
      <c r="AF520" s="170">
        <f>Cálculos!BP269</f>
        <v>0.46162352533170076</v>
      </c>
      <c r="AG520" s="156"/>
      <c r="AH520" s="170">
        <f>Cálculos!N482</f>
        <v>0</v>
      </c>
      <c r="AI520" s="156"/>
      <c r="AJ520" s="170">
        <f>Cálculos!AP521</f>
        <v>0</v>
      </c>
      <c r="AK520" s="156"/>
      <c r="AL520" s="170">
        <f>Cálculos!BR521</f>
        <v>0</v>
      </c>
      <c r="AM520" s="154"/>
      <c r="BA520" s="155"/>
      <c r="BB520" s="74">
        <v>515</v>
      </c>
      <c r="BC520" s="178">
        <f>ABS(Cálculos!L521-Cálculos!L520)</f>
        <v>6.0964135834925548E-3</v>
      </c>
      <c r="BD520" s="178">
        <f>ABS(Cálculos!AN521-Cálculos!AN520)</f>
        <v>5.9963321369518319E-3</v>
      </c>
      <c r="BE520" s="178">
        <f>ABS(Cálculos!BP521-Cálculos!BP520)</f>
        <v>5.8512564429276104E-3</v>
      </c>
      <c r="BF520" s="154"/>
    </row>
    <row r="521" spans="25:58" x14ac:dyDescent="0.35">
      <c r="Y521" s="155"/>
      <c r="Z521" s="74">
        <f>(Cálculos!C522-0.44)/(MAX(Cálculos!C:C)+0.12)*100</f>
        <v>70.613049909603902</v>
      </c>
      <c r="AA521" s="156"/>
      <c r="AB521" s="170">
        <f>Cálculos!L266</f>
        <v>0.39815225448794239</v>
      </c>
      <c r="AC521" s="156"/>
      <c r="AD521" s="170">
        <f>Cálculos!AN643</f>
        <v>0.42852165305703094</v>
      </c>
      <c r="AE521" s="156"/>
      <c r="AF521" s="170">
        <f>Cálculos!BP644</f>
        <v>0.45949018714788692</v>
      </c>
      <c r="AG521" s="156"/>
      <c r="AH521" s="170">
        <f>Cálculos!N483</f>
        <v>0</v>
      </c>
      <c r="AI521" s="156"/>
      <c r="AJ521" s="170">
        <f>Cálculos!AP522</f>
        <v>0</v>
      </c>
      <c r="AK521" s="156"/>
      <c r="AL521" s="170">
        <f>Cálculos!BR522</f>
        <v>0</v>
      </c>
      <c r="AM521" s="154"/>
      <c r="BA521" s="155"/>
      <c r="BB521" s="74">
        <v>516</v>
      </c>
      <c r="BC521" s="178">
        <f>ABS(Cálculos!L522-Cálculos!L521)</f>
        <v>6.0543025788457605E-3</v>
      </c>
      <c r="BD521" s="178">
        <f>ABS(Cálculos!AN522-Cálculos!AN521)</f>
        <v>5.9556954345281188E-3</v>
      </c>
      <c r="BE521" s="178">
        <f>ABS(Cálculos!BP522-Cálculos!BP521)</f>
        <v>5.8202224486114673E-3</v>
      </c>
      <c r="BF521" s="154"/>
    </row>
    <row r="522" spans="25:58" x14ac:dyDescent="0.35">
      <c r="Y522" s="155"/>
      <c r="Z522" s="74">
        <f>(Cálculos!C523-0.44)/(MAX(Cálculos!C:C)+0.12)*100</f>
        <v>70.750013696378673</v>
      </c>
      <c r="AA522" s="156"/>
      <c r="AB522" s="170">
        <f>Cálculos!L639</f>
        <v>0.39688075968140091</v>
      </c>
      <c r="AC522" s="156"/>
      <c r="AD522" s="170">
        <f>Cálculos!AN657</f>
        <v>0.4282964285614852</v>
      </c>
      <c r="AE522" s="156"/>
      <c r="AF522" s="170">
        <f>Cálculos!BP270</f>
        <v>0.45863459778519905</v>
      </c>
      <c r="AG522" s="156"/>
      <c r="AH522" s="170">
        <f>Cálculos!N484</f>
        <v>0</v>
      </c>
      <c r="AI522" s="156"/>
      <c r="AJ522" s="170">
        <f>Cálculos!AP523</f>
        <v>0</v>
      </c>
      <c r="AK522" s="156"/>
      <c r="AL522" s="170">
        <f>Cálculos!BR523</f>
        <v>0</v>
      </c>
      <c r="AM522" s="154"/>
      <c r="BA522" s="155"/>
      <c r="BB522" s="74">
        <v>517</v>
      </c>
      <c r="BC522" s="178">
        <f>ABS(Cálculos!L523-Cálculos!L522)</f>
        <v>6.012482456155599E-3</v>
      </c>
      <c r="BD522" s="178">
        <f>ABS(Cálculos!AN523-Cálculos!AN522)</f>
        <v>5.9153386427054366E-3</v>
      </c>
      <c r="BE522" s="178">
        <f>ABS(Cálculos!BP523-Cálculos!BP522)</f>
        <v>5.7893520611752569E-3</v>
      </c>
      <c r="BF522" s="154"/>
    </row>
    <row r="523" spans="25:58" x14ac:dyDescent="0.35">
      <c r="Y523" s="155"/>
      <c r="Z523" s="74">
        <f>(Cálculos!C524-0.44)/(MAX(Cálculos!C:C)+0.12)*100</f>
        <v>70.886977483153444</v>
      </c>
      <c r="AA523" s="156"/>
      <c r="AB523" s="170">
        <f>Cálculos!L267</f>
        <v>0.39540201597331248</v>
      </c>
      <c r="AC523" s="156"/>
      <c r="AD523" s="170">
        <f>Cálculos!AN268</f>
        <v>0.42817257918476986</v>
      </c>
      <c r="AE523" s="156"/>
      <c r="AF523" s="170">
        <f>Cálculos!BP645</f>
        <v>0.45645839830693047</v>
      </c>
      <c r="AG523" s="156"/>
      <c r="AH523" s="170">
        <f>Cálculos!N486</f>
        <v>0</v>
      </c>
      <c r="AI523" s="156"/>
      <c r="AJ523" s="170">
        <f>Cálculos!AP524</f>
        <v>0</v>
      </c>
      <c r="AK523" s="156"/>
      <c r="AL523" s="170">
        <f>Cálculos!BR524</f>
        <v>0</v>
      </c>
      <c r="AM523" s="154"/>
      <c r="BA523" s="155"/>
      <c r="BB523" s="74">
        <v>518</v>
      </c>
      <c r="BC523" s="178">
        <f>ABS(Cálculos!L524-Cálculos!L523)</f>
        <v>5.9709512161747469E-3</v>
      </c>
      <c r="BD523" s="178">
        <f>ABS(Cálculos!AN524-Cálculos!AN523)</f>
        <v>5.8752598377196374E-3</v>
      </c>
      <c r="BE523" s="178">
        <f>ABS(Cálculos!BP524-Cálculos!BP523)</f>
        <v>5.7586441585906201E-3</v>
      </c>
      <c r="BF523" s="154"/>
    </row>
    <row r="524" spans="25:58" x14ac:dyDescent="0.35">
      <c r="Y524" s="155"/>
      <c r="Z524" s="74">
        <f>(Cálculos!C525-0.44)/(MAX(Cálculos!C:C)+0.12)*100</f>
        <v>71.02394126992823</v>
      </c>
      <c r="AA524" s="156"/>
      <c r="AB524" s="170">
        <f>Cálculos!L640</f>
        <v>0.39413930402294906</v>
      </c>
      <c r="AC524" s="156"/>
      <c r="AD524" s="170">
        <f>Cálculos!AN357</f>
        <v>0.42600376135058543</v>
      </c>
      <c r="AE524" s="156"/>
      <c r="AF524" s="170">
        <f>Cálculos!BP271</f>
        <v>0.45566024033103542</v>
      </c>
      <c r="AG524" s="156"/>
      <c r="AH524" s="170">
        <f>Cálculos!N488</f>
        <v>0</v>
      </c>
      <c r="AI524" s="156"/>
      <c r="AJ524" s="170">
        <f>Cálculos!AP525</f>
        <v>0</v>
      </c>
      <c r="AK524" s="156"/>
      <c r="AL524" s="170">
        <f>Cálculos!BR525</f>
        <v>0</v>
      </c>
      <c r="AM524" s="154"/>
      <c r="BA524" s="155"/>
      <c r="BB524" s="74">
        <v>519</v>
      </c>
      <c r="BC524" s="178">
        <f>ABS(Cálculos!L525-Cálculos!L524)</f>
        <v>1.7401508276469246</v>
      </c>
      <c r="BD524" s="178">
        <f>ABS(Cálculos!AN525-Cálculos!AN524)</f>
        <v>0.18490340614810075</v>
      </c>
      <c r="BE524" s="178">
        <f>ABS(Cálculos!BP525-Cálculos!BP524)</f>
        <v>0.17704265022629628</v>
      </c>
      <c r="BF524" s="154"/>
    </row>
    <row r="525" spans="25:58" x14ac:dyDescent="0.35">
      <c r="Y525" s="155"/>
      <c r="Z525" s="74">
        <f>(Cálculos!C526-0.44)/(MAX(Cálculos!C:C)+0.12)*100</f>
        <v>71.160905056703001</v>
      </c>
      <c r="AA525" s="156"/>
      <c r="AB525" s="170">
        <f>Cálculos!L268</f>
        <v>0.3926707747437716</v>
      </c>
      <c r="AC525" s="156"/>
      <c r="AD525" s="170">
        <f>Cálculos!AN644</f>
        <v>0.42584994510106333</v>
      </c>
      <c r="AE525" s="156"/>
      <c r="AF525" s="170">
        <f>Cálculos!BP657</f>
        <v>0.45538107348753049</v>
      </c>
      <c r="AG525" s="156"/>
      <c r="AH525" s="170">
        <f>Cálculos!N490</f>
        <v>0</v>
      </c>
      <c r="AI525" s="156"/>
      <c r="AJ525" s="170">
        <f>Cálculos!AP526</f>
        <v>0</v>
      </c>
      <c r="AK525" s="156"/>
      <c r="AL525" s="170">
        <f>Cálculos!BR526</f>
        <v>0</v>
      </c>
      <c r="AM525" s="154"/>
      <c r="BA525" s="155"/>
      <c r="BB525" s="74">
        <v>520</v>
      </c>
      <c r="BC525" s="178">
        <f>ABS(Cálculos!L526-Cálculos!L525)</f>
        <v>1.5709538163468184</v>
      </c>
      <c r="BD525" s="178">
        <f>ABS(Cálculos!AN526-Cálculos!AN525)</f>
        <v>1.7973141057808784E-2</v>
      </c>
      <c r="BE525" s="178">
        <f>ABS(Cálculos!BP526-Cálculos!BP525)</f>
        <v>1.7193186679766992E-2</v>
      </c>
      <c r="BF525" s="154"/>
    </row>
    <row r="526" spans="25:58" x14ac:dyDescent="0.35">
      <c r="Y526" s="155"/>
      <c r="Z526" s="74">
        <f>(Cálculos!C527-0.44)/(MAX(Cálculos!C:C)+0.12)*100</f>
        <v>71.297868843477772</v>
      </c>
      <c r="AA526" s="156"/>
      <c r="AB526" s="170">
        <f>Cálculos!L641</f>
        <v>0.39141678498196708</v>
      </c>
      <c r="AC526" s="156"/>
      <c r="AD526" s="170">
        <f>Cálculos!AN269</f>
        <v>0.4255122647493087</v>
      </c>
      <c r="AE526" s="156"/>
      <c r="AF526" s="170">
        <f>Cálculos!BP646</f>
        <v>0.4534422092113391</v>
      </c>
      <c r="AG526" s="156"/>
      <c r="AH526" s="170">
        <f>Cálculos!N491</f>
        <v>0</v>
      </c>
      <c r="AI526" s="156"/>
      <c r="AJ526" s="170">
        <f>Cálculos!AP527</f>
        <v>0</v>
      </c>
      <c r="AK526" s="156"/>
      <c r="AL526" s="170">
        <f>Cálculos!BR527</f>
        <v>0</v>
      </c>
      <c r="AM526" s="154"/>
      <c r="BA526" s="155"/>
      <c r="BB526" s="74">
        <v>521</v>
      </c>
      <c r="BC526" s="178">
        <f>ABS(Cálculos!L527-Cálculos!L526)</f>
        <v>1.7197861142488557E-2</v>
      </c>
      <c r="BD526" s="178">
        <f>ABS(Cálculos!AN527-Cálculos!AN526)</f>
        <v>1.6921048958427054E-2</v>
      </c>
      <c r="BE526" s="178">
        <f>ABS(Cálculos!BP527-Cálculos!BP526)</f>
        <v>1.6199126593358759E-2</v>
      </c>
      <c r="BF526" s="154"/>
    </row>
    <row r="527" spans="25:58" x14ac:dyDescent="0.35">
      <c r="Y527" s="155"/>
      <c r="Z527" s="74">
        <f>(Cálculos!C528-0.44)/(MAX(Cálculos!C:C)+0.12)*100</f>
        <v>71.434832630252558</v>
      </c>
      <c r="AA527" s="156"/>
      <c r="AB527" s="170">
        <f>Cálculos!L269</f>
        <v>0.38995839957548634</v>
      </c>
      <c r="AC527" s="156"/>
      <c r="AD527" s="170">
        <f>Cálculos!AN645</f>
        <v>0.42319580581469768</v>
      </c>
      <c r="AE527" s="156"/>
      <c r="AF527" s="170">
        <f>Cálculos!BP272</f>
        <v>0.45270040065694833</v>
      </c>
      <c r="AG527" s="156"/>
      <c r="AH527" s="170">
        <f>Cálculos!N492</f>
        <v>0</v>
      </c>
      <c r="AI527" s="156"/>
      <c r="AJ527" s="170">
        <f>Cálculos!AP528</f>
        <v>0</v>
      </c>
      <c r="AK527" s="156"/>
      <c r="AL527" s="170">
        <f>Cálculos!BR528</f>
        <v>0</v>
      </c>
      <c r="AM527" s="154"/>
      <c r="BA527" s="155"/>
      <c r="BB527" s="74">
        <v>522</v>
      </c>
      <c r="BC527" s="178">
        <f>ABS(Cálculos!L528-Cálculos!L527)</f>
        <v>1.7743427119971567E-2</v>
      </c>
      <c r="BD527" s="178">
        <f>ABS(Cálculos!AN528-Cálculos!AN527)</f>
        <v>1.7459336787240876E-2</v>
      </c>
      <c r="BE527" s="178">
        <f>ABS(Cálculos!BP528-Cálculos!BP527)</f>
        <v>1.6722720560846671E-2</v>
      </c>
      <c r="BF527" s="154"/>
    </row>
    <row r="528" spans="25:58" x14ac:dyDescent="0.35">
      <c r="Y528" s="155"/>
      <c r="Z528" s="74">
        <f>(Cálculos!C529-0.44)/(MAX(Cálculos!C:C)+0.12)*100</f>
        <v>71.571796417027329</v>
      </c>
      <c r="AA528" s="156"/>
      <c r="AB528" s="170">
        <f>Cálculos!L380</f>
        <v>0.3889424696338587</v>
      </c>
      <c r="AC528" s="156"/>
      <c r="AD528" s="170">
        <f>Cálculos!AN270</f>
        <v>0.42286943257258897</v>
      </c>
      <c r="AE528" s="156"/>
      <c r="AF528" s="170">
        <f>Cálculos!BP647</f>
        <v>0.45044154347543874</v>
      </c>
      <c r="AG528" s="156"/>
      <c r="AH528" s="170">
        <f>Cálculos!N493</f>
        <v>0</v>
      </c>
      <c r="AI528" s="156"/>
      <c r="AJ528" s="170">
        <f>Cálculos!AP529</f>
        <v>0</v>
      </c>
      <c r="AK528" s="156"/>
      <c r="AL528" s="170">
        <f>Cálculos!BR529</f>
        <v>0</v>
      </c>
      <c r="AM528" s="154"/>
      <c r="BA528" s="155"/>
      <c r="BB528" s="74">
        <v>523</v>
      </c>
      <c r="BC528" s="178">
        <f>ABS(Cálculos!L529-Cálculos!L528)</f>
        <v>1.7674025057035636E-2</v>
      </c>
      <c r="BD528" s="178">
        <f>ABS(Cálculos!AN529-Cálculos!AN528)</f>
        <v>1.7392137153531051E-2</v>
      </c>
      <c r="BE528" s="178">
        <f>ABS(Cálculos!BP529-Cálculos!BP528)</f>
        <v>1.6669401587507515E-2</v>
      </c>
      <c r="BF528" s="154"/>
    </row>
    <row r="529" spans="25:58" x14ac:dyDescent="0.35">
      <c r="Y529" s="155"/>
      <c r="Z529" s="74">
        <f>(Cálculos!C530-0.44)/(MAX(Cálculos!C:C)+0.12)*100</f>
        <v>71.7087602038021</v>
      </c>
      <c r="AA529" s="156"/>
      <c r="AB529" s="170">
        <f>Cálculos!L642</f>
        <v>0.38871307175368341</v>
      </c>
      <c r="AC529" s="156"/>
      <c r="AD529" s="170">
        <f>Cálculos!AN661</f>
        <v>0.42286183896632029</v>
      </c>
      <c r="AE529" s="156"/>
      <c r="AF529" s="170">
        <f>Cálculos!BP273</f>
        <v>0.44975496347151273</v>
      </c>
      <c r="AG529" s="156"/>
      <c r="AH529" s="170">
        <f>Cálculos!N494</f>
        <v>0</v>
      </c>
      <c r="AI529" s="156"/>
      <c r="AJ529" s="170">
        <f>Cálculos!AP530</f>
        <v>0</v>
      </c>
      <c r="AK529" s="156"/>
      <c r="AL529" s="170">
        <f>Cálculos!BR530</f>
        <v>0</v>
      </c>
      <c r="AM529" s="154"/>
      <c r="BA529" s="155"/>
      <c r="BB529" s="74">
        <v>524</v>
      </c>
      <c r="BC529" s="178">
        <f>ABS(Cálculos!L530-Cálculos!L529)</f>
        <v>2.3858377320964408E-2</v>
      </c>
      <c r="BD529" s="178">
        <f>ABS(Cálculos!AN530-Cálculos!AN529)</f>
        <v>2.3545885906571806E-2</v>
      </c>
      <c r="BE529" s="178">
        <f>ABS(Cálculos!BP530-Cálculos!BP529)</f>
        <v>2.2478309470628455E-2</v>
      </c>
      <c r="BF529" s="154"/>
    </row>
    <row r="530" spans="25:58" x14ac:dyDescent="0.35">
      <c r="Y530" s="155"/>
      <c r="Z530" s="74">
        <f>(Cálculos!C531-0.44)/(MAX(Cálculos!C:C)+0.12)*100</f>
        <v>71.845723990576886</v>
      </c>
      <c r="AA530" s="156"/>
      <c r="AB530" s="170">
        <f>Cálculos!L270</f>
        <v>0.38726476015105249</v>
      </c>
      <c r="AC530" s="156"/>
      <c r="AD530" s="170">
        <f>Cálculos!AN380</f>
        <v>0.42164862075904319</v>
      </c>
      <c r="AE530" s="156"/>
      <c r="AF530" s="170">
        <f>Cálculos!BP661</f>
        <v>0.44840602383280709</v>
      </c>
      <c r="AG530" s="156"/>
      <c r="AH530" s="170">
        <f>Cálculos!N495</f>
        <v>0</v>
      </c>
      <c r="AI530" s="156"/>
      <c r="AJ530" s="170">
        <f>Cálculos!AP531</f>
        <v>0</v>
      </c>
      <c r="AK530" s="156"/>
      <c r="AL530" s="170">
        <f>Cálculos!BR531</f>
        <v>0</v>
      </c>
      <c r="AM530" s="154"/>
      <c r="BA530" s="155"/>
      <c r="BB530" s="74">
        <v>525</v>
      </c>
      <c r="BC530" s="178">
        <f>ABS(Cálculos!L531-Cálculos!L530)</f>
        <v>1.743604881733396E-2</v>
      </c>
      <c r="BD530" s="178">
        <f>ABS(Cálculos!AN531-Cálculos!AN530)</f>
        <v>1.7158751277407847E-2</v>
      </c>
      <c r="BE530" s="178">
        <f>ABS(Cálculos!BP531-Cálculos!BP530)</f>
        <v>1.6454189585813461E-2</v>
      </c>
      <c r="BF530" s="154"/>
    </row>
    <row r="531" spans="25:58" x14ac:dyDescent="0.35">
      <c r="Y531" s="155"/>
      <c r="Z531" s="74">
        <f>(Cálculos!C532-0.44)/(MAX(Cálculos!C:C)+0.12)*100</f>
        <v>71.982687777351657</v>
      </c>
      <c r="AA531" s="156"/>
      <c r="AB531" s="170">
        <f>Cálculos!L18</f>
        <v>0.38693946805324525</v>
      </c>
      <c r="AC531" s="156"/>
      <c r="AD531" s="170">
        <f>Cálculos!AN646</f>
        <v>0.42055910596758234</v>
      </c>
      <c r="AE531" s="156"/>
      <c r="AF531" s="170">
        <f>Cálculos!BP648</f>
        <v>0.44745637242634739</v>
      </c>
      <c r="AG531" s="156"/>
      <c r="AH531" s="170">
        <f>Cálculos!N496</f>
        <v>0</v>
      </c>
      <c r="AI531" s="156"/>
      <c r="AJ531" s="170">
        <f>Cálculos!AP532</f>
        <v>0</v>
      </c>
      <c r="AK531" s="156"/>
      <c r="AL531" s="170">
        <f>Cálculos!BR532</f>
        <v>0</v>
      </c>
      <c r="AM531" s="154"/>
      <c r="BA531" s="155"/>
      <c r="BB531" s="74">
        <v>526</v>
      </c>
      <c r="BC531" s="178">
        <f>ABS(Cálculos!L532-Cálculos!L531)</f>
        <v>1.7239426866600738E-2</v>
      </c>
      <c r="BD531" s="178">
        <f>ABS(Cálculos!AN532-Cálculos!AN531)</f>
        <v>1.6966013966618454E-2</v>
      </c>
      <c r="BE531" s="178">
        <f>ABS(Cálculos!BP532-Cálculos!BP531)</f>
        <v>1.6280140000910936E-2</v>
      </c>
      <c r="BF531" s="154"/>
    </row>
    <row r="532" spans="25:58" x14ac:dyDescent="0.35">
      <c r="Y532" s="155"/>
      <c r="Z532" s="74">
        <f>(Cálculos!C533-0.44)/(MAX(Cálculos!C:C)+0.12)*100</f>
        <v>72.119651564126443</v>
      </c>
      <c r="AA532" s="156"/>
      <c r="AB532" s="170">
        <f>Cálculos!L657</f>
        <v>0.38648082627814828</v>
      </c>
      <c r="AC532" s="156"/>
      <c r="AD532" s="170">
        <f>Cálculos!AN271</f>
        <v>0.42024395902343947</v>
      </c>
      <c r="AE532" s="156"/>
      <c r="AF532" s="170">
        <f>Cálculos!BP274</f>
        <v>0.44682401237439051</v>
      </c>
      <c r="AG532" s="156"/>
      <c r="AH532" s="170">
        <f>Cálculos!N497</f>
        <v>0</v>
      </c>
      <c r="AI532" s="156"/>
      <c r="AJ532" s="170">
        <f>Cálculos!AP533</f>
        <v>0</v>
      </c>
      <c r="AK532" s="156"/>
      <c r="AL532" s="170">
        <f>Cálculos!BR533</f>
        <v>0</v>
      </c>
      <c r="AM532" s="154"/>
      <c r="BA532" s="155"/>
      <c r="BB532" s="74">
        <v>527</v>
      </c>
      <c r="BC532" s="178">
        <f>ABS(Cálculos!L533-Cálculos!L532)</f>
        <v>1.7100283908428437E-2</v>
      </c>
      <c r="BD532" s="178">
        <f>ABS(Cálculos!AN533-Cálculos!AN532)</f>
        <v>1.6829975968309374E-2</v>
      </c>
      <c r="BE532" s="178">
        <f>ABS(Cálculos!BP533-Cálculos!BP532)</f>
        <v>1.6160338321969281E-2</v>
      </c>
      <c r="BF532" s="154"/>
    </row>
    <row r="533" spans="25:58" x14ac:dyDescent="0.35">
      <c r="Y533" s="155"/>
      <c r="Z533" s="74">
        <f>(Cálculos!C534-0.44)/(MAX(Cálculos!C:C)+0.12)*100</f>
        <v>72.256615350901214</v>
      </c>
      <c r="AA533" s="156"/>
      <c r="AB533" s="170">
        <f>Cálculos!L643</f>
        <v>0.38602803443686107</v>
      </c>
      <c r="AC533" s="156"/>
      <c r="AD533" s="170">
        <f>Cálculos!AN723</f>
        <v>0.41969049429653316</v>
      </c>
      <c r="AE533" s="156"/>
      <c r="AF533" s="170">
        <f>Cálculos!BP649</f>
        <v>0.44630395623258201</v>
      </c>
      <c r="AG533" s="156"/>
      <c r="AH533" s="170">
        <f>Cálculos!N498</f>
        <v>0</v>
      </c>
      <c r="AI533" s="156"/>
      <c r="AJ533" s="170">
        <f>Cálculos!AP534</f>
        <v>0</v>
      </c>
      <c r="AK533" s="156"/>
      <c r="AL533" s="170">
        <f>Cálculos!BR534</f>
        <v>0</v>
      </c>
      <c r="AM533" s="154"/>
      <c r="BA533" s="155"/>
      <c r="BB533" s="74">
        <v>528</v>
      </c>
      <c r="BC533" s="178">
        <f>ABS(Cálculos!L534-Cálculos!L533)</f>
        <v>1.3997461836219416E-2</v>
      </c>
      <c r="BD533" s="178">
        <f>ABS(Cálculos!AN534-Cálculos!AN533)</f>
        <v>1.3772400121634831E-2</v>
      </c>
      <c r="BE533" s="178">
        <f>ABS(Cálculos!BP534-Cálculos!BP533)</f>
        <v>1.3245316332960222E-2</v>
      </c>
      <c r="BF533" s="154"/>
    </row>
    <row r="534" spans="25:58" x14ac:dyDescent="0.35">
      <c r="Y534" s="155"/>
      <c r="Z534" s="74">
        <f>(Cálculos!C535-0.44)/(MAX(Cálculos!C:C)+0.12)*100</f>
        <v>72.393579137675985</v>
      </c>
      <c r="AA534" s="156"/>
      <c r="AB534" s="170">
        <f>Cálculos!L271</f>
        <v>0.38458972705323385</v>
      </c>
      <c r="AC534" s="156"/>
      <c r="AD534" s="170">
        <f>Cálculos!AN295</f>
        <v>0.41878938866571225</v>
      </c>
      <c r="AE534" s="156"/>
      <c r="AF534" s="170">
        <f>Cálculos!BP381</f>
        <v>0.44466709432580431</v>
      </c>
      <c r="AG534" s="156"/>
      <c r="AH534" s="170">
        <f>Cálculos!N499</f>
        <v>0</v>
      </c>
      <c r="AI534" s="156"/>
      <c r="AJ534" s="170">
        <f>Cálculos!AP535</f>
        <v>0</v>
      </c>
      <c r="AK534" s="156"/>
      <c r="AL534" s="170">
        <f>Cálculos!BR535</f>
        <v>0</v>
      </c>
      <c r="AM534" s="154"/>
      <c r="BA534" s="155"/>
      <c r="BB534" s="74">
        <v>529</v>
      </c>
      <c r="BC534" s="178">
        <f>ABS(Cálculos!L535-Cálculos!L534)</f>
        <v>7.1817781710911133E-3</v>
      </c>
      <c r="BD534" s="178">
        <f>ABS(Cálculos!AN535-Cálculos!AN534)</f>
        <v>7.05528993914184E-3</v>
      </c>
      <c r="BE534" s="178">
        <f>ABS(Cálculos!BP535-Cálculos!BP534)</f>
        <v>6.8299413535450881E-3</v>
      </c>
      <c r="BF534" s="154"/>
    </row>
    <row r="535" spans="25:58" x14ac:dyDescent="0.35">
      <c r="Y535" s="155"/>
      <c r="Z535" s="74">
        <f>(Cálculos!C536-0.44)/(MAX(Cálculos!C:C)+0.12)*100</f>
        <v>72.530542924450771</v>
      </c>
      <c r="AA535" s="156"/>
      <c r="AB535" s="170">
        <f>Cálculos!L644</f>
        <v>0.38336154402755634</v>
      </c>
      <c r="AC535" s="156"/>
      <c r="AD535" s="170">
        <f>Cálculos!AN647</f>
        <v>0.41793971773640975</v>
      </c>
      <c r="AE535" s="156"/>
      <c r="AF535" s="170">
        <f>Cálculos!BP275</f>
        <v>0.44390752580892912</v>
      </c>
      <c r="AG535" s="156"/>
      <c r="AH535" s="170">
        <f>Cálculos!N500</f>
        <v>0</v>
      </c>
      <c r="AI535" s="156"/>
      <c r="AJ535" s="170">
        <f>Cálculos!AP536</f>
        <v>0</v>
      </c>
      <c r="AK535" s="156"/>
      <c r="AL535" s="170">
        <f>Cálculos!BR536</f>
        <v>0</v>
      </c>
      <c r="AM535" s="154"/>
      <c r="BA535" s="155"/>
      <c r="BB535" s="74">
        <v>530</v>
      </c>
      <c r="BC535" s="178">
        <f>ABS(Cálculos!L536-Cálculos!L535)</f>
        <v>1.7387581483316872E-2</v>
      </c>
      <c r="BD535" s="178">
        <f>ABS(Cálculos!AN536-Cálculos!AN535)</f>
        <v>1.7116754531832479E-2</v>
      </c>
      <c r="BE535" s="178">
        <f>ABS(Cálculos!BP536-Cálculos!BP535)</f>
        <v>1.6462636958937016E-2</v>
      </c>
      <c r="BF535" s="154"/>
    </row>
    <row r="536" spans="25:58" x14ac:dyDescent="0.35">
      <c r="Y536" s="155"/>
      <c r="Z536" s="74">
        <f>(Cálculos!C537-0.44)/(MAX(Cálculos!C:C)+0.12)*100</f>
        <v>72.667506711225542</v>
      </c>
      <c r="AA536" s="156"/>
      <c r="AB536" s="170">
        <f>Cálculos!L295</f>
        <v>0.38315910065210018</v>
      </c>
      <c r="AC536" s="156"/>
      <c r="AD536" s="170">
        <f>Cálculos!AN272</f>
        <v>0.41763572082760936</v>
      </c>
      <c r="AE536" s="156"/>
      <c r="AF536" s="170">
        <f>Cálculos!BP295</f>
        <v>0.44294762554756267</v>
      </c>
      <c r="AG536" s="156"/>
      <c r="AH536" s="170">
        <f>Cálculos!N501</f>
        <v>0</v>
      </c>
      <c r="AI536" s="156"/>
      <c r="AJ536" s="170">
        <f>Cálculos!AP537</f>
        <v>0</v>
      </c>
      <c r="AK536" s="156"/>
      <c r="AL536" s="170">
        <f>Cálculos!BR537</f>
        <v>0</v>
      </c>
      <c r="AM536" s="154"/>
      <c r="BA536" s="155"/>
      <c r="BB536" s="74">
        <v>531</v>
      </c>
      <c r="BC536" s="178">
        <f>ABS(Cálculos!L537-Cálculos!L536)</f>
        <v>1.6526259906563534E-2</v>
      </c>
      <c r="BD536" s="178">
        <f>ABS(Cálculos!AN537-Cálculos!AN536)</f>
        <v>1.6268187158239411E-2</v>
      </c>
      <c r="BE536" s="178">
        <f>ABS(Cálculos!BP537-Cálculos!BP536)</f>
        <v>1.5658937509641757E-2</v>
      </c>
      <c r="BF536" s="154"/>
    </row>
    <row r="537" spans="25:58" x14ac:dyDescent="0.35">
      <c r="Y537" s="155"/>
      <c r="Z537" s="74">
        <f>(Cálculos!C538-0.44)/(MAX(Cálculos!C:C)+0.12)*100</f>
        <v>72.804470498000313</v>
      </c>
      <c r="AA537" s="156"/>
      <c r="AB537" s="170">
        <f>Cálculos!L723</f>
        <v>0.38197245182636674</v>
      </c>
      <c r="AC537" s="156"/>
      <c r="AD537" s="170">
        <f>Cálculos!AN648</f>
        <v>0.41533752229919702</v>
      </c>
      <c r="AE537" s="156"/>
      <c r="AF537" s="170">
        <f>Cálculos!BP650</f>
        <v>0.44213849928141152</v>
      </c>
      <c r="AG537" s="156"/>
      <c r="AH537" s="170">
        <f>Cálculos!N502</f>
        <v>0</v>
      </c>
      <c r="AI537" s="156"/>
      <c r="AJ537" s="170">
        <f>Cálculos!AP538</f>
        <v>0</v>
      </c>
      <c r="AK537" s="156"/>
      <c r="AL537" s="170">
        <f>Cálculos!BR538</f>
        <v>0</v>
      </c>
      <c r="AM537" s="154"/>
      <c r="BA537" s="155"/>
      <c r="BB537" s="74">
        <v>532</v>
      </c>
      <c r="BC537" s="178">
        <f>ABS(Cálculos!L538-Cálculos!L537)</f>
        <v>1.6510360758672737E-2</v>
      </c>
      <c r="BD537" s="178">
        <f>ABS(Cálculos!AN538-Cálculos!AN537)</f>
        <v>1.6253698127397187E-2</v>
      </c>
      <c r="BE537" s="178">
        <f>ABS(Cálculos!BP538-Cálculos!BP537)</f>
        <v>1.5655099004408091E-2</v>
      </c>
      <c r="BF537" s="154"/>
    </row>
    <row r="538" spans="25:58" x14ac:dyDescent="0.35">
      <c r="Y538" s="155"/>
      <c r="Z538" s="74">
        <f>(Cálculos!C539-0.44)/(MAX(Cálculos!C:C)+0.12)*100</f>
        <v>72.941434284775099</v>
      </c>
      <c r="AA538" s="156"/>
      <c r="AB538" s="170">
        <f>Cálculos!L272</f>
        <v>0.38193317175874453</v>
      </c>
      <c r="AC538" s="156"/>
      <c r="AD538" s="170">
        <f>Cálculos!AN273</f>
        <v>0.41504458560698532</v>
      </c>
      <c r="AE538" s="156"/>
      <c r="AF538" s="170">
        <f>Cálculos!BP722</f>
        <v>0.44195068111448738</v>
      </c>
      <c r="AG538" s="156"/>
      <c r="AH538" s="170">
        <f>Cálculos!N503</f>
        <v>0</v>
      </c>
      <c r="AI538" s="156"/>
      <c r="AJ538" s="170">
        <f>Cálculos!AP539</f>
        <v>0</v>
      </c>
      <c r="AK538" s="156"/>
      <c r="AL538" s="170">
        <f>Cálculos!BR539</f>
        <v>0</v>
      </c>
      <c r="AM538" s="154"/>
      <c r="BA538" s="155"/>
      <c r="BB538" s="74">
        <v>533</v>
      </c>
      <c r="BC538" s="178">
        <f>ABS(Cálculos!L539-Cálculos!L538)</f>
        <v>1.6229544478377766E-2</v>
      </c>
      <c r="BD538" s="178">
        <f>ABS(Cálculos!AN539-Cálculos!AN538)</f>
        <v>1.5977833022957633E-2</v>
      </c>
      <c r="BE538" s="178">
        <f>ABS(Cálculos!BP539-Cálculos!BP538)</f>
        <v>1.5400417297788294E-2</v>
      </c>
      <c r="BF538" s="154"/>
    </row>
    <row r="539" spans="25:58" x14ac:dyDescent="0.35">
      <c r="Y539" s="155"/>
      <c r="Z539" s="74">
        <f>(Cálculos!C540-0.44)/(MAX(Cálculos!C:C)+0.12)*100</f>
        <v>73.078398071549884</v>
      </c>
      <c r="AA539" s="156"/>
      <c r="AB539" s="170">
        <f>Cálculos!L661</f>
        <v>0.38121629255907274</v>
      </c>
      <c r="AC539" s="156"/>
      <c r="AD539" s="170">
        <f>Cálculos!AN649</f>
        <v>0.41465228946396437</v>
      </c>
      <c r="AE539" s="156"/>
      <c r="AF539" s="170">
        <f>Cálculos!BP276</f>
        <v>0.44100546066072588</v>
      </c>
      <c r="AG539" s="156"/>
      <c r="AH539" s="170">
        <f>Cálculos!N504</f>
        <v>0</v>
      </c>
      <c r="AI539" s="156"/>
      <c r="AJ539" s="170">
        <f>Cálculos!AP540</f>
        <v>0</v>
      </c>
      <c r="AK539" s="156"/>
      <c r="AL539" s="170">
        <f>Cálculos!BR540</f>
        <v>0</v>
      </c>
      <c r="AM539" s="154"/>
      <c r="BA539" s="155"/>
      <c r="BB539" s="74">
        <v>534</v>
      </c>
      <c r="BC539" s="178">
        <f>ABS(Cálculos!L540-Cálculos!L539)</f>
        <v>1.5981075867560701E-2</v>
      </c>
      <c r="BD539" s="178">
        <f>ABS(Cálculos!AN540-Cálculos!AN539)</f>
        <v>1.5733871431457547E-2</v>
      </c>
      <c r="BE539" s="178">
        <f>ABS(Cálculos!BP540-Cálculos!BP539)</f>
        <v>1.5176187247284978E-2</v>
      </c>
      <c r="BF539" s="154"/>
    </row>
    <row r="540" spans="25:58" x14ac:dyDescent="0.35">
      <c r="Y540" s="155"/>
      <c r="Z540" s="74">
        <f>(Cálculos!C541-0.44)/(MAX(Cálculos!C:C)+0.12)*100</f>
        <v>73.215361858324641</v>
      </c>
      <c r="AA540" s="156"/>
      <c r="AB540" s="170">
        <f>Cálculos!L645</f>
        <v>0.38071347241292108</v>
      </c>
      <c r="AC540" s="156"/>
      <c r="AD540" s="170">
        <f>Cálculos!AN274</f>
        <v>0.41247045232044383</v>
      </c>
      <c r="AE540" s="156"/>
      <c r="AF540" s="170">
        <f>Cálculos!BP651</f>
        <v>0.43872190890673363</v>
      </c>
      <c r="AG540" s="156"/>
      <c r="AH540" s="170">
        <f>Cálculos!N505</f>
        <v>0</v>
      </c>
      <c r="AI540" s="156"/>
      <c r="AJ540" s="170">
        <f>Cálculos!AP541</f>
        <v>0</v>
      </c>
      <c r="AK540" s="156"/>
      <c r="AL540" s="170">
        <f>Cálculos!BR541</f>
        <v>0</v>
      </c>
      <c r="AM540" s="154"/>
      <c r="BA540" s="155"/>
      <c r="BB540" s="74">
        <v>535</v>
      </c>
      <c r="BC540" s="178">
        <f>ABS(Cálculos!L541-Cálculos!L540)</f>
        <v>1.5843913376263674E-2</v>
      </c>
      <c r="BD540" s="178">
        <f>ABS(Cálculos!AN541-Cálculos!AN540)</f>
        <v>1.5599714836440848E-2</v>
      </c>
      <c r="BE540" s="178">
        <f>ABS(Cálculos!BP541-Cálculos!BP540)</f>
        <v>1.5057144192598737E-2</v>
      </c>
      <c r="BF540" s="154"/>
    </row>
    <row r="541" spans="25:58" x14ac:dyDescent="0.35">
      <c r="Y541" s="155"/>
      <c r="Z541" s="74">
        <f>(Cálculos!C542-0.44)/(MAX(Cálculos!C:C)+0.12)*100</f>
        <v>73.352325645099427</v>
      </c>
      <c r="AA541" s="156"/>
      <c r="AB541" s="170">
        <f>Cálculos!L273</f>
        <v>0.37929496663207363</v>
      </c>
      <c r="AC541" s="156"/>
      <c r="AD541" s="170">
        <f>Cálculos!AN650</f>
        <v>0.41080964137770054</v>
      </c>
      <c r="AE541" s="156"/>
      <c r="AF541" s="170">
        <f>Cálculos!BP277</f>
        <v>0.43811779654785443</v>
      </c>
      <c r="AG541" s="156"/>
      <c r="AH541" s="170">
        <f>Cálculos!N506</f>
        <v>0</v>
      </c>
      <c r="AI541" s="156"/>
      <c r="AJ541" s="170">
        <f>Cálculos!AP542</f>
        <v>0</v>
      </c>
      <c r="AK541" s="156"/>
      <c r="AL541" s="170">
        <f>Cálculos!BR542</f>
        <v>0</v>
      </c>
      <c r="AM541" s="154"/>
      <c r="BA541" s="155"/>
      <c r="BB541" s="74">
        <v>536</v>
      </c>
      <c r="BC541" s="178">
        <f>ABS(Cálculos!L542-Cálculos!L541)</f>
        <v>1.5524550224296441E-2</v>
      </c>
      <c r="BD541" s="178">
        <f>ABS(Cálculos!AN542-Cálculos!AN541)</f>
        <v>1.5285788990994864E-2</v>
      </c>
      <c r="BE541" s="178">
        <f>ABS(Cálculos!BP542-Cálculos!BP541)</f>
        <v>1.476552327805436E-2</v>
      </c>
      <c r="BF541" s="154"/>
    </row>
    <row r="542" spans="25:58" x14ac:dyDescent="0.35">
      <c r="Y542" s="155"/>
      <c r="Z542" s="74">
        <f>(Cálculos!C543-0.44)/(MAX(Cálculos!C:C)+0.12)*100</f>
        <v>73.489289431874198</v>
      </c>
      <c r="AA542" s="156"/>
      <c r="AB542" s="170">
        <f>Cálculos!L646</f>
        <v>0.37808369236504696</v>
      </c>
      <c r="AC542" s="156"/>
      <c r="AD542" s="170">
        <f>Cálculos!AN275</f>
        <v>0.40991320467740772</v>
      </c>
      <c r="AE542" s="156"/>
      <c r="AF542" s="170">
        <f>Cálculos!BP652</f>
        <v>0.43571653548462008</v>
      </c>
      <c r="AG542" s="156"/>
      <c r="AH542" s="170">
        <f>Cálculos!N507</f>
        <v>0</v>
      </c>
      <c r="AI542" s="156"/>
      <c r="AJ542" s="170">
        <f>Cálculos!AP543</f>
        <v>0</v>
      </c>
      <c r="AK542" s="156"/>
      <c r="AL542" s="170">
        <f>Cálculos!BR543</f>
        <v>0</v>
      </c>
      <c r="AM542" s="154"/>
      <c r="BA542" s="155"/>
      <c r="BB542" s="74">
        <v>537</v>
      </c>
      <c r="BC542" s="178">
        <f>ABS(Cálculos!L543-Cálculos!L542)</f>
        <v>1.5343775105188806E-2</v>
      </c>
      <c r="BD542" s="178">
        <f>ABS(Cálculos!AN543-Cálculos!AN542)</f>
        <v>1.5108583815742538E-2</v>
      </c>
      <c r="BE542" s="178">
        <f>ABS(Cálculos!BP543-Cálculos!BP542)</f>
        <v>1.4604899539823468E-2</v>
      </c>
      <c r="BF542" s="154"/>
    </row>
    <row r="543" spans="25:58" x14ac:dyDescent="0.35">
      <c r="Y543" s="155"/>
      <c r="Z543" s="74">
        <f>(Cálculos!C544-0.44)/(MAX(Cálculos!C:C)+0.12)*100</f>
        <v>73.626253218648984</v>
      </c>
      <c r="AA543" s="156"/>
      <c r="AB543" s="170">
        <f>Cálculos!L274</f>
        <v>0.37667498491935325</v>
      </c>
      <c r="AC543" s="156"/>
      <c r="AD543" s="170">
        <f>Cálculos!AN379</f>
        <v>0.40876975888945044</v>
      </c>
      <c r="AE543" s="156"/>
      <c r="AF543" s="170">
        <f>Cálculos!BP278</f>
        <v>0.43524451025883404</v>
      </c>
      <c r="AG543" s="156"/>
      <c r="AH543" s="170">
        <f>Cálculos!N508</f>
        <v>0</v>
      </c>
      <c r="AI543" s="156"/>
      <c r="AJ543" s="170">
        <f>Cálculos!AP544</f>
        <v>0</v>
      </c>
      <c r="AK543" s="156"/>
      <c r="AL543" s="170">
        <f>Cálculos!BR544</f>
        <v>0</v>
      </c>
      <c r="AM543" s="154"/>
      <c r="BA543" s="155"/>
      <c r="BB543" s="74">
        <v>538</v>
      </c>
      <c r="BC543" s="178">
        <f>ABS(Cálculos!L544-Cálculos!L543)</f>
        <v>1.514063067076743E-2</v>
      </c>
      <c r="BD543" s="178">
        <f>ABS(Cálculos!AN544-Cálculos!AN543)</f>
        <v>1.490929955672371E-2</v>
      </c>
      <c r="BE543" s="178">
        <f>ABS(Cálculos!BP544-Cálculos!BP543)</f>
        <v>1.4422961450585636E-2</v>
      </c>
      <c r="BF543" s="154"/>
    </row>
    <row r="544" spans="25:58" x14ac:dyDescent="0.35">
      <c r="Y544" s="155"/>
      <c r="Z544" s="74">
        <f>(Cálculos!C545-0.44)/(MAX(Cálculos!C:C)+0.12)*100</f>
        <v>73.763217005423755</v>
      </c>
      <c r="AA544" s="156"/>
      <c r="AB544" s="170">
        <f>Cálculos!L647</f>
        <v>0.37547207753485307</v>
      </c>
      <c r="AC544" s="156"/>
      <c r="AD544" s="170">
        <f>Cálculos!AN651</f>
        <v>0.40774970265821642</v>
      </c>
      <c r="AE544" s="156"/>
      <c r="AF544" s="170">
        <f>Cálculos!BP653</f>
        <v>0.43280011260974366</v>
      </c>
      <c r="AG544" s="156"/>
      <c r="AH544" s="170">
        <f>Cálculos!N509</f>
        <v>0</v>
      </c>
      <c r="AI544" s="156"/>
      <c r="AJ544" s="170">
        <f>Cálculos!AP545</f>
        <v>0</v>
      </c>
      <c r="AK544" s="156"/>
      <c r="AL544" s="170">
        <f>Cálculos!BR545</f>
        <v>0</v>
      </c>
      <c r="AM544" s="154"/>
      <c r="BA544" s="155"/>
      <c r="BB544" s="74">
        <v>539</v>
      </c>
      <c r="BC544" s="178">
        <f>ABS(Cálculos!L545-Cálculos!L544)</f>
        <v>1.4731201361169122E-2</v>
      </c>
      <c r="BD544" s="178">
        <f>ABS(Cálculos!AN545-Cálculos!AN544)</f>
        <v>1.4506483055945929E-2</v>
      </c>
      <c r="BE544" s="178">
        <f>ABS(Cálculos!BP545-Cálculos!BP544)</f>
        <v>1.4045640142418936E-2</v>
      </c>
      <c r="BF544" s="154"/>
    </row>
    <row r="545" spans="25:58" x14ac:dyDescent="0.35">
      <c r="Y545" s="155"/>
      <c r="Z545" s="74">
        <f>(Cálculos!C546-0.44)/(MAX(Cálculos!C:C)+0.12)*100</f>
        <v>73.90018079219854</v>
      </c>
      <c r="AA545" s="156"/>
      <c r="AB545" s="170">
        <f>Cálculos!L275</f>
        <v>0.37407310074226846</v>
      </c>
      <c r="AC545" s="156"/>
      <c r="AD545" s="170">
        <f>Cálculos!AN276</f>
        <v>0.40737272369246291</v>
      </c>
      <c r="AE545" s="156"/>
      <c r="AF545" s="170">
        <f>Cálculos!BP279</f>
        <v>0.43238556697672709</v>
      </c>
      <c r="AG545" s="156"/>
      <c r="AH545" s="170">
        <f>Cálculos!N510</f>
        <v>0</v>
      </c>
      <c r="AI545" s="156"/>
      <c r="AJ545" s="170">
        <f>Cálculos!AP546</f>
        <v>0</v>
      </c>
      <c r="AK545" s="156"/>
      <c r="AL545" s="170">
        <f>Cálculos!BR546</f>
        <v>0</v>
      </c>
      <c r="AM545" s="154"/>
      <c r="BA545" s="155"/>
      <c r="BB545" s="74">
        <v>540</v>
      </c>
      <c r="BC545" s="178">
        <f>ABS(Cálculos!L546-Cálculos!L545)</f>
        <v>1.4776752876724641E-2</v>
      </c>
      <c r="BD545" s="178">
        <f>ABS(Cálculos!AN546-Cálculos!AN545)</f>
        <v>1.4552542496770959E-2</v>
      </c>
      <c r="BE545" s="178">
        <f>ABS(Cálculos!BP546-Cálculos!BP545)</f>
        <v>1.4098752421561778E-2</v>
      </c>
      <c r="BF545" s="154"/>
    </row>
    <row r="546" spans="25:58" x14ac:dyDescent="0.35">
      <c r="Y546" s="155"/>
      <c r="Z546" s="74">
        <f>(Cálculos!C547-0.44)/(MAX(Cálculos!C:C)+0.12)*100</f>
        <v>74.037144578973312</v>
      </c>
      <c r="AA546" s="156"/>
      <c r="AB546" s="170">
        <f>Cálculos!L648</f>
        <v>0.37287850244601545</v>
      </c>
      <c r="AC546" s="156"/>
      <c r="AD546" s="170">
        <f>Cálculos!AN652</f>
        <v>0.40512052912022756</v>
      </c>
      <c r="AE546" s="156"/>
      <c r="AF546" s="170">
        <f>Cálculos!BP292</f>
        <v>0.43061201912860236</v>
      </c>
      <c r="AG546" s="156"/>
      <c r="AH546" s="170">
        <f>Cálculos!N511</f>
        <v>0</v>
      </c>
      <c r="AI546" s="156"/>
      <c r="AJ546" s="170">
        <f>Cálculos!AP547</f>
        <v>0</v>
      </c>
      <c r="AK546" s="156"/>
      <c r="AL546" s="170">
        <f>Cálculos!BR547</f>
        <v>0</v>
      </c>
      <c r="AM546" s="154"/>
      <c r="BA546" s="155"/>
      <c r="BB546" s="74">
        <v>541</v>
      </c>
      <c r="BC546" s="178">
        <f>ABS(Cálculos!L547-Cálculos!L546)</f>
        <v>1.4322966173928475E-2</v>
      </c>
      <c r="BD546" s="178">
        <f>ABS(Cálculos!AN547-Cálculos!AN546)</f>
        <v>1.4105943888572448E-2</v>
      </c>
      <c r="BE546" s="178">
        <f>ABS(Cálculos!BP547-Cálculos!BP546)</f>
        <v>1.3679165194510845E-2</v>
      </c>
      <c r="BF546" s="154"/>
    </row>
    <row r="547" spans="25:58" x14ac:dyDescent="0.35">
      <c r="Y547" s="155"/>
      <c r="Z547" s="74">
        <f>(Cálculos!C548-0.44)/(MAX(Cálculos!C:C)+0.12)*100</f>
        <v>74.174108365748097</v>
      </c>
      <c r="AA547" s="156"/>
      <c r="AB547" s="170">
        <f>Cálculos!L649</f>
        <v>0.37223026385986813</v>
      </c>
      <c r="AC547" s="156"/>
      <c r="AD547" s="170">
        <f>Cálculos!AN277</f>
        <v>0.40484889472761476</v>
      </c>
      <c r="AE547" s="156"/>
      <c r="AF547" s="170">
        <f>Cálculos!BP654</f>
        <v>0.42991258281093697</v>
      </c>
      <c r="AG547" s="156"/>
      <c r="AH547" s="170">
        <f>Cálculos!N512</f>
        <v>0</v>
      </c>
      <c r="AI547" s="156"/>
      <c r="AJ547" s="170">
        <f>Cálculos!AP548</f>
        <v>0</v>
      </c>
      <c r="AK547" s="156"/>
      <c r="AL547" s="170">
        <f>Cálculos!BR548</f>
        <v>0</v>
      </c>
      <c r="AM547" s="154"/>
      <c r="BA547" s="155"/>
      <c r="BB547" s="74">
        <v>542</v>
      </c>
      <c r="BC547" s="178">
        <f>ABS(Cálculos!L548-Cálculos!L547)</f>
        <v>9.6708936658977951E-3</v>
      </c>
      <c r="BD547" s="178">
        <f>ABS(Cálculos!AN548-Cálculos!AN547)</f>
        <v>9.4505879559080297E-3</v>
      </c>
      <c r="BE547" s="178">
        <f>ABS(Cálculos!BP548-Cálculos!BP547)</f>
        <v>9.0166779323096469E-3</v>
      </c>
      <c r="BF547" s="154"/>
    </row>
    <row r="548" spans="25:58" x14ac:dyDescent="0.35">
      <c r="Y548" s="155"/>
      <c r="Z548" s="74">
        <f>(Cálculos!C549-0.44)/(MAX(Cálculos!C:C)+0.12)*100</f>
        <v>74.311072152522854</v>
      </c>
      <c r="AA548" s="156"/>
      <c r="AB548" s="170">
        <f>Cálculos!L276</f>
        <v>0.37148918909200912</v>
      </c>
      <c r="AC548" s="156"/>
      <c r="AD548" s="170">
        <f>Cálculos!AN358</f>
        <v>0.40465400433669019</v>
      </c>
      <c r="AE548" s="156"/>
      <c r="AF548" s="170">
        <f>Cálculos!BP662</f>
        <v>0.42981120468742789</v>
      </c>
      <c r="AG548" s="156"/>
      <c r="AH548" s="170">
        <f>Cálculos!N513</f>
        <v>0</v>
      </c>
      <c r="AI548" s="156"/>
      <c r="AJ548" s="170">
        <f>Cálculos!AP549</f>
        <v>0</v>
      </c>
      <c r="AK548" s="156"/>
      <c r="AL548" s="170">
        <f>Cálculos!BR549</f>
        <v>0</v>
      </c>
      <c r="AM548" s="154"/>
      <c r="BA548" s="155"/>
      <c r="BB548" s="74">
        <v>543</v>
      </c>
      <c r="BC548" s="178">
        <f>ABS(Cálculos!L549-Cálculos!L548)</f>
        <v>5.8804188826292458E-3</v>
      </c>
      <c r="BD548" s="178">
        <f>ABS(Cálculos!AN549-Cálculos!AN548)</f>
        <v>5.7672923777525309E-3</v>
      </c>
      <c r="BE548" s="178">
        <f>ABS(Cálculos!BP549-Cálculos!BP548)</f>
        <v>5.6622538891877294E-3</v>
      </c>
      <c r="BF548" s="154"/>
    </row>
    <row r="549" spans="25:58" x14ac:dyDescent="0.35">
      <c r="Y549" s="155"/>
      <c r="Z549" s="74">
        <f>(Cálculos!C550-0.44)/(MAX(Cálculos!C:C)+0.12)*100</f>
        <v>74.44803593929764</v>
      </c>
      <c r="AA549" s="156"/>
      <c r="AB549" s="170">
        <f>Cálculos!L358</f>
        <v>0.3706846256981568</v>
      </c>
      <c r="AC549" s="156"/>
      <c r="AD549" s="170">
        <f>Cálculos!AN292</f>
        <v>0.40453753205409548</v>
      </c>
      <c r="AE549" s="156"/>
      <c r="AF549" s="170">
        <f>Cálculos!BP280</f>
        <v>0.42954100342328028</v>
      </c>
      <c r="AG549" s="156"/>
      <c r="AH549" s="170">
        <f>Cálculos!N514</f>
        <v>0</v>
      </c>
      <c r="AI549" s="156"/>
      <c r="AJ549" s="170">
        <f>Cálculos!AP550</f>
        <v>0</v>
      </c>
      <c r="AK549" s="156"/>
      <c r="AL549" s="170">
        <f>Cálculos!BR550</f>
        <v>0</v>
      </c>
      <c r="AM549" s="154"/>
      <c r="BA549" s="155"/>
      <c r="BB549" s="74">
        <v>544</v>
      </c>
      <c r="BC549" s="178">
        <f>ABS(Cálculos!L550-Cálculos!L549)</f>
        <v>5.1463301612640899E-3</v>
      </c>
      <c r="BD549" s="178">
        <f>ABS(Cálculos!AN550-Cálculos!AN549)</f>
        <v>5.054404447254579E-3</v>
      </c>
      <c r="BE549" s="178">
        <f>ABS(Cálculos!BP550-Cálculos!BP549)</f>
        <v>5.0184715065123564E-3</v>
      </c>
      <c r="BF549" s="154"/>
    </row>
    <row r="550" spans="25:58" x14ac:dyDescent="0.35">
      <c r="Y550" s="155"/>
      <c r="Z550" s="74">
        <f>(Cálculos!C551-0.44)/(MAX(Cálculos!C:C)+0.12)*100</f>
        <v>74.584999726072425</v>
      </c>
      <c r="AA550" s="156"/>
      <c r="AB550" s="170">
        <f>Cálculos!L277</f>
        <v>0.36892312582326431</v>
      </c>
      <c r="AC550" s="156"/>
      <c r="AD550" s="170">
        <f>Cálculos!AN662</f>
        <v>0.40388170671205376</v>
      </c>
      <c r="AE550" s="156"/>
      <c r="AF550" s="170">
        <f>Cálculos!BP655</f>
        <v>0.42704272128325366</v>
      </c>
      <c r="AG550" s="156"/>
      <c r="AH550" s="170">
        <f>Cálculos!N515</f>
        <v>0</v>
      </c>
      <c r="AI550" s="156"/>
      <c r="AJ550" s="170">
        <f>Cálculos!AP551</f>
        <v>0</v>
      </c>
      <c r="AK550" s="156"/>
      <c r="AL550" s="170">
        <f>Cálculos!BR551</f>
        <v>0</v>
      </c>
      <c r="AM550" s="154"/>
      <c r="BA550" s="155"/>
      <c r="BB550" s="74">
        <v>545</v>
      </c>
      <c r="BC550" s="178">
        <f>ABS(Cálculos!L551-Cálculos!L550)</f>
        <v>4.981635124272521E-3</v>
      </c>
      <c r="BD550" s="178">
        <f>ABS(Cálculos!AN551-Cálculos!AN550)</f>
        <v>4.8948945770316277E-3</v>
      </c>
      <c r="BE550" s="178">
        <f>ABS(Cálculos!BP551-Cálculos!BP550)</f>
        <v>4.8796428077096943E-3</v>
      </c>
      <c r="BF550" s="154"/>
    </row>
    <row r="551" spans="25:58" x14ac:dyDescent="0.35">
      <c r="Y551" s="155"/>
      <c r="Z551" s="74">
        <f>(Cálculos!C552-0.44)/(MAX(Cálculos!C:C)+0.12)*100</f>
        <v>74.721963512847196</v>
      </c>
      <c r="AA551" s="156"/>
      <c r="AB551" s="170">
        <f>Cálculos!L292</f>
        <v>0.3686451283533147</v>
      </c>
      <c r="AC551" s="156"/>
      <c r="AD551" s="170">
        <f>Cálculos!AN653</f>
        <v>0.40258508173406937</v>
      </c>
      <c r="AE551" s="156"/>
      <c r="AF551" s="170">
        <f>Cálculos!BP281</f>
        <v>0.42671074635567091</v>
      </c>
      <c r="AG551" s="156"/>
      <c r="AH551" s="170">
        <f>Cálculos!N516</f>
        <v>0</v>
      </c>
      <c r="AI551" s="156"/>
      <c r="AJ551" s="170">
        <f>Cálculos!AP552</f>
        <v>0</v>
      </c>
      <c r="AK551" s="156"/>
      <c r="AL551" s="170">
        <f>Cálculos!BR552</f>
        <v>0</v>
      </c>
      <c r="AM551" s="154"/>
      <c r="BA551" s="155"/>
      <c r="BB551" s="74">
        <v>546</v>
      </c>
      <c r="BC551" s="178">
        <f>ABS(Cálculos!L552-Cálculos!L551)</f>
        <v>4.9231731106410548E-3</v>
      </c>
      <c r="BD551" s="178">
        <f>ABS(Cálculos!AN552-Cálculos!AN551)</f>
        <v>4.8386215189063497E-3</v>
      </c>
      <c r="BE551" s="178">
        <f>ABS(Cálculos!BP552-Cálculos!BP551)</f>
        <v>4.8348791248676859E-3</v>
      </c>
      <c r="BF551" s="154"/>
    </row>
    <row r="552" spans="25:58" x14ac:dyDescent="0.35">
      <c r="Y552" s="155"/>
      <c r="Z552" s="74">
        <f>(Cálculos!C553-0.44)/(MAX(Cálculos!C:C)+0.12)*100</f>
        <v>74.858927299621968</v>
      </c>
      <c r="AA552" s="156"/>
      <c r="AB552" s="170">
        <f>Cálculos!L650</f>
        <v>0.36837926871950688</v>
      </c>
      <c r="AC552" s="156"/>
      <c r="AD552" s="170">
        <f>Cálculos!AN278</f>
        <v>0.402341603447955</v>
      </c>
      <c r="AE552" s="156"/>
      <c r="AF552" s="170">
        <f>Cálculos!BP357</f>
        <v>0.42616585038357729</v>
      </c>
      <c r="AG552" s="156"/>
      <c r="AH552" s="170">
        <f>Cálculos!N517</f>
        <v>0</v>
      </c>
      <c r="AI552" s="156"/>
      <c r="AJ552" s="170">
        <f>Cálculos!AP553</f>
        <v>0</v>
      </c>
      <c r="AK552" s="156"/>
      <c r="AL552" s="170">
        <f>Cálculos!BR553</f>
        <v>0</v>
      </c>
      <c r="AM552" s="154"/>
      <c r="BA552" s="155"/>
      <c r="BB552" s="74">
        <v>547</v>
      </c>
      <c r="BC552" s="178">
        <f>ABS(Cálculos!L553-Cálculos!L552)</f>
        <v>4.8846871226507771E-3</v>
      </c>
      <c r="BD552" s="178">
        <f>ABS(Cálculos!AN553-Cálculos!AN552)</f>
        <v>4.8017593671914049E-3</v>
      </c>
      <c r="BE552" s="178">
        <f>ABS(Cálculos!BP553-Cálculos!BP552)</f>
        <v>4.8077333300082792E-3</v>
      </c>
      <c r="BF552" s="154"/>
    </row>
    <row r="553" spans="25:58" x14ac:dyDescent="0.35">
      <c r="Y553" s="155"/>
      <c r="Z553" s="74">
        <f>(Cálculos!C554-0.44)/(MAX(Cálculos!C:C)+0.12)*100</f>
        <v>74.995891086396753</v>
      </c>
      <c r="AA553" s="156"/>
      <c r="AB553" s="170">
        <f>Cálculos!L278</f>
        <v>0.36637478764825721</v>
      </c>
      <c r="AC553" s="156"/>
      <c r="AD553" s="170">
        <f>Cálculos!AN17</f>
        <v>0.40212038462061478</v>
      </c>
      <c r="AE553" s="156"/>
      <c r="AF553" s="170">
        <f>Cálculos!BP296</f>
        <v>0.42431428056787185</v>
      </c>
      <c r="AG553" s="156"/>
      <c r="AH553" s="170">
        <f>Cálculos!N518</f>
        <v>0</v>
      </c>
      <c r="AI553" s="156"/>
      <c r="AJ553" s="170">
        <f>Cálculos!AP554</f>
        <v>0</v>
      </c>
      <c r="AK553" s="156"/>
      <c r="AL553" s="170">
        <f>Cálculos!BR554</f>
        <v>0</v>
      </c>
      <c r="AM553" s="154"/>
      <c r="BA553" s="155"/>
      <c r="BB553" s="74">
        <v>548</v>
      </c>
      <c r="BC553" s="178">
        <f>ABS(Cálculos!L554-Cálculos!L553)</f>
        <v>4.8501119603534537E-3</v>
      </c>
      <c r="BD553" s="178">
        <f>ABS(Cálculos!AN554-Cálculos!AN553)</f>
        <v>4.7686937701200138E-3</v>
      </c>
      <c r="BE553" s="178">
        <f>ABS(Cálculos!BP554-Cálculos!BP553)</f>
        <v>4.7839450150625185E-3</v>
      </c>
      <c r="BF553" s="154"/>
    </row>
    <row r="554" spans="25:58" x14ac:dyDescent="0.35">
      <c r="Y554" s="155"/>
      <c r="Z554" s="74">
        <f>(Cálculos!C555-0.44)/(MAX(Cálculos!C:C)+0.12)*100</f>
        <v>75.132854873171524</v>
      </c>
      <c r="AA554" s="156"/>
      <c r="AB554" s="170">
        <f>Cálculos!L19</f>
        <v>0.36579112145803705</v>
      </c>
      <c r="AC554" s="156"/>
      <c r="AD554" s="170">
        <f>Cálculos!AN654</f>
        <v>0.40008049665360307</v>
      </c>
      <c r="AE554" s="156"/>
      <c r="AF554" s="170">
        <f>Cálculos!BP656</f>
        <v>0.42418837567300471</v>
      </c>
      <c r="AG554" s="156"/>
      <c r="AH554" s="170">
        <f>Cálculos!N519</f>
        <v>0</v>
      </c>
      <c r="AI554" s="156"/>
      <c r="AJ554" s="170">
        <f>Cálculos!AP555</f>
        <v>0</v>
      </c>
      <c r="AK554" s="156"/>
      <c r="AL554" s="170">
        <f>Cálculos!BR555</f>
        <v>0</v>
      </c>
      <c r="AM554" s="154"/>
      <c r="BA554" s="155"/>
      <c r="BB554" s="74">
        <v>549</v>
      </c>
      <c r="BC554" s="178">
        <f>ABS(Cálculos!L555-Cálculos!L554)</f>
        <v>4.8164544412929722E-3</v>
      </c>
      <c r="BD554" s="178">
        <f>ABS(Cálculos!AN555-Cálculos!AN554)</f>
        <v>4.7365172447935144E-3</v>
      </c>
      <c r="BE554" s="178">
        <f>ABS(Cálculos!BP555-Cálculos!BP554)</f>
        <v>4.7608768751213892E-3</v>
      </c>
      <c r="BF554" s="154"/>
    </row>
    <row r="555" spans="25:58" x14ac:dyDescent="0.35">
      <c r="Y555" s="155"/>
      <c r="Z555" s="74">
        <f>(Cálculos!C556-0.44)/(MAX(Cálculos!C:C)+0.12)*100</f>
        <v>75.269818659946296</v>
      </c>
      <c r="AA555" s="156"/>
      <c r="AB555" s="170">
        <f>Cálculos!L651</f>
        <v>0.36532290026637687</v>
      </c>
      <c r="AC555" s="156"/>
      <c r="AD555" s="170">
        <f>Cálculos!AN279</f>
        <v>0.39985073430412077</v>
      </c>
      <c r="AE555" s="156"/>
      <c r="AF555" s="170">
        <f>Cálculos!BP282</f>
        <v>0.42389472832142078</v>
      </c>
      <c r="AG555" s="156"/>
      <c r="AH555" s="170">
        <f>Cálculos!N520</f>
        <v>0</v>
      </c>
      <c r="AI555" s="156"/>
      <c r="AJ555" s="170">
        <f>Cálculos!AP556</f>
        <v>0</v>
      </c>
      <c r="AK555" s="156"/>
      <c r="AL555" s="170">
        <f>Cálculos!BR556</f>
        <v>0</v>
      </c>
      <c r="AM555" s="154"/>
      <c r="BA555" s="155"/>
      <c r="BB555" s="74">
        <v>550</v>
      </c>
      <c r="BC555" s="178">
        <f>ABS(Cálculos!L556-Cálculos!L555)</f>
        <v>4.7831558292792398E-3</v>
      </c>
      <c r="BD555" s="178">
        <f>ABS(Cálculos!AN556-Cálculos!AN555)</f>
        <v>4.7046839006140706E-3</v>
      </c>
      <c r="BE555" s="178">
        <f>ABS(Cálculos!BP556-Cálculos!BP555)</f>
        <v>4.7380009745576768E-3</v>
      </c>
      <c r="BF555" s="154"/>
    </row>
    <row r="556" spans="25:58" x14ac:dyDescent="0.35">
      <c r="Y556" s="155"/>
      <c r="Z556" s="74">
        <f>(Cálculos!C557-0.44)/(MAX(Cálculos!C:C)+0.12)*100</f>
        <v>75.406782446721081</v>
      </c>
      <c r="AA556" s="156"/>
      <c r="AB556" s="170">
        <f>Cálculos!L296</f>
        <v>0.36386831273193238</v>
      </c>
      <c r="AC556" s="156"/>
      <c r="AD556" s="170">
        <f>Cálculos!AN296</f>
        <v>0.39975263073335121</v>
      </c>
      <c r="AE556" s="156"/>
      <c r="AF556" s="170">
        <f>Cálculos!BP723</f>
        <v>0.42128340668534958</v>
      </c>
      <c r="AG556" s="156"/>
      <c r="AH556" s="170">
        <f>Cálculos!N521</f>
        <v>0</v>
      </c>
      <c r="AI556" s="156"/>
      <c r="AJ556" s="170">
        <f>Cálculos!AP557</f>
        <v>0</v>
      </c>
      <c r="AK556" s="156"/>
      <c r="AL556" s="170">
        <f>Cálculos!BR557</f>
        <v>0</v>
      </c>
      <c r="AM556" s="154"/>
      <c r="BA556" s="155"/>
      <c r="BB556" s="74">
        <v>551</v>
      </c>
      <c r="BC556" s="178">
        <f>ABS(Cálculos!L557-Cálculos!L556)</f>
        <v>4.7501107706678924E-3</v>
      </c>
      <c r="BD556" s="178">
        <f>ABS(Cálculos!AN557-Cálculos!AN556)</f>
        <v>4.6730917715930298E-3</v>
      </c>
      <c r="BE556" s="178">
        <f>ABS(Cálculos!BP557-Cálculos!BP556)</f>
        <v>4.7152292372819593E-3</v>
      </c>
      <c r="BF556" s="154"/>
    </row>
    <row r="557" spans="25:58" x14ac:dyDescent="0.35">
      <c r="Y557" s="155"/>
      <c r="Z557" s="74">
        <f>(Cálculos!C558-0.44)/(MAX(Cálculos!C:C)+0.12)*100</f>
        <v>75.543746233495852</v>
      </c>
      <c r="AA557" s="156"/>
      <c r="AB557" s="170">
        <f>Cálculos!L279</f>
        <v>0.36384405213082188</v>
      </c>
      <c r="AC557" s="156"/>
      <c r="AD557" s="170">
        <f>Cálculos!AN724</f>
        <v>0.39851974265598877</v>
      </c>
      <c r="AE557" s="156"/>
      <c r="AF557" s="170">
        <f>Cálculos!BP283</f>
        <v>0.42109292951913802</v>
      </c>
      <c r="AG557" s="156"/>
      <c r="AH557" s="170">
        <f>Cálculos!N522</f>
        <v>0</v>
      </c>
      <c r="AI557" s="156"/>
      <c r="AJ557" s="170">
        <f>Cálculos!AP558</f>
        <v>0</v>
      </c>
      <c r="AK557" s="156"/>
      <c r="AL557" s="170">
        <f>Cálculos!BR558</f>
        <v>0</v>
      </c>
      <c r="AM557" s="154"/>
      <c r="BA557" s="155"/>
      <c r="BB557" s="74">
        <v>552</v>
      </c>
      <c r="BC557" s="178">
        <f>ABS(Cálculos!L558-Cálculos!L557)</f>
        <v>4.7172983554426562E-3</v>
      </c>
      <c r="BD557" s="178">
        <f>ABS(Cálculos!AN558-Cálculos!AN557)</f>
        <v>4.6417231429759509E-3</v>
      </c>
      <c r="BE557" s="178">
        <f>ABS(Cálculos!BP558-Cálculos!BP557)</f>
        <v>4.6925727239882642E-3</v>
      </c>
      <c r="BF557" s="154"/>
    </row>
    <row r="558" spans="25:58" x14ac:dyDescent="0.35">
      <c r="Y558" s="155"/>
      <c r="Z558" s="74">
        <f>(Cálculos!C559-0.44)/(MAX(Cálculos!C:C)+0.12)*100</f>
        <v>75.680710020270638</v>
      </c>
      <c r="AA558" s="156"/>
      <c r="AB558" s="170">
        <f>Cálculos!L652</f>
        <v>0.36270411919362311</v>
      </c>
      <c r="AC558" s="156"/>
      <c r="AD558" s="170">
        <f>Cálculos!AN655</f>
        <v>0.39759497095167756</v>
      </c>
      <c r="AE558" s="156"/>
      <c r="AF558" s="170">
        <f>Cálculos!BP284</f>
        <v>0.42012261892754965</v>
      </c>
      <c r="AG558" s="156"/>
      <c r="AH558" s="170">
        <f>Cálculos!N523</f>
        <v>0</v>
      </c>
      <c r="AI558" s="156"/>
      <c r="AJ558" s="170">
        <f>Cálculos!AP559</f>
        <v>0</v>
      </c>
      <c r="AK558" s="156"/>
      <c r="AL558" s="170">
        <f>Cálculos!BR559</f>
        <v>0</v>
      </c>
      <c r="AM558" s="154"/>
      <c r="BA558" s="155"/>
      <c r="BB558" s="74">
        <v>553</v>
      </c>
      <c r="BC558" s="178">
        <f>ABS(Cálculos!L559-Cálculos!L558)</f>
        <v>4.6847134086613895E-3</v>
      </c>
      <c r="BD558" s="178">
        <f>ABS(Cálculos!AN559-Cálculos!AN558)</f>
        <v>4.6105766969193329E-3</v>
      </c>
      <c r="BE558" s="178">
        <f>ABS(Cálculos!BP559-Cálculos!BP558)</f>
        <v>4.6700680037653486E-3</v>
      </c>
      <c r="BF558" s="154"/>
    </row>
    <row r="559" spans="25:58" x14ac:dyDescent="0.35">
      <c r="Y559" s="155"/>
      <c r="Z559" s="74">
        <f>(Cálculos!C560-0.44)/(MAX(Cálculos!C:C)+0.12)*100</f>
        <v>75.817673807045409</v>
      </c>
      <c r="AA559" s="156"/>
      <c r="AB559" s="170">
        <f>Cálculos!L662</f>
        <v>0.36202574965362094</v>
      </c>
      <c r="AC559" s="156"/>
      <c r="AD559" s="170">
        <f>Cálculos!AN280</f>
        <v>0.39737618468496844</v>
      </c>
      <c r="AE559" s="156"/>
      <c r="AF559" s="170">
        <f>Cálculos!BP380</f>
        <v>0.41959857361060393</v>
      </c>
      <c r="AG559" s="156"/>
      <c r="AH559" s="170">
        <f>Cálculos!N526</f>
        <v>0</v>
      </c>
      <c r="AI559" s="156"/>
      <c r="AJ559" s="170">
        <f>Cálculos!AP560</f>
        <v>0</v>
      </c>
      <c r="AK559" s="156"/>
      <c r="AL559" s="170">
        <f>Cálculos!BR560</f>
        <v>0</v>
      </c>
      <c r="AM559" s="154"/>
      <c r="BA559" s="155"/>
      <c r="BB559" s="74">
        <v>554</v>
      </c>
      <c r="BC559" s="178">
        <f>ABS(Cálculos!L560-Cálculos!L559)</f>
        <v>4.6523536946141419E-3</v>
      </c>
      <c r="BD559" s="178">
        <f>ABS(Cálculos!AN560-Cálculos!AN559)</f>
        <v>4.5796422052156727E-3</v>
      </c>
      <c r="BE559" s="178">
        <f>ABS(Cálculos!BP560-Cálculos!BP559)</f>
        <v>4.6476235921442122E-3</v>
      </c>
      <c r="BF559" s="154"/>
    </row>
    <row r="560" spans="25:58" x14ac:dyDescent="0.35">
      <c r="Y560" s="155"/>
      <c r="Z560" s="74">
        <f>(Cálculos!C561-0.44)/(MAX(Cálculos!C:C)+0.12)*100</f>
        <v>75.954637593820181</v>
      </c>
      <c r="AA560" s="156"/>
      <c r="AB560" s="170">
        <f>Cálculos!L280</f>
        <v>0.3613307976805209</v>
      </c>
      <c r="AC560" s="156"/>
      <c r="AD560" s="170">
        <f>Cálculos!AN721</f>
        <v>0.39579417581275034</v>
      </c>
      <c r="AE560" s="156"/>
      <c r="AF560" s="170">
        <f>Cálculos!BP285</f>
        <v>0.41613800968327819</v>
      </c>
      <c r="AG560" s="156"/>
      <c r="AH560" s="170">
        <f>Cálculos!N527</f>
        <v>0</v>
      </c>
      <c r="AI560" s="156"/>
      <c r="AJ560" s="170">
        <f>Cálculos!AP561</f>
        <v>0</v>
      </c>
      <c r="AK560" s="156"/>
      <c r="AL560" s="170">
        <f>Cálculos!BR561</f>
        <v>0</v>
      </c>
      <c r="AM560" s="154"/>
      <c r="BA560" s="155"/>
      <c r="BB560" s="74">
        <v>555</v>
      </c>
      <c r="BC560" s="178">
        <f>ABS(Cálculos!L561-Cálculos!L560)</f>
        <v>4.6202175337589635E-3</v>
      </c>
      <c r="BD560" s="178">
        <f>ABS(Cálculos!AN561-Cálculos!AN560)</f>
        <v>4.5489151780336856E-3</v>
      </c>
      <c r="BE560" s="178">
        <f>ABS(Cálculos!BP561-Cálculos!BP560)</f>
        <v>4.6252076011378263E-3</v>
      </c>
      <c r="BF560" s="154"/>
    </row>
    <row r="561" spans="25:58" x14ac:dyDescent="0.35">
      <c r="Y561" s="155"/>
      <c r="Z561" s="74">
        <f>(Cálculos!C562-0.44)/(MAX(Cálculos!C:C)+0.12)*100</f>
        <v>76.091601380594966</v>
      </c>
      <c r="AA561" s="156"/>
      <c r="AB561" s="170">
        <f>Cálculos!L724</f>
        <v>0.36057518395532628</v>
      </c>
      <c r="AC561" s="156"/>
      <c r="AD561" s="170">
        <f>Cálculos!AN656</f>
        <v>0.3951262068701028</v>
      </c>
      <c r="AE561" s="156"/>
      <c r="AF561" s="170">
        <f>Cálculos!BP21</f>
        <v>0.41392922524034487</v>
      </c>
      <c r="AG561" s="156"/>
      <c r="AH561" s="170">
        <f>Cálculos!N528</f>
        <v>0</v>
      </c>
      <c r="AI561" s="156"/>
      <c r="AJ561" s="170">
        <f>Cálculos!AP562</f>
        <v>0</v>
      </c>
      <c r="AK561" s="156"/>
      <c r="AL561" s="170">
        <f>Cálculos!BR562</f>
        <v>0</v>
      </c>
      <c r="AM561" s="154"/>
      <c r="BA561" s="155"/>
      <c r="BB561" s="74">
        <v>556</v>
      </c>
      <c r="BC561" s="178">
        <f>ABS(Cálculos!L562-Cálculos!L561)</f>
        <v>4.5883033588558497E-3</v>
      </c>
      <c r="BD561" s="178">
        <f>ABS(Cálculos!AN562-Cálculos!AN561)</f>
        <v>4.518398576649707E-3</v>
      </c>
      <c r="BE561" s="178">
        <f>ABS(Cálculos!BP562-Cálculos!BP561)</f>
        <v>4.6028689183900129E-3</v>
      </c>
      <c r="BF561" s="154"/>
    </row>
    <row r="562" spans="25:58" x14ac:dyDescent="0.35">
      <c r="Y562" s="155"/>
      <c r="Z562" s="74">
        <f>(Cálculos!C563-0.44)/(MAX(Cálculos!C:C)+0.12)*100</f>
        <v>76.228565167369737</v>
      </c>
      <c r="AA562" s="156"/>
      <c r="AB562" s="170">
        <f>Cálculos!L653</f>
        <v>0.36018098872204868</v>
      </c>
      <c r="AC562" s="156"/>
      <c r="AD562" s="170">
        <f>Cálculos!AN281</f>
        <v>0.39491783398862068</v>
      </c>
      <c r="AE562" s="156"/>
      <c r="AF562" s="170">
        <f>Cálculos!BP286</f>
        <v>0.41290101780913868</v>
      </c>
      <c r="AG562" s="156"/>
      <c r="AH562" s="170">
        <f>Cálculos!N529</f>
        <v>0</v>
      </c>
      <c r="AI562" s="156"/>
      <c r="AJ562" s="170">
        <f>Cálculos!AP563</f>
        <v>0</v>
      </c>
      <c r="AK562" s="156"/>
      <c r="AL562" s="170">
        <f>Cálculos!BR563</f>
        <v>0</v>
      </c>
      <c r="AM562" s="154"/>
      <c r="BA562" s="155"/>
      <c r="BB562" s="74">
        <v>557</v>
      </c>
      <c r="BC562" s="178">
        <f>ABS(Cálculos!L563-Cálculos!L562)</f>
        <v>3.1798800815793227E-3</v>
      </c>
      <c r="BD562" s="178">
        <f>ABS(Cálculos!AN563-Cálculos!AN562)</f>
        <v>3.1310322737170271E-3</v>
      </c>
      <c r="BE562" s="178">
        <f>ABS(Cálculos!BP563-Cálculos!BP562)</f>
        <v>3.28258372317769E-3</v>
      </c>
      <c r="BF562" s="154"/>
    </row>
    <row r="563" spans="25:58" x14ac:dyDescent="0.35">
      <c r="Y563" s="155"/>
      <c r="Z563" s="74">
        <f>(Cálculos!C564-0.44)/(MAX(Cálculos!C:C)+0.12)*100</f>
        <v>76.365528954144509</v>
      </c>
      <c r="AA563" s="156"/>
      <c r="AB563" s="170">
        <f>Cálculos!L281</f>
        <v>0.35883490354680325</v>
      </c>
      <c r="AC563" s="156"/>
      <c r="AD563" s="170">
        <f>Cálculos!AN282</f>
        <v>0.39247556296064307</v>
      </c>
      <c r="AE563" s="156"/>
      <c r="AF563" s="170">
        <f>Cálculos!BP663</f>
        <v>0.41142079879706406</v>
      </c>
      <c r="AG563" s="156"/>
      <c r="AH563" s="170">
        <f>Cálculos!N530</f>
        <v>0</v>
      </c>
      <c r="AI563" s="156"/>
      <c r="AJ563" s="170">
        <f>Cálculos!AP564</f>
        <v>0</v>
      </c>
      <c r="AK563" s="156"/>
      <c r="AL563" s="170">
        <f>Cálculos!BR564</f>
        <v>0</v>
      </c>
      <c r="AM563" s="154"/>
      <c r="BA563" s="155"/>
      <c r="BB563" s="74">
        <v>558</v>
      </c>
      <c r="BC563" s="178">
        <f>ABS(Cálculos!L564-Cálculos!L563)</f>
        <v>5.6454723134631291E-3</v>
      </c>
      <c r="BD563" s="178">
        <f>ABS(Cálculos!AN564-Cálculos!AN563)</f>
        <v>5.5622253969416224E-3</v>
      </c>
      <c r="BE563" s="178">
        <f>ABS(Cálculos!BP564-Cálculos!BP563)</f>
        <v>5.612271126335E-3</v>
      </c>
      <c r="BF563" s="154"/>
    </row>
    <row r="564" spans="25:58" x14ac:dyDescent="0.35">
      <c r="Y564" s="155"/>
      <c r="Z564" s="74">
        <f>(Cálculos!C565-0.44)/(MAX(Cálculos!C:C)+0.12)*100</f>
        <v>76.502492740919294</v>
      </c>
      <c r="AA564" s="156"/>
      <c r="AB564" s="170">
        <f>Cálculos!L654</f>
        <v>0.3576897312473647</v>
      </c>
      <c r="AC564" s="156"/>
      <c r="AD564" s="170">
        <f>Cálculos!AN283</f>
        <v>0.39004926128873602</v>
      </c>
      <c r="AE564" s="156"/>
      <c r="AF564" s="170">
        <f>Cálculos!BP287</f>
        <v>0.41007400231010155</v>
      </c>
      <c r="AG564" s="156"/>
      <c r="AH564" s="170">
        <f>Cálculos!N531</f>
        <v>0</v>
      </c>
      <c r="AI564" s="156"/>
      <c r="AJ564" s="170">
        <f>Cálculos!AP565</f>
        <v>0</v>
      </c>
      <c r="AK564" s="156"/>
      <c r="AL564" s="170">
        <f>Cálculos!BR565</f>
        <v>0</v>
      </c>
      <c r="AM564" s="154"/>
      <c r="BA564" s="155"/>
      <c r="BB564" s="74">
        <v>559</v>
      </c>
      <c r="BC564" s="178">
        <f>ABS(Cálculos!L565-Cálculos!L564)</f>
        <v>4.7025209202992135E-3</v>
      </c>
      <c r="BD564" s="178">
        <f>ABS(Cálculos!AN565-Cálculos!AN564)</f>
        <v>4.6336646686633287E-3</v>
      </c>
      <c r="BE564" s="178">
        <f>ABS(Cálculos!BP565-Cálculos!BP564)</f>
        <v>4.7306245740972308E-3</v>
      </c>
      <c r="BF564" s="154"/>
    </row>
    <row r="565" spans="25:58" x14ac:dyDescent="0.35">
      <c r="Y565" s="155"/>
      <c r="Z565" s="74">
        <f>(Cálculos!C566-0.44)/(MAX(Cálculos!C:C)+0.12)*100</f>
        <v>76.639456527694065</v>
      </c>
      <c r="AA565" s="156"/>
      <c r="AB565" s="170">
        <f>Cálculos!L721</f>
        <v>0.35757439481749781</v>
      </c>
      <c r="AC565" s="156"/>
      <c r="AD565" s="170">
        <f>Cálculos!AN284</f>
        <v>0.38953870723182249</v>
      </c>
      <c r="AE565" s="156"/>
      <c r="AF565" s="170">
        <f>Cálculos!BP288</f>
        <v>0.40733470535013411</v>
      </c>
      <c r="AG565" s="156"/>
      <c r="AH565" s="170">
        <f>Cálculos!N532</f>
        <v>0</v>
      </c>
      <c r="AI565" s="156"/>
      <c r="AJ565" s="170">
        <f>Cálculos!AP566</f>
        <v>0</v>
      </c>
      <c r="AK565" s="156"/>
      <c r="AL565" s="170">
        <f>Cálculos!BR566</f>
        <v>0</v>
      </c>
      <c r="AM565" s="154"/>
      <c r="BA565" s="155"/>
      <c r="BB565" s="74">
        <v>560</v>
      </c>
      <c r="BC565" s="178">
        <f>ABS(Cálculos!L566-Cálculos!L565)</f>
        <v>2.574270830466574E-3</v>
      </c>
      <c r="BD565" s="178">
        <f>ABS(Cálculos!AN566-Cálculos!AN565)</f>
        <v>2.5367366107587053E-3</v>
      </c>
      <c r="BE565" s="178">
        <f>ABS(Cálculos!BP566-Cálculos!BP565)</f>
        <v>2.7313534632426029E-3</v>
      </c>
      <c r="BF565" s="154"/>
    </row>
    <row r="566" spans="25:58" x14ac:dyDescent="0.35">
      <c r="Y566" s="155"/>
      <c r="Z566" s="74">
        <f>(Cálculos!C567-0.44)/(MAX(Cálculos!C:C)+0.12)*100</f>
        <v>76.776420314468851</v>
      </c>
      <c r="AA566" s="156"/>
      <c r="AB566" s="170">
        <f>Cálculos!L378</f>
        <v>0.35668378281035801</v>
      </c>
      <c r="AC566" s="156"/>
      <c r="AD566" s="170">
        <f>Cálculos!AN285</f>
        <v>0.38586953132941954</v>
      </c>
      <c r="AE566" s="156"/>
      <c r="AF566" s="170">
        <f>Cálculos!BP379</f>
        <v>0.40723063790264558</v>
      </c>
      <c r="AG566" s="156"/>
      <c r="AH566" s="170">
        <f>Cálculos!N533</f>
        <v>0</v>
      </c>
      <c r="AI566" s="156"/>
      <c r="AJ566" s="170">
        <f>Cálculos!AP567</f>
        <v>0</v>
      </c>
      <c r="AK566" s="156"/>
      <c r="AL566" s="170">
        <f>Cálculos!BR567</f>
        <v>0</v>
      </c>
      <c r="AM566" s="154"/>
      <c r="BA566" s="155"/>
      <c r="BB566" s="74">
        <v>561</v>
      </c>
      <c r="BC566" s="178">
        <f>ABS(Cálculos!L567-Cálculos!L566)</f>
        <v>6.0077176810595656E-3</v>
      </c>
      <c r="BD566" s="178">
        <f>ABS(Cálculos!AN567-Cálculos!AN566)</f>
        <v>5.9218951021353661E-3</v>
      </c>
      <c r="BE566" s="178">
        <f>ABS(Cálculos!BP567-Cálculos!BP566)</f>
        <v>5.9721825164846809E-3</v>
      </c>
      <c r="BF566" s="154"/>
    </row>
    <row r="567" spans="25:58" x14ac:dyDescent="0.35">
      <c r="Y567" s="155"/>
      <c r="Z567" s="74">
        <f>(Cálculos!C568-0.44)/(MAX(Cálculos!C:C)+0.12)*100</f>
        <v>76.913384101243622</v>
      </c>
      <c r="AA567" s="156"/>
      <c r="AB567" s="170">
        <f>Cálculos!L282</f>
        <v>0.35635624981320291</v>
      </c>
      <c r="AC567" s="156"/>
      <c r="AD567" s="170">
        <f>Cálculos!AN663</f>
        <v>0.38511708045911996</v>
      </c>
      <c r="AE567" s="156"/>
      <c r="AF567" s="170">
        <f>Cálculos!BP297</f>
        <v>0.40588587524902492</v>
      </c>
      <c r="AG567" s="156"/>
      <c r="AH567" s="170">
        <f>Cálculos!N534</f>
        <v>0</v>
      </c>
      <c r="AI567" s="156"/>
      <c r="AJ567" s="170">
        <f>Cálculos!AP568</f>
        <v>0</v>
      </c>
      <c r="AK567" s="156"/>
      <c r="AL567" s="170">
        <f>Cálculos!BR568</f>
        <v>0</v>
      </c>
      <c r="AM567" s="154"/>
      <c r="BA567" s="155"/>
      <c r="BB567" s="74">
        <v>562</v>
      </c>
      <c r="BC567" s="178">
        <f>ABS(Cálculos!L568-Cálculos!L567)</f>
        <v>4.6948432878477497E-3</v>
      </c>
      <c r="BD567" s="178">
        <f>ABS(Cálculos!AN568-Cálculos!AN567)</f>
        <v>4.6286744203024588E-3</v>
      </c>
      <c r="BE567" s="178">
        <f>ABS(Cálculos!BP568-Cálculos!BP567)</f>
        <v>4.7414373915160013E-3</v>
      </c>
      <c r="BF567" s="154"/>
    </row>
    <row r="568" spans="25:58" x14ac:dyDescent="0.35">
      <c r="Y568" s="155"/>
      <c r="Z568" s="74">
        <f>(Cálculos!C569-0.44)/(MAX(Cálculos!C:C)+0.12)*100</f>
        <v>77.050347888018393</v>
      </c>
      <c r="AA568" s="156"/>
      <c r="AB568" s="170">
        <f>Cálculos!L655</f>
        <v>0.35521837217621177</v>
      </c>
      <c r="AC568" s="156"/>
      <c r="AD568" s="170">
        <f>Cálculos!AN359</f>
        <v>0.38358711731915435</v>
      </c>
      <c r="AE568" s="156"/>
      <c r="AF568" s="170">
        <f>Cálculos!BP358</f>
        <v>0.40560760974473897</v>
      </c>
      <c r="AG568" s="156"/>
      <c r="AH568" s="170">
        <f>Cálculos!N535</f>
        <v>0</v>
      </c>
      <c r="AI568" s="156"/>
      <c r="AJ568" s="170">
        <f>Cálculos!AP569</f>
        <v>0</v>
      </c>
      <c r="AK568" s="156"/>
      <c r="AL568" s="170">
        <f>Cálculos!BR569</f>
        <v>0</v>
      </c>
      <c r="AM568" s="154"/>
      <c r="BA568" s="155"/>
      <c r="BB568" s="74">
        <v>563</v>
      </c>
      <c r="BC568" s="178">
        <f>ABS(Cálculos!L569-Cálculos!L568)</f>
        <v>4.425641835093086E-3</v>
      </c>
      <c r="BD568" s="178">
        <f>ABS(Cálculos!AN569-Cálculos!AN568)</f>
        <v>4.3642132171101133E-3</v>
      </c>
      <c r="BE568" s="178">
        <f>ABS(Cálculos!BP569-Cálculos!BP568)</f>
        <v>4.4946443211064668E-3</v>
      </c>
      <c r="BF568" s="154"/>
    </row>
    <row r="569" spans="25:58" x14ac:dyDescent="0.35">
      <c r="Y569" s="155"/>
      <c r="Z569" s="74">
        <f>(Cálculos!C570-0.44)/(MAX(Cálculos!C:C)+0.12)*100</f>
        <v>77.187311674793179</v>
      </c>
      <c r="AA569" s="156"/>
      <c r="AB569" s="170">
        <f>Cálculos!L283</f>
        <v>0.35389471739157746</v>
      </c>
      <c r="AC569" s="156"/>
      <c r="AD569" s="170">
        <f>Cálculos!AN286</f>
        <v>0.38298186653389482</v>
      </c>
      <c r="AE569" s="156"/>
      <c r="AF569" s="170">
        <f>Cálculos!BP289</f>
        <v>0.40462307796817087</v>
      </c>
      <c r="AG569" s="156"/>
      <c r="AH569" s="170">
        <f>Cálculos!N536</f>
        <v>0</v>
      </c>
      <c r="AI569" s="156"/>
      <c r="AJ569" s="170">
        <f>Cálculos!AP570</f>
        <v>0</v>
      </c>
      <c r="AK569" s="156"/>
      <c r="AL569" s="170">
        <f>Cálculos!BR570</f>
        <v>0</v>
      </c>
      <c r="AM569" s="154"/>
      <c r="BA569" s="155"/>
      <c r="BB569" s="74">
        <v>564</v>
      </c>
      <c r="BC569" s="178">
        <f>ABS(Cálculos!L570-Cálculos!L569)</f>
        <v>4.3509770410151694E-3</v>
      </c>
      <c r="BD569" s="178">
        <f>ABS(Cálculos!AN570-Cálculos!AN569)</f>
        <v>4.2915054196630553E-3</v>
      </c>
      <c r="BE569" s="178">
        <f>ABS(Cálculos!BP570-Cálculos!BP569)</f>
        <v>4.4311854690446406E-3</v>
      </c>
      <c r="BF569" s="154"/>
    </row>
    <row r="570" spans="25:58" x14ac:dyDescent="0.35">
      <c r="Y570" s="155"/>
      <c r="Z570" s="74">
        <f>(Cálculos!C571-0.44)/(MAX(Cálculos!C:C)+0.12)*100</f>
        <v>77.32427546156795</v>
      </c>
      <c r="AA570" s="156"/>
      <c r="AB570" s="170">
        <f>Cálculos!L284</f>
        <v>0.35337760938731594</v>
      </c>
      <c r="AC570" s="156"/>
      <c r="AD570" s="170">
        <f>Cálculos!AN18</f>
        <v>0.38179738079650205</v>
      </c>
      <c r="AE570" s="156"/>
      <c r="AF570" s="170">
        <f>Cálculos!BP664</f>
        <v>0.40369020599539901</v>
      </c>
      <c r="AG570" s="156"/>
      <c r="AH570" s="170">
        <f>Cálculos!N537</f>
        <v>0</v>
      </c>
      <c r="AI570" s="156"/>
      <c r="AJ570" s="170">
        <f>Cálculos!AP571</f>
        <v>0</v>
      </c>
      <c r="AK570" s="156"/>
      <c r="AL570" s="170">
        <f>Cálculos!BR571</f>
        <v>0</v>
      </c>
      <c r="AM570" s="154"/>
      <c r="BA570" s="155"/>
      <c r="BB570" s="74">
        <v>565</v>
      </c>
      <c r="BC570" s="178">
        <f>ABS(Cálculos!L571-Cálculos!L570)</f>
        <v>0.21225434322857384</v>
      </c>
      <c r="BD570" s="178">
        <f>ABS(Cálculos!AN571-Cálculos!AN570)</f>
        <v>8.0034703623836467E-2</v>
      </c>
      <c r="BE570" s="178">
        <f>ABS(Cálculos!BP571-Cálculos!BP570)</f>
        <v>7.6255540283384327E-2</v>
      </c>
      <c r="BF570" s="154"/>
    </row>
    <row r="571" spans="25:58" x14ac:dyDescent="0.35">
      <c r="Y571" s="155"/>
      <c r="Z571" s="74">
        <f>(Cálculos!C572-0.44)/(MAX(Cálculos!C:C)+0.12)*100</f>
        <v>77.461239248342721</v>
      </c>
      <c r="AA571" s="156"/>
      <c r="AB571" s="170">
        <f>Cálculos!L656</f>
        <v>0.35276458500089714</v>
      </c>
      <c r="AC571" s="156"/>
      <c r="AD571" s="170">
        <f>Cálculos!AN297</f>
        <v>0.38093212544040034</v>
      </c>
      <c r="AE571" s="156"/>
      <c r="AF571" s="170">
        <f>Cálculos!BP290</f>
        <v>0.40192790381058402</v>
      </c>
      <c r="AG571" s="156"/>
      <c r="AH571" s="170">
        <f>Cálculos!N538</f>
        <v>0</v>
      </c>
      <c r="AI571" s="156"/>
      <c r="AJ571" s="170">
        <f>Cálculos!AP572</f>
        <v>0</v>
      </c>
      <c r="AK571" s="156"/>
      <c r="AL571" s="170">
        <f>Cálculos!BR572</f>
        <v>0</v>
      </c>
      <c r="AM571" s="154"/>
      <c r="BA571" s="155"/>
      <c r="BB571" s="74">
        <v>566</v>
      </c>
      <c r="BC571" s="178">
        <f>ABS(Cálculos!L572-Cálculos!L571)</f>
        <v>0.1200047894891445</v>
      </c>
      <c r="BD571" s="178">
        <f>ABS(Cálculos!AN572-Cálculos!AN571)</f>
        <v>1.0903465941859314E-2</v>
      </c>
      <c r="BE571" s="178">
        <f>ABS(Cálculos!BP572-Cálculos!BP571)</f>
        <v>1.0136463810463847E-2</v>
      </c>
      <c r="BF571" s="154"/>
    </row>
    <row r="572" spans="25:58" x14ac:dyDescent="0.35">
      <c r="Y572" s="155"/>
      <c r="Z572" s="74">
        <f>(Cálculos!C573-0.44)/(MAX(Cálculos!C:C)+0.12)*100</f>
        <v>77.598203035117507</v>
      </c>
      <c r="AA572" s="156"/>
      <c r="AB572" s="170">
        <f>Cálculos!L285</f>
        <v>0.34965683904374784</v>
      </c>
      <c r="AC572" s="156"/>
      <c r="AD572" s="170">
        <f>Cálculos!AN356</f>
        <v>0.38054778427520014</v>
      </c>
      <c r="AE572" s="156"/>
      <c r="AF572" s="170">
        <f>Cálculos!BP724</f>
        <v>0.4008823550971764</v>
      </c>
      <c r="AG572" s="156"/>
      <c r="AH572" s="170">
        <f>Cálculos!N539</f>
        <v>0</v>
      </c>
      <c r="AI572" s="156"/>
      <c r="AJ572" s="170">
        <f>Cálculos!AP573</f>
        <v>0</v>
      </c>
      <c r="AK572" s="156"/>
      <c r="AL572" s="170">
        <f>Cálculos!BR573</f>
        <v>0</v>
      </c>
      <c r="AM572" s="154"/>
      <c r="BA572" s="155"/>
      <c r="BB572" s="74">
        <v>567</v>
      </c>
      <c r="BC572" s="178">
        <f>ABS(Cálculos!L573-Cálculos!L572)</f>
        <v>0.63350171046829762</v>
      </c>
      <c r="BD572" s="178">
        <f>ABS(Cálculos!AN573-Cálculos!AN572)</f>
        <v>0.10470841413923138</v>
      </c>
      <c r="BE572" s="178">
        <f>ABS(Cálculos!BP573-Cálculos!BP572)</f>
        <v>9.9898103830712848E-2</v>
      </c>
      <c r="BF572" s="154"/>
    </row>
    <row r="573" spans="25:58" x14ac:dyDescent="0.35">
      <c r="Y573" s="155"/>
      <c r="Z573" s="74">
        <f>(Cálculos!C574-0.44)/(MAX(Cálculos!C:C)+0.12)*100</f>
        <v>77.735166821892292</v>
      </c>
      <c r="AA573" s="156"/>
      <c r="AB573" s="170">
        <f>Cálculos!L359</f>
        <v>0.34936532853760294</v>
      </c>
      <c r="AC573" s="156"/>
      <c r="AD573" s="170">
        <f>Cálculos!AN287</f>
        <v>0.3805237769369495</v>
      </c>
      <c r="AE573" s="156"/>
      <c r="AF573" s="170">
        <f>Cálculos!BP665</f>
        <v>0.40011262697832112</v>
      </c>
      <c r="AG573" s="156"/>
      <c r="AH573" s="170">
        <f>Cálculos!N540</f>
        <v>0</v>
      </c>
      <c r="AI573" s="156"/>
      <c r="AJ573" s="170">
        <f>Cálculos!AP574</f>
        <v>0</v>
      </c>
      <c r="AK573" s="156"/>
      <c r="AL573" s="170">
        <f>Cálculos!BR574</f>
        <v>0</v>
      </c>
      <c r="AM573" s="154"/>
      <c r="BA573" s="155"/>
      <c r="BB573" s="74">
        <v>568</v>
      </c>
      <c r="BC573" s="178">
        <f>ABS(Cálculos!L574-Cálculos!L573)</f>
        <v>0.53293142337878641</v>
      </c>
      <c r="BD573" s="178">
        <f>ABS(Cálculos!AN574-Cálculos!AN573)</f>
        <v>5.5556852963167813E-3</v>
      </c>
      <c r="BE573" s="178">
        <f>ABS(Cálculos!BP574-Cálculos!BP573)</f>
        <v>5.5172682176271026E-3</v>
      </c>
      <c r="BF573" s="154"/>
    </row>
    <row r="574" spans="25:58" x14ac:dyDescent="0.35">
      <c r="Y574" s="155"/>
      <c r="Z574" s="74">
        <f>(Cálculos!C575-0.44)/(MAX(Cálculos!C:C)+0.12)*100</f>
        <v>77.87213060866705</v>
      </c>
      <c r="AA574" s="156"/>
      <c r="AB574" s="170">
        <f>Cálculos!L20</f>
        <v>0.34836957357159432</v>
      </c>
      <c r="AC574" s="156"/>
      <c r="AD574" s="170">
        <f>Cálculos!AN288</f>
        <v>0.37815823172873142</v>
      </c>
      <c r="AE574" s="156"/>
      <c r="AF574" s="170">
        <f>Cálculos!BP291</f>
        <v>0.39924703891662555</v>
      </c>
      <c r="AG574" s="156"/>
      <c r="AH574" s="170">
        <f>Cálculos!N541</f>
        <v>0</v>
      </c>
      <c r="AI574" s="156"/>
      <c r="AJ574" s="170">
        <f>Cálculos!AP575</f>
        <v>0</v>
      </c>
      <c r="AK574" s="156"/>
      <c r="AL574" s="170">
        <f>Cálculos!BR575</f>
        <v>0</v>
      </c>
      <c r="AM574" s="154"/>
      <c r="BA574" s="155"/>
      <c r="BB574" s="74">
        <v>569</v>
      </c>
      <c r="BC574" s="178">
        <f>ABS(Cálculos!L575-Cálculos!L574)</f>
        <v>6.9744032973428904E-3</v>
      </c>
      <c r="BD574" s="178">
        <f>ABS(Cálculos!AN575-Cálculos!AN574)</f>
        <v>6.86625213964831E-3</v>
      </c>
      <c r="BE574" s="178">
        <f>ABS(Cálculos!BP575-Cálculos!BP574)</f>
        <v>6.7767928846736991E-3</v>
      </c>
      <c r="BF574" s="154"/>
    </row>
    <row r="575" spans="25:58" x14ac:dyDescent="0.35">
      <c r="Y575" s="155"/>
      <c r="Z575" s="74">
        <f>(Cálculos!C576-0.44)/(MAX(Cálculos!C:C)+0.12)*100</f>
        <v>78.009094395441835</v>
      </c>
      <c r="AA575" s="156"/>
      <c r="AB575" s="170">
        <f>Cálculos!L286</f>
        <v>0.34672979585903291</v>
      </c>
      <c r="AC575" s="156"/>
      <c r="AD575" s="170">
        <f>Cálculos!AN725</f>
        <v>0.37803762181781086</v>
      </c>
      <c r="AE575" s="156"/>
      <c r="AF575" s="170">
        <f>Cálculos!BP721</f>
        <v>0.39873421279898513</v>
      </c>
      <c r="AG575" s="156"/>
      <c r="AH575" s="170">
        <f>Cálculos!N542</f>
        <v>0</v>
      </c>
      <c r="AI575" s="156"/>
      <c r="AJ575" s="170">
        <f>Cálculos!AP576</f>
        <v>0</v>
      </c>
      <c r="AK575" s="156"/>
      <c r="AL575" s="170">
        <f>Cálculos!BR576</f>
        <v>0</v>
      </c>
      <c r="AM575" s="154"/>
      <c r="BA575" s="155"/>
      <c r="BB575" s="74">
        <v>570</v>
      </c>
      <c r="BC575" s="178">
        <f>ABS(Cálculos!L576-Cálculos!L575)</f>
        <v>1.7576410118981811E-2</v>
      </c>
      <c r="BD575" s="178">
        <f>ABS(Cálculos!AN576-Cálculos!AN575)</f>
        <v>1.7326931742963625E-2</v>
      </c>
      <c r="BE575" s="178">
        <f>ABS(Cálculos!BP576-Cálculos!BP575)</f>
        <v>1.68172859814123E-2</v>
      </c>
      <c r="BF575" s="154"/>
    </row>
    <row r="576" spans="25:58" x14ac:dyDescent="0.35">
      <c r="Y576" s="155"/>
      <c r="Z576" s="74">
        <f>(Cálculos!C577-0.44)/(MAX(Cálculos!C:C)+0.12)*100</f>
        <v>78.14605818221662</v>
      </c>
      <c r="AA576" s="156"/>
      <c r="AB576" s="170">
        <f>Cálculos!L356</f>
        <v>0.34612899650857776</v>
      </c>
      <c r="AC576" s="156"/>
      <c r="AD576" s="170">
        <f>Cálculos!AN664</f>
        <v>0.3772343023729679</v>
      </c>
      <c r="AE576" s="156"/>
      <c r="AF576" s="170">
        <f>Cálculos!BP666</f>
        <v>0.39731872303798016</v>
      </c>
      <c r="AG576" s="156"/>
      <c r="AH576" s="170">
        <f>Cálculos!N543</f>
        <v>0</v>
      </c>
      <c r="AI576" s="156"/>
      <c r="AJ576" s="170">
        <f>Cálculos!AP577</f>
        <v>0</v>
      </c>
      <c r="AK576" s="156"/>
      <c r="AL576" s="170">
        <f>Cálculos!BR577</f>
        <v>0</v>
      </c>
      <c r="AM576" s="154"/>
      <c r="BA576" s="155"/>
      <c r="BB576" s="74">
        <v>571</v>
      </c>
      <c r="BC576" s="178">
        <f>ABS(Cálculos!L577-Cálculos!L576)</f>
        <v>1.7477226416528602E-2</v>
      </c>
      <c r="BD576" s="178">
        <f>ABS(Cálculos!AN577-Cálculos!AN576)</f>
        <v>1.7230112221555793E-2</v>
      </c>
      <c r="BE576" s="178">
        <f>ABS(Cálculos!BP577-Cálculos!BP576)</f>
        <v>1.6732230206549903E-2</v>
      </c>
      <c r="BF576" s="154"/>
    </row>
    <row r="577" spans="25:58" x14ac:dyDescent="0.35">
      <c r="Y577" s="155"/>
      <c r="Z577" s="74">
        <f>(Cálculos!C578-0.44)/(MAX(Cálculos!C:C)+0.12)*100</f>
        <v>78.283021968991392</v>
      </c>
      <c r="AA577" s="156"/>
      <c r="AB577" s="170">
        <f>Cálculos!L297</f>
        <v>0.34479760107629481</v>
      </c>
      <c r="AC577" s="156"/>
      <c r="AD577" s="170">
        <f>Cálculos!AN289</f>
        <v>0.37582237522613587</v>
      </c>
      <c r="AE577" s="156"/>
      <c r="AF577" s="170">
        <f>Cálculos!BP667</f>
        <v>0.39468100893024388</v>
      </c>
      <c r="AG577" s="156"/>
      <c r="AH577" s="170">
        <f>Cálculos!N544</f>
        <v>0</v>
      </c>
      <c r="AI577" s="156"/>
      <c r="AJ577" s="170">
        <f>Cálculos!AP578</f>
        <v>0</v>
      </c>
      <c r="AK577" s="156"/>
      <c r="AL577" s="170">
        <f>Cálculos!BR578</f>
        <v>0</v>
      </c>
      <c r="AM577" s="154"/>
      <c r="BA577" s="155"/>
      <c r="BB577" s="74">
        <v>572</v>
      </c>
      <c r="BC577" s="178">
        <f>ABS(Cálculos!L578-Cálculos!L577)</f>
        <v>1.7113373166310231E-2</v>
      </c>
      <c r="BD577" s="178">
        <f>ABS(Cálculos!AN578-Cálculos!AN577)</f>
        <v>1.6872163619830682E-2</v>
      </c>
      <c r="BE577" s="178">
        <f>ABS(Cálculos!BP578-Cálculos!BP577)</f>
        <v>1.6396575977034589E-2</v>
      </c>
      <c r="BF577" s="154"/>
    </row>
    <row r="578" spans="25:58" x14ac:dyDescent="0.35">
      <c r="Y578" s="155"/>
      <c r="Z578" s="74">
        <f>(Cálculos!C579-0.44)/(MAX(Cálculos!C:C)+0.12)*100</f>
        <v>78.419985755766163</v>
      </c>
      <c r="AA578" s="156"/>
      <c r="AB578" s="170">
        <f>Cálculos!L287</f>
        <v>0.34423944673981255</v>
      </c>
      <c r="AC578" s="156"/>
      <c r="AD578" s="170">
        <f>Cálculos!AN665</f>
        <v>0.37387738538077225</v>
      </c>
      <c r="AE578" s="156"/>
      <c r="AF578" s="170">
        <f>Cálculos!BP668</f>
        <v>0.39208262228791912</v>
      </c>
      <c r="AG578" s="156"/>
      <c r="AH578" s="170">
        <f>Cálculos!N545</f>
        <v>0</v>
      </c>
      <c r="AI578" s="156"/>
      <c r="AJ578" s="170">
        <f>Cálculos!AP579</f>
        <v>0</v>
      </c>
      <c r="AK578" s="156"/>
      <c r="AL578" s="170">
        <f>Cálculos!BR579</f>
        <v>0</v>
      </c>
      <c r="AM578" s="154"/>
      <c r="BA578" s="155"/>
      <c r="BB578" s="74">
        <v>573</v>
      </c>
      <c r="BC578" s="178">
        <f>ABS(Cálculos!L579-Cálculos!L578)</f>
        <v>1.6724266336985094E-2</v>
      </c>
      <c r="BD578" s="178">
        <f>ABS(Cálculos!AN579-Cálculos!AN578)</f>
        <v>1.6489289040154009E-2</v>
      </c>
      <c r="BE578" s="178">
        <f>ABS(Cálculos!BP579-Cálculos!BP578)</f>
        <v>1.6036864501162484E-2</v>
      </c>
      <c r="BF578" s="154"/>
    </row>
    <row r="579" spans="25:58" x14ac:dyDescent="0.35">
      <c r="Y579" s="155"/>
      <c r="Z579" s="74">
        <f>(Cálculos!C580-0.44)/(MAX(Cálculos!C:C)+0.12)*100</f>
        <v>78.556949542540949</v>
      </c>
      <c r="AA579" s="156"/>
      <c r="AB579" s="170">
        <f>Cálculos!L663</f>
        <v>0.3430542291757594</v>
      </c>
      <c r="AC579" s="156"/>
      <c r="AD579" s="170">
        <f>Cálculos!AN290</f>
        <v>0.37350441260865952</v>
      </c>
      <c r="AE579" s="156"/>
      <c r="AF579" s="170">
        <f>Cálculos!BP669</f>
        <v>0.38950180732297995</v>
      </c>
      <c r="AG579" s="156"/>
      <c r="AH579" s="170">
        <f>Cálculos!N546</f>
        <v>0</v>
      </c>
      <c r="AI579" s="156"/>
      <c r="AJ579" s="170">
        <f>Cálculos!AP580</f>
        <v>0</v>
      </c>
      <c r="AK579" s="156"/>
      <c r="AL579" s="170">
        <f>Cálculos!BR580</f>
        <v>0</v>
      </c>
      <c r="AM579" s="154"/>
      <c r="BA579" s="155"/>
      <c r="BB579" s="74">
        <v>574</v>
      </c>
      <c r="BC579" s="178">
        <f>ABS(Cálculos!L580-Cálculos!L579)</f>
        <v>1.639926305811823E-2</v>
      </c>
      <c r="BD579" s="178">
        <f>ABS(Cálculos!AN580-Cálculos!AN579)</f>
        <v>1.6169647827133593E-2</v>
      </c>
      <c r="BE579" s="178">
        <f>ABS(Cálculos!BP580-Cálculos!BP579)</f>
        <v>1.5737660672770604E-2</v>
      </c>
      <c r="BF579" s="154"/>
    </row>
    <row r="580" spans="25:58" x14ac:dyDescent="0.35">
      <c r="Y580" s="155"/>
      <c r="Z580" s="74">
        <f>(Cálculos!C581-0.44)/(MAX(Cálculos!C:C)+0.12)*100</f>
        <v>78.69391332931572</v>
      </c>
      <c r="AA580" s="156"/>
      <c r="AB580" s="170">
        <f>Cálculos!L288</f>
        <v>0.34184386107746645</v>
      </c>
      <c r="AC580" s="156"/>
      <c r="AD580" s="170">
        <f>Cálculos!AN666</f>
        <v>0.37137565457547184</v>
      </c>
      <c r="AE580" s="156"/>
      <c r="AF580" s="170">
        <f>Cálculos!BP298</f>
        <v>0.38766073368092724</v>
      </c>
      <c r="AG580" s="156"/>
      <c r="AH580" s="170">
        <f>Cálculos!N547</f>
        <v>0</v>
      </c>
      <c r="AI580" s="156"/>
      <c r="AJ580" s="170">
        <f>Cálculos!AP581</f>
        <v>0</v>
      </c>
      <c r="AK580" s="156"/>
      <c r="AL580" s="170">
        <f>Cálculos!BR581</f>
        <v>0</v>
      </c>
      <c r="AM580" s="154"/>
      <c r="BA580" s="155"/>
      <c r="BB580" s="74">
        <v>575</v>
      </c>
      <c r="BC580" s="178">
        <f>ABS(Cálculos!L581-Cálculos!L580)</f>
        <v>1.6407590316958487E-2</v>
      </c>
      <c r="BD580" s="178">
        <f>ABS(Cálculos!AN581-Cálculos!AN580)</f>
        <v>1.6178860168216014E-2</v>
      </c>
      <c r="BE580" s="178">
        <f>ABS(Cálculos!BP581-Cálculos!BP580)</f>
        <v>1.5753772314334058E-2</v>
      </c>
      <c r="BF580" s="154"/>
    </row>
    <row r="581" spans="25:58" x14ac:dyDescent="0.35">
      <c r="Y581" s="155"/>
      <c r="Z581" s="74">
        <f>(Cálculos!C582-0.44)/(MAX(Cálculos!C:C)+0.12)*100</f>
        <v>78.830877116090505</v>
      </c>
      <c r="AA581" s="156"/>
      <c r="AB581" s="170">
        <f>Cálculos!L725</f>
        <v>0.33987636942119004</v>
      </c>
      <c r="AC581" s="156"/>
      <c r="AD581" s="170">
        <f>Cálculos!AN291</f>
        <v>0.37120205416876351</v>
      </c>
      <c r="AE581" s="156"/>
      <c r="AF581" s="170">
        <f>Cálculos!BP670</f>
        <v>0.38693445939647081</v>
      </c>
      <c r="AG581" s="156"/>
      <c r="AH581" s="170">
        <f>Cálculos!N548</f>
        <v>0</v>
      </c>
      <c r="AI581" s="156"/>
      <c r="AJ581" s="170">
        <f>Cálculos!AP582</f>
        <v>0</v>
      </c>
      <c r="AK581" s="156"/>
      <c r="AL581" s="170">
        <f>Cálculos!BR582</f>
        <v>0</v>
      </c>
      <c r="AM581" s="154"/>
      <c r="BA581" s="155"/>
      <c r="BB581" s="74">
        <v>576</v>
      </c>
      <c r="BC581" s="178">
        <f>ABS(Cálculos!L582-Cálculos!L581)</f>
        <v>1.6026168692673259E-2</v>
      </c>
      <c r="BD581" s="178">
        <f>ABS(Cálculos!AN582-Cálculos!AN581)</f>
        <v>1.5803541141973687E-2</v>
      </c>
      <c r="BE581" s="178">
        <f>ABS(Cálculos!BP582-Cálculos!BP581)</f>
        <v>1.5400925282978872E-2</v>
      </c>
      <c r="BF581" s="154"/>
    </row>
    <row r="582" spans="25:58" x14ac:dyDescent="0.35">
      <c r="Y582" s="155"/>
      <c r="Z582" s="74">
        <f>(Cálculos!C583-0.44)/(MAX(Cálculos!C:C)+0.12)*100</f>
        <v>78.967840902865277</v>
      </c>
      <c r="AA582" s="156"/>
      <c r="AB582" s="170">
        <f>Cálculos!L289</f>
        <v>0.33947926739565903</v>
      </c>
      <c r="AC582" s="156"/>
      <c r="AD582" s="170">
        <f>Cálculos!AN720</f>
        <v>0.36987861755982843</v>
      </c>
      <c r="AE582" s="156"/>
      <c r="AF582" s="170">
        <f>Cálculos!BP17</f>
        <v>0.38588375648175172</v>
      </c>
      <c r="AG582" s="156"/>
      <c r="AH582" s="170">
        <f>Cálculos!N549</f>
        <v>0</v>
      </c>
      <c r="AI582" s="156"/>
      <c r="AJ582" s="170">
        <f>Cálculos!AP583</f>
        <v>0</v>
      </c>
      <c r="AK582" s="156"/>
      <c r="AL582" s="170">
        <f>Cálculos!BR583</f>
        <v>0</v>
      </c>
      <c r="AM582" s="154"/>
      <c r="BA582" s="155"/>
      <c r="BB582" s="74">
        <v>577</v>
      </c>
      <c r="BC582" s="178">
        <f>ABS(Cálculos!L583-Cálculos!L582)</f>
        <v>1.6194258821386143E-2</v>
      </c>
      <c r="BD582" s="178">
        <f>ABS(Cálculos!AN583-Cálculos!AN582)</f>
        <v>1.5970358813853336E-2</v>
      </c>
      <c r="BE582" s="178">
        <f>ABS(Cálculos!BP583-Cálculos!BP582)</f>
        <v>1.5567979722126202E-2</v>
      </c>
      <c r="BF582" s="154"/>
    </row>
    <row r="583" spans="25:58" x14ac:dyDescent="0.35">
      <c r="Y583" s="155"/>
      <c r="Z583" s="74">
        <f>(Cálculos!C584-0.44)/(MAX(Cálculos!C:C)+0.12)*100</f>
        <v>79.104804689640048</v>
      </c>
      <c r="AA583" s="156"/>
      <c r="AB583" s="170">
        <f>Cálculos!L290</f>
        <v>0.33713369718665548</v>
      </c>
      <c r="AC583" s="156"/>
      <c r="AD583" s="170">
        <f>Cálculos!AN667</f>
        <v>0.36904542595216161</v>
      </c>
      <c r="AE583" s="156"/>
      <c r="AF583" s="170">
        <f>Cálculos!BP359</f>
        <v>0.38531483879546113</v>
      </c>
      <c r="AG583" s="156"/>
      <c r="AH583" s="170">
        <f>Cálculos!N550</f>
        <v>0</v>
      </c>
      <c r="AI583" s="156"/>
      <c r="AJ583" s="170">
        <f>Cálculos!AP584</f>
        <v>0</v>
      </c>
      <c r="AK583" s="156"/>
      <c r="AL583" s="170">
        <f>Cálculos!BR584</f>
        <v>0</v>
      </c>
      <c r="AM583" s="154"/>
      <c r="BA583" s="155"/>
      <c r="BB583" s="74">
        <v>578</v>
      </c>
      <c r="BC583" s="178">
        <f>ABS(Cálculos!L584-Cálculos!L583)</f>
        <v>1.608962533035696E-2</v>
      </c>
      <c r="BD583" s="178">
        <f>ABS(Cálculos!AN584-Cálculos!AN583)</f>
        <v>1.5868104329744281E-2</v>
      </c>
      <c r="BE583" s="178">
        <f>ABS(Cálculos!BP584-Cálculos!BP583)</f>
        <v>1.5476851590095153E-2</v>
      </c>
      <c r="BF583" s="154"/>
    </row>
    <row r="584" spans="25:58" x14ac:dyDescent="0.35">
      <c r="Y584" s="155"/>
      <c r="Z584" s="74">
        <f>(Cálculos!C585-0.44)/(MAX(Cálculos!C:C)+0.12)*100</f>
        <v>79.241768476414833</v>
      </c>
      <c r="AA584" s="156"/>
      <c r="AB584" s="170">
        <f>Cálculos!L664</f>
        <v>0.33503873538473972</v>
      </c>
      <c r="AC584" s="156"/>
      <c r="AD584" s="170">
        <f>Cálculos!AN668</f>
        <v>0.3667592914919664</v>
      </c>
      <c r="AE584" s="156"/>
      <c r="AF584" s="170">
        <f>Cálculos!BP671</f>
        <v>0.38437988295619985</v>
      </c>
      <c r="AG584" s="156"/>
      <c r="AH584" s="170">
        <f>Cálculos!N551</f>
        <v>0</v>
      </c>
      <c r="AI584" s="156"/>
      <c r="AJ584" s="170">
        <f>Cálculos!AP585</f>
        <v>0</v>
      </c>
      <c r="AK584" s="156"/>
      <c r="AL584" s="170">
        <f>Cálculos!BR585</f>
        <v>0</v>
      </c>
      <c r="AM584" s="154"/>
      <c r="BA584" s="155"/>
      <c r="BB584" s="74">
        <v>579</v>
      </c>
      <c r="BC584" s="178">
        <f>ABS(Cálculos!L585-Cálculos!L584)</f>
        <v>1.6514269513152824E-2</v>
      </c>
      <c r="BD584" s="178">
        <f>ABS(Cálculos!AN585-Cálculos!AN584)</f>
        <v>1.6288024709258497E-2</v>
      </c>
      <c r="BE584" s="178">
        <f>ABS(Cálculos!BP585-Cálculos!BP584)</f>
        <v>1.5886504791345013E-2</v>
      </c>
      <c r="BF584" s="154"/>
    </row>
    <row r="585" spans="25:58" x14ac:dyDescent="0.35">
      <c r="Y585" s="155"/>
      <c r="Z585" s="74">
        <f>(Cálculos!C586-0.44)/(MAX(Cálculos!C:C)+0.12)*100</f>
        <v>79.378732263189605</v>
      </c>
      <c r="AA585" s="156"/>
      <c r="AB585" s="170">
        <f>Cálculos!L291</f>
        <v>0.33480482998635086</v>
      </c>
      <c r="AC585" s="156"/>
      <c r="AD585" s="170">
        <f>Cálculos!AN669</f>
        <v>0.36449344260307032</v>
      </c>
      <c r="AE585" s="156"/>
      <c r="AF585" s="170">
        <f>Cálculos!BP356</f>
        <v>0.38283958988778938</v>
      </c>
      <c r="AG585" s="156"/>
      <c r="AH585" s="170">
        <f>Cálculos!N552</f>
        <v>0</v>
      </c>
      <c r="AI585" s="156"/>
      <c r="AJ585" s="170">
        <f>Cálculos!AP586</f>
        <v>0</v>
      </c>
      <c r="AK585" s="156"/>
      <c r="AL585" s="170">
        <f>Cálculos!BR586</f>
        <v>0</v>
      </c>
      <c r="AM585" s="154"/>
      <c r="BA585" s="155"/>
      <c r="BB585" s="74">
        <v>580</v>
      </c>
      <c r="BC585" s="178">
        <f>ABS(Cálculos!L586-Cálculos!L585)</f>
        <v>1.588067839561258E-2</v>
      </c>
      <c r="BD585" s="178">
        <f>ABS(Cálculos!AN586-Cálculos!AN585)</f>
        <v>1.566389710020033E-2</v>
      </c>
      <c r="BE585" s="178">
        <f>ABS(Cálculos!BP586-Cálculos!BP585)</f>
        <v>1.5294624612323449E-2</v>
      </c>
      <c r="BF585" s="154"/>
    </row>
    <row r="586" spans="25:58" x14ac:dyDescent="0.35">
      <c r="Y586" s="155"/>
      <c r="Z586" s="74">
        <f>(Cálculos!C587-0.44)/(MAX(Cálculos!C:C)+0.12)*100</f>
        <v>79.515696049964376</v>
      </c>
      <c r="AA586" s="156"/>
      <c r="AB586" s="170">
        <f>Cálculos!L16</f>
        <v>0.33328368870984049</v>
      </c>
      <c r="AC586" s="156"/>
      <c r="AD586" s="170">
        <f>Cálculos!AN360</f>
        <v>0.36320814365862764</v>
      </c>
      <c r="AE586" s="156"/>
      <c r="AF586" s="170">
        <f>Cálculos!BP672</f>
        <v>0.3818378895781398</v>
      </c>
      <c r="AG586" s="156"/>
      <c r="AH586" s="170">
        <f>Cálculos!N553</f>
        <v>0</v>
      </c>
      <c r="AI586" s="156"/>
      <c r="AJ586" s="170">
        <f>Cálculos!AP587</f>
        <v>0</v>
      </c>
      <c r="AK586" s="156"/>
      <c r="AL586" s="170">
        <f>Cálculos!BR587</f>
        <v>0</v>
      </c>
      <c r="AM586" s="154"/>
      <c r="BA586" s="155"/>
      <c r="BB586" s="74">
        <v>581</v>
      </c>
      <c r="BC586" s="178">
        <f>ABS(Cálculos!L587-Cálculos!L586)</f>
        <v>1.5814854807194023E-2</v>
      </c>
      <c r="BD586" s="178">
        <f>ABS(Cálculos!AN587-Cálculos!AN586)</f>
        <v>1.5599911346354411E-2</v>
      </c>
      <c r="BE586" s="178">
        <f>ABS(Cálculos!BP587-Cálculos!BP586)</f>
        <v>1.5239879398481038E-2</v>
      </c>
      <c r="BF586" s="154"/>
    </row>
    <row r="587" spans="25:58" x14ac:dyDescent="0.35">
      <c r="Y587" s="155"/>
      <c r="Z587" s="74">
        <f>(Cálculos!C588-0.44)/(MAX(Cálculos!C:C)+0.12)*100</f>
        <v>79.652659836739161</v>
      </c>
      <c r="AA587" s="156"/>
      <c r="AB587" s="170">
        <f>Cálculos!L665</f>
        <v>0.33167301278216577</v>
      </c>
      <c r="AC587" s="156"/>
      <c r="AD587" s="170">
        <f>Cálculos!AN298</f>
        <v>0.36232602352481857</v>
      </c>
      <c r="AE587" s="156"/>
      <c r="AF587" s="170">
        <f>Cálculos!BP725</f>
        <v>0.38113614828320558</v>
      </c>
      <c r="AG587" s="156"/>
      <c r="AH587" s="170">
        <f>Cálculos!N554</f>
        <v>0</v>
      </c>
      <c r="AI587" s="156"/>
      <c r="AJ587" s="170">
        <f>Cálculos!AP588</f>
        <v>0</v>
      </c>
      <c r="AK587" s="156"/>
      <c r="AL587" s="170">
        <f>Cálculos!BR588</f>
        <v>0</v>
      </c>
      <c r="AM587" s="154"/>
      <c r="BA587" s="155"/>
      <c r="BB587" s="74">
        <v>582</v>
      </c>
      <c r="BC587" s="178">
        <f>ABS(Cálculos!L588-Cálculos!L587)</f>
        <v>4.5175788772063852E-3</v>
      </c>
      <c r="BD587" s="178">
        <f>ABS(Cálculos!AN588-Cálculos!AN587)</f>
        <v>4.4551830548529292E-3</v>
      </c>
      <c r="BE587" s="178">
        <f>ABS(Cálculos!BP588-Cálculos!BP587)</f>
        <v>4.5563844967265732E-3</v>
      </c>
      <c r="BF587" s="154"/>
    </row>
    <row r="588" spans="25:58" x14ac:dyDescent="0.35">
      <c r="Y588" s="155"/>
      <c r="Z588" s="74">
        <f>(Cálculos!C589-0.44)/(MAX(Cálculos!C:C)+0.12)*100</f>
        <v>79.789623623513933</v>
      </c>
      <c r="AA588" s="156"/>
      <c r="AB588" s="170">
        <f>Cálculos!L666</f>
        <v>0.32918616723021465</v>
      </c>
      <c r="AC588" s="156"/>
      <c r="AD588" s="170">
        <f>Cálculos!AN670</f>
        <v>0.36224335420125037</v>
      </c>
      <c r="AE588" s="156"/>
      <c r="AF588" s="170">
        <f>Cálculos!BP299</f>
        <v>0.38009426363746818</v>
      </c>
      <c r="AG588" s="156"/>
      <c r="AH588" s="170">
        <f>Cálculos!N555</f>
        <v>0</v>
      </c>
      <c r="AI588" s="156"/>
      <c r="AJ588" s="170">
        <f>Cálculos!AP589</f>
        <v>0</v>
      </c>
      <c r="AK588" s="156"/>
      <c r="AL588" s="170">
        <f>Cálculos!BR589</f>
        <v>0</v>
      </c>
      <c r="AM588" s="154"/>
      <c r="BA588" s="155"/>
      <c r="BB588" s="74">
        <v>583</v>
      </c>
      <c r="BC588" s="178">
        <f>ABS(Cálculos!L589-Cálculos!L588)</f>
        <v>4.4823507276413599E-3</v>
      </c>
      <c r="BD588" s="178">
        <f>ABS(Cálculos!AN589-Cálculos!AN588)</f>
        <v>4.4212268045716874E-3</v>
      </c>
      <c r="BE588" s="178">
        <f>ABS(Cálculos!BP589-Cálculos!BP588)</f>
        <v>4.5288943387785663E-3</v>
      </c>
      <c r="BF588" s="154"/>
    </row>
    <row r="589" spans="25:58" x14ac:dyDescent="0.35">
      <c r="Y589" s="155"/>
      <c r="Z589" s="74">
        <f>(Cálculos!C590-0.44)/(MAX(Cálculos!C:C)+0.12)*100</f>
        <v>79.926587410288704</v>
      </c>
      <c r="AA589" s="156"/>
      <c r="AB589" s="170">
        <f>Cálculos!L360</f>
        <v>0.32874394613091473</v>
      </c>
      <c r="AC589" s="156"/>
      <c r="AD589" s="170">
        <f>Cálculos!AN19</f>
        <v>0.36111023504671635</v>
      </c>
      <c r="AE589" s="156"/>
      <c r="AF589" s="170">
        <f>Cálculos!BP673</f>
        <v>0.37930845168442212</v>
      </c>
      <c r="AG589" s="156"/>
      <c r="AH589" s="170">
        <f>Cálculos!N556</f>
        <v>0</v>
      </c>
      <c r="AI589" s="156"/>
      <c r="AJ589" s="170">
        <f>Cálculos!AP590</f>
        <v>0</v>
      </c>
      <c r="AK589" s="156"/>
      <c r="AL589" s="170">
        <f>Cálculos!BR590</f>
        <v>0</v>
      </c>
      <c r="AM589" s="154"/>
      <c r="BA589" s="155"/>
      <c r="BB589" s="74">
        <v>584</v>
      </c>
      <c r="BC589" s="178">
        <f>ABS(Cálculos!L590-Cálculos!L589)</f>
        <v>1.5748678194877685E-2</v>
      </c>
      <c r="BD589" s="178">
        <f>ABS(Cálculos!AN590-Cálculos!AN589)</f>
        <v>1.5537155006432934E-2</v>
      </c>
      <c r="BE589" s="178">
        <f>ABS(Cálculos!BP590-Cálculos!BP589)</f>
        <v>1.5196262271638727E-2</v>
      </c>
      <c r="BF589" s="154"/>
    </row>
    <row r="590" spans="25:58" x14ac:dyDescent="0.35">
      <c r="Y590" s="155"/>
      <c r="Z590" s="74">
        <f>(Cálculos!C591-0.44)/(MAX(Cálculos!C:C)+0.12)*100</f>
        <v>80.063551197063489</v>
      </c>
      <c r="AA590" s="156"/>
      <c r="AB590" s="170">
        <f>Cálculos!L667</f>
        <v>0.32687584554880078</v>
      </c>
      <c r="AC590" s="156"/>
      <c r="AD590" s="170">
        <f>Cálculos!AN671</f>
        <v>0.36000811451216103</v>
      </c>
      <c r="AE590" s="156"/>
      <c r="AF590" s="170">
        <f>Cálculos!BP674</f>
        <v>0.37679159498504805</v>
      </c>
      <c r="AG590" s="156"/>
      <c r="AH590" s="170">
        <f>Cálculos!N557</f>
        <v>0</v>
      </c>
      <c r="AI590" s="156"/>
      <c r="AJ590" s="170">
        <f>Cálculos!AP591</f>
        <v>0</v>
      </c>
      <c r="AK590" s="156"/>
      <c r="AL590" s="170">
        <f>Cálculos!BR591</f>
        <v>0</v>
      </c>
      <c r="AM590" s="154"/>
      <c r="BA590" s="155"/>
      <c r="BB590" s="74">
        <v>585</v>
      </c>
      <c r="BC590" s="178">
        <f>ABS(Cálculos!L591-Cálculos!L590)</f>
        <v>1.5528525773909618E-2</v>
      </c>
      <c r="BD590" s="178">
        <f>ABS(Cálculos!AN591-Cálculos!AN590)</f>
        <v>1.5320884247250643E-2</v>
      </c>
      <c r="BE590" s="178">
        <f>ABS(Cálculos!BP591-Cálculos!BP590)</f>
        <v>1.4995049209732381E-2</v>
      </c>
      <c r="BF590" s="154"/>
    </row>
    <row r="591" spans="25:58" x14ac:dyDescent="0.35">
      <c r="Y591" s="155"/>
      <c r="Z591" s="74">
        <f>(Cálculos!C592-0.44)/(MAX(Cálculos!C:C)+0.12)*100</f>
        <v>80.200514983838261</v>
      </c>
      <c r="AA591" s="156"/>
      <c r="AB591" s="170">
        <f>Cálculos!L298</f>
        <v>0.3259450841133425</v>
      </c>
      <c r="AC591" s="156"/>
      <c r="AD591" s="170">
        <f>Cálculos!AN672</f>
        <v>0.35778746249070148</v>
      </c>
      <c r="AE591" s="156"/>
      <c r="AF591" s="170">
        <f>Cálculos!BP300</f>
        <v>0.37667967369989513</v>
      </c>
      <c r="AG591" s="156"/>
      <c r="AH591" s="170">
        <f>Cálculos!N558</f>
        <v>0</v>
      </c>
      <c r="AI591" s="156"/>
      <c r="AJ591" s="170">
        <f>Cálculos!AP592</f>
        <v>0</v>
      </c>
      <c r="AK591" s="156"/>
      <c r="AL591" s="170">
        <f>Cálculos!BR592</f>
        <v>0</v>
      </c>
      <c r="AM591" s="154"/>
      <c r="BA591" s="155"/>
      <c r="BB591" s="74">
        <v>586</v>
      </c>
      <c r="BC591" s="178">
        <f>ABS(Cálculos!L592-Cálculos!L591)</f>
        <v>1.5278554181554105E-2</v>
      </c>
      <c r="BD591" s="178">
        <f>ABS(Cálculos!AN592-Cálculos!AN591)</f>
        <v>1.5075185879923625E-2</v>
      </c>
      <c r="BE591" s="178">
        <f>ABS(Cálculos!BP592-Cálculos!BP591)</f>
        <v>1.4765488046422082E-2</v>
      </c>
      <c r="BF591" s="154"/>
    </row>
    <row r="592" spans="25:58" x14ac:dyDescent="0.35">
      <c r="Y592" s="155"/>
      <c r="Z592" s="74">
        <f>(Cálculos!C593-0.44)/(MAX(Cálculos!C:C)+0.12)*100</f>
        <v>80.337478770613046</v>
      </c>
      <c r="AA592" s="156"/>
      <c r="AB592" s="170">
        <f>Cálculos!L668</f>
        <v>0.32461115785654543</v>
      </c>
      <c r="AC592" s="156"/>
      <c r="AD592" s="170">
        <f>Cálculos!AN726</f>
        <v>0.35737163037556174</v>
      </c>
      <c r="AE592" s="156"/>
      <c r="AF592" s="170">
        <f>Cálculos!BP675</f>
        <v>0.37428724460513851</v>
      </c>
      <c r="AG592" s="156"/>
      <c r="AH592" s="170">
        <f>Cálculos!N559</f>
        <v>0</v>
      </c>
      <c r="AI592" s="156"/>
      <c r="AJ592" s="170">
        <f>Cálculos!AP593</f>
        <v>0</v>
      </c>
      <c r="AK592" s="156"/>
      <c r="AL592" s="170">
        <f>Cálculos!BR593</f>
        <v>0</v>
      </c>
      <c r="AM592" s="154"/>
      <c r="BA592" s="155"/>
      <c r="BB592" s="74">
        <v>587</v>
      </c>
      <c r="BC592" s="178">
        <f>ABS(Cálculos!L593-Cálculos!L592)</f>
        <v>9.0280241874760581E-3</v>
      </c>
      <c r="BD592" s="178">
        <f>ABS(Cálculos!AN593-Cálculos!AN592)</f>
        <v>8.7992077795324697E-3</v>
      </c>
      <c r="BE592" s="178">
        <f>ABS(Cálculos!BP593-Cálculos!BP592)</f>
        <v>8.4157686944460464E-3</v>
      </c>
      <c r="BF592" s="154"/>
    </row>
    <row r="593" spans="25:58" x14ac:dyDescent="0.35">
      <c r="Y593" s="155"/>
      <c r="Z593" s="74">
        <f>(Cálculos!C594-0.44)/(MAX(Cálculos!C:C)+0.12)*100</f>
        <v>80.474442557387817</v>
      </c>
      <c r="AA593" s="156"/>
      <c r="AB593" s="170">
        <f>Cálculos!L669</f>
        <v>0.32236764004074248</v>
      </c>
      <c r="AC593" s="156"/>
      <c r="AD593" s="170">
        <f>Cálculos!AN673</f>
        <v>0.35558127070068796</v>
      </c>
      <c r="AE593" s="156"/>
      <c r="AF593" s="170">
        <f>Cálculos!BP720</f>
        <v>0.37414900322905742</v>
      </c>
      <c r="AG593" s="156"/>
      <c r="AH593" s="170">
        <f>Cálculos!N560</f>
        <v>0</v>
      </c>
      <c r="AI593" s="156"/>
      <c r="AJ593" s="170">
        <f>Cálculos!AP594</f>
        <v>0</v>
      </c>
      <c r="AK593" s="156"/>
      <c r="AL593" s="170">
        <f>Cálculos!BR594</f>
        <v>0</v>
      </c>
      <c r="AM593" s="154"/>
      <c r="BA593" s="155"/>
      <c r="BB593" s="74">
        <v>588</v>
      </c>
      <c r="BC593" s="178">
        <f>ABS(Cálculos!L594-Cálculos!L593)</f>
        <v>4.7451344210314161E-3</v>
      </c>
      <c r="BD593" s="178">
        <f>ABS(Cálculos!AN594-Cálculos!AN593)</f>
        <v>4.6659375403004244E-3</v>
      </c>
      <c r="BE593" s="178">
        <f>ABS(Cálculos!BP594-Cálculos!BP593)</f>
        <v>4.7349407209149597E-3</v>
      </c>
      <c r="BF593" s="154"/>
    </row>
    <row r="594" spans="25:58" x14ac:dyDescent="0.35">
      <c r="Y594" s="155"/>
      <c r="Z594" s="74">
        <f>(Cálculos!C595-0.44)/(MAX(Cálculos!C:C)+0.12)*100</f>
        <v>80.611406344162589</v>
      </c>
      <c r="AA594" s="156"/>
      <c r="AB594" s="170">
        <f>Cálculos!L670</f>
        <v>0.32014064855621349</v>
      </c>
      <c r="AC594" s="156"/>
      <c r="AD594" s="170">
        <f>Cálculos!AN299</f>
        <v>0.35460067476843499</v>
      </c>
      <c r="AE594" s="156"/>
      <c r="AF594" s="170">
        <f>Cálculos!BP301</f>
        <v>0.37404763299124866</v>
      </c>
      <c r="AG594" s="156"/>
      <c r="AH594" s="170">
        <f>Cálculos!N561</f>
        <v>0</v>
      </c>
      <c r="AI594" s="156"/>
      <c r="AJ594" s="170">
        <f>Cálculos!AP595</f>
        <v>0</v>
      </c>
      <c r="AK594" s="156"/>
      <c r="AL594" s="170">
        <f>Cálculos!BR595</f>
        <v>0</v>
      </c>
      <c r="AM594" s="154"/>
      <c r="BA594" s="155"/>
      <c r="BB594" s="74">
        <v>589</v>
      </c>
      <c r="BC594" s="178">
        <f>ABS(Cálculos!L595-Cálculos!L594)</f>
        <v>3.9263569188251468E-3</v>
      </c>
      <c r="BD594" s="178">
        <f>ABS(Cálculos!AN595-Cálculos!AN594)</f>
        <v>3.8760155522832296E-3</v>
      </c>
      <c r="BE594" s="178">
        <f>ABS(Cálculos!BP595-Cálculos!BP594)</f>
        <v>4.0346956092899289E-3</v>
      </c>
      <c r="BF594" s="154"/>
    </row>
    <row r="595" spans="25:58" x14ac:dyDescent="0.35">
      <c r="Y595" s="155"/>
      <c r="Z595" s="74">
        <f>(Cálculos!C596-0.44)/(MAX(Cálculos!C:C)+0.12)*100</f>
        <v>80.748370130937374</v>
      </c>
      <c r="AA595" s="156"/>
      <c r="AB595" s="170">
        <f>Cálculos!L726</f>
        <v>0.31899161798839637</v>
      </c>
      <c r="AC595" s="156"/>
      <c r="AD595" s="170">
        <f>Cálculos!AN355</f>
        <v>0.35452617898275435</v>
      </c>
      <c r="AE595" s="156"/>
      <c r="AF595" s="170">
        <f>Cálculos!BP676</f>
        <v>0.37231461367187862</v>
      </c>
      <c r="AG595" s="156"/>
      <c r="AH595" s="170">
        <f>Cálculos!N562</f>
        <v>0</v>
      </c>
      <c r="AI595" s="156"/>
      <c r="AJ595" s="170">
        <f>Cálculos!AP596</f>
        <v>0</v>
      </c>
      <c r="AK595" s="156"/>
      <c r="AL595" s="170">
        <f>Cálculos!BR596</f>
        <v>0</v>
      </c>
      <c r="AM595" s="154"/>
      <c r="BA595" s="155"/>
      <c r="BB595" s="74">
        <v>590</v>
      </c>
      <c r="BC595" s="178">
        <f>ABS(Cálculos!L596-Cálculos!L595)</f>
        <v>3.7528565982478668E-3</v>
      </c>
      <c r="BD595" s="178">
        <f>ABS(Cálculos!AN596-Cálculos!AN595)</f>
        <v>3.7088796037897387E-3</v>
      </c>
      <c r="BE595" s="178">
        <f>ABS(Cálculos!BP596-Cálculos!BP595)</f>
        <v>3.8896422343851489E-3</v>
      </c>
      <c r="BF595" s="154"/>
    </row>
    <row r="596" spans="25:58" x14ac:dyDescent="0.35">
      <c r="Y596" s="155"/>
      <c r="Z596" s="74">
        <f>(Cálculos!C597-0.44)/(MAX(Cálculos!C:C)+0.12)*100</f>
        <v>80.88533391771216</v>
      </c>
      <c r="AA596" s="156"/>
      <c r="AB596" s="170">
        <f>Cálculos!L299</f>
        <v>0.3180477718199099</v>
      </c>
      <c r="AC596" s="156"/>
      <c r="AD596" s="170">
        <f>Cálculos!AN674</f>
        <v>0.35338944176931675</v>
      </c>
      <c r="AE596" s="156"/>
      <c r="AF596" s="170">
        <f>Cálculos!BP302</f>
        <v>0.37157066404419531</v>
      </c>
      <c r="AG596" s="156"/>
      <c r="AH596" s="170">
        <f>Cálculos!N563</f>
        <v>0</v>
      </c>
      <c r="AI596" s="156"/>
      <c r="AJ596" s="170">
        <f>Cálculos!AP597</f>
        <v>0</v>
      </c>
      <c r="AK596" s="156"/>
      <c r="AL596" s="170">
        <f>Cálculos!BR597</f>
        <v>0</v>
      </c>
      <c r="AM596" s="154"/>
      <c r="BA596" s="155"/>
      <c r="BB596" s="74">
        <v>591</v>
      </c>
      <c r="BC596" s="178">
        <f>ABS(Cálculos!L597-Cálculos!L596)</f>
        <v>3.6934875614067497E-3</v>
      </c>
      <c r="BD596" s="178">
        <f>ABS(Cálculos!AN597-Cálculos!AN596)</f>
        <v>3.6518920616290806E-3</v>
      </c>
      <c r="BE596" s="178">
        <f>ABS(Cálculos!BP597-Cálculos!BP596)</f>
        <v>3.842681384687463E-3</v>
      </c>
      <c r="BF596" s="154"/>
    </row>
    <row r="597" spans="25:58" x14ac:dyDescent="0.35">
      <c r="Y597" s="155"/>
      <c r="Z597" s="74">
        <f>(Cálculos!C598-0.44)/(MAX(Cálculos!C:C)+0.12)*100</f>
        <v>81.022297704486917</v>
      </c>
      <c r="AA597" s="156"/>
      <c r="AB597" s="170">
        <f>Cálculos!L671</f>
        <v>0.31792923170027071</v>
      </c>
      <c r="AC597" s="156"/>
      <c r="AD597" s="170">
        <f>Cálculos!AN300</f>
        <v>0.3514000996621941</v>
      </c>
      <c r="AE597" s="156"/>
      <c r="AF597" s="170">
        <f>Cálculos!BP677</f>
        <v>0.36941536318784385</v>
      </c>
      <c r="AG597" s="156"/>
      <c r="AH597" s="170">
        <f>Cálculos!N564</f>
        <v>0</v>
      </c>
      <c r="AI597" s="156"/>
      <c r="AJ597" s="170">
        <f>Cálculos!AP598</f>
        <v>0</v>
      </c>
      <c r="AK597" s="156"/>
      <c r="AL597" s="170">
        <f>Cálculos!BR598</f>
        <v>0</v>
      </c>
      <c r="AM597" s="154"/>
      <c r="BA597" s="155"/>
      <c r="BB597" s="74">
        <v>592</v>
      </c>
      <c r="BC597" s="178">
        <f>ABS(Cálculos!L598-Cálculos!L597)</f>
        <v>3.6679740490063173E-3</v>
      </c>
      <c r="BD597" s="178">
        <f>ABS(Cálculos!AN598-Cálculos!AN597)</f>
        <v>3.6274307354476898E-3</v>
      </c>
      <c r="BE597" s="178">
        <f>ABS(Cálculos!BP598-Cálculos!BP597)</f>
        <v>3.8233461603534025E-3</v>
      </c>
      <c r="BF597" s="154"/>
    </row>
    <row r="598" spans="25:58" x14ac:dyDescent="0.35">
      <c r="Y598" s="155"/>
      <c r="Z598" s="74">
        <f>(Cálculos!C599-0.44)/(MAX(Cálculos!C:C)+0.12)*100</f>
        <v>81.159261491261702</v>
      </c>
      <c r="AA598" s="156"/>
      <c r="AB598" s="170">
        <f>Cálculos!L672</f>
        <v>0.31573312591245722</v>
      </c>
      <c r="AC598" s="156"/>
      <c r="AD598" s="170">
        <f>Cálculos!AN675</f>
        <v>0.35121186327897319</v>
      </c>
      <c r="AE598" s="156"/>
      <c r="AF598" s="170">
        <f>Cálculos!BP303</f>
        <v>0.3691319122146226</v>
      </c>
      <c r="AG598" s="156"/>
      <c r="AH598" s="170">
        <f>Cálculos!N565</f>
        <v>0</v>
      </c>
      <c r="AI598" s="156"/>
      <c r="AJ598" s="170">
        <f>Cálculos!AP599</f>
        <v>0</v>
      </c>
      <c r="AK598" s="156"/>
      <c r="AL598" s="170">
        <f>Cálculos!BR599</f>
        <v>0</v>
      </c>
      <c r="AM598" s="154"/>
      <c r="BA598" s="155"/>
      <c r="BB598" s="74">
        <v>593</v>
      </c>
      <c r="BC598" s="178">
        <f>ABS(Cálculos!L599-Cálculos!L598)</f>
        <v>3.6426367813623406E-3</v>
      </c>
      <c r="BD598" s="178">
        <f>ABS(Cálculos!AN599-Cálculos!AN598)</f>
        <v>3.6031375983570646E-3</v>
      </c>
      <c r="BE598" s="178">
        <f>ABS(Cálculos!BP599-Cálculos!BP598)</f>
        <v>3.8040937326743185E-3</v>
      </c>
      <c r="BF598" s="154"/>
    </row>
    <row r="599" spans="25:58" x14ac:dyDescent="0.35">
      <c r="Y599" s="155"/>
      <c r="Z599" s="74">
        <f>(Cálculos!C600-0.44)/(MAX(Cálculos!C:C)+0.12)*100</f>
        <v>81.296225278036488</v>
      </c>
      <c r="AA599" s="156"/>
      <c r="AB599" s="170">
        <f>Cálculos!L300</f>
        <v>0.31479941437568909</v>
      </c>
      <c r="AC599" s="156"/>
      <c r="AD599" s="170">
        <f>Cálculos!AN676</f>
        <v>0.34959126101202603</v>
      </c>
      <c r="AE599" s="156"/>
      <c r="AF599" s="170">
        <f>Cálculos!BP18</f>
        <v>0.36706771220102052</v>
      </c>
      <c r="AG599" s="156"/>
      <c r="AH599" s="170">
        <f>Cálculos!N566</f>
        <v>0</v>
      </c>
      <c r="AI599" s="156"/>
      <c r="AJ599" s="170">
        <f>Cálculos!AP600</f>
        <v>0</v>
      </c>
      <c r="AK599" s="156"/>
      <c r="AL599" s="170">
        <f>Cálculos!BR600</f>
        <v>0</v>
      </c>
      <c r="AM599" s="154"/>
      <c r="BA599" s="155"/>
      <c r="BB599" s="74">
        <v>594</v>
      </c>
      <c r="BC599" s="178">
        <f>ABS(Cálculos!L600-Cálculos!L599)</f>
        <v>3.6234081719273004E-3</v>
      </c>
      <c r="BD599" s="178">
        <f>ABS(Cálculos!AN600-Cálculos!AN599)</f>
        <v>3.5847382709368603E-3</v>
      </c>
      <c r="BE599" s="178">
        <f>ABS(Cálculos!BP600-Cálculos!BP599)</f>
        <v>3.7900291148694754E-3</v>
      </c>
      <c r="BF599" s="154"/>
    </row>
    <row r="600" spans="25:58" x14ac:dyDescent="0.35">
      <c r="Y600" s="155"/>
      <c r="Z600" s="74">
        <f>(Cálculos!C601-0.44)/(MAX(Cálculos!C:C)+0.12)*100</f>
        <v>81.433189064811245</v>
      </c>
      <c r="AA600" s="156"/>
      <c r="AB600" s="170">
        <f>Cálculos!L673</f>
        <v>0.31355219638317622</v>
      </c>
      <c r="AC600" s="156"/>
      <c r="AD600" s="170">
        <f>Cálculos!AN301</f>
        <v>0.34905363081055779</v>
      </c>
      <c r="AE600" s="156"/>
      <c r="AF600" s="170">
        <f>Cálculos!BP678</f>
        <v>0.36687244584875622</v>
      </c>
      <c r="AG600" s="156"/>
      <c r="AH600" s="170">
        <f>Cálculos!N567</f>
        <v>0</v>
      </c>
      <c r="AI600" s="156"/>
      <c r="AJ600" s="170">
        <f>Cálculos!AP601</f>
        <v>0</v>
      </c>
      <c r="AK600" s="156"/>
      <c r="AL600" s="170">
        <f>Cálculos!BR601</f>
        <v>0</v>
      </c>
      <c r="AM600" s="154"/>
      <c r="BA600" s="155"/>
      <c r="BB600" s="74">
        <v>595</v>
      </c>
      <c r="BC600" s="178">
        <f>ABS(Cálculos!L601-Cálculos!L600)</f>
        <v>3.5935094646537546E-3</v>
      </c>
      <c r="BD600" s="178">
        <f>ABS(Cálculos!AN601-Cálculos!AN600)</f>
        <v>3.5561813740383474E-3</v>
      </c>
      <c r="BE600" s="178">
        <f>ABS(Cálculos!BP601-Cálculos!BP600)</f>
        <v>3.7680598961346012E-3</v>
      </c>
      <c r="BF600" s="154"/>
    </row>
    <row r="601" spans="25:58" x14ac:dyDescent="0.35">
      <c r="Y601" s="155"/>
      <c r="Z601" s="74">
        <f>(Cálculos!C602-0.44)/(MAX(Cálculos!C:C)+0.12)*100</f>
        <v>81.57015285158603</v>
      </c>
      <c r="AA601" s="156"/>
      <c r="AB601" s="170">
        <f>Cálculos!L301</f>
        <v>0.3124291232817244</v>
      </c>
      <c r="AC601" s="156"/>
      <c r="AD601" s="170">
        <f>Cálculos!AN677</f>
        <v>0.3470002031363274</v>
      </c>
      <c r="AE601" s="156"/>
      <c r="AF601" s="170">
        <f>Cálculos!BP304</f>
        <v>0.36670962938423807</v>
      </c>
      <c r="AG601" s="156"/>
      <c r="AH601" s="170">
        <f>Cálculos!N568</f>
        <v>0</v>
      </c>
      <c r="AI601" s="156"/>
      <c r="AJ601" s="170">
        <f>Cálculos!AP602</f>
        <v>0</v>
      </c>
      <c r="AK601" s="156"/>
      <c r="AL601" s="170">
        <f>Cálculos!BR602</f>
        <v>0</v>
      </c>
      <c r="AM601" s="154"/>
      <c r="BA601" s="155"/>
      <c r="BB601" s="74">
        <v>596</v>
      </c>
      <c r="BC601" s="178">
        <f>ABS(Cálculos!L602-Cálculos!L601)</f>
        <v>3.5677803285835141E-3</v>
      </c>
      <c r="BD601" s="178">
        <f>ABS(Cálculos!AN602-Cálculos!AN601)</f>
        <v>3.5316454058829105E-3</v>
      </c>
      <c r="BE601" s="178">
        <f>ABS(Cálculos!BP602-Cálculos!BP601)</f>
        <v>3.7495785807594162E-3</v>
      </c>
      <c r="BF601" s="154"/>
    </row>
    <row r="602" spans="25:58" x14ac:dyDescent="0.35">
      <c r="Y602" s="155"/>
      <c r="Z602" s="74">
        <f>(Cálculos!C603-0.44)/(MAX(Cálculos!C:C)+0.12)*100</f>
        <v>81.707116638360816</v>
      </c>
      <c r="AA602" s="156"/>
      <c r="AB602" s="170">
        <f>Cálculos!L674</f>
        <v>0.3113863328726047</v>
      </c>
      <c r="AC602" s="156"/>
      <c r="AD602" s="170">
        <f>Cálculos!AN302</f>
        <v>0.34687759166825827</v>
      </c>
      <c r="AE602" s="156"/>
      <c r="AF602" s="170">
        <f>Cálculos!BP360</f>
        <v>0.36567616467137848</v>
      </c>
      <c r="AG602" s="156"/>
      <c r="AH602" s="170">
        <f>Cálculos!N569</f>
        <v>0</v>
      </c>
      <c r="AI602" s="156"/>
      <c r="AJ602" s="170">
        <f>Cálculos!AP603</f>
        <v>0</v>
      </c>
      <c r="AK602" s="156"/>
      <c r="AL602" s="170">
        <f>Cálculos!BR603</f>
        <v>0</v>
      </c>
      <c r="AM602" s="154"/>
      <c r="BA602" s="155"/>
      <c r="BB602" s="74">
        <v>597</v>
      </c>
      <c r="BC602" s="178">
        <f>ABS(Cálculos!L603-Cálculos!L602)</f>
        <v>3.5429669653654905E-3</v>
      </c>
      <c r="BD602" s="178">
        <f>ABS(Cálculos!AN603-Cálculos!AN602)</f>
        <v>3.507992205822652E-3</v>
      </c>
      <c r="BE602" s="178">
        <f>ABS(Cálculos!BP603-Cálculos!BP602)</f>
        <v>3.7318064699930487E-3</v>
      </c>
      <c r="BF602" s="154"/>
    </row>
    <row r="603" spans="25:58" x14ac:dyDescent="0.35">
      <c r="Y603" s="155"/>
      <c r="Z603" s="74">
        <f>(Cálculos!C604-0.44)/(MAX(Cálculos!C:C)+0.12)*100</f>
        <v>81.844080425135587</v>
      </c>
      <c r="AA603" s="156"/>
      <c r="AB603" s="170">
        <f>Cálculos!L302</f>
        <v>0.31023455095784641</v>
      </c>
      <c r="AC603" s="156"/>
      <c r="AD603" s="170">
        <f>Cálculos!AN678</f>
        <v>0.3447825859590995</v>
      </c>
      <c r="AE603" s="156"/>
      <c r="AF603" s="170">
        <f>Cálculos!BP679</f>
        <v>0.36440602455572663</v>
      </c>
      <c r="AG603" s="156"/>
      <c r="AH603" s="170">
        <f>Cálculos!N570</f>
        <v>0</v>
      </c>
      <c r="AI603" s="156"/>
      <c r="AJ603" s="170">
        <f>Cálculos!AP604</f>
        <v>0</v>
      </c>
      <c r="AK603" s="156"/>
      <c r="AL603" s="170">
        <f>Cálculos!BR604</f>
        <v>0</v>
      </c>
      <c r="AM603" s="154"/>
      <c r="BA603" s="155"/>
      <c r="BB603" s="74">
        <v>598</v>
      </c>
      <c r="BC603" s="178">
        <f>ABS(Cálculos!L604-Cálculos!L603)</f>
        <v>3.5184624493778127E-3</v>
      </c>
      <c r="BD603" s="178">
        <f>ABS(Cálculos!AN604-Cálculos!AN603)</f>
        <v>3.4846408826297859E-3</v>
      </c>
      <c r="BE603" s="178">
        <f>ABS(Cálculos!BP604-Cálculos!BP603)</f>
        <v>3.7142662993692177E-3</v>
      </c>
      <c r="BF603" s="154"/>
    </row>
    <row r="604" spans="25:58" x14ac:dyDescent="0.35">
      <c r="Y604" s="155"/>
      <c r="Z604" s="74">
        <f>(Cálculos!C605-0.44)/(MAX(Cálculos!C:C)+0.12)*100</f>
        <v>81.981044211910358</v>
      </c>
      <c r="AA604" s="156"/>
      <c r="AB604" s="170">
        <f>Cálculos!L675</f>
        <v>0.30923543030467776</v>
      </c>
      <c r="AC604" s="156"/>
      <c r="AD604" s="170">
        <f>Cálculos!AN303</f>
        <v>0.34474458162453014</v>
      </c>
      <c r="AE604" s="156"/>
      <c r="AF604" s="170">
        <f>Cálculos!BP305</f>
        <v>0.3642997185308407</v>
      </c>
      <c r="AG604" s="156"/>
      <c r="AH604" s="170">
        <f>Cálculos!N574</f>
        <v>0</v>
      </c>
      <c r="AI604" s="156"/>
      <c r="AJ604" s="170">
        <f>Cálculos!AP605</f>
        <v>0</v>
      </c>
      <c r="AK604" s="156"/>
      <c r="AL604" s="170">
        <f>Cálculos!BR605</f>
        <v>0</v>
      </c>
      <c r="AM604" s="154"/>
      <c r="BA604" s="155"/>
      <c r="BB604" s="74">
        <v>599</v>
      </c>
      <c r="BC604" s="178">
        <f>ABS(Cálculos!L605-Cálculos!L604)</f>
        <v>3.4941527959096996E-3</v>
      </c>
      <c r="BD604" s="178">
        <f>ABS(Cálculos!AN605-Cálculos!AN604)</f>
        <v>3.4614725698584037E-3</v>
      </c>
      <c r="BE604" s="178">
        <f>ABS(Cálculos!BP605-Cálculos!BP604)</f>
        <v>3.6967779464558426E-3</v>
      </c>
      <c r="BF604" s="154"/>
    </row>
    <row r="605" spans="25:58" x14ac:dyDescent="0.35">
      <c r="Y605" s="155"/>
      <c r="Z605" s="74">
        <f>(Cálculos!C606-0.44)/(MAX(Cálculos!C:C)+0.12)*100</f>
        <v>82.118007998685144</v>
      </c>
      <c r="AA605" s="156"/>
      <c r="AB605" s="170">
        <f>Cálculos!L303</f>
        <v>0.30808481308391189</v>
      </c>
      <c r="AC605" s="156"/>
      <c r="AD605" s="170">
        <f>Cálculos!AN20</f>
        <v>0.34409549327071487</v>
      </c>
      <c r="AE605" s="156"/>
      <c r="AF605" s="170">
        <f>Cálculos!BP680</f>
        <v>0.36196398129064616</v>
      </c>
      <c r="AG605" s="156"/>
      <c r="AH605" s="170">
        <f>Cálculos!N575</f>
        <v>0</v>
      </c>
      <c r="AI605" s="156"/>
      <c r="AJ605" s="170">
        <f>Cálculos!AP606</f>
        <v>0</v>
      </c>
      <c r="AK605" s="156"/>
      <c r="AL605" s="170">
        <f>Cálculos!BR606</f>
        <v>0</v>
      </c>
      <c r="AM605" s="154"/>
      <c r="BA605" s="155"/>
      <c r="BB605" s="74">
        <v>600</v>
      </c>
      <c r="BC605" s="178">
        <f>ABS(Cálculos!L606-Cálculos!L605)</f>
        <v>3.4700155810226674E-3</v>
      </c>
      <c r="BD605" s="178">
        <f>ABS(Cálculos!AN606-Cálculos!AN605)</f>
        <v>3.4384647495233622E-3</v>
      </c>
      <c r="BE605" s="178">
        <f>ABS(Cálculos!BP606-Cálculos!BP605)</f>
        <v>3.6793150759301119E-3</v>
      </c>
      <c r="BF605" s="154"/>
    </row>
    <row r="606" spans="25:58" x14ac:dyDescent="0.35">
      <c r="Y606" s="155"/>
      <c r="Z606" s="74">
        <f>(Cálculos!C607-0.44)/(MAX(Cálculos!C:C)+0.12)*100</f>
        <v>82.254971785459915</v>
      </c>
      <c r="AA606" s="156"/>
      <c r="AB606" s="170">
        <f>Cálculos!L361</f>
        <v>0.30793609196279548</v>
      </c>
      <c r="AC606" s="156"/>
      <c r="AD606" s="170">
        <f>Cálculos!AN679</f>
        <v>0.34264578523054107</v>
      </c>
      <c r="AE606" s="156"/>
      <c r="AF606" s="170">
        <f>Cálculos!BP306</f>
        <v>0.36190149166638053</v>
      </c>
      <c r="AG606" s="156"/>
      <c r="AH606" s="170">
        <f>Cálculos!N576</f>
        <v>0</v>
      </c>
      <c r="AI606" s="156"/>
      <c r="AJ606" s="170">
        <f>Cálculos!AP607</f>
        <v>0</v>
      </c>
      <c r="AK606" s="156"/>
      <c r="AL606" s="170">
        <f>Cálculos!BR607</f>
        <v>0</v>
      </c>
      <c r="AM606" s="154"/>
      <c r="BA606" s="155"/>
      <c r="BB606" s="74">
        <v>601</v>
      </c>
      <c r="BC606" s="178">
        <f>ABS(Cálculos!L607-Cálculos!L606)</f>
        <v>3.446046432533989E-3</v>
      </c>
      <c r="BD606" s="178">
        <f>ABS(Cálculos!AN607-Cálculos!AN606)</f>
        <v>3.4154703868132241E-3</v>
      </c>
      <c r="BE606" s="178">
        <f>ABS(Cálculos!BP607-Cálculos!BP606)</f>
        <v>3.6605923477565083E-3</v>
      </c>
      <c r="BF606" s="154"/>
    </row>
    <row r="607" spans="25:58" x14ac:dyDescent="0.35">
      <c r="Y607" s="155"/>
      <c r="Z607" s="74">
        <f>(Cálculos!C608-0.44)/(MAX(Cálculos!C:C)+0.12)*100</f>
        <v>82.391935572234701</v>
      </c>
      <c r="AA607" s="156"/>
      <c r="AB607" s="170">
        <f>Cálculos!L676</f>
        <v>0.30765007696925717</v>
      </c>
      <c r="AC607" s="156"/>
      <c r="AD607" s="170">
        <f>Cálculos!AN361</f>
        <v>0.34264458690442945</v>
      </c>
      <c r="AE607" s="156"/>
      <c r="AF607" s="170">
        <f>Cálculos!BP726</f>
        <v>0.36120807786841791</v>
      </c>
      <c r="AG607" s="156"/>
      <c r="AH607" s="170">
        <f>Cálculos!N577</f>
        <v>0</v>
      </c>
      <c r="AI607" s="156"/>
      <c r="AJ607" s="170">
        <f>Cálculos!AP608</f>
        <v>0</v>
      </c>
      <c r="AK607" s="156"/>
      <c r="AL607" s="170">
        <f>Cálculos!BR608</f>
        <v>0</v>
      </c>
      <c r="AM607" s="154"/>
      <c r="BA607" s="155"/>
      <c r="BB607" s="74">
        <v>602</v>
      </c>
      <c r="BC607" s="178">
        <f>ABS(Cálculos!L608-Cálculos!L607)</f>
        <v>3.4222430918253166E-3</v>
      </c>
      <c r="BD607" s="178">
        <f>ABS(Cálculos!AN608-Cálculos!AN607)</f>
        <v>3.39263430295067E-3</v>
      </c>
      <c r="BE607" s="178">
        <f>ABS(Cálculos!BP608-Cálculos!BP607)</f>
        <v>3.6419483980989487E-3</v>
      </c>
      <c r="BF607" s="154"/>
    </row>
    <row r="608" spans="25:58" x14ac:dyDescent="0.35">
      <c r="Y608" s="155"/>
      <c r="Z608" s="74">
        <f>(Cálculos!C609-0.44)/(MAX(Cálculos!C:C)+0.12)*100</f>
        <v>82.528899359009472</v>
      </c>
      <c r="AA608" s="156"/>
      <c r="AB608" s="170">
        <f>Cálculos!L304</f>
        <v>0.30595545107003497</v>
      </c>
      <c r="AC608" s="156"/>
      <c r="AD608" s="170">
        <f>Cálculos!AN304</f>
        <v>0.3426307994444957</v>
      </c>
      <c r="AE608" s="156"/>
      <c r="AF608" s="170">
        <f>Cálculos!BP682</f>
        <v>0.36023742994025737</v>
      </c>
      <c r="AG608" s="156"/>
      <c r="AH608" s="170">
        <f>Cálculos!N578</f>
        <v>0</v>
      </c>
      <c r="AI608" s="156"/>
      <c r="AJ608" s="170">
        <f>Cálculos!AP609</f>
        <v>0</v>
      </c>
      <c r="AK608" s="156"/>
      <c r="AL608" s="170">
        <f>Cálculos!BR609</f>
        <v>0</v>
      </c>
      <c r="AM608" s="154"/>
      <c r="BA608" s="155"/>
      <c r="BB608" s="74">
        <v>603</v>
      </c>
      <c r="BC608" s="178">
        <f>ABS(Cálculos!L609-Cálculos!L608)</f>
        <v>3.3986037344364006E-3</v>
      </c>
      <c r="BD608" s="178">
        <f>ABS(Cálculos!AN609-Cálculos!AN608)</f>
        <v>3.3701073463110465E-3</v>
      </c>
      <c r="BE608" s="178">
        <f>ABS(Cálculos!BP609-Cálculos!BP608)</f>
        <v>3.6247330271872436E-3</v>
      </c>
      <c r="BF608" s="154"/>
    </row>
    <row r="609" spans="25:58" x14ac:dyDescent="0.35">
      <c r="Y609" s="155"/>
      <c r="Z609" s="74">
        <f>(Cálculos!C610-0.44)/(MAX(Cálculos!C:C)+0.12)*100</f>
        <v>82.665863145784243</v>
      </c>
      <c r="AA609" s="156"/>
      <c r="AB609" s="170">
        <f>Cálculos!L677</f>
        <v>0.30508065156999176</v>
      </c>
      <c r="AC609" s="156"/>
      <c r="AD609" s="170">
        <f>Cálculos!AN680</f>
        <v>0.34053522787492174</v>
      </c>
      <c r="AE609" s="156"/>
      <c r="AF609" s="170">
        <f>Cálculos!BP681</f>
        <v>0.35953660027821222</v>
      </c>
      <c r="AG609" s="156"/>
      <c r="AH609" s="170">
        <f>Cálculos!N579</f>
        <v>0</v>
      </c>
      <c r="AI609" s="156"/>
      <c r="AJ609" s="170">
        <f>Cálculos!AP610</f>
        <v>0</v>
      </c>
      <c r="AK609" s="156"/>
      <c r="AL609" s="170">
        <f>Cálculos!BR610</f>
        <v>0</v>
      </c>
      <c r="AM609" s="154"/>
      <c r="BA609" s="155"/>
      <c r="BB609" s="74">
        <v>604</v>
      </c>
      <c r="BC609" s="178">
        <f>ABS(Cálculos!L610-Cálculos!L609)</f>
        <v>3.3751278268303042E-3</v>
      </c>
      <c r="BD609" s="178">
        <f>ABS(Cálculos!AN610-Cálculos!AN609)</f>
        <v>3.3477417028097145E-3</v>
      </c>
      <c r="BE609" s="178">
        <f>ABS(Cálculos!BP610-Cálculos!BP609)</f>
        <v>3.6076206480658568E-3</v>
      </c>
      <c r="BF609" s="154"/>
    </row>
    <row r="610" spans="25:58" x14ac:dyDescent="0.35">
      <c r="Y610" s="155"/>
      <c r="Z610" s="74">
        <f>(Cálculos!C611-0.44)/(MAX(Cálculos!C:C)+0.12)*100</f>
        <v>82.802826932559029</v>
      </c>
      <c r="AA610" s="156"/>
      <c r="AB610" s="170">
        <f>Cálculos!L305</f>
        <v>0.30384182685570932</v>
      </c>
      <c r="AC610" s="156"/>
      <c r="AD610" s="170">
        <f>Cálculos!AN305</f>
        <v>0.34053172735005205</v>
      </c>
      <c r="AE610" s="156"/>
      <c r="AF610" s="170">
        <f>Cálculos!BP307</f>
        <v>0.35951476787872294</v>
      </c>
      <c r="AG610" s="156"/>
      <c r="AH610" s="170">
        <f>Cálculos!N580</f>
        <v>0</v>
      </c>
      <c r="AI610" s="156"/>
      <c r="AJ610" s="170">
        <f>Cálculos!AP611</f>
        <v>0</v>
      </c>
      <c r="AK610" s="156"/>
      <c r="AL610" s="170">
        <f>Cálculos!BR611</f>
        <v>0</v>
      </c>
      <c r="AM610" s="154"/>
      <c r="BA610" s="155"/>
      <c r="BB610" s="74">
        <v>605</v>
      </c>
      <c r="BC610" s="178">
        <f>ABS(Cálculos!L611-Cálculos!L610)</f>
        <v>3.3518141091121723E-3</v>
      </c>
      <c r="BD610" s="178">
        <f>ABS(Cálculos!AN611-Cálculos!AN610)</f>
        <v>3.3255261322815421E-3</v>
      </c>
      <c r="BE610" s="178">
        <f>ABS(Cálculos!BP611-Cálculos!BP610)</f>
        <v>3.590521859933582E-3</v>
      </c>
      <c r="BF610" s="154"/>
    </row>
    <row r="611" spans="25:58" x14ac:dyDescent="0.35">
      <c r="Y611" s="155"/>
      <c r="Z611" s="74">
        <f>(Cálculos!C612-0.44)/(MAX(Cálculos!C:C)+0.12)*100</f>
        <v>82.9397907193338</v>
      </c>
      <c r="AA611" s="156"/>
      <c r="AB611" s="170">
        <f>Cálculos!L678</f>
        <v>0.30289055659684161</v>
      </c>
      <c r="AC611" s="156"/>
      <c r="AD611" s="170">
        <f>Cálculos!AN682</f>
        <v>0.33961709042007293</v>
      </c>
      <c r="AE611" s="156"/>
      <c r="AF611" s="170">
        <f>Cálculos!BP355</f>
        <v>0.3581438244725702</v>
      </c>
      <c r="AG611" s="156"/>
      <c r="AH611" s="170">
        <f>Cálculos!N581</f>
        <v>0</v>
      </c>
      <c r="AI611" s="156"/>
      <c r="AJ611" s="170">
        <f>Cálculos!AP612</f>
        <v>0</v>
      </c>
      <c r="AK611" s="156"/>
      <c r="AL611" s="170">
        <f>Cálculos!BR612</f>
        <v>0</v>
      </c>
      <c r="AM611" s="154"/>
      <c r="BA611" s="155"/>
      <c r="BB611" s="74">
        <v>606</v>
      </c>
      <c r="BC611" s="178">
        <f>ABS(Cálculos!L612-Cálculos!L611)</f>
        <v>3.328661436582836E-3</v>
      </c>
      <c r="BD611" s="178">
        <f>ABS(Cálculos!AN612-Cálculos!AN611)</f>
        <v>3.3034709952001196E-3</v>
      </c>
      <c r="BE611" s="178">
        <f>ABS(Cálculos!BP612-Cálculos!BP611)</f>
        <v>3.5735357970487769E-3</v>
      </c>
      <c r="BF611" s="154"/>
    </row>
    <row r="612" spans="25:58" x14ac:dyDescent="0.35">
      <c r="Y612" s="155"/>
      <c r="Z612" s="74">
        <f>(Cálculos!C613-0.44)/(MAX(Cálculos!C:C)+0.12)*100</f>
        <v>83.076754506108571</v>
      </c>
      <c r="AA612" s="156"/>
      <c r="AB612" s="170">
        <f>Cálculos!L306</f>
        <v>0.3017429941850337</v>
      </c>
      <c r="AC612" s="156"/>
      <c r="AD612" s="170">
        <f>Cálculos!AN306</f>
        <v>0.33844646082250673</v>
      </c>
      <c r="AE612" s="156"/>
      <c r="AF612" s="170">
        <f>Cálculos!BP308</f>
        <v>0.35713952705000357</v>
      </c>
      <c r="AG612" s="156"/>
      <c r="AH612" s="170">
        <f>Cálculos!N582</f>
        <v>0</v>
      </c>
      <c r="AI612" s="156"/>
      <c r="AJ612" s="170">
        <f>Cálculos!AP613</f>
        <v>0</v>
      </c>
      <c r="AK612" s="156"/>
      <c r="AL612" s="170">
        <f>Cálculos!BR613</f>
        <v>0</v>
      </c>
      <c r="AM612" s="154"/>
      <c r="BA612" s="155"/>
      <c r="BB612" s="74">
        <v>607</v>
      </c>
      <c r="BC612" s="178">
        <f>ABS(Cálculos!L613-Cálculos!L612)</f>
        <v>3.3056686922832701E-3</v>
      </c>
      <c r="BD612" s="178">
        <f>ABS(Cálculos!AN613-Cálculos!AN612)</f>
        <v>3.2815669408993164E-3</v>
      </c>
      <c r="BE612" s="178">
        <f>ABS(Cálculos!BP613-Cálculos!BP612)</f>
        <v>3.5565893870778131E-3</v>
      </c>
      <c r="BF612" s="154"/>
    </row>
    <row r="613" spans="25:58" x14ac:dyDescent="0.35">
      <c r="Y613" s="155"/>
      <c r="Z613" s="74">
        <f>(Cálculos!C614-0.44)/(MAX(Cálculos!C:C)+0.12)*100</f>
        <v>83.213718292883357</v>
      </c>
      <c r="AA613" s="156"/>
      <c r="AB613" s="170">
        <f>Cálculos!L679</f>
        <v>0.30078292812866392</v>
      </c>
      <c r="AC613" s="156"/>
      <c r="AD613" s="170">
        <f>Cálculos!AN681</f>
        <v>0.33844067290193536</v>
      </c>
      <c r="AE613" s="156"/>
      <c r="AF613" s="170">
        <f>Cálculos!BP683</f>
        <v>0.35531778653935192</v>
      </c>
      <c r="AG613" s="156"/>
      <c r="AH613" s="170">
        <f>Cálculos!N583</f>
        <v>0</v>
      </c>
      <c r="AI613" s="156"/>
      <c r="AJ613" s="170">
        <f>Cálculos!AP614</f>
        <v>0</v>
      </c>
      <c r="AK613" s="156"/>
      <c r="AL613" s="170">
        <f>Cálculos!BR614</f>
        <v>0</v>
      </c>
      <c r="AM613" s="154"/>
      <c r="BA613" s="155"/>
      <c r="BB613" s="74">
        <v>608</v>
      </c>
      <c r="BC613" s="178">
        <f>ABS(Cálculos!L614-Cálculos!L613)</f>
        <v>3.2828347706635452E-3</v>
      </c>
      <c r="BD613" s="178">
        <f>ABS(Cálculos!AN614-Cálculos!AN613)</f>
        <v>3.2598115261120997E-3</v>
      </c>
      <c r="BE613" s="178">
        <f>ABS(Cálculos!BP614-Cálculos!BP613)</f>
        <v>3.5396705334522771E-3</v>
      </c>
      <c r="BF613" s="154"/>
    </row>
    <row r="614" spans="25:58" x14ac:dyDescent="0.35">
      <c r="Y614" s="155"/>
      <c r="Z614" s="74">
        <f>(Cálculos!C615-0.44)/(MAX(Cálculos!C:C)+0.12)*100</f>
        <v>83.350682079658128</v>
      </c>
      <c r="AA614" s="156"/>
      <c r="AB614" s="170">
        <f>Cálculos!L307</f>
        <v>0.29965869490671393</v>
      </c>
      <c r="AC614" s="156"/>
      <c r="AD614" s="170">
        <f>Cálculos!AN727</f>
        <v>0.33679703304429665</v>
      </c>
      <c r="AE614" s="156"/>
      <c r="AF614" s="170">
        <f>Cálculos!BP309</f>
        <v>0.35477580229869782</v>
      </c>
      <c r="AG614" s="156"/>
      <c r="AH614" s="170">
        <f>Cálculos!N584</f>
        <v>0</v>
      </c>
      <c r="AI614" s="156"/>
      <c r="AJ614" s="170">
        <f>Cálculos!AP615</f>
        <v>0</v>
      </c>
      <c r="AK614" s="156"/>
      <c r="AL614" s="170">
        <f>Cálculos!BR615</f>
        <v>0</v>
      </c>
      <c r="AM614" s="154"/>
      <c r="BA614" s="155"/>
      <c r="BB614" s="74">
        <v>609</v>
      </c>
      <c r="BC614" s="178">
        <f>ABS(Cálculos!L615-Cálculos!L614)</f>
        <v>3.2601585744973516E-3</v>
      </c>
      <c r="BD614" s="178">
        <f>ABS(Cálculos!AN615-Cálculos!AN614)</f>
        <v>3.2382013841668611E-3</v>
      </c>
      <c r="BE614" s="178">
        <f>ABS(Cálculos!BP615-Cálculos!BP614)</f>
        <v>3.5227597800862043E-3</v>
      </c>
      <c r="BF614" s="154"/>
    </row>
    <row r="615" spans="25:58" x14ac:dyDescent="0.35">
      <c r="Y615" s="155"/>
      <c r="Z615" s="74">
        <f>(Cálculos!C616-0.44)/(MAX(Cálculos!C:C)+0.12)*100</f>
        <v>83.487645866432899</v>
      </c>
      <c r="AA615" s="156"/>
      <c r="AB615" s="170">
        <f>Cálculos!L680</f>
        <v>0.29870239872869392</v>
      </c>
      <c r="AC615" s="156"/>
      <c r="AD615" s="170">
        <f>Cálculos!AN307</f>
        <v>0.33637474602229345</v>
      </c>
      <c r="AE615" s="156"/>
      <c r="AF615" s="170">
        <f>Cálculos!BP684</f>
        <v>0.35247318181018811</v>
      </c>
      <c r="AG615" s="156"/>
      <c r="AH615" s="170">
        <f>Cálculos!N585</f>
        <v>0</v>
      </c>
      <c r="AI615" s="156"/>
      <c r="AJ615" s="170">
        <f>Cálculos!AP616</f>
        <v>0</v>
      </c>
      <c r="AK615" s="156"/>
      <c r="AL615" s="170">
        <f>Cálculos!BR616</f>
        <v>0</v>
      </c>
      <c r="AM615" s="154"/>
      <c r="BA615" s="155"/>
      <c r="BB615" s="74">
        <v>610</v>
      </c>
      <c r="BC615" s="178">
        <f>ABS(Cálculos!L616-Cálculos!L615)</f>
        <v>3.2376390142661582E-3</v>
      </c>
      <c r="BD615" s="178">
        <f>ABS(Cálculos!AN616-Cálculos!AN615)</f>
        <v>3.2167391980463256E-3</v>
      </c>
      <c r="BE615" s="178">
        <f>ABS(Cálculos!BP616-Cálculos!BP615)</f>
        <v>3.5058885779418736E-3</v>
      </c>
      <c r="BF615" s="154"/>
    </row>
    <row r="616" spans="25:58" x14ac:dyDescent="0.35">
      <c r="Y616" s="155"/>
      <c r="Z616" s="74">
        <f>(Cálculos!C617-0.44)/(MAX(Cálculos!C:C)+0.12)*100</f>
        <v>83.624609653207685</v>
      </c>
      <c r="AA616" s="156"/>
      <c r="AB616" s="170">
        <f>Cálculos!L727</f>
        <v>0.29819994241130166</v>
      </c>
      <c r="AC616" s="156"/>
      <c r="AD616" s="170">
        <f>Cálculos!AN683</f>
        <v>0.33490002045414641</v>
      </c>
      <c r="AE616" s="156"/>
      <c r="AF616" s="170">
        <f>Cálculos!BP310</f>
        <v>0.35242352610722649</v>
      </c>
      <c r="AG616" s="156"/>
      <c r="AH616" s="170">
        <f>Cálculos!N586</f>
        <v>0</v>
      </c>
      <c r="AI616" s="156"/>
      <c r="AJ616" s="170">
        <f>Cálculos!AP617</f>
        <v>0</v>
      </c>
      <c r="AK616" s="156"/>
      <c r="AL616" s="170">
        <f>Cálculos!BR617</f>
        <v>0</v>
      </c>
      <c r="AM616" s="154"/>
      <c r="BA616" s="155"/>
      <c r="BB616" s="74">
        <v>611</v>
      </c>
      <c r="BC616" s="178">
        <f>ABS(Cálculos!L617-Cálculos!L616)</f>
        <v>3.2152750080022274E-3</v>
      </c>
      <c r="BD616" s="178">
        <f>ABS(Cálculos!AN617-Cálculos!AN616)</f>
        <v>3.195267203894514E-3</v>
      </c>
      <c r="BE616" s="178">
        <f>ABS(Cálculos!BP617-Cálculos!BP616)</f>
        <v>3.4877692742845134E-3</v>
      </c>
      <c r="BF616" s="154"/>
    </row>
    <row r="617" spans="25:58" x14ac:dyDescent="0.35">
      <c r="Y617" s="155"/>
      <c r="Z617" s="74">
        <f>(Cálculos!C618-0.44)/(MAX(Cálculos!C:C)+0.12)*100</f>
        <v>83.761573439982456</v>
      </c>
      <c r="AA617" s="156"/>
      <c r="AB617" s="170">
        <f>Cálculos!L682</f>
        <v>0.29789359513410352</v>
      </c>
      <c r="AC617" s="156"/>
      <c r="AD617" s="170">
        <f>Cálculos!AN308</f>
        <v>0.3343164626689909</v>
      </c>
      <c r="AE617" s="156"/>
      <c r="AF617" s="170">
        <f>Cálculos!BP311</f>
        <v>0.3506019189092543</v>
      </c>
      <c r="AG617" s="156"/>
      <c r="AH617" s="170">
        <f>Cálculos!N587</f>
        <v>0</v>
      </c>
      <c r="AI617" s="156"/>
      <c r="AJ617" s="170">
        <f>Cálculos!AP618</f>
        <v>0</v>
      </c>
      <c r="AK617" s="156"/>
      <c r="AL617" s="170">
        <f>Cálculos!BR618</f>
        <v>0</v>
      </c>
      <c r="AM617" s="154"/>
      <c r="BA617" s="155"/>
      <c r="BB617" s="74">
        <v>612</v>
      </c>
      <c r="BC617" s="178">
        <f>ABS(Cálculos!L618-Cálculos!L617)</f>
        <v>3.1930654812131198E-3</v>
      </c>
      <c r="BD617" s="178">
        <f>ABS(Cálculos!AN618-Cálculos!AN617)</f>
        <v>3.174094900041724E-3</v>
      </c>
      <c r="BE617" s="178">
        <f>ABS(Cálculos!BP618-Cálculos!BP617)</f>
        <v>3.4709639550313254E-3</v>
      </c>
      <c r="BF617" s="154"/>
    </row>
    <row r="618" spans="25:58" x14ac:dyDescent="0.35">
      <c r="Y618" s="155"/>
      <c r="Z618" s="74">
        <f>(Cálculos!C619-0.44)/(MAX(Cálculos!C:C)+0.12)*100</f>
        <v>83.898537226757242</v>
      </c>
      <c r="AA618" s="156"/>
      <c r="AB618" s="170">
        <f>Cálculos!L308</f>
        <v>0.29758879958295203</v>
      </c>
      <c r="AC618" s="156"/>
      <c r="AD618" s="170">
        <f>Cálculos!AN684</f>
        <v>0.33235317620766475</v>
      </c>
      <c r="AE618" s="156"/>
      <c r="AF618" s="170">
        <f>Cálculos!BP685</f>
        <v>0.35002475523077986</v>
      </c>
      <c r="AG618" s="156"/>
      <c r="AH618" s="170">
        <f>Cálculos!N588</f>
        <v>0</v>
      </c>
      <c r="AI618" s="156"/>
      <c r="AJ618" s="170">
        <f>Cálculos!AP619</f>
        <v>0</v>
      </c>
      <c r="AK618" s="156"/>
      <c r="AL618" s="170">
        <f>Cálculos!BR619</f>
        <v>0</v>
      </c>
      <c r="AM618" s="154"/>
      <c r="BA618" s="155"/>
      <c r="BB618" s="74">
        <v>613</v>
      </c>
      <c r="BC618" s="178">
        <f>ABS(Cálculos!L619-Cálculos!L618)</f>
        <v>3.1710093668316786E-3</v>
      </c>
      <c r="BD618" s="178">
        <f>ABS(Cálculos!AN619-Cálculos!AN618)</f>
        <v>3.1530768861057767E-3</v>
      </c>
      <c r="BE618" s="178">
        <f>ABS(Cálculos!BP619-Cálculos!BP618)</f>
        <v>3.4542737731477757E-3</v>
      </c>
      <c r="BF618" s="154"/>
    </row>
    <row r="619" spans="25:58" x14ac:dyDescent="0.35">
      <c r="Y619" s="155"/>
      <c r="Z619" s="74">
        <f>(Cálculos!C620-0.44)/(MAX(Cálculos!C:C)+0.12)*100</f>
        <v>84.035501013532013</v>
      </c>
      <c r="AA619" s="156"/>
      <c r="AB619" s="170">
        <f>Cálculos!L681</f>
        <v>0.29663857606768501</v>
      </c>
      <c r="AC619" s="156"/>
      <c r="AD619" s="170">
        <f>Cálculos!AN309</f>
        <v>0.33227152049612912</v>
      </c>
      <c r="AE619" s="156"/>
      <c r="AF619" s="170">
        <f>Cálculos!BP19</f>
        <v>0.34788620489179645</v>
      </c>
      <c r="AG619" s="156"/>
      <c r="AH619" s="170">
        <f>Cálculos!N589</f>
        <v>0</v>
      </c>
      <c r="AI619" s="156"/>
      <c r="AJ619" s="170">
        <f>Cálculos!AP620</f>
        <v>0</v>
      </c>
      <c r="AK619" s="156"/>
      <c r="AL619" s="170">
        <f>Cálculos!BR620</f>
        <v>0</v>
      </c>
      <c r="AM619" s="154"/>
      <c r="BA619" s="155"/>
      <c r="BB619" s="74">
        <v>614</v>
      </c>
      <c r="BC619" s="178">
        <f>ABS(Cálculos!L620-Cálculos!L619)</f>
        <v>3.1491056051610178E-3</v>
      </c>
      <c r="BD619" s="178">
        <f>ABS(Cálculos!AN620-Cálculos!AN619)</f>
        <v>3.1321979701528502E-3</v>
      </c>
      <c r="BE619" s="178">
        <f>ABS(Cálculos!BP620-Cálculos!BP619)</f>
        <v>3.4375828616299842E-3</v>
      </c>
      <c r="BF619" s="154"/>
    </row>
    <row r="620" spans="25:58" x14ac:dyDescent="0.35">
      <c r="Y620" s="155"/>
      <c r="Z620" s="74">
        <f>(Cálculos!C621-0.44)/(MAX(Cálculos!C:C)+0.12)*100</f>
        <v>84.172464800306784</v>
      </c>
      <c r="AA620" s="156"/>
      <c r="AB620" s="170">
        <f>Cálculos!L309</f>
        <v>0.29553320330861854</v>
      </c>
      <c r="AC620" s="156"/>
      <c r="AD620" s="170">
        <f>Cálculos!AN310</f>
        <v>0.33023981414334042</v>
      </c>
      <c r="AE620" s="156"/>
      <c r="AF620" s="170">
        <f>Cálculos!BP312</f>
        <v>0.3478526489633666</v>
      </c>
      <c r="AG620" s="156"/>
      <c r="AH620" s="170">
        <f>Cálculos!N590</f>
        <v>0</v>
      </c>
      <c r="AI620" s="156"/>
      <c r="AJ620" s="170">
        <f>Cálculos!AP621</f>
        <v>0</v>
      </c>
      <c r="AK620" s="156"/>
      <c r="AL620" s="170">
        <f>Cálculos!BR621</f>
        <v>0</v>
      </c>
      <c r="AM620" s="154"/>
      <c r="BA620" s="155"/>
      <c r="BB620" s="74">
        <v>615</v>
      </c>
      <c r="BC620" s="178">
        <f>ABS(Cálculos!L621-Cálculos!L620)</f>
        <v>3.1273531438241742E-3</v>
      </c>
      <c r="BD620" s="178">
        <f>ABS(Cálculos!AN621-Cálculos!AN620)</f>
        <v>3.1114737455087416E-3</v>
      </c>
      <c r="BE620" s="178">
        <f>ABS(Cálculos!BP621-Cálculos!BP620)</f>
        <v>3.4210233205033136E-3</v>
      </c>
      <c r="BF620" s="154"/>
    </row>
    <row r="621" spans="25:58" x14ac:dyDescent="0.35">
      <c r="Y621" s="155"/>
      <c r="Z621" s="74">
        <f>(Cálculos!C622-0.44)/(MAX(Cálculos!C:C)+0.12)*100</f>
        <v>84.30942858708157</v>
      </c>
      <c r="AA621" s="156"/>
      <c r="AB621" s="170">
        <f>Cálculos!L310</f>
        <v>0.29349180630549204</v>
      </c>
      <c r="AC621" s="156"/>
      <c r="AD621" s="170">
        <f>Cálculos!AN685</f>
        <v>0.33022131059782583</v>
      </c>
      <c r="AE621" s="156"/>
      <c r="AF621" s="170">
        <f>Cálculos!BP686</f>
        <v>0.3476598151898021</v>
      </c>
      <c r="AG621" s="156"/>
      <c r="AH621" s="170">
        <f>Cálculos!N591</f>
        <v>0</v>
      </c>
      <c r="AI621" s="156"/>
      <c r="AJ621" s="170">
        <f>Cálculos!AP622</f>
        <v>0</v>
      </c>
      <c r="AK621" s="156"/>
      <c r="AL621" s="170">
        <f>Cálculos!BR622</f>
        <v>0</v>
      </c>
      <c r="AM621" s="154"/>
      <c r="BA621" s="155"/>
      <c r="BB621" s="74">
        <v>616</v>
      </c>
      <c r="BC621" s="178">
        <f>ABS(Cálculos!L622-Cálculos!L621)</f>
        <v>3.1057509377131476E-3</v>
      </c>
      <c r="BD621" s="178">
        <f>ABS(Cálculos!AN622-Cálculos!AN621)</f>
        <v>3.0908917748727061E-3</v>
      </c>
      <c r="BE621" s="178">
        <f>ABS(Cálculos!BP622-Cálculos!BP621)</f>
        <v>3.4045024647212374E-3</v>
      </c>
      <c r="BF621" s="154"/>
    </row>
    <row r="622" spans="25:58" x14ac:dyDescent="0.35">
      <c r="Y622" s="155"/>
      <c r="Z622" s="74">
        <f>(Cálculos!C623-0.44)/(MAX(Cálculos!C:C)+0.12)*100</f>
        <v>84.446392373856355</v>
      </c>
      <c r="AA622" s="156"/>
      <c r="AB622" s="170">
        <f>Cálculos!L683</f>
        <v>0.29316988870746746</v>
      </c>
      <c r="AC622" s="156"/>
      <c r="AD622" s="170">
        <f>Cálculos!AN311</f>
        <v>0.32876407640149241</v>
      </c>
      <c r="AE622" s="156"/>
      <c r="AF622" s="170">
        <f>Cálculos!BP361</f>
        <v>0.3458548841639329</v>
      </c>
      <c r="AG622" s="156"/>
      <c r="AH622" s="170">
        <f>Cálculos!N592</f>
        <v>0</v>
      </c>
      <c r="AI622" s="156"/>
      <c r="AJ622" s="170">
        <f>Cálculos!AP623</f>
        <v>0</v>
      </c>
      <c r="AK622" s="156"/>
      <c r="AL622" s="170">
        <f>Cálculos!BR623</f>
        <v>0</v>
      </c>
      <c r="AM622" s="154"/>
      <c r="BA622" s="155"/>
      <c r="BB622" s="74">
        <v>617</v>
      </c>
      <c r="BC622" s="178">
        <f>ABS(Cálculos!L623-Cálculos!L622)</f>
        <v>3.0842979489395517E-3</v>
      </c>
      <c r="BD622" s="178">
        <f>ABS(Cálculos!AN623-Cálculos!AN622)</f>
        <v>3.0704520180864225E-3</v>
      </c>
      <c r="BE622" s="178">
        <f>ABS(Cálculos!BP623-Cálculos!BP622)</f>
        <v>3.3880272518438392E-3</v>
      </c>
      <c r="BF622" s="154"/>
    </row>
    <row r="623" spans="25:58" x14ac:dyDescent="0.35">
      <c r="Y623" s="155"/>
      <c r="Z623" s="74">
        <f>(Cálculos!C624-0.44)/(MAX(Cálculos!C:C)+0.12)*100</f>
        <v>84.583356160631112</v>
      </c>
      <c r="AA623" s="156"/>
      <c r="AB623" s="170">
        <f>Cálculos!L311</f>
        <v>0.2920152021246834</v>
      </c>
      <c r="AC623" s="156"/>
      <c r="AD623" s="170">
        <f>Cálculos!AN686</f>
        <v>0.32817745818846733</v>
      </c>
      <c r="AE623" s="156"/>
      <c r="AF623" s="170">
        <f>Cálculos!BP313</f>
        <v>0.34545867617117454</v>
      </c>
      <c r="AG623" s="156"/>
      <c r="AH623" s="170">
        <f>Cálculos!N593</f>
        <v>0</v>
      </c>
      <c r="AI623" s="156"/>
      <c r="AJ623" s="170">
        <f>Cálculos!AP624</f>
        <v>0</v>
      </c>
      <c r="AK623" s="156"/>
      <c r="AL623" s="170">
        <f>Cálculos!BR624</f>
        <v>0</v>
      </c>
      <c r="AM623" s="154"/>
      <c r="BA623" s="155"/>
      <c r="BB623" s="74">
        <v>618</v>
      </c>
      <c r="BC623" s="178">
        <f>ABS(Cálculos!L624-Cálculos!L623)</f>
        <v>3.0629931467836546E-3</v>
      </c>
      <c r="BD623" s="178">
        <f>ABS(Cálculos!AN624-Cálculos!AN623)</f>
        <v>3.0501530055523918E-3</v>
      </c>
      <c r="BE623" s="178">
        <f>ABS(Cálculos!BP624-Cálculos!BP623)</f>
        <v>3.3715933335072279E-3</v>
      </c>
      <c r="BF623" s="154"/>
    </row>
    <row r="624" spans="25:58" x14ac:dyDescent="0.35">
      <c r="Y624" s="155"/>
      <c r="Z624" s="74">
        <f>(Cálculos!C625-0.44)/(MAX(Cálculos!C:C)+0.12)*100</f>
        <v>84.720319947405898</v>
      </c>
      <c r="AA624" s="156"/>
      <c r="AB624" s="170">
        <f>Cálculos!L684</f>
        <v>0.29064831903117211</v>
      </c>
      <c r="AC624" s="156"/>
      <c r="AD624" s="170">
        <f>Cálculos!AN312</f>
        <v>0.32631688239852463</v>
      </c>
      <c r="AE624" s="156"/>
      <c r="AF624" s="170">
        <f>Cálculos!BP687</f>
        <v>0.34532016399100152</v>
      </c>
      <c r="AG624" s="156"/>
      <c r="AH624" s="170">
        <f>Cálculos!N594</f>
        <v>0</v>
      </c>
      <c r="AI624" s="156"/>
      <c r="AJ624" s="170">
        <f>Cálculos!AP625</f>
        <v>0</v>
      </c>
      <c r="AK624" s="156"/>
      <c r="AL624" s="170">
        <f>Cálculos!BR625</f>
        <v>0</v>
      </c>
      <c r="AM624" s="154"/>
      <c r="BA624" s="155"/>
      <c r="BB624" s="74">
        <v>619</v>
      </c>
      <c r="BC624" s="178">
        <f>ABS(Cálculos!L625-Cálculos!L624)</f>
        <v>3.0418355076458625E-3</v>
      </c>
      <c r="BD624" s="178">
        <f>ABS(Cálculos!AN625-Cálculos!AN624)</f>
        <v>3.0299903884172252E-3</v>
      </c>
      <c r="BE624" s="178">
        <f>ABS(Cálculos!BP625-Cálculos!BP624)</f>
        <v>3.3551746742770394E-3</v>
      </c>
      <c r="BF624" s="154"/>
    </row>
    <row r="625" spans="25:58" x14ac:dyDescent="0.35">
      <c r="Y625" s="155"/>
      <c r="Z625" s="74">
        <f>(Cálculos!C626-0.44)/(MAX(Cálculos!C:C)+0.12)*100</f>
        <v>84.857283734180683</v>
      </c>
      <c r="AA625" s="156"/>
      <c r="AB625" s="170">
        <f>Cálculos!L732</f>
        <v>0.28967822968307233</v>
      </c>
      <c r="AC625" s="156"/>
      <c r="AD625" s="170">
        <f>Cálculos!AN687</f>
        <v>0.32616066229286678</v>
      </c>
      <c r="AE625" s="156"/>
      <c r="AF625" s="170">
        <f>Cálculos!BP314</f>
        <v>0.34314017058990304</v>
      </c>
      <c r="AG625" s="156"/>
      <c r="AH625" s="170">
        <f>Cálculos!N595</f>
        <v>0</v>
      </c>
      <c r="AI625" s="156"/>
      <c r="AJ625" s="170">
        <f>Cálculos!AP626</f>
        <v>0</v>
      </c>
      <c r="AK625" s="156"/>
      <c r="AL625" s="170">
        <f>Cálculos!BR626</f>
        <v>0</v>
      </c>
      <c r="AM625" s="154"/>
      <c r="BA625" s="155"/>
      <c r="BB625" s="74">
        <v>620</v>
      </c>
      <c r="BC625" s="178">
        <f>ABS(Cálculos!L626-Cálculos!L625)</f>
        <v>3.0208240149970922E-3</v>
      </c>
      <c r="BD625" s="178">
        <f>ABS(Cálculos!AN626-Cálculos!AN625)</f>
        <v>3.0099723607645013E-3</v>
      </c>
      <c r="BE625" s="178">
        <f>ABS(Cálculos!BP626-Cálculos!BP625)</f>
        <v>3.3388402173587517E-3</v>
      </c>
      <c r="BF625" s="154"/>
    </row>
    <row r="626" spans="25:58" x14ac:dyDescent="0.35">
      <c r="Y626" s="155"/>
      <c r="Z626" s="74">
        <f>(Cálculos!C627-0.44)/(MAX(Cálculos!C:C)+0.12)*100</f>
        <v>84.99424752095544</v>
      </c>
      <c r="AA626" s="156"/>
      <c r="AB626" s="170">
        <f>Cálculos!L312</f>
        <v>0.2895537746947483</v>
      </c>
      <c r="AC626" s="156"/>
      <c r="AD626" s="170">
        <f>Cálculos!AN313</f>
        <v>0.32424213535367036</v>
      </c>
      <c r="AE626" s="156"/>
      <c r="AF626" s="170">
        <f>Cálculos!BP688</f>
        <v>0.34299495010547421</v>
      </c>
      <c r="AG626" s="156"/>
      <c r="AH626" s="170">
        <f>Cálculos!N596</f>
        <v>0</v>
      </c>
      <c r="AI626" s="156"/>
      <c r="AJ626" s="170">
        <f>Cálculos!AP627</f>
        <v>0</v>
      </c>
      <c r="AK626" s="156"/>
      <c r="AL626" s="170">
        <f>Cálculos!BR627</f>
        <v>0</v>
      </c>
      <c r="AM626" s="154"/>
      <c r="BA626" s="155"/>
      <c r="BB626" s="74">
        <v>621</v>
      </c>
      <c r="BC626" s="178">
        <f>ABS(Cálculos!L627-Cálculos!L626)</f>
        <v>2.9999576593295885E-3</v>
      </c>
      <c r="BD626" s="178">
        <f>ABS(Cálculos!AN627-Cálculos!AN626)</f>
        <v>2.9900839096947962E-3</v>
      </c>
      <c r="BE626" s="178">
        <f>ABS(Cálculos!BP627-Cálculos!BP626)</f>
        <v>3.3224840572514402E-3</v>
      </c>
      <c r="BF626" s="154"/>
    </row>
    <row r="627" spans="25:58" x14ac:dyDescent="0.35">
      <c r="Y627" s="155"/>
      <c r="Z627" s="74">
        <f>(Cálculos!C628-0.44)/(MAX(Cálculos!C:C)+0.12)*100</f>
        <v>85.131211307730226</v>
      </c>
      <c r="AA627" s="156"/>
      <c r="AB627" s="170">
        <f>Cálculos!L685</f>
        <v>0.28854820040027385</v>
      </c>
      <c r="AC627" s="156"/>
      <c r="AD627" s="170">
        <f>Cálculos!AN688</f>
        <v>0.32415949537452449</v>
      </c>
      <c r="AE627" s="156"/>
      <c r="AF627" s="170">
        <f>Cálculos!BP727</f>
        <v>0.34136225461470532</v>
      </c>
      <c r="AG627" s="156"/>
      <c r="AH627" s="170">
        <f>Cálculos!N597</f>
        <v>0</v>
      </c>
      <c r="AI627" s="156"/>
      <c r="AJ627" s="170">
        <f>Cálculos!AP628</f>
        <v>0</v>
      </c>
      <c r="AK627" s="156"/>
      <c r="AL627" s="170">
        <f>Cálculos!BR628</f>
        <v>0</v>
      </c>
      <c r="AM627" s="154"/>
      <c r="BA627" s="155"/>
      <c r="BB627" s="74">
        <v>622</v>
      </c>
      <c r="BC627" s="178">
        <f>ABS(Cálculos!L628-Cálculos!L627)</f>
        <v>2.9792354381090735E-3</v>
      </c>
      <c r="BD627" s="178">
        <f>ABS(Cálculos!AN628-Cálculos!AN627)</f>
        <v>2.9703255468128131E-3</v>
      </c>
      <c r="BE627" s="178">
        <f>ABS(Cálculos!BP628-Cálculos!BP627)</f>
        <v>3.3061185086227241E-3</v>
      </c>
      <c r="BF627" s="154"/>
    </row>
    <row r="628" spans="25:58" x14ac:dyDescent="0.35">
      <c r="Y628" s="155"/>
      <c r="Z628" s="74">
        <f>(Cálculos!C629-0.44)/(MAX(Cálculos!C:C)+0.12)*100</f>
        <v>85.268175094505011</v>
      </c>
      <c r="AA628" s="156"/>
      <c r="AB628" s="170">
        <f>Cálculos!L313</f>
        <v>0.28747093169446242</v>
      </c>
      <c r="AC628" s="156"/>
      <c r="AD628" s="170">
        <f>Cálculos!AN314</f>
        <v>0.32224721788139438</v>
      </c>
      <c r="AE628" s="156"/>
      <c r="AF628" s="170">
        <f>Cálculos!BP315</f>
        <v>0.34084502130812688</v>
      </c>
      <c r="AG628" s="156"/>
      <c r="AH628" s="170">
        <f>Cálculos!N598</f>
        <v>0</v>
      </c>
      <c r="AI628" s="156"/>
      <c r="AJ628" s="170">
        <f>Cálculos!AP629</f>
        <v>0</v>
      </c>
      <c r="AK628" s="156"/>
      <c r="AL628" s="170">
        <f>Cálculos!BR629</f>
        <v>0</v>
      </c>
      <c r="AM628" s="154"/>
      <c r="BA628" s="155"/>
      <c r="BB628" s="74">
        <v>623</v>
      </c>
      <c r="BC628" s="178">
        <f>ABS(Cálculos!L629-Cálculos!L628)</f>
        <v>2.9586563557261192E-3</v>
      </c>
      <c r="BD628" s="178">
        <f>ABS(Cálculos!AN629-Cálculos!AN628)</f>
        <v>2.9507041161098146E-3</v>
      </c>
      <c r="BE628" s="178">
        <f>ABS(Cálculos!BP629-Cálculos!BP628)</f>
        <v>3.2898011182517228E-3</v>
      </c>
      <c r="BF628" s="154"/>
    </row>
    <row r="629" spans="25:58" x14ac:dyDescent="0.35">
      <c r="Y629" s="155"/>
      <c r="Z629" s="74">
        <f>(Cálculos!C630-0.44)/(MAX(Cálculos!C:C)+0.12)*100</f>
        <v>85.405138881279782</v>
      </c>
      <c r="AA629" s="156"/>
      <c r="AB629" s="170">
        <f>Cálculos!L362</f>
        <v>0.28722078248216859</v>
      </c>
      <c r="AC629" s="156"/>
      <c r="AD629" s="170">
        <f>Cálculos!AN689</f>
        <v>0.32217176093337851</v>
      </c>
      <c r="AE629" s="156"/>
      <c r="AF629" s="170">
        <f>Cálculos!BP689</f>
        <v>0.34068216655590927</v>
      </c>
      <c r="AG629" s="156"/>
      <c r="AH629" s="170">
        <f>Cálculos!N599</f>
        <v>0</v>
      </c>
      <c r="AI629" s="156"/>
      <c r="AJ629" s="170">
        <f>Cálculos!AP630</f>
        <v>0</v>
      </c>
      <c r="AK629" s="156"/>
      <c r="AL629" s="170">
        <f>Cálculos!BR630</f>
        <v>0</v>
      </c>
      <c r="AM629" s="154"/>
      <c r="BA629" s="155"/>
      <c r="BB629" s="74">
        <v>624</v>
      </c>
      <c r="BC629" s="178">
        <f>ABS(Cálculos!L630-Cálculos!L629)</f>
        <v>2.9382194234487402E-3</v>
      </c>
      <c r="BD629" s="178">
        <f>ABS(Cálculos!AN630-Cálculos!AN629)</f>
        <v>2.9312254997901355E-3</v>
      </c>
      <c r="BE629" s="178">
        <f>ABS(Cálculos!BP630-Cálculos!BP629)</f>
        <v>3.273579920027081E-3</v>
      </c>
      <c r="BF629" s="154"/>
    </row>
    <row r="630" spans="25:58" x14ac:dyDescent="0.35">
      <c r="Y630" s="155"/>
      <c r="Z630" s="74">
        <f>(Cálculos!C631-0.44)/(MAX(Cálculos!C:C)+0.12)*100</f>
        <v>85.542102668054554</v>
      </c>
      <c r="AA630" s="156"/>
      <c r="AB630" s="170">
        <f>Cálculos!L686</f>
        <v>0.28653783256095511</v>
      </c>
      <c r="AC630" s="156"/>
      <c r="AD630" s="170">
        <f>Cálculos!AN362</f>
        <v>0.32217171669314026</v>
      </c>
      <c r="AE630" s="156"/>
      <c r="AF630" s="170">
        <f>Cálculos!BP317</f>
        <v>0.33940922092061043</v>
      </c>
      <c r="AG630" s="156"/>
      <c r="AH630" s="170">
        <f>Cálculos!N601</f>
        <v>0</v>
      </c>
      <c r="AI630" s="156"/>
      <c r="AJ630" s="170">
        <f>Cálculos!AP631</f>
        <v>0</v>
      </c>
      <c r="AK630" s="156"/>
      <c r="AL630" s="170">
        <f>Cálculos!BR631</f>
        <v>0</v>
      </c>
      <c r="AM630" s="154"/>
      <c r="BA630" s="155"/>
      <c r="BB630" s="74">
        <v>625</v>
      </c>
      <c r="BC630" s="178">
        <f>ABS(Cálculos!L631-Cálculos!L630)</f>
        <v>2.9179236593742663E-3</v>
      </c>
      <c r="BD630" s="178">
        <f>ABS(Cálculos!AN631-Cálculos!AN630)</f>
        <v>2.9118755153663689E-3</v>
      </c>
      <c r="BE630" s="178">
        <f>ABS(Cálculos!BP631-Cálculos!BP630)</f>
        <v>3.2573590474159753E-3</v>
      </c>
      <c r="BF630" s="154"/>
    </row>
    <row r="631" spans="25:58" x14ac:dyDescent="0.35">
      <c r="Y631" s="155"/>
      <c r="Z631" s="74">
        <f>(Cálculos!C632-0.44)/(MAX(Cálculos!C:C)+0.12)*100</f>
        <v>85.679066454829339</v>
      </c>
      <c r="AA631" s="156"/>
      <c r="AB631" s="170">
        <f>Cálculos!L314</f>
        <v>0.28546981435565716</v>
      </c>
      <c r="AC631" s="156"/>
      <c r="AD631" s="170">
        <f>Cálculos!AN315</f>
        <v>0.32027756372281718</v>
      </c>
      <c r="AE631" s="156"/>
      <c r="AF631" s="170">
        <f>Cálculos!BP316</f>
        <v>0.33856351960813735</v>
      </c>
      <c r="AG631" s="156"/>
      <c r="AH631" s="170">
        <f>Cálculos!N602</f>
        <v>0</v>
      </c>
      <c r="AI631" s="156"/>
      <c r="AJ631" s="170">
        <f>Cálculos!AP632</f>
        <v>0</v>
      </c>
      <c r="AK631" s="156"/>
      <c r="AL631" s="170">
        <f>Cálculos!BR632</f>
        <v>0</v>
      </c>
      <c r="AM631" s="154"/>
      <c r="BA631" s="155"/>
      <c r="BB631" s="74">
        <v>626</v>
      </c>
      <c r="BC631" s="178">
        <f>ABS(Cálculos!L632-Cálculos!L631)</f>
        <v>2.8977680883828238E-3</v>
      </c>
      <c r="BD631" s="178">
        <f>ABS(Cálculos!AN632-Cálculos!AN631)</f>
        <v>2.8924951250555164E-3</v>
      </c>
      <c r="BE631" s="178">
        <f>ABS(Cálculos!BP632-Cálculos!BP631)</f>
        <v>3.2400393713507003E-3</v>
      </c>
      <c r="BF631" s="154"/>
    </row>
    <row r="632" spans="25:58" x14ac:dyDescent="0.35">
      <c r="Y632" s="155"/>
      <c r="Z632" s="74">
        <f>(Cálculos!C633-0.44)/(MAX(Cálculos!C:C)+0.12)*100</f>
        <v>85.816030241604111</v>
      </c>
      <c r="AA632" s="156"/>
      <c r="AB632" s="170">
        <f>Cálculos!L687</f>
        <v>0.28455536427986117</v>
      </c>
      <c r="AC632" s="156"/>
      <c r="AD632" s="170">
        <f>Cálculos!AN690</f>
        <v>0.32019697808681213</v>
      </c>
      <c r="AE632" s="156"/>
      <c r="AF632" s="170">
        <f>Cálculos!BP690</f>
        <v>0.33838143565651285</v>
      </c>
      <c r="AG632" s="156"/>
      <c r="AH632" s="170">
        <f>Cálculos!N603</f>
        <v>0</v>
      </c>
      <c r="AI632" s="156"/>
      <c r="AJ632" s="170">
        <f>Cálculos!AP633</f>
        <v>0</v>
      </c>
      <c r="AK632" s="156"/>
      <c r="AL632" s="170">
        <f>Cálculos!BR633</f>
        <v>0</v>
      </c>
      <c r="AM632" s="154"/>
      <c r="BA632" s="155"/>
      <c r="BB632" s="74">
        <v>627</v>
      </c>
      <c r="BC632" s="178">
        <f>ABS(Cálculos!L633-Cálculos!L632)</f>
        <v>2.877751742089818E-3</v>
      </c>
      <c r="BD632" s="178">
        <f>ABS(Cálculos!AN633-Cálculos!AN632)</f>
        <v>2.8732478181200949E-3</v>
      </c>
      <c r="BE632" s="178">
        <f>ABS(Cálculos!BP633-Cálculos!BP632)</f>
        <v>3.2227888002598903E-3</v>
      </c>
      <c r="BF632" s="154"/>
    </row>
    <row r="633" spans="25:58" x14ac:dyDescent="0.35">
      <c r="Y633" s="155"/>
      <c r="Z633" s="74">
        <f>(Cálculos!C634-0.44)/(MAX(Cálculos!C:C)+0.12)*100</f>
        <v>85.952994028378896</v>
      </c>
      <c r="AA633" s="156"/>
      <c r="AB633" s="170">
        <f>Cálculos!L315</f>
        <v>0.28349506035894734</v>
      </c>
      <c r="AC633" s="156"/>
      <c r="AD633" s="170">
        <f>Cálculos!AN317</f>
        <v>0.31963831951662458</v>
      </c>
      <c r="AE633" s="156"/>
      <c r="AF633" s="170">
        <f>Cálculos!BP691</f>
        <v>0.33609266916963743</v>
      </c>
      <c r="AG633" s="156"/>
      <c r="AH633" s="170">
        <f>Cálculos!N604</f>
        <v>0</v>
      </c>
      <c r="AI633" s="156"/>
      <c r="AJ633" s="170">
        <f>Cálculos!AP634</f>
        <v>0</v>
      </c>
      <c r="AK633" s="156"/>
      <c r="AL633" s="170">
        <f>Cálculos!BR634</f>
        <v>0</v>
      </c>
      <c r="AM633" s="154"/>
      <c r="BA633" s="155"/>
      <c r="BB633" s="74">
        <v>628</v>
      </c>
      <c r="BC633" s="178">
        <f>ABS(Cálculos!L634-Cálculos!L633)</f>
        <v>2.8578736588003029E-3</v>
      </c>
      <c r="BD633" s="178">
        <f>ABS(Cálculos!AN634-Cálculos!AN633)</f>
        <v>2.8541326753022123E-3</v>
      </c>
      <c r="BE633" s="178">
        <f>ABS(Cálculos!BP634-Cálculos!BP633)</f>
        <v>3.2056068756640688E-3</v>
      </c>
      <c r="BF633" s="154"/>
    </row>
    <row r="634" spans="25:58" x14ac:dyDescent="0.35">
      <c r="Y634" s="155"/>
      <c r="Z634" s="74">
        <f>(Cálculos!C635-0.44)/(MAX(Cálculos!C:C)+0.12)*100</f>
        <v>86.089957815153667</v>
      </c>
      <c r="AA634" s="156"/>
      <c r="AB634" s="170">
        <f>Cálculos!L317</f>
        <v>0.28289562068556279</v>
      </c>
      <c r="AC634" s="156"/>
      <c r="AD634" s="170">
        <f>Cálculos!AN316</f>
        <v>0.31832293865739636</v>
      </c>
      <c r="AE634" s="156"/>
      <c r="AF634" s="170">
        <f>Cálculos!BP318</f>
        <v>0.33463344846854659</v>
      </c>
      <c r="AG634" s="156"/>
      <c r="AH634" s="170">
        <f>Cálculos!N605</f>
        <v>0</v>
      </c>
      <c r="AI634" s="156"/>
      <c r="AJ634" s="170">
        <f>Cálculos!AP635</f>
        <v>0</v>
      </c>
      <c r="AK634" s="156"/>
      <c r="AL634" s="170">
        <f>Cálculos!BR635</f>
        <v>0</v>
      </c>
      <c r="AM634" s="154"/>
      <c r="BA634" s="155"/>
      <c r="BB634" s="74">
        <v>629</v>
      </c>
      <c r="BC634" s="178">
        <f>ABS(Cálculos!L635-Cálculos!L634)</f>
        <v>2.8381328834617414E-3</v>
      </c>
      <c r="BD634" s="178">
        <f>ABS(Cálculos!AN635-Cálculos!AN634)</f>
        <v>2.8353116161847214E-3</v>
      </c>
      <c r="BE634" s="178">
        <f>ABS(Cálculos!BP635-Cálculos!BP634)</f>
        <v>3.1895906411703034E-3</v>
      </c>
      <c r="BF634" s="154"/>
    </row>
    <row r="635" spans="25:58" x14ac:dyDescent="0.35">
      <c r="Y635" s="155"/>
      <c r="Z635" s="74">
        <f>(Cálculos!C636-0.44)/(MAX(Cálculos!C:C)+0.12)*100</f>
        <v>86.226921601928439</v>
      </c>
      <c r="AA635" s="156"/>
      <c r="AB635" s="170">
        <f>Cálculos!L688</f>
        <v>0.28258919957391271</v>
      </c>
      <c r="AC635" s="156"/>
      <c r="AD635" s="170">
        <f>Cálculos!AN691</f>
        <v>0.3182349824908029</v>
      </c>
      <c r="AE635" s="156"/>
      <c r="AF635" s="170">
        <f>Cálculos!BP692</f>
        <v>0.33381585057262941</v>
      </c>
      <c r="AG635" s="156"/>
      <c r="AH635" s="170">
        <f>Cálculos!N606</f>
        <v>0</v>
      </c>
      <c r="AI635" s="156"/>
      <c r="AJ635" s="170">
        <f>Cálculos!AP636</f>
        <v>0</v>
      </c>
      <c r="AK635" s="156"/>
      <c r="AL635" s="170">
        <f>Cálculos!BR636</f>
        <v>0</v>
      </c>
      <c r="AM635" s="154"/>
      <c r="BA635" s="155"/>
      <c r="BB635" s="74">
        <v>630</v>
      </c>
      <c r="BC635" s="178">
        <f>ABS(Cálculos!L636-Cálculos!L635)</f>
        <v>2.8185284676189304E-3</v>
      </c>
      <c r="BD635" s="178">
        <f>ABS(Cálculos!AN636-Cálculos!AN635)</f>
        <v>2.8166234360080811E-3</v>
      </c>
      <c r="BE635" s="178">
        <f>ABS(Cálculos!BP636-Cálculos!BP635)</f>
        <v>3.1736344675903361E-3</v>
      </c>
      <c r="BF635" s="154"/>
    </row>
    <row r="636" spans="25:58" x14ac:dyDescent="0.35">
      <c r="Y636" s="155"/>
      <c r="Z636" s="74">
        <f>(Cálculos!C637-0.44)/(MAX(Cálculos!C:C)+0.12)*100</f>
        <v>86.363885388703224</v>
      </c>
      <c r="AA636" s="156"/>
      <c r="AB636" s="170">
        <f>Cálculos!L316</f>
        <v>0.28153628245711798</v>
      </c>
      <c r="AC636" s="156"/>
      <c r="AD636" s="170">
        <f>Cálculos!AN728</f>
        <v>0.31726648118972745</v>
      </c>
      <c r="AE636" s="156"/>
      <c r="AF636" s="170">
        <f>Cálculos!BP20</f>
        <v>0.33220386975925231</v>
      </c>
      <c r="AG636" s="156"/>
      <c r="AH636" s="170">
        <f>Cálculos!N607</f>
        <v>0</v>
      </c>
      <c r="AI636" s="156"/>
      <c r="AJ636" s="170">
        <f>Cálculos!AP637</f>
        <v>0</v>
      </c>
      <c r="AK636" s="156"/>
      <c r="AL636" s="170">
        <f>Cálculos!BR637</f>
        <v>0</v>
      </c>
      <c r="AM636" s="154"/>
      <c r="BA636" s="155"/>
      <c r="BB636" s="74">
        <v>631</v>
      </c>
      <c r="BC636" s="178">
        <f>ABS(Cálculos!L637-Cálculos!L636)</f>
        <v>2.7990594693679816E-3</v>
      </c>
      <c r="BD636" s="178">
        <f>ABS(Cálculos!AN637-Cálculos!AN636)</f>
        <v>2.798067713973118E-3</v>
      </c>
      <c r="BE636" s="178">
        <f>ABS(Cálculos!BP637-Cálculos!BP636)</f>
        <v>3.1577401806340277E-3</v>
      </c>
      <c r="BF636" s="154"/>
    </row>
    <row r="637" spans="25:58" x14ac:dyDescent="0.35">
      <c r="Y637" s="155"/>
      <c r="Z637" s="74">
        <f>(Cálculos!C638-0.44)/(MAX(Cálculos!C:C)+0.12)*100</f>
        <v>86.500849175477995</v>
      </c>
      <c r="AA637" s="156"/>
      <c r="AB637" s="170">
        <f>Cálculos!L13</f>
        <v>0.28068869453396617</v>
      </c>
      <c r="AC637" s="156"/>
      <c r="AD637" s="170">
        <f>Cálculos!AN692</f>
        <v>0.31628567406245073</v>
      </c>
      <c r="AE637" s="156"/>
      <c r="AF637" s="170">
        <f>Cálculos!BP319</f>
        <v>0.33193172089898881</v>
      </c>
      <c r="AG637" s="156"/>
      <c r="AH637" s="170">
        <f>Cálculos!N608</f>
        <v>0</v>
      </c>
      <c r="AI637" s="156"/>
      <c r="AJ637" s="170">
        <f>Cálculos!AP638</f>
        <v>0</v>
      </c>
      <c r="AK637" s="156"/>
      <c r="AL637" s="170">
        <f>Cálculos!BR638</f>
        <v>0</v>
      </c>
      <c r="AM637" s="154"/>
      <c r="BA637" s="155"/>
      <c r="BB637" s="74">
        <v>632</v>
      </c>
      <c r="BC637" s="178">
        <f>ABS(Cálculos!L638-Cálculos!L637)</f>
        <v>2.7797249533113577E-3</v>
      </c>
      <c r="BD637" s="178">
        <f>ABS(Cálculos!AN638-Cálculos!AN637)</f>
        <v>2.7796534905041859E-3</v>
      </c>
      <c r="BE637" s="178">
        <f>ABS(Cálculos!BP638-Cálculos!BP637)</f>
        <v>3.1419706933306646E-3</v>
      </c>
      <c r="BF637" s="154"/>
    </row>
    <row r="638" spans="25:58" x14ac:dyDescent="0.35">
      <c r="Y638" s="155"/>
      <c r="Z638" s="74">
        <f>(Cálculos!C639-0.44)/(MAX(Cálculos!C:C)+0.12)*100</f>
        <v>86.637812962252767</v>
      </c>
      <c r="AA638" s="156"/>
      <c r="AB638" s="170">
        <f>Cálculos!L689</f>
        <v>0.28063710216488263</v>
      </c>
      <c r="AC638" s="156"/>
      <c r="AD638" s="170">
        <f>Cálculos!AN736</f>
        <v>0.3153158677018959</v>
      </c>
      <c r="AE638" s="156"/>
      <c r="AF638" s="170">
        <f>Cálculos!BP693</f>
        <v>0.33155097736027866</v>
      </c>
      <c r="AG638" s="156"/>
      <c r="AH638" s="170">
        <f>Cálculos!N609</f>
        <v>0</v>
      </c>
      <c r="AI638" s="156"/>
      <c r="AJ638" s="170">
        <f>Cálculos!AP639</f>
        <v>0</v>
      </c>
      <c r="AK638" s="156"/>
      <c r="AL638" s="170">
        <f>Cálculos!BR639</f>
        <v>0</v>
      </c>
      <c r="AM638" s="154"/>
      <c r="BA638" s="155"/>
      <c r="BB638" s="74">
        <v>633</v>
      </c>
      <c r="BC638" s="178">
        <f>ABS(Cálculos!L639-Cálculos!L638)</f>
        <v>2.7605239905125756E-3</v>
      </c>
      <c r="BD638" s="178">
        <f>ABS(Cálculos!AN639-Cálculos!AN638)</f>
        <v>2.7613493656122312E-3</v>
      </c>
      <c r="BE638" s="178">
        <f>ABS(Cálculos!BP639-Cálculos!BP638)</f>
        <v>3.1261270489146842E-3</v>
      </c>
      <c r="BF638" s="154"/>
    </row>
    <row r="639" spans="25:58" x14ac:dyDescent="0.35">
      <c r="Y639" s="155"/>
      <c r="Z639" s="74">
        <f>(Cálculos!C640-0.44)/(MAX(Cálculos!C:C)+0.12)*100</f>
        <v>86.774776749027552</v>
      </c>
      <c r="AA639" s="156"/>
      <c r="AB639" s="170">
        <f>Cálculos!L367</f>
        <v>0.27907306024644679</v>
      </c>
      <c r="AC639" s="156"/>
      <c r="AD639" s="170">
        <f>Cálculos!AN318</f>
        <v>0.31505925300187609</v>
      </c>
      <c r="AE639" s="156"/>
      <c r="AF639" s="170">
        <f>Cálculos!BP320</f>
        <v>0.32962518455455464</v>
      </c>
      <c r="AG639" s="156"/>
      <c r="AH639" s="170">
        <f>Cálculos!N610</f>
        <v>0</v>
      </c>
      <c r="AI639" s="156"/>
      <c r="AJ639" s="170">
        <f>Cálculos!AP640</f>
        <v>0</v>
      </c>
      <c r="AK639" s="156"/>
      <c r="AL639" s="170">
        <f>Cálculos!BR640</f>
        <v>0</v>
      </c>
      <c r="AM639" s="154"/>
      <c r="BA639" s="155"/>
      <c r="BB639" s="74">
        <v>634</v>
      </c>
      <c r="BC639" s="178">
        <f>ABS(Cálculos!L640-Cálculos!L639)</f>
        <v>2.7414556584518524E-3</v>
      </c>
      <c r="BD639" s="178">
        <f>ABS(Cálculos!AN640-Cálculos!AN639)</f>
        <v>2.7431705261863337E-3</v>
      </c>
      <c r="BE639" s="178">
        <f>ABS(Cálculos!BP640-Cálculos!BP639)</f>
        <v>3.1103143384763055E-3</v>
      </c>
      <c r="BF639" s="154"/>
    </row>
    <row r="640" spans="25:58" x14ac:dyDescent="0.35">
      <c r="Y640" s="155"/>
      <c r="Z640" s="74">
        <f>(Cálculos!C641-0.44)/(MAX(Cálculos!C:C)+0.12)*100</f>
        <v>86.911740535802323</v>
      </c>
      <c r="AA640" s="156"/>
      <c r="AB640" s="170">
        <f>Cálculos!L690</f>
        <v>0.278698579387683</v>
      </c>
      <c r="AC640" s="156"/>
      <c r="AD640" s="170">
        <f>Cálculos!AN733</f>
        <v>0.314852849929393</v>
      </c>
      <c r="AE640" s="156"/>
      <c r="AF640" s="170">
        <f>Cálculos!BP694</f>
        <v>0.32929804431084075</v>
      </c>
      <c r="AG640" s="156"/>
      <c r="AH640" s="170">
        <f>Cálculos!N611</f>
        <v>0</v>
      </c>
      <c r="AI640" s="156"/>
      <c r="AJ640" s="170">
        <f>Cálculos!AP641</f>
        <v>0</v>
      </c>
      <c r="AK640" s="156"/>
      <c r="AL640" s="170">
        <f>Cálculos!BR641</f>
        <v>0</v>
      </c>
      <c r="AM640" s="154"/>
      <c r="BA640" s="155"/>
      <c r="BB640" s="74">
        <v>635</v>
      </c>
      <c r="BC640" s="178">
        <f>ABS(Cálculos!L641-Cálculos!L640)</f>
        <v>2.7225190409819744E-3</v>
      </c>
      <c r="BD640" s="178">
        <f>ABS(Cálculos!AN641-Cálculos!AN640)</f>
        <v>2.7251196049314363E-3</v>
      </c>
      <c r="BE640" s="178">
        <f>ABS(Cálculos!BP641-Cálculos!BP640)</f>
        <v>3.0945540549916495E-3</v>
      </c>
      <c r="BF640" s="154"/>
    </row>
    <row r="641" spans="25:58" x14ac:dyDescent="0.35">
      <c r="Y641" s="155"/>
      <c r="Z641" s="74">
        <f>(Cálculos!C642-0.44)/(MAX(Cálculos!C:C)+0.12)*100</f>
        <v>87.048704322577095</v>
      </c>
      <c r="AA641" s="156"/>
      <c r="AB641" s="170">
        <f>Cálculos!L728</f>
        <v>0.27846696287003542</v>
      </c>
      <c r="AC641" s="156"/>
      <c r="AD641" s="170">
        <f>Cálculos!AN693</f>
        <v>0.31434896592383538</v>
      </c>
      <c r="AE641" s="156"/>
      <c r="AF641" s="170">
        <f>Cálculos!BP321</f>
        <v>0.32740115464110547</v>
      </c>
      <c r="AG641" s="156"/>
      <c r="AH641" s="170">
        <f>Cálculos!N612</f>
        <v>0</v>
      </c>
      <c r="AI641" s="156"/>
      <c r="AJ641" s="170">
        <f>Cálculos!AP642</f>
        <v>0</v>
      </c>
      <c r="AK641" s="156"/>
      <c r="AL641" s="170">
        <f>Cálculos!BR642</f>
        <v>0</v>
      </c>
      <c r="AM641" s="154"/>
      <c r="BA641" s="155"/>
      <c r="BB641" s="74">
        <v>636</v>
      </c>
      <c r="BC641" s="178">
        <f>ABS(Cálculos!L642-Cálculos!L641)</f>
        <v>2.7037132282836662E-3</v>
      </c>
      <c r="BD641" s="178">
        <f>ABS(Cálculos!AN642-Cálculos!AN641)</f>
        <v>2.70719219272475E-3</v>
      </c>
      <c r="BE641" s="178">
        <f>ABS(Cálculos!BP642-Cálculos!BP641)</f>
        <v>3.0788234016578819E-3</v>
      </c>
      <c r="BF641" s="154"/>
    </row>
    <row r="642" spans="25:58" x14ac:dyDescent="0.35">
      <c r="Y642" s="155"/>
      <c r="Z642" s="74">
        <f>(Cálculos!C643-0.44)/(MAX(Cálculos!C:C)+0.12)*100</f>
        <v>87.18566810935188</v>
      </c>
      <c r="AA642" s="156"/>
      <c r="AB642" s="170">
        <f>Cálculos!L318</f>
        <v>0.27827551283586516</v>
      </c>
      <c r="AC642" s="156"/>
      <c r="AD642" s="170">
        <f>Cálculos!AN732</f>
        <v>0.31422515940911189</v>
      </c>
      <c r="AE642" s="156"/>
      <c r="AF642" s="170">
        <f>Cálculos!BP695</f>
        <v>0.32705701203793347</v>
      </c>
      <c r="AG642" s="156"/>
      <c r="AH642" s="170">
        <f>Cálculos!N613</f>
        <v>0</v>
      </c>
      <c r="AI642" s="156"/>
      <c r="AJ642" s="170">
        <f>Cálculos!AP643</f>
        <v>0</v>
      </c>
      <c r="AK642" s="156"/>
      <c r="AL642" s="170">
        <f>Cálculos!BR643</f>
        <v>0</v>
      </c>
      <c r="AM642" s="154"/>
      <c r="BA642" s="155"/>
      <c r="BB642" s="74">
        <v>637</v>
      </c>
      <c r="BC642" s="178">
        <f>ABS(Cálculos!L643-Cálculos!L642)</f>
        <v>2.6850373168223474E-3</v>
      </c>
      <c r="BD642" s="178">
        <f>ABS(Cálculos!AN643-Cálculos!AN642)</f>
        <v>2.6893879252030128E-3</v>
      </c>
      <c r="BE642" s="178">
        <f>ABS(Cálculos!BP643-Cálculos!BP642)</f>
        <v>3.0631251441473051E-3</v>
      </c>
      <c r="BF642" s="154"/>
    </row>
    <row r="643" spans="25:58" x14ac:dyDescent="0.35">
      <c r="Y643" s="155"/>
      <c r="Z643" s="74">
        <f>(Cálculos!C644-0.44)/(MAX(Cálculos!C:C)+0.12)*100</f>
        <v>87.322631896126651</v>
      </c>
      <c r="AA643" s="156"/>
      <c r="AB643" s="170">
        <f>Cálculos!L736</f>
        <v>0.27712984986800648</v>
      </c>
      <c r="AC643" s="156"/>
      <c r="AD643" s="170">
        <f>Cálculos!AN319</f>
        <v>0.31264945894710361</v>
      </c>
      <c r="AE643" s="156"/>
      <c r="AF643" s="170">
        <f>Cálculos!BP362</f>
        <v>0.32611511316579012</v>
      </c>
      <c r="AG643" s="156"/>
      <c r="AH643" s="170">
        <f>Cálculos!N614</f>
        <v>0</v>
      </c>
      <c r="AI643" s="156"/>
      <c r="AJ643" s="170">
        <f>Cálculos!AP644</f>
        <v>0</v>
      </c>
      <c r="AK643" s="156"/>
      <c r="AL643" s="170">
        <f>Cálculos!BR644</f>
        <v>0</v>
      </c>
      <c r="AM643" s="154"/>
      <c r="BA643" s="155"/>
      <c r="BB643" s="74">
        <v>638</v>
      </c>
      <c r="BC643" s="178">
        <f>ABS(Cálculos!L644-Cálculos!L643)</f>
        <v>2.6664904093047226E-3</v>
      </c>
      <c r="BD643" s="178">
        <f>ABS(Cálculos!AN644-Cálculos!AN643)</f>
        <v>2.671707955967606E-3</v>
      </c>
      <c r="BE643" s="178">
        <f>ABS(Cálculos!BP644-Cálculos!BP643)</f>
        <v>3.047470824475762E-3</v>
      </c>
      <c r="BF643" s="154"/>
    </row>
    <row r="644" spans="25:58" x14ac:dyDescent="0.35">
      <c r="Y644" s="155"/>
      <c r="Z644" s="74">
        <f>(Cálculos!C645-0.44)/(MAX(Cálculos!C:C)+0.12)*100</f>
        <v>87.459595682901437</v>
      </c>
      <c r="AA644" s="156"/>
      <c r="AB644" s="170">
        <f>Cálculos!L691</f>
        <v>0.27677346382134754</v>
      </c>
      <c r="AC644" s="156"/>
      <c r="AD644" s="170">
        <f>Cálculos!AN694</f>
        <v>0.31242477334276941</v>
      </c>
      <c r="AE644" s="156"/>
      <c r="AF644" s="170">
        <f>Cálculos!BP696</f>
        <v>0.32586633298981887</v>
      </c>
      <c r="AG644" s="156"/>
      <c r="AH644" s="170">
        <f>Cálculos!N615</f>
        <v>0</v>
      </c>
      <c r="AI644" s="156"/>
      <c r="AJ644" s="170">
        <f>Cálculos!AP645</f>
        <v>0</v>
      </c>
      <c r="AK644" s="156"/>
      <c r="AL644" s="170">
        <f>Cálculos!BR645</f>
        <v>0</v>
      </c>
      <c r="AM644" s="154"/>
      <c r="BA644" s="155"/>
      <c r="BB644" s="74">
        <v>639</v>
      </c>
      <c r="BC644" s="178">
        <f>ABS(Cálculos!L645-Cálculos!L644)</f>
        <v>2.6480716146352612E-3</v>
      </c>
      <c r="BD644" s="178">
        <f>ABS(Cálculos!AN645-Cálculos!AN644)</f>
        <v>2.6541392863656532E-3</v>
      </c>
      <c r="BE644" s="178">
        <f>ABS(Cálculos!BP645-Cálculos!BP644)</f>
        <v>3.0317888409564508E-3</v>
      </c>
      <c r="BF644" s="154"/>
    </row>
    <row r="645" spans="25:58" x14ac:dyDescent="0.35">
      <c r="Y645" s="155"/>
      <c r="Z645" s="74">
        <f>(Cálculos!C646-0.44)/(MAX(Cálculos!C:C)+0.12)*100</f>
        <v>87.596559469676208</v>
      </c>
      <c r="AA645" s="156"/>
      <c r="AB645" s="170">
        <f>Cálculos!L733</f>
        <v>0.27641907601354404</v>
      </c>
      <c r="AC645" s="156"/>
      <c r="AD645" s="170">
        <f>Cálculos!AN320</f>
        <v>0.31065369685414945</v>
      </c>
      <c r="AE645" s="156"/>
      <c r="AF645" s="170">
        <f>Cálculos!BP322</f>
        <v>0.32520144023248454</v>
      </c>
      <c r="AG645" s="156"/>
      <c r="AH645" s="170">
        <f>Cálculos!N616</f>
        <v>0</v>
      </c>
      <c r="AI645" s="156"/>
      <c r="AJ645" s="170">
        <f>Cálculos!AP646</f>
        <v>0</v>
      </c>
      <c r="AK645" s="156"/>
      <c r="AL645" s="170">
        <f>Cálculos!BR646</f>
        <v>0</v>
      </c>
      <c r="AM645" s="154"/>
      <c r="BA645" s="155"/>
      <c r="BB645" s="74">
        <v>640</v>
      </c>
      <c r="BC645" s="178">
        <f>ABS(Cálculos!L646-Cálculos!L645)</f>
        <v>2.6297800478741196E-3</v>
      </c>
      <c r="BD645" s="178">
        <f>ABS(Cálculos!AN646-Cálculos!AN645)</f>
        <v>2.6366998471153424E-3</v>
      </c>
      <c r="BE645" s="178">
        <f>ABS(Cálculos!BP646-Cálculos!BP645)</f>
        <v>3.0161890955913706E-3</v>
      </c>
      <c r="BF645" s="154"/>
    </row>
    <row r="646" spans="25:58" x14ac:dyDescent="0.35">
      <c r="Y646" s="155"/>
      <c r="Z646" s="74">
        <f>(Cálculos!C647-0.44)/(MAX(Cálculos!C:C)+0.12)*100</f>
        <v>87.733523256450979</v>
      </c>
      <c r="AA646" s="156"/>
      <c r="AB646" s="170">
        <f>Cálculos!L319</f>
        <v>0.27585682612886531</v>
      </c>
      <c r="AC646" s="156"/>
      <c r="AD646" s="170">
        <f>Cálculos!AN695</f>
        <v>0.31051300304106849</v>
      </c>
      <c r="AE646" s="156"/>
      <c r="AF646" s="170">
        <f>Cálculos!BP323</f>
        <v>0.32301519652312016</v>
      </c>
      <c r="AG646" s="156"/>
      <c r="AH646" s="170">
        <f>Cálculos!N617</f>
        <v>0</v>
      </c>
      <c r="AI646" s="156"/>
      <c r="AJ646" s="170">
        <f>Cálculos!AP647</f>
        <v>0</v>
      </c>
      <c r="AK646" s="156"/>
      <c r="AL646" s="170">
        <f>Cálculos!BR647</f>
        <v>0</v>
      </c>
      <c r="AM646" s="154"/>
      <c r="BA646" s="155"/>
      <c r="BB646" s="74">
        <v>641</v>
      </c>
      <c r="BC646" s="178">
        <f>ABS(Cálculos!L647-Cálculos!L646)</f>
        <v>2.611614830193898E-3</v>
      </c>
      <c r="BD646" s="178">
        <f>ABS(Cálculos!AN647-Cálculos!AN646)</f>
        <v>2.6193882311725813E-3</v>
      </c>
      <c r="BE646" s="178">
        <f>ABS(Cálculos!BP647-Cálculos!BP646)</f>
        <v>3.0006657359003541E-3</v>
      </c>
      <c r="BF646" s="154"/>
    </row>
    <row r="647" spans="25:58" x14ac:dyDescent="0.35">
      <c r="Y647" s="155"/>
      <c r="Z647" s="74">
        <f>(Cálculos!C648-0.44)/(MAX(Cálculos!C:C)+0.12)*100</f>
        <v>87.870487043225765</v>
      </c>
      <c r="AA647" s="156"/>
      <c r="AB647" s="170">
        <f>Cálculos!L692</f>
        <v>0.27486164913869715</v>
      </c>
      <c r="AC647" s="156"/>
      <c r="AD647" s="170">
        <f>Cálculos!AN696</f>
        <v>0.30969922657377091</v>
      </c>
      <c r="AE647" s="156"/>
      <c r="AF647" s="170">
        <f>Cálculos!BP697</f>
        <v>0.3228130398637436</v>
      </c>
      <c r="AG647" s="156"/>
      <c r="AH647" s="170">
        <f>Cálculos!N618</f>
        <v>0</v>
      </c>
      <c r="AI647" s="156"/>
      <c r="AJ647" s="170">
        <f>Cálculos!AP648</f>
        <v>0</v>
      </c>
      <c r="AK647" s="156"/>
      <c r="AL647" s="170">
        <f>Cálculos!BR648</f>
        <v>0</v>
      </c>
      <c r="AM647" s="154"/>
      <c r="BA647" s="155"/>
      <c r="BB647" s="74">
        <v>642</v>
      </c>
      <c r="BC647" s="178">
        <f>ABS(Cálculos!L648-Cálculos!L647)</f>
        <v>2.5935750888376186E-3</v>
      </c>
      <c r="BD647" s="178">
        <f>ABS(Cálculos!AN648-Cálculos!AN647)</f>
        <v>2.6021954372127398E-3</v>
      </c>
      <c r="BE647" s="178">
        <f>ABS(Cálculos!BP648-Cálculos!BP647)</f>
        <v>2.9851710490913508E-3</v>
      </c>
      <c r="BF647" s="154"/>
    </row>
    <row r="648" spans="25:58" x14ac:dyDescent="0.35">
      <c r="Y648" s="155"/>
      <c r="Z648" s="74">
        <f>(Cálculos!C649-0.44)/(MAX(Cálculos!C:C)+0.12)*100</f>
        <v>88.00745083000055</v>
      </c>
      <c r="AA648" s="156"/>
      <c r="AB648" s="170">
        <f>Cálculos!L320</f>
        <v>0.27385887980268292</v>
      </c>
      <c r="AC648" s="156"/>
      <c r="AD648" s="170">
        <f>Cálculos!AN378</f>
        <v>0.30962597582338713</v>
      </c>
      <c r="AE648" s="156"/>
      <c r="AF648" s="170">
        <f>Cálculos!BP728</f>
        <v>0.32251252980456147</v>
      </c>
      <c r="AG648" s="156"/>
      <c r="AH648" s="170">
        <f>Cálculos!N619</f>
        <v>0</v>
      </c>
      <c r="AI648" s="156"/>
      <c r="AJ648" s="170">
        <f>Cálculos!AP649</f>
        <v>0</v>
      </c>
      <c r="AK648" s="156"/>
      <c r="AL648" s="170">
        <f>Cálculos!BR649</f>
        <v>0</v>
      </c>
      <c r="AM648" s="154"/>
      <c r="BA648" s="155"/>
      <c r="BB648" s="74">
        <v>643</v>
      </c>
      <c r="BC648" s="178">
        <f>ABS(Cálculos!L649-Cálculos!L648)</f>
        <v>6.4823858614732055E-4</v>
      </c>
      <c r="BD648" s="178">
        <f>ABS(Cálculos!AN649-Cálculos!AN648)</f>
        <v>6.8523283523264089E-4</v>
      </c>
      <c r="BE648" s="178">
        <f>ABS(Cálculos!BP649-Cálculos!BP648)</f>
        <v>1.1524161937653821E-3</v>
      </c>
      <c r="BF648" s="154"/>
    </row>
    <row r="649" spans="25:58" x14ac:dyDescent="0.35">
      <c r="Y649" s="155"/>
      <c r="Z649" s="74">
        <f>(Cálculos!C650-0.44)/(MAX(Cálculos!C:C)+0.12)*100</f>
        <v>88.144414616775308</v>
      </c>
      <c r="AA649" s="156"/>
      <c r="AB649" s="170">
        <f>Cálculos!L693</f>
        <v>0.27296304090929874</v>
      </c>
      <c r="AC649" s="156"/>
      <c r="AD649" s="170">
        <f>Cálculos!AN321</f>
        <v>0.30874500782601166</v>
      </c>
      <c r="AE649" s="156"/>
      <c r="AF649" s="170">
        <f>Cálculos!BP324</f>
        <v>0.32084042321259221</v>
      </c>
      <c r="AG649" s="156"/>
      <c r="AH649" s="170">
        <f>Cálculos!N620</f>
        <v>0</v>
      </c>
      <c r="AI649" s="156"/>
      <c r="AJ649" s="170">
        <f>Cálculos!AP650</f>
        <v>0</v>
      </c>
      <c r="AK649" s="156"/>
      <c r="AL649" s="170">
        <f>Cálculos!BR650</f>
        <v>0</v>
      </c>
      <c r="AM649" s="154"/>
      <c r="BA649" s="155"/>
      <c r="BB649" s="74">
        <v>644</v>
      </c>
      <c r="BC649" s="178">
        <f>ABS(Cálculos!L650-Cálculos!L649)</f>
        <v>3.8509951403612463E-3</v>
      </c>
      <c r="BD649" s="178">
        <f>ABS(Cálculos!AN650-Cálculos!AN649)</f>
        <v>3.8426480862638335E-3</v>
      </c>
      <c r="BE649" s="178">
        <f>ABS(Cálculos!BP650-Cálculos!BP649)</f>
        <v>4.1654569511704875E-3</v>
      </c>
      <c r="BF649" s="154"/>
    </row>
    <row r="650" spans="25:58" x14ac:dyDescent="0.35">
      <c r="Y650" s="155"/>
      <c r="Z650" s="74">
        <f>(Cálculos!C651-0.44)/(MAX(Cálculos!C:C)+0.12)*100</f>
        <v>88.281378403550093</v>
      </c>
      <c r="AA650" s="156"/>
      <c r="AB650" s="170">
        <f>Cálculos!L321</f>
        <v>0.27194997851241887</v>
      </c>
      <c r="AC650" s="156"/>
      <c r="AD650" s="170">
        <f>Cálculos!AN697</f>
        <v>0.30692868893577019</v>
      </c>
      <c r="AE650" s="156"/>
      <c r="AF650" s="170">
        <f>Cálculos!BP698</f>
        <v>0.32045907727517425</v>
      </c>
      <c r="AG650" s="156"/>
      <c r="AH650" s="170">
        <f>Cálculos!N621</f>
        <v>0</v>
      </c>
      <c r="AI650" s="156"/>
      <c r="AJ650" s="170">
        <f>Cálculos!AP651</f>
        <v>0</v>
      </c>
      <c r="AK650" s="156"/>
      <c r="AL650" s="170">
        <f>Cálculos!BR651</f>
        <v>0</v>
      </c>
      <c r="AM650" s="154"/>
      <c r="BA650" s="155"/>
      <c r="BB650" s="74">
        <v>645</v>
      </c>
      <c r="BC650" s="178">
        <f>ABS(Cálculos!L651-Cálculos!L650)</f>
        <v>3.0563684531300095E-3</v>
      </c>
      <c r="BD650" s="178">
        <f>ABS(Cálculos!AN651-Cálculos!AN650)</f>
        <v>3.0599387194841232E-3</v>
      </c>
      <c r="BE650" s="178">
        <f>ABS(Cálculos!BP651-Cálculos!BP650)</f>
        <v>3.4165903746778969E-3</v>
      </c>
      <c r="BF650" s="154"/>
    </row>
    <row r="651" spans="25:58" x14ac:dyDescent="0.35">
      <c r="Y651" s="155"/>
      <c r="Z651" s="74">
        <f>(Cálculos!C652-0.44)/(MAX(Cálculos!C:C)+0.12)*100</f>
        <v>88.418342190324879</v>
      </c>
      <c r="AA651" s="156"/>
      <c r="AB651" s="170">
        <f>Cálculos!L694</f>
        <v>0.27107754743378132</v>
      </c>
      <c r="AC651" s="156"/>
      <c r="AD651" s="170">
        <f>Cálculos!AN322</f>
        <v>0.30686244166995941</v>
      </c>
      <c r="AE651" s="156"/>
      <c r="AF651" s="170">
        <f>Cálculos!BP736</f>
        <v>0.31938766590545603</v>
      </c>
      <c r="AG651" s="156"/>
      <c r="AH651" s="170">
        <f>Cálculos!N622</f>
        <v>0</v>
      </c>
      <c r="AI651" s="156"/>
      <c r="AJ651" s="170">
        <f>Cálculos!AP652</f>
        <v>0</v>
      </c>
      <c r="AK651" s="156"/>
      <c r="AL651" s="170">
        <f>Cálculos!BR652</f>
        <v>0</v>
      </c>
      <c r="AM651" s="154"/>
      <c r="BA651" s="155"/>
      <c r="BB651" s="74">
        <v>646</v>
      </c>
      <c r="BC651" s="178">
        <f>ABS(Cálculos!L652-Cálculos!L651)</f>
        <v>2.6187810727537619E-3</v>
      </c>
      <c r="BD651" s="178">
        <f>ABS(Cálculos!AN652-Cálculos!AN651)</f>
        <v>2.6291735379888603E-3</v>
      </c>
      <c r="BE651" s="178">
        <f>ABS(Cálculos!BP652-Cálculos!BP651)</f>
        <v>3.0053734221135442E-3</v>
      </c>
      <c r="BF651" s="154"/>
    </row>
    <row r="652" spans="25:58" x14ac:dyDescent="0.35">
      <c r="Y652" s="155"/>
      <c r="Z652" s="74">
        <f>(Cálculos!C653-0.44)/(MAX(Cálculos!C:C)+0.12)*100</f>
        <v>88.55530597709965</v>
      </c>
      <c r="AA652" s="156"/>
      <c r="AB652" s="170">
        <f>Cálculos!L322</f>
        <v>0.27006827589972909</v>
      </c>
      <c r="AC652" s="156"/>
      <c r="AD652" s="170">
        <f>Cálculos!AN323</f>
        <v>0.304994577298627</v>
      </c>
      <c r="AE652" s="156"/>
      <c r="AF652" s="170">
        <f>Cálculos!BP733</f>
        <v>0.3193591353999844</v>
      </c>
      <c r="AG652" s="156"/>
      <c r="AH652" s="170">
        <f>Cálculos!N623</f>
        <v>0</v>
      </c>
      <c r="AI652" s="156"/>
      <c r="AJ652" s="170">
        <f>Cálculos!AP653</f>
        <v>0</v>
      </c>
      <c r="AK652" s="156"/>
      <c r="AL652" s="170">
        <f>Cálculos!BR653</f>
        <v>0</v>
      </c>
      <c r="AM652" s="154"/>
      <c r="BA652" s="155"/>
      <c r="BB652" s="74">
        <v>647</v>
      </c>
      <c r="BC652" s="178">
        <f>ABS(Cálculos!L653-Cálculos!L652)</f>
        <v>2.5231304715744307E-3</v>
      </c>
      <c r="BD652" s="178">
        <f>ABS(Cálculos!AN653-Cálculos!AN652)</f>
        <v>2.535447386158185E-3</v>
      </c>
      <c r="BE652" s="178">
        <f>ABS(Cálculos!BP653-Cálculos!BP652)</f>
        <v>2.9164228748764232E-3</v>
      </c>
      <c r="BF652" s="154"/>
    </row>
    <row r="653" spans="25:58" x14ac:dyDescent="0.35">
      <c r="Y653" s="155"/>
      <c r="Z653" s="74">
        <f>(Cálculos!C654-0.44)/(MAX(Cálculos!C:C)+0.12)*100</f>
        <v>88.692269763874421</v>
      </c>
      <c r="AA653" s="156"/>
      <c r="AB653" s="170">
        <f>Cálculos!L695</f>
        <v>0.26920507803332516</v>
      </c>
      <c r="AC653" s="156"/>
      <c r="AD653" s="170">
        <f>Cálculos!AN698</f>
        <v>0.30488926569383706</v>
      </c>
      <c r="AE653" s="156"/>
      <c r="AF653" s="170">
        <f>Cálculos!BP732</f>
        <v>0.31890307951677022</v>
      </c>
      <c r="AG653" s="156"/>
      <c r="AH653" s="170">
        <f>Cálculos!N624</f>
        <v>0</v>
      </c>
      <c r="AI653" s="156"/>
      <c r="AJ653" s="170">
        <f>Cálculos!AP654</f>
        <v>0</v>
      </c>
      <c r="AK653" s="156"/>
      <c r="AL653" s="170">
        <f>Cálculos!BR654</f>
        <v>0</v>
      </c>
      <c r="AM653" s="154"/>
      <c r="BA653" s="155"/>
      <c r="BB653" s="74">
        <v>648</v>
      </c>
      <c r="BC653" s="178">
        <f>ABS(Cálculos!L654-Cálculos!L653)</f>
        <v>2.4912574746839833E-3</v>
      </c>
      <c r="BD653" s="178">
        <f>ABS(Cálculos!AN654-Cálculos!AN653)</f>
        <v>2.5045850804663039E-3</v>
      </c>
      <c r="BE653" s="178">
        <f>ABS(Cálculos!BP654-Cálculos!BP653)</f>
        <v>2.8875297988066873E-3</v>
      </c>
      <c r="BF653" s="154"/>
    </row>
    <row r="654" spans="25:58" x14ac:dyDescent="0.35">
      <c r="Y654" s="155"/>
      <c r="Z654" s="74">
        <f>(Cálculos!C655-0.44)/(MAX(Cálculos!C:C)+0.12)*100</f>
        <v>88.829233550649207</v>
      </c>
      <c r="AA654" s="156"/>
      <c r="AB654" s="170">
        <f>Cálculos!L696</f>
        <v>0.26844692636810397</v>
      </c>
      <c r="AC654" s="156"/>
      <c r="AD654" s="170">
        <f>Cálculos!AN324</f>
        <v>0.30313922461653908</v>
      </c>
      <c r="AE654" s="156"/>
      <c r="AF654" s="170">
        <f>Cálculos!BP325</f>
        <v>0.31867674924587697</v>
      </c>
      <c r="AG654" s="156"/>
      <c r="AH654" s="170">
        <f>Cálculos!N625</f>
        <v>0</v>
      </c>
      <c r="AI654" s="156"/>
      <c r="AJ654" s="170">
        <f>Cálculos!AP655</f>
        <v>0</v>
      </c>
      <c r="AK654" s="156"/>
      <c r="AL654" s="170">
        <f>Cálculos!BR655</f>
        <v>0</v>
      </c>
      <c r="AM654" s="154"/>
      <c r="BA654" s="155"/>
      <c r="BB654" s="74">
        <v>649</v>
      </c>
      <c r="BC654" s="178">
        <f>ABS(Cálculos!L655-Cálculos!L654)</f>
        <v>2.4713590711529232E-3</v>
      </c>
      <c r="BD654" s="178">
        <f>ABS(Cálculos!AN655-Cálculos!AN654)</f>
        <v>2.4855257019255061E-3</v>
      </c>
      <c r="BE654" s="178">
        <f>ABS(Cálculos!BP655-Cálculos!BP654)</f>
        <v>2.869861527683315E-3</v>
      </c>
      <c r="BF654" s="154"/>
    </row>
    <row r="655" spans="25:58" x14ac:dyDescent="0.35">
      <c r="Y655" s="155"/>
      <c r="Z655" s="74">
        <f>(Cálculos!C656-0.44)/(MAX(Cálculos!C:C)+0.12)*100</f>
        <v>88.966197337423978</v>
      </c>
      <c r="AA655" s="156"/>
      <c r="AB655" s="170">
        <f>Cálculos!L323</f>
        <v>0.26820218082287045</v>
      </c>
      <c r="AC655" s="156"/>
      <c r="AD655" s="170">
        <f>Cálculos!AN699</f>
        <v>0.30299583753280984</v>
      </c>
      <c r="AE655" s="156"/>
      <c r="AF655" s="170">
        <f>Cálculos!BP699</f>
        <v>0.31824484848729395</v>
      </c>
      <c r="AG655" s="156"/>
      <c r="AH655" s="170">
        <f>Cálculos!N626</f>
        <v>0</v>
      </c>
      <c r="AI655" s="156"/>
      <c r="AJ655" s="170">
        <f>Cálculos!AP656</f>
        <v>0</v>
      </c>
      <c r="AK655" s="156"/>
      <c r="AL655" s="170">
        <f>Cálculos!BR656</f>
        <v>0</v>
      </c>
      <c r="AM655" s="154"/>
      <c r="BA655" s="155"/>
      <c r="BB655" s="74">
        <v>650</v>
      </c>
      <c r="BC655" s="178">
        <f>ABS(Cálculos!L656-Cálculos!L655)</f>
        <v>2.4537871753146367E-3</v>
      </c>
      <c r="BD655" s="178">
        <f>ABS(Cálculos!AN656-Cálculos!AN655)</f>
        <v>2.4687640815747591E-3</v>
      </c>
      <c r="BE655" s="178">
        <f>ABS(Cálculos!BP656-Cálculos!BP655)</f>
        <v>2.8543456102489428E-3</v>
      </c>
      <c r="BF655" s="154"/>
    </row>
    <row r="656" spans="25:58" x14ac:dyDescent="0.35">
      <c r="Y656" s="155"/>
      <c r="Z656" s="74">
        <f>(Cálculos!C657-0.44)/(MAX(Cálculos!C:C)+0.12)*100</f>
        <v>89.103161124198749</v>
      </c>
      <c r="AA656" s="156"/>
      <c r="AB656" s="170">
        <f>Cálculos!L363</f>
        <v>0.26756364153821033</v>
      </c>
      <c r="AC656" s="156"/>
      <c r="AD656" s="170">
        <f>Cálculos!AN363</f>
        <v>0.30274218927800145</v>
      </c>
      <c r="AE656" s="156"/>
      <c r="AF656" s="170">
        <f>Cálculos!BP326</f>
        <v>0.31652409297029482</v>
      </c>
      <c r="AG656" s="156"/>
      <c r="AH656" s="170">
        <f>Cálculos!N627</f>
        <v>0</v>
      </c>
      <c r="AI656" s="156"/>
      <c r="AJ656" s="170">
        <f>Cálculos!AP657</f>
        <v>0</v>
      </c>
      <c r="AK656" s="156"/>
      <c r="AL656" s="170">
        <f>Cálculos!BR657</f>
        <v>0</v>
      </c>
      <c r="AM656" s="154"/>
      <c r="BA656" s="155"/>
      <c r="BB656" s="74">
        <v>651</v>
      </c>
      <c r="BC656" s="178">
        <f>ABS(Cálculos!L657-Cálculos!L656)</f>
        <v>3.3716241277251147E-2</v>
      </c>
      <c r="BD656" s="178">
        <f>ABS(Cálculos!AN657-Cálculos!AN656)</f>
        <v>3.3170221691382396E-2</v>
      </c>
      <c r="BE656" s="178">
        <f>ABS(Cálculos!BP657-Cálculos!BP656)</f>
        <v>3.1192697814525772E-2</v>
      </c>
      <c r="BF656" s="154"/>
    </row>
    <row r="657" spans="25:58" x14ac:dyDescent="0.35">
      <c r="Y657" s="155"/>
      <c r="Z657" s="74">
        <f>(Cálculos!C658-0.44)/(MAX(Cálculos!C:C)+0.12)*100</f>
        <v>89.240124910973535</v>
      </c>
      <c r="AA657" s="156"/>
      <c r="AB657" s="170">
        <f>Cálculos!L15</f>
        <v>0.26729273961317862</v>
      </c>
      <c r="AC657" s="156"/>
      <c r="AD657" s="170">
        <f>Cálculos!AN371</f>
        <v>0.30157505027553272</v>
      </c>
      <c r="AE657" s="156"/>
      <c r="AF657" s="170">
        <f>Cálculos!BP700</f>
        <v>0.31606609800174124</v>
      </c>
      <c r="AG657" s="156"/>
      <c r="AH657" s="170">
        <f>Cálculos!N628</f>
        <v>0</v>
      </c>
      <c r="AI657" s="156"/>
      <c r="AJ657" s="170">
        <f>Cálculos!AP658</f>
        <v>0</v>
      </c>
      <c r="AK657" s="156"/>
      <c r="AL657" s="170">
        <f>Cálculos!BR658</f>
        <v>0</v>
      </c>
      <c r="AM657" s="154"/>
      <c r="BA657" s="155"/>
      <c r="BB657" s="74">
        <v>652</v>
      </c>
      <c r="BC657" s="178">
        <f>ABS(Cálculos!L658-Cálculos!L657)</f>
        <v>8.4856437572644272E-2</v>
      </c>
      <c r="BD657" s="178">
        <f>ABS(Cálculos!AN658-Cálculos!AN657)</f>
        <v>5.366722616815911E-2</v>
      </c>
      <c r="BE657" s="178">
        <f>ABS(Cálculos!BP658-Cálculos!BP657)</f>
        <v>5.0867745236300388E-2</v>
      </c>
      <c r="BF657" s="154"/>
    </row>
    <row r="658" spans="25:58" x14ac:dyDescent="0.35">
      <c r="Y658" s="155"/>
      <c r="Z658" s="74">
        <f>(Cálculos!C659-0.44)/(MAX(Cálculos!C:C)+0.12)*100</f>
        <v>89.377088697748306</v>
      </c>
      <c r="AA658" s="156"/>
      <c r="AB658" s="170">
        <f>Cálculos!L371</f>
        <v>0.26681467934732717</v>
      </c>
      <c r="AC658" s="156"/>
      <c r="AD658" s="170">
        <f>Cálculos!AN325</f>
        <v>0.30129590910142595</v>
      </c>
      <c r="AE658" s="156"/>
      <c r="AF658" s="170">
        <f>Cálculos!BP327</f>
        <v>0.31438244440267449</v>
      </c>
      <c r="AG658" s="156"/>
      <c r="AH658" s="170">
        <f>Cálculos!N629</f>
        <v>0</v>
      </c>
      <c r="AI658" s="156"/>
      <c r="AJ658" s="170">
        <f>Cálculos!AP659</f>
        <v>0</v>
      </c>
      <c r="AK658" s="156"/>
      <c r="AL658" s="170">
        <f>Cálculos!BR659</f>
        <v>0</v>
      </c>
      <c r="AM658" s="154"/>
      <c r="BA658" s="155"/>
      <c r="BB658" s="74">
        <v>653</v>
      </c>
      <c r="BC658" s="178">
        <f>ABS(Cálculos!L659-Cálculos!L658)</f>
        <v>5.0535614216734248E-2</v>
      </c>
      <c r="BD658" s="178">
        <f>ABS(Cálculos!AN659-Cálculos!AN658)</f>
        <v>1.9955204529799764E-2</v>
      </c>
      <c r="BE658" s="178">
        <f>ABS(Cálculos!BP659-Cálculos!BP658)</f>
        <v>1.9522555535434138E-2</v>
      </c>
      <c r="BF658" s="154"/>
    </row>
    <row r="659" spans="25:58" x14ac:dyDescent="0.35">
      <c r="Y659" s="155"/>
      <c r="Z659" s="74">
        <f>(Cálculos!C660-0.44)/(MAX(Cálculos!C:C)+0.12)*100</f>
        <v>89.514052484523091</v>
      </c>
      <c r="AA659" s="156"/>
      <c r="AB659" s="170">
        <f>Cálculos!L324</f>
        <v>0.26634946181151076</v>
      </c>
      <c r="AC659" s="156"/>
      <c r="AD659" s="170">
        <f>Cálculos!AN700</f>
        <v>0.30113936329957502</v>
      </c>
      <c r="AE659" s="156"/>
      <c r="AF659" s="170">
        <f>Cálculos!BP701</f>
        <v>0.31390337449203032</v>
      </c>
      <c r="AG659" s="156"/>
      <c r="AH659" s="170">
        <f>Cálculos!N630</f>
        <v>0</v>
      </c>
      <c r="AI659" s="156"/>
      <c r="AJ659" s="170">
        <f>Cálculos!AP660</f>
        <v>0</v>
      </c>
      <c r="AK659" s="156"/>
      <c r="AL659" s="170">
        <f>Cálculos!BR660</f>
        <v>0</v>
      </c>
      <c r="AM659" s="154"/>
      <c r="BA659" s="155"/>
      <c r="BB659" s="74">
        <v>654</v>
      </c>
      <c r="BC659" s="178">
        <f>ABS(Cálculos!L660-Cálculos!L659)</f>
        <v>2.017390441274719E-2</v>
      </c>
      <c r="BD659" s="178">
        <f>ABS(Cálculos!AN660-Cálculos!AN659)</f>
        <v>1.994911604652766E-2</v>
      </c>
      <c r="BE659" s="178">
        <f>ABS(Cálculos!BP660-Cálculos!BP659)</f>
        <v>1.9519323049665971E-2</v>
      </c>
      <c r="BF659" s="154"/>
    </row>
    <row r="660" spans="25:58" x14ac:dyDescent="0.35">
      <c r="Y660" s="155"/>
      <c r="Z660" s="74">
        <f>(Cálculos!C661-0.44)/(MAX(Cálculos!C:C)+0.12)*100</f>
        <v>89.651016271297863</v>
      </c>
      <c r="AA660" s="156"/>
      <c r="AB660" s="170">
        <f>Cálculos!L368</f>
        <v>0.26588716183319305</v>
      </c>
      <c r="AC660" s="156"/>
      <c r="AD660" s="170">
        <f>Cálculos!AN368</f>
        <v>0.30082330871994756</v>
      </c>
      <c r="AE660" s="156"/>
      <c r="AF660" s="170">
        <f>Cálculos!BP328</f>
        <v>0.31225180753211662</v>
      </c>
      <c r="AG660" s="156"/>
      <c r="AH660" s="170">
        <f>Cálculos!N631</f>
        <v>0</v>
      </c>
      <c r="AI660" s="156"/>
      <c r="AJ660" s="170">
        <f>Cálculos!AP661</f>
        <v>0</v>
      </c>
      <c r="AK660" s="156"/>
      <c r="AL660" s="170">
        <f>Cálculos!BR661</f>
        <v>0</v>
      </c>
      <c r="AM660" s="154"/>
      <c r="BA660" s="155"/>
      <c r="BB660" s="74">
        <v>655</v>
      </c>
      <c r="BC660" s="178">
        <f>ABS(Cálculos!L661-Cálculos!L660)</f>
        <v>1.9411452662238371E-2</v>
      </c>
      <c r="BD660" s="178">
        <f>ABS(Cálculos!AN661-Cálculos!AN660)</f>
        <v>1.9197495186996594E-2</v>
      </c>
      <c r="BE660" s="178">
        <f>ABS(Cálculos!BP661-Cálculos!BP660)</f>
        <v>1.8800916305923676E-2</v>
      </c>
      <c r="BF660" s="154"/>
    </row>
    <row r="661" spans="25:58" x14ac:dyDescent="0.35">
      <c r="Y661" s="155"/>
      <c r="Z661" s="74">
        <f>(Cálculos!C662-0.44)/(MAX(Cálculos!C:C)+0.12)*100</f>
        <v>89.787980058072634</v>
      </c>
      <c r="AA661" s="156"/>
      <c r="AB661" s="170">
        <f>Cálculos!L697</f>
        <v>0.26570396582519384</v>
      </c>
      <c r="AC661" s="156"/>
      <c r="AD661" s="170">
        <f>Cálculos!AN735</f>
        <v>0.3002347678958901</v>
      </c>
      <c r="AE661" s="156"/>
      <c r="AF661" s="170">
        <f>Cálculos!BP378</f>
        <v>0.31200406041607603</v>
      </c>
      <c r="AG661" s="156"/>
      <c r="AH661" s="170">
        <f>Cálculos!N632</f>
        <v>0</v>
      </c>
      <c r="AI661" s="156"/>
      <c r="AJ661" s="170">
        <f>Cálculos!AP662</f>
        <v>0</v>
      </c>
      <c r="AK661" s="156"/>
      <c r="AL661" s="170">
        <f>Cálculos!BR662</f>
        <v>0</v>
      </c>
      <c r="AM661" s="154"/>
      <c r="BA661" s="155"/>
      <c r="BB661" s="74">
        <v>656</v>
      </c>
      <c r="BC661" s="178">
        <f>ABS(Cálculos!L662-Cálculos!L661)</f>
        <v>1.9190542905451802E-2</v>
      </c>
      <c r="BD661" s="178">
        <f>ABS(Cálculos!AN662-Cálculos!AN661)</f>
        <v>1.8980132254266535E-2</v>
      </c>
      <c r="BE661" s="178">
        <f>ABS(Cálculos!BP662-Cálculos!BP661)</f>
        <v>1.8594819145379193E-2</v>
      </c>
      <c r="BF661" s="154"/>
    </row>
    <row r="662" spans="25:58" x14ac:dyDescent="0.35">
      <c r="Y662" s="155"/>
      <c r="Z662" s="74">
        <f>(Cálculos!C663-0.44)/(MAX(Cálculos!C:C)+0.12)*100</f>
        <v>89.924943844847419</v>
      </c>
      <c r="AA662" s="156"/>
      <c r="AB662" s="170">
        <f>Cálculos!L325</f>
        <v>0.26450963097524605</v>
      </c>
      <c r="AC662" s="156"/>
      <c r="AD662" s="170">
        <f>Cálculos!AN367</f>
        <v>0.30009803502351134</v>
      </c>
      <c r="AE662" s="156"/>
      <c r="AF662" s="170">
        <f>Cálculos!BP702</f>
        <v>0.3117529939994535</v>
      </c>
      <c r="AG662" s="156"/>
      <c r="AH662" s="170">
        <f>Cálculos!N633</f>
        <v>0</v>
      </c>
      <c r="AI662" s="156"/>
      <c r="AJ662" s="170">
        <f>Cálculos!AP663</f>
        <v>0</v>
      </c>
      <c r="AK662" s="156"/>
      <c r="AL662" s="170">
        <f>Cálculos!BR663</f>
        <v>0</v>
      </c>
      <c r="AM662" s="154"/>
      <c r="BA662" s="155"/>
      <c r="BB662" s="74">
        <v>657</v>
      </c>
      <c r="BC662" s="178">
        <f>ABS(Cálculos!L663-Cálculos!L662)</f>
        <v>1.8971520477861548E-2</v>
      </c>
      <c r="BD662" s="178">
        <f>ABS(Cálculos!AN663-Cálculos!AN662)</f>
        <v>1.8764626252933791E-2</v>
      </c>
      <c r="BE662" s="178">
        <f>ABS(Cálculos!BP663-Cálculos!BP662)</f>
        <v>1.8390405890363837E-2</v>
      </c>
      <c r="BF662" s="154"/>
    </row>
    <row r="663" spans="25:58" x14ac:dyDescent="0.35">
      <c r="Y663" s="155"/>
      <c r="Z663" s="74">
        <f>(Cálculos!C664-0.44)/(MAX(Cálculos!C:C)+0.12)*100</f>
        <v>90.061907631622191</v>
      </c>
      <c r="AA663" s="156"/>
      <c r="AB663" s="170">
        <f>Cálculos!L698</f>
        <v>0.26370311650879347</v>
      </c>
      <c r="AC663" s="156"/>
      <c r="AD663" s="170">
        <f>Cálculos!AN326</f>
        <v>0.29946447272567817</v>
      </c>
      <c r="AE663" s="156"/>
      <c r="AF663" s="170">
        <f>Cálculos!BP329</f>
        <v>0.31013218358632816</v>
      </c>
      <c r="AG663" s="156"/>
      <c r="AH663" s="170">
        <f>Cálculos!N634</f>
        <v>0</v>
      </c>
      <c r="AI663" s="156"/>
      <c r="AJ663" s="170">
        <f>Cálculos!AP664</f>
        <v>0</v>
      </c>
      <c r="AK663" s="156"/>
      <c r="AL663" s="170">
        <f>Cálculos!BR664</f>
        <v>0</v>
      </c>
      <c r="AM663" s="154"/>
      <c r="BA663" s="155"/>
      <c r="BB663" s="74">
        <v>658</v>
      </c>
      <c r="BC663" s="178">
        <f>ABS(Cálculos!L664-Cálculos!L663)</f>
        <v>8.0154937910196788E-3</v>
      </c>
      <c r="BD663" s="178">
        <f>ABS(Cálculos!AN664-Cálculos!AN663)</f>
        <v>7.8827780861520647E-3</v>
      </c>
      <c r="BE663" s="178">
        <f>ABS(Cálculos!BP664-Cálculos!BP663)</f>
        <v>7.7305928016650483E-3</v>
      </c>
      <c r="BF663" s="154"/>
    </row>
    <row r="664" spans="25:58" x14ac:dyDescent="0.35">
      <c r="Y664" s="155"/>
      <c r="Z664" s="74">
        <f>(Cálculos!C665-0.44)/(MAX(Cálculos!C:C)+0.12)*100</f>
        <v>90.198871418396962</v>
      </c>
      <c r="AA664" s="156"/>
      <c r="AB664" s="170">
        <f>Cálculos!L326</f>
        <v>0.2626825256348132</v>
      </c>
      <c r="AC664" s="156"/>
      <c r="AD664" s="170">
        <f>Cálculos!AN701</f>
        <v>0.29929946730497153</v>
      </c>
      <c r="AE664" s="156"/>
      <c r="AF664" s="170">
        <f>Cálculos!BP703</f>
        <v>0.30961423048325826</v>
      </c>
      <c r="AG664" s="156"/>
      <c r="AH664" s="170">
        <f>Cálculos!N635</f>
        <v>0</v>
      </c>
      <c r="AI664" s="156"/>
      <c r="AJ664" s="170">
        <f>Cálculos!AP665</f>
        <v>0</v>
      </c>
      <c r="AK664" s="156"/>
      <c r="AL664" s="170">
        <f>Cálculos!BR665</f>
        <v>0</v>
      </c>
      <c r="AM664" s="154"/>
      <c r="BA664" s="155"/>
      <c r="BB664" s="74">
        <v>659</v>
      </c>
      <c r="BC664" s="178">
        <f>ABS(Cálculos!L665-Cálculos!L664)</f>
        <v>3.3657226025739506E-3</v>
      </c>
      <c r="BD664" s="178">
        <f>ABS(Cálculos!AN665-Cálculos!AN664)</f>
        <v>3.3569169921956465E-3</v>
      </c>
      <c r="BE664" s="178">
        <f>ABS(Cálculos!BP665-Cálculos!BP664)</f>
        <v>3.5775790170778921E-3</v>
      </c>
      <c r="BF664" s="154"/>
    </row>
    <row r="665" spans="25:58" x14ac:dyDescent="0.35">
      <c r="Y665" s="155"/>
      <c r="Z665" s="74">
        <f>(Cálculos!C666-0.44)/(MAX(Cálculos!C:C)+0.12)*100</f>
        <v>90.335835205171747</v>
      </c>
      <c r="AA665" s="156"/>
      <c r="AB665" s="170">
        <f>Cálculos!L699</f>
        <v>0.26185076489555004</v>
      </c>
      <c r="AC665" s="156"/>
      <c r="AD665" s="170">
        <f>Cálculos!AN729</f>
        <v>0.29785714529556556</v>
      </c>
      <c r="AE665" s="156"/>
      <c r="AF665" s="170">
        <f>Cálculos!BP330</f>
        <v>0.30802353958382861</v>
      </c>
      <c r="AG665" s="156"/>
      <c r="AH665" s="170">
        <f>Cálculos!N636</f>
        <v>0</v>
      </c>
      <c r="AI665" s="156"/>
      <c r="AJ665" s="170">
        <f>Cálculos!AP666</f>
        <v>0</v>
      </c>
      <c r="AK665" s="156"/>
      <c r="AL665" s="170">
        <f>Cálculos!BR666</f>
        <v>0</v>
      </c>
      <c r="AM665" s="154"/>
      <c r="BA665" s="155"/>
      <c r="BB665" s="74">
        <v>660</v>
      </c>
      <c r="BC665" s="178">
        <f>ABS(Cálculos!L666-Cálculos!L665)</f>
        <v>2.4868455519511112E-3</v>
      </c>
      <c r="BD665" s="178">
        <f>ABS(Cálculos!AN666-Cálculos!AN665)</f>
        <v>2.5017308053004172E-3</v>
      </c>
      <c r="BE665" s="178">
        <f>ABS(Cálculos!BP666-Cálculos!BP665)</f>
        <v>2.7939039403409582E-3</v>
      </c>
      <c r="BF665" s="154"/>
    </row>
    <row r="666" spans="25:58" x14ac:dyDescent="0.35">
      <c r="Y666" s="155"/>
      <c r="Z666" s="74">
        <f>(Cálculos!C667-0.44)/(MAX(Cálculos!C:C)+0.12)*100</f>
        <v>90.472798991946519</v>
      </c>
      <c r="AA666" s="156"/>
      <c r="AB666" s="170">
        <f>Cálculos!L735</f>
        <v>0.26174952468644019</v>
      </c>
      <c r="AC666" s="156"/>
      <c r="AD666" s="170">
        <f>Cálculos!AN327</f>
        <v>0.29764482167917772</v>
      </c>
      <c r="AE666" s="156"/>
      <c r="AF666" s="170">
        <f>Cálculos!BP704</f>
        <v>0.3074868595307263</v>
      </c>
      <c r="AG666" s="156"/>
      <c r="AH666" s="170">
        <f>Cálculos!N637</f>
        <v>0</v>
      </c>
      <c r="AI666" s="156"/>
      <c r="AJ666" s="170">
        <f>Cálculos!AP667</f>
        <v>0</v>
      </c>
      <c r="AK666" s="156"/>
      <c r="AL666" s="170">
        <f>Cálculos!BR667</f>
        <v>0</v>
      </c>
      <c r="AM666" s="154"/>
      <c r="BA666" s="155"/>
      <c r="BB666" s="74">
        <v>661</v>
      </c>
      <c r="BC666" s="178">
        <f>ABS(Cálculos!L667-Cálculos!L666)</f>
        <v>2.3103216814138738E-3</v>
      </c>
      <c r="BD666" s="178">
        <f>ABS(Cálculos!AN667-Cálculos!AN666)</f>
        <v>2.3302286233102265E-3</v>
      </c>
      <c r="BE666" s="178">
        <f>ABS(Cálculos!BP667-Cálculos!BP666)</f>
        <v>2.6377141077362776E-3</v>
      </c>
      <c r="BF666" s="154"/>
    </row>
    <row r="667" spans="25:58" x14ac:dyDescent="0.35">
      <c r="Y667" s="155"/>
      <c r="Z667" s="74">
        <f>(Cálculos!C668-0.44)/(MAX(Cálculos!C:C)+0.12)*100</f>
        <v>90.609762778721304</v>
      </c>
      <c r="AA667" s="156"/>
      <c r="AB667" s="170">
        <f>Cálculos!L327</f>
        <v>0.26086804417198278</v>
      </c>
      <c r="AC667" s="156"/>
      <c r="AD667" s="170">
        <f>Cálculos!AN702</f>
        <v>0.29747228111900115</v>
      </c>
      <c r="AE667" s="156"/>
      <c r="AF667" s="170">
        <f>Cálculos!BP363</f>
        <v>0.30737070805477673</v>
      </c>
      <c r="AG667" s="156"/>
      <c r="AH667" s="170">
        <f>Cálculos!N638</f>
        <v>0</v>
      </c>
      <c r="AI667" s="156"/>
      <c r="AJ667" s="170">
        <f>Cálculos!AP668</f>
        <v>0</v>
      </c>
      <c r="AK667" s="156"/>
      <c r="AL667" s="170">
        <f>Cálculos!BR668</f>
        <v>0</v>
      </c>
      <c r="AM667" s="154"/>
      <c r="BA667" s="155"/>
      <c r="BB667" s="74">
        <v>662</v>
      </c>
      <c r="BC667" s="178">
        <f>ABS(Cálculos!L668-Cálculos!L667)</f>
        <v>2.2646876922553516E-3</v>
      </c>
      <c r="BD667" s="178">
        <f>ABS(Cálculos!AN668-Cálculos!AN667)</f>
        <v>2.2861344601952105E-3</v>
      </c>
      <c r="BE667" s="178">
        <f>ABS(Cálculos!BP668-Cálculos!BP667)</f>
        <v>2.598386642324757E-3</v>
      </c>
      <c r="BF667" s="154"/>
    </row>
    <row r="668" spans="25:58" x14ac:dyDescent="0.35">
      <c r="Y668" s="155"/>
      <c r="Z668" s="74">
        <f>(Cálculos!C669-0.44)/(MAX(Cálculos!C:C)+0.12)*100</f>
        <v>90.746726565496076</v>
      </c>
      <c r="AA668" s="156"/>
      <c r="AB668" s="170">
        <f>Cálculos!L700</f>
        <v>0.26003628963932179</v>
      </c>
      <c r="AC668" s="156"/>
      <c r="AD668" s="170">
        <f>Cálculos!AN328</f>
        <v>0.29583687531345737</v>
      </c>
      <c r="AE668" s="156"/>
      <c r="AF668" s="170">
        <f>Cálculos!BP331</f>
        <v>0.3069643343335397</v>
      </c>
      <c r="AG668" s="156"/>
      <c r="AH668" s="170">
        <f>Cálculos!N640</f>
        <v>0</v>
      </c>
      <c r="AI668" s="156"/>
      <c r="AJ668" s="170">
        <f>Cálculos!AP669</f>
        <v>0</v>
      </c>
      <c r="AK668" s="156"/>
      <c r="AL668" s="170">
        <f>Cálculos!BR669</f>
        <v>0</v>
      </c>
      <c r="AM668" s="154"/>
      <c r="BA668" s="155"/>
      <c r="BB668" s="74">
        <v>663</v>
      </c>
      <c r="BC668" s="178">
        <f>ABS(Cálculos!L669-Cálculos!L668)</f>
        <v>2.2435178158029534E-3</v>
      </c>
      <c r="BD668" s="178">
        <f>ABS(Cálculos!AN669-Cálculos!AN668)</f>
        <v>2.2658488888960826E-3</v>
      </c>
      <c r="BE668" s="178">
        <f>ABS(Cálculos!BP669-Cálculos!BP668)</f>
        <v>2.580814964939171E-3</v>
      </c>
      <c r="BF668" s="154"/>
    </row>
    <row r="669" spans="25:58" x14ac:dyDescent="0.35">
      <c r="Y669" s="155"/>
      <c r="Z669" s="74">
        <f>(Cálculos!C670-0.44)/(MAX(Cálculos!C:C)+0.12)*100</f>
        <v>90.883690352270847</v>
      </c>
      <c r="AA669" s="156"/>
      <c r="AB669" s="170">
        <f>Cálculos!L328</f>
        <v>0.25906609683274423</v>
      </c>
      <c r="AC669" s="156"/>
      <c r="AD669" s="170">
        <f>Cálculos!AN703</f>
        <v>0.2956570269299032</v>
      </c>
      <c r="AE669" s="156"/>
      <c r="AF669" s="170">
        <f>Cálculos!BP705</f>
        <v>0.30537065671476321</v>
      </c>
      <c r="AG669" s="156"/>
      <c r="AH669" s="170">
        <f>Cálculos!N641</f>
        <v>0</v>
      </c>
      <c r="AI669" s="156"/>
      <c r="AJ669" s="170">
        <f>Cálculos!AP670</f>
        <v>0</v>
      </c>
      <c r="AK669" s="156"/>
      <c r="AL669" s="170">
        <f>Cálculos!BR670</f>
        <v>0</v>
      </c>
      <c r="AM669" s="154"/>
      <c r="BA669" s="155"/>
      <c r="BB669" s="74">
        <v>664</v>
      </c>
      <c r="BC669" s="178">
        <f>ABS(Cálculos!L670-Cálculos!L669)</f>
        <v>2.226991484528984E-3</v>
      </c>
      <c r="BD669" s="178">
        <f>ABS(Cálculos!AN670-Cálculos!AN669)</f>
        <v>2.2500884018199496E-3</v>
      </c>
      <c r="BE669" s="178">
        <f>ABS(Cálculos!BP670-Cálculos!BP669)</f>
        <v>2.5673479265091448E-3</v>
      </c>
      <c r="BF669" s="154"/>
    </row>
    <row r="670" spans="25:58" x14ac:dyDescent="0.35">
      <c r="Y670" s="155"/>
      <c r="Z670" s="74">
        <f>(Cálculos!C671-0.44)/(MAX(Cálculos!C:C)+0.12)*100</f>
        <v>91.020654139045632</v>
      </c>
      <c r="AA670" s="156"/>
      <c r="AB670" s="170">
        <f>Cálculos!L729</f>
        <v>0.25885727197819419</v>
      </c>
      <c r="AC670" s="156"/>
      <c r="AD670" s="170">
        <f>Cálculos!AN734</f>
        <v>0.29465148788274903</v>
      </c>
      <c r="AE670" s="156"/>
      <c r="AF670" s="170">
        <f>Cálculos!BP735</f>
        <v>0.30509715638743046</v>
      </c>
      <c r="AG670" s="156"/>
      <c r="AH670" s="170">
        <f>Cálculos!N642</f>
        <v>0</v>
      </c>
      <c r="AI670" s="156"/>
      <c r="AJ670" s="170">
        <f>Cálculos!AP671</f>
        <v>0</v>
      </c>
      <c r="AK670" s="156"/>
      <c r="AL670" s="170">
        <f>Cálculos!BR671</f>
        <v>0</v>
      </c>
      <c r="AM670" s="154"/>
      <c r="BA670" s="155"/>
      <c r="BB670" s="74">
        <v>665</v>
      </c>
      <c r="BC670" s="178">
        <f>ABS(Cálculos!L671-Cálculos!L670)</f>
        <v>2.2114168559427827E-3</v>
      </c>
      <c r="BD670" s="178">
        <f>ABS(Cálculos!AN671-Cálculos!AN670)</f>
        <v>2.2352396890893411E-3</v>
      </c>
      <c r="BE670" s="178">
        <f>ABS(Cálculos!BP671-Cálculos!BP670)</f>
        <v>2.5545764402709614E-3</v>
      </c>
      <c r="BF670" s="154"/>
    </row>
    <row r="671" spans="25:58" x14ac:dyDescent="0.35">
      <c r="Y671" s="155"/>
      <c r="Z671" s="74">
        <f>(Cálculos!C672-0.44)/(MAX(Cálculos!C:C)+0.12)*100</f>
        <v>91.157617925820404</v>
      </c>
      <c r="AA671" s="156"/>
      <c r="AB671" s="170">
        <f>Cálculos!L701</f>
        <v>0.25823901882446193</v>
      </c>
      <c r="AC671" s="156"/>
      <c r="AD671" s="170">
        <f>Cálculos!AN329</f>
        <v>0.29404055508275262</v>
      </c>
      <c r="AE671" s="156"/>
      <c r="AF671" s="170">
        <f>Cálculos!BP371</f>
        <v>0.30506262965371633</v>
      </c>
      <c r="AG671" s="156"/>
      <c r="AH671" s="170">
        <f>Cálculos!N643</f>
        <v>0</v>
      </c>
      <c r="AI671" s="156"/>
      <c r="AJ671" s="170">
        <f>Cálculos!AP672</f>
        <v>0</v>
      </c>
      <c r="AK671" s="156"/>
      <c r="AL671" s="170">
        <f>Cálculos!BR672</f>
        <v>0</v>
      </c>
      <c r="AM671" s="154"/>
      <c r="BA671" s="155"/>
      <c r="BB671" s="74">
        <v>666</v>
      </c>
      <c r="BC671" s="178">
        <f>ABS(Cálculos!L672-Cálculos!L671)</f>
        <v>2.1961057878134849E-3</v>
      </c>
      <c r="BD671" s="178">
        <f>ABS(Cálculos!AN672-Cálculos!AN671)</f>
        <v>2.220652021459546E-3</v>
      </c>
      <c r="BE671" s="178">
        <f>ABS(Cálculos!BP672-Cálculos!BP671)</f>
        <v>2.5419933780600479E-3</v>
      </c>
      <c r="BF671" s="154"/>
    </row>
    <row r="672" spans="25:58" x14ac:dyDescent="0.35">
      <c r="Y672" s="155"/>
      <c r="Z672" s="74">
        <f>(Cálculos!C673-0.44)/(MAX(Cálculos!C:C)+0.12)*100</f>
        <v>91.294581712595175</v>
      </c>
      <c r="AA672" s="156"/>
      <c r="AB672" s="170">
        <f>Cálculos!L329</f>
        <v>0.25727659656184693</v>
      </c>
      <c r="AC672" s="156"/>
      <c r="AD672" s="170">
        <f>Cálculos!AN704</f>
        <v>0.29385349912058345</v>
      </c>
      <c r="AE672" s="156"/>
      <c r="AF672" s="170">
        <f>Cálculos!BP368</f>
        <v>0.30473309968576301</v>
      </c>
      <c r="AG672" s="156"/>
      <c r="AH672" s="170">
        <f>Cálculos!N644</f>
        <v>0</v>
      </c>
      <c r="AI672" s="156"/>
      <c r="AJ672" s="170">
        <f>Cálculos!AP673</f>
        <v>0</v>
      </c>
      <c r="AK672" s="156"/>
      <c r="AL672" s="170">
        <f>Cálculos!BR673</f>
        <v>0</v>
      </c>
      <c r="AM672" s="154"/>
      <c r="BA672" s="155"/>
      <c r="BB672" s="74">
        <v>667</v>
      </c>
      <c r="BC672" s="178">
        <f>ABS(Cálculos!L673-Cálculos!L672)</f>
        <v>2.180929529281006E-3</v>
      </c>
      <c r="BD672" s="178">
        <f>ABS(Cálculos!AN673-Cálculos!AN672)</f>
        <v>2.2061917900135231E-3</v>
      </c>
      <c r="BE672" s="178">
        <f>ABS(Cálculos!BP673-Cálculos!BP672)</f>
        <v>2.5294378937176787E-3</v>
      </c>
      <c r="BF672" s="154"/>
    </row>
    <row r="673" spans="25:58" x14ac:dyDescent="0.35">
      <c r="Y673" s="155"/>
      <c r="Z673" s="74">
        <f>(Cálculos!C674-0.44)/(MAX(Cálculos!C:C)+0.12)*100</f>
        <v>91.43154549936996</v>
      </c>
      <c r="AA673" s="156"/>
      <c r="AB673" s="170">
        <f>Cálculos!L702</f>
        <v>0.25645503254872426</v>
      </c>
      <c r="AC673" s="156"/>
      <c r="AD673" s="170">
        <f>Cálculos!AN330</f>
        <v>0.29225577385256929</v>
      </c>
      <c r="AE673" s="156"/>
      <c r="AF673" s="170">
        <f>Cálculos!BP367</f>
        <v>0.30417531167900735</v>
      </c>
      <c r="AG673" s="156"/>
      <c r="AH673" s="170">
        <f>Cálculos!N645</f>
        <v>0</v>
      </c>
      <c r="AI673" s="156"/>
      <c r="AJ673" s="170">
        <f>Cálculos!AP674</f>
        <v>0</v>
      </c>
      <c r="AK673" s="156"/>
      <c r="AL673" s="170">
        <f>Cálculos!BR674</f>
        <v>0</v>
      </c>
      <c r="AM673" s="154"/>
      <c r="BA673" s="155"/>
      <c r="BB673" s="74">
        <v>668</v>
      </c>
      <c r="BC673" s="178">
        <f>ABS(Cálculos!L674-Cálculos!L673)</f>
        <v>2.1658635105715196E-3</v>
      </c>
      <c r="BD673" s="178">
        <f>ABS(Cálculos!AN674-Cálculos!AN673)</f>
        <v>2.1918289313712092E-3</v>
      </c>
      <c r="BE673" s="178">
        <f>ABS(Cálculos!BP674-Cálculos!BP673)</f>
        <v>2.5168566993740704E-3</v>
      </c>
      <c r="BF673" s="154"/>
    </row>
    <row r="674" spans="25:58" x14ac:dyDescent="0.35">
      <c r="Y674" s="155"/>
      <c r="Z674" s="74">
        <f>(Cálculos!C675-0.44)/(MAX(Cálculos!C:C)+0.12)*100</f>
        <v>91.568509286144746</v>
      </c>
      <c r="AA674" s="156"/>
      <c r="AB674" s="170">
        <f>Cálculos!L734</f>
        <v>0.25600551052238518</v>
      </c>
      <c r="AC674" s="156"/>
      <c r="AD674" s="170">
        <f>Cálculos!AN705</f>
        <v>0.29206159426670947</v>
      </c>
      <c r="AE674" s="156"/>
      <c r="AF674" s="170">
        <f>Cálculos!BP332</f>
        <v>0.30404160684943177</v>
      </c>
      <c r="AG674" s="156"/>
      <c r="AH674" s="170">
        <f>Cálculos!N646</f>
        <v>0</v>
      </c>
      <c r="AI674" s="156"/>
      <c r="AJ674" s="170">
        <f>Cálculos!AP675</f>
        <v>0</v>
      </c>
      <c r="AK674" s="156"/>
      <c r="AL674" s="170">
        <f>Cálculos!BR675</f>
        <v>0</v>
      </c>
      <c r="AM674" s="154"/>
      <c r="BA674" s="155"/>
      <c r="BB674" s="74">
        <v>669</v>
      </c>
      <c r="BC674" s="178">
        <f>ABS(Cálculos!L675-Cálculos!L674)</f>
        <v>2.1509025679269378E-3</v>
      </c>
      <c r="BD674" s="178">
        <f>ABS(Cálculos!AN675-Cálculos!AN674)</f>
        <v>2.1775784903435569E-3</v>
      </c>
      <c r="BE674" s="178">
        <f>ABS(Cálculos!BP675-Cálculos!BP674)</f>
        <v>2.5043503799095368E-3</v>
      </c>
      <c r="BF674" s="154"/>
    </row>
    <row r="675" spans="25:58" x14ac:dyDescent="0.35">
      <c r="Y675" s="155"/>
      <c r="Z675" s="74">
        <f>(Cálculos!C676-0.44)/(MAX(Cálculos!C:C)+0.12)*100</f>
        <v>91.705473072919503</v>
      </c>
      <c r="AA675" s="156"/>
      <c r="AB675" s="170">
        <f>Cálculos!L330</f>
        <v>0.25549945729251194</v>
      </c>
      <c r="AC675" s="156"/>
      <c r="AD675" s="170">
        <f>Cálculos!AN331</f>
        <v>0.29156810927919835</v>
      </c>
      <c r="AE675" s="156"/>
      <c r="AF675" s="170">
        <f>Cálculos!BP729</f>
        <v>0.3037739463809303</v>
      </c>
      <c r="AG675" s="156"/>
      <c r="AH675" s="170">
        <f>Cálculos!N647</f>
        <v>0</v>
      </c>
      <c r="AI675" s="156"/>
      <c r="AJ675" s="170">
        <f>Cálculos!AP676</f>
        <v>0</v>
      </c>
      <c r="AK675" s="156"/>
      <c r="AL675" s="170">
        <f>Cálculos!BR676</f>
        <v>0</v>
      </c>
      <c r="AM675" s="154"/>
      <c r="BA675" s="155"/>
      <c r="BB675" s="74">
        <v>670</v>
      </c>
      <c r="BC675" s="178">
        <f>ABS(Cálculos!L676-Cálculos!L675)</f>
        <v>1.5853533354205918E-3</v>
      </c>
      <c r="BD675" s="178">
        <f>ABS(Cálculos!AN676-Cálculos!AN675)</f>
        <v>1.6206022669471576E-3</v>
      </c>
      <c r="BE675" s="178">
        <f>ABS(Cálculos!BP676-Cálculos!BP675)</f>
        <v>1.972630933259889E-3</v>
      </c>
      <c r="BF675" s="154"/>
    </row>
    <row r="676" spans="25:58" x14ac:dyDescent="0.35">
      <c r="Y676" s="155"/>
      <c r="Z676" s="74">
        <f>(Cálculos!C677-0.44)/(MAX(Cálculos!C:C)+0.12)*100</f>
        <v>91.842436859694288</v>
      </c>
      <c r="AA676" s="156"/>
      <c r="AB676" s="170">
        <f>Cálculos!L331</f>
        <v>0.25483597726509621</v>
      </c>
      <c r="AC676" s="156"/>
      <c r="AD676" s="170">
        <f>Cálculos!AN16</f>
        <v>0.29053841861561724</v>
      </c>
      <c r="AE676" s="156"/>
      <c r="AF676" s="170">
        <f>Cálculos!BP706</f>
        <v>0.30326514092144208</v>
      </c>
      <c r="AG676" s="156"/>
      <c r="AH676" s="170">
        <f>Cálculos!N648</f>
        <v>0</v>
      </c>
      <c r="AI676" s="156"/>
      <c r="AJ676" s="170">
        <f>Cálculos!AP677</f>
        <v>0</v>
      </c>
      <c r="AK676" s="156"/>
      <c r="AL676" s="170">
        <f>Cálculos!BR677</f>
        <v>0</v>
      </c>
      <c r="AM676" s="154"/>
      <c r="BA676" s="155"/>
      <c r="BB676" s="74">
        <v>671</v>
      </c>
      <c r="BC676" s="178">
        <f>ABS(Cálculos!L677-Cálculos!L676)</f>
        <v>2.5694253992654126E-3</v>
      </c>
      <c r="BD676" s="178">
        <f>ABS(Cálculos!AN677-Cálculos!AN676)</f>
        <v>2.5910578756986324E-3</v>
      </c>
      <c r="BE676" s="178">
        <f>ABS(Cálculos!BP677-Cálculos!BP676)</f>
        <v>2.8992504840347766E-3</v>
      </c>
      <c r="BF676" s="154"/>
    </row>
    <row r="677" spans="25:58" x14ac:dyDescent="0.35">
      <c r="Y677" s="155"/>
      <c r="Z677" s="74">
        <f>(Cálculos!C678-0.44)/(MAX(Cálculos!C:C)+0.12)*100</f>
        <v>91.979400646469074</v>
      </c>
      <c r="AA677" s="156"/>
      <c r="AB677" s="170">
        <f>Cálculos!L703</f>
        <v>0.25468353116694703</v>
      </c>
      <c r="AC677" s="156"/>
      <c r="AD677" s="170">
        <f>Cálculos!AN706</f>
        <v>0.29028123480339191</v>
      </c>
      <c r="AE677" s="156"/>
      <c r="AF677" s="170">
        <f>Cálculos!BP333</f>
        <v>0.30181730802006218</v>
      </c>
      <c r="AG677" s="156"/>
      <c r="AH677" s="170">
        <f>Cálculos!N649</f>
        <v>0</v>
      </c>
      <c r="AI677" s="156"/>
      <c r="AJ677" s="170">
        <f>Cálculos!AP678</f>
        <v>0</v>
      </c>
      <c r="AK677" s="156"/>
      <c r="AL677" s="170">
        <f>Cálculos!BR678</f>
        <v>0</v>
      </c>
      <c r="AM677" s="154"/>
      <c r="BA677" s="155"/>
      <c r="BB677" s="74">
        <v>672</v>
      </c>
      <c r="BC677" s="178">
        <f>ABS(Cálculos!L678-Cálculos!L677)</f>
        <v>2.1900949731501473E-3</v>
      </c>
      <c r="BD677" s="178">
        <f>ABS(Cálculos!AN678-Cálculos!AN677)</f>
        <v>2.2176171772279041E-3</v>
      </c>
      <c r="BE677" s="178">
        <f>ABS(Cálculos!BP678-Cálculos!BP677)</f>
        <v>2.5429173390876247E-3</v>
      </c>
      <c r="BF677" s="154"/>
    </row>
    <row r="678" spans="25:58" x14ac:dyDescent="0.35">
      <c r="Y678" s="155"/>
      <c r="Z678" s="74">
        <f>(Cálculos!C679-0.44)/(MAX(Cálculos!C:C)+0.12)*100</f>
        <v>92.116364433243845</v>
      </c>
      <c r="AA678" s="156"/>
      <c r="AB678" s="170">
        <f>Cálculos!L704</f>
        <v>0.25292429660886134</v>
      </c>
      <c r="AC678" s="156"/>
      <c r="AD678" s="170">
        <f>Cálculos!AN332</f>
        <v>0.28892281241664153</v>
      </c>
      <c r="AE678" s="156"/>
      <c r="AF678" s="170">
        <f>Cálculos!BP707</f>
        <v>0.30117033553469158</v>
      </c>
      <c r="AG678" s="156"/>
      <c r="AH678" s="170">
        <f>Cálculos!N650</f>
        <v>0</v>
      </c>
      <c r="AI678" s="156"/>
      <c r="AJ678" s="170">
        <f>Cálculos!AP679</f>
        <v>0</v>
      </c>
      <c r="AK678" s="156"/>
      <c r="AL678" s="170">
        <f>Cálculos!BR679</f>
        <v>0</v>
      </c>
      <c r="AM678" s="154"/>
      <c r="BA678" s="155"/>
      <c r="BB678" s="74">
        <v>673</v>
      </c>
      <c r="BC678" s="178">
        <f>ABS(Cálculos!L679-Cálculos!L678)</f>
        <v>2.1076284681776913E-3</v>
      </c>
      <c r="BD678" s="178">
        <f>ABS(Cálculos!AN679-Cálculos!AN678)</f>
        <v>2.1368007285584301E-3</v>
      </c>
      <c r="BE678" s="178">
        <f>ABS(Cálculos!BP679-Cálculos!BP678)</f>
        <v>2.466421293029597E-3</v>
      </c>
      <c r="BF678" s="154"/>
    </row>
    <row r="679" spans="25:58" x14ac:dyDescent="0.35">
      <c r="Y679" s="155"/>
      <c r="Z679" s="74">
        <f>(Cálculos!C680-0.44)/(MAX(Cálculos!C:C)+0.12)*100</f>
        <v>92.253328220018616</v>
      </c>
      <c r="AA679" s="156"/>
      <c r="AB679" s="170">
        <f>Cálculos!L332</f>
        <v>0.25218703441522133</v>
      </c>
      <c r="AC679" s="156"/>
      <c r="AD679" s="170">
        <f>Cálculos!AN707</f>
        <v>0.28851234586408081</v>
      </c>
      <c r="AE679" s="156"/>
      <c r="AF679" s="170">
        <f>Cálculos!BP734</f>
        <v>0.29989741829387384</v>
      </c>
      <c r="AG679" s="156"/>
      <c r="AH679" s="170">
        <f>Cálculos!N651</f>
        <v>0</v>
      </c>
      <c r="AI679" s="156"/>
      <c r="AJ679" s="170">
        <f>Cálculos!AP680</f>
        <v>0</v>
      </c>
      <c r="AK679" s="156"/>
      <c r="AL679" s="170">
        <f>Cálculos!BR680</f>
        <v>0</v>
      </c>
      <c r="AM679" s="154"/>
      <c r="BA679" s="155"/>
      <c r="BB679" s="74">
        <v>674</v>
      </c>
      <c r="BC679" s="178">
        <f>ABS(Cálculos!L680-Cálculos!L679)</f>
        <v>2.0805293999699992E-3</v>
      </c>
      <c r="BD679" s="178">
        <f>ABS(Cálculos!AN680-Cálculos!AN679)</f>
        <v>2.1105573556193247E-3</v>
      </c>
      <c r="BE679" s="178">
        <f>ABS(Cálculos!BP680-Cálculos!BP679)</f>
        <v>2.4420432650804624E-3</v>
      </c>
      <c r="BF679" s="154"/>
    </row>
    <row r="680" spans="25:58" x14ac:dyDescent="0.35">
      <c r="Y680" s="155"/>
      <c r="Z680" s="74">
        <f>(Cálculos!C681-0.44)/(MAX(Cálculos!C:C)+0.12)*100</f>
        <v>92.390292006793402</v>
      </c>
      <c r="AA680" s="156"/>
      <c r="AB680" s="170">
        <f>Cálculos!L370</f>
        <v>0.25136260648086073</v>
      </c>
      <c r="AC680" s="156"/>
      <c r="AD680" s="170">
        <f>Cálculos!AN333</f>
        <v>0.28700776484892448</v>
      </c>
      <c r="AE680" s="156"/>
      <c r="AF680" s="170">
        <f>Cálculos!BP334</f>
        <v>0.29973184733837327</v>
      </c>
      <c r="AG680" s="156"/>
      <c r="AH680" s="170">
        <f>Cálculos!N652</f>
        <v>0</v>
      </c>
      <c r="AI680" s="156"/>
      <c r="AJ680" s="170">
        <f>Cálculos!AP681</f>
        <v>0</v>
      </c>
      <c r="AK680" s="156"/>
      <c r="AL680" s="170">
        <f>Cálculos!BR681</f>
        <v>0</v>
      </c>
      <c r="AM680" s="154"/>
      <c r="BA680" s="155"/>
      <c r="BB680" s="74">
        <v>675</v>
      </c>
      <c r="BC680" s="178">
        <f>ABS(Cálculos!L681-Cálculos!L680)</f>
        <v>2.0638226610089072E-3</v>
      </c>
      <c r="BD680" s="178">
        <f>ABS(Cálculos!AN681-Cálculos!AN680)</f>
        <v>2.0945549729863844E-3</v>
      </c>
      <c r="BE680" s="178">
        <f>ABS(Cálculos!BP681-Cálculos!BP680)</f>
        <v>2.427381012433949E-3</v>
      </c>
      <c r="BF680" s="154"/>
    </row>
    <row r="681" spans="25:58" x14ac:dyDescent="0.35">
      <c r="Y681" s="155"/>
      <c r="Z681" s="74">
        <f>(Cálculos!C682-0.44)/(MAX(Cálculos!C:C)+0.12)*100</f>
        <v>92.527255793568173</v>
      </c>
      <c r="AA681" s="156"/>
      <c r="AB681" s="170">
        <f>Cálculos!L705</f>
        <v>0.25117721959011896</v>
      </c>
      <c r="AC681" s="156"/>
      <c r="AD681" s="170">
        <f>Cálculos!AN708</f>
        <v>0.28675484931166961</v>
      </c>
      <c r="AE681" s="156"/>
      <c r="AF681" s="170">
        <f>Cálculos!BP708</f>
        <v>0.29909000005992564</v>
      </c>
      <c r="AG681" s="156"/>
      <c r="AH681" s="170">
        <f>Cálculos!N653</f>
        <v>0</v>
      </c>
      <c r="AI681" s="156"/>
      <c r="AJ681" s="170">
        <f>Cálculos!AP682</f>
        <v>0</v>
      </c>
      <c r="AK681" s="156"/>
      <c r="AL681" s="170">
        <f>Cálculos!BR682</f>
        <v>0</v>
      </c>
      <c r="AM681" s="154"/>
      <c r="BA681" s="155"/>
      <c r="BB681" s="74">
        <v>676</v>
      </c>
      <c r="BC681" s="178">
        <f>ABS(Cálculos!L682-Cálculos!L681)</f>
        <v>1.2550190664185057E-3</v>
      </c>
      <c r="BD681" s="178">
        <f>ABS(Cálculos!AN682-Cálculos!AN681)</f>
        <v>1.1764175181375736E-3</v>
      </c>
      <c r="BE681" s="178">
        <f>ABS(Cálculos!BP682-Cálculos!BP681)</f>
        <v>7.0082966204515484E-4</v>
      </c>
      <c r="BF681" s="154"/>
    </row>
    <row r="682" spans="25:58" x14ac:dyDescent="0.35">
      <c r="Y682" s="155"/>
      <c r="Z682" s="74">
        <f>(Cálculos!C683-0.44)/(MAX(Cálculos!C:C)+0.12)*100</f>
        <v>92.664219580342959</v>
      </c>
      <c r="AA682" s="156"/>
      <c r="AB682" s="170">
        <f>Cálculos!L333</f>
        <v>0.25027955336421259</v>
      </c>
      <c r="AC682" s="156"/>
      <c r="AD682" s="170">
        <f>Cálculos!AN370</f>
        <v>0.28639837552609759</v>
      </c>
      <c r="AE682" s="156"/>
      <c r="AF682" s="170">
        <f>Cálculos!BP335</f>
        <v>0.29768097549273087</v>
      </c>
      <c r="AG682" s="156"/>
      <c r="AH682" s="170">
        <f>Cálculos!N655</f>
        <v>0</v>
      </c>
      <c r="AI682" s="156"/>
      <c r="AJ682" s="170">
        <f>Cálculos!AP683</f>
        <v>0</v>
      </c>
      <c r="AK682" s="156"/>
      <c r="AL682" s="170">
        <f>Cálculos!BR683</f>
        <v>0</v>
      </c>
      <c r="AM682" s="154"/>
      <c r="BA682" s="155"/>
      <c r="BB682" s="74">
        <v>677</v>
      </c>
      <c r="BC682" s="178">
        <f>ABS(Cálculos!L683-Cálculos!L682)</f>
        <v>4.723706426636054E-3</v>
      </c>
      <c r="BD682" s="178">
        <f>ABS(Cálculos!AN683-Cálculos!AN682)</f>
        <v>4.7170699659265236E-3</v>
      </c>
      <c r="BE682" s="178">
        <f>ABS(Cálculos!BP683-Cálculos!BP682)</f>
        <v>4.919643400905449E-3</v>
      </c>
      <c r="BF682" s="154"/>
    </row>
    <row r="683" spans="25:58" x14ac:dyDescent="0.35">
      <c r="Y683" s="155"/>
      <c r="Z683" s="74">
        <f>(Cálculos!C684-0.44)/(MAX(Cálculos!C:C)+0.12)*100</f>
        <v>92.80118336711773</v>
      </c>
      <c r="AA683" s="156"/>
      <c r="AB683" s="170">
        <f>Cálculos!L706</f>
        <v>0.24944221156022356</v>
      </c>
      <c r="AC683" s="156"/>
      <c r="AD683" s="170">
        <f>Cálculos!AN334</f>
        <v>0.28523785323657619</v>
      </c>
      <c r="AE683" s="156"/>
      <c r="AF683" s="170">
        <f>Cálculos!BP709</f>
        <v>0.29702403451831649</v>
      </c>
      <c r="AG683" s="156"/>
      <c r="AH683" s="170">
        <f>Cálculos!N661</f>
        <v>0</v>
      </c>
      <c r="AI683" s="156"/>
      <c r="AJ683" s="170">
        <f>Cálculos!AP684</f>
        <v>0</v>
      </c>
      <c r="AK683" s="156"/>
      <c r="AL683" s="170">
        <f>Cálculos!BR684</f>
        <v>0</v>
      </c>
      <c r="AM683" s="154"/>
      <c r="BA683" s="155"/>
      <c r="BB683" s="74">
        <v>678</v>
      </c>
      <c r="BC683" s="178">
        <f>ABS(Cálculos!L684-Cálculos!L683)</f>
        <v>2.5215696762953543E-3</v>
      </c>
      <c r="BD683" s="178">
        <f>ABS(Cálculos!AN684-Cálculos!AN683)</f>
        <v>2.546844246481661E-3</v>
      </c>
      <c r="BE683" s="178">
        <f>ABS(Cálculos!BP684-Cálculos!BP683)</f>
        <v>2.8446047291638132E-3</v>
      </c>
      <c r="BF683" s="154"/>
    </row>
    <row r="684" spans="25:58" x14ac:dyDescent="0.35">
      <c r="Y684" s="155"/>
      <c r="Z684" s="74">
        <f>(Cálculos!C685-0.44)/(MAX(Cálculos!C:C)+0.12)*100</f>
        <v>92.938147153892501</v>
      </c>
      <c r="AA684" s="156"/>
      <c r="AB684" s="170">
        <f>Cálculos!L372</f>
        <v>0.24872780881536252</v>
      </c>
      <c r="AC684" s="156"/>
      <c r="AD684" s="170">
        <f>Cálculos!AN709</f>
        <v>0.28500866126052771</v>
      </c>
      <c r="AE684" s="156"/>
      <c r="AF684" s="170">
        <f>Cálculos!BP336</f>
        <v>0.29564524730064151</v>
      </c>
      <c r="AG684" s="156"/>
      <c r="AH684" s="170">
        <f>Cálculos!N662</f>
        <v>0</v>
      </c>
      <c r="AI684" s="156"/>
      <c r="AJ684" s="170">
        <f>Cálculos!AP685</f>
        <v>0</v>
      </c>
      <c r="AK684" s="156"/>
      <c r="AL684" s="170">
        <f>Cálculos!BR685</f>
        <v>0</v>
      </c>
      <c r="AM684" s="154"/>
      <c r="BA684" s="155"/>
      <c r="BB684" s="74">
        <v>679</v>
      </c>
      <c r="BC684" s="178">
        <f>ABS(Cálculos!L685-Cálculos!L684)</f>
        <v>2.1001186308982622E-3</v>
      </c>
      <c r="BD684" s="178">
        <f>ABS(Cálculos!AN685-Cálculos!AN684)</f>
        <v>2.1318656098389122E-3</v>
      </c>
      <c r="BE684" s="178">
        <f>ABS(Cálculos!BP685-Cálculos!BP684)</f>
        <v>2.4484265794082472E-3</v>
      </c>
      <c r="BF684" s="154"/>
    </row>
    <row r="685" spans="25:58" x14ac:dyDescent="0.35">
      <c r="Y685" s="155"/>
      <c r="Z685" s="74">
        <f>(Cálculos!C686-0.44)/(MAX(Cálculos!C:C)+0.12)*100</f>
        <v>93.075110940667287</v>
      </c>
      <c r="AA685" s="156"/>
      <c r="AB685" s="170">
        <f>Cálculos!L334</f>
        <v>0.24851992507464155</v>
      </c>
      <c r="AC685" s="156"/>
      <c r="AD685" s="170">
        <f>Cálculos!AN372</f>
        <v>0.28369198091468134</v>
      </c>
      <c r="AE685" s="156"/>
      <c r="AF685" s="170">
        <f>Cálculos!BP710</f>
        <v>0.2949723396442997</v>
      </c>
      <c r="AG685" s="156"/>
      <c r="AH685" s="170">
        <f>Cálculos!N665</f>
        <v>0</v>
      </c>
      <c r="AI685" s="156"/>
      <c r="AJ685" s="170">
        <f>Cálculos!AP686</f>
        <v>0</v>
      </c>
      <c r="AK685" s="156"/>
      <c r="AL685" s="170">
        <f>Cálculos!BR686</f>
        <v>0</v>
      </c>
      <c r="AM685" s="154"/>
      <c r="BA685" s="155"/>
      <c r="BB685" s="74">
        <v>680</v>
      </c>
      <c r="BC685" s="178">
        <f>ABS(Cálculos!L686-Cálculos!L685)</f>
        <v>2.0103678393187385E-3</v>
      </c>
      <c r="BD685" s="178">
        <f>ABS(Cálculos!AN686-Cálculos!AN685)</f>
        <v>2.0438524093585042E-3</v>
      </c>
      <c r="BE685" s="178">
        <f>ABS(Cálculos!BP686-Cálculos!BP685)</f>
        <v>2.3649400409777588E-3</v>
      </c>
      <c r="BF685" s="154"/>
    </row>
    <row r="686" spans="25:58" x14ac:dyDescent="0.35">
      <c r="Y686" s="155"/>
      <c r="Z686" s="74">
        <f>(Cálculos!C687-0.44)/(MAX(Cálculos!C:C)+0.12)*100</f>
        <v>93.212074727442058</v>
      </c>
      <c r="AA686" s="156"/>
      <c r="AB686" s="170">
        <f>Cálculos!L364</f>
        <v>0.2480292653882202</v>
      </c>
      <c r="AC686" s="156"/>
      <c r="AD686" s="170">
        <f>Cálculos!AN335</f>
        <v>0.28350404236089655</v>
      </c>
      <c r="AE686" s="156"/>
      <c r="AF686" s="170">
        <f>Cálculos!BP337</f>
        <v>0.29362098490495037</v>
      </c>
      <c r="AG686" s="156"/>
      <c r="AH686" s="170">
        <f>Cálculos!N666</f>
        <v>0</v>
      </c>
      <c r="AI686" s="156"/>
      <c r="AJ686" s="170">
        <f>Cálculos!AP687</f>
        <v>0</v>
      </c>
      <c r="AK686" s="156"/>
      <c r="AL686" s="170">
        <f>Cálculos!BR687</f>
        <v>0</v>
      </c>
      <c r="AM686" s="154"/>
      <c r="BA686" s="155"/>
      <c r="BB686" s="74">
        <v>681</v>
      </c>
      <c r="BC686" s="178">
        <f>ABS(Cálculos!L687-Cálculos!L686)</f>
        <v>1.9824682810939409E-3</v>
      </c>
      <c r="BD686" s="178">
        <f>ABS(Cálculos!AN687-Cálculos!AN686)</f>
        <v>2.0167958956005538E-3</v>
      </c>
      <c r="BE686" s="178">
        <f>ABS(Cálculos!BP687-Cálculos!BP686)</f>
        <v>2.3396511988005853E-3</v>
      </c>
      <c r="BF686" s="154"/>
    </row>
    <row r="687" spans="25:58" x14ac:dyDescent="0.35">
      <c r="Y687" s="155"/>
      <c r="Z687" s="74">
        <f>(Cálculos!C688-0.44)/(MAX(Cálculos!C:C)+0.12)*100</f>
        <v>93.349038514216829</v>
      </c>
      <c r="AA687" s="156"/>
      <c r="AB687" s="170">
        <f>Cálculos!L707</f>
        <v>0.24771918830107945</v>
      </c>
      <c r="AC687" s="156"/>
      <c r="AD687" s="170">
        <f>Cálculos!AN364</f>
        <v>0.2834331799964937</v>
      </c>
      <c r="AE687" s="156"/>
      <c r="AF687" s="170">
        <f>Cálculos!BP711</f>
        <v>0.2929348168622079</v>
      </c>
      <c r="AG687" s="156"/>
      <c r="AH687" s="170">
        <f>Cálculos!N668</f>
        <v>0</v>
      </c>
      <c r="AI687" s="156"/>
      <c r="AJ687" s="170">
        <f>Cálculos!AP688</f>
        <v>0</v>
      </c>
      <c r="AK687" s="156"/>
      <c r="AL687" s="170">
        <f>Cálculos!BR688</f>
        <v>0</v>
      </c>
      <c r="AM687" s="154"/>
      <c r="BA687" s="155"/>
      <c r="BB687" s="74">
        <v>682</v>
      </c>
      <c r="BC687" s="178">
        <f>ABS(Cálculos!L688-Cálculos!L687)</f>
        <v>1.9661647059484588E-3</v>
      </c>
      <c r="BD687" s="178">
        <f>ABS(Cálculos!AN688-Cálculos!AN687)</f>
        <v>2.0011669183422898E-3</v>
      </c>
      <c r="BE687" s="178">
        <f>ABS(Cálculos!BP688-Cálculos!BP687)</f>
        <v>2.3252138855273108E-3</v>
      </c>
      <c r="BF687" s="154"/>
    </row>
    <row r="688" spans="25:58" x14ac:dyDescent="0.35">
      <c r="Y688" s="155"/>
      <c r="Z688" s="74">
        <f>(Cálculos!C689-0.44)/(MAX(Cálculos!C:C)+0.12)*100</f>
        <v>93.486002300991615</v>
      </c>
      <c r="AA688" s="156"/>
      <c r="AB688" s="170">
        <f>Cálculos!L335</f>
        <v>0.24679753265530438</v>
      </c>
      <c r="AC688" s="156"/>
      <c r="AD688" s="170">
        <f>Cálculos!AN710</f>
        <v>0.28327371373937565</v>
      </c>
      <c r="AE688" s="156"/>
      <c r="AF688" s="170">
        <f>Cálculos!BP338</f>
        <v>0.29160746832431111</v>
      </c>
      <c r="AG688" s="156"/>
      <c r="AH688" s="170">
        <f>Cálculos!N670</f>
        <v>0</v>
      </c>
      <c r="AI688" s="156"/>
      <c r="AJ688" s="170">
        <f>Cálculos!AP689</f>
        <v>0</v>
      </c>
      <c r="AK688" s="156"/>
      <c r="AL688" s="170">
        <f>Cálculos!BR689</f>
        <v>0</v>
      </c>
      <c r="AM688" s="154"/>
      <c r="BA688" s="155"/>
      <c r="BB688" s="74">
        <v>683</v>
      </c>
      <c r="BC688" s="178">
        <f>ABS(Cálculos!L689-Cálculos!L688)</f>
        <v>1.9520974090300736E-3</v>
      </c>
      <c r="BD688" s="178">
        <f>ABS(Cálculos!AN689-Cálculos!AN688)</f>
        <v>1.9877344411459719E-3</v>
      </c>
      <c r="BE688" s="178">
        <f>ABS(Cálculos!BP689-Cálculos!BP688)</f>
        <v>2.312783549564934E-3</v>
      </c>
      <c r="BF688" s="154"/>
    </row>
    <row r="689" spans="25:58" x14ac:dyDescent="0.35">
      <c r="Y689" s="155"/>
      <c r="Z689" s="74">
        <f>(Cálculos!C690-0.44)/(MAX(Cálculos!C:C)+0.12)*100</f>
        <v>93.622966087766386</v>
      </c>
      <c r="AA689" s="156"/>
      <c r="AB689" s="170">
        <f>Cálculos!L708</f>
        <v>0.24600806686925072</v>
      </c>
      <c r="AC689" s="156"/>
      <c r="AD689" s="170">
        <f>Cálculos!AN336</f>
        <v>0.28178596242614634</v>
      </c>
      <c r="AE689" s="156"/>
      <c r="AF689" s="170">
        <f>Cálculos!BP712</f>
        <v>0.29091136827807174</v>
      </c>
      <c r="AG689" s="156"/>
      <c r="AH689" s="170">
        <f>Cálculos!N671</f>
        <v>0</v>
      </c>
      <c r="AI689" s="156"/>
      <c r="AJ689" s="170">
        <f>Cálculos!AP690</f>
        <v>0</v>
      </c>
      <c r="AK689" s="156"/>
      <c r="AL689" s="170">
        <f>Cálculos!BR690</f>
        <v>0</v>
      </c>
      <c r="AM689" s="154"/>
      <c r="BA689" s="155"/>
      <c r="BB689" s="74">
        <v>684</v>
      </c>
      <c r="BC689" s="178">
        <f>ABS(Cálculos!L690-Cálculos!L689)</f>
        <v>1.9385227771996361E-3</v>
      </c>
      <c r="BD689" s="178">
        <f>ABS(Cálculos!AN690-Cálculos!AN689)</f>
        <v>1.9747828465663808E-3</v>
      </c>
      <c r="BE689" s="178">
        <f>ABS(Cálculos!BP690-Cálculos!BP689)</f>
        <v>2.3007308993964193E-3</v>
      </c>
      <c r="BF689" s="154"/>
    </row>
    <row r="690" spans="25:58" x14ac:dyDescent="0.35">
      <c r="Y690" s="155"/>
      <c r="Z690" s="74">
        <f>(Cálculos!C691-0.44)/(MAX(Cálculos!C:C)+0.12)*100</f>
        <v>93.759929874541157</v>
      </c>
      <c r="AA690" s="156"/>
      <c r="AB690" s="170">
        <f>Cálculos!L369</f>
        <v>0.24554634558729166</v>
      </c>
      <c r="AC690" s="156"/>
      <c r="AD690" s="170">
        <f>Cálculos!AN711</f>
        <v>0.28154991805574159</v>
      </c>
      <c r="AE690" s="156"/>
      <c r="AF690" s="170">
        <f>Cálculos!BP370</f>
        <v>0.29067248162897741</v>
      </c>
      <c r="AG690" s="156"/>
      <c r="AH690" s="170">
        <f>Cálculos!N672</f>
        <v>0</v>
      </c>
      <c r="AI690" s="156"/>
      <c r="AJ690" s="170">
        <f>Cálculos!AP691</f>
        <v>0</v>
      </c>
      <c r="AK690" s="156"/>
      <c r="AL690" s="170">
        <f>Cálculos!BR691</f>
        <v>0</v>
      </c>
      <c r="AM690" s="154"/>
      <c r="BA690" s="155"/>
      <c r="BB690" s="74">
        <v>685</v>
      </c>
      <c r="BC690" s="178">
        <f>ABS(Cálculos!L691-Cálculos!L690)</f>
        <v>1.9251155663354558E-3</v>
      </c>
      <c r="BD690" s="178">
        <f>ABS(Cálculos!AN691-Cálculos!AN690)</f>
        <v>1.9619955960092361E-3</v>
      </c>
      <c r="BE690" s="178">
        <f>ABS(Cálculos!BP691-Cálculos!BP690)</f>
        <v>2.2887664868754265E-3</v>
      </c>
      <c r="BF690" s="154"/>
    </row>
    <row r="691" spans="25:58" x14ac:dyDescent="0.35">
      <c r="Y691" s="155"/>
      <c r="Z691" s="74">
        <f>(Cálculos!C692-0.44)/(MAX(Cálculos!C:C)+0.12)*100</f>
        <v>93.896893661315943</v>
      </c>
      <c r="AA691" s="156"/>
      <c r="AB691" s="170">
        <f>Cálculos!L336</f>
        <v>0.24509170861471963</v>
      </c>
      <c r="AC691" s="156"/>
      <c r="AD691" s="170">
        <f>Cálculos!AN369</f>
        <v>0.28071885579322403</v>
      </c>
      <c r="AE691" s="156"/>
      <c r="AF691" s="170">
        <f>Cálculos!BP339</f>
        <v>0.28960447916355631</v>
      </c>
      <c r="AG691" s="156"/>
      <c r="AH691" s="170">
        <f>Cálculos!N673</f>
        <v>0</v>
      </c>
      <c r="AI691" s="156"/>
      <c r="AJ691" s="170">
        <f>Cálculos!AP692</f>
        <v>0</v>
      </c>
      <c r="AK691" s="156"/>
      <c r="AL691" s="170">
        <f>Cálculos!BR692</f>
        <v>0</v>
      </c>
      <c r="AM691" s="154"/>
      <c r="BA691" s="155"/>
      <c r="BB691" s="74">
        <v>686</v>
      </c>
      <c r="BC691" s="178">
        <f>ABS(Cálculos!L692-Cálculos!L691)</f>
        <v>1.9118146826503923E-3</v>
      </c>
      <c r="BD691" s="178">
        <f>ABS(Cálculos!AN692-Cálculos!AN691)</f>
        <v>1.94930842835217E-3</v>
      </c>
      <c r="BE691" s="178">
        <f>ABS(Cálculos!BP692-Cálculos!BP691)</f>
        <v>2.2768185970080124E-3</v>
      </c>
      <c r="BF691" s="154"/>
    </row>
    <row r="692" spans="25:58" x14ac:dyDescent="0.35">
      <c r="Y692" s="155"/>
      <c r="Z692" s="74">
        <f>(Cálculos!C693-0.44)/(MAX(Cálculos!C:C)+0.12)*100</f>
        <v>94.033857448090714</v>
      </c>
      <c r="AA692" s="156"/>
      <c r="AB692" s="170">
        <f>Cálculos!L709</f>
        <v>0.24430876502327867</v>
      </c>
      <c r="AC692" s="156"/>
      <c r="AD692" s="170">
        <f>Cálculos!AN337</f>
        <v>0.28007975085503994</v>
      </c>
      <c r="AE692" s="156"/>
      <c r="AF692" s="170">
        <f>Cálculos!BP713</f>
        <v>0.28890189667427102</v>
      </c>
      <c r="AG692" s="156"/>
      <c r="AH692" s="170">
        <f>Cálculos!N674</f>
        <v>0</v>
      </c>
      <c r="AI692" s="156"/>
      <c r="AJ692" s="170">
        <f>Cálculos!AP693</f>
        <v>0</v>
      </c>
      <c r="AK692" s="156"/>
      <c r="AL692" s="170">
        <f>Cálculos!BR693</f>
        <v>0</v>
      </c>
      <c r="AM692" s="154"/>
      <c r="BA692" s="155"/>
      <c r="BB692" s="74">
        <v>687</v>
      </c>
      <c r="BC692" s="178">
        <f>ABS(Cálculos!L693-Cálculos!L692)</f>
        <v>1.898608229398413E-3</v>
      </c>
      <c r="BD692" s="178">
        <f>ABS(Cálculos!AN693-Cálculos!AN692)</f>
        <v>1.9367081386153506E-3</v>
      </c>
      <c r="BE692" s="178">
        <f>ABS(Cálculos!BP693-Cálculos!BP692)</f>
        <v>2.2648732123507487E-3</v>
      </c>
      <c r="BF692" s="154"/>
    </row>
    <row r="693" spans="25:58" x14ac:dyDescent="0.35">
      <c r="Y693" s="155"/>
      <c r="Z693" s="74">
        <f>(Cálculos!C694-0.44)/(MAX(Cálculos!C:C)+0.12)*100</f>
        <v>94.1708212348655</v>
      </c>
      <c r="AA693" s="156"/>
      <c r="AB693" s="170">
        <f>Cálculos!L337</f>
        <v>0.2433985374442465</v>
      </c>
      <c r="AC693" s="156"/>
      <c r="AD693" s="170">
        <f>Cálculos!AN712</f>
        <v>0.27983720337370382</v>
      </c>
      <c r="AE693" s="156"/>
      <c r="AF693" s="170">
        <f>Cálculos!BP364</f>
        <v>0.28873671683397384</v>
      </c>
      <c r="AG693" s="156"/>
      <c r="AH693" s="170">
        <f>Cálculos!N675</f>
        <v>0</v>
      </c>
      <c r="AI693" s="156"/>
      <c r="AJ693" s="170">
        <f>Cálculos!AP694</f>
        <v>0</v>
      </c>
      <c r="AK693" s="156"/>
      <c r="AL693" s="170">
        <f>Cálculos!BR694</f>
        <v>0</v>
      </c>
      <c r="AM693" s="154"/>
      <c r="BA693" s="155"/>
      <c r="BB693" s="74">
        <v>688</v>
      </c>
      <c r="BC693" s="178">
        <f>ABS(Cálculos!L694-Cálculos!L693)</f>
        <v>1.8854934755174191E-3</v>
      </c>
      <c r="BD693" s="178">
        <f>ABS(Cálculos!AN694-Cálculos!AN693)</f>
        <v>1.9241925810659644E-3</v>
      </c>
      <c r="BE693" s="178">
        <f>ABS(Cálculos!BP694-Cálculos!BP693)</f>
        <v>2.2529330494379107E-3</v>
      </c>
      <c r="BF693" s="154"/>
    </row>
    <row r="694" spans="25:58" x14ac:dyDescent="0.35">
      <c r="Y694" s="155"/>
      <c r="Z694" s="74">
        <f>(Cálculos!C695-0.44)/(MAX(Cálculos!C:C)+0.12)*100</f>
        <v>94.307785021640271</v>
      </c>
      <c r="AA694" s="156"/>
      <c r="AB694" s="170">
        <f>Cálculos!L710</f>
        <v>0.24262120111382027</v>
      </c>
      <c r="AC694" s="156"/>
      <c r="AD694" s="170">
        <f>Cálculos!AN730</f>
        <v>0.2787492229428461</v>
      </c>
      <c r="AE694" s="156"/>
      <c r="AF694" s="170">
        <f>Cálculos!BP372</f>
        <v>0.2878444915852772</v>
      </c>
      <c r="AG694" s="156"/>
      <c r="AH694" s="170">
        <f>Cálculos!N676</f>
        <v>0</v>
      </c>
      <c r="AI694" s="156"/>
      <c r="AJ694" s="170">
        <f>Cálculos!AP695</f>
        <v>0</v>
      </c>
      <c r="AK694" s="156"/>
      <c r="AL694" s="170">
        <f>Cálculos!BR695</f>
        <v>0</v>
      </c>
      <c r="AM694" s="154"/>
      <c r="BA694" s="155"/>
      <c r="BB694" s="74">
        <v>689</v>
      </c>
      <c r="BC694" s="178">
        <f>ABS(Cálculos!L695-Cálculos!L694)</f>
        <v>1.872469400456156E-3</v>
      </c>
      <c r="BD694" s="178">
        <f>ABS(Cálculos!AN695-Cálculos!AN694)</f>
        <v>1.9117703017009213E-3</v>
      </c>
      <c r="BE694" s="178">
        <f>ABS(Cálculos!BP695-Cálculos!BP694)</f>
        <v>2.241032272907284E-3</v>
      </c>
      <c r="BF694" s="154"/>
    </row>
    <row r="695" spans="25:58" x14ac:dyDescent="0.35">
      <c r="Y695" s="155"/>
      <c r="Z695" s="74">
        <f>(Cálculos!C696-0.44)/(MAX(Cálculos!C:C)+0.12)*100</f>
        <v>94.444748808415042</v>
      </c>
      <c r="AA695" s="156"/>
      <c r="AB695" s="170">
        <f>Cálculos!L338</f>
        <v>0.24171722386197975</v>
      </c>
      <c r="AC695" s="156"/>
      <c r="AD695" s="170">
        <f>Cálculos!AN338</f>
        <v>0.27838463564810179</v>
      </c>
      <c r="AE695" s="156"/>
      <c r="AF695" s="170">
        <f>Cálculos!BP340</f>
        <v>0.28761179897157613</v>
      </c>
      <c r="AG695" s="156"/>
      <c r="AH695" s="170">
        <f>Cálculos!N677</f>
        <v>0</v>
      </c>
      <c r="AI695" s="156"/>
      <c r="AJ695" s="170">
        <f>Cálculos!AP696</f>
        <v>0</v>
      </c>
      <c r="AK695" s="156"/>
      <c r="AL695" s="170">
        <f>Cálculos!BR696</f>
        <v>0</v>
      </c>
      <c r="AM695" s="154"/>
      <c r="BA695" s="155"/>
      <c r="BB695" s="74">
        <v>690</v>
      </c>
      <c r="BC695" s="178">
        <f>ABS(Cálculos!L696-Cálculos!L695)</f>
        <v>7.5815166522119615E-4</v>
      </c>
      <c r="BD695" s="178">
        <f>ABS(Cálculos!AN696-Cálculos!AN695)</f>
        <v>8.137764672975778E-4</v>
      </c>
      <c r="BE695" s="178">
        <f>ABS(Cálculos!BP696-Cálculos!BP695)</f>
        <v>1.1906790481145957E-3</v>
      </c>
      <c r="BF695" s="154"/>
    </row>
    <row r="696" spans="25:58" x14ac:dyDescent="0.35">
      <c r="Y696" s="155"/>
      <c r="Z696" s="74">
        <f>(Cálculos!C697-0.44)/(MAX(Cálculos!C:C)+0.12)*100</f>
        <v>94.581712595189828</v>
      </c>
      <c r="AA696" s="156"/>
      <c r="AB696" s="170">
        <f>Cálculos!L711</f>
        <v>0.24094529406000106</v>
      </c>
      <c r="AC696" s="156"/>
      <c r="AD696" s="170">
        <f>Cálculos!AN713</f>
        <v>0.27813548268873411</v>
      </c>
      <c r="AE696" s="156"/>
      <c r="AF696" s="170">
        <f>Cálculos!BP714</f>
        <v>0.28690630550474422</v>
      </c>
      <c r="AG696" s="156"/>
      <c r="AH696" s="170">
        <f>Cálculos!N678</f>
        <v>0</v>
      </c>
      <c r="AI696" s="156"/>
      <c r="AJ696" s="170">
        <f>Cálculos!AP697</f>
        <v>0</v>
      </c>
      <c r="AK696" s="156"/>
      <c r="AL696" s="170">
        <f>Cálculos!BR697</f>
        <v>0</v>
      </c>
      <c r="AM696" s="154"/>
      <c r="BA696" s="155"/>
      <c r="BB696" s="74">
        <v>691</v>
      </c>
      <c r="BC696" s="178">
        <f>ABS(Cálculos!L697-Cálculos!L696)</f>
        <v>2.7429605429101223E-3</v>
      </c>
      <c r="BD696" s="178">
        <f>ABS(Cálculos!AN697-Cálculos!AN696)</f>
        <v>2.7705376380007252E-3</v>
      </c>
      <c r="BE696" s="178">
        <f>ABS(Cálculos!BP697-Cálculos!BP696)</f>
        <v>3.0532931260752738E-3</v>
      </c>
      <c r="BF696" s="154"/>
    </row>
    <row r="697" spans="25:58" x14ac:dyDescent="0.35">
      <c r="Y697" s="155"/>
      <c r="Z697" s="74">
        <f>(Cálculos!C698-0.44)/(MAX(Cálculos!C:C)+0.12)*100</f>
        <v>94.718676381964599</v>
      </c>
      <c r="AA697" s="156"/>
      <c r="AB697" s="170">
        <f>Cálculos!L339</f>
        <v>0.24004755413076795</v>
      </c>
      <c r="AC697" s="156"/>
      <c r="AD697" s="170">
        <f>Cálculos!AN339</f>
        <v>0.2767004169603744</v>
      </c>
      <c r="AE697" s="156"/>
      <c r="AF697" s="170">
        <f>Cálculos!BP341</f>
        <v>0.28562895256914894</v>
      </c>
      <c r="AG697" s="156"/>
      <c r="AH697" s="170">
        <f>Cálculos!N679</f>
        <v>0</v>
      </c>
      <c r="AI697" s="156"/>
      <c r="AJ697" s="170">
        <f>Cálculos!AP698</f>
        <v>0</v>
      </c>
      <c r="AK697" s="156"/>
      <c r="AL697" s="170">
        <f>Cálculos!BR698</f>
        <v>0</v>
      </c>
      <c r="AM697" s="154"/>
      <c r="BA697" s="155"/>
      <c r="BB697" s="74">
        <v>692</v>
      </c>
      <c r="BC697" s="178">
        <f>ABS(Cálculos!L698-Cálculos!L697)</f>
        <v>2.0008493164003771E-3</v>
      </c>
      <c r="BD697" s="178">
        <f>ABS(Cálculos!AN698-Cálculos!AN697)</f>
        <v>2.0394232419331249E-3</v>
      </c>
      <c r="BE697" s="178">
        <f>ABS(Cálculos!BP698-Cálculos!BP697)</f>
        <v>2.3539625885693471E-3</v>
      </c>
      <c r="BF697" s="154"/>
    </row>
    <row r="698" spans="25:58" x14ac:dyDescent="0.35">
      <c r="Y698" s="155"/>
      <c r="Z698" s="74">
        <f>(Cálculos!C699-0.44)/(MAX(Cálculos!C:C)+0.12)*100</f>
        <v>94.85564016873937</v>
      </c>
      <c r="AA698" s="156"/>
      <c r="AB698" s="170">
        <f>Cálculos!L730</f>
        <v>0.23955351764029648</v>
      </c>
      <c r="AC698" s="156"/>
      <c r="AD698" s="170">
        <f>Cálculos!AN714</f>
        <v>0.27644467651234989</v>
      </c>
      <c r="AE698" s="156"/>
      <c r="AF698" s="170">
        <f>Cálculos!BP369</f>
        <v>0.28537241198808655</v>
      </c>
      <c r="AG698" s="156"/>
      <c r="AH698" s="170">
        <f>Cálculos!N680</f>
        <v>0</v>
      </c>
      <c r="AI698" s="156"/>
      <c r="AJ698" s="170">
        <f>Cálculos!AP699</f>
        <v>0</v>
      </c>
      <c r="AK698" s="156"/>
      <c r="AL698" s="170">
        <f>Cálculos!BR699</f>
        <v>0</v>
      </c>
      <c r="AM698" s="154"/>
      <c r="BA698" s="155"/>
      <c r="BB698" s="74">
        <v>693</v>
      </c>
      <c r="BC698" s="178">
        <f>ABS(Cálculos!L699-Cálculos!L698)</f>
        <v>1.8523516132434303E-3</v>
      </c>
      <c r="BD698" s="178">
        <f>ABS(Cálculos!AN699-Cálculos!AN698)</f>
        <v>1.8934281610272219E-3</v>
      </c>
      <c r="BE698" s="178">
        <f>ABS(Cálculos!BP699-Cálculos!BP698)</f>
        <v>2.2142287878803013E-3</v>
      </c>
      <c r="BF698" s="154"/>
    </row>
    <row r="699" spans="25:58" x14ac:dyDescent="0.35">
      <c r="Y699" s="155"/>
      <c r="Z699" s="74">
        <f>(Cálculos!C700-0.44)/(MAX(Cálculos!C:C)+0.12)*100</f>
        <v>94.992603955514156</v>
      </c>
      <c r="AA699" s="156"/>
      <c r="AB699" s="170">
        <f>Cálculos!L712</f>
        <v>0.23928096334184698</v>
      </c>
      <c r="AC699" s="156"/>
      <c r="AD699" s="170">
        <f>Cálculos!AN340</f>
        <v>0.27502699709979095</v>
      </c>
      <c r="AE699" s="156"/>
      <c r="AF699" s="170">
        <f>Cálculos!BP730</f>
        <v>0.28531945302092582</v>
      </c>
      <c r="AG699" s="156"/>
      <c r="AH699" s="170">
        <f>Cálculos!N681</f>
        <v>0</v>
      </c>
      <c r="AI699" s="156"/>
      <c r="AJ699" s="170">
        <f>Cálculos!AP700</f>
        <v>0</v>
      </c>
      <c r="AK699" s="156"/>
      <c r="AL699" s="170">
        <f>Cálculos!BR700</f>
        <v>0</v>
      </c>
      <c r="AM699" s="154"/>
      <c r="BA699" s="155"/>
      <c r="BB699" s="74">
        <v>694</v>
      </c>
      <c r="BC699" s="178">
        <f>ABS(Cálculos!L700-Cálculos!L699)</f>
        <v>1.8144752562282429E-3</v>
      </c>
      <c r="BD699" s="178">
        <f>ABS(Cálculos!AN700-Cálculos!AN699)</f>
        <v>1.8564742332348172E-3</v>
      </c>
      <c r="BE699" s="178">
        <f>ABS(Cálculos!BP700-Cálculos!BP699)</f>
        <v>2.1787504855527162E-3</v>
      </c>
      <c r="BF699" s="154"/>
    </row>
    <row r="700" spans="25:58" x14ac:dyDescent="0.35">
      <c r="Y700" s="155"/>
      <c r="Z700" s="74">
        <f>(Cálculos!C701-0.44)/(MAX(Cálculos!C:C)+0.12)*100</f>
        <v>95.129567742288941</v>
      </c>
      <c r="AA700" s="156"/>
      <c r="AB700" s="170">
        <f>Cálculos!L340</f>
        <v>0.23838942326944909</v>
      </c>
      <c r="AC700" s="156"/>
      <c r="AD700" s="170">
        <f>Cálculos!AN715</f>
        <v>0.27476470642889089</v>
      </c>
      <c r="AE700" s="156"/>
      <c r="AF700" s="170">
        <f>Cálculos!BP715</f>
        <v>0.28492449889032689</v>
      </c>
      <c r="AG700" s="156"/>
      <c r="AH700" s="170">
        <f>Cálculos!N682</f>
        <v>0</v>
      </c>
      <c r="AI700" s="156"/>
      <c r="AJ700" s="170">
        <f>Cálculos!AP701</f>
        <v>0</v>
      </c>
      <c r="AK700" s="156"/>
      <c r="AL700" s="170">
        <f>Cálculos!BR701</f>
        <v>0</v>
      </c>
      <c r="AM700" s="154"/>
      <c r="BA700" s="155"/>
      <c r="BB700" s="74">
        <v>695</v>
      </c>
      <c r="BC700" s="178">
        <f>ABS(Cálculos!L701-Cálculos!L700)</f>
        <v>1.7972708148598637E-3</v>
      </c>
      <c r="BD700" s="178">
        <f>ABS(Cálculos!AN701-Cálculos!AN700)</f>
        <v>1.839895994603491E-3</v>
      </c>
      <c r="BE700" s="178">
        <f>ABS(Cálculos!BP701-Cálculos!BP700)</f>
        <v>2.1627235097109176E-3</v>
      </c>
      <c r="BF700" s="154"/>
    </row>
    <row r="701" spans="25:58" x14ac:dyDescent="0.35">
      <c r="Y701" s="155"/>
      <c r="Z701" s="74">
        <f>(Cálculos!C702-0.44)/(MAX(Cálculos!C:C)+0.12)*100</f>
        <v>95.266531529063698</v>
      </c>
      <c r="AA701" s="156"/>
      <c r="AB701" s="170">
        <f>Cálculos!L713</f>
        <v>0.23762812899573085</v>
      </c>
      <c r="AC701" s="156"/>
      <c r="AD701" s="170">
        <f>Cálculos!AN341</f>
        <v>0.27336430419413216</v>
      </c>
      <c r="AE701" s="156"/>
      <c r="AF701" s="170">
        <f>Cálculos!BP342</f>
        <v>0.28365596923391528</v>
      </c>
      <c r="AG701" s="156"/>
      <c r="AH701" s="170">
        <f>Cálculos!N683</f>
        <v>0</v>
      </c>
      <c r="AI701" s="156"/>
      <c r="AJ701" s="170">
        <f>Cálculos!AP702</f>
        <v>0</v>
      </c>
      <c r="AK701" s="156"/>
      <c r="AL701" s="170">
        <f>Cálculos!BR702</f>
        <v>0</v>
      </c>
      <c r="AM701" s="154"/>
      <c r="BA701" s="155"/>
      <c r="BB701" s="74">
        <v>696</v>
      </c>
      <c r="BC701" s="178">
        <f>ABS(Cálculos!L702-Cálculos!L701)</f>
        <v>1.7839862757376701E-3</v>
      </c>
      <c r="BD701" s="178">
        <f>ABS(Cálculos!AN702-Cálculos!AN701)</f>
        <v>1.8271861859703864E-3</v>
      </c>
      <c r="BE701" s="178">
        <f>ABS(Cálculos!BP702-Cálculos!BP701)</f>
        <v>2.15038049257682E-3</v>
      </c>
      <c r="BF701" s="154"/>
    </row>
    <row r="702" spans="25:58" x14ac:dyDescent="0.35">
      <c r="Y702" s="155"/>
      <c r="Z702" s="74">
        <f>(Cálculos!C703-0.44)/(MAX(Cálculos!C:C)+0.12)*100</f>
        <v>95.403495315838484</v>
      </c>
      <c r="AA702" s="156"/>
      <c r="AB702" s="170">
        <f>Cálculos!L341</f>
        <v>0.23674274700098902</v>
      </c>
      <c r="AC702" s="156"/>
      <c r="AD702" s="170">
        <f>Cálculos!AN716</f>
        <v>0.27309550183326747</v>
      </c>
      <c r="AE702" s="156"/>
      <c r="AF702" s="170">
        <f>Cálculos!BP716</f>
        <v>0.28295638161414166</v>
      </c>
      <c r="AG702" s="156"/>
      <c r="AH702" s="170">
        <f>Cálculos!N684</f>
        <v>0</v>
      </c>
      <c r="AI702" s="156"/>
      <c r="AJ702" s="170">
        <f>Cálculos!AP703</f>
        <v>0</v>
      </c>
      <c r="AK702" s="156"/>
      <c r="AL702" s="170">
        <f>Cálculos!BR703</f>
        <v>0</v>
      </c>
      <c r="AM702" s="154"/>
      <c r="BA702" s="155"/>
      <c r="BB702" s="74">
        <v>697</v>
      </c>
      <c r="BC702" s="178">
        <f>ABS(Cálculos!L703-Cálculos!L702)</f>
        <v>1.7715013817772296E-3</v>
      </c>
      <c r="BD702" s="178">
        <f>ABS(Cálculos!AN703-Cálculos!AN702)</f>
        <v>1.8152541890979479E-3</v>
      </c>
      <c r="BE702" s="178">
        <f>ABS(Cálculos!BP703-Cálculos!BP702)</f>
        <v>2.1387635161952412E-3</v>
      </c>
      <c r="BF702" s="154"/>
    </row>
    <row r="703" spans="25:58" x14ac:dyDescent="0.35">
      <c r="Y703" s="155"/>
      <c r="Z703" s="74">
        <f>(Cálculos!C704-0.44)/(MAX(Cálculos!C:C)+0.12)*100</f>
        <v>95.540459102613255</v>
      </c>
      <c r="AA703" s="156"/>
      <c r="AB703" s="170">
        <f>Cálculos!L714</f>
        <v>0.23598671161040397</v>
      </c>
      <c r="AC703" s="156"/>
      <c r="AD703" s="170">
        <f>Cálculos!AN342</f>
        <v>0.27171226903019596</v>
      </c>
      <c r="AE703" s="156"/>
      <c r="AF703" s="170">
        <f>Cálculos!BP343</f>
        <v>0.28169661432428938</v>
      </c>
      <c r="AG703" s="156"/>
      <c r="AH703" s="170">
        <f>Cálculos!N685</f>
        <v>0</v>
      </c>
      <c r="AI703" s="156"/>
      <c r="AJ703" s="170">
        <f>Cálculos!AP704</f>
        <v>0</v>
      </c>
      <c r="AK703" s="156"/>
      <c r="AL703" s="170">
        <f>Cálculos!BR704</f>
        <v>0</v>
      </c>
      <c r="AM703" s="154"/>
      <c r="BA703" s="155"/>
      <c r="BB703" s="74">
        <v>698</v>
      </c>
      <c r="BC703" s="178">
        <f>ABS(Cálculos!L704-Cálculos!L703)</f>
        <v>1.7592345580856872E-3</v>
      </c>
      <c r="BD703" s="178">
        <f>ABS(Cálculos!AN704-Cálculos!AN703)</f>
        <v>1.8035278093197493E-3</v>
      </c>
      <c r="BE703" s="178">
        <f>ABS(Cálculos!BP704-Cálculos!BP703)</f>
        <v>2.1273709525319595E-3</v>
      </c>
      <c r="BF703" s="154"/>
    </row>
    <row r="704" spans="25:58" x14ac:dyDescent="0.35">
      <c r="Y704" s="155"/>
      <c r="Z704" s="74">
        <f>(Cálculos!C705-0.44)/(MAX(Cálculos!C:C)+0.12)*100</f>
        <v>95.677422889388041</v>
      </c>
      <c r="AA704" s="156"/>
      <c r="AB704" s="170">
        <f>Cálculos!L342</f>
        <v>0.23510744535123501</v>
      </c>
      <c r="AC704" s="156"/>
      <c r="AD704" s="170">
        <f>Cálculos!AN717</f>
        <v>0.27143697577718273</v>
      </c>
      <c r="AE704" s="156"/>
      <c r="AF704" s="170">
        <f>Cálculos!BP717</f>
        <v>0.28100185911702219</v>
      </c>
      <c r="AG704" s="156"/>
      <c r="AH704" s="170">
        <f>Cálculos!N686</f>
        <v>0</v>
      </c>
      <c r="AI704" s="156"/>
      <c r="AJ704" s="170">
        <f>Cálculos!AP705</f>
        <v>0</v>
      </c>
      <c r="AK704" s="156"/>
      <c r="AL704" s="170">
        <f>Cálculos!BR705</f>
        <v>0</v>
      </c>
      <c r="AM704" s="154"/>
      <c r="BA704" s="155"/>
      <c r="BB704" s="74">
        <v>699</v>
      </c>
      <c r="BC704" s="178">
        <f>ABS(Cálculos!L705-Cálculos!L704)</f>
        <v>1.7470770187423823E-3</v>
      </c>
      <c r="BD704" s="178">
        <f>ABS(Cálculos!AN705-Cálculos!AN704)</f>
        <v>1.7919048538739824E-3</v>
      </c>
      <c r="BE704" s="178">
        <f>ABS(Cálculos!BP705-Cálculos!BP704)</f>
        <v>2.1162028159630863E-3</v>
      </c>
      <c r="BF704" s="154"/>
    </row>
    <row r="705" spans="25:58" x14ac:dyDescent="0.35">
      <c r="Y705" s="155"/>
      <c r="Z705" s="74">
        <f>(Cálculos!C706-0.44)/(MAX(Cálculos!C:C)+0.12)*100</f>
        <v>95.814386676162812</v>
      </c>
      <c r="AA705" s="156"/>
      <c r="AB705" s="170">
        <f>Cálculos!L715</f>
        <v>0.23435663232315607</v>
      </c>
      <c r="AC705" s="156"/>
      <c r="AD705" s="170">
        <f>Cálculos!AN343</f>
        <v>0.270070819085173</v>
      </c>
      <c r="AE705" s="156"/>
      <c r="AF705" s="170">
        <f>Cálculos!BP344</f>
        <v>0.27975079367401445</v>
      </c>
      <c r="AG705" s="156"/>
      <c r="AH705" s="170">
        <f>Cálculos!N687</f>
        <v>0</v>
      </c>
      <c r="AI705" s="156"/>
      <c r="AJ705" s="170">
        <f>Cálculos!AP706</f>
        <v>0</v>
      </c>
      <c r="AK705" s="156"/>
      <c r="AL705" s="170">
        <f>Cálculos!BR706</f>
        <v>0</v>
      </c>
      <c r="AM705" s="154"/>
      <c r="BA705" s="155"/>
      <c r="BB705" s="74">
        <v>700</v>
      </c>
      <c r="BC705" s="178">
        <f>ABS(Cálculos!L706-Cálculos!L705)</f>
        <v>1.7350080298954018E-3</v>
      </c>
      <c r="BD705" s="178">
        <f>ABS(Cálculos!AN706-Cálculos!AN705)</f>
        <v>1.7803594633175601E-3</v>
      </c>
      <c r="BE705" s="178">
        <f>ABS(Cálculos!BP706-Cálculos!BP705)</f>
        <v>2.1055157933211333E-3</v>
      </c>
      <c r="BF705" s="154"/>
    </row>
    <row r="706" spans="25:58" x14ac:dyDescent="0.35">
      <c r="Y706" s="155"/>
      <c r="Z706" s="74">
        <f>(Cálculos!C707-0.44)/(MAX(Cálculos!C:C)+0.12)*100</f>
        <v>95.951350462937597</v>
      </c>
      <c r="AA706" s="156"/>
      <c r="AB706" s="170">
        <f>Cálculos!L343</f>
        <v>0.23348343959137927</v>
      </c>
      <c r="AC706" s="156"/>
      <c r="AD706" s="170">
        <f>Cálculos!AN718</f>
        <v>0.26978906305790834</v>
      </c>
      <c r="AE706" s="156"/>
      <c r="AF706" s="170">
        <f>Cálculos!BP718</f>
        <v>0.27906083749296995</v>
      </c>
      <c r="AG706" s="156"/>
      <c r="AH706" s="170">
        <f>Cálculos!N688</f>
        <v>0</v>
      </c>
      <c r="AI706" s="156"/>
      <c r="AJ706" s="170">
        <f>Cálculos!AP707</f>
        <v>0</v>
      </c>
      <c r="AK706" s="156"/>
      <c r="AL706" s="170">
        <f>Cálculos!BR707</f>
        <v>0</v>
      </c>
      <c r="AM706" s="154"/>
      <c r="BA706" s="155"/>
      <c r="BB706" s="74">
        <v>701</v>
      </c>
      <c r="BC706" s="178">
        <f>ABS(Cálculos!L707-Cálculos!L706)</f>
        <v>1.723023259144113E-3</v>
      </c>
      <c r="BD706" s="178">
        <f>ABS(Cálculos!AN707-Cálculos!AN706)</f>
        <v>1.7688889393110974E-3</v>
      </c>
      <c r="BE706" s="178">
        <f>ABS(Cálculos!BP707-Cálculos!BP706)</f>
        <v>2.0948053867504979E-3</v>
      </c>
      <c r="BF706" s="154"/>
    </row>
    <row r="707" spans="25:58" x14ac:dyDescent="0.35">
      <c r="Y707" s="155"/>
      <c r="Z707" s="74">
        <f>(Cálculos!C708-0.44)/(MAX(Cálculos!C:C)+0.12)*100</f>
        <v>96.088314249712369</v>
      </c>
      <c r="AA707" s="156"/>
      <c r="AB707" s="170">
        <f>Cálculos!L716</f>
        <v>0.23273781281602296</v>
      </c>
      <c r="AC707" s="156"/>
      <c r="AD707" s="170">
        <f>Cálculos!AN344</f>
        <v>0.26843987604894926</v>
      </c>
      <c r="AE707" s="156"/>
      <c r="AF707" s="170">
        <f>Cálculos!BP16</f>
        <v>0.27860594862005844</v>
      </c>
      <c r="AG707" s="156"/>
      <c r="AH707" s="170">
        <f>Cálculos!N689</f>
        <v>0</v>
      </c>
      <c r="AI707" s="156"/>
      <c r="AJ707" s="170">
        <f>Cálculos!AP708</f>
        <v>0</v>
      </c>
      <c r="AK707" s="156"/>
      <c r="AL707" s="170">
        <f>Cálculos!BR708</f>
        <v>0</v>
      </c>
      <c r="AM707" s="154"/>
      <c r="BA707" s="155"/>
      <c r="BB707" s="74">
        <v>702</v>
      </c>
      <c r="BC707" s="178">
        <f>ABS(Cálculos!L708-Cálculos!L707)</f>
        <v>1.7111214318287216E-3</v>
      </c>
      <c r="BD707" s="178">
        <f>ABS(Cálculos!AN708-Cálculos!AN707)</f>
        <v>1.7574965524111974E-3</v>
      </c>
      <c r="BE707" s="178">
        <f>ABS(Cálculos!BP708-Cálculos!BP707)</f>
        <v>2.0803354747659375E-3</v>
      </c>
      <c r="BF707" s="154"/>
    </row>
    <row r="708" spans="25:58" x14ac:dyDescent="0.35">
      <c r="Y708" s="155"/>
      <c r="Z708" s="74">
        <f>(Cálculos!C709-0.44)/(MAX(Cálculos!C:C)+0.12)*100</f>
        <v>96.225278036487154</v>
      </c>
      <c r="AA708" s="156"/>
      <c r="AB708" s="170">
        <f>Cálculos!L344</f>
        <v>0.23187065166547852</v>
      </c>
      <c r="AC708" s="156"/>
      <c r="AD708" s="170">
        <f>Cálculos!AN719</f>
        <v>0.26815169748058365</v>
      </c>
      <c r="AE708" s="156"/>
      <c r="AF708" s="170">
        <f>Cálculos!BP345</f>
        <v>0.27781841378994687</v>
      </c>
      <c r="AG708" s="156"/>
      <c r="AH708" s="170">
        <f>Cálculos!N692</f>
        <v>0</v>
      </c>
      <c r="AI708" s="156"/>
      <c r="AJ708" s="170">
        <f>Cálculos!AP709</f>
        <v>0</v>
      </c>
      <c r="AK708" s="156"/>
      <c r="AL708" s="170">
        <f>Cálculos!BR709</f>
        <v>0</v>
      </c>
      <c r="AM708" s="154"/>
      <c r="BA708" s="155"/>
      <c r="BB708" s="74">
        <v>703</v>
      </c>
      <c r="BC708" s="178">
        <f>ABS(Cálculos!L709-Cálculos!L708)</f>
        <v>1.6993018459720566E-3</v>
      </c>
      <c r="BD708" s="178">
        <f>ABS(Cálculos!AN709-Cálculos!AN708)</f>
        <v>1.7461880511419059E-3</v>
      </c>
      <c r="BE708" s="178">
        <f>ABS(Cálculos!BP709-Cálculos!BP708)</f>
        <v>2.0659655416091494E-3</v>
      </c>
      <c r="BF708" s="154"/>
    </row>
    <row r="709" spans="25:58" x14ac:dyDescent="0.35">
      <c r="Y709" s="155"/>
      <c r="Z709" s="74">
        <f>(Cálculos!C710-0.44)/(MAX(Cálculos!C:C)+0.12)*100</f>
        <v>96.362241823261911</v>
      </c>
      <c r="AA709" s="156"/>
      <c r="AB709" s="170">
        <f>Cálculos!L717</f>
        <v>0.23113017531202198</v>
      </c>
      <c r="AC709" s="156"/>
      <c r="AD709" s="170">
        <f>Cálculos!AN731</f>
        <v>0.26767212544548175</v>
      </c>
      <c r="AE709" s="156"/>
      <c r="AF709" s="170">
        <f>Cálculos!BP719</f>
        <v>0.2771332234846427</v>
      </c>
      <c r="AG709" s="156"/>
      <c r="AH709" s="170">
        <f>Cálculos!N693</f>
        <v>0</v>
      </c>
      <c r="AI709" s="156"/>
      <c r="AJ709" s="170">
        <f>Cálculos!AP710</f>
        <v>0</v>
      </c>
      <c r="AK709" s="156"/>
      <c r="AL709" s="170">
        <f>Cálculos!BR710</f>
        <v>0</v>
      </c>
      <c r="AM709" s="154"/>
      <c r="BA709" s="155"/>
      <c r="BB709" s="74">
        <v>704</v>
      </c>
      <c r="BC709" s="178">
        <f>ABS(Cálculos!L710-Cálculos!L709)</f>
        <v>1.6875639094584005E-3</v>
      </c>
      <c r="BD709" s="178">
        <f>ABS(Cálculos!AN710-Cálculos!AN709)</f>
        <v>1.7349475211520526E-3</v>
      </c>
      <c r="BE709" s="178">
        <f>ABS(Cálculos!BP710-Cálculos!BP709)</f>
        <v>2.0516948740167962E-3</v>
      </c>
      <c r="BF709" s="154"/>
    </row>
    <row r="710" spans="25:58" x14ac:dyDescent="0.35">
      <c r="Y710" s="155"/>
      <c r="Z710" s="74">
        <f>(Cálculos!C711-0.44)/(MAX(Cálculos!C:C)+0.12)*100</f>
        <v>96.499205610036697</v>
      </c>
      <c r="AA710" s="156"/>
      <c r="AB710" s="170">
        <f>Cálculos!L345</f>
        <v>0.23026900408079379</v>
      </c>
      <c r="AC710" s="156"/>
      <c r="AD710" s="170">
        <f>Cálculos!AN345</f>
        <v>0.26681937748724893</v>
      </c>
      <c r="AE710" s="156"/>
      <c r="AF710" s="170">
        <f>Cálculos!BP346</f>
        <v>0.27589938182896667</v>
      </c>
      <c r="AG710" s="156"/>
      <c r="AH710" s="170">
        <f>Cálculos!N697</f>
        <v>0</v>
      </c>
      <c r="AI710" s="156"/>
      <c r="AJ710" s="170">
        <f>Cálculos!AP711</f>
        <v>0</v>
      </c>
      <c r="AK710" s="156"/>
      <c r="AL710" s="170">
        <f>Cálculos!BR711</f>
        <v>0</v>
      </c>
      <c r="AM710" s="154"/>
      <c r="BA710" s="155"/>
      <c r="BB710" s="74">
        <v>705</v>
      </c>
      <c r="BC710" s="178">
        <f>ABS(Cálculos!L711-Cálculos!L710)</f>
        <v>1.6759070538192034E-3</v>
      </c>
      <c r="BD710" s="178">
        <f>ABS(Cálculos!AN711-Cálculos!AN710)</f>
        <v>1.7237956836340662E-3</v>
      </c>
      <c r="BE710" s="178">
        <f>ABS(Cálculos!BP711-Cálculos!BP710)</f>
        <v>2.037522782091794E-3</v>
      </c>
      <c r="BF710" s="154"/>
    </row>
    <row r="711" spans="25:58" x14ac:dyDescent="0.35">
      <c r="Y711" s="155"/>
      <c r="Z711" s="74">
        <f>(Cálculos!C712-0.44)/(MAX(Cálculos!C:C)+0.12)*100</f>
        <v>96.636169396811482</v>
      </c>
      <c r="AA711" s="156"/>
      <c r="AB711" s="170">
        <f>Cálculos!L718</f>
        <v>0.22953364257141554</v>
      </c>
      <c r="AC711" s="156"/>
      <c r="AD711" s="170">
        <f>Cálculos!AN346</f>
        <v>0.26520924020635694</v>
      </c>
      <c r="AE711" s="156"/>
      <c r="AF711" s="170">
        <f>Cálculos!BP731</f>
        <v>0.27454143388070962</v>
      </c>
      <c r="AG711" s="156"/>
      <c r="AH711" s="170">
        <f>Cálculos!N698</f>
        <v>0</v>
      </c>
      <c r="AI711" s="156"/>
      <c r="AJ711" s="170">
        <f>Cálculos!AP712</f>
        <v>0</v>
      </c>
      <c r="AK711" s="156"/>
      <c r="AL711" s="170">
        <f>Cálculos!BR712</f>
        <v>0</v>
      </c>
      <c r="AM711" s="154"/>
      <c r="BA711" s="155"/>
      <c r="BB711" s="74">
        <v>706</v>
      </c>
      <c r="BC711" s="178">
        <f>ABS(Cálculos!L712-Cálculos!L711)</f>
        <v>1.6643307181540834E-3</v>
      </c>
      <c r="BD711" s="178">
        <f>ABS(Cálculos!AN712-Cálculos!AN711)</f>
        <v>1.7127146820377637E-3</v>
      </c>
      <c r="BE711" s="178">
        <f>ABS(Cálculos!BP712-Cálculos!BP711)</f>
        <v>2.0234485841361671E-3</v>
      </c>
      <c r="BF711" s="154"/>
    </row>
    <row r="712" spans="25:58" x14ac:dyDescent="0.35">
      <c r="Y712" s="155"/>
      <c r="Z712" s="74">
        <f>(Cálculos!C713-0.44)/(MAX(Cálculos!C:C)+0.12)*100</f>
        <v>96.773133183586253</v>
      </c>
      <c r="AA712" s="156"/>
      <c r="AB712" s="170">
        <f>Cálculos!L373</f>
        <v>0.22946217830176935</v>
      </c>
      <c r="AC712" s="156"/>
      <c r="AD712" s="170">
        <f>Cálculos!AN373</f>
        <v>0.26464780397633503</v>
      </c>
      <c r="AE712" s="156"/>
      <c r="AF712" s="170">
        <f>Cálculos!BP347</f>
        <v>0.27399360559005481</v>
      </c>
      <c r="AG712" s="156"/>
      <c r="AH712" s="170">
        <f>Cálculos!N699</f>
        <v>0</v>
      </c>
      <c r="AI712" s="156"/>
      <c r="AJ712" s="170">
        <f>Cálculos!AP713</f>
        <v>0</v>
      </c>
      <c r="AK712" s="156"/>
      <c r="AL712" s="170">
        <f>Cálculos!BR713</f>
        <v>0</v>
      </c>
      <c r="AM712" s="154"/>
      <c r="BA712" s="155"/>
      <c r="BB712" s="74">
        <v>707</v>
      </c>
      <c r="BC712" s="178">
        <f>ABS(Cálculos!L713-Cálculos!L712)</f>
        <v>1.6528343461161277E-3</v>
      </c>
      <c r="BD712" s="178">
        <f>ABS(Cálculos!AN713-Cálculos!AN712)</f>
        <v>1.7017206849697097E-3</v>
      </c>
      <c r="BE712" s="178">
        <f>ABS(Cálculos!BP713-Cálculos!BP712)</f>
        <v>2.0094716038007165E-3</v>
      </c>
      <c r="BF712" s="154"/>
    </row>
    <row r="713" spans="25:58" x14ac:dyDescent="0.35">
      <c r="Y713" s="155"/>
      <c r="Z713" s="74">
        <f>(Cálculos!C714-0.44)/(MAX(Cálculos!C:C)+0.12)*100</f>
        <v>96.910096970361025</v>
      </c>
      <c r="AA713" s="156"/>
      <c r="AB713" s="170">
        <f>Cálculos!L365</f>
        <v>0.22880030555525049</v>
      </c>
      <c r="AC713" s="156"/>
      <c r="AD713" s="170">
        <f>Cálculos!AN365</f>
        <v>0.26442489124989355</v>
      </c>
      <c r="AE713" s="156"/>
      <c r="AF713" s="170">
        <f>Cálculos!BP348</f>
        <v>0.27210099350921674</v>
      </c>
      <c r="AG713" s="156"/>
      <c r="AH713" s="170">
        <f>Cálculos!N702</f>
        <v>0</v>
      </c>
      <c r="AI713" s="156"/>
      <c r="AJ713" s="170">
        <f>Cálculos!AP714</f>
        <v>0</v>
      </c>
      <c r="AK713" s="156"/>
      <c r="AL713" s="170">
        <f>Cálculos!BR714</f>
        <v>0</v>
      </c>
      <c r="AM713" s="154"/>
      <c r="BA713" s="155"/>
      <c r="BB713" s="74">
        <v>708</v>
      </c>
      <c r="BC713" s="178">
        <f>ABS(Cálculos!L714-Cálculos!L713)</f>
        <v>1.6414173853268876E-3</v>
      </c>
      <c r="BD713" s="178">
        <f>ABS(Cálculos!AN714-Cálculos!AN713)</f>
        <v>1.6908061763842297E-3</v>
      </c>
      <c r="BE713" s="178">
        <f>ABS(Cálculos!BP714-Cálculos!BP713)</f>
        <v>1.9955911695268003E-3</v>
      </c>
      <c r="BF713" s="154"/>
    </row>
    <row r="714" spans="25:58" x14ac:dyDescent="0.35">
      <c r="Y714" s="155"/>
      <c r="Z714" s="74">
        <f>(Cálculos!C715-0.44)/(MAX(Cálculos!C:C)+0.12)*100</f>
        <v>97.04706075713581</v>
      </c>
      <c r="AA714" s="156"/>
      <c r="AB714" s="170">
        <f>Cálculos!L346</f>
        <v>0.22867841988434284</v>
      </c>
      <c r="AC714" s="156"/>
      <c r="AD714" s="170">
        <f>Cálculos!AN347</f>
        <v>0.26360939883112572</v>
      </c>
      <c r="AE714" s="156"/>
      <c r="AF714" s="170">
        <f>Cálculos!BP365</f>
        <v>0.27038609320567936</v>
      </c>
      <c r="AG714" s="156"/>
      <c r="AH714" s="170">
        <f>Cálculos!N703</f>
        <v>0</v>
      </c>
      <c r="AI714" s="156"/>
      <c r="AJ714" s="170">
        <f>Cálculos!AP715</f>
        <v>0</v>
      </c>
      <c r="AK714" s="156"/>
      <c r="AL714" s="170">
        <f>Cálculos!BR715</f>
        <v>0</v>
      </c>
      <c r="AM714" s="154"/>
      <c r="BA714" s="155"/>
      <c r="BB714" s="74">
        <v>709</v>
      </c>
      <c r="BC714" s="178">
        <f>ABS(Cálculos!L715-Cálculos!L714)</f>
        <v>1.6300792872478986E-3</v>
      </c>
      <c r="BD714" s="178">
        <f>ABS(Cálculos!AN715-Cálculos!AN714)</f>
        <v>1.6799700834589926E-3</v>
      </c>
      <c r="BE714" s="178">
        <f>ABS(Cálculos!BP715-Cálculos!BP714)</f>
        <v>1.9818066144173252E-3</v>
      </c>
      <c r="BF714" s="154"/>
    </row>
    <row r="715" spans="25:58" x14ac:dyDescent="0.35">
      <c r="Y715" s="155"/>
      <c r="Z715" s="74">
        <f>(Cálculos!C716-0.44)/(MAX(Cálculos!C:C)+0.12)*100</f>
        <v>97.184024543910581</v>
      </c>
      <c r="AA715" s="156"/>
      <c r="AB715" s="170">
        <f>Cálculos!L731</f>
        <v>0.22839748906050877</v>
      </c>
      <c r="AC715" s="156"/>
      <c r="AD715" s="170">
        <f>Cálculos!AN15</f>
        <v>0.26351571936378521</v>
      </c>
      <c r="AE715" s="156"/>
      <c r="AF715" s="170">
        <f>Cálculos!BP349</f>
        <v>0.2702214546549645</v>
      </c>
      <c r="AG715" s="156"/>
      <c r="AH715" s="170">
        <f>Cálculos!N704</f>
        <v>0</v>
      </c>
      <c r="AI715" s="156"/>
      <c r="AJ715" s="170">
        <f>Cálculos!AP716</f>
        <v>0</v>
      </c>
      <c r="AK715" s="156"/>
      <c r="AL715" s="170">
        <f>Cálculos!BR716</f>
        <v>0</v>
      </c>
      <c r="AM715" s="154"/>
      <c r="BA715" s="155"/>
      <c r="BB715" s="74">
        <v>710</v>
      </c>
      <c r="BC715" s="178">
        <f>ABS(Cálculos!L716-Cálculos!L715)</f>
        <v>1.6188195071331068E-3</v>
      </c>
      <c r="BD715" s="178">
        <f>ABS(Cálculos!AN716-Cálculos!AN715)</f>
        <v>1.6692045956234192E-3</v>
      </c>
      <c r="BE715" s="178">
        <f>ABS(Cálculos!BP716-Cálculos!BP715)</f>
        <v>1.9681172761852328E-3</v>
      </c>
      <c r="BF715" s="154"/>
    </row>
    <row r="716" spans="25:58" x14ac:dyDescent="0.35">
      <c r="Y716" s="155"/>
      <c r="Z716" s="74">
        <f>(Cálculos!C717-0.44)/(MAX(Cálculos!C:C)+0.12)*100</f>
        <v>97.320988330685353</v>
      </c>
      <c r="AA716" s="156"/>
      <c r="AB716" s="170">
        <f>Cálculos!L719</f>
        <v>0.22794813788799975</v>
      </c>
      <c r="AC716" s="156"/>
      <c r="AD716" s="170">
        <f>Cálculos!AN348</f>
        <v>0.26201977178008079</v>
      </c>
      <c r="AE716" s="156"/>
      <c r="AF716" s="170">
        <f>Cálculos!BP373</f>
        <v>0.26951532648862975</v>
      </c>
      <c r="AG716" s="156"/>
      <c r="AH716" s="170">
        <f>Cálculos!N705</f>
        <v>0</v>
      </c>
      <c r="AI716" s="156"/>
      <c r="AJ716" s="170">
        <f>Cálculos!AP717</f>
        <v>0</v>
      </c>
      <c r="AK716" s="156"/>
      <c r="AL716" s="170">
        <f>Cálculos!BR717</f>
        <v>0</v>
      </c>
      <c r="AM716" s="154"/>
      <c r="BA716" s="155"/>
      <c r="BB716" s="74">
        <v>711</v>
      </c>
      <c r="BC716" s="178">
        <f>ABS(Cálculos!L717-Cálculos!L716)</f>
        <v>1.6076375040009749E-3</v>
      </c>
      <c r="BD716" s="178">
        <f>ABS(Cálculos!AN717-Cálculos!AN716)</f>
        <v>1.6585260560847415E-3</v>
      </c>
      <c r="BE716" s="178">
        <f>ABS(Cálculos!BP717-Cálculos!BP716)</f>
        <v>1.9545224971194708E-3</v>
      </c>
      <c r="BF716" s="154"/>
    </row>
    <row r="717" spans="25:58" x14ac:dyDescent="0.35">
      <c r="Y717" s="155"/>
      <c r="Z717" s="74">
        <f>(Cálculos!C718-0.44)/(MAX(Cálculos!C:C)+0.12)*100</f>
        <v>97.457952117460138</v>
      </c>
      <c r="AA717" s="156"/>
      <c r="AB717" s="170">
        <f>Cálculos!L347</f>
        <v>0.22709882265553039</v>
      </c>
      <c r="AC717" s="156"/>
      <c r="AD717" s="170">
        <f>Cálculos!AN349</f>
        <v>0.26044028495033361</v>
      </c>
      <c r="AE717" s="156"/>
      <c r="AF717" s="170">
        <f>Cálculos!BP350</f>
        <v>0.26835489872392448</v>
      </c>
      <c r="AG717" s="156"/>
      <c r="AH717" s="170">
        <f>Cálculos!N706</f>
        <v>0</v>
      </c>
      <c r="AI717" s="156"/>
      <c r="AJ717" s="170">
        <f>Cálculos!AP718</f>
        <v>0</v>
      </c>
      <c r="AK717" s="156"/>
      <c r="AL717" s="170">
        <f>Cálculos!BR718</f>
        <v>0</v>
      </c>
      <c r="AM717" s="154"/>
      <c r="BA717" s="155"/>
      <c r="BB717" s="74">
        <v>712</v>
      </c>
      <c r="BC717" s="178">
        <f>ABS(Cálculos!L718-Cálculos!L717)</f>
        <v>1.5965327406064489E-3</v>
      </c>
      <c r="BD717" s="178">
        <f>ABS(Cálculos!AN718-Cálculos!AN717)</f>
        <v>1.6479127192743914E-3</v>
      </c>
      <c r="BE717" s="178">
        <f>ABS(Cálculos!BP718-Cálculos!BP717)</f>
        <v>1.9410216240522415E-3</v>
      </c>
      <c r="BF717" s="154"/>
    </row>
    <row r="718" spans="25:58" x14ac:dyDescent="0.35">
      <c r="Y718" s="155"/>
      <c r="Z718" s="74">
        <f>(Cálculos!C719-0.44)/(MAX(Cálculos!C:C)+0.12)*100</f>
        <v>97.594915904234909</v>
      </c>
      <c r="AA718" s="156"/>
      <c r="AB718" s="170">
        <f>Cálculos!L348</f>
        <v>0.2255301365017916</v>
      </c>
      <c r="AC718" s="156"/>
      <c r="AD718" s="170">
        <f>Cálculos!AN350</f>
        <v>0.25887086527461672</v>
      </c>
      <c r="AE718" s="156"/>
      <c r="AF718" s="170">
        <f>Cálculos!BP351</f>
        <v>0.26650123603649523</v>
      </c>
      <c r="AG718" s="156"/>
      <c r="AH718" s="170">
        <f>Cálculos!N707</f>
        <v>0</v>
      </c>
      <c r="AI718" s="156"/>
      <c r="AJ718" s="170">
        <f>Cálculos!AP719</f>
        <v>0</v>
      </c>
      <c r="AK718" s="156"/>
      <c r="AL718" s="170">
        <f>Cálculos!BR719</f>
        <v>0</v>
      </c>
      <c r="AM718" s="154"/>
      <c r="BA718" s="155"/>
      <c r="BB718" s="74">
        <v>713</v>
      </c>
      <c r="BC718" s="178">
        <f>ABS(Cálculos!L719-Cálculos!L718)</f>
        <v>1.5855046834157838E-3</v>
      </c>
      <c r="BD718" s="178">
        <f>ABS(Cálculos!AN719-Cálculos!AN718)</f>
        <v>1.6373655773246898E-3</v>
      </c>
      <c r="BE718" s="178">
        <f>ABS(Cálculos!BP719-Cálculos!BP718)</f>
        <v>1.9276140083272497E-3</v>
      </c>
      <c r="BF718" s="154"/>
    </row>
    <row r="719" spans="25:58" x14ac:dyDescent="0.35">
      <c r="Y719" s="155"/>
      <c r="Z719" s="74">
        <f>(Cálculos!C720-0.44)/(MAX(Cálculos!C:C)+0.12)*100</f>
        <v>97.731879691009695</v>
      </c>
      <c r="AA719" s="156"/>
      <c r="AB719" s="170">
        <f>Cálculos!L349</f>
        <v>0.22397228605481925</v>
      </c>
      <c r="AC719" s="156"/>
      <c r="AD719" s="170">
        <f>Cálculos!AN376</f>
        <v>0.25874103316182206</v>
      </c>
      <c r="AE719" s="156"/>
      <c r="AF719" s="170">
        <f>Cálculos!BP352</f>
        <v>0.26466037753253757</v>
      </c>
      <c r="AG719" s="156"/>
      <c r="AH719" s="170">
        <f>Cálculos!N708</f>
        <v>0</v>
      </c>
      <c r="AI719" s="156"/>
      <c r="AJ719" s="170">
        <f>Cálculos!AP720</f>
        <v>0</v>
      </c>
      <c r="AK719" s="156"/>
      <c r="AL719" s="170">
        <f>Cálculos!BR720</f>
        <v>0</v>
      </c>
      <c r="AM719" s="154"/>
      <c r="BA719" s="155"/>
      <c r="BB719" s="74">
        <v>714</v>
      </c>
      <c r="BC719" s="178">
        <f>ABS(Cálculos!L720-Cálculos!L719)</f>
        <v>0.44978920592971083</v>
      </c>
      <c r="BD719" s="178">
        <f>ABS(Cálculos!AN720-Cálculos!AN719)</f>
        <v>0.10172692007924478</v>
      </c>
      <c r="BE719" s="178">
        <f>ABS(Cálculos!BP720-Cálculos!BP719)</f>
        <v>9.7015779744414721E-2</v>
      </c>
      <c r="BF719" s="154"/>
    </row>
    <row r="720" spans="25:58" x14ac:dyDescent="0.35">
      <c r="Y720" s="155"/>
      <c r="Z720" s="74">
        <f>(Cálculos!C721-0.44)/(MAX(Cálculos!C:C)+0.12)*100</f>
        <v>97.868843477784466</v>
      </c>
      <c r="AA720" s="156"/>
      <c r="AB720" s="170">
        <f>Cálculos!L376</f>
        <v>0.22363566285574266</v>
      </c>
      <c r="AC720" s="156"/>
      <c r="AD720" s="170">
        <f>Cálculos!AN351</f>
        <v>0.25731144745928952</v>
      </c>
      <c r="AE720" s="156"/>
      <c r="AF720" s="170">
        <f>Cálculos!BP376</f>
        <v>0.26350339807920881</v>
      </c>
      <c r="AG720" s="156"/>
      <c r="AH720" s="170">
        <f>Cálculos!N709</f>
        <v>0</v>
      </c>
      <c r="AI720" s="156"/>
      <c r="AJ720" s="170">
        <f>Cálculos!AP721</f>
        <v>0</v>
      </c>
      <c r="AK720" s="156"/>
      <c r="AL720" s="170">
        <f>Cálculos!BR721</f>
        <v>0</v>
      </c>
      <c r="AM720" s="154"/>
      <c r="BA720" s="155"/>
      <c r="BB720" s="74">
        <v>715</v>
      </c>
      <c r="BC720" s="178">
        <f>ABS(Cálculos!L721-Cálculos!L720)</f>
        <v>0.32016294900021275</v>
      </c>
      <c r="BD720" s="178">
        <f>ABS(Cálculos!AN721-Cálculos!AN720)</f>
        <v>2.5915558252921911E-2</v>
      </c>
      <c r="BE720" s="178">
        <f>ABS(Cálculos!BP721-Cálculos!BP720)</f>
        <v>2.4585209569927713E-2</v>
      </c>
      <c r="BF720" s="154"/>
    </row>
    <row r="721" spans="25:58" x14ac:dyDescent="0.35">
      <c r="Y721" s="155"/>
      <c r="Z721" s="74">
        <f>(Cálculos!C722-0.44)/(MAX(Cálculos!C:C)+0.12)*100</f>
        <v>98.005807264559238</v>
      </c>
      <c r="AA721" s="156"/>
      <c r="AB721" s="170">
        <f>Cálculos!L350</f>
        <v>0.222425196466918</v>
      </c>
      <c r="AC721" s="156"/>
      <c r="AD721" s="170">
        <f>Cálculos!AN352</f>
        <v>0.25576194983081513</v>
      </c>
      <c r="AE721" s="156"/>
      <c r="AF721" s="170">
        <f>Cálculos!BP353</f>
        <v>0.26283223476709577</v>
      </c>
      <c r="AG721" s="156"/>
      <c r="AH721" s="170">
        <f>Cálculos!N710</f>
        <v>0</v>
      </c>
      <c r="AI721" s="156"/>
      <c r="AJ721" s="170">
        <f>Cálculos!AP722</f>
        <v>0</v>
      </c>
      <c r="AK721" s="156"/>
      <c r="AL721" s="170">
        <f>Cálculos!BR722</f>
        <v>0</v>
      </c>
      <c r="AM721" s="154"/>
      <c r="BA721" s="155"/>
      <c r="BB721" s="74">
        <v>716</v>
      </c>
      <c r="BC721" s="178">
        <f>ABS(Cálculos!L722-Cálculos!L721)</f>
        <v>5.7527426739612975E-2</v>
      </c>
      <c r="BD721" s="178">
        <f>ABS(Cálculos!AN722-Cálculos!AN721)</f>
        <v>4.535066255627096E-2</v>
      </c>
      <c r="BE721" s="178">
        <f>ABS(Cálculos!BP722-Cálculos!BP721)</f>
        <v>4.3216468315502243E-2</v>
      </c>
      <c r="BF721" s="154"/>
    </row>
    <row r="722" spans="25:58" x14ac:dyDescent="0.35">
      <c r="Y722" s="155"/>
      <c r="Z722" s="74">
        <f>(Cálculos!C723-0.44)/(MAX(Cálculos!C:C)+0.12)*100</f>
        <v>98.142771051334023</v>
      </c>
      <c r="AA722" s="156"/>
      <c r="AB722" s="170">
        <f>Cálculos!L351</f>
        <v>0.22088879340740461</v>
      </c>
      <c r="AC722" s="156"/>
      <c r="AD722" s="170">
        <f>Cálculos!AN353</f>
        <v>0.25422231242478982</v>
      </c>
      <c r="AE722" s="156"/>
      <c r="AF722" s="170">
        <f>Cálculos!BP354</f>
        <v>0.26101671990614811</v>
      </c>
      <c r="AG722" s="156"/>
      <c r="AH722" s="170">
        <f>Cálculos!N711</f>
        <v>0</v>
      </c>
      <c r="AI722" s="156"/>
      <c r="AJ722" s="170">
        <f>Cálculos!AP723</f>
        <v>0</v>
      </c>
      <c r="AK722" s="156"/>
      <c r="AL722" s="170">
        <f>Cálculos!BR723</f>
        <v>0</v>
      </c>
      <c r="AM722" s="154"/>
      <c r="BA722" s="155"/>
      <c r="BB722" s="74">
        <v>717</v>
      </c>
      <c r="BC722" s="178">
        <f>ABS(Cálculos!L723-Cálculos!L722)</f>
        <v>3.312936973074404E-2</v>
      </c>
      <c r="BD722" s="178">
        <f>ABS(Cálculos!AN723-Cálculos!AN722)</f>
        <v>2.1454344072488141E-2</v>
      </c>
      <c r="BE722" s="178">
        <f>ABS(Cálculos!BP723-Cálculos!BP722)</f>
        <v>2.0667274429137794E-2</v>
      </c>
      <c r="BF722" s="154"/>
    </row>
    <row r="723" spans="25:58" x14ac:dyDescent="0.35">
      <c r="Y723" s="155"/>
      <c r="Z723" s="74">
        <f>(Cálculos!C724-0.44)/(MAX(Cálculos!C:C)+0.12)*100</f>
        <v>98.279734838108794</v>
      </c>
      <c r="AA723" s="156"/>
      <c r="AB723" s="170">
        <f>Cálculos!L352</f>
        <v>0.21936300305903528</v>
      </c>
      <c r="AC723" s="156"/>
      <c r="AD723" s="170">
        <f>Cálculos!AN366</f>
        <v>0.25344673913905968</v>
      </c>
      <c r="AE723" s="156"/>
      <c r="AF723" s="170">
        <f>Cálculos!BP366</f>
        <v>0.25971122631652732</v>
      </c>
      <c r="AG723" s="156"/>
      <c r="AH723" s="170">
        <f>Cálculos!N712</f>
        <v>0</v>
      </c>
      <c r="AI723" s="156"/>
      <c r="AJ723" s="170">
        <f>Cálculos!AP724</f>
        <v>0</v>
      </c>
      <c r="AK723" s="156"/>
      <c r="AL723" s="170">
        <f>Cálculos!BR724</f>
        <v>0</v>
      </c>
      <c r="AM723" s="154"/>
      <c r="BA723" s="155"/>
      <c r="BB723" s="74">
        <v>718</v>
      </c>
      <c r="BC723" s="178">
        <f>ABS(Cálculos!L724-Cálculos!L723)</f>
        <v>2.139726787104046E-2</v>
      </c>
      <c r="BD723" s="178">
        <f>ABS(Cálculos!AN724-Cálculos!AN723)</f>
        <v>2.1170751640544383E-2</v>
      </c>
      <c r="BE723" s="178">
        <f>ABS(Cálculos!BP724-Cálculos!BP723)</f>
        <v>2.040105158817318E-2</v>
      </c>
      <c r="BF723" s="154"/>
    </row>
    <row r="724" spans="25:58" x14ac:dyDescent="0.35">
      <c r="Y724" s="155"/>
      <c r="Z724" s="74">
        <f>(Cálculos!C725-0.44)/(MAX(Cálculos!C:C)+0.12)*100</f>
        <v>98.416698624883566</v>
      </c>
      <c r="AA724" s="156"/>
      <c r="AB724" s="170">
        <f>Cálculos!L353</f>
        <v>0.21784775211445953</v>
      </c>
      <c r="AC724" s="156"/>
      <c r="AD724" s="170">
        <f>Cálculos!AN354</f>
        <v>0.252692474248494</v>
      </c>
      <c r="AE724" s="156"/>
      <c r="AF724" s="170">
        <f>Cálculos!BP15</f>
        <v>0.25249958337353129</v>
      </c>
      <c r="AG724" s="156"/>
      <c r="AH724" s="170">
        <f>Cálculos!N713</f>
        <v>0</v>
      </c>
      <c r="AI724" s="156"/>
      <c r="AJ724" s="170">
        <f>Cálculos!AP725</f>
        <v>0</v>
      </c>
      <c r="AK724" s="156"/>
      <c r="AL724" s="170">
        <f>Cálculos!BR725</f>
        <v>0</v>
      </c>
      <c r="AM724" s="154"/>
      <c r="BA724" s="155"/>
      <c r="BB724" s="74">
        <v>719</v>
      </c>
      <c r="BC724" s="178">
        <f>ABS(Cálculos!L725-Cálculos!L724)</f>
        <v>2.0698814534136245E-2</v>
      </c>
      <c r="BD724" s="178">
        <f>ABS(Cálculos!AN725-Cálculos!AN724)</f>
        <v>2.0482120838177909E-2</v>
      </c>
      <c r="BE724" s="178">
        <f>ABS(Cálculos!BP725-Cálculos!BP724)</f>
        <v>1.9746206813970824E-2</v>
      </c>
      <c r="BF724" s="154"/>
    </row>
    <row r="725" spans="25:58" x14ac:dyDescent="0.35">
      <c r="Y725" s="155"/>
      <c r="Z725" s="74">
        <f>(Cálculos!C726-0.44)/(MAX(Cálculos!C:C)+0.12)*100</f>
        <v>98.553662411658351</v>
      </c>
      <c r="AA725" s="156"/>
      <c r="AB725" s="170">
        <f>Cálculos!L366</f>
        <v>0.21771855483700678</v>
      </c>
      <c r="AC725" s="156"/>
      <c r="AD725" s="170">
        <f>Cálculos!AN14</f>
        <v>0.24907154774126808</v>
      </c>
      <c r="AE725" s="156"/>
      <c r="AF725" s="170">
        <f>Cálculos!BP374</f>
        <v>0.25159689303845056</v>
      </c>
      <c r="AG725" s="156"/>
      <c r="AH725" s="170">
        <f>Cálculos!N714</f>
        <v>0</v>
      </c>
      <c r="AI725" s="156"/>
      <c r="AJ725" s="170">
        <f>Cálculos!AP726</f>
        <v>0</v>
      </c>
      <c r="AK725" s="156"/>
      <c r="AL725" s="170">
        <f>Cálculos!BR726</f>
        <v>0</v>
      </c>
      <c r="AM725" s="154"/>
      <c r="BA725" s="155"/>
      <c r="BB725" s="74">
        <v>720</v>
      </c>
      <c r="BC725" s="178">
        <f>ABS(Cálculos!L726-Cálculos!L725)</f>
        <v>2.0884751432793669E-2</v>
      </c>
      <c r="BD725" s="178">
        <f>ABS(Cálculos!AN726-Cálculos!AN725)</f>
        <v>2.0665991442249121E-2</v>
      </c>
      <c r="BE725" s="178">
        <f>ABS(Cálculos!BP726-Cálculos!BP725)</f>
        <v>1.9928070414787669E-2</v>
      </c>
      <c r="BF725" s="154"/>
    </row>
    <row r="726" spans="25:58" x14ac:dyDescent="0.35">
      <c r="Y726" s="155"/>
      <c r="Z726" s="74">
        <f>(Cálculos!C727-0.44)/(MAX(Cálculos!C:C)+0.12)*100</f>
        <v>98.690626198433122</v>
      </c>
      <c r="AA726" s="156"/>
      <c r="AB726" s="170">
        <f>Cálculos!L354</f>
        <v>0.21634296777269738</v>
      </c>
      <c r="AC726" s="156"/>
      <c r="AD726" s="170">
        <f>Cálculos!AN374</f>
        <v>0.24603799778011889</v>
      </c>
      <c r="AE726" s="156"/>
      <c r="AF726" s="170">
        <f>Cálculos!BP377</f>
        <v>0.24854278211880093</v>
      </c>
      <c r="AG726" s="156"/>
      <c r="AH726" s="170">
        <f>Cálculos!N715</f>
        <v>0</v>
      </c>
      <c r="AI726" s="156"/>
      <c r="AJ726" s="170">
        <f>Cálculos!AP727</f>
        <v>0</v>
      </c>
      <c r="AK726" s="156"/>
      <c r="AL726" s="170">
        <f>Cálculos!BR727</f>
        <v>0</v>
      </c>
      <c r="AM726" s="154"/>
      <c r="BA726" s="155"/>
      <c r="BB726" s="74">
        <v>721</v>
      </c>
      <c r="BC726" s="178">
        <f>ABS(Cálculos!L727-Cálculos!L726)</f>
        <v>2.0791675577094715E-2</v>
      </c>
      <c r="BD726" s="178">
        <f>ABS(Cálculos!AN727-Cálculos!AN726)</f>
        <v>2.0574597331265099E-2</v>
      </c>
      <c r="BE726" s="178">
        <f>ABS(Cálculos!BP727-Cálculos!BP726)</f>
        <v>1.9845823253712591E-2</v>
      </c>
      <c r="BF726" s="154"/>
    </row>
    <row r="727" spans="25:58" x14ac:dyDescent="0.35">
      <c r="Y727" s="155"/>
      <c r="Z727" s="74">
        <f>(Cálculos!C728-0.44)/(MAX(Cálculos!C:C)+0.12)*100</f>
        <v>98.827589985207894</v>
      </c>
      <c r="AA727" s="156"/>
      <c r="AB727" s="170">
        <f>Cálculos!L374</f>
        <v>0.21063743408573912</v>
      </c>
      <c r="AC727" s="156"/>
      <c r="AD727" s="170">
        <f>Cálculos!AN377</f>
        <v>0.24321226042762795</v>
      </c>
      <c r="AE727" s="156"/>
      <c r="AF727" s="170">
        <f>Cálculos!BP375</f>
        <v>0.24840601146327834</v>
      </c>
      <c r="AG727" s="156"/>
      <c r="AH727" s="170">
        <f>Cálculos!N716</f>
        <v>0</v>
      </c>
      <c r="AI727" s="156"/>
      <c r="AJ727" s="170">
        <f>Cálculos!AP728</f>
        <v>0</v>
      </c>
      <c r="AK727" s="156"/>
      <c r="AL727" s="170">
        <f>Cálculos!BR728</f>
        <v>0</v>
      </c>
      <c r="AM727" s="154"/>
      <c r="BA727" s="155"/>
      <c r="BB727" s="74">
        <v>722</v>
      </c>
      <c r="BC727" s="178">
        <f>ABS(Cálculos!L728-Cálculos!L727)</f>
        <v>1.9732979541266238E-2</v>
      </c>
      <c r="BD727" s="178">
        <f>ABS(Cálculos!AN728-Cálculos!AN727)</f>
        <v>1.95305518545692E-2</v>
      </c>
      <c r="BE727" s="178">
        <f>ABS(Cálculos!BP728-Cálculos!BP727)</f>
        <v>1.8849724810143853E-2</v>
      </c>
      <c r="BF727" s="154"/>
    </row>
    <row r="728" spans="25:58" x14ac:dyDescent="0.35">
      <c r="Y728" s="155"/>
      <c r="Z728" s="74">
        <f>(Cálculos!C729-0.44)/(MAX(Cálculos!C:C)+0.12)*100</f>
        <v>98.964553771982679</v>
      </c>
      <c r="AA728" s="156"/>
      <c r="AB728" s="170">
        <f>Cálculos!L377</f>
        <v>0.20793765974433628</v>
      </c>
      <c r="AC728" s="156"/>
      <c r="AD728" s="170">
        <f>Cálculos!AN375</f>
        <v>0.24282988980093062</v>
      </c>
      <c r="AE728" s="156"/>
      <c r="AF728" s="170">
        <f>Cálculos!BP14</f>
        <v>0.23845268387776639</v>
      </c>
      <c r="AG728" s="156"/>
      <c r="AH728" s="170">
        <f>Cálculos!N717</f>
        <v>0</v>
      </c>
      <c r="AI728" s="156"/>
      <c r="AJ728" s="170">
        <f>Cálculos!AP729</f>
        <v>0</v>
      </c>
      <c r="AK728" s="156"/>
      <c r="AL728" s="170">
        <f>Cálculos!BR729</f>
        <v>0</v>
      </c>
      <c r="AM728" s="154"/>
      <c r="BA728" s="155"/>
      <c r="BB728" s="74">
        <v>723</v>
      </c>
      <c r="BC728" s="178">
        <f>ABS(Cálculos!L729-Cálculos!L728)</f>
        <v>1.9609690891841225E-2</v>
      </c>
      <c r="BD728" s="178">
        <f>ABS(Cálculos!AN729-Cálculos!AN728)</f>
        <v>1.9409335894161883E-2</v>
      </c>
      <c r="BE728" s="178">
        <f>ABS(Cálculos!BP729-Cálculos!BP728)</f>
        <v>1.8738583423631161E-2</v>
      </c>
      <c r="BF728" s="154"/>
    </row>
    <row r="729" spans="25:58" x14ac:dyDescent="0.35">
      <c r="Y729" s="155"/>
      <c r="Z729" s="74">
        <f>(Cálculos!C730-0.44)/(MAX(Cálculos!C:C)+0.12)*100</f>
        <v>99.10151755875745</v>
      </c>
      <c r="AA729" s="156"/>
      <c r="AB729" s="170">
        <f>Cálculos!L375</f>
        <v>0.20743777862036716</v>
      </c>
      <c r="AC729" s="156"/>
      <c r="AD729" s="170">
        <f>Cálculos!AN13</f>
        <v>0.19647884700299131</v>
      </c>
      <c r="AE729" s="156"/>
      <c r="AF729" s="170">
        <f>Cálculos!BP13</f>
        <v>0.18796550757024275</v>
      </c>
      <c r="AG729" s="156"/>
      <c r="AH729" s="170">
        <f>Cálculos!N719</f>
        <v>0</v>
      </c>
      <c r="AI729" s="156"/>
      <c r="AJ729" s="170">
        <f>Cálculos!AP730</f>
        <v>0</v>
      </c>
      <c r="AK729" s="156"/>
      <c r="AL729" s="170">
        <f>Cálculos!BR730</f>
        <v>0</v>
      </c>
      <c r="AM729" s="154"/>
      <c r="BA729" s="155"/>
      <c r="BB729" s="74">
        <v>724</v>
      </c>
      <c r="BC729" s="178">
        <f>ABS(Cálculos!L730-Cálculos!L729)</f>
        <v>1.9303754337897716E-2</v>
      </c>
      <c r="BD729" s="178">
        <f>ABS(Cálculos!AN730-Cálculos!AN729)</f>
        <v>1.9107922352719464E-2</v>
      </c>
      <c r="BE729" s="178">
        <f>ABS(Cálculos!BP730-Cálculos!BP729)</f>
        <v>1.8454493360004487E-2</v>
      </c>
      <c r="BF729" s="154"/>
    </row>
    <row r="730" spans="25:58" x14ac:dyDescent="0.35">
      <c r="Y730" s="155"/>
      <c r="Z730" s="74">
        <f>(Cálculos!C731-0.44)/(MAX(Cálculos!C:C)+0.12)*100</f>
        <v>99.238481345532236</v>
      </c>
      <c r="AA730" s="156"/>
      <c r="AB730" s="170">
        <f>Cálculos!L7</f>
        <v>0.18656174146815327</v>
      </c>
      <c r="AC730" s="156"/>
      <c r="AD730" s="170">
        <f>Cálculos!AN7</f>
        <v>0.18388084125092571</v>
      </c>
      <c r="AE730" s="156"/>
      <c r="AF730" s="170">
        <f>Cálculos!BP7</f>
        <v>0.17583805633460997</v>
      </c>
      <c r="AG730" s="156"/>
      <c r="AH730" s="170">
        <f>Cálculos!N723</f>
        <v>0</v>
      </c>
      <c r="AI730" s="156"/>
      <c r="AJ730" s="170">
        <f>Cálculos!AP731</f>
        <v>0</v>
      </c>
      <c r="AK730" s="156"/>
      <c r="AL730" s="170">
        <f>Cálculos!BR731</f>
        <v>0</v>
      </c>
      <c r="AM730" s="154"/>
      <c r="BA730" s="155"/>
      <c r="BB730" s="74">
        <v>725</v>
      </c>
      <c r="BC730" s="178">
        <f>ABS(Cálculos!L731-Cálculos!L730)</f>
        <v>1.1156028579787702E-2</v>
      </c>
      <c r="BD730" s="178">
        <f>ABS(Cálculos!AN731-Cálculos!AN730)</f>
        <v>1.1077097497364352E-2</v>
      </c>
      <c r="BE730" s="178">
        <f>ABS(Cálculos!BP731-Cálculos!BP730)</f>
        <v>1.07780191402162E-2</v>
      </c>
      <c r="BF730" s="154"/>
    </row>
    <row r="731" spans="25:58" x14ac:dyDescent="0.35">
      <c r="Y731" s="155"/>
      <c r="Z731" s="74">
        <f>(Cálculos!C732-0.44)/(MAX(Cálculos!C:C)+0.12)*100</f>
        <v>99.375445132307007</v>
      </c>
      <c r="AA731" s="156"/>
      <c r="AB731" s="170">
        <f>Cálculos!L8</f>
        <v>0.16685145552530348</v>
      </c>
      <c r="AC731" s="156"/>
      <c r="AD731" s="170">
        <f>Cálculos!AN8</f>
        <v>0.16443775119830015</v>
      </c>
      <c r="AE731" s="156"/>
      <c r="AF731" s="170">
        <f>Cálculos!BP8</f>
        <v>0.15720574846641575</v>
      </c>
      <c r="AG731" s="156"/>
      <c r="AH731" s="170">
        <f>Cálculos!N725</f>
        <v>0</v>
      </c>
      <c r="AI731" s="156"/>
      <c r="AJ731" s="170">
        <f>Cálculos!AP732</f>
        <v>0</v>
      </c>
      <c r="AK731" s="156"/>
      <c r="AL731" s="170">
        <f>Cálculos!BR732</f>
        <v>0</v>
      </c>
      <c r="AM731" s="154"/>
      <c r="BA731" s="155"/>
      <c r="BB731" s="74">
        <v>726</v>
      </c>
      <c r="BC731" s="178">
        <f>ABS(Cálculos!L732-Cálculos!L731)</f>
        <v>6.1280740622563556E-2</v>
      </c>
      <c r="BD731" s="178">
        <f>ABS(Cálculos!AN732-Cálculos!AN731)</f>
        <v>4.6553033963630142E-2</v>
      </c>
      <c r="BE731" s="178">
        <f>ABS(Cálculos!BP732-Cálculos!BP731)</f>
        <v>4.4361645636060598E-2</v>
      </c>
      <c r="BF731" s="154"/>
    </row>
    <row r="732" spans="25:58" x14ac:dyDescent="0.35">
      <c r="Y732" s="155"/>
      <c r="Z732" s="74">
        <f>(Cálculos!C733-0.44)/(MAX(Cálculos!C:C)+0.12)*100</f>
        <v>99.512408919081778</v>
      </c>
      <c r="AA732" s="156"/>
      <c r="AB732" s="170">
        <f>Cálculos!L11</f>
        <v>0.15978052796448383</v>
      </c>
      <c r="AC732" s="156"/>
      <c r="AD732" s="170">
        <f>Cálculos!AN11</f>
        <v>0.15742867204817659</v>
      </c>
      <c r="AE732" s="156"/>
      <c r="AF732" s="170">
        <f>Cálculos!BP11</f>
        <v>0.15040943887500463</v>
      </c>
      <c r="AG732" s="156"/>
      <c r="AH732" s="170">
        <f>Cálculos!N726</f>
        <v>0</v>
      </c>
      <c r="AI732" s="156"/>
      <c r="AJ732" s="170">
        <f>Cálculos!AP733</f>
        <v>0</v>
      </c>
      <c r="AK732" s="156"/>
      <c r="AL732" s="170">
        <f>Cálculos!BR733</f>
        <v>0</v>
      </c>
      <c r="AM732" s="154"/>
      <c r="BA732" s="155"/>
      <c r="BB732" s="74">
        <v>727</v>
      </c>
      <c r="BC732" s="178">
        <f>ABS(Cálculos!L733-Cálculos!L732)</f>
        <v>1.325915366952829E-2</v>
      </c>
      <c r="BD732" s="178">
        <f>ABS(Cálculos!AN733-Cálculos!AN732)</f>
        <v>6.2769052028111005E-4</v>
      </c>
      <c r="BE732" s="178">
        <f>ABS(Cálculos!BP733-Cálculos!BP732)</f>
        <v>4.5605588321417923E-4</v>
      </c>
      <c r="BF732" s="154"/>
    </row>
    <row r="733" spans="25:58" x14ac:dyDescent="0.35">
      <c r="Y733" s="155"/>
      <c r="Z733" s="74">
        <f>(Cálculos!C734-0.44)/(MAX(Cálculos!C:C)+0.12)*100</f>
        <v>99.649372705856564</v>
      </c>
      <c r="AA733" s="156"/>
      <c r="AB733" s="170">
        <f>Cálculos!L9</f>
        <v>0.14759716088943692</v>
      </c>
      <c r="AC733" s="156"/>
      <c r="AD733" s="170">
        <f>Cálculos!AN9</f>
        <v>0.14544449407998594</v>
      </c>
      <c r="AE733" s="156"/>
      <c r="AF733" s="170">
        <f>Cálculos!BP9</f>
        <v>0.13900101667006079</v>
      </c>
      <c r="AG733" s="156"/>
      <c r="AH733" s="170">
        <f>Cálculos!N728</f>
        <v>0</v>
      </c>
      <c r="AI733" s="156"/>
      <c r="AJ733" s="170">
        <f>Cálculos!AP734</f>
        <v>0</v>
      </c>
      <c r="AK733" s="156"/>
      <c r="AL733" s="170">
        <f>Cálculos!BR734</f>
        <v>0</v>
      </c>
      <c r="AM733" s="154"/>
      <c r="BA733" s="155"/>
      <c r="BB733" s="74">
        <v>728</v>
      </c>
      <c r="BC733" s="178">
        <f>ABS(Cálculos!L734-Cálculos!L733)</f>
        <v>2.0413565491158858E-2</v>
      </c>
      <c r="BD733" s="178">
        <f>ABS(Cálculos!AN734-Cálculos!AN733)</f>
        <v>2.0201362046643967E-2</v>
      </c>
      <c r="BE733" s="178">
        <f>ABS(Cálculos!BP734-Cálculos!BP733)</f>
        <v>1.9461717106110554E-2</v>
      </c>
      <c r="BF733" s="154"/>
    </row>
    <row r="734" spans="25:58" x14ac:dyDescent="0.35">
      <c r="Y734" s="155"/>
      <c r="Z734" s="74">
        <f>(Cálculos!C735-0.44)/(MAX(Cálculos!C:C)+0.12)*100</f>
        <v>99.786336492631349</v>
      </c>
      <c r="AA734" s="156"/>
      <c r="AB734" s="170">
        <f>Cálculos!L10</f>
        <v>0.14398279000628844</v>
      </c>
      <c r="AC734" s="156"/>
      <c r="AD734" s="170">
        <f>Cálculos!AN10</f>
        <v>0.14186812377264094</v>
      </c>
      <c r="AE734" s="156"/>
      <c r="AF734" s="170">
        <f>Cálculos!BP10</f>
        <v>0.13553886287846917</v>
      </c>
      <c r="AG734" s="156"/>
      <c r="AH734" s="170">
        <f>Cálculos!N729</f>
        <v>0</v>
      </c>
      <c r="AI734" s="156"/>
      <c r="AJ734" s="170">
        <f>Cálculos!AP735</f>
        <v>0</v>
      </c>
      <c r="AK734" s="156"/>
      <c r="AL734" s="170">
        <f>Cálculos!BR735</f>
        <v>0</v>
      </c>
      <c r="AM734" s="154"/>
      <c r="BA734" s="155"/>
      <c r="BB734" s="74">
        <v>729</v>
      </c>
      <c r="BC734" s="178">
        <f>ABS(Cálculos!L735-Cálculos!L734)</f>
        <v>5.7440141640550113E-3</v>
      </c>
      <c r="BD734" s="178">
        <f>ABS(Cálculos!AN735-Cálculos!AN734)</f>
        <v>5.5832800131410676E-3</v>
      </c>
      <c r="BE734" s="178">
        <f>ABS(Cálculos!BP735-Cálculos!BP734)</f>
        <v>5.1997380935566162E-3</v>
      </c>
      <c r="BF734" s="154"/>
    </row>
    <row r="735" spans="25:58" x14ac:dyDescent="0.35">
      <c r="Y735" s="155"/>
      <c r="Z735" s="74">
        <f>(Cálculos!C736-0.44)/(MAX(Cálculos!C:C)+0.12)*100</f>
        <v>99.923300279406106</v>
      </c>
      <c r="AA735" s="156"/>
      <c r="AB735" s="170">
        <f>Cálculos!L12</f>
        <v>0.14369668594088894</v>
      </c>
      <c r="AC735" s="156"/>
      <c r="AD735" s="170">
        <f>Cálculos!AN12</f>
        <v>0.14156739712874078</v>
      </c>
      <c r="AE735" s="156"/>
      <c r="AF735" s="170">
        <f>Cálculos!BP12</f>
        <v>0.13526240383039098</v>
      </c>
      <c r="AG735" s="156"/>
      <c r="AH735" s="170">
        <f>Cálculos!N736</f>
        <v>0</v>
      </c>
      <c r="AI735" s="156"/>
      <c r="AJ735" s="170">
        <f>Cálculos!AP736</f>
        <v>0</v>
      </c>
      <c r="AK735" s="156"/>
      <c r="AL735" s="170">
        <f>Cálculos!BR736</f>
        <v>0</v>
      </c>
      <c r="AM735" s="154"/>
      <c r="BA735" s="155"/>
      <c r="BB735" s="74">
        <v>730</v>
      </c>
      <c r="BC735" s="178">
        <f>ABS(Cálculos!L736-Cálculos!L735)</f>
        <v>1.538032518156629E-2</v>
      </c>
      <c r="BD735" s="178">
        <f>ABS(Cálculos!AN736-Cálculos!AN735)</f>
        <v>1.5081099806005804E-2</v>
      </c>
      <c r="BE735" s="178">
        <f>ABS(Cálculos!BP736-Cálculos!BP735)</f>
        <v>1.4290509518025574E-2</v>
      </c>
      <c r="BF735" s="154"/>
    </row>
    <row r="736" spans="25:58" ht="15" thickBot="1" x14ac:dyDescent="0.4">
      <c r="Y736" s="157"/>
      <c r="Z736" s="158"/>
      <c r="AA736" s="158"/>
      <c r="AB736" s="158"/>
      <c r="AC736" s="158"/>
      <c r="AD736" s="158"/>
      <c r="AE736" s="158"/>
      <c r="AF736" s="158"/>
      <c r="AG736" s="158"/>
      <c r="AH736" s="158"/>
      <c r="AI736" s="158"/>
      <c r="AJ736" s="158"/>
      <c r="AK736" s="158"/>
      <c r="AL736" s="158"/>
      <c r="AM736" s="159"/>
      <c r="BA736" s="155"/>
      <c r="BB736" s="179" t="s">
        <v>372</v>
      </c>
      <c r="BC736" s="180">
        <f>SUM(BC371:BC735)</f>
        <v>52.764730417199829</v>
      </c>
      <c r="BD736" s="180">
        <f>SUM(BD371:BD735)</f>
        <v>43.863430389279145</v>
      </c>
      <c r="BE736" s="180">
        <f>SUM(BE371:BE735)</f>
        <v>32.10221407962991</v>
      </c>
      <c r="BF736" s="154"/>
    </row>
    <row r="737" spans="53:58" ht="15" thickBot="1" x14ac:dyDescent="0.4">
      <c r="BA737" s="157"/>
      <c r="BB737" s="158"/>
      <c r="BC737" s="158"/>
      <c r="BD737" s="158"/>
      <c r="BE737" s="158"/>
      <c r="BF737" s="159"/>
    </row>
  </sheetData>
  <sheetProtection sheet="1" objects="1" scenarios="1" sort="0"/>
  <sortState xmlns:xlrd2="http://schemas.microsoft.com/office/spreadsheetml/2017/richdata2" ref="AL6:AL735">
    <sortCondition descending="1" ref="AL6:AL735"/>
  </sortState>
  <mergeCells count="6">
    <mergeCell ref="BB3:BE3"/>
    <mergeCell ref="T3:V3"/>
    <mergeCell ref="C3:P3"/>
    <mergeCell ref="Z3:AL3"/>
    <mergeCell ref="S22:W24"/>
    <mergeCell ref="AP3:AX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09188-4D41-3A4B-9CBB-3941D5008F99}">
  <dimension ref="A1:AE885"/>
  <sheetViews>
    <sheetView zoomScaleNormal="100" workbookViewId="0">
      <selection activeCell="C3" sqref="C3:L3"/>
    </sheetView>
  </sheetViews>
  <sheetFormatPr baseColWidth="10" defaultColWidth="10.81640625" defaultRowHeight="14" x14ac:dyDescent="0.3"/>
  <cols>
    <col min="1" max="1" width="10.81640625" style="2"/>
    <col min="2" max="2" width="2.453125" style="2" customWidth="1"/>
    <col min="3" max="3" width="10.81640625" style="3"/>
    <col min="4" max="4" width="12.81640625" style="106" bestFit="1" customWidth="1"/>
    <col min="5" max="5" width="11.6328125" style="106" bestFit="1" customWidth="1"/>
    <col min="6" max="6" width="11.453125" style="106" bestFit="1" customWidth="1"/>
    <col min="7" max="7" width="10.6328125" style="106" bestFit="1" customWidth="1"/>
    <col min="8" max="8" width="14.1796875" style="106" bestFit="1" customWidth="1"/>
    <col min="9" max="9" width="13.36328125" style="106" bestFit="1" customWidth="1"/>
    <col min="10" max="10" width="10.81640625" style="106" bestFit="1" customWidth="1"/>
    <col min="11" max="11" width="13.36328125" style="106" bestFit="1" customWidth="1"/>
    <col min="12" max="12" width="22.6328125" style="106" bestFit="1" customWidth="1"/>
    <col min="13" max="13" width="2.453125" style="2" customWidth="1"/>
    <col min="14" max="31" width="10.81640625" style="2"/>
    <col min="32" max="16384" width="10.81640625" style="3"/>
  </cols>
  <sheetData>
    <row r="1" spans="2:13" s="2" customFormat="1" ht="14.5" thickBot="1" x14ac:dyDescent="0.35">
      <c r="D1" s="101"/>
      <c r="E1" s="101"/>
      <c r="F1" s="101"/>
      <c r="G1" s="101"/>
      <c r="H1" s="101"/>
      <c r="I1" s="101"/>
      <c r="J1" s="101"/>
      <c r="K1" s="101"/>
      <c r="L1" s="101"/>
    </row>
    <row r="2" spans="2:13" s="2" customFormat="1" ht="14.5" thickBot="1" x14ac:dyDescent="0.35">
      <c r="B2" s="33"/>
      <c r="C2" s="34"/>
      <c r="D2" s="102"/>
      <c r="E2" s="102"/>
      <c r="F2" s="102"/>
      <c r="G2" s="102"/>
      <c r="H2" s="102"/>
      <c r="I2" s="102"/>
      <c r="J2" s="102"/>
      <c r="K2" s="102"/>
      <c r="L2" s="102"/>
      <c r="M2" s="35"/>
    </row>
    <row r="3" spans="2:13" s="2" customFormat="1" ht="25.5" thickBot="1" x14ac:dyDescent="0.55000000000000004">
      <c r="B3" s="36"/>
      <c r="C3" s="189" t="s">
        <v>69</v>
      </c>
      <c r="D3" s="190"/>
      <c r="E3" s="190"/>
      <c r="F3" s="190"/>
      <c r="G3" s="190"/>
      <c r="H3" s="190"/>
      <c r="I3" s="190"/>
      <c r="J3" s="190"/>
      <c r="K3" s="190"/>
      <c r="L3" s="191"/>
      <c r="M3" s="37"/>
    </row>
    <row r="4" spans="2:13" s="2" customFormat="1" x14ac:dyDescent="0.3">
      <c r="B4" s="36"/>
      <c r="C4" s="15"/>
      <c r="D4" s="103"/>
      <c r="E4" s="103"/>
      <c r="F4" s="103"/>
      <c r="G4" s="103"/>
      <c r="H4" s="103"/>
      <c r="I4" s="103"/>
      <c r="J4" s="103"/>
      <c r="K4" s="103"/>
      <c r="L4" s="103"/>
      <c r="M4" s="37"/>
    </row>
    <row r="5" spans="2:13" ht="59" x14ac:dyDescent="0.3">
      <c r="B5" s="36"/>
      <c r="C5" s="137" t="s">
        <v>33</v>
      </c>
      <c r="D5" s="135" t="s">
        <v>142</v>
      </c>
      <c r="E5" s="139" t="s">
        <v>165</v>
      </c>
      <c r="F5" s="140" t="s">
        <v>166</v>
      </c>
      <c r="G5" s="140" t="s">
        <v>167</v>
      </c>
      <c r="H5" s="140" t="s">
        <v>168</v>
      </c>
      <c r="I5" s="140" t="s">
        <v>169</v>
      </c>
      <c r="J5" s="140" t="s">
        <v>170</v>
      </c>
      <c r="K5" s="140" t="s">
        <v>171</v>
      </c>
      <c r="L5" s="140" t="s">
        <v>172</v>
      </c>
      <c r="M5" s="37"/>
    </row>
    <row r="6" spans="2:13" x14ac:dyDescent="0.3">
      <c r="B6" s="36"/>
      <c r="C6" s="77">
        <v>1</v>
      </c>
      <c r="D6" s="104" t="str">
        <f>IF($C6&lt;=Entradas!$E$56,"",Observaciones!H6)</f>
        <v/>
      </c>
      <c r="E6" s="104" t="str">
        <f>IF($C6&lt;=Entradas!$E$56,"",Cálculos!L7)</f>
        <v/>
      </c>
      <c r="F6" s="78" t="str">
        <f>IF($C6&lt;=Entradas!$E$56,"",D6-E6)</f>
        <v/>
      </c>
      <c r="G6" s="78" t="str">
        <f>IF($C6&lt;=Entradas!$E$56,"",D6-AVERAGE(D:D))</f>
        <v/>
      </c>
      <c r="H6" s="78" t="str">
        <f>IF($C6&lt;=Entradas!$E$56,"",F6^2)</f>
        <v/>
      </c>
      <c r="I6" s="78" t="str">
        <f>IF($C6&lt;=Entradas!$E$56,"",G6^2)</f>
        <v/>
      </c>
      <c r="J6" s="78" t="str">
        <f>IF($C6&lt;=Entradas!$E$56,"",E6-AVERAGE(E:E))</f>
        <v/>
      </c>
      <c r="K6" s="78" t="str">
        <f>IF($C6&lt;=Entradas!$E$56,"",J6^2)</f>
        <v/>
      </c>
      <c r="L6" s="78" t="str">
        <f>IF($C6&lt;=Entradas!$E$56,"",G6*J6)</f>
        <v/>
      </c>
      <c r="M6" s="37"/>
    </row>
    <row r="7" spans="2:13" x14ac:dyDescent="0.3">
      <c r="B7" s="36"/>
      <c r="C7" s="74">
        <v>2</v>
      </c>
      <c r="D7" s="104" t="str">
        <f>IF($C7&lt;=Entradas!$E$56,"",Observaciones!H7)</f>
        <v/>
      </c>
      <c r="E7" s="104" t="str">
        <f>IF($C7&lt;=Entradas!$E$56,"",Cálculos!L8)</f>
        <v/>
      </c>
      <c r="F7" s="78" t="str">
        <f>IF($C7&lt;=Entradas!$E$56,"",D7-E7)</f>
        <v/>
      </c>
      <c r="G7" s="78" t="str">
        <f>IF($C7&lt;=Entradas!$E$56,"",D7-AVERAGE(D:D))</f>
        <v/>
      </c>
      <c r="H7" s="78" t="str">
        <f>IF($C7&lt;=Entradas!$E$56,"",F7^2)</f>
        <v/>
      </c>
      <c r="I7" s="78" t="str">
        <f>IF($C7&lt;=Entradas!$E$56,"",G7^2)</f>
        <v/>
      </c>
      <c r="J7" s="78" t="str">
        <f>IF($C7&lt;=Entradas!$E$56,"",E7-AVERAGE(E:E))</f>
        <v/>
      </c>
      <c r="K7" s="78" t="str">
        <f>IF($C7&lt;=Entradas!$E$56,"",J7^2)</f>
        <v/>
      </c>
      <c r="L7" s="78" t="str">
        <f>IF($C7&lt;=Entradas!$E$56,"",G7*J7)</f>
        <v/>
      </c>
      <c r="M7" s="37"/>
    </row>
    <row r="8" spans="2:13" x14ac:dyDescent="0.3">
      <c r="B8" s="36"/>
      <c r="C8" s="74">
        <v>3</v>
      </c>
      <c r="D8" s="104" t="str">
        <f>IF($C8&lt;=Entradas!$E$56,"",Observaciones!H8)</f>
        <v/>
      </c>
      <c r="E8" s="104" t="str">
        <f>IF($C8&lt;=Entradas!$E$56,"",Cálculos!L9)</f>
        <v/>
      </c>
      <c r="F8" s="78" t="str">
        <f>IF($C8&lt;=Entradas!$E$56,"",D8-E8)</f>
        <v/>
      </c>
      <c r="G8" s="78" t="str">
        <f>IF($C8&lt;=Entradas!$E$56,"",D8-AVERAGE(D:D))</f>
        <v/>
      </c>
      <c r="H8" s="78" t="str">
        <f>IF($C8&lt;=Entradas!$E$56,"",F8^2)</f>
        <v/>
      </c>
      <c r="I8" s="78" t="str">
        <f>IF($C8&lt;=Entradas!$E$56,"",G8^2)</f>
        <v/>
      </c>
      <c r="J8" s="78" t="str">
        <f>IF($C8&lt;=Entradas!$E$56,"",E8-AVERAGE(E:E))</f>
        <v/>
      </c>
      <c r="K8" s="78" t="str">
        <f>IF($C8&lt;=Entradas!$E$56,"",J8^2)</f>
        <v/>
      </c>
      <c r="L8" s="78" t="str">
        <f>IF($C8&lt;=Entradas!$E$56,"",G8*J8)</f>
        <v/>
      </c>
      <c r="M8" s="37"/>
    </row>
    <row r="9" spans="2:13" x14ac:dyDescent="0.3">
      <c r="B9" s="36"/>
      <c r="C9" s="74">
        <v>4</v>
      </c>
      <c r="D9" s="104" t="str">
        <f>IF($C9&lt;=Entradas!$E$56,"",Observaciones!H9)</f>
        <v/>
      </c>
      <c r="E9" s="104" t="str">
        <f>IF($C9&lt;=Entradas!$E$56,"",Cálculos!L10)</f>
        <v/>
      </c>
      <c r="F9" s="78" t="str">
        <f>IF($C9&lt;=Entradas!$E$56,"",D9-E9)</f>
        <v/>
      </c>
      <c r="G9" s="78" t="str">
        <f>IF($C9&lt;=Entradas!$E$56,"",D9-AVERAGE(D:D))</f>
        <v/>
      </c>
      <c r="H9" s="78" t="str">
        <f>IF($C9&lt;=Entradas!$E$56,"",F9^2)</f>
        <v/>
      </c>
      <c r="I9" s="78" t="str">
        <f>IF($C9&lt;=Entradas!$E$56,"",G9^2)</f>
        <v/>
      </c>
      <c r="J9" s="78" t="str">
        <f>IF($C9&lt;=Entradas!$E$56,"",E9-AVERAGE(E:E))</f>
        <v/>
      </c>
      <c r="K9" s="78" t="str">
        <f>IF($C9&lt;=Entradas!$E$56,"",J9^2)</f>
        <v/>
      </c>
      <c r="L9" s="78" t="str">
        <f>IF($C9&lt;=Entradas!$E$56,"",G9*J9)</f>
        <v/>
      </c>
      <c r="M9" s="37"/>
    </row>
    <row r="10" spans="2:13" x14ac:dyDescent="0.3">
      <c r="B10" s="36"/>
      <c r="C10" s="74">
        <v>5</v>
      </c>
      <c r="D10" s="104" t="str">
        <f>IF($C10&lt;=Entradas!$E$56,"",Observaciones!H10)</f>
        <v/>
      </c>
      <c r="E10" s="104" t="str">
        <f>IF($C10&lt;=Entradas!$E$56,"",Cálculos!L11)</f>
        <v/>
      </c>
      <c r="F10" s="78" t="str">
        <f>IF($C10&lt;=Entradas!$E$56,"",D10-E10)</f>
        <v/>
      </c>
      <c r="G10" s="78" t="str">
        <f>IF($C10&lt;=Entradas!$E$56,"",D10-AVERAGE(D:D))</f>
        <v/>
      </c>
      <c r="H10" s="78" t="str">
        <f>IF($C10&lt;=Entradas!$E$56,"",F10^2)</f>
        <v/>
      </c>
      <c r="I10" s="78" t="str">
        <f>IF($C10&lt;=Entradas!$E$56,"",G10^2)</f>
        <v/>
      </c>
      <c r="J10" s="78" t="str">
        <f>IF($C10&lt;=Entradas!$E$56,"",E10-AVERAGE(E:E))</f>
        <v/>
      </c>
      <c r="K10" s="78" t="str">
        <f>IF($C10&lt;=Entradas!$E$56,"",J10^2)</f>
        <v/>
      </c>
      <c r="L10" s="78" t="str">
        <f>IF($C10&lt;=Entradas!$E$56,"",G10*J10)</f>
        <v/>
      </c>
      <c r="M10" s="37"/>
    </row>
    <row r="11" spans="2:13" x14ac:dyDescent="0.3">
      <c r="B11" s="36"/>
      <c r="C11" s="74">
        <v>6</v>
      </c>
      <c r="D11" s="104" t="str">
        <f>IF($C11&lt;=Entradas!$E$56,"",Observaciones!H11)</f>
        <v/>
      </c>
      <c r="E11" s="104" t="str">
        <f>IF($C11&lt;=Entradas!$E$56,"",Cálculos!L12)</f>
        <v/>
      </c>
      <c r="F11" s="78" t="str">
        <f>IF($C11&lt;=Entradas!$E$56,"",D11-E11)</f>
        <v/>
      </c>
      <c r="G11" s="78" t="str">
        <f>IF($C11&lt;=Entradas!$E$56,"",D11-AVERAGE(D:D))</f>
        <v/>
      </c>
      <c r="H11" s="78" t="str">
        <f>IF($C11&lt;=Entradas!$E$56,"",F11^2)</f>
        <v/>
      </c>
      <c r="I11" s="78" t="str">
        <f>IF($C11&lt;=Entradas!$E$56,"",G11^2)</f>
        <v/>
      </c>
      <c r="J11" s="78" t="str">
        <f>IF($C11&lt;=Entradas!$E$56,"",E11-AVERAGE(E:E))</f>
        <v/>
      </c>
      <c r="K11" s="78" t="str">
        <f>IF($C11&lt;=Entradas!$E$56,"",J11^2)</f>
        <v/>
      </c>
      <c r="L11" s="78" t="str">
        <f>IF($C11&lt;=Entradas!$E$56,"",G11*J11)</f>
        <v/>
      </c>
      <c r="M11" s="37"/>
    </row>
    <row r="12" spans="2:13" x14ac:dyDescent="0.3">
      <c r="B12" s="36"/>
      <c r="C12" s="74">
        <v>7</v>
      </c>
      <c r="D12" s="104" t="str">
        <f>IF($C12&lt;=Entradas!$E$56,"",Observaciones!H12)</f>
        <v/>
      </c>
      <c r="E12" s="104" t="str">
        <f>IF($C12&lt;=Entradas!$E$56,"",Cálculos!L13)</f>
        <v/>
      </c>
      <c r="F12" s="78" t="str">
        <f>IF($C12&lt;=Entradas!$E$56,"",D12-E12)</f>
        <v/>
      </c>
      <c r="G12" s="78" t="str">
        <f>IF($C12&lt;=Entradas!$E$56,"",D12-AVERAGE(D:D))</f>
        <v/>
      </c>
      <c r="H12" s="78" t="str">
        <f>IF($C12&lt;=Entradas!$E$56,"",F12^2)</f>
        <v/>
      </c>
      <c r="I12" s="78" t="str">
        <f>IF($C12&lt;=Entradas!$E$56,"",G12^2)</f>
        <v/>
      </c>
      <c r="J12" s="78" t="str">
        <f>IF($C12&lt;=Entradas!$E$56,"",E12-AVERAGE(E:E))</f>
        <v/>
      </c>
      <c r="K12" s="78" t="str">
        <f>IF($C12&lt;=Entradas!$E$56,"",J12^2)</f>
        <v/>
      </c>
      <c r="L12" s="78" t="str">
        <f>IF($C12&lt;=Entradas!$E$56,"",G12*J12)</f>
        <v/>
      </c>
      <c r="M12" s="37"/>
    </row>
    <row r="13" spans="2:13" x14ac:dyDescent="0.3">
      <c r="B13" s="36"/>
      <c r="C13" s="74">
        <v>8</v>
      </c>
      <c r="D13" s="104" t="str">
        <f>IF($C13&lt;=Entradas!$E$56,"",Observaciones!H13)</f>
        <v/>
      </c>
      <c r="E13" s="104" t="str">
        <f>IF($C13&lt;=Entradas!$E$56,"",Cálculos!L14)</f>
        <v/>
      </c>
      <c r="F13" s="78" t="str">
        <f>IF($C13&lt;=Entradas!$E$56,"",D13-E13)</f>
        <v/>
      </c>
      <c r="G13" s="78" t="str">
        <f>IF($C13&lt;=Entradas!$E$56,"",D13-AVERAGE(D:D))</f>
        <v/>
      </c>
      <c r="H13" s="78" t="str">
        <f>IF($C13&lt;=Entradas!$E$56,"",F13^2)</f>
        <v/>
      </c>
      <c r="I13" s="78" t="str">
        <f>IF($C13&lt;=Entradas!$E$56,"",G13^2)</f>
        <v/>
      </c>
      <c r="J13" s="78" t="str">
        <f>IF($C13&lt;=Entradas!$E$56,"",E13-AVERAGE(E:E))</f>
        <v/>
      </c>
      <c r="K13" s="78" t="str">
        <f>IF($C13&lt;=Entradas!$E$56,"",J13^2)</f>
        <v/>
      </c>
      <c r="L13" s="78" t="str">
        <f>IF($C13&lt;=Entradas!$E$56,"",G13*J13)</f>
        <v/>
      </c>
      <c r="M13" s="37"/>
    </row>
    <row r="14" spans="2:13" x14ac:dyDescent="0.3">
      <c r="B14" s="36"/>
      <c r="C14" s="74">
        <v>9</v>
      </c>
      <c r="D14" s="104" t="str">
        <f>IF($C14&lt;=Entradas!$E$56,"",Observaciones!H14)</f>
        <v/>
      </c>
      <c r="E14" s="104" t="str">
        <f>IF($C14&lt;=Entradas!$E$56,"",Cálculos!L15)</f>
        <v/>
      </c>
      <c r="F14" s="78" t="str">
        <f>IF($C14&lt;=Entradas!$E$56,"",D14-E14)</f>
        <v/>
      </c>
      <c r="G14" s="78" t="str">
        <f>IF($C14&lt;=Entradas!$E$56,"",D14-AVERAGE(D:D))</f>
        <v/>
      </c>
      <c r="H14" s="78" t="str">
        <f>IF($C14&lt;=Entradas!$E$56,"",F14^2)</f>
        <v/>
      </c>
      <c r="I14" s="78" t="str">
        <f>IF($C14&lt;=Entradas!$E$56,"",G14^2)</f>
        <v/>
      </c>
      <c r="J14" s="78" t="str">
        <f>IF($C14&lt;=Entradas!$E$56,"",E14-AVERAGE(E:E))</f>
        <v/>
      </c>
      <c r="K14" s="78" t="str">
        <f>IF($C14&lt;=Entradas!$E$56,"",J14^2)</f>
        <v/>
      </c>
      <c r="L14" s="78" t="str">
        <f>IF($C14&lt;=Entradas!$E$56,"",G14*J14)</f>
        <v/>
      </c>
      <c r="M14" s="37"/>
    </row>
    <row r="15" spans="2:13" x14ac:dyDescent="0.3">
      <c r="B15" s="36"/>
      <c r="C15" s="74">
        <v>10</v>
      </c>
      <c r="D15" s="104" t="str">
        <f>IF($C15&lt;=Entradas!$E$56,"",Observaciones!H15)</f>
        <v/>
      </c>
      <c r="E15" s="104" t="str">
        <f>IF($C15&lt;=Entradas!$E$56,"",Cálculos!L16)</f>
        <v/>
      </c>
      <c r="F15" s="78" t="str">
        <f>IF($C15&lt;=Entradas!$E$56,"",D15-E15)</f>
        <v/>
      </c>
      <c r="G15" s="78" t="str">
        <f>IF($C15&lt;=Entradas!$E$56,"",D15-AVERAGE(D:D))</f>
        <v/>
      </c>
      <c r="H15" s="78" t="str">
        <f>IF($C15&lt;=Entradas!$E$56,"",F15^2)</f>
        <v/>
      </c>
      <c r="I15" s="78" t="str">
        <f>IF($C15&lt;=Entradas!$E$56,"",G15^2)</f>
        <v/>
      </c>
      <c r="J15" s="78" t="str">
        <f>IF($C15&lt;=Entradas!$E$56,"",E15-AVERAGE(E:E))</f>
        <v/>
      </c>
      <c r="K15" s="78" t="str">
        <f>IF($C15&lt;=Entradas!$E$56,"",J15^2)</f>
        <v/>
      </c>
      <c r="L15" s="78" t="str">
        <f>IF($C15&lt;=Entradas!$E$56,"",G15*J15)</f>
        <v/>
      </c>
      <c r="M15" s="37"/>
    </row>
    <row r="16" spans="2:13" x14ac:dyDescent="0.3">
      <c r="B16" s="36"/>
      <c r="C16" s="74">
        <v>11</v>
      </c>
      <c r="D16" s="104" t="str">
        <f>IF($C16&lt;=Entradas!$E$56,"",Observaciones!H16)</f>
        <v/>
      </c>
      <c r="E16" s="104" t="str">
        <f>IF($C16&lt;=Entradas!$E$56,"",Cálculos!L17)</f>
        <v/>
      </c>
      <c r="F16" s="78" t="str">
        <f>IF($C16&lt;=Entradas!$E$56,"",D16-E16)</f>
        <v/>
      </c>
      <c r="G16" s="78" t="str">
        <f>IF($C16&lt;=Entradas!$E$56,"",D16-AVERAGE(D:D))</f>
        <v/>
      </c>
      <c r="H16" s="78" t="str">
        <f>IF($C16&lt;=Entradas!$E$56,"",F16^2)</f>
        <v/>
      </c>
      <c r="I16" s="78" t="str">
        <f>IF($C16&lt;=Entradas!$E$56,"",G16^2)</f>
        <v/>
      </c>
      <c r="J16" s="78" t="str">
        <f>IF($C16&lt;=Entradas!$E$56,"",E16-AVERAGE(E:E))</f>
        <v/>
      </c>
      <c r="K16" s="78" t="str">
        <f>IF($C16&lt;=Entradas!$E$56,"",J16^2)</f>
        <v/>
      </c>
      <c r="L16" s="78" t="str">
        <f>IF($C16&lt;=Entradas!$E$56,"",G16*J16)</f>
        <v/>
      </c>
      <c r="M16" s="37"/>
    </row>
    <row r="17" spans="2:13" x14ac:dyDescent="0.3">
      <c r="B17" s="36"/>
      <c r="C17" s="74">
        <v>12</v>
      </c>
      <c r="D17" s="104" t="str">
        <f>IF($C17&lt;=Entradas!$E$56,"",Observaciones!H17)</f>
        <v/>
      </c>
      <c r="E17" s="104" t="str">
        <f>IF($C17&lt;=Entradas!$E$56,"",Cálculos!L18)</f>
        <v/>
      </c>
      <c r="F17" s="78" t="str">
        <f>IF($C17&lt;=Entradas!$E$56,"",D17-E17)</f>
        <v/>
      </c>
      <c r="G17" s="78" t="str">
        <f>IF($C17&lt;=Entradas!$E$56,"",D17-AVERAGE(D:D))</f>
        <v/>
      </c>
      <c r="H17" s="78" t="str">
        <f>IF($C17&lt;=Entradas!$E$56,"",F17^2)</f>
        <v/>
      </c>
      <c r="I17" s="78" t="str">
        <f>IF($C17&lt;=Entradas!$E$56,"",G17^2)</f>
        <v/>
      </c>
      <c r="J17" s="78" t="str">
        <f>IF($C17&lt;=Entradas!$E$56,"",E17-AVERAGE(E:E))</f>
        <v/>
      </c>
      <c r="K17" s="78" t="str">
        <f>IF($C17&lt;=Entradas!$E$56,"",J17^2)</f>
        <v/>
      </c>
      <c r="L17" s="78" t="str">
        <f>IF($C17&lt;=Entradas!$E$56,"",G17*J17)</f>
        <v/>
      </c>
      <c r="M17" s="37"/>
    </row>
    <row r="18" spans="2:13" x14ac:dyDescent="0.3">
      <c r="B18" s="36"/>
      <c r="C18" s="74">
        <v>13</v>
      </c>
      <c r="D18" s="104" t="str">
        <f>IF($C18&lt;=Entradas!$E$56,"",Observaciones!H18)</f>
        <v/>
      </c>
      <c r="E18" s="104" t="str">
        <f>IF($C18&lt;=Entradas!$E$56,"",Cálculos!L19)</f>
        <v/>
      </c>
      <c r="F18" s="78" t="str">
        <f>IF($C18&lt;=Entradas!$E$56,"",D18-E18)</f>
        <v/>
      </c>
      <c r="G18" s="78" t="str">
        <f>IF($C18&lt;=Entradas!$E$56,"",D18-AVERAGE(D:D))</f>
        <v/>
      </c>
      <c r="H18" s="78" t="str">
        <f>IF($C18&lt;=Entradas!$E$56,"",F18^2)</f>
        <v/>
      </c>
      <c r="I18" s="78" t="str">
        <f>IF($C18&lt;=Entradas!$E$56,"",G18^2)</f>
        <v/>
      </c>
      <c r="J18" s="78" t="str">
        <f>IF($C18&lt;=Entradas!$E$56,"",E18-AVERAGE(E:E))</f>
        <v/>
      </c>
      <c r="K18" s="78" t="str">
        <f>IF($C18&lt;=Entradas!$E$56,"",J18^2)</f>
        <v/>
      </c>
      <c r="L18" s="78" t="str">
        <f>IF($C18&lt;=Entradas!$E$56,"",G18*J18)</f>
        <v/>
      </c>
      <c r="M18" s="37"/>
    </row>
    <row r="19" spans="2:13" x14ac:dyDescent="0.3">
      <c r="B19" s="36"/>
      <c r="C19" s="74">
        <v>14</v>
      </c>
      <c r="D19" s="104" t="str">
        <f>IF($C19&lt;=Entradas!$E$56,"",Observaciones!H19)</f>
        <v/>
      </c>
      <c r="E19" s="104" t="str">
        <f>IF($C19&lt;=Entradas!$E$56,"",Cálculos!L20)</f>
        <v/>
      </c>
      <c r="F19" s="78" t="str">
        <f>IF($C19&lt;=Entradas!$E$56,"",D19-E19)</f>
        <v/>
      </c>
      <c r="G19" s="78" t="str">
        <f>IF($C19&lt;=Entradas!$E$56,"",D19-AVERAGE(D:D))</f>
        <v/>
      </c>
      <c r="H19" s="78" t="str">
        <f>IF($C19&lt;=Entradas!$E$56,"",F19^2)</f>
        <v/>
      </c>
      <c r="I19" s="78" t="str">
        <f>IF($C19&lt;=Entradas!$E$56,"",G19^2)</f>
        <v/>
      </c>
      <c r="J19" s="78" t="str">
        <f>IF($C19&lt;=Entradas!$E$56,"",E19-AVERAGE(E:E))</f>
        <v/>
      </c>
      <c r="K19" s="78" t="str">
        <f>IF($C19&lt;=Entradas!$E$56,"",J19^2)</f>
        <v/>
      </c>
      <c r="L19" s="78" t="str">
        <f>IF($C19&lt;=Entradas!$E$56,"",G19*J19)</f>
        <v/>
      </c>
      <c r="M19" s="37"/>
    </row>
    <row r="20" spans="2:13" x14ac:dyDescent="0.3">
      <c r="B20" s="36"/>
      <c r="C20" s="74">
        <v>15</v>
      </c>
      <c r="D20" s="104" t="str">
        <f>IF($C20&lt;=Entradas!$E$56,"",Observaciones!H20)</f>
        <v/>
      </c>
      <c r="E20" s="104" t="str">
        <f>IF($C20&lt;=Entradas!$E$56,"",Cálculos!L21)</f>
        <v/>
      </c>
      <c r="F20" s="78" t="str">
        <f>IF($C20&lt;=Entradas!$E$56,"",D20-E20)</f>
        <v/>
      </c>
      <c r="G20" s="78" t="str">
        <f>IF($C20&lt;=Entradas!$E$56,"",D20-AVERAGE(D:D))</f>
        <v/>
      </c>
      <c r="H20" s="78" t="str">
        <f>IF($C20&lt;=Entradas!$E$56,"",F20^2)</f>
        <v/>
      </c>
      <c r="I20" s="78" t="str">
        <f>IF($C20&lt;=Entradas!$E$56,"",G20^2)</f>
        <v/>
      </c>
      <c r="J20" s="78" t="str">
        <f>IF($C20&lt;=Entradas!$E$56,"",E20-AVERAGE(E:E))</f>
        <v/>
      </c>
      <c r="K20" s="78" t="str">
        <f>IF($C20&lt;=Entradas!$E$56,"",J20^2)</f>
        <v/>
      </c>
      <c r="L20" s="78" t="str">
        <f>IF($C20&lt;=Entradas!$E$56,"",G20*J20)</f>
        <v/>
      </c>
      <c r="M20" s="37"/>
    </row>
    <row r="21" spans="2:13" x14ac:dyDescent="0.3">
      <c r="B21" s="36"/>
      <c r="C21" s="74">
        <v>16</v>
      </c>
      <c r="D21" s="104" t="str">
        <f>IF($C21&lt;=Entradas!$E$56,"",Observaciones!H21)</f>
        <v/>
      </c>
      <c r="E21" s="104" t="str">
        <f>IF($C21&lt;=Entradas!$E$56,"",Cálculos!L22)</f>
        <v/>
      </c>
      <c r="F21" s="78" t="str">
        <f>IF($C21&lt;=Entradas!$E$56,"",D21-E21)</f>
        <v/>
      </c>
      <c r="G21" s="78" t="str">
        <f>IF($C21&lt;=Entradas!$E$56,"",D21-AVERAGE(D:D))</f>
        <v/>
      </c>
      <c r="H21" s="78" t="str">
        <f>IF($C21&lt;=Entradas!$E$56,"",F21^2)</f>
        <v/>
      </c>
      <c r="I21" s="78" t="str">
        <f>IF($C21&lt;=Entradas!$E$56,"",G21^2)</f>
        <v/>
      </c>
      <c r="J21" s="78" t="str">
        <f>IF($C21&lt;=Entradas!$E$56,"",E21-AVERAGE(E:E))</f>
        <v/>
      </c>
      <c r="K21" s="78" t="str">
        <f>IF($C21&lt;=Entradas!$E$56,"",J21^2)</f>
        <v/>
      </c>
      <c r="L21" s="78" t="str">
        <f>IF($C21&lt;=Entradas!$E$56,"",G21*J21)</f>
        <v/>
      </c>
      <c r="M21" s="37"/>
    </row>
    <row r="22" spans="2:13" x14ac:dyDescent="0.3">
      <c r="B22" s="36"/>
      <c r="C22" s="74">
        <v>17</v>
      </c>
      <c r="D22" s="104" t="str">
        <f>IF($C22&lt;=Entradas!$E$56,"",Observaciones!H22)</f>
        <v/>
      </c>
      <c r="E22" s="104" t="str">
        <f>IF($C22&lt;=Entradas!$E$56,"",Cálculos!L23)</f>
        <v/>
      </c>
      <c r="F22" s="78" t="str">
        <f>IF($C22&lt;=Entradas!$E$56,"",D22-E22)</f>
        <v/>
      </c>
      <c r="G22" s="78" t="str">
        <f>IF($C22&lt;=Entradas!$E$56,"",D22-AVERAGE(D:D))</f>
        <v/>
      </c>
      <c r="H22" s="78" t="str">
        <f>IF($C22&lt;=Entradas!$E$56,"",F22^2)</f>
        <v/>
      </c>
      <c r="I22" s="78" t="str">
        <f>IF($C22&lt;=Entradas!$E$56,"",G22^2)</f>
        <v/>
      </c>
      <c r="J22" s="78" t="str">
        <f>IF($C22&lt;=Entradas!$E$56,"",E22-AVERAGE(E:E))</f>
        <v/>
      </c>
      <c r="K22" s="78" t="str">
        <f>IF($C22&lt;=Entradas!$E$56,"",J22^2)</f>
        <v/>
      </c>
      <c r="L22" s="78" t="str">
        <f>IF($C22&lt;=Entradas!$E$56,"",G22*J22)</f>
        <v/>
      </c>
      <c r="M22" s="37"/>
    </row>
    <row r="23" spans="2:13" x14ac:dyDescent="0.3">
      <c r="B23" s="36"/>
      <c r="C23" s="74">
        <v>18</v>
      </c>
      <c r="D23" s="104" t="str">
        <f>IF($C23&lt;=Entradas!$E$56,"",Observaciones!H23)</f>
        <v/>
      </c>
      <c r="E23" s="104" t="str">
        <f>IF($C23&lt;=Entradas!$E$56,"",Cálculos!L24)</f>
        <v/>
      </c>
      <c r="F23" s="78" t="str">
        <f>IF($C23&lt;=Entradas!$E$56,"",D23-E23)</f>
        <v/>
      </c>
      <c r="G23" s="78" t="str">
        <f>IF($C23&lt;=Entradas!$E$56,"",D23-AVERAGE(D:D))</f>
        <v/>
      </c>
      <c r="H23" s="78" t="str">
        <f>IF($C23&lt;=Entradas!$E$56,"",F23^2)</f>
        <v/>
      </c>
      <c r="I23" s="78" t="str">
        <f>IF($C23&lt;=Entradas!$E$56,"",G23^2)</f>
        <v/>
      </c>
      <c r="J23" s="78" t="str">
        <f>IF($C23&lt;=Entradas!$E$56,"",E23-AVERAGE(E:E))</f>
        <v/>
      </c>
      <c r="K23" s="78" t="str">
        <f>IF($C23&lt;=Entradas!$E$56,"",J23^2)</f>
        <v/>
      </c>
      <c r="L23" s="78" t="str">
        <f>IF($C23&lt;=Entradas!$E$56,"",G23*J23)</f>
        <v/>
      </c>
      <c r="M23" s="37"/>
    </row>
    <row r="24" spans="2:13" x14ac:dyDescent="0.3">
      <c r="B24" s="36"/>
      <c r="C24" s="74">
        <v>19</v>
      </c>
      <c r="D24" s="104" t="str">
        <f>IF($C24&lt;=Entradas!$E$56,"",Observaciones!H24)</f>
        <v/>
      </c>
      <c r="E24" s="104" t="str">
        <f>IF($C24&lt;=Entradas!$E$56,"",Cálculos!L25)</f>
        <v/>
      </c>
      <c r="F24" s="78" t="str">
        <f>IF($C24&lt;=Entradas!$E$56,"",D24-E24)</f>
        <v/>
      </c>
      <c r="G24" s="78" t="str">
        <f>IF($C24&lt;=Entradas!$E$56,"",D24-AVERAGE(D:D))</f>
        <v/>
      </c>
      <c r="H24" s="78" t="str">
        <f>IF($C24&lt;=Entradas!$E$56,"",F24^2)</f>
        <v/>
      </c>
      <c r="I24" s="78" t="str">
        <f>IF($C24&lt;=Entradas!$E$56,"",G24^2)</f>
        <v/>
      </c>
      <c r="J24" s="78" t="str">
        <f>IF($C24&lt;=Entradas!$E$56,"",E24-AVERAGE(E:E))</f>
        <v/>
      </c>
      <c r="K24" s="78" t="str">
        <f>IF($C24&lt;=Entradas!$E$56,"",J24^2)</f>
        <v/>
      </c>
      <c r="L24" s="78" t="str">
        <f>IF($C24&lt;=Entradas!$E$56,"",G24*J24)</f>
        <v/>
      </c>
      <c r="M24" s="37"/>
    </row>
    <row r="25" spans="2:13" x14ac:dyDescent="0.3">
      <c r="B25" s="36"/>
      <c r="C25" s="74">
        <v>20</v>
      </c>
      <c r="D25" s="104" t="str">
        <f>IF($C25&lt;=Entradas!$E$56,"",Observaciones!H25)</f>
        <v/>
      </c>
      <c r="E25" s="104" t="str">
        <f>IF($C25&lt;=Entradas!$E$56,"",Cálculos!L26)</f>
        <v/>
      </c>
      <c r="F25" s="78" t="str">
        <f>IF($C25&lt;=Entradas!$E$56,"",D25-E25)</f>
        <v/>
      </c>
      <c r="G25" s="78" t="str">
        <f>IF($C25&lt;=Entradas!$E$56,"",D25-AVERAGE(D:D))</f>
        <v/>
      </c>
      <c r="H25" s="78" t="str">
        <f>IF($C25&lt;=Entradas!$E$56,"",F25^2)</f>
        <v/>
      </c>
      <c r="I25" s="78" t="str">
        <f>IF($C25&lt;=Entradas!$E$56,"",G25^2)</f>
        <v/>
      </c>
      <c r="J25" s="78" t="str">
        <f>IF($C25&lt;=Entradas!$E$56,"",E25-AVERAGE(E:E))</f>
        <v/>
      </c>
      <c r="K25" s="78" t="str">
        <f>IF($C25&lt;=Entradas!$E$56,"",J25^2)</f>
        <v/>
      </c>
      <c r="L25" s="78" t="str">
        <f>IF($C25&lt;=Entradas!$E$56,"",G25*J25)</f>
        <v/>
      </c>
      <c r="M25" s="37"/>
    </row>
    <row r="26" spans="2:13" x14ac:dyDescent="0.3">
      <c r="B26" s="36"/>
      <c r="C26" s="74">
        <v>21</v>
      </c>
      <c r="D26" s="104" t="str">
        <f>IF($C26&lt;=Entradas!$E$56,"",Observaciones!H26)</f>
        <v/>
      </c>
      <c r="E26" s="104" t="str">
        <f>IF($C26&lt;=Entradas!$E$56,"",Cálculos!L27)</f>
        <v/>
      </c>
      <c r="F26" s="78" t="str">
        <f>IF($C26&lt;=Entradas!$E$56,"",D26-E26)</f>
        <v/>
      </c>
      <c r="G26" s="78" t="str">
        <f>IF($C26&lt;=Entradas!$E$56,"",D26-AVERAGE(D:D))</f>
        <v/>
      </c>
      <c r="H26" s="78" t="str">
        <f>IF($C26&lt;=Entradas!$E$56,"",F26^2)</f>
        <v/>
      </c>
      <c r="I26" s="78" t="str">
        <f>IF($C26&lt;=Entradas!$E$56,"",G26^2)</f>
        <v/>
      </c>
      <c r="J26" s="78" t="str">
        <f>IF($C26&lt;=Entradas!$E$56,"",E26-AVERAGE(E:E))</f>
        <v/>
      </c>
      <c r="K26" s="78" t="str">
        <f>IF($C26&lt;=Entradas!$E$56,"",J26^2)</f>
        <v/>
      </c>
      <c r="L26" s="78" t="str">
        <f>IF($C26&lt;=Entradas!$E$56,"",G26*J26)</f>
        <v/>
      </c>
      <c r="M26" s="37"/>
    </row>
    <row r="27" spans="2:13" x14ac:dyDescent="0.3">
      <c r="B27" s="36"/>
      <c r="C27" s="74">
        <v>22</v>
      </c>
      <c r="D27" s="104" t="str">
        <f>IF($C27&lt;=Entradas!$E$56,"",Observaciones!H27)</f>
        <v/>
      </c>
      <c r="E27" s="104" t="str">
        <f>IF($C27&lt;=Entradas!$E$56,"",Cálculos!L28)</f>
        <v/>
      </c>
      <c r="F27" s="78" t="str">
        <f>IF($C27&lt;=Entradas!$E$56,"",D27-E27)</f>
        <v/>
      </c>
      <c r="G27" s="78" t="str">
        <f>IF($C27&lt;=Entradas!$E$56,"",D27-AVERAGE(D:D))</f>
        <v/>
      </c>
      <c r="H27" s="78" t="str">
        <f>IF($C27&lt;=Entradas!$E$56,"",F27^2)</f>
        <v/>
      </c>
      <c r="I27" s="78" t="str">
        <f>IF($C27&lt;=Entradas!$E$56,"",G27^2)</f>
        <v/>
      </c>
      <c r="J27" s="78" t="str">
        <f>IF($C27&lt;=Entradas!$E$56,"",E27-AVERAGE(E:E))</f>
        <v/>
      </c>
      <c r="K27" s="78" t="str">
        <f>IF($C27&lt;=Entradas!$E$56,"",J27^2)</f>
        <v/>
      </c>
      <c r="L27" s="78" t="str">
        <f>IF($C27&lt;=Entradas!$E$56,"",G27*J27)</f>
        <v/>
      </c>
      <c r="M27" s="37"/>
    </row>
    <row r="28" spans="2:13" x14ac:dyDescent="0.3">
      <c r="B28" s="36"/>
      <c r="C28" s="74">
        <v>23</v>
      </c>
      <c r="D28" s="104" t="str">
        <f>IF($C28&lt;=Entradas!$E$56,"",Observaciones!H28)</f>
        <v/>
      </c>
      <c r="E28" s="104" t="str">
        <f>IF($C28&lt;=Entradas!$E$56,"",Cálculos!L29)</f>
        <v/>
      </c>
      <c r="F28" s="78" t="str">
        <f>IF($C28&lt;=Entradas!$E$56,"",D28-E28)</f>
        <v/>
      </c>
      <c r="G28" s="78" t="str">
        <f>IF($C28&lt;=Entradas!$E$56,"",D28-AVERAGE(D:D))</f>
        <v/>
      </c>
      <c r="H28" s="78" t="str">
        <f>IF($C28&lt;=Entradas!$E$56,"",F28^2)</f>
        <v/>
      </c>
      <c r="I28" s="78" t="str">
        <f>IF($C28&lt;=Entradas!$E$56,"",G28^2)</f>
        <v/>
      </c>
      <c r="J28" s="78" t="str">
        <f>IF($C28&lt;=Entradas!$E$56,"",E28-AVERAGE(E:E))</f>
        <v/>
      </c>
      <c r="K28" s="78" t="str">
        <f>IF($C28&lt;=Entradas!$E$56,"",J28^2)</f>
        <v/>
      </c>
      <c r="L28" s="78" t="str">
        <f>IF($C28&lt;=Entradas!$E$56,"",G28*J28)</f>
        <v/>
      </c>
      <c r="M28" s="37"/>
    </row>
    <row r="29" spans="2:13" x14ac:dyDescent="0.3">
      <c r="B29" s="36"/>
      <c r="C29" s="74">
        <v>24</v>
      </c>
      <c r="D29" s="104" t="str">
        <f>IF($C29&lt;=Entradas!$E$56,"",Observaciones!H29)</f>
        <v/>
      </c>
      <c r="E29" s="104" t="str">
        <f>IF($C29&lt;=Entradas!$E$56,"",Cálculos!L30)</f>
        <v/>
      </c>
      <c r="F29" s="78" t="str">
        <f>IF($C29&lt;=Entradas!$E$56,"",D29-E29)</f>
        <v/>
      </c>
      <c r="G29" s="78" t="str">
        <f>IF($C29&lt;=Entradas!$E$56,"",D29-AVERAGE(D:D))</f>
        <v/>
      </c>
      <c r="H29" s="78" t="str">
        <f>IF($C29&lt;=Entradas!$E$56,"",F29^2)</f>
        <v/>
      </c>
      <c r="I29" s="78" t="str">
        <f>IF($C29&lt;=Entradas!$E$56,"",G29^2)</f>
        <v/>
      </c>
      <c r="J29" s="78" t="str">
        <f>IF($C29&lt;=Entradas!$E$56,"",E29-AVERAGE(E:E))</f>
        <v/>
      </c>
      <c r="K29" s="78" t="str">
        <f>IF($C29&lt;=Entradas!$E$56,"",J29^2)</f>
        <v/>
      </c>
      <c r="L29" s="78" t="str">
        <f>IF($C29&lt;=Entradas!$E$56,"",G29*J29)</f>
        <v/>
      </c>
      <c r="M29" s="37"/>
    </row>
    <row r="30" spans="2:13" x14ac:dyDescent="0.3">
      <c r="B30" s="36"/>
      <c r="C30" s="74">
        <v>25</v>
      </c>
      <c r="D30" s="104" t="str">
        <f>IF($C30&lt;=Entradas!$E$56,"",Observaciones!H30)</f>
        <v/>
      </c>
      <c r="E30" s="104" t="str">
        <f>IF($C30&lt;=Entradas!$E$56,"",Cálculos!L31)</f>
        <v/>
      </c>
      <c r="F30" s="78" t="str">
        <f>IF($C30&lt;=Entradas!$E$56,"",D30-E30)</f>
        <v/>
      </c>
      <c r="G30" s="78" t="str">
        <f>IF($C30&lt;=Entradas!$E$56,"",D30-AVERAGE(D:D))</f>
        <v/>
      </c>
      <c r="H30" s="78" t="str">
        <f>IF($C30&lt;=Entradas!$E$56,"",F30^2)</f>
        <v/>
      </c>
      <c r="I30" s="78" t="str">
        <f>IF($C30&lt;=Entradas!$E$56,"",G30^2)</f>
        <v/>
      </c>
      <c r="J30" s="78" t="str">
        <f>IF($C30&lt;=Entradas!$E$56,"",E30-AVERAGE(E:E))</f>
        <v/>
      </c>
      <c r="K30" s="78" t="str">
        <f>IF($C30&lt;=Entradas!$E$56,"",J30^2)</f>
        <v/>
      </c>
      <c r="L30" s="78" t="str">
        <f>IF($C30&lt;=Entradas!$E$56,"",G30*J30)</f>
        <v/>
      </c>
      <c r="M30" s="37"/>
    </row>
    <row r="31" spans="2:13" x14ac:dyDescent="0.3">
      <c r="B31" s="36"/>
      <c r="C31" s="74">
        <v>26</v>
      </c>
      <c r="D31" s="104" t="str">
        <f>IF($C31&lt;=Entradas!$E$56,"",Observaciones!H31)</f>
        <v/>
      </c>
      <c r="E31" s="104" t="str">
        <f>IF($C31&lt;=Entradas!$E$56,"",Cálculos!L32)</f>
        <v/>
      </c>
      <c r="F31" s="78" t="str">
        <f>IF($C31&lt;=Entradas!$E$56,"",D31-E31)</f>
        <v/>
      </c>
      <c r="G31" s="78" t="str">
        <f>IF($C31&lt;=Entradas!$E$56,"",D31-AVERAGE(D:D))</f>
        <v/>
      </c>
      <c r="H31" s="78" t="str">
        <f>IF($C31&lt;=Entradas!$E$56,"",F31^2)</f>
        <v/>
      </c>
      <c r="I31" s="78" t="str">
        <f>IF($C31&lt;=Entradas!$E$56,"",G31^2)</f>
        <v/>
      </c>
      <c r="J31" s="78" t="str">
        <f>IF($C31&lt;=Entradas!$E$56,"",E31-AVERAGE(E:E))</f>
        <v/>
      </c>
      <c r="K31" s="78" t="str">
        <f>IF($C31&lt;=Entradas!$E$56,"",J31^2)</f>
        <v/>
      </c>
      <c r="L31" s="78" t="str">
        <f>IF($C31&lt;=Entradas!$E$56,"",G31*J31)</f>
        <v/>
      </c>
      <c r="M31" s="37"/>
    </row>
    <row r="32" spans="2:13" x14ac:dyDescent="0.3">
      <c r="B32" s="36"/>
      <c r="C32" s="74">
        <v>27</v>
      </c>
      <c r="D32" s="104" t="str">
        <f>IF($C32&lt;=Entradas!$E$56,"",Observaciones!H32)</f>
        <v/>
      </c>
      <c r="E32" s="104" t="str">
        <f>IF($C32&lt;=Entradas!$E$56,"",Cálculos!L33)</f>
        <v/>
      </c>
      <c r="F32" s="78" t="str">
        <f>IF($C32&lt;=Entradas!$E$56,"",D32-E32)</f>
        <v/>
      </c>
      <c r="G32" s="78" t="str">
        <f>IF($C32&lt;=Entradas!$E$56,"",D32-AVERAGE(D:D))</f>
        <v/>
      </c>
      <c r="H32" s="78" t="str">
        <f>IF($C32&lt;=Entradas!$E$56,"",F32^2)</f>
        <v/>
      </c>
      <c r="I32" s="78" t="str">
        <f>IF($C32&lt;=Entradas!$E$56,"",G32^2)</f>
        <v/>
      </c>
      <c r="J32" s="78" t="str">
        <f>IF($C32&lt;=Entradas!$E$56,"",E32-AVERAGE(E:E))</f>
        <v/>
      </c>
      <c r="K32" s="78" t="str">
        <f>IF($C32&lt;=Entradas!$E$56,"",J32^2)</f>
        <v/>
      </c>
      <c r="L32" s="78" t="str">
        <f>IF($C32&lt;=Entradas!$E$56,"",G32*J32)</f>
        <v/>
      </c>
      <c r="M32" s="37"/>
    </row>
    <row r="33" spans="2:13" x14ac:dyDescent="0.3">
      <c r="B33" s="36"/>
      <c r="C33" s="74">
        <v>28</v>
      </c>
      <c r="D33" s="104" t="str">
        <f>IF($C33&lt;=Entradas!$E$56,"",Observaciones!H33)</f>
        <v/>
      </c>
      <c r="E33" s="104" t="str">
        <f>IF($C33&lt;=Entradas!$E$56,"",Cálculos!L34)</f>
        <v/>
      </c>
      <c r="F33" s="78" t="str">
        <f>IF($C33&lt;=Entradas!$E$56,"",D33-E33)</f>
        <v/>
      </c>
      <c r="G33" s="78" t="str">
        <f>IF($C33&lt;=Entradas!$E$56,"",D33-AVERAGE(D:D))</f>
        <v/>
      </c>
      <c r="H33" s="78" t="str">
        <f>IF($C33&lt;=Entradas!$E$56,"",F33^2)</f>
        <v/>
      </c>
      <c r="I33" s="78" t="str">
        <f>IF($C33&lt;=Entradas!$E$56,"",G33^2)</f>
        <v/>
      </c>
      <c r="J33" s="78" t="str">
        <f>IF($C33&lt;=Entradas!$E$56,"",E33-AVERAGE(E:E))</f>
        <v/>
      </c>
      <c r="K33" s="78" t="str">
        <f>IF($C33&lt;=Entradas!$E$56,"",J33^2)</f>
        <v/>
      </c>
      <c r="L33" s="78" t="str">
        <f>IF($C33&lt;=Entradas!$E$56,"",G33*J33)</f>
        <v/>
      </c>
      <c r="M33" s="37"/>
    </row>
    <row r="34" spans="2:13" x14ac:dyDescent="0.3">
      <c r="B34" s="36"/>
      <c r="C34" s="74">
        <v>29</v>
      </c>
      <c r="D34" s="104" t="str">
        <f>IF($C34&lt;=Entradas!$E$56,"",Observaciones!H34)</f>
        <v/>
      </c>
      <c r="E34" s="104" t="str">
        <f>IF($C34&lt;=Entradas!$E$56,"",Cálculos!L35)</f>
        <v/>
      </c>
      <c r="F34" s="78" t="str">
        <f>IF($C34&lt;=Entradas!$E$56,"",D34-E34)</f>
        <v/>
      </c>
      <c r="G34" s="78" t="str">
        <f>IF($C34&lt;=Entradas!$E$56,"",D34-AVERAGE(D:D))</f>
        <v/>
      </c>
      <c r="H34" s="78" t="str">
        <f>IF($C34&lt;=Entradas!$E$56,"",F34^2)</f>
        <v/>
      </c>
      <c r="I34" s="78" t="str">
        <f>IF($C34&lt;=Entradas!$E$56,"",G34^2)</f>
        <v/>
      </c>
      <c r="J34" s="78" t="str">
        <f>IF($C34&lt;=Entradas!$E$56,"",E34-AVERAGE(E:E))</f>
        <v/>
      </c>
      <c r="K34" s="78" t="str">
        <f>IF($C34&lt;=Entradas!$E$56,"",J34^2)</f>
        <v/>
      </c>
      <c r="L34" s="78" t="str">
        <f>IF($C34&lt;=Entradas!$E$56,"",G34*J34)</f>
        <v/>
      </c>
      <c r="M34" s="37"/>
    </row>
    <row r="35" spans="2:13" x14ac:dyDescent="0.3">
      <c r="B35" s="36"/>
      <c r="C35" s="74">
        <v>30</v>
      </c>
      <c r="D35" s="104" t="str">
        <f>IF($C35&lt;=Entradas!$E$56,"",Observaciones!H35)</f>
        <v/>
      </c>
      <c r="E35" s="104" t="str">
        <f>IF($C35&lt;=Entradas!$E$56,"",Cálculos!L36)</f>
        <v/>
      </c>
      <c r="F35" s="78" t="str">
        <f>IF($C35&lt;=Entradas!$E$56,"",D35-E35)</f>
        <v/>
      </c>
      <c r="G35" s="78" t="str">
        <f>IF($C35&lt;=Entradas!$E$56,"",D35-AVERAGE(D:D))</f>
        <v/>
      </c>
      <c r="H35" s="78" t="str">
        <f>IF($C35&lt;=Entradas!$E$56,"",F35^2)</f>
        <v/>
      </c>
      <c r="I35" s="78" t="str">
        <f>IF($C35&lt;=Entradas!$E$56,"",G35^2)</f>
        <v/>
      </c>
      <c r="J35" s="78" t="str">
        <f>IF($C35&lt;=Entradas!$E$56,"",E35-AVERAGE(E:E))</f>
        <v/>
      </c>
      <c r="K35" s="78" t="str">
        <f>IF($C35&lt;=Entradas!$E$56,"",J35^2)</f>
        <v/>
      </c>
      <c r="L35" s="78" t="str">
        <f>IF($C35&lt;=Entradas!$E$56,"",G35*J35)</f>
        <v/>
      </c>
      <c r="M35" s="37"/>
    </row>
    <row r="36" spans="2:13" x14ac:dyDescent="0.3">
      <c r="B36" s="36"/>
      <c r="C36" s="74">
        <v>31</v>
      </c>
      <c r="D36" s="104" t="str">
        <f>IF($C36&lt;=Entradas!$E$56,"",Observaciones!H36)</f>
        <v/>
      </c>
      <c r="E36" s="104" t="str">
        <f>IF($C36&lt;=Entradas!$E$56,"",Cálculos!L37)</f>
        <v/>
      </c>
      <c r="F36" s="78" t="str">
        <f>IF($C36&lt;=Entradas!$E$56,"",D36-E36)</f>
        <v/>
      </c>
      <c r="G36" s="78" t="str">
        <f>IF($C36&lt;=Entradas!$E$56,"",D36-AVERAGE(D:D))</f>
        <v/>
      </c>
      <c r="H36" s="78" t="str">
        <f>IF($C36&lt;=Entradas!$E$56,"",F36^2)</f>
        <v/>
      </c>
      <c r="I36" s="78" t="str">
        <f>IF($C36&lt;=Entradas!$E$56,"",G36^2)</f>
        <v/>
      </c>
      <c r="J36" s="78" t="str">
        <f>IF($C36&lt;=Entradas!$E$56,"",E36-AVERAGE(E:E))</f>
        <v/>
      </c>
      <c r="K36" s="78" t="str">
        <f>IF($C36&lt;=Entradas!$E$56,"",J36^2)</f>
        <v/>
      </c>
      <c r="L36" s="78" t="str">
        <f>IF($C36&lt;=Entradas!$E$56,"",G36*J36)</f>
        <v/>
      </c>
      <c r="M36" s="37"/>
    </row>
    <row r="37" spans="2:13" x14ac:dyDescent="0.3">
      <c r="B37" s="36"/>
      <c r="C37" s="74">
        <v>32</v>
      </c>
      <c r="D37" s="104" t="str">
        <f>IF($C37&lt;=Entradas!$E$56,"",Observaciones!H37)</f>
        <v/>
      </c>
      <c r="E37" s="104" t="str">
        <f>IF($C37&lt;=Entradas!$E$56,"",Cálculos!L38)</f>
        <v/>
      </c>
      <c r="F37" s="78" t="str">
        <f>IF($C37&lt;=Entradas!$E$56,"",D37-E37)</f>
        <v/>
      </c>
      <c r="G37" s="78" t="str">
        <f>IF($C37&lt;=Entradas!$E$56,"",D37-AVERAGE(D:D))</f>
        <v/>
      </c>
      <c r="H37" s="78" t="str">
        <f>IF($C37&lt;=Entradas!$E$56,"",F37^2)</f>
        <v/>
      </c>
      <c r="I37" s="78" t="str">
        <f>IF($C37&lt;=Entradas!$E$56,"",G37^2)</f>
        <v/>
      </c>
      <c r="J37" s="78" t="str">
        <f>IF($C37&lt;=Entradas!$E$56,"",E37-AVERAGE(E:E))</f>
        <v/>
      </c>
      <c r="K37" s="78" t="str">
        <f>IF($C37&lt;=Entradas!$E$56,"",J37^2)</f>
        <v/>
      </c>
      <c r="L37" s="78" t="str">
        <f>IF($C37&lt;=Entradas!$E$56,"",G37*J37)</f>
        <v/>
      </c>
      <c r="M37" s="37"/>
    </row>
    <row r="38" spans="2:13" x14ac:dyDescent="0.3">
      <c r="B38" s="36"/>
      <c r="C38" s="74">
        <v>33</v>
      </c>
      <c r="D38" s="104" t="str">
        <f>IF($C38&lt;=Entradas!$E$56,"",Observaciones!H38)</f>
        <v/>
      </c>
      <c r="E38" s="104" t="str">
        <f>IF($C38&lt;=Entradas!$E$56,"",Cálculos!L39)</f>
        <v/>
      </c>
      <c r="F38" s="78" t="str">
        <f>IF($C38&lt;=Entradas!$E$56,"",D38-E38)</f>
        <v/>
      </c>
      <c r="G38" s="78" t="str">
        <f>IF($C38&lt;=Entradas!$E$56,"",D38-AVERAGE(D:D))</f>
        <v/>
      </c>
      <c r="H38" s="78" t="str">
        <f>IF($C38&lt;=Entradas!$E$56,"",F38^2)</f>
        <v/>
      </c>
      <c r="I38" s="78" t="str">
        <f>IF($C38&lt;=Entradas!$E$56,"",G38^2)</f>
        <v/>
      </c>
      <c r="J38" s="78" t="str">
        <f>IF($C38&lt;=Entradas!$E$56,"",E38-AVERAGE(E:E))</f>
        <v/>
      </c>
      <c r="K38" s="78" t="str">
        <f>IF($C38&lt;=Entradas!$E$56,"",J38^2)</f>
        <v/>
      </c>
      <c r="L38" s="78" t="str">
        <f>IF($C38&lt;=Entradas!$E$56,"",G38*J38)</f>
        <v/>
      </c>
      <c r="M38" s="37"/>
    </row>
    <row r="39" spans="2:13" x14ac:dyDescent="0.3">
      <c r="B39" s="36"/>
      <c r="C39" s="74">
        <v>34</v>
      </c>
      <c r="D39" s="104" t="str">
        <f>IF($C39&lt;=Entradas!$E$56,"",Observaciones!H39)</f>
        <v/>
      </c>
      <c r="E39" s="104" t="str">
        <f>IF($C39&lt;=Entradas!$E$56,"",Cálculos!L40)</f>
        <v/>
      </c>
      <c r="F39" s="78" t="str">
        <f>IF($C39&lt;=Entradas!$E$56,"",D39-E39)</f>
        <v/>
      </c>
      <c r="G39" s="78" t="str">
        <f>IF($C39&lt;=Entradas!$E$56,"",D39-AVERAGE(D:D))</f>
        <v/>
      </c>
      <c r="H39" s="78" t="str">
        <f>IF($C39&lt;=Entradas!$E$56,"",F39^2)</f>
        <v/>
      </c>
      <c r="I39" s="78" t="str">
        <f>IF($C39&lt;=Entradas!$E$56,"",G39^2)</f>
        <v/>
      </c>
      <c r="J39" s="78" t="str">
        <f>IF($C39&lt;=Entradas!$E$56,"",E39-AVERAGE(E:E))</f>
        <v/>
      </c>
      <c r="K39" s="78" t="str">
        <f>IF($C39&lt;=Entradas!$E$56,"",J39^2)</f>
        <v/>
      </c>
      <c r="L39" s="78" t="str">
        <f>IF($C39&lt;=Entradas!$E$56,"",G39*J39)</f>
        <v/>
      </c>
      <c r="M39" s="37"/>
    </row>
    <row r="40" spans="2:13" x14ac:dyDescent="0.3">
      <c r="B40" s="36"/>
      <c r="C40" s="74">
        <v>35</v>
      </c>
      <c r="D40" s="104" t="str">
        <f>IF($C40&lt;=Entradas!$E$56,"",Observaciones!H40)</f>
        <v/>
      </c>
      <c r="E40" s="104" t="str">
        <f>IF($C40&lt;=Entradas!$E$56,"",Cálculos!L41)</f>
        <v/>
      </c>
      <c r="F40" s="78" t="str">
        <f>IF($C40&lt;=Entradas!$E$56,"",D40-E40)</f>
        <v/>
      </c>
      <c r="G40" s="78" t="str">
        <f>IF($C40&lt;=Entradas!$E$56,"",D40-AVERAGE(D:D))</f>
        <v/>
      </c>
      <c r="H40" s="78" t="str">
        <f>IF($C40&lt;=Entradas!$E$56,"",F40^2)</f>
        <v/>
      </c>
      <c r="I40" s="78" t="str">
        <f>IF($C40&lt;=Entradas!$E$56,"",G40^2)</f>
        <v/>
      </c>
      <c r="J40" s="78" t="str">
        <f>IF($C40&lt;=Entradas!$E$56,"",E40-AVERAGE(E:E))</f>
        <v/>
      </c>
      <c r="K40" s="78" t="str">
        <f>IF($C40&lt;=Entradas!$E$56,"",J40^2)</f>
        <v/>
      </c>
      <c r="L40" s="78" t="str">
        <f>IF($C40&lt;=Entradas!$E$56,"",G40*J40)</f>
        <v/>
      </c>
      <c r="M40" s="37"/>
    </row>
    <row r="41" spans="2:13" x14ac:dyDescent="0.3">
      <c r="B41" s="36"/>
      <c r="C41" s="74">
        <v>36</v>
      </c>
      <c r="D41" s="104" t="str">
        <f>IF($C41&lt;=Entradas!$E$56,"",Observaciones!H41)</f>
        <v/>
      </c>
      <c r="E41" s="104" t="str">
        <f>IF($C41&lt;=Entradas!$E$56,"",Cálculos!L42)</f>
        <v/>
      </c>
      <c r="F41" s="78" t="str">
        <f>IF($C41&lt;=Entradas!$E$56,"",D41-E41)</f>
        <v/>
      </c>
      <c r="G41" s="78" t="str">
        <f>IF($C41&lt;=Entradas!$E$56,"",D41-AVERAGE(D:D))</f>
        <v/>
      </c>
      <c r="H41" s="78" t="str">
        <f>IF($C41&lt;=Entradas!$E$56,"",F41^2)</f>
        <v/>
      </c>
      <c r="I41" s="78" t="str">
        <f>IF($C41&lt;=Entradas!$E$56,"",G41^2)</f>
        <v/>
      </c>
      <c r="J41" s="78" t="str">
        <f>IF($C41&lt;=Entradas!$E$56,"",E41-AVERAGE(E:E))</f>
        <v/>
      </c>
      <c r="K41" s="78" t="str">
        <f>IF($C41&lt;=Entradas!$E$56,"",J41^2)</f>
        <v/>
      </c>
      <c r="L41" s="78" t="str">
        <f>IF($C41&lt;=Entradas!$E$56,"",G41*J41)</f>
        <v/>
      </c>
      <c r="M41" s="37"/>
    </row>
    <row r="42" spans="2:13" x14ac:dyDescent="0.3">
      <c r="B42" s="36"/>
      <c r="C42" s="74">
        <v>37</v>
      </c>
      <c r="D42" s="104" t="str">
        <f>IF($C42&lt;=Entradas!$E$56,"",Observaciones!H42)</f>
        <v/>
      </c>
      <c r="E42" s="104" t="str">
        <f>IF($C42&lt;=Entradas!$E$56,"",Cálculos!L43)</f>
        <v/>
      </c>
      <c r="F42" s="78" t="str">
        <f>IF($C42&lt;=Entradas!$E$56,"",D42-E42)</f>
        <v/>
      </c>
      <c r="G42" s="78" t="str">
        <f>IF($C42&lt;=Entradas!$E$56,"",D42-AVERAGE(D:D))</f>
        <v/>
      </c>
      <c r="H42" s="78" t="str">
        <f>IF($C42&lt;=Entradas!$E$56,"",F42^2)</f>
        <v/>
      </c>
      <c r="I42" s="78" t="str">
        <f>IF($C42&lt;=Entradas!$E$56,"",G42^2)</f>
        <v/>
      </c>
      <c r="J42" s="78" t="str">
        <f>IF($C42&lt;=Entradas!$E$56,"",E42-AVERAGE(E:E))</f>
        <v/>
      </c>
      <c r="K42" s="78" t="str">
        <f>IF($C42&lt;=Entradas!$E$56,"",J42^2)</f>
        <v/>
      </c>
      <c r="L42" s="78" t="str">
        <f>IF($C42&lt;=Entradas!$E$56,"",G42*J42)</f>
        <v/>
      </c>
      <c r="M42" s="37"/>
    </row>
    <row r="43" spans="2:13" x14ac:dyDescent="0.3">
      <c r="B43" s="36"/>
      <c r="C43" s="74">
        <v>38</v>
      </c>
      <c r="D43" s="104" t="str">
        <f>IF($C43&lt;=Entradas!$E$56,"",Observaciones!H43)</f>
        <v/>
      </c>
      <c r="E43" s="104" t="str">
        <f>IF($C43&lt;=Entradas!$E$56,"",Cálculos!L44)</f>
        <v/>
      </c>
      <c r="F43" s="78" t="str">
        <f>IF($C43&lt;=Entradas!$E$56,"",D43-E43)</f>
        <v/>
      </c>
      <c r="G43" s="78" t="str">
        <f>IF($C43&lt;=Entradas!$E$56,"",D43-AVERAGE(D:D))</f>
        <v/>
      </c>
      <c r="H43" s="78" t="str">
        <f>IF($C43&lt;=Entradas!$E$56,"",F43^2)</f>
        <v/>
      </c>
      <c r="I43" s="78" t="str">
        <f>IF($C43&lt;=Entradas!$E$56,"",G43^2)</f>
        <v/>
      </c>
      <c r="J43" s="78" t="str">
        <f>IF($C43&lt;=Entradas!$E$56,"",E43-AVERAGE(E:E))</f>
        <v/>
      </c>
      <c r="K43" s="78" t="str">
        <f>IF($C43&lt;=Entradas!$E$56,"",J43^2)</f>
        <v/>
      </c>
      <c r="L43" s="78" t="str">
        <f>IF($C43&lt;=Entradas!$E$56,"",G43*J43)</f>
        <v/>
      </c>
      <c r="M43" s="37"/>
    </row>
    <row r="44" spans="2:13" x14ac:dyDescent="0.3">
      <c r="B44" s="36"/>
      <c r="C44" s="74">
        <v>39</v>
      </c>
      <c r="D44" s="104" t="str">
        <f>IF($C44&lt;=Entradas!$E$56,"",Observaciones!H44)</f>
        <v/>
      </c>
      <c r="E44" s="104" t="str">
        <f>IF($C44&lt;=Entradas!$E$56,"",Cálculos!L45)</f>
        <v/>
      </c>
      <c r="F44" s="78" t="str">
        <f>IF($C44&lt;=Entradas!$E$56,"",D44-E44)</f>
        <v/>
      </c>
      <c r="G44" s="78" t="str">
        <f>IF($C44&lt;=Entradas!$E$56,"",D44-AVERAGE(D:D))</f>
        <v/>
      </c>
      <c r="H44" s="78" t="str">
        <f>IF($C44&lt;=Entradas!$E$56,"",F44^2)</f>
        <v/>
      </c>
      <c r="I44" s="78" t="str">
        <f>IF($C44&lt;=Entradas!$E$56,"",G44^2)</f>
        <v/>
      </c>
      <c r="J44" s="78" t="str">
        <f>IF($C44&lt;=Entradas!$E$56,"",E44-AVERAGE(E:E))</f>
        <v/>
      </c>
      <c r="K44" s="78" t="str">
        <f>IF($C44&lt;=Entradas!$E$56,"",J44^2)</f>
        <v/>
      </c>
      <c r="L44" s="78" t="str">
        <f>IF($C44&lt;=Entradas!$E$56,"",G44*J44)</f>
        <v/>
      </c>
      <c r="M44" s="37"/>
    </row>
    <row r="45" spans="2:13" x14ac:dyDescent="0.3">
      <c r="B45" s="36"/>
      <c r="C45" s="74">
        <v>40</v>
      </c>
      <c r="D45" s="104" t="str">
        <f>IF($C45&lt;=Entradas!$E$56,"",Observaciones!H45)</f>
        <v/>
      </c>
      <c r="E45" s="104" t="str">
        <f>IF($C45&lt;=Entradas!$E$56,"",Cálculos!L46)</f>
        <v/>
      </c>
      <c r="F45" s="78" t="str">
        <f>IF($C45&lt;=Entradas!$E$56,"",D45-E45)</f>
        <v/>
      </c>
      <c r="G45" s="78" t="str">
        <f>IF($C45&lt;=Entradas!$E$56,"",D45-AVERAGE(D:D))</f>
        <v/>
      </c>
      <c r="H45" s="78" t="str">
        <f>IF($C45&lt;=Entradas!$E$56,"",F45^2)</f>
        <v/>
      </c>
      <c r="I45" s="78" t="str">
        <f>IF($C45&lt;=Entradas!$E$56,"",G45^2)</f>
        <v/>
      </c>
      <c r="J45" s="78" t="str">
        <f>IF($C45&lt;=Entradas!$E$56,"",E45-AVERAGE(E:E))</f>
        <v/>
      </c>
      <c r="K45" s="78" t="str">
        <f>IF($C45&lt;=Entradas!$E$56,"",J45^2)</f>
        <v/>
      </c>
      <c r="L45" s="78" t="str">
        <f>IF($C45&lt;=Entradas!$E$56,"",G45*J45)</f>
        <v/>
      </c>
      <c r="M45" s="37"/>
    </row>
    <row r="46" spans="2:13" x14ac:dyDescent="0.3">
      <c r="B46" s="36"/>
      <c r="C46" s="74">
        <v>41</v>
      </c>
      <c r="D46" s="104" t="str">
        <f>IF($C46&lt;=Entradas!$E$56,"",Observaciones!H46)</f>
        <v/>
      </c>
      <c r="E46" s="104" t="str">
        <f>IF($C46&lt;=Entradas!$E$56,"",Cálculos!L47)</f>
        <v/>
      </c>
      <c r="F46" s="78" t="str">
        <f>IF($C46&lt;=Entradas!$E$56,"",D46-E46)</f>
        <v/>
      </c>
      <c r="G46" s="78" t="str">
        <f>IF($C46&lt;=Entradas!$E$56,"",D46-AVERAGE(D:D))</f>
        <v/>
      </c>
      <c r="H46" s="78" t="str">
        <f>IF($C46&lt;=Entradas!$E$56,"",F46^2)</f>
        <v/>
      </c>
      <c r="I46" s="78" t="str">
        <f>IF($C46&lt;=Entradas!$E$56,"",G46^2)</f>
        <v/>
      </c>
      <c r="J46" s="78" t="str">
        <f>IF($C46&lt;=Entradas!$E$56,"",E46-AVERAGE(E:E))</f>
        <v/>
      </c>
      <c r="K46" s="78" t="str">
        <f>IF($C46&lt;=Entradas!$E$56,"",J46^2)</f>
        <v/>
      </c>
      <c r="L46" s="78" t="str">
        <f>IF($C46&lt;=Entradas!$E$56,"",G46*J46)</f>
        <v/>
      </c>
      <c r="M46" s="37"/>
    </row>
    <row r="47" spans="2:13" x14ac:dyDescent="0.3">
      <c r="B47" s="36"/>
      <c r="C47" s="74">
        <v>42</v>
      </c>
      <c r="D47" s="104" t="str">
        <f>IF($C47&lt;=Entradas!$E$56,"",Observaciones!H47)</f>
        <v/>
      </c>
      <c r="E47" s="104" t="str">
        <f>IF($C47&lt;=Entradas!$E$56,"",Cálculos!L48)</f>
        <v/>
      </c>
      <c r="F47" s="78" t="str">
        <f>IF($C47&lt;=Entradas!$E$56,"",D47-E47)</f>
        <v/>
      </c>
      <c r="G47" s="78" t="str">
        <f>IF($C47&lt;=Entradas!$E$56,"",D47-AVERAGE(D:D))</f>
        <v/>
      </c>
      <c r="H47" s="78" t="str">
        <f>IF($C47&lt;=Entradas!$E$56,"",F47^2)</f>
        <v/>
      </c>
      <c r="I47" s="78" t="str">
        <f>IF($C47&lt;=Entradas!$E$56,"",G47^2)</f>
        <v/>
      </c>
      <c r="J47" s="78" t="str">
        <f>IF($C47&lt;=Entradas!$E$56,"",E47-AVERAGE(E:E))</f>
        <v/>
      </c>
      <c r="K47" s="78" t="str">
        <f>IF($C47&lt;=Entradas!$E$56,"",J47^2)</f>
        <v/>
      </c>
      <c r="L47" s="78" t="str">
        <f>IF($C47&lt;=Entradas!$E$56,"",G47*J47)</f>
        <v/>
      </c>
      <c r="M47" s="37"/>
    </row>
    <row r="48" spans="2:13" x14ac:dyDescent="0.3">
      <c r="B48" s="36"/>
      <c r="C48" s="74">
        <v>43</v>
      </c>
      <c r="D48" s="104" t="str">
        <f>IF($C48&lt;=Entradas!$E$56,"",Observaciones!H48)</f>
        <v/>
      </c>
      <c r="E48" s="104" t="str">
        <f>IF($C48&lt;=Entradas!$E$56,"",Cálculos!L49)</f>
        <v/>
      </c>
      <c r="F48" s="78" t="str">
        <f>IF($C48&lt;=Entradas!$E$56,"",D48-E48)</f>
        <v/>
      </c>
      <c r="G48" s="78" t="str">
        <f>IF($C48&lt;=Entradas!$E$56,"",D48-AVERAGE(D:D))</f>
        <v/>
      </c>
      <c r="H48" s="78" t="str">
        <f>IF($C48&lt;=Entradas!$E$56,"",F48^2)</f>
        <v/>
      </c>
      <c r="I48" s="78" t="str">
        <f>IF($C48&lt;=Entradas!$E$56,"",G48^2)</f>
        <v/>
      </c>
      <c r="J48" s="78" t="str">
        <f>IF($C48&lt;=Entradas!$E$56,"",E48-AVERAGE(E:E))</f>
        <v/>
      </c>
      <c r="K48" s="78" t="str">
        <f>IF($C48&lt;=Entradas!$E$56,"",J48^2)</f>
        <v/>
      </c>
      <c r="L48" s="78" t="str">
        <f>IF($C48&lt;=Entradas!$E$56,"",G48*J48)</f>
        <v/>
      </c>
      <c r="M48" s="37"/>
    </row>
    <row r="49" spans="2:13" x14ac:dyDescent="0.3">
      <c r="B49" s="36"/>
      <c r="C49" s="74">
        <v>44</v>
      </c>
      <c r="D49" s="104" t="str">
        <f>IF($C49&lt;=Entradas!$E$56,"",Observaciones!H49)</f>
        <v/>
      </c>
      <c r="E49" s="104" t="str">
        <f>IF($C49&lt;=Entradas!$E$56,"",Cálculos!L50)</f>
        <v/>
      </c>
      <c r="F49" s="78" t="str">
        <f>IF($C49&lt;=Entradas!$E$56,"",D49-E49)</f>
        <v/>
      </c>
      <c r="G49" s="78" t="str">
        <f>IF($C49&lt;=Entradas!$E$56,"",D49-AVERAGE(D:D))</f>
        <v/>
      </c>
      <c r="H49" s="78" t="str">
        <f>IF($C49&lt;=Entradas!$E$56,"",F49^2)</f>
        <v/>
      </c>
      <c r="I49" s="78" t="str">
        <f>IF($C49&lt;=Entradas!$E$56,"",G49^2)</f>
        <v/>
      </c>
      <c r="J49" s="78" t="str">
        <f>IF($C49&lt;=Entradas!$E$56,"",E49-AVERAGE(E:E))</f>
        <v/>
      </c>
      <c r="K49" s="78" t="str">
        <f>IF($C49&lt;=Entradas!$E$56,"",J49^2)</f>
        <v/>
      </c>
      <c r="L49" s="78" t="str">
        <f>IF($C49&lt;=Entradas!$E$56,"",G49*J49)</f>
        <v/>
      </c>
      <c r="M49" s="37"/>
    </row>
    <row r="50" spans="2:13" x14ac:dyDescent="0.3">
      <c r="B50" s="36"/>
      <c r="C50" s="74">
        <v>45</v>
      </c>
      <c r="D50" s="104" t="str">
        <f>IF($C50&lt;=Entradas!$E$56,"",Observaciones!H50)</f>
        <v/>
      </c>
      <c r="E50" s="104" t="str">
        <f>IF($C50&lt;=Entradas!$E$56,"",Cálculos!L51)</f>
        <v/>
      </c>
      <c r="F50" s="78" t="str">
        <f>IF($C50&lt;=Entradas!$E$56,"",D50-E50)</f>
        <v/>
      </c>
      <c r="G50" s="78" t="str">
        <f>IF($C50&lt;=Entradas!$E$56,"",D50-AVERAGE(D:D))</f>
        <v/>
      </c>
      <c r="H50" s="78" t="str">
        <f>IF($C50&lt;=Entradas!$E$56,"",F50^2)</f>
        <v/>
      </c>
      <c r="I50" s="78" t="str">
        <f>IF($C50&lt;=Entradas!$E$56,"",G50^2)</f>
        <v/>
      </c>
      <c r="J50" s="78" t="str">
        <f>IF($C50&lt;=Entradas!$E$56,"",E50-AVERAGE(E:E))</f>
        <v/>
      </c>
      <c r="K50" s="78" t="str">
        <f>IF($C50&lt;=Entradas!$E$56,"",J50^2)</f>
        <v/>
      </c>
      <c r="L50" s="78" t="str">
        <f>IF($C50&lt;=Entradas!$E$56,"",G50*J50)</f>
        <v/>
      </c>
      <c r="M50" s="37"/>
    </row>
    <row r="51" spans="2:13" x14ac:dyDescent="0.3">
      <c r="B51" s="36"/>
      <c r="C51" s="74">
        <v>46</v>
      </c>
      <c r="D51" s="104" t="str">
        <f>IF($C51&lt;=Entradas!$E$56,"",Observaciones!H51)</f>
        <v/>
      </c>
      <c r="E51" s="104" t="str">
        <f>IF($C51&lt;=Entradas!$E$56,"",Cálculos!L52)</f>
        <v/>
      </c>
      <c r="F51" s="78" t="str">
        <f>IF($C51&lt;=Entradas!$E$56,"",D51-E51)</f>
        <v/>
      </c>
      <c r="G51" s="78" t="str">
        <f>IF($C51&lt;=Entradas!$E$56,"",D51-AVERAGE(D:D))</f>
        <v/>
      </c>
      <c r="H51" s="78" t="str">
        <f>IF($C51&lt;=Entradas!$E$56,"",F51^2)</f>
        <v/>
      </c>
      <c r="I51" s="78" t="str">
        <f>IF($C51&lt;=Entradas!$E$56,"",G51^2)</f>
        <v/>
      </c>
      <c r="J51" s="78" t="str">
        <f>IF($C51&lt;=Entradas!$E$56,"",E51-AVERAGE(E:E))</f>
        <v/>
      </c>
      <c r="K51" s="78" t="str">
        <f>IF($C51&lt;=Entradas!$E$56,"",J51^2)</f>
        <v/>
      </c>
      <c r="L51" s="78" t="str">
        <f>IF($C51&lt;=Entradas!$E$56,"",G51*J51)</f>
        <v/>
      </c>
      <c r="M51" s="37"/>
    </row>
    <row r="52" spans="2:13" x14ac:dyDescent="0.3">
      <c r="B52" s="36"/>
      <c r="C52" s="74">
        <v>47</v>
      </c>
      <c r="D52" s="104" t="str">
        <f>IF($C52&lt;=Entradas!$E$56,"",Observaciones!H52)</f>
        <v/>
      </c>
      <c r="E52" s="104" t="str">
        <f>IF($C52&lt;=Entradas!$E$56,"",Cálculos!L53)</f>
        <v/>
      </c>
      <c r="F52" s="78" t="str">
        <f>IF($C52&lt;=Entradas!$E$56,"",D52-E52)</f>
        <v/>
      </c>
      <c r="G52" s="78" t="str">
        <f>IF($C52&lt;=Entradas!$E$56,"",D52-AVERAGE(D:D))</f>
        <v/>
      </c>
      <c r="H52" s="78" t="str">
        <f>IF($C52&lt;=Entradas!$E$56,"",F52^2)</f>
        <v/>
      </c>
      <c r="I52" s="78" t="str">
        <f>IF($C52&lt;=Entradas!$E$56,"",G52^2)</f>
        <v/>
      </c>
      <c r="J52" s="78" t="str">
        <f>IF($C52&lt;=Entradas!$E$56,"",E52-AVERAGE(E:E))</f>
        <v/>
      </c>
      <c r="K52" s="78" t="str">
        <f>IF($C52&lt;=Entradas!$E$56,"",J52^2)</f>
        <v/>
      </c>
      <c r="L52" s="78" t="str">
        <f>IF($C52&lt;=Entradas!$E$56,"",G52*J52)</f>
        <v/>
      </c>
      <c r="M52" s="37"/>
    </row>
    <row r="53" spans="2:13" x14ac:dyDescent="0.3">
      <c r="B53" s="36"/>
      <c r="C53" s="74">
        <v>48</v>
      </c>
      <c r="D53" s="104" t="str">
        <f>IF($C53&lt;=Entradas!$E$56,"",Observaciones!H53)</f>
        <v/>
      </c>
      <c r="E53" s="104" t="str">
        <f>IF($C53&lt;=Entradas!$E$56,"",Cálculos!L54)</f>
        <v/>
      </c>
      <c r="F53" s="78" t="str">
        <f>IF($C53&lt;=Entradas!$E$56,"",D53-E53)</f>
        <v/>
      </c>
      <c r="G53" s="78" t="str">
        <f>IF($C53&lt;=Entradas!$E$56,"",D53-AVERAGE(D:D))</f>
        <v/>
      </c>
      <c r="H53" s="78" t="str">
        <f>IF($C53&lt;=Entradas!$E$56,"",F53^2)</f>
        <v/>
      </c>
      <c r="I53" s="78" t="str">
        <f>IF($C53&lt;=Entradas!$E$56,"",G53^2)</f>
        <v/>
      </c>
      <c r="J53" s="78" t="str">
        <f>IF($C53&lt;=Entradas!$E$56,"",E53-AVERAGE(E:E))</f>
        <v/>
      </c>
      <c r="K53" s="78" t="str">
        <f>IF($C53&lt;=Entradas!$E$56,"",J53^2)</f>
        <v/>
      </c>
      <c r="L53" s="78" t="str">
        <f>IF($C53&lt;=Entradas!$E$56,"",G53*J53)</f>
        <v/>
      </c>
      <c r="M53" s="37"/>
    </row>
    <row r="54" spans="2:13" x14ac:dyDescent="0.3">
      <c r="B54" s="36"/>
      <c r="C54" s="74">
        <v>49</v>
      </c>
      <c r="D54" s="104" t="str">
        <f>IF($C54&lt;=Entradas!$E$56,"",Observaciones!H54)</f>
        <v/>
      </c>
      <c r="E54" s="104" t="str">
        <f>IF($C54&lt;=Entradas!$E$56,"",Cálculos!L55)</f>
        <v/>
      </c>
      <c r="F54" s="78" t="str">
        <f>IF($C54&lt;=Entradas!$E$56,"",D54-E54)</f>
        <v/>
      </c>
      <c r="G54" s="78" t="str">
        <f>IF($C54&lt;=Entradas!$E$56,"",D54-AVERAGE(D:D))</f>
        <v/>
      </c>
      <c r="H54" s="78" t="str">
        <f>IF($C54&lt;=Entradas!$E$56,"",F54^2)</f>
        <v/>
      </c>
      <c r="I54" s="78" t="str">
        <f>IF($C54&lt;=Entradas!$E$56,"",G54^2)</f>
        <v/>
      </c>
      <c r="J54" s="78" t="str">
        <f>IF($C54&lt;=Entradas!$E$56,"",E54-AVERAGE(E:E))</f>
        <v/>
      </c>
      <c r="K54" s="78" t="str">
        <f>IF($C54&lt;=Entradas!$E$56,"",J54^2)</f>
        <v/>
      </c>
      <c r="L54" s="78" t="str">
        <f>IF($C54&lt;=Entradas!$E$56,"",G54*J54)</f>
        <v/>
      </c>
      <c r="M54" s="37"/>
    </row>
    <row r="55" spans="2:13" x14ac:dyDescent="0.3">
      <c r="B55" s="36"/>
      <c r="C55" s="74">
        <v>50</v>
      </c>
      <c r="D55" s="104" t="str">
        <f>IF($C55&lt;=Entradas!$E$56,"",Observaciones!H55)</f>
        <v/>
      </c>
      <c r="E55" s="104" t="str">
        <f>IF($C55&lt;=Entradas!$E$56,"",Cálculos!L56)</f>
        <v/>
      </c>
      <c r="F55" s="78" t="str">
        <f>IF($C55&lt;=Entradas!$E$56,"",D55-E55)</f>
        <v/>
      </c>
      <c r="G55" s="78" t="str">
        <f>IF($C55&lt;=Entradas!$E$56,"",D55-AVERAGE(D:D))</f>
        <v/>
      </c>
      <c r="H55" s="78" t="str">
        <f>IF($C55&lt;=Entradas!$E$56,"",F55^2)</f>
        <v/>
      </c>
      <c r="I55" s="78" t="str">
        <f>IF($C55&lt;=Entradas!$E$56,"",G55^2)</f>
        <v/>
      </c>
      <c r="J55" s="78" t="str">
        <f>IF($C55&lt;=Entradas!$E$56,"",E55-AVERAGE(E:E))</f>
        <v/>
      </c>
      <c r="K55" s="78" t="str">
        <f>IF($C55&lt;=Entradas!$E$56,"",J55^2)</f>
        <v/>
      </c>
      <c r="L55" s="78" t="str">
        <f>IF($C55&lt;=Entradas!$E$56,"",G55*J55)</f>
        <v/>
      </c>
      <c r="M55" s="37"/>
    </row>
    <row r="56" spans="2:13" x14ac:dyDescent="0.3">
      <c r="B56" s="36"/>
      <c r="C56" s="74">
        <v>51</v>
      </c>
      <c r="D56" s="104" t="str">
        <f>IF($C56&lt;=Entradas!$E$56,"",Observaciones!H56)</f>
        <v/>
      </c>
      <c r="E56" s="104" t="str">
        <f>IF($C56&lt;=Entradas!$E$56,"",Cálculos!L57)</f>
        <v/>
      </c>
      <c r="F56" s="78" t="str">
        <f>IF($C56&lt;=Entradas!$E$56,"",D56-E56)</f>
        <v/>
      </c>
      <c r="G56" s="78" t="str">
        <f>IF($C56&lt;=Entradas!$E$56,"",D56-AVERAGE(D:D))</f>
        <v/>
      </c>
      <c r="H56" s="78" t="str">
        <f>IF($C56&lt;=Entradas!$E$56,"",F56^2)</f>
        <v/>
      </c>
      <c r="I56" s="78" t="str">
        <f>IF($C56&lt;=Entradas!$E$56,"",G56^2)</f>
        <v/>
      </c>
      <c r="J56" s="78" t="str">
        <f>IF($C56&lt;=Entradas!$E$56,"",E56-AVERAGE(E:E))</f>
        <v/>
      </c>
      <c r="K56" s="78" t="str">
        <f>IF($C56&lt;=Entradas!$E$56,"",J56^2)</f>
        <v/>
      </c>
      <c r="L56" s="78" t="str">
        <f>IF($C56&lt;=Entradas!$E$56,"",G56*J56)</f>
        <v/>
      </c>
      <c r="M56" s="37"/>
    </row>
    <row r="57" spans="2:13" x14ac:dyDescent="0.3">
      <c r="B57" s="36"/>
      <c r="C57" s="74">
        <v>52</v>
      </c>
      <c r="D57" s="104" t="str">
        <f>IF($C57&lt;=Entradas!$E$56,"",Observaciones!H57)</f>
        <v/>
      </c>
      <c r="E57" s="104" t="str">
        <f>IF($C57&lt;=Entradas!$E$56,"",Cálculos!L58)</f>
        <v/>
      </c>
      <c r="F57" s="78" t="str">
        <f>IF($C57&lt;=Entradas!$E$56,"",D57-E57)</f>
        <v/>
      </c>
      <c r="G57" s="78" t="str">
        <f>IF($C57&lt;=Entradas!$E$56,"",D57-AVERAGE(D:D))</f>
        <v/>
      </c>
      <c r="H57" s="78" t="str">
        <f>IF($C57&lt;=Entradas!$E$56,"",F57^2)</f>
        <v/>
      </c>
      <c r="I57" s="78" t="str">
        <f>IF($C57&lt;=Entradas!$E$56,"",G57^2)</f>
        <v/>
      </c>
      <c r="J57" s="78" t="str">
        <f>IF($C57&lt;=Entradas!$E$56,"",E57-AVERAGE(E:E))</f>
        <v/>
      </c>
      <c r="K57" s="78" t="str">
        <f>IF($C57&lt;=Entradas!$E$56,"",J57^2)</f>
        <v/>
      </c>
      <c r="L57" s="78" t="str">
        <f>IF($C57&lt;=Entradas!$E$56,"",G57*J57)</f>
        <v/>
      </c>
      <c r="M57" s="37"/>
    </row>
    <row r="58" spans="2:13" x14ac:dyDescent="0.3">
      <c r="B58" s="36"/>
      <c r="C58" s="74">
        <v>53</v>
      </c>
      <c r="D58" s="104" t="str">
        <f>IF($C58&lt;=Entradas!$E$56,"",Observaciones!H58)</f>
        <v/>
      </c>
      <c r="E58" s="104" t="str">
        <f>IF($C58&lt;=Entradas!$E$56,"",Cálculos!L59)</f>
        <v/>
      </c>
      <c r="F58" s="78" t="str">
        <f>IF($C58&lt;=Entradas!$E$56,"",D58-E58)</f>
        <v/>
      </c>
      <c r="G58" s="78" t="str">
        <f>IF($C58&lt;=Entradas!$E$56,"",D58-AVERAGE(D:D))</f>
        <v/>
      </c>
      <c r="H58" s="78" t="str">
        <f>IF($C58&lt;=Entradas!$E$56,"",F58^2)</f>
        <v/>
      </c>
      <c r="I58" s="78" t="str">
        <f>IF($C58&lt;=Entradas!$E$56,"",G58^2)</f>
        <v/>
      </c>
      <c r="J58" s="78" t="str">
        <f>IF($C58&lt;=Entradas!$E$56,"",E58-AVERAGE(E:E))</f>
        <v/>
      </c>
      <c r="K58" s="78" t="str">
        <f>IF($C58&lt;=Entradas!$E$56,"",J58^2)</f>
        <v/>
      </c>
      <c r="L58" s="78" t="str">
        <f>IF($C58&lt;=Entradas!$E$56,"",G58*J58)</f>
        <v/>
      </c>
      <c r="M58" s="37"/>
    </row>
    <row r="59" spans="2:13" x14ac:dyDescent="0.3">
      <c r="B59" s="36"/>
      <c r="C59" s="74">
        <v>54</v>
      </c>
      <c r="D59" s="104" t="str">
        <f>IF($C59&lt;=Entradas!$E$56,"",Observaciones!H59)</f>
        <v/>
      </c>
      <c r="E59" s="104" t="str">
        <f>IF($C59&lt;=Entradas!$E$56,"",Cálculos!L60)</f>
        <v/>
      </c>
      <c r="F59" s="78" t="str">
        <f>IF($C59&lt;=Entradas!$E$56,"",D59-E59)</f>
        <v/>
      </c>
      <c r="G59" s="78" t="str">
        <f>IF($C59&lt;=Entradas!$E$56,"",D59-AVERAGE(D:D))</f>
        <v/>
      </c>
      <c r="H59" s="78" t="str">
        <f>IF($C59&lt;=Entradas!$E$56,"",F59^2)</f>
        <v/>
      </c>
      <c r="I59" s="78" t="str">
        <f>IF($C59&lt;=Entradas!$E$56,"",G59^2)</f>
        <v/>
      </c>
      <c r="J59" s="78" t="str">
        <f>IF($C59&lt;=Entradas!$E$56,"",E59-AVERAGE(E:E))</f>
        <v/>
      </c>
      <c r="K59" s="78" t="str">
        <f>IF($C59&lt;=Entradas!$E$56,"",J59^2)</f>
        <v/>
      </c>
      <c r="L59" s="78" t="str">
        <f>IF($C59&lt;=Entradas!$E$56,"",G59*J59)</f>
        <v/>
      </c>
      <c r="M59" s="37"/>
    </row>
    <row r="60" spans="2:13" x14ac:dyDescent="0.3">
      <c r="B60" s="36"/>
      <c r="C60" s="74">
        <v>55</v>
      </c>
      <c r="D60" s="104" t="str">
        <f>IF($C60&lt;=Entradas!$E$56,"",Observaciones!H60)</f>
        <v/>
      </c>
      <c r="E60" s="104" t="str">
        <f>IF($C60&lt;=Entradas!$E$56,"",Cálculos!L61)</f>
        <v/>
      </c>
      <c r="F60" s="78" t="str">
        <f>IF($C60&lt;=Entradas!$E$56,"",D60-E60)</f>
        <v/>
      </c>
      <c r="G60" s="78" t="str">
        <f>IF($C60&lt;=Entradas!$E$56,"",D60-AVERAGE(D:D))</f>
        <v/>
      </c>
      <c r="H60" s="78" t="str">
        <f>IF($C60&lt;=Entradas!$E$56,"",F60^2)</f>
        <v/>
      </c>
      <c r="I60" s="78" t="str">
        <f>IF($C60&lt;=Entradas!$E$56,"",G60^2)</f>
        <v/>
      </c>
      <c r="J60" s="78" t="str">
        <f>IF($C60&lt;=Entradas!$E$56,"",E60-AVERAGE(E:E))</f>
        <v/>
      </c>
      <c r="K60" s="78" t="str">
        <f>IF($C60&lt;=Entradas!$E$56,"",J60^2)</f>
        <v/>
      </c>
      <c r="L60" s="78" t="str">
        <f>IF($C60&lt;=Entradas!$E$56,"",G60*J60)</f>
        <v/>
      </c>
      <c r="M60" s="37"/>
    </row>
    <row r="61" spans="2:13" x14ac:dyDescent="0.3">
      <c r="B61" s="36"/>
      <c r="C61" s="74">
        <v>56</v>
      </c>
      <c r="D61" s="104" t="str">
        <f>IF($C61&lt;=Entradas!$E$56,"",Observaciones!H61)</f>
        <v/>
      </c>
      <c r="E61" s="104" t="str">
        <f>IF($C61&lt;=Entradas!$E$56,"",Cálculos!L62)</f>
        <v/>
      </c>
      <c r="F61" s="78" t="str">
        <f>IF($C61&lt;=Entradas!$E$56,"",D61-E61)</f>
        <v/>
      </c>
      <c r="G61" s="78" t="str">
        <f>IF($C61&lt;=Entradas!$E$56,"",D61-AVERAGE(D:D))</f>
        <v/>
      </c>
      <c r="H61" s="78" t="str">
        <f>IF($C61&lt;=Entradas!$E$56,"",F61^2)</f>
        <v/>
      </c>
      <c r="I61" s="78" t="str">
        <f>IF($C61&lt;=Entradas!$E$56,"",G61^2)</f>
        <v/>
      </c>
      <c r="J61" s="78" t="str">
        <f>IF($C61&lt;=Entradas!$E$56,"",E61-AVERAGE(E:E))</f>
        <v/>
      </c>
      <c r="K61" s="78" t="str">
        <f>IF($C61&lt;=Entradas!$E$56,"",J61^2)</f>
        <v/>
      </c>
      <c r="L61" s="78" t="str">
        <f>IF($C61&lt;=Entradas!$E$56,"",G61*J61)</f>
        <v/>
      </c>
      <c r="M61" s="37"/>
    </row>
    <row r="62" spans="2:13" x14ac:dyDescent="0.3">
      <c r="B62" s="36"/>
      <c r="C62" s="74">
        <v>57</v>
      </c>
      <c r="D62" s="104" t="str">
        <f>IF($C62&lt;=Entradas!$E$56,"",Observaciones!H62)</f>
        <v/>
      </c>
      <c r="E62" s="104" t="str">
        <f>IF($C62&lt;=Entradas!$E$56,"",Cálculos!L63)</f>
        <v/>
      </c>
      <c r="F62" s="78" t="str">
        <f>IF($C62&lt;=Entradas!$E$56,"",D62-E62)</f>
        <v/>
      </c>
      <c r="G62" s="78" t="str">
        <f>IF($C62&lt;=Entradas!$E$56,"",D62-AVERAGE(D:D))</f>
        <v/>
      </c>
      <c r="H62" s="78" t="str">
        <f>IF($C62&lt;=Entradas!$E$56,"",F62^2)</f>
        <v/>
      </c>
      <c r="I62" s="78" t="str">
        <f>IF($C62&lt;=Entradas!$E$56,"",G62^2)</f>
        <v/>
      </c>
      <c r="J62" s="78" t="str">
        <f>IF($C62&lt;=Entradas!$E$56,"",E62-AVERAGE(E:E))</f>
        <v/>
      </c>
      <c r="K62" s="78" t="str">
        <f>IF($C62&lt;=Entradas!$E$56,"",J62^2)</f>
        <v/>
      </c>
      <c r="L62" s="78" t="str">
        <f>IF($C62&lt;=Entradas!$E$56,"",G62*J62)</f>
        <v/>
      </c>
      <c r="M62" s="37"/>
    </row>
    <row r="63" spans="2:13" x14ac:dyDescent="0.3">
      <c r="B63" s="36"/>
      <c r="C63" s="74">
        <v>58</v>
      </c>
      <c r="D63" s="104" t="str">
        <f>IF($C63&lt;=Entradas!$E$56,"",Observaciones!H63)</f>
        <v/>
      </c>
      <c r="E63" s="104" t="str">
        <f>IF($C63&lt;=Entradas!$E$56,"",Cálculos!L64)</f>
        <v/>
      </c>
      <c r="F63" s="78" t="str">
        <f>IF($C63&lt;=Entradas!$E$56,"",D63-E63)</f>
        <v/>
      </c>
      <c r="G63" s="78" t="str">
        <f>IF($C63&lt;=Entradas!$E$56,"",D63-AVERAGE(D:D))</f>
        <v/>
      </c>
      <c r="H63" s="78" t="str">
        <f>IF($C63&lt;=Entradas!$E$56,"",F63^2)</f>
        <v/>
      </c>
      <c r="I63" s="78" t="str">
        <f>IF($C63&lt;=Entradas!$E$56,"",G63^2)</f>
        <v/>
      </c>
      <c r="J63" s="78" t="str">
        <f>IF($C63&lt;=Entradas!$E$56,"",E63-AVERAGE(E:E))</f>
        <v/>
      </c>
      <c r="K63" s="78" t="str">
        <f>IF($C63&lt;=Entradas!$E$56,"",J63^2)</f>
        <v/>
      </c>
      <c r="L63" s="78" t="str">
        <f>IF($C63&lt;=Entradas!$E$56,"",G63*J63)</f>
        <v/>
      </c>
      <c r="M63" s="37"/>
    </row>
    <row r="64" spans="2:13" x14ac:dyDescent="0.3">
      <c r="B64" s="36"/>
      <c r="C64" s="74">
        <v>59</v>
      </c>
      <c r="D64" s="104" t="str">
        <f>IF($C64&lt;=Entradas!$E$56,"",Observaciones!H64)</f>
        <v/>
      </c>
      <c r="E64" s="104" t="str">
        <f>IF($C64&lt;=Entradas!$E$56,"",Cálculos!L65)</f>
        <v/>
      </c>
      <c r="F64" s="78" t="str">
        <f>IF($C64&lt;=Entradas!$E$56,"",D64-E64)</f>
        <v/>
      </c>
      <c r="G64" s="78" t="str">
        <f>IF($C64&lt;=Entradas!$E$56,"",D64-AVERAGE(D:D))</f>
        <v/>
      </c>
      <c r="H64" s="78" t="str">
        <f>IF($C64&lt;=Entradas!$E$56,"",F64^2)</f>
        <v/>
      </c>
      <c r="I64" s="78" t="str">
        <f>IF($C64&lt;=Entradas!$E$56,"",G64^2)</f>
        <v/>
      </c>
      <c r="J64" s="78" t="str">
        <f>IF($C64&lt;=Entradas!$E$56,"",E64-AVERAGE(E:E))</f>
        <v/>
      </c>
      <c r="K64" s="78" t="str">
        <f>IF($C64&lt;=Entradas!$E$56,"",J64^2)</f>
        <v/>
      </c>
      <c r="L64" s="78" t="str">
        <f>IF($C64&lt;=Entradas!$E$56,"",G64*J64)</f>
        <v/>
      </c>
      <c r="M64" s="37"/>
    </row>
    <row r="65" spans="2:13" x14ac:dyDescent="0.3">
      <c r="B65" s="36"/>
      <c r="C65" s="74">
        <v>60</v>
      </c>
      <c r="D65" s="104" t="str">
        <f>IF($C65&lt;=Entradas!$E$56,"",Observaciones!H65)</f>
        <v/>
      </c>
      <c r="E65" s="104" t="str">
        <f>IF($C65&lt;=Entradas!$E$56,"",Cálculos!L66)</f>
        <v/>
      </c>
      <c r="F65" s="78" t="str">
        <f>IF($C65&lt;=Entradas!$E$56,"",D65-E65)</f>
        <v/>
      </c>
      <c r="G65" s="78" t="str">
        <f>IF($C65&lt;=Entradas!$E$56,"",D65-AVERAGE(D:D))</f>
        <v/>
      </c>
      <c r="H65" s="78" t="str">
        <f>IF($C65&lt;=Entradas!$E$56,"",F65^2)</f>
        <v/>
      </c>
      <c r="I65" s="78" t="str">
        <f>IF($C65&lt;=Entradas!$E$56,"",G65^2)</f>
        <v/>
      </c>
      <c r="J65" s="78" t="str">
        <f>IF($C65&lt;=Entradas!$E$56,"",E65-AVERAGE(E:E))</f>
        <v/>
      </c>
      <c r="K65" s="78" t="str">
        <f>IF($C65&lt;=Entradas!$E$56,"",J65^2)</f>
        <v/>
      </c>
      <c r="L65" s="78" t="str">
        <f>IF($C65&lt;=Entradas!$E$56,"",G65*J65)</f>
        <v/>
      </c>
      <c r="M65" s="37"/>
    </row>
    <row r="66" spans="2:13" x14ac:dyDescent="0.3">
      <c r="B66" s="36"/>
      <c r="C66" s="74">
        <v>61</v>
      </c>
      <c r="D66" s="104">
        <f>IF($C66&lt;=Entradas!$E$56,"",Observaciones!H66)</f>
        <v>1.2987216944106807</v>
      </c>
      <c r="E66" s="104">
        <f>IF($C66&lt;=Entradas!$E$56,"",Cálculos!L67)</f>
        <v>1.1892145521675663</v>
      </c>
      <c r="F66" s="78">
        <f>IF($C66&lt;=Entradas!$E$56,"",D66-E66)</f>
        <v>0.10950714224311442</v>
      </c>
      <c r="G66" s="78">
        <f>IF($C66&lt;=Entradas!$E$56,"",D66-AVERAGE(D:D))</f>
        <v>0.54122006124825506</v>
      </c>
      <c r="H66" s="78">
        <f>IF($C66&lt;=Entradas!$E$56,"",F66^2)</f>
        <v>1.1991814202253695E-2</v>
      </c>
      <c r="I66" s="78">
        <f>IF($C66&lt;=Entradas!$E$56,"",G66^2)</f>
        <v>0.29291915469756497</v>
      </c>
      <c r="J66" s="78">
        <f>IF($C66&lt;=Entradas!$E$56,"",E66-AVERAGE(E:E))</f>
        <v>0.43033156101728776</v>
      </c>
      <c r="K66" s="78">
        <f>IF($C66&lt;=Entradas!$E$56,"",J66^2)</f>
        <v>0.18518525240757566</v>
      </c>
      <c r="L66" s="78">
        <f>IF($C66&lt;=Entradas!$E$56,"",G66*J66)</f>
        <v>0.23290407381083369</v>
      </c>
      <c r="M66" s="37"/>
    </row>
    <row r="67" spans="2:13" x14ac:dyDescent="0.3">
      <c r="B67" s="36"/>
      <c r="C67" s="74">
        <v>62</v>
      </c>
      <c r="D67" s="104">
        <f>IF($C67&lt;=Entradas!$E$56,"",Observaciones!H67)</f>
        <v>1.3426541602135749</v>
      </c>
      <c r="E67" s="104">
        <f>IF($C67&lt;=Entradas!$E$56,"",Cálculos!L68)</f>
        <v>1.2117046379289986</v>
      </c>
      <c r="F67" s="78">
        <f>IF($C67&lt;=Entradas!$E$56,"",D67-E67)</f>
        <v>0.13094952228457624</v>
      </c>
      <c r="G67" s="78">
        <f>IF($C67&lt;=Entradas!$E$56,"",D67-AVERAGE(D:D))</f>
        <v>0.58515252705114917</v>
      </c>
      <c r="H67" s="78">
        <f>IF($C67&lt;=Entradas!$E$56,"",F67^2)</f>
        <v>1.7147777386558729E-2</v>
      </c>
      <c r="I67" s="78">
        <f>IF($C67&lt;=Entradas!$E$56,"",G67^2)</f>
        <v>0.34240347991434589</v>
      </c>
      <c r="J67" s="78">
        <f>IF($C67&lt;=Entradas!$E$56,"",E67-AVERAGE(E:E))</f>
        <v>0.45282164677872005</v>
      </c>
      <c r="K67" s="78">
        <f>IF($C67&lt;=Entradas!$E$56,"",J67^2)</f>
        <v>0.20504744379139192</v>
      </c>
      <c r="L67" s="78">
        <f>IF($C67&lt;=Entradas!$E$56,"",G67*J67)</f>
        <v>0.26496973091603088</v>
      </c>
      <c r="M67" s="37"/>
    </row>
    <row r="68" spans="2:13" x14ac:dyDescent="0.3">
      <c r="B68" s="36"/>
      <c r="C68" s="74">
        <v>63</v>
      </c>
      <c r="D68" s="104">
        <f>IF($C68&lt;=Entradas!$E$56,"",Observaciones!H68)</f>
        <v>3.8967337086269653</v>
      </c>
      <c r="E68" s="104">
        <f>IF($C68&lt;=Entradas!$E$56,"",Cálculos!L69)</f>
        <v>3.2337704586602998</v>
      </c>
      <c r="F68" s="78">
        <f>IF($C68&lt;=Entradas!$E$56,"",D68-E68)</f>
        <v>0.66296324996666556</v>
      </c>
      <c r="G68" s="78">
        <f>IF($C68&lt;=Entradas!$E$56,"",D68-AVERAGE(D:D))</f>
        <v>3.1392320754645398</v>
      </c>
      <c r="H68" s="78">
        <f>IF($C68&lt;=Entradas!$E$56,"",F68^2)</f>
        <v>0.43952027080636347</v>
      </c>
      <c r="I68" s="78">
        <f>IF($C68&lt;=Entradas!$E$56,"",G68^2)</f>
        <v>9.8547780236254017</v>
      </c>
      <c r="J68" s="78">
        <f>IF($C68&lt;=Entradas!$E$56,"",E68-AVERAGE(E:E))</f>
        <v>2.4748874675100212</v>
      </c>
      <c r="K68" s="78">
        <f>IF($C68&lt;=Entradas!$E$56,"",J68^2)</f>
        <v>6.1250679768381664</v>
      </c>
      <c r="L68" s="78">
        <f>IF($C68&lt;=Entradas!$E$56,"",G68*J68)</f>
        <v>7.7692461211726629</v>
      </c>
      <c r="M68" s="37"/>
    </row>
    <row r="69" spans="2:13" x14ac:dyDescent="0.3">
      <c r="B69" s="36"/>
      <c r="C69" s="74">
        <v>64</v>
      </c>
      <c r="D69" s="104">
        <f>IF($C69&lt;=Entradas!$E$56,"",Observaciones!H69)</f>
        <v>1.3732289920047229</v>
      </c>
      <c r="E69" s="104">
        <f>IF($C69&lt;=Entradas!$E$56,"",Cálculos!L70)</f>
        <v>1.2798683374370217</v>
      </c>
      <c r="F69" s="78">
        <f>IF($C69&lt;=Entradas!$E$56,"",D69-E69)</f>
        <v>9.3360654567701262E-2</v>
      </c>
      <c r="G69" s="78">
        <f>IF($C69&lt;=Entradas!$E$56,"",D69-AVERAGE(D:D))</f>
        <v>0.61572735884229723</v>
      </c>
      <c r="H69" s="78">
        <f>IF($C69&lt;=Entradas!$E$56,"",F69^2)</f>
        <v>8.7162118213096381E-3</v>
      </c>
      <c r="I69" s="78">
        <f>IF($C69&lt;=Entradas!$E$56,"",G69^2)</f>
        <v>0.37912018042691109</v>
      </c>
      <c r="J69" s="78">
        <f>IF($C69&lt;=Entradas!$E$56,"",E69-AVERAGE(E:E))</f>
        <v>0.52098534628674309</v>
      </c>
      <c r="K69" s="78">
        <f>IF($C69&lt;=Entradas!$E$56,"",J69^2)</f>
        <v>0.27142573104551759</v>
      </c>
      <c r="L69" s="78">
        <f>IF($C69&lt;=Entradas!$E$56,"",G69*J69)</f>
        <v>0.32078493126467594</v>
      </c>
      <c r="M69" s="37"/>
    </row>
    <row r="70" spans="2:13" x14ac:dyDescent="0.3">
      <c r="B70" s="36"/>
      <c r="C70" s="74">
        <v>65</v>
      </c>
      <c r="D70" s="104">
        <f>IF($C70&lt;=Entradas!$E$56,"",Observaciones!H70)</f>
        <v>1.3366716295307792</v>
      </c>
      <c r="E70" s="104">
        <f>IF($C70&lt;=Entradas!$E$56,"",Cálculos!L71)</f>
        <v>1.2531296347566636</v>
      </c>
      <c r="F70" s="78">
        <f>IF($C70&lt;=Entradas!$E$56,"",D70-E70)</f>
        <v>8.3541994774115613E-2</v>
      </c>
      <c r="G70" s="78">
        <f>IF($C70&lt;=Entradas!$E$56,"",D70-AVERAGE(D:D))</f>
        <v>0.57916999636835353</v>
      </c>
      <c r="H70" s="78">
        <f>IF($C70&lt;=Entradas!$E$56,"",F70^2)</f>
        <v>6.9792648908383603E-3</v>
      </c>
      <c r="I70" s="78">
        <f>IF($C70&lt;=Entradas!$E$56,"",G70^2)</f>
        <v>0.33543788469331864</v>
      </c>
      <c r="J70" s="78">
        <f>IF($C70&lt;=Entradas!$E$56,"",E70-AVERAGE(E:E))</f>
        <v>0.49424664360638504</v>
      </c>
      <c r="K70" s="78">
        <f>IF($C70&lt;=Entradas!$E$56,"",J70^2)</f>
        <v>0.244279744716177</v>
      </c>
      <c r="L70" s="78">
        <f>IF($C70&lt;=Entradas!$E$56,"",G70*J70)</f>
        <v>0.28625282678258096</v>
      </c>
      <c r="M70" s="37"/>
    </row>
    <row r="71" spans="2:13" x14ac:dyDescent="0.3">
      <c r="B71" s="36"/>
      <c r="C71" s="74">
        <v>66</v>
      </c>
      <c r="D71" s="104">
        <f>IF($C71&lt;=Entradas!$E$56,"",Observaciones!H71)</f>
        <v>1.3128689858356475</v>
      </c>
      <c r="E71" s="104">
        <f>IF($C71&lt;=Entradas!$E$56,"",Cálculos!L72)</f>
        <v>1.234879126283366</v>
      </c>
      <c r="F71" s="78">
        <f>IF($C71&lt;=Entradas!$E$56,"",D71-E71)</f>
        <v>7.7989859552281438E-2</v>
      </c>
      <c r="G71" s="78">
        <f>IF($C71&lt;=Entradas!$E$56,"",D71-AVERAGE(D:D))</f>
        <v>0.55536735267322179</v>
      </c>
      <c r="H71" s="78">
        <f>IF($C71&lt;=Entradas!$E$56,"",F71^2)</f>
        <v>6.0824181929845841E-3</v>
      </c>
      <c r="I71" s="78">
        <f>IF($C71&lt;=Entradas!$E$56,"",G71^2)</f>
        <v>0.30843289641526273</v>
      </c>
      <c r="J71" s="78">
        <f>IF($C71&lt;=Entradas!$E$56,"",E71-AVERAGE(E:E))</f>
        <v>0.47599613513308747</v>
      </c>
      <c r="K71" s="78">
        <f>IF($C71&lt;=Entradas!$E$56,"",J71^2)</f>
        <v>0.22657232066163646</v>
      </c>
      <c r="L71" s="78">
        <f>IF($C71&lt;=Entradas!$E$56,"",G71*J71)</f>
        <v>0.26435271345154793</v>
      </c>
      <c r="M71" s="37"/>
    </row>
    <row r="72" spans="2:13" x14ac:dyDescent="0.3">
      <c r="B72" s="36"/>
      <c r="C72" s="74">
        <v>67</v>
      </c>
      <c r="D72" s="104">
        <f>IF($C72&lt;=Entradas!$E$56,"",Observaciones!H72)</f>
        <v>1.2802958736979464</v>
      </c>
      <c r="E72" s="104">
        <f>IF($C72&lt;=Entradas!$E$56,"",Cálculos!L73)</f>
        <v>1.2087416821093135</v>
      </c>
      <c r="F72" s="78">
        <f>IF($C72&lt;=Entradas!$E$56,"",D72-E72)</f>
        <v>7.1554191588632854E-2</v>
      </c>
      <c r="G72" s="78">
        <f>IF($C72&lt;=Entradas!$E$56,"",D72-AVERAGE(D:D))</f>
        <v>0.5227942405355207</v>
      </c>
      <c r="H72" s="78">
        <f>IF($C72&lt;=Entradas!$E$56,"",F72^2)</f>
        <v>5.1200023339027763E-3</v>
      </c>
      <c r="I72" s="78">
        <f>IF($C72&lt;=Entradas!$E$56,"",G72^2)</f>
        <v>0.2733138179371119</v>
      </c>
      <c r="J72" s="78">
        <f>IF($C72&lt;=Entradas!$E$56,"",E72-AVERAGE(E:E))</f>
        <v>0.44985869095903497</v>
      </c>
      <c r="K72" s="78">
        <f>IF($C72&lt;=Entradas!$E$56,"",J72^2)</f>
        <v>0.20237284183137652</v>
      </c>
      <c r="L72" s="78">
        <f>IF($C72&lt;=Entradas!$E$56,"",G72*J72)</f>
        <v>0.23518353268823219</v>
      </c>
      <c r="M72" s="37"/>
    </row>
    <row r="73" spans="2:13" x14ac:dyDescent="0.3">
      <c r="B73" s="36"/>
      <c r="C73" s="74">
        <v>68</v>
      </c>
      <c r="D73" s="104">
        <f>IF($C73&lt;=Entradas!$E$56,"",Observaciones!H73)</f>
        <v>1.2498130312072988</v>
      </c>
      <c r="E73" s="104">
        <f>IF($C73&lt;=Entradas!$E$56,"",Cálculos!L74)</f>
        <v>1.1831735875219753</v>
      </c>
      <c r="F73" s="78">
        <f>IF($C73&lt;=Entradas!$E$56,"",D73-E73)</f>
        <v>6.6639443685323485E-2</v>
      </c>
      <c r="G73" s="78">
        <f>IF($C73&lt;=Entradas!$E$56,"",D73-AVERAGE(D:D))</f>
        <v>0.49231139804487312</v>
      </c>
      <c r="H73" s="78">
        <f>IF($C73&lt;=Entradas!$E$56,"",F73^2)</f>
        <v>4.4408154546893997E-3</v>
      </c>
      <c r="I73" s="78">
        <f>IF($C73&lt;=Entradas!$E$56,"",G73^2)</f>
        <v>0.24237051264489751</v>
      </c>
      <c r="J73" s="78">
        <f>IF($C73&lt;=Entradas!$E$56,"",E73-AVERAGE(E:E))</f>
        <v>0.42429059637169675</v>
      </c>
      <c r="K73" s="78">
        <f>IF($C73&lt;=Entradas!$E$56,"",J73^2)</f>
        <v>0.18002251016945009</v>
      </c>
      <c r="L73" s="78">
        <f>IF($C73&lt;=Entradas!$E$56,"",G73*J73)</f>
        <v>0.208883096677043</v>
      </c>
      <c r="M73" s="37"/>
    </row>
    <row r="74" spans="2:13" x14ac:dyDescent="0.3">
      <c r="B74" s="36"/>
      <c r="C74" s="74">
        <v>69</v>
      </c>
      <c r="D74" s="104">
        <f>IF($C74&lt;=Entradas!$E$56,"",Observaciones!H74)</f>
        <v>1.2205056175772</v>
      </c>
      <c r="E74" s="104">
        <f>IF($C74&lt;=Entradas!$E$56,"",Cálculos!L75)</f>
        <v>1.1576496495259689</v>
      </c>
      <c r="F74" s="78">
        <f>IF($C74&lt;=Entradas!$E$56,"",D74-E74)</f>
        <v>6.2855968051231059E-2</v>
      </c>
      <c r="G74" s="78">
        <f>IF($C74&lt;=Entradas!$E$56,"",D74-AVERAGE(D:D))</f>
        <v>0.46300398441477431</v>
      </c>
      <c r="H74" s="78">
        <f>IF($C74&lt;=Entradas!$E$56,"",F74^2)</f>
        <v>3.9508727196573799E-3</v>
      </c>
      <c r="I74" s="78">
        <f>IF($C74&lt;=Entradas!$E$56,"",G74^2)</f>
        <v>0.21437268958395655</v>
      </c>
      <c r="J74" s="78">
        <f>IF($C74&lt;=Entradas!$E$56,"",E74-AVERAGE(E:E))</f>
        <v>0.39876665837569036</v>
      </c>
      <c r="K74" s="78">
        <f>IF($C74&lt;=Entradas!$E$56,"",J74^2)</f>
        <v>0.15901484783211456</v>
      </c>
      <c r="L74" s="78">
        <f>IF($C74&lt;=Entradas!$E$56,"",G74*J74)</f>
        <v>0.18463055167970976</v>
      </c>
      <c r="M74" s="37"/>
    </row>
    <row r="75" spans="2:13" x14ac:dyDescent="0.3">
      <c r="B75" s="36"/>
      <c r="C75" s="74">
        <v>70</v>
      </c>
      <c r="D75" s="104">
        <f>IF($C75&lt;=Entradas!$E$56,"",Observaciones!H75)</f>
        <v>3.4157869225617068</v>
      </c>
      <c r="E75" s="104">
        <f>IF($C75&lt;=Entradas!$E$56,"",Cálculos!L76)</f>
        <v>2.8364480730213928</v>
      </c>
      <c r="F75" s="78">
        <f>IF($C75&lt;=Entradas!$E$56,"",D75-E75)</f>
        <v>0.579338849540314</v>
      </c>
      <c r="G75" s="78">
        <f>IF($C75&lt;=Entradas!$E$56,"",D75-AVERAGE(D:D))</f>
        <v>2.6582852893992812</v>
      </c>
      <c r="H75" s="78">
        <f>IF($C75&lt;=Entradas!$E$56,"",F75^2)</f>
        <v>0.33563350258669461</v>
      </c>
      <c r="I75" s="78">
        <f>IF($C75&lt;=Entradas!$E$56,"",G75^2)</f>
        <v>7.0664806798366202</v>
      </c>
      <c r="J75" s="78">
        <f>IF($C75&lt;=Entradas!$E$56,"",E75-AVERAGE(E:E))</f>
        <v>2.0775650818711142</v>
      </c>
      <c r="K75" s="78">
        <f>IF($C75&lt;=Entradas!$E$56,"",J75^2)</f>
        <v>4.3162766694101293</v>
      </c>
      <c r="L75" s="78">
        <f>IF($C75&lt;=Entradas!$E$56,"",G75*J75)</f>
        <v>5.5227606949075962</v>
      </c>
      <c r="M75" s="37"/>
    </row>
    <row r="76" spans="2:13" x14ac:dyDescent="0.3">
      <c r="B76" s="36"/>
      <c r="C76" s="74">
        <v>71</v>
      </c>
      <c r="D76" s="104">
        <f>IF($C76&lt;=Entradas!$E$56,"",Observaciones!H76)</f>
        <v>1.6839221207160469</v>
      </c>
      <c r="E76" s="104">
        <f>IF($C76&lt;=Entradas!$E$56,"",Cálculos!L77)</f>
        <v>1.482260441102224</v>
      </c>
      <c r="F76" s="78">
        <f>IF($C76&lt;=Entradas!$E$56,"",D76-E76)</f>
        <v>0.20166167961382286</v>
      </c>
      <c r="G76" s="78">
        <f>IF($C76&lt;=Entradas!$E$56,"",D76-AVERAGE(D:D))</f>
        <v>0.92642048755362116</v>
      </c>
      <c r="H76" s="78">
        <f>IF($C76&lt;=Entradas!$E$56,"",F76^2)</f>
        <v>4.0667433024668138E-2</v>
      </c>
      <c r="I76" s="78">
        <f>IF($C76&lt;=Entradas!$E$56,"",G76^2)</f>
        <v>0.85825491975908919</v>
      </c>
      <c r="J76" s="78">
        <f>IF($C76&lt;=Entradas!$E$56,"",E76-AVERAGE(E:E))</f>
        <v>0.72337744995194542</v>
      </c>
      <c r="K76" s="78">
        <f>IF($C76&lt;=Entradas!$E$56,"",J76^2)</f>
        <v>0.52327493509897927</v>
      </c>
      <c r="L76" s="78">
        <f>IF($C76&lt;=Entradas!$E$56,"",G76*J76)</f>
        <v>0.67015168986977647</v>
      </c>
      <c r="M76" s="37"/>
    </row>
    <row r="77" spans="2:13" x14ac:dyDescent="0.3">
      <c r="B77" s="36"/>
      <c r="C77" s="74">
        <v>72</v>
      </c>
      <c r="D77" s="104">
        <f>IF($C77&lt;=Entradas!$E$56,"",Observaciones!H77)</f>
        <v>1.3705877929453154</v>
      </c>
      <c r="E77" s="104">
        <f>IF($C77&lt;=Entradas!$E$56,"",Cálculos!L78)</f>
        <v>1.2909860496720742</v>
      </c>
      <c r="F77" s="78">
        <f>IF($C77&lt;=Entradas!$E$56,"",D77-E77)</f>
        <v>7.960174327324121E-2</v>
      </c>
      <c r="G77" s="78">
        <f>IF($C77&lt;=Entradas!$E$56,"",D77-AVERAGE(D:D))</f>
        <v>0.61308615978288972</v>
      </c>
      <c r="H77" s="78">
        <f>IF($C77&lt;=Entradas!$E$56,"",F77^2)</f>
        <v>6.3364375321390025E-3</v>
      </c>
      <c r="I77" s="78">
        <f>IF($C77&lt;=Entradas!$E$56,"",G77^2)</f>
        <v>0.37587463931733101</v>
      </c>
      <c r="J77" s="78">
        <f>IF($C77&lt;=Entradas!$E$56,"",E77-AVERAGE(E:E))</f>
        <v>0.53210305852179562</v>
      </c>
      <c r="K77" s="78">
        <f>IF($C77&lt;=Entradas!$E$56,"",J77^2)</f>
        <v>0.28313366488824948</v>
      </c>
      <c r="L77" s="78">
        <f>IF($C77&lt;=Entradas!$E$56,"",G77*J77)</f>
        <v>0.32622502075785792</v>
      </c>
      <c r="M77" s="37"/>
    </row>
    <row r="78" spans="2:13" x14ac:dyDescent="0.3">
      <c r="B78" s="36"/>
      <c r="C78" s="74">
        <v>73</v>
      </c>
      <c r="D78" s="104">
        <f>IF($C78&lt;=Entradas!$E$56,"",Observaciones!H78)</f>
        <v>1.3360611722801892</v>
      </c>
      <c r="E78" s="104">
        <f>IF($C78&lt;=Entradas!$E$56,"",Cálculos!L79)</f>
        <v>1.2647556112164571</v>
      </c>
      <c r="F78" s="78">
        <f>IF($C78&lt;=Entradas!$E$56,"",D78-E78)</f>
        <v>7.1305561063732092E-2</v>
      </c>
      <c r="G78" s="78">
        <f>IF($C78&lt;=Entradas!$E$56,"",D78-AVERAGE(D:D))</f>
        <v>0.57855953911776348</v>
      </c>
      <c r="H78" s="78">
        <f>IF($C78&lt;=Entradas!$E$56,"",F78^2)</f>
        <v>5.0844830386136261E-3</v>
      </c>
      <c r="I78" s="78">
        <f>IF($C78&lt;=Entradas!$E$56,"",G78^2)</f>
        <v>0.3347311403041589</v>
      </c>
      <c r="J78" s="78">
        <f>IF($C78&lt;=Entradas!$E$56,"",E78-AVERAGE(E:E))</f>
        <v>0.5058726200661785</v>
      </c>
      <c r="K78" s="78">
        <f>IF($C78&lt;=Entradas!$E$56,"",J78^2)</f>
        <v>0.25590710773262021</v>
      </c>
      <c r="L78" s="78">
        <f>IF($C78&lt;=Entradas!$E$56,"",G78*J78)</f>
        <v>0.29267742991778373</v>
      </c>
      <c r="M78" s="37"/>
    </row>
    <row r="79" spans="2:13" x14ac:dyDescent="0.3">
      <c r="B79" s="36"/>
      <c r="C79" s="74">
        <v>74</v>
      </c>
      <c r="D79" s="104">
        <f>IF($C79&lt;=Entradas!$E$56,"",Observaciones!H79)</f>
        <v>1.3034853248572471</v>
      </c>
      <c r="E79" s="104">
        <f>IF($C79&lt;=Entradas!$E$56,"",Cálculos!L80)</f>
        <v>1.2386717173490915</v>
      </c>
      <c r="F79" s="78">
        <f>IF($C79&lt;=Entradas!$E$56,"",D79-E79)</f>
        <v>6.4813607508155568E-2</v>
      </c>
      <c r="G79" s="78">
        <f>IF($C79&lt;=Entradas!$E$56,"",D79-AVERAGE(D:D))</f>
        <v>0.54598369169482142</v>
      </c>
      <c r="H79" s="78">
        <f>IF($C79&lt;=Entradas!$E$56,"",F79^2)</f>
        <v>4.2008037182212398E-3</v>
      </c>
      <c r="I79" s="78">
        <f>IF($C79&lt;=Entradas!$E$56,"",G79^2)</f>
        <v>0.29809819159670581</v>
      </c>
      <c r="J79" s="78">
        <f>IF($C79&lt;=Entradas!$E$56,"",E79-AVERAGE(E:E))</f>
        <v>0.47978872619881296</v>
      </c>
      <c r="K79" s="78">
        <f>IF($C79&lt;=Entradas!$E$56,"",J79^2)</f>
        <v>0.23019722178747951</v>
      </c>
      <c r="L79" s="78">
        <f>IF($C79&lt;=Entradas!$E$56,"",G79*J79)</f>
        <v>0.26195681996358378</v>
      </c>
      <c r="M79" s="37"/>
    </row>
    <row r="80" spans="2:13" x14ac:dyDescent="0.3">
      <c r="B80" s="36"/>
      <c r="C80" s="74">
        <v>75</v>
      </c>
      <c r="D80" s="104">
        <f>IF($C80&lt;=Entradas!$E$56,"",Observaciones!H80)</f>
        <v>1.3162907847576868</v>
      </c>
      <c r="E80" s="104">
        <f>IF($C80&lt;=Entradas!$E$56,"",Cálculos!L81)</f>
        <v>1.2478733141029881</v>
      </c>
      <c r="F80" s="78">
        <f>IF($C80&lt;=Entradas!$E$56,"",D80-E80)</f>
        <v>6.841747065469872E-2</v>
      </c>
      <c r="G80" s="78">
        <f>IF($C80&lt;=Entradas!$E$56,"",D80-AVERAGE(D:D))</f>
        <v>0.5587891515952611</v>
      </c>
      <c r="H80" s="78">
        <f>IF($C80&lt;=Entradas!$E$56,"",F80^2)</f>
        <v>4.6809502907865603E-3</v>
      </c>
      <c r="I80" s="78">
        <f>IF($C80&lt;=Entradas!$E$56,"",G80^2)</f>
        <v>0.31224531594055172</v>
      </c>
      <c r="J80" s="78">
        <f>IF($C80&lt;=Entradas!$E$56,"",E80-AVERAGE(E:E))</f>
        <v>0.4889903229527095</v>
      </c>
      <c r="K80" s="78">
        <f>IF($C80&lt;=Entradas!$E$56,"",J80^2)</f>
        <v>0.23911153594139514</v>
      </c>
      <c r="L80" s="78">
        <f>IF($C80&lt;=Entradas!$E$56,"",G80*J80)</f>
        <v>0.27324248770103726</v>
      </c>
      <c r="M80" s="37"/>
    </row>
    <row r="81" spans="2:13" x14ac:dyDescent="0.3">
      <c r="B81" s="36"/>
      <c r="C81" s="74">
        <v>76</v>
      </c>
      <c r="D81" s="104">
        <f>IF($C81&lt;=Entradas!$E$56,"",Observaciones!H81)</f>
        <v>1.3254612624506128</v>
      </c>
      <c r="E81" s="104">
        <f>IF($C81&lt;=Entradas!$E$56,"",Cálculos!L82)</f>
        <v>1.2549805170757642</v>
      </c>
      <c r="F81" s="78">
        <f>IF($C81&lt;=Entradas!$E$56,"",D81-E81)</f>
        <v>7.0480745374848608E-2</v>
      </c>
      <c r="G81" s="78">
        <f>IF($C81&lt;=Entradas!$E$56,"",D81-AVERAGE(D:D))</f>
        <v>0.56795962928818711</v>
      </c>
      <c r="H81" s="78">
        <f>IF($C81&lt;=Entradas!$E$56,"",F81^2)</f>
        <v>4.9675354685942436E-3</v>
      </c>
      <c r="I81" s="78">
        <f>IF($C81&lt;=Entradas!$E$56,"",G81^2)</f>
        <v>0.32257814050117495</v>
      </c>
      <c r="J81" s="78">
        <f>IF($C81&lt;=Entradas!$E$56,"",E81-AVERAGE(E:E))</f>
        <v>0.49609752592548562</v>
      </c>
      <c r="K81" s="78">
        <f>IF($C81&lt;=Entradas!$E$56,"",J81^2)</f>
        <v>0.24611275522938789</v>
      </c>
      <c r="L81" s="78">
        <f>IF($C81&lt;=Entradas!$E$56,"",G81*J81)</f>
        <v>0.28176336691542558</v>
      </c>
      <c r="M81" s="37"/>
    </row>
    <row r="82" spans="2:13" x14ac:dyDescent="0.3">
      <c r="B82" s="36"/>
      <c r="C82" s="74">
        <v>77</v>
      </c>
      <c r="D82" s="104">
        <f>IF($C82&lt;=Entradas!$E$56,"",Observaciones!H82)</f>
        <v>1.7608617397485922</v>
      </c>
      <c r="E82" s="104">
        <f>IF($C82&lt;=Entradas!$E$56,"",Cálculos!L83)</f>
        <v>1.5369598325149494</v>
      </c>
      <c r="F82" s="78">
        <f>IF($C82&lt;=Entradas!$E$56,"",D82-E82)</f>
        <v>0.22390190723364278</v>
      </c>
      <c r="G82" s="78">
        <f>IF($C82&lt;=Entradas!$E$56,"",D82-AVERAGE(D:D))</f>
        <v>1.0033601065861664</v>
      </c>
      <c r="H82" s="78">
        <f>IF($C82&lt;=Entradas!$E$56,"",F82^2)</f>
        <v>5.0132064062862781E-2</v>
      </c>
      <c r="I82" s="78">
        <f>IF($C82&lt;=Entradas!$E$56,"",G82^2)</f>
        <v>1.0067315034886031</v>
      </c>
      <c r="J82" s="78">
        <f>IF($C82&lt;=Entradas!$E$56,"",E82-AVERAGE(E:E))</f>
        <v>0.77807684136467081</v>
      </c>
      <c r="K82" s="78">
        <f>IF($C82&lt;=Entradas!$E$56,"",J82^2)</f>
        <v>0.60540357106802312</v>
      </c>
      <c r="L82" s="78">
        <f>IF($C82&lt;=Entradas!$E$56,"",G82*J82)</f>
        <v>0.78069126248388376</v>
      </c>
      <c r="M82" s="37"/>
    </row>
    <row r="83" spans="2:13" x14ac:dyDescent="0.3">
      <c r="B83" s="36"/>
      <c r="C83" s="74">
        <v>78</v>
      </c>
      <c r="D83" s="104">
        <f>IF($C83&lt;=Entradas!$E$56,"",Observaciones!H83)</f>
        <v>4.7096994654674731</v>
      </c>
      <c r="E83" s="104">
        <f>IF($C83&lt;=Entradas!$E$56,"",Cálculos!L84)</f>
        <v>3.9499442983144757</v>
      </c>
      <c r="F83" s="78">
        <f>IF($C83&lt;=Entradas!$E$56,"",D83-E83)</f>
        <v>0.7597551671529974</v>
      </c>
      <c r="G83" s="78">
        <f>IF($C83&lt;=Entradas!$E$56,"",D83-AVERAGE(D:D))</f>
        <v>3.9521978323050475</v>
      </c>
      <c r="H83" s="78">
        <f>IF($C83&lt;=Entradas!$E$56,"",F83^2)</f>
        <v>0.57722791401567897</v>
      </c>
      <c r="I83" s="78">
        <f>IF($C83&lt;=Entradas!$E$56,"",G83^2)</f>
        <v>15.619867705676716</v>
      </c>
      <c r="J83" s="78">
        <f>IF($C83&lt;=Entradas!$E$56,"",E83-AVERAGE(E:E))</f>
        <v>3.1910613071641971</v>
      </c>
      <c r="K83" s="78">
        <f>IF($C83&lt;=Entradas!$E$56,"",J83^2)</f>
        <v>10.182872266080475</v>
      </c>
      <c r="L83" s="78">
        <f>IF($C83&lt;=Entradas!$E$56,"",G83*J83)</f>
        <v>12.61170558092685</v>
      </c>
      <c r="M83" s="37"/>
    </row>
    <row r="84" spans="2:13" x14ac:dyDescent="0.3">
      <c r="B84" s="36"/>
      <c r="C84" s="74">
        <v>79</v>
      </c>
      <c r="D84" s="104">
        <f>IF($C84&lt;=Entradas!$E$56,"",Observaciones!H84)</f>
        <v>4.4423923029520473</v>
      </c>
      <c r="E84" s="104">
        <f>IF($C84&lt;=Entradas!$E$56,"",Cálculos!L85)</f>
        <v>3.7459408018737985</v>
      </c>
      <c r="F84" s="78">
        <f>IF($C84&lt;=Entradas!$E$56,"",D84-E84)</f>
        <v>0.69645150107824882</v>
      </c>
      <c r="G84" s="78">
        <f>IF($C84&lt;=Entradas!$E$56,"",D84-AVERAGE(D:D))</f>
        <v>3.6848906697896218</v>
      </c>
      <c r="H84" s="78">
        <f>IF($C84&lt;=Entradas!$E$56,"",F84^2)</f>
        <v>0.48504469335414602</v>
      </c>
      <c r="I84" s="78">
        <f>IF($C84&lt;=Entradas!$E$56,"",G84^2)</f>
        <v>13.578419248302607</v>
      </c>
      <c r="J84" s="78">
        <f>IF($C84&lt;=Entradas!$E$56,"",E84-AVERAGE(E:E))</f>
        <v>2.9870578107235199</v>
      </c>
      <c r="K84" s="78">
        <f>IF($C84&lt;=Entradas!$E$56,"",J84^2)</f>
        <v>8.9225143646043872</v>
      </c>
      <c r="L84" s="78">
        <f>IF($C84&lt;=Entradas!$E$56,"",G84*J84)</f>
        <v>11.006981456857313</v>
      </c>
      <c r="M84" s="37"/>
    </row>
    <row r="85" spans="2:13" x14ac:dyDescent="0.3">
      <c r="B85" s="36"/>
      <c r="C85" s="74">
        <v>80</v>
      </c>
      <c r="D85" s="104">
        <f>IF($C85&lt;=Entradas!$E$56,"",Observaciones!H85)</f>
        <v>1.5771776837642764</v>
      </c>
      <c r="E85" s="104">
        <f>IF($C85&lt;=Entradas!$E$56,"",Cálculos!L86)</f>
        <v>1.5029882438923103</v>
      </c>
      <c r="F85" s="78">
        <f>IF($C85&lt;=Entradas!$E$56,"",D85-E85)</f>
        <v>7.4189439871966023E-2</v>
      </c>
      <c r="G85" s="78">
        <f>IF($C85&lt;=Entradas!$E$56,"",D85-AVERAGE(D:D))</f>
        <v>0.81967605060185067</v>
      </c>
      <c r="H85" s="78">
        <f>IF($C85&lt;=Entradas!$E$56,"",F85^2)</f>
        <v>5.504072988516062E-3</v>
      </c>
      <c r="I85" s="78">
        <f>IF($C85&lt;=Entradas!$E$56,"",G85^2)</f>
        <v>0.67186882793024771</v>
      </c>
      <c r="J85" s="78">
        <f>IF($C85&lt;=Entradas!$E$56,"",E85-AVERAGE(E:E))</f>
        <v>0.74410525274203176</v>
      </c>
      <c r="K85" s="78">
        <f>IF($C85&lt;=Entradas!$E$56,"",J85^2)</f>
        <v>0.55369262715828294</v>
      </c>
      <c r="L85" s="78">
        <f>IF($C85&lt;=Entradas!$E$56,"",G85*J85)</f>
        <v>0.60992525479968052</v>
      </c>
      <c r="M85" s="37"/>
    </row>
    <row r="86" spans="2:13" x14ac:dyDescent="0.3">
      <c r="B86" s="36"/>
      <c r="C86" s="74">
        <v>81</v>
      </c>
      <c r="D86" s="104">
        <f>IF($C86&lt;=Entradas!$E$56,"",Observaciones!H86)</f>
        <v>1.5367020029417442</v>
      </c>
      <c r="E86" s="104">
        <f>IF($C86&lt;=Entradas!$E$56,"",Cálculos!L87)</f>
        <v>1.476938906016245</v>
      </c>
      <c r="F86" s="78">
        <f>IF($C86&lt;=Entradas!$E$56,"",D86-E86)</f>
        <v>5.9763096925499193E-2</v>
      </c>
      <c r="G86" s="78">
        <f>IF($C86&lt;=Entradas!$E$56,"",D86-AVERAGE(D:D))</f>
        <v>0.7792003697793185</v>
      </c>
      <c r="H86" s="78">
        <f>IF($C86&lt;=Entradas!$E$56,"",F86^2)</f>
        <v>3.5716277541266109E-3</v>
      </c>
      <c r="I86" s="78">
        <f>IF($C86&lt;=Entradas!$E$56,"",G86^2)</f>
        <v>0.60715321626422669</v>
      </c>
      <c r="J86" s="78">
        <f>IF($C86&lt;=Entradas!$E$56,"",E86-AVERAGE(E:E))</f>
        <v>0.71805591486596643</v>
      </c>
      <c r="K86" s="78">
        <f>IF($C86&lt;=Entradas!$E$56,"",J86^2)</f>
        <v>0.515604296874</v>
      </c>
      <c r="L86" s="78">
        <f>IF($C86&lt;=Entradas!$E$56,"",G86*J86)</f>
        <v>0.55950943438578793</v>
      </c>
      <c r="M86" s="37"/>
    </row>
    <row r="87" spans="2:13" x14ac:dyDescent="0.3">
      <c r="B87" s="36"/>
      <c r="C87" s="74">
        <v>82</v>
      </c>
      <c r="D87" s="104">
        <f>IF($C87&lt;=Entradas!$E$56,"",Observaciones!H87)</f>
        <v>1.8877480129210482</v>
      </c>
      <c r="E87" s="104">
        <f>IF($C87&lt;=Entradas!$E$56,"",Cálculos!L88)</f>
        <v>1.7020495498791433</v>
      </c>
      <c r="F87" s="78">
        <f>IF($C87&lt;=Entradas!$E$56,"",D87-E87)</f>
        <v>0.18569846304190496</v>
      </c>
      <c r="G87" s="78">
        <f>IF($C87&lt;=Entradas!$E$56,"",D87-AVERAGE(D:D))</f>
        <v>1.1302463797586224</v>
      </c>
      <c r="H87" s="78">
        <f>IF($C87&lt;=Entradas!$E$56,"",F87^2)</f>
        <v>3.4483919176125741E-2</v>
      </c>
      <c r="I87" s="78">
        <f>IF($C87&lt;=Entradas!$E$56,"",G87^2)</f>
        <v>1.2774568789574721</v>
      </c>
      <c r="J87" s="78">
        <f>IF($C87&lt;=Entradas!$E$56,"",E87-AVERAGE(E:E))</f>
        <v>0.94316655872886468</v>
      </c>
      <c r="K87" s="78">
        <f>IF($C87&lt;=Entradas!$E$56,"",J87^2)</f>
        <v>0.88956315750444892</v>
      </c>
      <c r="L87" s="78">
        <f>IF($C87&lt;=Entradas!$E$56,"",G87*J87)</f>
        <v>1.0660105885126974</v>
      </c>
      <c r="M87" s="37"/>
    </row>
    <row r="88" spans="2:13" x14ac:dyDescent="0.3">
      <c r="B88" s="36"/>
      <c r="C88" s="74">
        <v>83</v>
      </c>
      <c r="D88" s="104">
        <f>IF($C88&lt;=Entradas!$E$56,"",Observaciones!H88)</f>
        <v>1.547487470093144</v>
      </c>
      <c r="E88" s="104">
        <f>IF($C88&lt;=Entradas!$E$56,"",Cálculos!L89)</f>
        <v>1.4911537933679959</v>
      </c>
      <c r="F88" s="78">
        <f>IF($C88&lt;=Entradas!$E$56,"",D88-E88)</f>
        <v>5.6333676725148107E-2</v>
      </c>
      <c r="G88" s="78">
        <f>IF($C88&lt;=Entradas!$E$56,"",D88-AVERAGE(D:D))</f>
        <v>0.78998583693071833</v>
      </c>
      <c r="H88" s="78">
        <f>IF($C88&lt;=Entradas!$E$56,"",F88^2)</f>
        <v>3.1734831333734936E-3</v>
      </c>
      <c r="I88" s="78">
        <f>IF($C88&lt;=Entradas!$E$56,"",G88^2)</f>
        <v>0.62407762255112753</v>
      </c>
      <c r="J88" s="78">
        <f>IF($C88&lt;=Entradas!$E$56,"",E88-AVERAGE(E:E))</f>
        <v>0.73227080221771734</v>
      </c>
      <c r="K88" s="78">
        <f>IF($C88&lt;=Entradas!$E$56,"",J88^2)</f>
        <v>0.53622052778057927</v>
      </c>
      <c r="L88" s="78">
        <f>IF($C88&lt;=Entradas!$E$56,"",G88*J88)</f>
        <v>0.57848356254989197</v>
      </c>
      <c r="M88" s="37"/>
    </row>
    <row r="89" spans="2:13" x14ac:dyDescent="0.3">
      <c r="B89" s="36"/>
      <c r="C89" s="74">
        <v>84</v>
      </c>
      <c r="D89" s="104">
        <f>IF($C89&lt;=Entradas!$E$56,"",Observaciones!H89)</f>
        <v>1.5123724787009842</v>
      </c>
      <c r="E89" s="104">
        <f>IF($C89&lt;=Entradas!$E$56,"",Cálculos!L90)</f>
        <v>1.4641618299910002</v>
      </c>
      <c r="F89" s="78">
        <f>IF($C89&lt;=Entradas!$E$56,"",D89-E89)</f>
        <v>4.8210648709984039E-2</v>
      </c>
      <c r="G89" s="78">
        <f>IF($C89&lt;=Entradas!$E$56,"",D89-AVERAGE(D:D))</f>
        <v>0.75487084553855854</v>
      </c>
      <c r="H89" s="78">
        <f>IF($C89&lt;=Entradas!$E$56,"",F89^2)</f>
        <v>2.3242666490374858E-3</v>
      </c>
      <c r="I89" s="78">
        <f>IF($C89&lt;=Entradas!$E$56,"",G89^2)</f>
        <v>0.56982999344409835</v>
      </c>
      <c r="J89" s="78">
        <f>IF($C89&lt;=Entradas!$E$56,"",E89-AVERAGE(E:E))</f>
        <v>0.70527883884072162</v>
      </c>
      <c r="K89" s="78">
        <f>IF($C89&lt;=Entradas!$E$56,"",J89^2)</f>
        <v>0.49741824051651656</v>
      </c>
      <c r="L89" s="78">
        <f>IF($C89&lt;=Entradas!$E$56,"",G89*J89)</f>
        <v>0.53239443341614834</v>
      </c>
      <c r="M89" s="37"/>
    </row>
    <row r="90" spans="2:13" x14ac:dyDescent="0.3">
      <c r="B90" s="36"/>
      <c r="C90" s="74">
        <v>85</v>
      </c>
      <c r="D90" s="104">
        <f>IF($C90&lt;=Entradas!$E$56,"",Observaciones!H90)</f>
        <v>1.4797236122985906</v>
      </c>
      <c r="E90" s="104">
        <f>IF($C90&lt;=Entradas!$E$56,"",Cálculos!L91)</f>
        <v>1.4377861621926185</v>
      </c>
      <c r="F90" s="78">
        <f>IF($C90&lt;=Entradas!$E$56,"",D90-E90)</f>
        <v>4.1937450105972163E-2</v>
      </c>
      <c r="G90" s="78">
        <f>IF($C90&lt;=Entradas!$E$56,"",D90-AVERAGE(D:D))</f>
        <v>0.72222197913616493</v>
      </c>
      <c r="H90" s="78">
        <f>IF($C90&lt;=Entradas!$E$56,"",F90^2)</f>
        <v>1.7587497213909045E-3</v>
      </c>
      <c r="I90" s="78">
        <f>IF($C90&lt;=Entradas!$E$56,"",G90^2)</f>
        <v>0.52160458714735902</v>
      </c>
      <c r="J90" s="78">
        <f>IF($C90&lt;=Entradas!$E$56,"",E90-AVERAGE(E:E))</f>
        <v>0.67890317104233988</v>
      </c>
      <c r="K90" s="78">
        <f>IF($C90&lt;=Entradas!$E$56,"",J90^2)</f>
        <v>0.46090951565134458</v>
      </c>
      <c r="L90" s="78">
        <f>IF($C90&lt;=Entradas!$E$56,"",G90*J90)</f>
        <v>0.49031879183201699</v>
      </c>
      <c r="M90" s="37"/>
    </row>
    <row r="91" spans="2:13" x14ac:dyDescent="0.3">
      <c r="B91" s="36"/>
      <c r="C91" s="74">
        <v>86</v>
      </c>
      <c r="D91" s="104">
        <f>IF($C91&lt;=Entradas!$E$56,"",Observaciones!H91)</f>
        <v>1.4489487713245175</v>
      </c>
      <c r="E91" s="104">
        <f>IF($C91&lt;=Entradas!$E$56,"",Cálculos!L92)</f>
        <v>1.4118957681548634</v>
      </c>
      <c r="F91" s="78">
        <f>IF($C91&lt;=Entradas!$E$56,"",D91-E91)</f>
        <v>3.7053003169654097E-2</v>
      </c>
      <c r="G91" s="78">
        <f>IF($C91&lt;=Entradas!$E$56,"",D91-AVERAGE(D:D))</f>
        <v>0.6914471381620918</v>
      </c>
      <c r="H91" s="78">
        <f>IF($C91&lt;=Entradas!$E$56,"",F91^2)</f>
        <v>1.3729250438903966E-3</v>
      </c>
      <c r="I91" s="78">
        <f>IF($C91&lt;=Entradas!$E$56,"",G91^2)</f>
        <v>0.47809914487254684</v>
      </c>
      <c r="J91" s="78">
        <f>IF($C91&lt;=Entradas!$E$56,"",E91-AVERAGE(E:E))</f>
        <v>0.65301277700458482</v>
      </c>
      <c r="K91" s="78">
        <f>IF($C91&lt;=Entradas!$E$56,"",J91^2)</f>
        <v>0.42642568693123961</v>
      </c>
      <c r="L91" s="78">
        <f>IF($C91&lt;=Entradas!$E$56,"",G91*J91)</f>
        <v>0.45152381584310042</v>
      </c>
      <c r="M91" s="37"/>
    </row>
    <row r="92" spans="2:13" x14ac:dyDescent="0.3">
      <c r="B92" s="36"/>
      <c r="C92" s="74">
        <v>87</v>
      </c>
      <c r="D92" s="104">
        <f>IF($C92&lt;=Entradas!$E$56,"",Observaciones!H92)</f>
        <v>1.4198415732670424</v>
      </c>
      <c r="E92" s="104">
        <f>IF($C92&lt;=Entradas!$E$56,"",Cálculos!L93)</f>
        <v>1.3865649756046028</v>
      </c>
      <c r="F92" s="78">
        <f>IF($C92&lt;=Entradas!$E$56,"",D92-E92)</f>
        <v>3.3276597662439622E-2</v>
      </c>
      <c r="G92" s="78">
        <f>IF($C92&lt;=Entradas!$E$56,"",D92-AVERAGE(D:D))</f>
        <v>0.66233994010461672</v>
      </c>
      <c r="H92" s="78">
        <f>IF($C92&lt;=Entradas!$E$56,"",F92^2)</f>
        <v>1.1073319519878822E-3</v>
      </c>
      <c r="I92" s="78">
        <f>IF($C92&lt;=Entradas!$E$56,"",G92^2)</f>
        <v>0.43869419625778727</v>
      </c>
      <c r="J92" s="78">
        <f>IF($C92&lt;=Entradas!$E$56,"",E92-AVERAGE(E:E))</f>
        <v>0.62768198445432422</v>
      </c>
      <c r="K92" s="78">
        <f>IF($C92&lt;=Entradas!$E$56,"",J92^2)</f>
        <v>0.39398467360851852</v>
      </c>
      <c r="L92" s="78">
        <f>IF($C92&lt;=Entradas!$E$56,"",G92*J92)</f>
        <v>0.41573884798822408</v>
      </c>
      <c r="M92" s="37"/>
    </row>
    <row r="93" spans="2:13" x14ac:dyDescent="0.3">
      <c r="B93" s="36"/>
      <c r="C93" s="74">
        <v>88</v>
      </c>
      <c r="D93" s="104">
        <f>IF($C93&lt;=Entradas!$E$56,"",Observaciones!H93)</f>
        <v>1.3922100039170502</v>
      </c>
      <c r="E93" s="104">
        <f>IF($C93&lt;=Entradas!$E$56,"",Cálculos!L94)</f>
        <v>1.3618256357389444</v>
      </c>
      <c r="F93" s="78">
        <f>IF($C93&lt;=Entradas!$E$56,"",D93-E93)</f>
        <v>3.0384368178105747E-2</v>
      </c>
      <c r="G93" s="78">
        <f>IF($C93&lt;=Entradas!$E$56,"",D93-AVERAGE(D:D))</f>
        <v>0.6347083707546245</v>
      </c>
      <c r="H93" s="78">
        <f>IF($C93&lt;=Entradas!$E$56,"",F93^2)</f>
        <v>9.2320982958268513E-4</v>
      </c>
      <c r="I93" s="78">
        <f>IF($C93&lt;=Entradas!$E$56,"",G93^2)</f>
        <v>0.40285471590598987</v>
      </c>
      <c r="J93" s="78">
        <f>IF($C93&lt;=Entradas!$E$56,"",E93-AVERAGE(E:E))</f>
        <v>0.60294264458866587</v>
      </c>
      <c r="K93" s="78">
        <f>IF($C93&lt;=Entradas!$E$56,"",J93^2)</f>
        <v>0.36353983266357426</v>
      </c>
      <c r="L93" s="78">
        <f>IF($C93&lt;=Entradas!$E$56,"",G93*J93)</f>
        <v>0.38269274360535671</v>
      </c>
      <c r="M93" s="37"/>
    </row>
    <row r="94" spans="2:13" x14ac:dyDescent="0.3">
      <c r="B94" s="36"/>
      <c r="C94" s="74">
        <v>89</v>
      </c>
      <c r="D94" s="104">
        <f>IF($C94&lt;=Entradas!$E$56,"",Observaciones!H94)</f>
        <v>1.3652935211088293</v>
      </c>
      <c r="E94" s="104">
        <f>IF($C94&lt;=Entradas!$E$56,"",Cálculos!L95)</f>
        <v>1.3371087511390876</v>
      </c>
      <c r="F94" s="78">
        <f>IF($C94&lt;=Entradas!$E$56,"",D94-E94)</f>
        <v>2.818476996974173E-2</v>
      </c>
      <c r="G94" s="78">
        <f>IF($C94&lt;=Entradas!$E$56,"",D94-AVERAGE(D:D))</f>
        <v>0.6077918879464036</v>
      </c>
      <c r="H94" s="78">
        <f>IF($C94&lt;=Entradas!$E$56,"",F94^2)</f>
        <v>7.9438125824725521E-4</v>
      </c>
      <c r="I94" s="78">
        <f>IF($C94&lt;=Entradas!$E$56,"",G94^2)</f>
        <v>0.3694109790534536</v>
      </c>
      <c r="J94" s="78">
        <f>IF($C94&lt;=Entradas!$E$56,"",E94-AVERAGE(E:E))</f>
        <v>0.57822575998880898</v>
      </c>
      <c r="K94" s="78">
        <f>IF($C94&lt;=Entradas!$E$56,"",J94^2)</f>
        <v>0.33434502951463574</v>
      </c>
      <c r="L94" s="78">
        <f>IF($C94&lt;=Entradas!$E$56,"",G94*J94)</f>
        <v>0.35144092632284224</v>
      </c>
      <c r="M94" s="37"/>
    </row>
    <row r="95" spans="2:13" x14ac:dyDescent="0.3">
      <c r="B95" s="36"/>
      <c r="C95" s="74">
        <v>90</v>
      </c>
      <c r="D95" s="104">
        <f>IF($C95&lt;=Entradas!$E$56,"",Observaciones!H95)</f>
        <v>1.3396088446425769</v>
      </c>
      <c r="E95" s="104">
        <f>IF($C95&lt;=Entradas!$E$56,"",Cálculos!L96)</f>
        <v>1.313015441739539</v>
      </c>
      <c r="F95" s="78">
        <f>IF($C95&lt;=Entradas!$E$56,"",D95-E95)</f>
        <v>2.659340290303791E-2</v>
      </c>
      <c r="G95" s="78">
        <f>IF($C95&lt;=Entradas!$E$56,"",D95-AVERAGE(D:D))</f>
        <v>0.58210721148015121</v>
      </c>
      <c r="H95" s="78">
        <f>IF($C95&lt;=Entradas!$E$56,"",F95^2)</f>
        <v>7.0720907796330518E-4</v>
      </c>
      <c r="I95" s="78">
        <f>IF($C95&lt;=Entradas!$E$56,"",G95^2)</f>
        <v>0.33884880565719749</v>
      </c>
      <c r="J95" s="78">
        <f>IF($C95&lt;=Entradas!$E$56,"",E95-AVERAGE(E:E))</f>
        <v>0.55413245058926042</v>
      </c>
      <c r="K95" s="78">
        <f>IF($C95&lt;=Entradas!$E$56,"",J95^2)</f>
        <v>0.30706277279605915</v>
      </c>
      <c r="L95" s="78">
        <f>IF($C95&lt;=Entradas!$E$56,"",G95*J95)</f>
        <v>0.32256449560317707</v>
      </c>
      <c r="M95" s="37"/>
    </row>
    <row r="96" spans="2:13" x14ac:dyDescent="0.3">
      <c r="B96" s="36"/>
      <c r="C96" s="74">
        <v>91</v>
      </c>
      <c r="D96" s="104">
        <f>IF($C96&lt;=Entradas!$E$56,"",Observaciones!H96)</f>
        <v>1.3151425955461176</v>
      </c>
      <c r="E96" s="104">
        <f>IF($C96&lt;=Entradas!$E$56,"",Cálculos!L97)</f>
        <v>1.2896540754321646</v>
      </c>
      <c r="F96" s="78">
        <f>IF($C96&lt;=Entradas!$E$56,"",D96-E96)</f>
        <v>2.5488520113952973E-2</v>
      </c>
      <c r="G96" s="78">
        <f>IF($C96&lt;=Entradas!$E$56,"",D96-AVERAGE(D:D))</f>
        <v>0.55764096238369187</v>
      </c>
      <c r="H96" s="78">
        <f>IF($C96&lt;=Entradas!$E$56,"",F96^2)</f>
        <v>6.4966465759938531E-4</v>
      </c>
      <c r="I96" s="78">
        <f>IF($C96&lt;=Entradas!$E$56,"",G96^2)</f>
        <v>0.31096344292821004</v>
      </c>
      <c r="J96" s="78">
        <f>IF($C96&lt;=Entradas!$E$56,"",E96-AVERAGE(E:E))</f>
        <v>0.53077108428188602</v>
      </c>
      <c r="K96" s="78">
        <f>IF($C96&lt;=Entradas!$E$56,"",J96^2)</f>
        <v>0.28171794390976895</v>
      </c>
      <c r="L96" s="78">
        <f>IF($C96&lt;=Entradas!$E$56,"",G96*J96)</f>
        <v>0.29597969824438652</v>
      </c>
      <c r="M96" s="37"/>
    </row>
    <row r="97" spans="2:13" x14ac:dyDescent="0.3">
      <c r="B97" s="36"/>
      <c r="C97" s="74">
        <v>92</v>
      </c>
      <c r="D97" s="104">
        <f>IF($C97&lt;=Entradas!$E$56,"",Observaciones!H97)</f>
        <v>1.2909660557627085</v>
      </c>
      <c r="E97" s="104">
        <f>IF($C97&lt;=Entradas!$E$56,"",Cálculos!L98)</f>
        <v>1.2661453977089387</v>
      </c>
      <c r="F97" s="78">
        <f>IF($C97&lt;=Entradas!$E$56,"",D97-E97)</f>
        <v>2.4820658053769762E-2</v>
      </c>
      <c r="G97" s="78">
        <f>IF($C97&lt;=Entradas!$E$56,"",D97-AVERAGE(D:D))</f>
        <v>0.53346442260028282</v>
      </c>
      <c r="H97" s="78">
        <f>IF($C97&lt;=Entradas!$E$56,"",F97^2)</f>
        <v>6.1606506622216572E-4</v>
      </c>
      <c r="I97" s="78">
        <f>IF($C97&lt;=Entradas!$E$56,"",G97^2)</f>
        <v>0.28458429018025316</v>
      </c>
      <c r="J97" s="78">
        <f>IF($C97&lt;=Entradas!$E$56,"",E97-AVERAGE(E:E))</f>
        <v>0.50726240655866017</v>
      </c>
      <c r="K97" s="78">
        <f>IF($C97&lt;=Entradas!$E$56,"",J97^2)</f>
        <v>0.25731514910768344</v>
      </c>
      <c r="L97" s="78">
        <f>IF($C97&lt;=Entradas!$E$56,"",G97*J97)</f>
        <v>0.27060644682164559</v>
      </c>
      <c r="M97" s="37"/>
    </row>
    <row r="98" spans="2:13" x14ac:dyDescent="0.3">
      <c r="B98" s="36"/>
      <c r="C98" s="74">
        <v>93</v>
      </c>
      <c r="D98" s="104">
        <f>IF($C98&lt;=Entradas!$E$56,"",Observaciones!H98)</f>
        <v>1.267419288466483</v>
      </c>
      <c r="E98" s="104">
        <f>IF($C98&lt;=Entradas!$E$56,"",Cálculos!L99)</f>
        <v>1.242889081544913</v>
      </c>
      <c r="F98" s="78">
        <f>IF($C98&lt;=Entradas!$E$56,"",D98-E98)</f>
        <v>2.4530206921570041E-2</v>
      </c>
      <c r="G98" s="78">
        <f>IF($C98&lt;=Entradas!$E$56,"",D98-AVERAGE(D:D))</f>
        <v>0.5099176553040573</v>
      </c>
      <c r="H98" s="78">
        <f>IF($C98&lt;=Entradas!$E$56,"",F98^2)</f>
        <v>6.0173105161504274E-4</v>
      </c>
      <c r="I98" s="78">
        <f>IF($C98&lt;=Entradas!$E$56,"",G98^2)</f>
        <v>0.26001601519078738</v>
      </c>
      <c r="J98" s="78">
        <f>IF($C98&lt;=Entradas!$E$56,"",E98-AVERAGE(E:E))</f>
        <v>0.48400609039463438</v>
      </c>
      <c r="K98" s="78">
        <f>IF($C98&lt;=Entradas!$E$56,"",J98^2)</f>
        <v>0.23426189553909899</v>
      </c>
      <c r="L98" s="78">
        <f>IF($C98&lt;=Entradas!$E$56,"",G98*J98)</f>
        <v>0.24680325076691559</v>
      </c>
      <c r="M98" s="37"/>
    </row>
    <row r="99" spans="2:13" x14ac:dyDescent="0.3">
      <c r="B99" s="36"/>
      <c r="C99" s="74">
        <v>94</v>
      </c>
      <c r="D99" s="104">
        <f>IF($C99&lt;=Entradas!$E$56,"",Observaciones!H99)</f>
        <v>1.244594277679641</v>
      </c>
      <c r="E99" s="104">
        <f>IF($C99&lt;=Entradas!$E$56,"",Cálculos!L100)</f>
        <v>1.2264813726303923</v>
      </c>
      <c r="F99" s="78">
        <f>IF($C99&lt;=Entradas!$E$56,"",D99-E99)</f>
        <v>1.8112905049248784E-2</v>
      </c>
      <c r="G99" s="78">
        <f>IF($C99&lt;=Entradas!$E$56,"",D99-AVERAGE(D:D))</f>
        <v>0.48709264451721535</v>
      </c>
      <c r="H99" s="78">
        <f>IF($C99&lt;=Entradas!$E$56,"",F99^2)</f>
        <v>3.2807732932310212E-4</v>
      </c>
      <c r="I99" s="78">
        <f>IF($C99&lt;=Entradas!$E$56,"",G99^2)</f>
        <v>0.23725924434277432</v>
      </c>
      <c r="J99" s="78">
        <f>IF($C99&lt;=Entradas!$E$56,"",E99-AVERAGE(E:E))</f>
        <v>0.46759838148011368</v>
      </c>
      <c r="K99" s="78">
        <f>IF($C99&lt;=Entradas!$E$56,"",J99^2)</f>
        <v>0.21864824636282193</v>
      </c>
      <c r="L99" s="78">
        <f>IF($C99&lt;=Entradas!$E$56,"",G99*J99)</f>
        <v>0.22776373220711826</v>
      </c>
      <c r="M99" s="37"/>
    </row>
    <row r="100" spans="2:13" x14ac:dyDescent="0.3">
      <c r="B100" s="36"/>
      <c r="C100" s="74">
        <v>95</v>
      </c>
      <c r="D100" s="104">
        <f>IF($C100&lt;=Entradas!$E$56,"",Observaciones!H100)</f>
        <v>1.2226787994109447</v>
      </c>
      <c r="E100" s="104">
        <f>IF($C100&lt;=Entradas!$E$56,"",Cálculos!L101)</f>
        <v>1.2165526515082885</v>
      </c>
      <c r="F100" s="78">
        <f>IF($C100&lt;=Entradas!$E$56,"",D100-E100)</f>
        <v>6.1261479026561982E-3</v>
      </c>
      <c r="G100" s="78">
        <f>IF($C100&lt;=Entradas!$E$56,"",D100-AVERAGE(D:D))</f>
        <v>0.46517716624851901</v>
      </c>
      <c r="H100" s="78">
        <f>IF($C100&lt;=Entradas!$E$56,"",F100^2)</f>
        <v>3.7529688125218935E-5</v>
      </c>
      <c r="I100" s="78">
        <f>IF($C100&lt;=Entradas!$E$56,"",G100^2)</f>
        <v>0.21638979599900229</v>
      </c>
      <c r="J100" s="78">
        <f>IF($C100&lt;=Entradas!$E$56,"",E100-AVERAGE(E:E))</f>
        <v>0.45766966035800993</v>
      </c>
      <c r="K100" s="78">
        <f>IF($C100&lt;=Entradas!$E$56,"",J100^2)</f>
        <v>0.20946151801221616</v>
      </c>
      <c r="L100" s="78">
        <f>IF($C100&lt;=Entradas!$E$56,"",G100*J100)</f>
        <v>0.21289747568326123</v>
      </c>
      <c r="M100" s="37"/>
    </row>
    <row r="101" spans="2:13" x14ac:dyDescent="0.3">
      <c r="B101" s="36"/>
      <c r="C101" s="74">
        <v>96</v>
      </c>
      <c r="D101" s="104">
        <f>IF($C101&lt;=Entradas!$E$56,"",Observaciones!H101)</f>
        <v>1.2011741946482384</v>
      </c>
      <c r="E101" s="104">
        <f>IF($C101&lt;=Entradas!$E$56,"",Cálculos!L102)</f>
        <v>1.2078780055614289</v>
      </c>
      <c r="F101" s="78">
        <f>IF($C101&lt;=Entradas!$E$56,"",D101-E101)</f>
        <v>-6.7038109131904999E-3</v>
      </c>
      <c r="G101" s="78">
        <f>IF($C101&lt;=Entradas!$E$56,"",D101-AVERAGE(D:D))</f>
        <v>0.44367256148581269</v>
      </c>
      <c r="H101" s="78">
        <f>IF($C101&lt;=Entradas!$E$56,"",F101^2)</f>
        <v>4.4941080759812041E-5</v>
      </c>
      <c r="I101" s="78">
        <f>IF($C101&lt;=Entradas!$E$56,"",G101^2)</f>
        <v>0.19684534181538224</v>
      </c>
      <c r="J101" s="78">
        <f>IF($C101&lt;=Entradas!$E$56,"",E101-AVERAGE(E:E))</f>
        <v>0.44899501441115031</v>
      </c>
      <c r="K101" s="78">
        <f>IF($C101&lt;=Entradas!$E$56,"",J101^2)</f>
        <v>0.20159652296606906</v>
      </c>
      <c r="L101" s="78">
        <f>IF($C101&lt;=Entradas!$E$56,"",G101*J101)</f>
        <v>0.19920676813815444</v>
      </c>
      <c r="M101" s="37"/>
    </row>
    <row r="102" spans="2:13" x14ac:dyDescent="0.3">
      <c r="B102" s="36"/>
      <c r="C102" s="74">
        <v>97</v>
      </c>
      <c r="D102" s="104">
        <f>IF($C102&lt;=Entradas!$E$56,"",Observaciones!H102)</f>
        <v>1.2329503359332978</v>
      </c>
      <c r="E102" s="104">
        <f>IF($C102&lt;=Entradas!$E$56,"",Cálculos!L103)</f>
        <v>1.2278357843726821</v>
      </c>
      <c r="F102" s="78">
        <f>IF($C102&lt;=Entradas!$E$56,"",D102-E102)</f>
        <v>5.1145515606156877E-3</v>
      </c>
      <c r="G102" s="78">
        <f>IF($C102&lt;=Entradas!$E$56,"",D102-AVERAGE(D:D))</f>
        <v>0.47544870277087214</v>
      </c>
      <c r="H102" s="78">
        <f>IF($C102&lt;=Entradas!$E$56,"",F102^2)</f>
        <v>2.6158637666196368E-5</v>
      </c>
      <c r="I102" s="78">
        <f>IF($C102&lt;=Entradas!$E$56,"",G102^2)</f>
        <v>0.22605146896650513</v>
      </c>
      <c r="J102" s="78">
        <f>IF($C102&lt;=Entradas!$E$56,"",E102-AVERAGE(E:E))</f>
        <v>0.46895279322240357</v>
      </c>
      <c r="K102" s="78">
        <f>IF($C102&lt;=Entradas!$E$56,"",J102^2)</f>
        <v>0.21991672227109441</v>
      </c>
      <c r="L102" s="78">
        <f>IF($C102&lt;=Entradas!$E$56,"",G102*J102)</f>
        <v>0.22296299719836882</v>
      </c>
      <c r="M102" s="37"/>
    </row>
    <row r="103" spans="2:13" x14ac:dyDescent="0.3">
      <c r="B103" s="36"/>
      <c r="C103" s="74">
        <v>98</v>
      </c>
      <c r="D103" s="104">
        <f>IF($C103&lt;=Entradas!$E$56,"",Observaciones!H103)</f>
        <v>1.2781099064504722</v>
      </c>
      <c r="E103" s="104">
        <f>IF($C103&lt;=Entradas!$E$56,"",Cálculos!L104)</f>
        <v>1.2557553314880741</v>
      </c>
      <c r="F103" s="78">
        <f>IF($C103&lt;=Entradas!$E$56,"",D103-E103)</f>
        <v>2.2354574962398122E-2</v>
      </c>
      <c r="G103" s="78">
        <f>IF($C103&lt;=Entradas!$E$56,"",D103-AVERAGE(D:D))</f>
        <v>0.52060827328804649</v>
      </c>
      <c r="H103" s="78">
        <f>IF($C103&lt;=Entradas!$E$56,"",F103^2)</f>
        <v>4.9972702174947694E-4</v>
      </c>
      <c r="I103" s="78">
        <f>IF($C103&lt;=Entradas!$E$56,"",G103^2)</f>
        <v>0.27103297421596129</v>
      </c>
      <c r="J103" s="78">
        <f>IF($C103&lt;=Entradas!$E$56,"",E103-AVERAGE(E:E))</f>
        <v>0.49687234033779548</v>
      </c>
      <c r="K103" s="78">
        <f>IF($C103&lt;=Entradas!$E$56,"",J103^2)</f>
        <v>0.24688212259275807</v>
      </c>
      <c r="L103" s="78">
        <f>IF($C103&lt;=Entradas!$E$56,"",G103*J103)</f>
        <v>0.2586758511478503</v>
      </c>
      <c r="M103" s="37"/>
    </row>
    <row r="104" spans="2:13" x14ac:dyDescent="0.3">
      <c r="B104" s="36"/>
      <c r="C104" s="74">
        <v>99</v>
      </c>
      <c r="D104" s="104">
        <f>IF($C104&lt;=Entradas!$E$56,"",Observaciones!H104)</f>
        <v>1.2498383068053016</v>
      </c>
      <c r="E104" s="104">
        <f>IF($C104&lt;=Entradas!$E$56,"",Cálculos!L105)</f>
        <v>1.2326720819543859</v>
      </c>
      <c r="F104" s="78">
        <f>IF($C104&lt;=Entradas!$E$56,"",D104-E104)</f>
        <v>1.7166224850915679E-2</v>
      </c>
      <c r="G104" s="78">
        <f>IF($C104&lt;=Entradas!$E$56,"",D104-AVERAGE(D:D))</f>
        <v>0.49233667364287592</v>
      </c>
      <c r="H104" s="78">
        <f>IF($C104&lt;=Entradas!$E$56,"",F104^2)</f>
        <v>2.9467927563219502E-4</v>
      </c>
      <c r="I104" s="78">
        <f>IF($C104&lt;=Entradas!$E$56,"",G104^2)</f>
        <v>0.24239540021373171</v>
      </c>
      <c r="J104" s="78">
        <f>IF($C104&lt;=Entradas!$E$56,"",E104-AVERAGE(E:E))</f>
        <v>0.47378909080410736</v>
      </c>
      <c r="K104" s="78">
        <f>IF($C104&lt;=Entradas!$E$56,"",J104^2)</f>
        <v>0.22447610256498268</v>
      </c>
      <c r="L104" s="78">
        <f>IF($C104&lt;=Entradas!$E$56,"",G104*J104)</f>
        <v>0.2332637449747767</v>
      </c>
      <c r="M104" s="37"/>
    </row>
    <row r="105" spans="2:13" x14ac:dyDescent="0.3">
      <c r="B105" s="36"/>
      <c r="C105" s="74">
        <v>100</v>
      </c>
      <c r="D105" s="104">
        <f>IF($C105&lt;=Entradas!$E$56,"",Observaciones!H105)</f>
        <v>1.2260341587066781</v>
      </c>
      <c r="E105" s="104">
        <f>IF($C105&lt;=Entradas!$E$56,"",Cálculos!L106)</f>
        <v>1.209314478747771</v>
      </c>
      <c r="F105" s="78">
        <f>IF($C105&lt;=Entradas!$E$56,"",D105-E105)</f>
        <v>1.6719679958907108E-2</v>
      </c>
      <c r="G105" s="78">
        <f>IF($C105&lt;=Entradas!$E$56,"",D105-AVERAGE(D:D))</f>
        <v>0.4685325255442524</v>
      </c>
      <c r="H105" s="78">
        <f>IF($C105&lt;=Entradas!$E$56,"",F105^2)</f>
        <v>2.7954769792828E-4</v>
      </c>
      <c r="I105" s="78">
        <f>IF($C105&lt;=Entradas!$E$56,"",G105^2)</f>
        <v>0.21952272749287552</v>
      </c>
      <c r="J105" s="78">
        <f>IF($C105&lt;=Entradas!$E$56,"",E105-AVERAGE(E:E))</f>
        <v>0.45043148759749241</v>
      </c>
      <c r="K105" s="78">
        <f>IF($C105&lt;=Entradas!$E$56,"",J105^2)</f>
        <v>0.20288852501928994</v>
      </c>
      <c r="L105" s="78">
        <f>IF($C105&lt;=Entradas!$E$56,"",G105*J105)</f>
        <v>0.21104180246870771</v>
      </c>
      <c r="M105" s="37"/>
    </row>
    <row r="106" spans="2:13" x14ac:dyDescent="0.3">
      <c r="B106" s="36"/>
      <c r="C106" s="74">
        <v>101</v>
      </c>
      <c r="D106" s="104">
        <f>IF($C106&lt;=Entradas!$E$56,"",Observaciones!H106)</f>
        <v>1.2031432897938044</v>
      </c>
      <c r="E106" s="104">
        <f>IF($C106&lt;=Entradas!$E$56,"",Cálculos!L107)</f>
        <v>1.1865242797576148</v>
      </c>
      <c r="F106" s="78">
        <f>IF($C106&lt;=Entradas!$E$56,"",D106-E106)</f>
        <v>1.6619010036189596E-2</v>
      </c>
      <c r="G106" s="78">
        <f>IF($C106&lt;=Entradas!$E$56,"",D106-AVERAGE(D:D))</f>
        <v>0.44564165663137867</v>
      </c>
      <c r="H106" s="78">
        <f>IF($C106&lt;=Entradas!$E$56,"",F106^2)</f>
        <v>2.7619149458297051E-4</v>
      </c>
      <c r="I106" s="78">
        <f>IF($C106&lt;=Entradas!$E$56,"",G106^2)</f>
        <v>0.19859648612515959</v>
      </c>
      <c r="J106" s="78">
        <f>IF($C106&lt;=Entradas!$E$56,"",E106-AVERAGE(E:E))</f>
        <v>0.42764128860733619</v>
      </c>
      <c r="K106" s="78">
        <f>IF($C106&lt;=Entradas!$E$56,"",J106^2)</f>
        <v>0.182877071721743</v>
      </c>
      <c r="L106" s="78">
        <f>IF($C106&lt;=Entradas!$E$56,"",G106*J106)</f>
        <v>0.19057477229895081</v>
      </c>
      <c r="M106" s="37"/>
    </row>
    <row r="107" spans="2:13" x14ac:dyDescent="0.3">
      <c r="B107" s="36"/>
      <c r="C107" s="74">
        <v>102</v>
      </c>
      <c r="D107" s="104">
        <f>IF($C107&lt;=Entradas!$E$56,"",Observaciones!H107)</f>
        <v>1.1807566961369567</v>
      </c>
      <c r="E107" s="104">
        <f>IF($C107&lt;=Entradas!$E$56,"",Cálculos!L108)</f>
        <v>1.1639162892680037</v>
      </c>
      <c r="F107" s="78">
        <f>IF($C107&lt;=Entradas!$E$56,"",D107-E107)</f>
        <v>1.684040686895294E-2</v>
      </c>
      <c r="G107" s="78">
        <f>IF($C107&lt;=Entradas!$E$56,"",D107-AVERAGE(D:D))</f>
        <v>0.42325506297453097</v>
      </c>
      <c r="H107" s="78">
        <f>IF($C107&lt;=Entradas!$E$56,"",F107^2)</f>
        <v>2.8359930351187735E-4</v>
      </c>
      <c r="I107" s="78">
        <f>IF($C107&lt;=Entradas!$E$56,"",G107^2)</f>
        <v>0.17914484833357419</v>
      </c>
      <c r="J107" s="78">
        <f>IF($C107&lt;=Entradas!$E$56,"",E107-AVERAGE(E:E))</f>
        <v>0.40503329811772515</v>
      </c>
      <c r="K107" s="78">
        <f>IF($C107&lt;=Entradas!$E$56,"",J107^2)</f>
        <v>0.16405197258412202</v>
      </c>
      <c r="L107" s="78">
        <f>IF($C107&lt;=Entradas!$E$56,"",G107*J107)</f>
        <v>0.17143239410159974</v>
      </c>
      <c r="M107" s="37"/>
    </row>
    <row r="108" spans="2:13" x14ac:dyDescent="0.3">
      <c r="B108" s="36"/>
      <c r="C108" s="74">
        <v>103</v>
      </c>
      <c r="D108" s="104">
        <f>IF($C108&lt;=Entradas!$E$56,"",Observaciones!H108)</f>
        <v>1.1593326141471956</v>
      </c>
      <c r="E108" s="104">
        <f>IF($C108&lt;=Entradas!$E$56,"",Cálculos!L109)</f>
        <v>1.1515982977032559</v>
      </c>
      <c r="F108" s="78">
        <f>IF($C108&lt;=Entradas!$E$56,"",D108-E108)</f>
        <v>7.7343164439396261E-3</v>
      </c>
      <c r="G108" s="78">
        <f>IF($C108&lt;=Entradas!$E$56,"",D108-AVERAGE(D:D))</f>
        <v>0.40183098098476988</v>
      </c>
      <c r="H108" s="78">
        <f>IF($C108&lt;=Entradas!$E$56,"",F108^2)</f>
        <v>5.9819650854994904E-5</v>
      </c>
      <c r="I108" s="78">
        <f>IF($C108&lt;=Entradas!$E$56,"",G108^2)</f>
        <v>0.16146813727918249</v>
      </c>
      <c r="J108" s="78">
        <f>IF($C108&lt;=Entradas!$E$56,"",E108-AVERAGE(E:E))</f>
        <v>0.39271530655297737</v>
      </c>
      <c r="K108" s="78">
        <f>IF($C108&lt;=Entradas!$E$56,"",J108^2)</f>
        <v>0.15422531200099898</v>
      </c>
      <c r="L108" s="78">
        <f>IF($C108&lt;=Entradas!$E$56,"",G108*J108)</f>
        <v>0.15780517687991752</v>
      </c>
      <c r="M108" s="37"/>
    </row>
    <row r="109" spans="2:13" x14ac:dyDescent="0.3">
      <c r="B109" s="36"/>
      <c r="C109" s="74">
        <v>104</v>
      </c>
      <c r="D109" s="104">
        <f>IF($C109&lt;=Entradas!$E$56,"",Observaciones!H109)</f>
        <v>1.1377426982622714</v>
      </c>
      <c r="E109" s="104">
        <f>IF($C109&lt;=Entradas!$E$56,"",Cálculos!L110)</f>
        <v>1.1428468800284368</v>
      </c>
      <c r="F109" s="78">
        <f>IF($C109&lt;=Entradas!$E$56,"",D109-E109)</f>
        <v>-5.1041817661654498E-3</v>
      </c>
      <c r="G109" s="78">
        <f>IF($C109&lt;=Entradas!$E$56,"",D109-AVERAGE(D:D))</f>
        <v>0.38024106509984568</v>
      </c>
      <c r="H109" s="78">
        <f>IF($C109&lt;=Entradas!$E$56,"",F109^2)</f>
        <v>2.6052671502055851E-5</v>
      </c>
      <c r="I109" s="78">
        <f>IF($C109&lt;=Entradas!$E$56,"",G109^2)</f>
        <v>0.14458326758826509</v>
      </c>
      <c r="J109" s="78">
        <f>IF($C109&lt;=Entradas!$E$56,"",E109-AVERAGE(E:E))</f>
        <v>0.38396388887815824</v>
      </c>
      <c r="K109" s="78">
        <f>IF($C109&lt;=Entradas!$E$56,"",J109^2)</f>
        <v>0.14742826796243866</v>
      </c>
      <c r="L109" s="78">
        <f>IF($C109&lt;=Entradas!$E$56,"",G109*J109)</f>
        <v>0.14599883806690969</v>
      </c>
      <c r="M109" s="37"/>
    </row>
    <row r="110" spans="2:13" x14ac:dyDescent="0.3">
      <c r="B110" s="36"/>
      <c r="C110" s="74">
        <v>105</v>
      </c>
      <c r="D110" s="104">
        <f>IF($C110&lt;=Entradas!$E$56,"",Observaciones!H110)</f>
        <v>1.1173921051572326</v>
      </c>
      <c r="E110" s="104">
        <f>IF($C110&lt;=Entradas!$E$56,"",Cálculos!L111)</f>
        <v>1.1348042796079783</v>
      </c>
      <c r="F110" s="78">
        <f>IF($C110&lt;=Entradas!$E$56,"",D110-E110)</f>
        <v>-1.741217445074561E-2</v>
      </c>
      <c r="G110" s="78">
        <f>IF($C110&lt;=Entradas!$E$56,"",D110-AVERAGE(D:D))</f>
        <v>0.35989047199480695</v>
      </c>
      <c r="H110" s="78">
        <f>IF($C110&lt;=Entradas!$E$56,"",F110^2)</f>
        <v>3.0318381910319819E-4</v>
      </c>
      <c r="I110" s="78">
        <f>IF($C110&lt;=Entradas!$E$56,"",G110^2)</f>
        <v>0.12952115183264493</v>
      </c>
      <c r="J110" s="78">
        <f>IF($C110&lt;=Entradas!$E$56,"",E110-AVERAGE(E:E))</f>
        <v>0.37592128845769968</v>
      </c>
      <c r="K110" s="78">
        <f>IF($C110&lt;=Entradas!$E$56,"",J110^2)</f>
        <v>0.14131681511569705</v>
      </c>
      <c r="L110" s="78">
        <f>IF($C110&lt;=Entradas!$E$56,"",G110*J110)</f>
        <v>0.13529048993593751</v>
      </c>
      <c r="M110" s="37"/>
    </row>
    <row r="111" spans="2:13" x14ac:dyDescent="0.3">
      <c r="B111" s="36"/>
      <c r="C111" s="74">
        <v>106</v>
      </c>
      <c r="D111" s="104">
        <f>IF($C111&lt;=Entradas!$E$56,"",Observaciones!H111)</f>
        <v>1.0973055341692701</v>
      </c>
      <c r="E111" s="104">
        <f>IF($C111&lt;=Entradas!$E$56,"",Cálculos!L112)</f>
        <v>1.1269379805887012</v>
      </c>
      <c r="F111" s="78">
        <f>IF($C111&lt;=Entradas!$E$56,"",D111-E111)</f>
        <v>-2.963244641943108E-2</v>
      </c>
      <c r="G111" s="78">
        <f>IF($C111&lt;=Entradas!$E$56,"",D111-AVERAGE(D:D))</f>
        <v>0.33980390100684443</v>
      </c>
      <c r="H111" s="78">
        <f>IF($C111&lt;=Entradas!$E$56,"",F111^2)</f>
        <v>8.780818808004538E-4</v>
      </c>
      <c r="I111" s="78">
        <f>IF($C111&lt;=Entradas!$E$56,"",G111^2)</f>
        <v>0.11546669113946934</v>
      </c>
      <c r="J111" s="78">
        <f>IF($C111&lt;=Entradas!$E$56,"",E111-AVERAGE(E:E))</f>
        <v>0.36805498943842263</v>
      </c>
      <c r="K111" s="78">
        <f>IF($C111&lt;=Entradas!$E$56,"",J111^2)</f>
        <v>0.13546447525051739</v>
      </c>
      <c r="L111" s="78">
        <f>IF($C111&lt;=Entradas!$E$56,"",G111*J111)</f>
        <v>0.12506652119620892</v>
      </c>
      <c r="M111" s="37"/>
    </row>
    <row r="112" spans="2:13" x14ac:dyDescent="0.3">
      <c r="B112" s="36"/>
      <c r="C112" s="74">
        <v>107</v>
      </c>
      <c r="D112" s="104">
        <f>IF($C112&lt;=Entradas!$E$56,"",Observaciones!H112)</f>
        <v>1.0778062093853245</v>
      </c>
      <c r="E112" s="104">
        <f>IF($C112&lt;=Entradas!$E$56,"",Cálculos!L113)</f>
        <v>1.1191485051251737</v>
      </c>
      <c r="F112" s="78">
        <f>IF($C112&lt;=Entradas!$E$56,"",D112-E112)</f>
        <v>-4.1342295739849266E-2</v>
      </c>
      <c r="G112" s="78">
        <f>IF($C112&lt;=Entradas!$E$56,"",D112-AVERAGE(D:D))</f>
        <v>0.32030457622289876</v>
      </c>
      <c r="H112" s="78">
        <f>IF($C112&lt;=Entradas!$E$56,"",F112^2)</f>
        <v>1.7091854170411588E-3</v>
      </c>
      <c r="I112" s="78">
        <f>IF($C112&lt;=Entradas!$E$56,"",G112^2)</f>
        <v>0.10259502154933077</v>
      </c>
      <c r="J112" s="78">
        <f>IF($C112&lt;=Entradas!$E$56,"",E112-AVERAGE(E:E))</f>
        <v>0.36026551397489515</v>
      </c>
      <c r="K112" s="78">
        <f>IF($C112&lt;=Entradas!$E$56,"",J112^2)</f>
        <v>0.12979124055959537</v>
      </c>
      <c r="L112" s="78">
        <f>IF($C112&lt;=Entradas!$E$56,"",G112*J112)</f>
        <v>0.1153946927814536</v>
      </c>
      <c r="M112" s="37"/>
    </row>
    <row r="113" spans="2:13" x14ac:dyDescent="0.3">
      <c r="B113" s="36"/>
      <c r="C113" s="74">
        <v>108</v>
      </c>
      <c r="D113" s="104">
        <f>IF($C113&lt;=Entradas!$E$56,"",Observaciones!H113)</f>
        <v>1.0589538867353285</v>
      </c>
      <c r="E113" s="104">
        <f>IF($C113&lt;=Entradas!$E$56,"",Cálculos!L114)</f>
        <v>1.1114170233248377</v>
      </c>
      <c r="F113" s="78">
        <f>IF($C113&lt;=Entradas!$E$56,"",D113-E113)</f>
        <v>-5.2463136589509185E-2</v>
      </c>
      <c r="G113" s="78">
        <f>IF($C113&lt;=Entradas!$E$56,"",D113-AVERAGE(D:D))</f>
        <v>0.30145225357290284</v>
      </c>
      <c r="H113" s="78">
        <f>IF($C113&lt;=Entradas!$E$56,"",F113^2)</f>
        <v>2.7523807008094973E-3</v>
      </c>
      <c r="I113" s="78">
        <f>IF($C113&lt;=Entradas!$E$56,"",G113^2)</f>
        <v>9.0873461184181714E-2</v>
      </c>
      <c r="J113" s="78">
        <f>IF($C113&lt;=Entradas!$E$56,"",E113-AVERAGE(E:E))</f>
        <v>0.35253403217455914</v>
      </c>
      <c r="K113" s="78">
        <f>IF($C113&lt;=Entradas!$E$56,"",J113^2)</f>
        <v>0.12428024384125309</v>
      </c>
      <c r="L113" s="78">
        <f>IF($C113&lt;=Entradas!$E$56,"",G113*J113)</f>
        <v>0.1062721784601631</v>
      </c>
      <c r="M113" s="37"/>
    </row>
    <row r="114" spans="2:13" x14ac:dyDescent="0.3">
      <c r="B114" s="36"/>
      <c r="C114" s="74">
        <v>109</v>
      </c>
      <c r="D114" s="104">
        <f>IF($C114&lt;=Entradas!$E$56,"",Observaciones!H114)</f>
        <v>1.0404220175145216</v>
      </c>
      <c r="E114" s="104">
        <f>IF($C114&lt;=Entradas!$E$56,"",Cálculos!L115)</f>
        <v>1.1037397266804567</v>
      </c>
      <c r="F114" s="78">
        <f>IF($C114&lt;=Entradas!$E$56,"",D114-E114)</f>
        <v>-6.3317709165935154E-2</v>
      </c>
      <c r="G114" s="78">
        <f>IF($C114&lt;=Entradas!$E$56,"",D114-AVERAGE(D:D))</f>
        <v>0.28292038435209588</v>
      </c>
      <c r="H114" s="78">
        <f>IF($C114&lt;=Entradas!$E$56,"",F114^2)</f>
        <v>4.0091322940219486E-3</v>
      </c>
      <c r="I114" s="78">
        <f>IF($C114&lt;=Entradas!$E$56,"",G114^2)</f>
        <v>8.0043943881937654E-2</v>
      </c>
      <c r="J114" s="78">
        <f>IF($C114&lt;=Entradas!$E$56,"",E114-AVERAGE(E:E))</f>
        <v>0.34485673553017815</v>
      </c>
      <c r="K114" s="78">
        <f>IF($C114&lt;=Entradas!$E$56,"",J114^2)</f>
        <v>0.11892616804053123</v>
      </c>
      <c r="L114" s="78">
        <f>IF($C114&lt;=Entradas!$E$56,"",G114*J114)</f>
        <v>9.7567000162607082E-2</v>
      </c>
      <c r="M114" s="37"/>
    </row>
    <row r="115" spans="2:13" x14ac:dyDescent="0.3">
      <c r="B115" s="36"/>
      <c r="C115" s="74">
        <v>110</v>
      </c>
      <c r="D115" s="104">
        <f>IF($C115&lt;=Entradas!$E$56,"",Observaciones!H115)</f>
        <v>1.0222269768581513</v>
      </c>
      <c r="E115" s="104">
        <f>IF($C115&lt;=Entradas!$E$56,"",Cálculos!L116)</f>
        <v>1.0961156062424524</v>
      </c>
      <c r="F115" s="78">
        <f>IF($C115&lt;=Entradas!$E$56,"",D115-E115)</f>
        <v>-7.3888629384301074E-2</v>
      </c>
      <c r="G115" s="78">
        <f>IF($C115&lt;=Entradas!$E$56,"",D115-AVERAGE(D:D))</f>
        <v>0.26472534369572565</v>
      </c>
      <c r="H115" s="78">
        <f>IF($C115&lt;=Entradas!$E$56,"",F115^2)</f>
        <v>5.4595295522905998E-3</v>
      </c>
      <c r="I115" s="78">
        <f>IF($C115&lt;=Entradas!$E$56,"",G115^2)</f>
        <v>7.0079507594820067E-2</v>
      </c>
      <c r="J115" s="78">
        <f>IF($C115&lt;=Entradas!$E$56,"",E115-AVERAGE(E:E))</f>
        <v>0.33723261509217384</v>
      </c>
      <c r="K115" s="78">
        <f>IF($C115&lt;=Entradas!$E$56,"",J115^2)</f>
        <v>0.11372583668190628</v>
      </c>
      <c r="L115" s="78">
        <f>IF($C115&lt;=Entradas!$E$56,"",G115*J115)</f>
        <v>8.9274019935684068E-2</v>
      </c>
      <c r="M115" s="37"/>
    </row>
    <row r="116" spans="2:13" x14ac:dyDescent="0.3">
      <c r="B116" s="36"/>
      <c r="C116" s="74">
        <v>111</v>
      </c>
      <c r="D116" s="104">
        <f>IF($C116&lt;=Entradas!$E$56,"",Observaciones!H116)</f>
        <v>1.0057763005875822</v>
      </c>
      <c r="E116" s="104">
        <f>IF($C116&lt;=Entradas!$E$56,"",Cálculos!L117)</f>
        <v>1.0885441765004897</v>
      </c>
      <c r="F116" s="78">
        <f>IF($C116&lt;=Entradas!$E$56,"",D116-E116)</f>
        <v>-8.2767875912907574E-2</v>
      </c>
      <c r="G116" s="78">
        <f>IF($C116&lt;=Entradas!$E$56,"",D116-AVERAGE(D:D))</f>
        <v>0.24827466742515647</v>
      </c>
      <c r="H116" s="78">
        <f>IF($C116&lt;=Entradas!$E$56,"",F116^2)</f>
        <v>6.8505212831344656E-3</v>
      </c>
      <c r="I116" s="78">
        <f>IF($C116&lt;=Entradas!$E$56,"",G116^2)</f>
        <v>6.1640310485072049E-2</v>
      </c>
      <c r="J116" s="78">
        <f>IF($C116&lt;=Entradas!$E$56,"",E116-AVERAGE(E:E))</f>
        <v>0.32966118535021116</v>
      </c>
      <c r="K116" s="78">
        <f>IF($C116&lt;=Entradas!$E$56,"",J116^2)</f>
        <v>0.10867649712650627</v>
      </c>
      <c r="L116" s="78">
        <f>IF($C116&lt;=Entradas!$E$56,"",G116*J116)</f>
        <v>8.184652115580654E-2</v>
      </c>
      <c r="M116" s="37"/>
    </row>
    <row r="117" spans="2:13" x14ac:dyDescent="0.3">
      <c r="B117" s="36"/>
      <c r="C117" s="74">
        <v>112</v>
      </c>
      <c r="D117" s="104">
        <f>IF($C117&lt;=Entradas!$E$56,"",Observaciones!H117)</f>
        <v>0.99711227682307901</v>
      </c>
      <c r="E117" s="104">
        <f>IF($C117&lt;=Entradas!$E$56,"",Cálculos!L118)</f>
        <v>1.081025051481487</v>
      </c>
      <c r="F117" s="78">
        <f>IF($C117&lt;=Entradas!$E$56,"",D117-E117)</f>
        <v>-8.3912774658407963E-2</v>
      </c>
      <c r="G117" s="78">
        <f>IF($C117&lt;=Entradas!$E$56,"",D117-AVERAGE(D:D))</f>
        <v>0.23961064366065332</v>
      </c>
      <c r="H117" s="78">
        <f>IF($C117&lt;=Entradas!$E$56,"",F117^2)</f>
        <v>7.0413537508727539E-3</v>
      </c>
      <c r="I117" s="78">
        <f>IF($C117&lt;=Entradas!$E$56,"",G117^2)</f>
        <v>5.7413260555472585E-2</v>
      </c>
      <c r="J117" s="78">
        <f>IF($C117&lt;=Entradas!$E$56,"",E117-AVERAGE(E:E))</f>
        <v>0.3221420603312084</v>
      </c>
      <c r="K117" s="78">
        <f>IF($C117&lt;=Entradas!$E$56,"",J117^2)</f>
        <v>0.10377550703443592</v>
      </c>
      <c r="L117" s="78">
        <f>IF($C117&lt;=Entradas!$E$56,"",G117*J117)</f>
        <v>7.7188666426129857E-2</v>
      </c>
      <c r="M117" s="37"/>
    </row>
    <row r="118" spans="2:13" x14ac:dyDescent="0.3">
      <c r="B118" s="36"/>
      <c r="C118" s="74">
        <v>113</v>
      </c>
      <c r="D118" s="104">
        <f>IF($C118&lt;=Entradas!$E$56,"",Observaciones!H118)</f>
        <v>0.98991088583881615</v>
      </c>
      <c r="E118" s="104">
        <f>IF($C118&lt;=Entradas!$E$56,"",Cálculos!L119)</f>
        <v>1.0735578657910041</v>
      </c>
      <c r="F118" s="78">
        <f>IF($C118&lt;=Entradas!$E$56,"",D118-E118)</f>
        <v>-8.364697995218795E-2</v>
      </c>
      <c r="G118" s="78">
        <f>IF($C118&lt;=Entradas!$E$56,"",D118-AVERAGE(D:D))</f>
        <v>0.23240925267639045</v>
      </c>
      <c r="H118" s="78">
        <f>IF($C118&lt;=Entradas!$E$56,"",F118^2)</f>
        <v>6.9968172551217326E-3</v>
      </c>
      <c r="I118" s="78">
        <f>IF($C118&lt;=Entradas!$E$56,"",G118^2)</f>
        <v>5.4014060729598301E-2</v>
      </c>
      <c r="J118" s="78">
        <f>IF($C118&lt;=Entradas!$E$56,"",E118-AVERAGE(E:E))</f>
        <v>0.31467487464072552</v>
      </c>
      <c r="K118" s="78">
        <f>IF($C118&lt;=Entradas!$E$56,"",J118^2)</f>
        <v>9.9020276730156329E-2</v>
      </c>
      <c r="L118" s="78">
        <f>IF($C118&lt;=Entradas!$E$56,"",G118*J118)</f>
        <v>7.3133352451287867E-2</v>
      </c>
      <c r="M118" s="37"/>
    </row>
    <row r="119" spans="2:13" x14ac:dyDescent="0.3">
      <c r="B119" s="36"/>
      <c r="C119" s="74">
        <v>114</v>
      </c>
      <c r="D119" s="104">
        <f>IF($C119&lt;=Entradas!$E$56,"",Observaciones!H119)</f>
        <v>1.8356341953950777</v>
      </c>
      <c r="E119" s="104">
        <f>IF($C119&lt;=Entradas!$E$56,"",Cálculos!L120)</f>
        <v>1.669369793589071</v>
      </c>
      <c r="F119" s="78">
        <f>IF($C119&lt;=Entradas!$E$56,"",D119-E119)</f>
        <v>0.16626440180600666</v>
      </c>
      <c r="G119" s="78">
        <f>IF($C119&lt;=Entradas!$E$56,"",D119-AVERAGE(D:D))</f>
        <v>1.0781325622326521</v>
      </c>
      <c r="H119" s="78">
        <f>IF($C119&lt;=Entradas!$E$56,"",F119^2)</f>
        <v>2.764385130790923E-2</v>
      </c>
      <c r="I119" s="78">
        <f>IF($C119&lt;=Entradas!$E$56,"",G119^2)</f>
        <v>1.1623698217463434</v>
      </c>
      <c r="J119" s="78">
        <f>IF($C119&lt;=Entradas!$E$56,"",E119-AVERAGE(E:E))</f>
        <v>0.91048680243879243</v>
      </c>
      <c r="K119" s="78">
        <f>IF($C119&lt;=Entradas!$E$56,"",J119^2)</f>
        <v>0.82898621741521661</v>
      </c>
      <c r="L119" s="78">
        <f>IF($C119&lt;=Entradas!$E$56,"",G119*J119)</f>
        <v>0.98162546919234983</v>
      </c>
      <c r="M119" s="37"/>
    </row>
    <row r="120" spans="2:13" x14ac:dyDescent="0.3">
      <c r="B120" s="36"/>
      <c r="C120" s="74">
        <v>115</v>
      </c>
      <c r="D120" s="104">
        <f>IF($C120&lt;=Entradas!$E$56,"",Observaciones!H120)</f>
        <v>1.1141552147920808</v>
      </c>
      <c r="E120" s="104">
        <f>IF($C120&lt;=Entradas!$E$56,"",Cálculos!L121)</f>
        <v>1.1645909340031582</v>
      </c>
      <c r="F120" s="78">
        <f>IF($C120&lt;=Entradas!$E$56,"",D120-E120)</f>
        <v>-5.0435719211077368E-2</v>
      </c>
      <c r="G120" s="78">
        <f>IF($C120&lt;=Entradas!$E$56,"",D120-AVERAGE(D:D))</f>
        <v>0.3566535816296551</v>
      </c>
      <c r="H120" s="78">
        <f>IF($C120&lt;=Entradas!$E$56,"",F120^2)</f>
        <v>2.5437617723386386E-3</v>
      </c>
      <c r="I120" s="78">
        <f>IF($C120&lt;=Entradas!$E$56,"",G120^2)</f>
        <v>0.12720177728926105</v>
      </c>
      <c r="J120" s="78">
        <f>IF($C120&lt;=Entradas!$E$56,"",E120-AVERAGE(E:E))</f>
        <v>0.40570794285287959</v>
      </c>
      <c r="K120" s="78">
        <f>IF($C120&lt;=Entradas!$E$56,"",J120^2)</f>
        <v>0.16459893489391542</v>
      </c>
      <c r="L120" s="78">
        <f>IF($C120&lt;=Entradas!$E$56,"",G120*J120)</f>
        <v>0.14469719091407893</v>
      </c>
      <c r="M120" s="37"/>
    </row>
    <row r="121" spans="2:13" x14ac:dyDescent="0.3">
      <c r="B121" s="36"/>
      <c r="C121" s="74">
        <v>116</v>
      </c>
      <c r="D121" s="104">
        <f>IF($C121&lt;=Entradas!$E$56,"",Observaciones!H121)</f>
        <v>1.1084253157369801</v>
      </c>
      <c r="E121" s="104">
        <f>IF($C121&lt;=Entradas!$E$56,"",Cálculos!L122)</f>
        <v>1.1549113433168778</v>
      </c>
      <c r="F121" s="78">
        <f>IF($C121&lt;=Entradas!$E$56,"",D121-E121)</f>
        <v>-4.6486027579897726E-2</v>
      </c>
      <c r="G121" s="78">
        <f>IF($C121&lt;=Entradas!$E$56,"",D121-AVERAGE(D:D))</f>
        <v>0.35092368257455442</v>
      </c>
      <c r="H121" s="78">
        <f>IF($C121&lt;=Entradas!$E$56,"",F121^2)</f>
        <v>2.1609507601590121E-3</v>
      </c>
      <c r="I121" s="78">
        <f>IF($C121&lt;=Entradas!$E$56,"",G121^2)</f>
        <v>0.12314743099168662</v>
      </c>
      <c r="J121" s="78">
        <f>IF($C121&lt;=Entradas!$E$56,"",E121-AVERAGE(E:E))</f>
        <v>0.39602835216659926</v>
      </c>
      <c r="K121" s="78">
        <f>IF($C121&lt;=Entradas!$E$56,"",J121^2)</f>
        <v>0.15683845571979196</v>
      </c>
      <c r="L121" s="78">
        <f>IF($C121&lt;=Entradas!$E$56,"",G121*J121)</f>
        <v>0.13897572774623554</v>
      </c>
      <c r="M121" s="37"/>
    </row>
    <row r="122" spans="2:13" x14ac:dyDescent="0.3">
      <c r="B122" s="36"/>
      <c r="C122" s="74">
        <v>117</v>
      </c>
      <c r="D122" s="104">
        <f>IF($C122&lt;=Entradas!$E$56,"",Observaciones!H122)</f>
        <v>1.0878180419799051</v>
      </c>
      <c r="E122" s="104">
        <f>IF($C122&lt;=Entradas!$E$56,"",Cálculos!L123)</f>
        <v>1.1335530236371265</v>
      </c>
      <c r="F122" s="78">
        <f>IF($C122&lt;=Entradas!$E$56,"",D122-E122)</f>
        <v>-4.5734981657221452E-2</v>
      </c>
      <c r="G122" s="78">
        <f>IF($C122&lt;=Entradas!$E$56,"",D122-AVERAGE(D:D))</f>
        <v>0.33031640881747937</v>
      </c>
      <c r="H122" s="78">
        <f>IF($C122&lt;=Entradas!$E$56,"",F122^2)</f>
        <v>2.0916885471863825E-3</v>
      </c>
      <c r="I122" s="78">
        <f>IF($C122&lt;=Entradas!$E$56,"",G122^2)</f>
        <v>0.10910892993407616</v>
      </c>
      <c r="J122" s="78">
        <f>IF($C122&lt;=Entradas!$E$56,"",E122-AVERAGE(E:E))</f>
        <v>0.37467003248684794</v>
      </c>
      <c r="K122" s="78">
        <f>IF($C122&lt;=Entradas!$E$56,"",J122^2)</f>
        <v>0.14037763324369568</v>
      </c>
      <c r="L122" s="78">
        <f>IF($C122&lt;=Entradas!$E$56,"",G122*J122)</f>
        <v>0.12375965962258394</v>
      </c>
      <c r="M122" s="37"/>
    </row>
    <row r="123" spans="2:13" x14ac:dyDescent="0.3">
      <c r="B123" s="36"/>
      <c r="C123" s="74">
        <v>118</v>
      </c>
      <c r="D123" s="104">
        <f>IF($C123&lt;=Entradas!$E$56,"",Observaciones!H123)</f>
        <v>1.555037084969872</v>
      </c>
      <c r="E123" s="104">
        <f>IF($C123&lt;=Entradas!$E$56,"",Cálculos!L124)</f>
        <v>1.4422070280915085</v>
      </c>
      <c r="F123" s="78">
        <f>IF($C123&lt;=Entradas!$E$56,"",D123-E123)</f>
        <v>0.11283005687836356</v>
      </c>
      <c r="G123" s="78">
        <f>IF($C123&lt;=Entradas!$E$56,"",D123-AVERAGE(D:D))</f>
        <v>0.79753545180744634</v>
      </c>
      <c r="H123" s="78">
        <f>IF($C123&lt;=Entradas!$E$56,"",F123^2)</f>
        <v>1.2730621735174755E-2</v>
      </c>
      <c r="I123" s="78">
        <f>IF($C123&lt;=Entradas!$E$56,"",G123^2)</f>
        <v>0.63606279688970757</v>
      </c>
      <c r="J123" s="78">
        <f>IF($C123&lt;=Entradas!$E$56,"",E123-AVERAGE(E:E))</f>
        <v>0.6833240369412299</v>
      </c>
      <c r="K123" s="78">
        <f>IF($C123&lt;=Entradas!$E$56,"",J123^2)</f>
        <v>0.46693173946165933</v>
      </c>
      <c r="L123" s="78">
        <f>IF($C123&lt;=Entradas!$E$56,"",G123*J123)</f>
        <v>0.54497514453281193</v>
      </c>
      <c r="M123" s="37"/>
    </row>
    <row r="124" spans="2:13" x14ac:dyDescent="0.3">
      <c r="B124" s="36"/>
      <c r="C124" s="74">
        <v>119</v>
      </c>
      <c r="D124" s="104">
        <f>IF($C124&lt;=Entradas!$E$56,"",Observaciones!H124)</f>
        <v>1.1757706094608589</v>
      </c>
      <c r="E124" s="104">
        <f>IF($C124&lt;=Entradas!$E$56,"",Cálculos!L125)</f>
        <v>1.1981848891297755</v>
      </c>
      <c r="F124" s="78">
        <f>IF($C124&lt;=Entradas!$E$56,"",D124-E124)</f>
        <v>-2.2414279668916626E-2</v>
      </c>
      <c r="G124" s="78">
        <f>IF($C124&lt;=Entradas!$E$56,"",D124-AVERAGE(D:D))</f>
        <v>0.41826897629843318</v>
      </c>
      <c r="H124" s="78">
        <f>IF($C124&lt;=Entradas!$E$56,"",F124^2)</f>
        <v>5.0239993307640916E-4</v>
      </c>
      <c r="I124" s="78">
        <f>IF($C124&lt;=Entradas!$E$56,"",G124^2)</f>
        <v>0.17494893653373925</v>
      </c>
      <c r="J124" s="78">
        <f>IF($C124&lt;=Entradas!$E$56,"",E124-AVERAGE(E:E))</f>
        <v>0.43930189797949692</v>
      </c>
      <c r="K124" s="78">
        <f>IF($C124&lt;=Entradas!$E$56,"",J124^2)</f>
        <v>0.19298615756838833</v>
      </c>
      <c r="L124" s="78">
        <f>IF($C124&lt;=Entradas!$E$56,"",G124*J124)</f>
        <v>0.18374635515384291</v>
      </c>
      <c r="M124" s="37"/>
    </row>
    <row r="125" spans="2:13" x14ac:dyDescent="0.3">
      <c r="B125" s="36"/>
      <c r="C125" s="74">
        <v>120</v>
      </c>
      <c r="D125" s="104">
        <f>IF($C125&lt;=Entradas!$E$56,"",Observaciones!H125)</f>
        <v>1.1620781428386986</v>
      </c>
      <c r="E125" s="104">
        <f>IF($C125&lt;=Entradas!$E$56,"",Cálculos!L126)</f>
        <v>1.1841259380761961</v>
      </c>
      <c r="F125" s="78">
        <f>IF($C125&lt;=Entradas!$E$56,"",D125-E125)</f>
        <v>-2.2047795237497558E-2</v>
      </c>
      <c r="G125" s="78">
        <f>IF($C125&lt;=Entradas!$E$56,"",D125-AVERAGE(D:D))</f>
        <v>0.4045765096762729</v>
      </c>
      <c r="H125" s="78">
        <f>IF($C125&lt;=Entradas!$E$56,"",F125^2)</f>
        <v>4.8610527483462004E-4</v>
      </c>
      <c r="I125" s="78">
        <f>IF($C125&lt;=Entradas!$E$56,"",G125^2)</f>
        <v>0.16368215218183535</v>
      </c>
      <c r="J125" s="78">
        <f>IF($C125&lt;=Entradas!$E$56,"",E125-AVERAGE(E:E))</f>
        <v>0.42524294692591758</v>
      </c>
      <c r="K125" s="78">
        <f>IF($C125&lt;=Entradas!$E$56,"",J125^2)</f>
        <v>0.18083156391023875</v>
      </c>
      <c r="L125" s="78">
        <f>IF($C125&lt;=Entradas!$E$56,"",G125*J125)</f>
        <v>0.1720433072317403</v>
      </c>
      <c r="M125" s="37"/>
    </row>
    <row r="126" spans="2:13" x14ac:dyDescent="0.3">
      <c r="B126" s="36"/>
      <c r="C126" s="74">
        <v>121</v>
      </c>
      <c r="D126" s="104">
        <f>IF($C126&lt;=Entradas!$E$56,"",Observaciones!H126)</f>
        <v>1.1388630336687524</v>
      </c>
      <c r="E126" s="104">
        <f>IF($C126&lt;=Entradas!$E$56,"",Cálculos!L127)</f>
        <v>1.1623634808280681</v>
      </c>
      <c r="F126" s="78">
        <f>IF($C126&lt;=Entradas!$E$56,"",D126-E126)</f>
        <v>-2.3500447159315652E-2</v>
      </c>
      <c r="G126" s="78">
        <f>IF($C126&lt;=Entradas!$E$56,"",D126-AVERAGE(D:D))</f>
        <v>0.38136140050632672</v>
      </c>
      <c r="H126" s="78">
        <f>IF($C126&lt;=Entradas!$E$56,"",F126^2)</f>
        <v>5.5227101668778712E-4</v>
      </c>
      <c r="I126" s="78">
        <f>IF($C126&lt;=Entradas!$E$56,"",G126^2)</f>
        <v>0.14543651779614694</v>
      </c>
      <c r="J126" s="78">
        <f>IF($C126&lt;=Entradas!$E$56,"",E126-AVERAGE(E:E))</f>
        <v>0.40348048967778949</v>
      </c>
      <c r="K126" s="78">
        <f>IF($C126&lt;=Entradas!$E$56,"",J126^2)</f>
        <v>0.1627965055506288</v>
      </c>
      <c r="L126" s="78">
        <f>IF($C126&lt;=Entradas!$E$56,"",G126*J126)</f>
        <v>0.1538718846205003</v>
      </c>
      <c r="M126" s="37"/>
    </row>
    <row r="127" spans="2:13" x14ac:dyDescent="0.3">
      <c r="B127" s="36"/>
      <c r="C127" s="74">
        <v>122</v>
      </c>
      <c r="D127" s="104">
        <f>IF($C127&lt;=Entradas!$E$56,"",Observaciones!H127)</f>
        <v>1.116150289840516</v>
      </c>
      <c r="E127" s="104">
        <f>IF($C127&lt;=Entradas!$E$56,"",Cálculos!L128)</f>
        <v>1.1406253993314044</v>
      </c>
      <c r="F127" s="78">
        <f>IF($C127&lt;=Entradas!$E$56,"",D127-E127)</f>
        <v>-2.447510949088838E-2</v>
      </c>
      <c r="G127" s="78">
        <f>IF($C127&lt;=Entradas!$E$56,"",D127-AVERAGE(D:D))</f>
        <v>0.35864865667809032</v>
      </c>
      <c r="H127" s="78">
        <f>IF($C127&lt;=Entradas!$E$56,"",F127^2)</f>
        <v>5.9903098459097447E-4</v>
      </c>
      <c r="I127" s="78">
        <f>IF($C127&lt;=Entradas!$E$56,"",G127^2)</f>
        <v>0.12862885893699869</v>
      </c>
      <c r="J127" s="78">
        <f>IF($C127&lt;=Entradas!$E$56,"",E127-AVERAGE(E:E))</f>
        <v>0.38174240818112581</v>
      </c>
      <c r="K127" s="78">
        <f>IF($C127&lt;=Entradas!$E$56,"",J127^2)</f>
        <v>0.14572726620392526</v>
      </c>
      <c r="L127" s="78">
        <f>IF($C127&lt;=Entradas!$E$56,"",G127*J127)</f>
        <v>0.13691140189122</v>
      </c>
      <c r="M127" s="37"/>
    </row>
    <row r="128" spans="2:13" x14ac:dyDescent="0.3">
      <c r="B128" s="36"/>
      <c r="C128" s="74">
        <v>123</v>
      </c>
      <c r="D128" s="104">
        <f>IF($C128&lt;=Entradas!$E$56,"",Observaciones!H128)</f>
        <v>1.0945146835258379</v>
      </c>
      <c r="E128" s="104">
        <f>IF($C128&lt;=Entradas!$E$56,"",Cálculos!L129)</f>
        <v>1.1195452739403318</v>
      </c>
      <c r="F128" s="78">
        <f>IF($C128&lt;=Entradas!$E$56,"",D128-E128)</f>
        <v>-2.5030590414493847E-2</v>
      </c>
      <c r="G128" s="78">
        <f>IF($C128&lt;=Entradas!$E$56,"",D128-AVERAGE(D:D))</f>
        <v>0.33701305036341223</v>
      </c>
      <c r="H128" s="78">
        <f>IF($C128&lt;=Entradas!$E$56,"",F128^2)</f>
        <v>6.2653045649815127E-4</v>
      </c>
      <c r="I128" s="78">
        <f>IF($C128&lt;=Entradas!$E$56,"",G128^2)</f>
        <v>0.11357779611525183</v>
      </c>
      <c r="J128" s="78">
        <f>IF($C128&lt;=Entradas!$E$56,"",E128-AVERAGE(E:E))</f>
        <v>0.36066228279005319</v>
      </c>
      <c r="K128" s="78">
        <f>IF($C128&lt;=Entradas!$E$56,"",J128^2)</f>
        <v>0.13007728222733231</v>
      </c>
      <c r="L128" s="78">
        <f>IF($C128&lt;=Entradas!$E$56,"",G128*J128)</f>
        <v>0.12154789607410742</v>
      </c>
      <c r="M128" s="37"/>
    </row>
    <row r="129" spans="2:13" x14ac:dyDescent="0.3">
      <c r="B129" s="36"/>
      <c r="C129" s="74">
        <v>124</v>
      </c>
      <c r="D129" s="104">
        <f>IF($C129&lt;=Entradas!$E$56,"",Observaciones!H129)</f>
        <v>1.0737958534403118</v>
      </c>
      <c r="E129" s="104">
        <f>IF($C129&lt;=Entradas!$E$56,"",Cálculos!L130)</f>
        <v>1.0990427947429726</v>
      </c>
      <c r="F129" s="78">
        <f>IF($C129&lt;=Entradas!$E$56,"",D129-E129)</f>
        <v>-2.5246941302660808E-2</v>
      </c>
      <c r="G129" s="78">
        <f>IF($C129&lt;=Entradas!$E$56,"",D129-AVERAGE(D:D))</f>
        <v>0.31629422027788612</v>
      </c>
      <c r="H129" s="78">
        <f>IF($C129&lt;=Entradas!$E$56,"",F129^2)</f>
        <v>6.3740804514000025E-4</v>
      </c>
      <c r="I129" s="78">
        <f>IF($C129&lt;=Entradas!$E$56,"",G129^2)</f>
        <v>0.10004203378119594</v>
      </c>
      <c r="J129" s="78">
        <f>IF($C129&lt;=Entradas!$E$56,"",E129-AVERAGE(E:E))</f>
        <v>0.34015980359269404</v>
      </c>
      <c r="K129" s="78">
        <f>IF($C129&lt;=Entradas!$E$56,"",J129^2)</f>
        <v>0.11570869198022019</v>
      </c>
      <c r="L129" s="78">
        <f>IF($C129&lt;=Entradas!$E$56,"",G129*J129)</f>
        <v>0.10759057984723004</v>
      </c>
      <c r="M129" s="37"/>
    </row>
    <row r="130" spans="2:13" x14ac:dyDescent="0.3">
      <c r="B130" s="36"/>
      <c r="C130" s="74">
        <v>125</v>
      </c>
      <c r="D130" s="104">
        <f>IF($C130&lt;=Entradas!$E$56,"",Observaciones!H130)</f>
        <v>1.0881558455665621</v>
      </c>
      <c r="E130" s="104">
        <f>IF($C130&lt;=Entradas!$E$56,"",Cálculos!L131)</f>
        <v>1.1065102534071722</v>
      </c>
      <c r="F130" s="78">
        <f>IF($C130&lt;=Entradas!$E$56,"",D130-E130)</f>
        <v>-1.8354407840610154E-2</v>
      </c>
      <c r="G130" s="78">
        <f>IF($C130&lt;=Entradas!$E$56,"",D130-AVERAGE(D:D))</f>
        <v>0.33065421240413639</v>
      </c>
      <c r="H130" s="78">
        <f>IF($C130&lt;=Entradas!$E$56,"",F130^2)</f>
        <v>3.3688428717945152E-4</v>
      </c>
      <c r="I130" s="78">
        <f>IF($C130&lt;=Entradas!$E$56,"",G130^2)</f>
        <v>0.10933220818059974</v>
      </c>
      <c r="J130" s="78">
        <f>IF($C130&lt;=Entradas!$E$56,"",E130-AVERAGE(E:E))</f>
        <v>0.34762726225689367</v>
      </c>
      <c r="K130" s="78">
        <f>IF($C130&lt;=Entradas!$E$56,"",J130^2)</f>
        <v>0.12084471346422312</v>
      </c>
      <c r="L130" s="78">
        <f>IF($C130&lt;=Entradas!$E$56,"",G130*J130)</f>
        <v>0.11494441861175934</v>
      </c>
      <c r="M130" s="37"/>
    </row>
    <row r="131" spans="2:13" x14ac:dyDescent="0.3">
      <c r="B131" s="36"/>
      <c r="C131" s="74">
        <v>126</v>
      </c>
      <c r="D131" s="104">
        <f>IF($C131&lt;=Entradas!$E$56,"",Observaciones!H131)</f>
        <v>1.0675568963617086</v>
      </c>
      <c r="E131" s="104">
        <f>IF($C131&lt;=Entradas!$E$56,"",Cálculos!L132)</f>
        <v>1.0863621650323776</v>
      </c>
      <c r="F131" s="78">
        <f>IF($C131&lt;=Entradas!$E$56,"",D131-E131)</f>
        <v>-1.8805268670669006E-2</v>
      </c>
      <c r="G131" s="78">
        <f>IF($C131&lt;=Entradas!$E$56,"",D131-AVERAGE(D:D))</f>
        <v>0.31005526319928289</v>
      </c>
      <c r="H131" s="78">
        <f>IF($C131&lt;=Entradas!$E$56,"",F131^2)</f>
        <v>3.5363812977604525E-4</v>
      </c>
      <c r="I131" s="78">
        <f>IF($C131&lt;=Entradas!$E$56,"",G131^2)</f>
        <v>9.6134266237576593E-2</v>
      </c>
      <c r="J131" s="78">
        <f>IF($C131&lt;=Entradas!$E$56,"",E131-AVERAGE(E:E))</f>
        <v>0.32747917388209902</v>
      </c>
      <c r="K131" s="78">
        <f>IF($C131&lt;=Entradas!$E$56,"",J131^2)</f>
        <v>0.10724260932650204</v>
      </c>
      <c r="L131" s="78">
        <f>IF($C131&lt;=Entradas!$E$56,"",G131*J131)</f>
        <v>0.10153664145029793</v>
      </c>
      <c r="M131" s="37"/>
    </row>
    <row r="132" spans="2:13" x14ac:dyDescent="0.3">
      <c r="B132" s="36"/>
      <c r="C132" s="74">
        <v>127</v>
      </c>
      <c r="D132" s="104">
        <f>IF($C132&lt;=Entradas!$E$56,"",Observaciones!H132)</f>
        <v>1.0475575866830587</v>
      </c>
      <c r="E132" s="104">
        <f>IF($C132&lt;=Entradas!$E$56,"",Cálculos!L133)</f>
        <v>1.0665130237598119</v>
      </c>
      <c r="F132" s="78">
        <f>IF($C132&lt;=Entradas!$E$56,"",D132-E132)</f>
        <v>-1.895543707675329E-2</v>
      </c>
      <c r="G132" s="78">
        <f>IF($C132&lt;=Entradas!$E$56,"",D132-AVERAGE(D:D))</f>
        <v>0.29005595352063296</v>
      </c>
      <c r="H132" s="78">
        <f>IF($C132&lt;=Entradas!$E$56,"",F132^2)</f>
        <v>3.5930859477075329E-4</v>
      </c>
      <c r="I132" s="78">
        <f>IF($C132&lt;=Entradas!$E$56,"",G132^2)</f>
        <v>8.4132456172763589E-2</v>
      </c>
      <c r="J132" s="78">
        <f>IF($C132&lt;=Entradas!$E$56,"",E132-AVERAGE(E:E))</f>
        <v>0.30763003260953337</v>
      </c>
      <c r="K132" s="78">
        <f>IF($C132&lt;=Entradas!$E$56,"",J132^2)</f>
        <v>9.4636236963342557E-2</v>
      </c>
      <c r="L132" s="78">
        <f>IF($C132&lt;=Entradas!$E$56,"",G132*J132)</f>
        <v>8.9229922440141607E-2</v>
      </c>
      <c r="M132" s="37"/>
    </row>
    <row r="133" spans="2:13" x14ac:dyDescent="0.3">
      <c r="B133" s="36"/>
      <c r="C133" s="74">
        <v>128</v>
      </c>
      <c r="D133" s="104">
        <f>IF($C133&lt;=Entradas!$E$56,"",Observaciones!H133)</f>
        <v>1.0281443323785315</v>
      </c>
      <c r="E133" s="104">
        <f>IF($C133&lt;=Entradas!$E$56,"",Cálculos!L134)</f>
        <v>1.0469902808699918</v>
      </c>
      <c r="F133" s="78">
        <f>IF($C133&lt;=Entradas!$E$56,"",D133-E133)</f>
        <v>-1.8845948491460263E-2</v>
      </c>
      <c r="G133" s="78">
        <f>IF($C133&lt;=Entradas!$E$56,"",D133-AVERAGE(D:D))</f>
        <v>0.27064269921610584</v>
      </c>
      <c r="H133" s="78">
        <f>IF($C133&lt;=Entradas!$E$56,"",F133^2)</f>
        <v>3.5516977454277336E-4</v>
      </c>
      <c r="I133" s="78">
        <f>IF($C133&lt;=Entradas!$E$56,"",G133^2)</f>
        <v>7.3247470638979531E-2</v>
      </c>
      <c r="J133" s="78">
        <f>IF($C133&lt;=Entradas!$E$56,"",E133-AVERAGE(E:E))</f>
        <v>0.28810728971971322</v>
      </c>
      <c r="K133" s="78">
        <f>IF($C133&lt;=Entradas!$E$56,"",J133^2)</f>
        <v>8.3005810389638779E-2</v>
      </c>
      <c r="L133" s="78">
        <f>IF($C133&lt;=Entradas!$E$56,"",G133*J133)</f>
        <v>7.7974134553579807E-2</v>
      </c>
      <c r="M133" s="37"/>
    </row>
    <row r="134" spans="2:13" x14ac:dyDescent="0.3">
      <c r="B134" s="36"/>
      <c r="C134" s="74">
        <v>129</v>
      </c>
      <c r="D134" s="104">
        <f>IF($C134&lt;=Entradas!$E$56,"",Observaciones!H134)</f>
        <v>1.0089298279955581</v>
      </c>
      <c r="E134" s="104">
        <f>IF($C134&lt;=Entradas!$E$56,"",Cálculos!L135)</f>
        <v>1.0274073463552194</v>
      </c>
      <c r="F134" s="78">
        <f>IF($C134&lt;=Entradas!$E$56,"",D134-E134)</f>
        <v>-1.8477518359661271E-2</v>
      </c>
      <c r="G134" s="78">
        <f>IF($C134&lt;=Entradas!$E$56,"",D134-AVERAGE(D:D))</f>
        <v>0.25142819483313239</v>
      </c>
      <c r="H134" s="78">
        <f>IF($C134&lt;=Entradas!$E$56,"",F134^2)</f>
        <v>3.4141868473161935E-4</v>
      </c>
      <c r="I134" s="78">
        <f>IF($C134&lt;=Entradas!$E$56,"",G134^2)</f>
        <v>6.3216137157047575E-2</v>
      </c>
      <c r="J134" s="78">
        <f>IF($C134&lt;=Entradas!$E$56,"",E134-AVERAGE(E:E))</f>
        <v>0.26852435520494078</v>
      </c>
      <c r="K134" s="78">
        <f>IF($C134&lt;=Entradas!$E$56,"",J134^2)</f>
        <v>7.2105329338229204E-2</v>
      </c>
      <c r="L134" s="78">
        <f>IF($C134&lt;=Entradas!$E$56,"",G134*J134)</f>
        <v>6.7514593897909092E-2</v>
      </c>
      <c r="M134" s="37"/>
    </row>
    <row r="135" spans="2:13" x14ac:dyDescent="0.3">
      <c r="B135" s="36"/>
      <c r="C135" s="74">
        <v>130</v>
      </c>
      <c r="D135" s="104">
        <f>IF($C135&lt;=Entradas!$E$56,"",Observaciones!H135)</f>
        <v>0.99007482065739805</v>
      </c>
      <c r="E135" s="104">
        <f>IF($C135&lt;=Entradas!$E$56,"",Cálculos!L136)</f>
        <v>1.0079577773744801</v>
      </c>
      <c r="F135" s="78">
        <f>IF($C135&lt;=Entradas!$E$56,"",D135-E135)</f>
        <v>-1.7882956717082066E-2</v>
      </c>
      <c r="G135" s="78">
        <f>IF($C135&lt;=Entradas!$E$56,"",D135-AVERAGE(D:D))</f>
        <v>0.23257318749497236</v>
      </c>
      <c r="H135" s="78">
        <f>IF($C135&lt;=Entradas!$E$56,"",F135^2)</f>
        <v>3.1980014094503057E-4</v>
      </c>
      <c r="I135" s="78">
        <f>IF($C135&lt;=Entradas!$E$56,"",G135^2)</f>
        <v>5.4090287541571566E-2</v>
      </c>
      <c r="J135" s="78">
        <f>IF($C135&lt;=Entradas!$E$56,"",E135-AVERAGE(E:E))</f>
        <v>0.24907478622420154</v>
      </c>
      <c r="K135" s="78">
        <f>IF($C135&lt;=Entradas!$E$56,"",J135^2)</f>
        <v>6.2038249132631694E-2</v>
      </c>
      <c r="L135" s="78">
        <f>IF($C135&lt;=Entradas!$E$56,"",G135*J135)</f>
        <v>5.7928116956791384E-2</v>
      </c>
      <c r="M135" s="37"/>
    </row>
    <row r="136" spans="2:13" x14ac:dyDescent="0.3">
      <c r="B136" s="36"/>
      <c r="C136" s="74">
        <v>131</v>
      </c>
      <c r="D136" s="104">
        <f>IF($C136&lt;=Entradas!$E$56,"",Observaciones!H136)</f>
        <v>0.97217013141297071</v>
      </c>
      <c r="E136" s="104">
        <f>IF($C136&lt;=Entradas!$E$56,"",Cálculos!L137)</f>
        <v>0.98933309701520555</v>
      </c>
      <c r="F136" s="78">
        <f>IF($C136&lt;=Entradas!$E$56,"",D136-E136)</f>
        <v>-1.7162965602234848E-2</v>
      </c>
      <c r="G136" s="78">
        <f>IF($C136&lt;=Entradas!$E$56,"",D136-AVERAGE(D:D))</f>
        <v>0.21466849825054501</v>
      </c>
      <c r="H136" s="78">
        <f>IF($C136&lt;=Entradas!$E$56,"",F136^2)</f>
        <v>2.9456738826349658E-4</v>
      </c>
      <c r="I136" s="78">
        <f>IF($C136&lt;=Entradas!$E$56,"",G136^2)</f>
        <v>4.6082564141144249E-2</v>
      </c>
      <c r="J136" s="78">
        <f>IF($C136&lt;=Entradas!$E$56,"",E136-AVERAGE(E:E))</f>
        <v>0.23045010586492698</v>
      </c>
      <c r="K136" s="78">
        <f>IF($C136&lt;=Entradas!$E$56,"",J136^2)</f>
        <v>5.3107251293156049E-2</v>
      </c>
      <c r="L136" s="78">
        <f>IF($C136&lt;=Entradas!$E$56,"",G136*J136)</f>
        <v>4.9470378147702991E-2</v>
      </c>
      <c r="M136" s="37"/>
    </row>
    <row r="137" spans="2:13" x14ac:dyDescent="0.3">
      <c r="B137" s="36"/>
      <c r="C137" s="74">
        <v>132</v>
      </c>
      <c r="D137" s="104">
        <f>IF($C137&lt;=Entradas!$E$56,"",Observaciones!H137)</f>
        <v>0.95477559197804296</v>
      </c>
      <c r="E137" s="104">
        <f>IF($C137&lt;=Entradas!$E$56,"",Cálculos!L138)</f>
        <v>0.97107709971065503</v>
      </c>
      <c r="F137" s="78">
        <f>IF($C137&lt;=Entradas!$E$56,"",D137-E137)</f>
        <v>-1.6301507732612075E-2</v>
      </c>
      <c r="G137" s="78">
        <f>IF($C137&lt;=Entradas!$E$56,"",D137-AVERAGE(D:D))</f>
        <v>0.19727395881561727</v>
      </c>
      <c r="H137" s="78">
        <f>IF($C137&lt;=Entradas!$E$56,"",F137^2)</f>
        <v>2.6573915435641125E-4</v>
      </c>
      <c r="I137" s="78">
        <f>IF($C137&lt;=Entradas!$E$56,"",G137^2)</f>
        <v>3.8917014826785855E-2</v>
      </c>
      <c r="J137" s="78">
        <f>IF($C137&lt;=Entradas!$E$56,"",E137-AVERAGE(E:E))</f>
        <v>0.21219410856037646</v>
      </c>
      <c r="K137" s="78">
        <f>IF($C137&lt;=Entradas!$E$56,"",J137^2)</f>
        <v>4.5026339707732829E-2</v>
      </c>
      <c r="L137" s="78">
        <f>IF($C137&lt;=Entradas!$E$56,"",G137*J137)</f>
        <v>4.1860371833056326E-2</v>
      </c>
      <c r="M137" s="37"/>
    </row>
    <row r="138" spans="2:13" x14ac:dyDescent="0.3">
      <c r="B138" s="36"/>
      <c r="C138" s="74">
        <v>133</v>
      </c>
      <c r="D138" s="104">
        <f>IF($C138&lt;=Entradas!$E$56,"",Observaciones!H138)</f>
        <v>0.93791702861968529</v>
      </c>
      <c r="E138" s="104">
        <f>IF($C138&lt;=Entradas!$E$56,"",Cálculos!L139)</f>
        <v>0.95324447617455477</v>
      </c>
      <c r="F138" s="78">
        <f>IF($C138&lt;=Entradas!$E$56,"",D138-E138)</f>
        <v>-1.5327447554869478E-2</v>
      </c>
      <c r="G138" s="78">
        <f>IF($C138&lt;=Entradas!$E$56,"",D138-AVERAGE(D:D))</f>
        <v>0.1804153954572596</v>
      </c>
      <c r="H138" s="78">
        <f>IF($C138&lt;=Entradas!$E$56,"",F138^2)</f>
        <v>2.3493064854727434E-4</v>
      </c>
      <c r="I138" s="78">
        <f>IF($C138&lt;=Entradas!$E$56,"",G138^2)</f>
        <v>3.2549714917999364E-2</v>
      </c>
      <c r="J138" s="78">
        <f>IF($C138&lt;=Entradas!$E$56,"",E138-AVERAGE(E:E))</f>
        <v>0.19436148502427619</v>
      </c>
      <c r="K138" s="78">
        <f>IF($C138&lt;=Entradas!$E$56,"",J138^2)</f>
        <v>3.7776386860841941E-2</v>
      </c>
      <c r="L138" s="78">
        <f>IF($C138&lt;=Entradas!$E$56,"",G138*J138)</f>
        <v>3.506580418231503E-2</v>
      </c>
      <c r="M138" s="37"/>
    </row>
    <row r="139" spans="2:13" x14ac:dyDescent="0.3">
      <c r="B139" s="36"/>
      <c r="C139" s="74">
        <v>134</v>
      </c>
      <c r="D139" s="104">
        <f>IF($C139&lt;=Entradas!$E$56,"",Observaciones!H139)</f>
        <v>0.93065552894967285</v>
      </c>
      <c r="E139" s="104">
        <f>IF($C139&lt;=Entradas!$E$56,"",Cálculos!L140)</f>
        <v>0.94653194513638927</v>
      </c>
      <c r="F139" s="78">
        <f>IF($C139&lt;=Entradas!$E$56,"",D139-E139)</f>
        <v>-1.5876416186716424E-2</v>
      </c>
      <c r="G139" s="78">
        <f>IF($C139&lt;=Entradas!$E$56,"",D139-AVERAGE(D:D))</f>
        <v>0.17315389578724716</v>
      </c>
      <c r="H139" s="78">
        <f>IF($C139&lt;=Entradas!$E$56,"",F139^2)</f>
        <v>2.520605909338313E-4</v>
      </c>
      <c r="I139" s="78">
        <f>IF($C139&lt;=Entradas!$E$56,"",G139^2)</f>
        <v>2.9982271626300849E-2</v>
      </c>
      <c r="J139" s="78">
        <f>IF($C139&lt;=Entradas!$E$56,"",E139-AVERAGE(E:E))</f>
        <v>0.1876489539861107</v>
      </c>
      <c r="K139" s="78">
        <f>IF($C139&lt;=Entradas!$E$56,"",J139^2)</f>
        <v>3.521212993208149E-2</v>
      </c>
      <c r="L139" s="78">
        <f>IF($C139&lt;=Entradas!$E$56,"",G139*J139)</f>
        <v>3.2492147423096952E-2</v>
      </c>
      <c r="M139" s="37"/>
    </row>
    <row r="140" spans="2:13" x14ac:dyDescent="0.3">
      <c r="B140" s="36"/>
      <c r="C140" s="74">
        <v>135</v>
      </c>
      <c r="D140" s="104">
        <f>IF($C140&lt;=Entradas!$E$56,"",Observaciones!H140)</f>
        <v>0.91461000737380871</v>
      </c>
      <c r="E140" s="104">
        <f>IF($C140&lt;=Entradas!$E$56,"",Cálculos!L141)</f>
        <v>0.92943319786012779</v>
      </c>
      <c r="F140" s="78">
        <f>IF($C140&lt;=Entradas!$E$56,"",D140-E140)</f>
        <v>-1.4823190486319082E-2</v>
      </c>
      <c r="G140" s="78">
        <f>IF($C140&lt;=Entradas!$E$56,"",D140-AVERAGE(D:D))</f>
        <v>0.15710837421138302</v>
      </c>
      <c r="H140" s="78">
        <f>IF($C140&lt;=Entradas!$E$56,"",F140^2)</f>
        <v>2.1972697619370056E-4</v>
      </c>
      <c r="I140" s="78">
        <f>IF($C140&lt;=Entradas!$E$56,"",G140^2)</f>
        <v>2.4683041247343961E-2</v>
      </c>
      <c r="J140" s="78">
        <f>IF($C140&lt;=Entradas!$E$56,"",E140-AVERAGE(E:E))</f>
        <v>0.17055020670984922</v>
      </c>
      <c r="K140" s="78">
        <f>IF($C140&lt;=Entradas!$E$56,"",J140^2)</f>
        <v>2.9087373008772299E-2</v>
      </c>
      <c r="L140" s="78">
        <f>IF($C140&lt;=Entradas!$E$56,"",G140*J140)</f>
        <v>2.6794865697599719E-2</v>
      </c>
      <c r="M140" s="37"/>
    </row>
    <row r="141" spans="2:13" x14ac:dyDescent="0.3">
      <c r="B141" s="36"/>
      <c r="C141" s="74">
        <v>136</v>
      </c>
      <c r="D141" s="104">
        <f>IF($C141&lt;=Entradas!$E$56,"",Observaciones!H141)</f>
        <v>0.89890779251444053</v>
      </c>
      <c r="E141" s="104">
        <f>IF($C141&lt;=Entradas!$E$56,"",Cálculos!L142)</f>
        <v>0.91678940441320467</v>
      </c>
      <c r="F141" s="78">
        <f>IF($C141&lt;=Entradas!$E$56,"",D141-E141)</f>
        <v>-1.7881611898764138E-2</v>
      </c>
      <c r="G141" s="78">
        <f>IF($C141&lt;=Entradas!$E$56,"",D141-AVERAGE(D:D))</f>
        <v>0.14140615935201484</v>
      </c>
      <c r="H141" s="78">
        <f>IF($C141&lt;=Entradas!$E$56,"",F141^2)</f>
        <v>3.1975204409802322E-4</v>
      </c>
      <c r="I141" s="78">
        <f>IF($C141&lt;=Entradas!$E$56,"",G141^2)</f>
        <v>1.9995701902687412E-2</v>
      </c>
      <c r="J141" s="78">
        <f>IF($C141&lt;=Entradas!$E$56,"",E141-AVERAGE(E:E))</f>
        <v>0.15790641326292609</v>
      </c>
      <c r="K141" s="78">
        <f>IF($C141&lt;=Entradas!$E$56,"",J141^2)</f>
        <v>2.4934435349562002E-2</v>
      </c>
      <c r="L141" s="78">
        <f>IF($C141&lt;=Entradas!$E$56,"",G141*J141)</f>
        <v>2.2328939436562438E-2</v>
      </c>
      <c r="M141" s="37"/>
    </row>
    <row r="142" spans="2:13" x14ac:dyDescent="0.3">
      <c r="B142" s="36"/>
      <c r="C142" s="74">
        <v>137</v>
      </c>
      <c r="D142" s="104">
        <f>IF($C142&lt;=Entradas!$E$56,"",Observaciones!H142)</f>
        <v>0.88343394609853088</v>
      </c>
      <c r="E142" s="104">
        <f>IF($C142&lt;=Entradas!$E$56,"",Cálculos!L143)</f>
        <v>0.90929761546228582</v>
      </c>
      <c r="F142" s="78">
        <f>IF($C142&lt;=Entradas!$E$56,"",D142-E142)</f>
        <v>-2.5863669363754949E-2</v>
      </c>
      <c r="G142" s="78">
        <f>IF($C142&lt;=Entradas!$E$56,"",D142-AVERAGE(D:D))</f>
        <v>0.12593231293610518</v>
      </c>
      <c r="H142" s="78">
        <f>IF($C142&lt;=Entradas!$E$56,"",F142^2)</f>
        <v>6.6892939295763634E-4</v>
      </c>
      <c r="I142" s="78">
        <f>IF($C142&lt;=Entradas!$E$56,"",G142^2)</f>
        <v>1.5858947441437125E-2</v>
      </c>
      <c r="J142" s="78">
        <f>IF($C142&lt;=Entradas!$E$56,"",E142-AVERAGE(E:E))</f>
        <v>0.15041462431200725</v>
      </c>
      <c r="K142" s="78">
        <f>IF($C142&lt;=Entradas!$E$56,"",J142^2)</f>
        <v>2.2624559206922284E-2</v>
      </c>
      <c r="L142" s="78">
        <f>IF($C142&lt;=Entradas!$E$56,"",G142*J142)</f>
        <v>1.8942061539026393E-2</v>
      </c>
      <c r="M142" s="37"/>
    </row>
    <row r="143" spans="2:13" x14ac:dyDescent="0.3">
      <c r="B143" s="36"/>
      <c r="C143" s="74">
        <v>138</v>
      </c>
      <c r="D143" s="104">
        <f>IF($C143&lt;=Entradas!$E$56,"",Observaciones!H143)</f>
        <v>0.86862549187580307</v>
      </c>
      <c r="E143" s="104">
        <f>IF($C143&lt;=Entradas!$E$56,"",Cálculos!L144)</f>
        <v>0.90280078279152409</v>
      </c>
      <c r="F143" s="78">
        <f>IF($C143&lt;=Entradas!$E$56,"",D143-E143)</f>
        <v>-3.4175290915721024E-2</v>
      </c>
      <c r="G143" s="78">
        <f>IF($C143&lt;=Entradas!$E$56,"",D143-AVERAGE(D:D))</f>
        <v>0.11112385871337738</v>
      </c>
      <c r="H143" s="78">
        <f>IF($C143&lt;=Entradas!$E$56,"",F143^2)</f>
        <v>1.1679505091741638E-3</v>
      </c>
      <c r="I143" s="78">
        <f>IF($C143&lt;=Entradas!$E$56,"",G143^2)</f>
        <v>1.2348511975350657E-2</v>
      </c>
      <c r="J143" s="78">
        <f>IF($C143&lt;=Entradas!$E$56,"",E143-AVERAGE(E:E))</f>
        <v>0.14391779164124552</v>
      </c>
      <c r="K143" s="78">
        <f>IF($C143&lt;=Entradas!$E$56,"",J143^2)</f>
        <v>2.071233075089296E-2</v>
      </c>
      <c r="L143" s="78">
        <f>IF($C143&lt;=Entradas!$E$56,"",G143*J143)</f>
        <v>1.5992700344683052E-2</v>
      </c>
      <c r="M143" s="37"/>
    </row>
    <row r="144" spans="2:13" x14ac:dyDescent="0.3">
      <c r="B144" s="36"/>
      <c r="C144" s="74">
        <v>139</v>
      </c>
      <c r="D144" s="104">
        <f>IF($C144&lt;=Entradas!$E$56,"",Observaciones!H144)</f>
        <v>0.86225286973887616</v>
      </c>
      <c r="E144" s="104">
        <f>IF($C144&lt;=Entradas!$E$56,"",Cálculos!L145)</f>
        <v>0.89656434049697398</v>
      </c>
      <c r="F144" s="78">
        <f>IF($C144&lt;=Entradas!$E$56,"",D144-E144)</f>
        <v>-3.4311470758097817E-2</v>
      </c>
      <c r="G144" s="78">
        <f>IF($C144&lt;=Entradas!$E$56,"",D144-AVERAGE(D:D))</f>
        <v>0.10475123657645047</v>
      </c>
      <c r="H144" s="78">
        <f>IF($C144&lt;=Entradas!$E$56,"",F144^2)</f>
        <v>1.1772770255838016E-3</v>
      </c>
      <c r="I144" s="78">
        <f>IF($C144&lt;=Entradas!$E$56,"",G144^2)</f>
        <v>1.0972821564295495E-2</v>
      </c>
      <c r="J144" s="78">
        <f>IF($C144&lt;=Entradas!$E$56,"",E144-AVERAGE(E:E))</f>
        <v>0.1376813493466954</v>
      </c>
      <c r="K144" s="78">
        <f>IF($C144&lt;=Entradas!$E$56,"",J144^2)</f>
        <v>1.8956153957926783E-2</v>
      </c>
      <c r="L144" s="78">
        <f>IF($C144&lt;=Entradas!$E$56,"",G144*J144)</f>
        <v>1.4422291597580614E-2</v>
      </c>
      <c r="M144" s="37"/>
    </row>
    <row r="145" spans="2:13" x14ac:dyDescent="0.3">
      <c r="B145" s="36"/>
      <c r="C145" s="74">
        <v>140</v>
      </c>
      <c r="D145" s="104">
        <f>IF($C145&lt;=Entradas!$E$56,"",Observaciones!H145)</f>
        <v>0.84746959537395339</v>
      </c>
      <c r="E145" s="104">
        <f>IF($C145&lt;=Entradas!$E$56,"",Cálculos!L146)</f>
        <v>0.89033167235406285</v>
      </c>
      <c r="F145" s="78">
        <f>IF($C145&lt;=Entradas!$E$56,"",D145-E145)</f>
        <v>-4.2862076980109465E-2</v>
      </c>
      <c r="G145" s="78">
        <f>IF($C145&lt;=Entradas!$E$56,"",D145-AVERAGE(D:D))</f>
        <v>8.9967962211527697E-2</v>
      </c>
      <c r="H145" s="78">
        <f>IF($C145&lt;=Entradas!$E$56,"",F145^2)</f>
        <v>1.8371576430488297E-3</v>
      </c>
      <c r="I145" s="78">
        <f>IF($C145&lt;=Entradas!$E$56,"",G145^2)</f>
        <v>8.0942342244948763E-3</v>
      </c>
      <c r="J145" s="78">
        <f>IF($C145&lt;=Entradas!$E$56,"",E145-AVERAGE(E:E))</f>
        <v>0.13144868120378428</v>
      </c>
      <c r="K145" s="78">
        <f>IF($C145&lt;=Entradas!$E$56,"",J145^2)</f>
        <v>1.7278755790214109E-2</v>
      </c>
      <c r="L145" s="78">
        <f>IF($C145&lt;=Entradas!$E$56,"",G145*J145)</f>
        <v>1.1826169983297215E-2</v>
      </c>
      <c r="M145" s="37"/>
    </row>
    <row r="146" spans="2:13" x14ac:dyDescent="0.3">
      <c r="B146" s="36"/>
      <c r="C146" s="74">
        <v>141</v>
      </c>
      <c r="D146" s="104">
        <f>IF($C146&lt;=Entradas!$E$56,"",Observaciones!H146)</f>
        <v>0.83317171430768844</v>
      </c>
      <c r="E146" s="104">
        <f>IF($C146&lt;=Entradas!$E$56,"",Cálculos!L147)</f>
        <v>0.88417431890714537</v>
      </c>
      <c r="F146" s="78">
        <f>IF($C146&lt;=Entradas!$E$56,"",D146-E146)</f>
        <v>-5.1002604599456935E-2</v>
      </c>
      <c r="G146" s="78">
        <f>IF($C146&lt;=Entradas!$E$56,"",D146-AVERAGE(D:D))</f>
        <v>7.5670081145262746E-2</v>
      </c>
      <c r="H146" s="78">
        <f>IF($C146&lt;=Entradas!$E$56,"",F146^2)</f>
        <v>2.6012656759285459E-3</v>
      </c>
      <c r="I146" s="78">
        <f>IF($C146&lt;=Entradas!$E$56,"",G146^2)</f>
        <v>5.7259611805306485E-3</v>
      </c>
      <c r="J146" s="78">
        <f>IF($C146&lt;=Entradas!$E$56,"",E146-AVERAGE(E:E))</f>
        <v>0.1252913277568668</v>
      </c>
      <c r="K146" s="78">
        <f>IF($C146&lt;=Entradas!$E$56,"",J146^2)</f>
        <v>1.569791681107862E-2</v>
      </c>
      <c r="L146" s="78">
        <f>IF($C146&lt;=Entradas!$E$56,"",G146*J146)</f>
        <v>9.4808049381598213E-3</v>
      </c>
      <c r="M146" s="37"/>
    </row>
    <row r="147" spans="2:13" x14ac:dyDescent="0.3">
      <c r="B147" s="36"/>
      <c r="C147" s="74">
        <v>142</v>
      </c>
      <c r="D147" s="104">
        <f>IF($C147&lt;=Entradas!$E$56,"",Observaciones!H147)</f>
        <v>0.81900743673374254</v>
      </c>
      <c r="E147" s="104">
        <f>IF($C147&lt;=Entradas!$E$56,"",Cálculos!L148)</f>
        <v>0.87806550574218822</v>
      </c>
      <c r="F147" s="78">
        <f>IF($C147&lt;=Entradas!$E$56,"",D147-E147)</f>
        <v>-5.9058069008445679E-2</v>
      </c>
      <c r="G147" s="78">
        <f>IF($C147&lt;=Entradas!$E$56,"",D147-AVERAGE(D:D))</f>
        <v>6.1505803571316853E-2</v>
      </c>
      <c r="H147" s="78">
        <f>IF($C147&lt;=Entradas!$E$56,"",F147^2)</f>
        <v>3.4878555150063321E-3</v>
      </c>
      <c r="I147" s="78">
        <f>IF($C147&lt;=Entradas!$E$56,"",G147^2)</f>
        <v>3.782963872953413E-3</v>
      </c>
      <c r="J147" s="78">
        <f>IF($C147&lt;=Entradas!$E$56,"",E147-AVERAGE(E:E))</f>
        <v>0.11918251459190965</v>
      </c>
      <c r="K147" s="78">
        <f>IF($C147&lt;=Entradas!$E$56,"",J147^2)</f>
        <v>1.4204471784450756E-2</v>
      </c>
      <c r="L147" s="78">
        <f>IF($C147&lt;=Entradas!$E$56,"",G147*J147)</f>
        <v>7.3304163316255996E-3</v>
      </c>
      <c r="M147" s="37"/>
    </row>
    <row r="148" spans="2:13" x14ac:dyDescent="0.3">
      <c r="B148" s="36"/>
      <c r="C148" s="74">
        <v>143</v>
      </c>
      <c r="D148" s="104">
        <f>IF($C148&lt;=Entradas!$E$56,"",Observaciones!H148)</f>
        <v>0.80572126642272268</v>
      </c>
      <c r="E148" s="104">
        <f>IF($C148&lt;=Entradas!$E$56,"",Cálculos!L149)</f>
        <v>0.87200000818050571</v>
      </c>
      <c r="F148" s="78">
        <f>IF($C148&lt;=Entradas!$E$56,"",D148-E148)</f>
        <v>-6.6278741757783033E-2</v>
      </c>
      <c r="G148" s="78">
        <f>IF($C148&lt;=Entradas!$E$56,"",D148-AVERAGE(D:D))</f>
        <v>4.821963326029699E-2</v>
      </c>
      <c r="H148" s="78">
        <f>IF($C148&lt;=Entradas!$E$56,"",F148^2)</f>
        <v>4.3928716089948923E-3</v>
      </c>
      <c r="I148" s="78">
        <f>IF($C148&lt;=Entradas!$E$56,"",G148^2)</f>
        <v>2.3251330317575398E-3</v>
      </c>
      <c r="J148" s="78">
        <f>IF($C148&lt;=Entradas!$E$56,"",E148-AVERAGE(E:E))</f>
        <v>0.11311701703022714</v>
      </c>
      <c r="K148" s="78">
        <f>IF($C148&lt;=Entradas!$E$56,"",J148^2)</f>
        <v>1.2795459541816698E-2</v>
      </c>
      <c r="L148" s="78">
        <f>IF($C148&lt;=Entradas!$E$56,"",G148*J148)</f>
        <v>5.4544610766963219E-3</v>
      </c>
      <c r="M148" s="37"/>
    </row>
    <row r="149" spans="2:13" x14ac:dyDescent="0.3">
      <c r="B149" s="36"/>
      <c r="C149" s="74">
        <v>144</v>
      </c>
      <c r="D149" s="104">
        <f>IF($C149&lt;=Entradas!$E$56,"",Observaciones!H149)</f>
        <v>0.79876102802433546</v>
      </c>
      <c r="E149" s="104">
        <f>IF($C149&lt;=Entradas!$E$56,"",Cálculos!L150)</f>
        <v>0.86597661645570567</v>
      </c>
      <c r="F149" s="78">
        <f>IF($C149&lt;=Entradas!$E$56,"",D149-E149)</f>
        <v>-6.721558843137021E-2</v>
      </c>
      <c r="G149" s="78">
        <f>IF($C149&lt;=Entradas!$E$56,"",D149-AVERAGE(D:D))</f>
        <v>4.1259394861909771E-2</v>
      </c>
      <c r="H149" s="78">
        <f>IF($C149&lt;=Entradas!$E$56,"",F149^2)</f>
        <v>4.5179353281753487E-3</v>
      </c>
      <c r="I149" s="78">
        <f>IF($C149&lt;=Entradas!$E$56,"",G149^2)</f>
        <v>1.7023376643709863E-3</v>
      </c>
      <c r="J149" s="78">
        <f>IF($C149&lt;=Entradas!$E$56,"",E149-AVERAGE(E:E))</f>
        <v>0.1070936253054271</v>
      </c>
      <c r="K149" s="78">
        <f>IF($C149&lt;=Entradas!$E$56,"",J149^2)</f>
        <v>1.1469044581059216E-2</v>
      </c>
      <c r="L149" s="78">
        <f>IF($C149&lt;=Entradas!$E$56,"",G149*J149)</f>
        <v>4.4186181736700289E-3</v>
      </c>
      <c r="M149" s="37"/>
    </row>
    <row r="150" spans="2:13" x14ac:dyDescent="0.3">
      <c r="B150" s="36"/>
      <c r="C150" s="74">
        <v>145</v>
      </c>
      <c r="D150" s="104">
        <f>IF($C150&lt;=Entradas!$E$56,"",Observaciones!H150)</f>
        <v>0.79298859993389326</v>
      </c>
      <c r="E150" s="104">
        <f>IF($C150&lt;=Entradas!$E$56,"",Cálculos!L151)</f>
        <v>0.85999487014479403</v>
      </c>
      <c r="F150" s="78">
        <f>IF($C150&lt;=Entradas!$E$56,"",D150-E150)</f>
        <v>-6.7006270210900776E-2</v>
      </c>
      <c r="G150" s="78">
        <f>IF($C150&lt;=Entradas!$E$56,"",D150-AVERAGE(D:D))</f>
        <v>3.5486966771467565E-2</v>
      </c>
      <c r="H150" s="78">
        <f>IF($C150&lt;=Entradas!$E$56,"",F150^2)</f>
        <v>4.4898402475762487E-3</v>
      </c>
      <c r="I150" s="78">
        <f>IF($C150&lt;=Entradas!$E$56,"",G150^2)</f>
        <v>1.259324810639243E-3</v>
      </c>
      <c r="J150" s="78">
        <f>IF($C150&lt;=Entradas!$E$56,"",E150-AVERAGE(E:E))</f>
        <v>0.10111187899451546</v>
      </c>
      <c r="K150" s="78">
        <f>IF($C150&lt;=Entradas!$E$56,"",J150^2)</f>
        <v>1.0223612073801536E-2</v>
      </c>
      <c r="L150" s="78">
        <f>IF($C150&lt;=Entradas!$E$56,"",G150*J150)</f>
        <v>3.5881538900790193E-3</v>
      </c>
      <c r="M150" s="37"/>
    </row>
    <row r="151" spans="2:13" x14ac:dyDescent="0.3">
      <c r="B151" s="36"/>
      <c r="C151" s="74">
        <v>146</v>
      </c>
      <c r="D151" s="104">
        <f>IF($C151&lt;=Entradas!$E$56,"",Observaciones!H151)</f>
        <v>0.7874644114817585</v>
      </c>
      <c r="E151" s="104">
        <f>IF($C151&lt;=Entradas!$E$56,"",Cálculos!L152)</f>
        <v>0.85405445000115021</v>
      </c>
      <c r="F151" s="78">
        <f>IF($C151&lt;=Entradas!$E$56,"",D151-E151)</f>
        <v>-6.6590038519391714E-2</v>
      </c>
      <c r="G151" s="78">
        <f>IF($C151&lt;=Entradas!$E$56,"",D151-AVERAGE(D:D))</f>
        <v>2.9962778319332806E-2</v>
      </c>
      <c r="H151" s="78">
        <f>IF($C151&lt;=Entradas!$E$56,"",F151^2)</f>
        <v>4.4342332300140721E-3</v>
      </c>
      <c r="I151" s="78">
        <f>IF($C151&lt;=Entradas!$E$56,"",G151^2)</f>
        <v>8.9776808461348003E-4</v>
      </c>
      <c r="J151" s="78">
        <f>IF($C151&lt;=Entradas!$E$56,"",E151-AVERAGE(E:E))</f>
        <v>9.5171458850871637E-2</v>
      </c>
      <c r="K151" s="78">
        <f>IF($C151&lt;=Entradas!$E$56,"",J151^2)</f>
        <v>9.0576065798031527E-3</v>
      </c>
      <c r="L151" s="78">
        <f>IF($C151&lt;=Entradas!$E$56,"",G151*J151)</f>
        <v>2.8516013238761712E-3</v>
      </c>
      <c r="M151" s="37"/>
    </row>
    <row r="152" spans="2:13" x14ac:dyDescent="0.3">
      <c r="B152" s="36"/>
      <c r="C152" s="74">
        <v>147</v>
      </c>
      <c r="D152" s="104">
        <f>IF($C152&lt;=Entradas!$E$56,"",Observaciones!H152)</f>
        <v>0.7820164750866816</v>
      </c>
      <c r="E152" s="104">
        <f>IF($C152&lt;=Entradas!$E$56,"",Cálculos!L153)</f>
        <v>0.84815506468271995</v>
      </c>
      <c r="F152" s="78">
        <f>IF($C152&lt;=Entradas!$E$56,"",D152-E152)</f>
        <v>-6.6138589596038355E-2</v>
      </c>
      <c r="G152" s="78">
        <f>IF($C152&lt;=Entradas!$E$56,"",D152-AVERAGE(D:D))</f>
        <v>2.4514841924255903E-2</v>
      </c>
      <c r="H152" s="78">
        <f>IF($C152&lt;=Entradas!$E$56,"",F152^2)</f>
        <v>4.3743130337531933E-3</v>
      </c>
      <c r="I152" s="78">
        <f>IF($C152&lt;=Entradas!$E$56,"",G152^2)</f>
        <v>6.0097747457125484E-4</v>
      </c>
      <c r="J152" s="78">
        <f>IF($C152&lt;=Entradas!$E$56,"",E152-AVERAGE(E:E))</f>
        <v>8.9272073532441376E-2</v>
      </c>
      <c r="K152" s="78">
        <f>IF($C152&lt;=Entradas!$E$56,"",J152^2)</f>
        <v>7.9695031127816202E-3</v>
      </c>
      <c r="L152" s="78">
        <f>IF($C152&lt;=Entradas!$E$56,"",G152*J152)</f>
        <v>2.1884907708983495E-3</v>
      </c>
      <c r="M152" s="37"/>
    </row>
    <row r="153" spans="2:13" x14ac:dyDescent="0.3">
      <c r="B153" s="36"/>
      <c r="C153" s="74">
        <v>148</v>
      </c>
      <c r="D153" s="104">
        <f>IF($C153&lt;=Entradas!$E$56,"",Observaciones!H153)</f>
        <v>0.77661313465016879</v>
      </c>
      <c r="E153" s="104">
        <f>IF($C153&lt;=Entradas!$E$56,"",Cálculos!L154)</f>
        <v>0.84229642964595819</v>
      </c>
      <c r="F153" s="78">
        <f>IF($C153&lt;=Entradas!$E$56,"",D153-E153)</f>
        <v>-6.5683294995789399E-2</v>
      </c>
      <c r="G153" s="78">
        <f>IF($C153&lt;=Entradas!$E$56,"",D153-AVERAGE(D:D))</f>
        <v>1.9111501487743099E-2</v>
      </c>
      <c r="H153" s="78">
        <f>IF($C153&lt;=Entradas!$E$56,"",F153^2)</f>
        <v>4.3142952415038925E-3</v>
      </c>
      <c r="I153" s="78">
        <f>IF($C153&lt;=Entradas!$E$56,"",G153^2)</f>
        <v>3.652494891160067E-4</v>
      </c>
      <c r="J153" s="78">
        <f>IF($C153&lt;=Entradas!$E$56,"",E153-AVERAGE(E:E))</f>
        <v>8.3413438495679615E-2</v>
      </c>
      <c r="K153" s="78">
        <f>IF($C153&lt;=Entradas!$E$56,"",J153^2)</f>
        <v>6.957801721672526E-3</v>
      </c>
      <c r="L153" s="78">
        <f>IF($C153&lt;=Entradas!$E$56,"",G153*J153)</f>
        <v>1.5941560539079484E-3</v>
      </c>
      <c r="M153" s="37"/>
    </row>
    <row r="154" spans="2:13" x14ac:dyDescent="0.3">
      <c r="B154" s="36"/>
      <c r="C154" s="74">
        <v>149</v>
      </c>
      <c r="D154" s="104">
        <f>IF($C154&lt;=Entradas!$E$56,"",Observaciones!H154)</f>
        <v>0.77124867226788563</v>
      </c>
      <c r="E154" s="104">
        <f>IF($C154&lt;=Entradas!$E$56,"",Cálculos!L155)</f>
        <v>0.83647826321471963</v>
      </c>
      <c r="F154" s="78">
        <f>IF($C154&lt;=Entradas!$E$56,"",D154-E154)</f>
        <v>-6.5229590946834004E-2</v>
      </c>
      <c r="G154" s="78">
        <f>IF($C154&lt;=Entradas!$E$56,"",D154-AVERAGE(D:D))</f>
        <v>1.3747039105459935E-2</v>
      </c>
      <c r="H154" s="78">
        <f>IF($C154&lt;=Entradas!$E$56,"",F154^2)</f>
        <v>4.2548995350912885E-3</v>
      </c>
      <c r="I154" s="78">
        <f>IF($C154&lt;=Entradas!$E$56,"",G154^2)</f>
        <v>1.8898108416704468E-4</v>
      </c>
      <c r="J154" s="78">
        <f>IF($C154&lt;=Entradas!$E$56,"",E154-AVERAGE(E:E))</f>
        <v>7.7595272064441057E-2</v>
      </c>
      <c r="K154" s="78">
        <f>IF($C154&lt;=Entradas!$E$56,"",J154^2)</f>
        <v>6.0210262467546268E-3</v>
      </c>
      <c r="L154" s="78">
        <f>IF($C154&lt;=Entradas!$E$56,"",G154*J154)</f>
        <v>1.0667052394686741E-3</v>
      </c>
      <c r="M154" s="37"/>
    </row>
    <row r="155" spans="2:13" x14ac:dyDescent="0.3">
      <c r="B155" s="36"/>
      <c r="C155" s="74">
        <v>150</v>
      </c>
      <c r="D155" s="104">
        <f>IF($C155&lt;=Entradas!$E$56,"",Observaciones!H155)</f>
        <v>0.76592126499602142</v>
      </c>
      <c r="E155" s="104">
        <f>IF($C155&lt;=Entradas!$E$56,"",Cálculos!L156)</f>
        <v>0.83070028579465405</v>
      </c>
      <c r="F155" s="78">
        <f>IF($C155&lt;=Entradas!$E$56,"",D155-E155)</f>
        <v>-6.4779020798632625E-2</v>
      </c>
      <c r="G155" s="78">
        <f>IF($C155&lt;=Entradas!$E$56,"",D155-AVERAGE(D:D))</f>
        <v>8.419631833595731E-3</v>
      </c>
      <c r="H155" s="78">
        <f>IF($C155&lt;=Entradas!$E$56,"",F155^2)</f>
        <v>4.196321535629678E-3</v>
      </c>
      <c r="I155" s="78">
        <f>IF($C155&lt;=Entradas!$E$56,"",G155^2)</f>
        <v>7.0890200213298611E-5</v>
      </c>
      <c r="J155" s="78">
        <f>IF($C155&lt;=Entradas!$E$56,"",E155-AVERAGE(E:E))</f>
        <v>7.1817294644375473E-2</v>
      </c>
      <c r="K155" s="78">
        <f>IF($C155&lt;=Entradas!$E$56,"",J155^2)</f>
        <v>5.1577238100370421E-3</v>
      </c>
      <c r="L155" s="78">
        <f>IF($C155&lt;=Entradas!$E$56,"",G155*J155)</f>
        <v>6.0467518019050796E-4</v>
      </c>
      <c r="M155" s="37"/>
    </row>
    <row r="156" spans="2:13" x14ac:dyDescent="0.3">
      <c r="B156" s="36"/>
      <c r="C156" s="74">
        <v>151</v>
      </c>
      <c r="D156" s="104">
        <f>IF($C156&lt;=Entradas!$E$56,"",Observaciones!H156)</f>
        <v>0.76063065687516584</v>
      </c>
      <c r="E156" s="104">
        <f>IF($C156&lt;=Entradas!$E$56,"",Cálculos!L157)</f>
        <v>0.82496221977998363</v>
      </c>
      <c r="F156" s="78">
        <f>IF($C156&lt;=Entradas!$E$56,"",D156-E156)</f>
        <v>-6.4331562904817785E-2</v>
      </c>
      <c r="G156" s="78">
        <f>IF($C156&lt;=Entradas!$E$56,"",D156-AVERAGE(D:D))</f>
        <v>3.1290237127401532E-3</v>
      </c>
      <c r="H156" s="78">
        <f>IF($C156&lt;=Entradas!$E$56,"",F156^2)</f>
        <v>4.1385499857765273E-3</v>
      </c>
      <c r="I156" s="78">
        <f>IF($C156&lt;=Entradas!$E$56,"",G156^2)</f>
        <v>9.790789394890173E-6</v>
      </c>
      <c r="J156" s="78">
        <f>IF($C156&lt;=Entradas!$E$56,"",E156-AVERAGE(E:E))</f>
        <v>6.6079228629705056E-2</v>
      </c>
      <c r="K156" s="78">
        <f>IF($C156&lt;=Entradas!$E$56,"",J156^2)</f>
        <v>4.3664644562968324E-3</v>
      </c>
      <c r="L156" s="78">
        <f>IF($C156&lt;=Entradas!$E$56,"",G156*J156)</f>
        <v>2.0676347330192513E-4</v>
      </c>
      <c r="M156" s="37"/>
    </row>
    <row r="157" spans="2:13" x14ac:dyDescent="0.3">
      <c r="B157" s="36"/>
      <c r="C157" s="74">
        <v>152</v>
      </c>
      <c r="D157" s="104">
        <f>IF($C157&lt;=Entradas!$E$56,"",Observaciones!H157)</f>
        <v>0.75537659371396815</v>
      </c>
      <c r="E157" s="104">
        <f>IF($C157&lt;=Entradas!$E$56,"",Cálculos!L158)</f>
        <v>0.81926378948249323</v>
      </c>
      <c r="F157" s="78">
        <f>IF($C157&lt;=Entradas!$E$56,"",D157-E157)</f>
        <v>-6.3887195768525085E-2</v>
      </c>
      <c r="G157" s="78">
        <f>IF($C157&lt;=Entradas!$E$56,"",D157-AVERAGE(D:D))</f>
        <v>-2.1250394484575441E-3</v>
      </c>
      <c r="H157" s="78">
        <f>IF($C157&lt;=Entradas!$E$56,"",F157^2)</f>
        <v>4.0815737831658497E-3</v>
      </c>
      <c r="I157" s="78">
        <f>IF($C157&lt;=Entradas!$E$56,"",G157^2)</f>
        <v>4.515792657500743E-6</v>
      </c>
      <c r="J157" s="78">
        <f>IF($C157&lt;=Entradas!$E$56,"",E157-AVERAGE(E:E))</f>
        <v>6.0380798332214658E-2</v>
      </c>
      <c r="K157" s="78">
        <f>IF($C157&lt;=Entradas!$E$56,"",J157^2)</f>
        <v>3.6458408072355766E-3</v>
      </c>
      <c r="L157" s="78">
        <f>IF($C157&lt;=Entradas!$E$56,"",G157*J157)</f>
        <v>-1.2831157838531565E-4</v>
      </c>
      <c r="M157" s="37"/>
    </row>
    <row r="158" spans="2:13" x14ac:dyDescent="0.3">
      <c r="B158" s="36"/>
      <c r="C158" s="74">
        <v>153</v>
      </c>
      <c r="D158" s="104">
        <f>IF($C158&lt;=Entradas!$E$56,"",Observaciones!H158)</f>
        <v>0.75015856067480413</v>
      </c>
      <c r="E158" s="104">
        <f>IF($C158&lt;=Entradas!$E$56,"",Cálculos!L159)</f>
        <v>0.81360472110826476</v>
      </c>
      <c r="F158" s="78">
        <f>IF($C158&lt;=Entradas!$E$56,"",D158-E158)</f>
        <v>-6.344616043346063E-2</v>
      </c>
      <c r="G158" s="78">
        <f>IF($C158&lt;=Entradas!$E$56,"",D158-AVERAGE(D:D))</f>
        <v>-7.3430724876215603E-3</v>
      </c>
      <c r="H158" s="78">
        <f>IF($C158&lt;=Entradas!$E$56,"",F158^2)</f>
        <v>4.025415273748425E-3</v>
      </c>
      <c r="I158" s="78">
        <f>IF($C158&lt;=Entradas!$E$56,"",G158^2)</f>
        <v>5.3920713558464688E-5</v>
      </c>
      <c r="J158" s="78">
        <f>IF($C158&lt;=Entradas!$E$56,"",E158-AVERAGE(E:E))</f>
        <v>5.4721729957986187E-2</v>
      </c>
      <c r="K158" s="78">
        <f>IF($C158&lt;=Entradas!$E$56,"",J158^2)</f>
        <v>2.9944677295947629E-3</v>
      </c>
      <c r="L158" s="78">
        <f>IF($C158&lt;=Entradas!$E$56,"",G158*J158)</f>
        <v>-4.018256297295449E-4</v>
      </c>
      <c r="M158" s="37"/>
    </row>
    <row r="159" spans="2:13" x14ac:dyDescent="0.3">
      <c r="B159" s="36"/>
      <c r="C159" s="74">
        <v>154</v>
      </c>
      <c r="D159" s="104">
        <f>IF($C159&lt;=Entradas!$E$56,"",Observaciones!H159)</f>
        <v>3.0113746859840704</v>
      </c>
      <c r="E159" s="104">
        <f>IF($C159&lt;=Entradas!$E$56,"",Cálculos!L160)</f>
        <v>2.5540652772649821</v>
      </c>
      <c r="F159" s="78">
        <f>IF($C159&lt;=Entradas!$E$56,"",D159-E159)</f>
        <v>0.45730940871908832</v>
      </c>
      <c r="G159" s="78">
        <f>IF($C159&lt;=Entradas!$E$56,"",D159-AVERAGE(D:D))</f>
        <v>2.2538730528216449</v>
      </c>
      <c r="H159" s="78">
        <f>IF($C159&lt;=Entradas!$E$56,"",F159^2)</f>
        <v>0.20913189530300216</v>
      </c>
      <c r="I159" s="78">
        <f>IF($C159&lt;=Entradas!$E$56,"",G159^2)</f>
        <v>5.0799437382355608</v>
      </c>
      <c r="J159" s="78">
        <f>IF($C159&lt;=Entradas!$E$56,"",E159-AVERAGE(E:E))</f>
        <v>1.7951822861147035</v>
      </c>
      <c r="K159" s="78">
        <f>IF($C159&lt;=Entradas!$E$56,"",J159^2)</f>
        <v>3.2226794403800132</v>
      </c>
      <c r="L159" s="78">
        <f>IF($C159&lt;=Entradas!$E$56,"",G159*J159)</f>
        <v>4.0461129795766864</v>
      </c>
      <c r="M159" s="37"/>
    </row>
    <row r="160" spans="2:13" x14ac:dyDescent="0.3">
      <c r="B160" s="36"/>
      <c r="C160" s="74">
        <v>155</v>
      </c>
      <c r="D160" s="104">
        <f>IF($C160&lt;=Entradas!$E$56,"",Observaciones!H160)</f>
        <v>0.95848627717271795</v>
      </c>
      <c r="E160" s="104">
        <f>IF($C160&lt;=Entradas!$E$56,"",Cálculos!L161)</f>
        <v>0.98341904997686114</v>
      </c>
      <c r="F160" s="78">
        <f>IF($C160&lt;=Entradas!$E$56,"",D160-E160)</f>
        <v>-2.4932772804143188E-2</v>
      </c>
      <c r="G160" s="78">
        <f>IF($C160&lt;=Entradas!$E$56,"",D160-AVERAGE(D:D))</f>
        <v>0.20098464401029226</v>
      </c>
      <c r="H160" s="78">
        <f>IF($C160&lt;=Entradas!$E$56,"",F160^2)</f>
        <v>6.2164315970302214E-4</v>
      </c>
      <c r="I160" s="78">
        <f>IF($C160&lt;=Entradas!$E$56,"",G160^2)</f>
        <v>4.0394827127943907E-2</v>
      </c>
      <c r="J160" s="78">
        <f>IF($C160&lt;=Entradas!$E$56,"",E160-AVERAGE(E:E))</f>
        <v>0.22453605882658256</v>
      </c>
      <c r="K160" s="78">
        <f>IF($C160&lt;=Entradas!$E$56,"",J160^2)</f>
        <v>5.0416441713374546E-2</v>
      </c>
      <c r="L160" s="78">
        <f>IF($C160&lt;=Entradas!$E$56,"",G160*J160)</f>
        <v>4.5128299850734736E-2</v>
      </c>
      <c r="M160" s="37"/>
    </row>
    <row r="161" spans="2:13" x14ac:dyDescent="0.3">
      <c r="B161" s="36"/>
      <c r="C161" s="74">
        <v>156</v>
      </c>
      <c r="D161" s="104">
        <f>IF($C161&lt;=Entradas!$E$56,"",Observaciones!H161)</f>
        <v>0.94068278894113622</v>
      </c>
      <c r="E161" s="104">
        <f>IF($C161&lt;=Entradas!$E$56,"",Cálculos!L162)</f>
        <v>0.96652665322024378</v>
      </c>
      <c r="F161" s="78">
        <f>IF($C161&lt;=Entradas!$E$56,"",D161-E161)</f>
        <v>-2.5843864279107565E-2</v>
      </c>
      <c r="G161" s="78">
        <f>IF($C161&lt;=Entradas!$E$56,"",D161-AVERAGE(D:D))</f>
        <v>0.18318115577871052</v>
      </c>
      <c r="H161" s="78">
        <f>IF($C161&lt;=Entradas!$E$56,"",F161^2)</f>
        <v>6.6790532087693201E-4</v>
      </c>
      <c r="I161" s="78">
        <f>IF($C161&lt;=Entradas!$E$56,"",G161^2)</f>
        <v>3.3555335832424212E-2</v>
      </c>
      <c r="J161" s="78">
        <f>IF($C161&lt;=Entradas!$E$56,"",E161-AVERAGE(E:E))</f>
        <v>0.20764366206996521</v>
      </c>
      <c r="K161" s="78">
        <f>IF($C161&lt;=Entradas!$E$56,"",J161^2)</f>
        <v>4.3115890397825908E-2</v>
      </c>
      <c r="L161" s="78">
        <f>IF($C161&lt;=Entradas!$E$56,"",G161*J161)</f>
        <v>3.8036406008100224E-2</v>
      </c>
      <c r="M161" s="37"/>
    </row>
    <row r="162" spans="2:13" x14ac:dyDescent="0.3">
      <c r="B162" s="36"/>
      <c r="C162" s="74">
        <v>157</v>
      </c>
      <c r="D162" s="104">
        <f>IF($C162&lt;=Entradas!$E$56,"",Observaciones!H162)</f>
        <v>0.92231658190438859</v>
      </c>
      <c r="E162" s="104">
        <f>IF($C162&lt;=Entradas!$E$56,"",Cálculos!L163)</f>
        <v>0.94908658048950401</v>
      </c>
      <c r="F162" s="78">
        <f>IF($C162&lt;=Entradas!$E$56,"",D162-E162)</f>
        <v>-2.6769998585115418E-2</v>
      </c>
      <c r="G162" s="78">
        <f>IF($C162&lt;=Entradas!$E$56,"",D162-AVERAGE(D:D))</f>
        <v>0.1648149487419629</v>
      </c>
      <c r="H162" s="78">
        <f>IF($C162&lt;=Entradas!$E$56,"",F162^2)</f>
        <v>7.1663282424708143E-4</v>
      </c>
      <c r="I162" s="78">
        <f>IF($C162&lt;=Entradas!$E$56,"",G162^2)</f>
        <v>2.7163967328815857E-2</v>
      </c>
      <c r="J162" s="78">
        <f>IF($C162&lt;=Entradas!$E$56,"",E162-AVERAGE(E:E))</f>
        <v>0.19020358933922543</v>
      </c>
      <c r="K162" s="78">
        <f>IF($C162&lt;=Entradas!$E$56,"",J162^2)</f>
        <v>3.617740539752471E-2</v>
      </c>
      <c r="L162" s="78">
        <f>IF($C162&lt;=Entradas!$E$56,"",G162*J162)</f>
        <v>3.13483948274818E-2</v>
      </c>
      <c r="M162" s="37"/>
    </row>
    <row r="163" spans="2:13" x14ac:dyDescent="0.3">
      <c r="B163" s="36"/>
      <c r="C163" s="74">
        <v>158</v>
      </c>
      <c r="D163" s="104">
        <f>IF($C163&lt;=Entradas!$E$56,"",Observaciones!H163)</f>
        <v>0.90430655598541665</v>
      </c>
      <c r="E163" s="104">
        <f>IF($C163&lt;=Entradas!$E$56,"",Cálculos!L164)</f>
        <v>0.93171381439987266</v>
      </c>
      <c r="F163" s="78">
        <f>IF($C163&lt;=Entradas!$E$56,"",D163-E163)</f>
        <v>-2.7407258414456015E-2</v>
      </c>
      <c r="G163" s="78">
        <f>IF($C163&lt;=Entradas!$E$56,"",D163-AVERAGE(D:D))</f>
        <v>0.14680492282299096</v>
      </c>
      <c r="H163" s="78">
        <f>IF($C163&lt;=Entradas!$E$56,"",F163^2)</f>
        <v>7.5115781379677001E-4</v>
      </c>
      <c r="I163" s="78">
        <f>IF($C163&lt;=Entradas!$E$56,"",G163^2)</f>
        <v>2.155168536506433E-2</v>
      </c>
      <c r="J163" s="78">
        <f>IF($C163&lt;=Entradas!$E$56,"",E163-AVERAGE(E:E))</f>
        <v>0.17283082324959409</v>
      </c>
      <c r="K163" s="78">
        <f>IF($C163&lt;=Entradas!$E$56,"",J163^2)</f>
        <v>2.9870493465132434E-2</v>
      </c>
      <c r="L163" s="78">
        <f>IF($C163&lt;=Entradas!$E$56,"",G163*J163)</f>
        <v>2.537241566859065E-2</v>
      </c>
      <c r="M163" s="37"/>
    </row>
    <row r="164" spans="2:13" x14ac:dyDescent="0.3">
      <c r="B164" s="36"/>
      <c r="C164" s="74">
        <v>159</v>
      </c>
      <c r="D164" s="104">
        <f>IF($C164&lt;=Entradas!$E$56,"",Observaciones!H164)</f>
        <v>0.9383257614874001</v>
      </c>
      <c r="E164" s="104">
        <f>IF($C164&lt;=Entradas!$E$56,"",Cálculos!L165)</f>
        <v>0.9558713697405492</v>
      </c>
      <c r="F164" s="78">
        <f>IF($C164&lt;=Entradas!$E$56,"",D164-E164)</f>
        <v>-1.7545608253149103E-2</v>
      </c>
      <c r="G164" s="78">
        <f>IF($C164&lt;=Entradas!$E$56,"",D164-AVERAGE(D:D))</f>
        <v>0.18082412832497441</v>
      </c>
      <c r="H164" s="78">
        <f>IF($C164&lt;=Entradas!$E$56,"",F164^2)</f>
        <v>3.0784836897297392E-4</v>
      </c>
      <c r="I164" s="78">
        <f>IF($C164&lt;=Entradas!$E$56,"",G164^2)</f>
        <v>3.269736538448681E-2</v>
      </c>
      <c r="J164" s="78">
        <f>IF($C164&lt;=Entradas!$E$56,"",E164-AVERAGE(E:E))</f>
        <v>0.19698837859027063</v>
      </c>
      <c r="K164" s="78">
        <f>IF($C164&lt;=Entradas!$E$56,"",J164^2)</f>
        <v>3.880442129962379E-2</v>
      </c>
      <c r="L164" s="78">
        <f>IF($C164&lt;=Entradas!$E$56,"",G164*J164)</f>
        <v>3.562025184873574E-2</v>
      </c>
      <c r="M164" s="37"/>
    </row>
    <row r="165" spans="2:13" x14ac:dyDescent="0.3">
      <c r="B165" s="36"/>
      <c r="C165" s="74">
        <v>160</v>
      </c>
      <c r="D165" s="104">
        <f>IF($C165&lt;=Entradas!$E$56,"",Observaciones!H165)</f>
        <v>0.91988280787750543</v>
      </c>
      <c r="E165" s="104">
        <f>IF($C165&lt;=Entradas!$E$56,"",Cálculos!L166)</f>
        <v>0.93873243236939119</v>
      </c>
      <c r="F165" s="78">
        <f>IF($C165&lt;=Entradas!$E$56,"",D165-E165)</f>
        <v>-1.8849624491885764E-2</v>
      </c>
      <c r="G165" s="78">
        <f>IF($C165&lt;=Entradas!$E$56,"",D165-AVERAGE(D:D))</f>
        <v>0.16238117471507973</v>
      </c>
      <c r="H165" s="78">
        <f>IF($C165&lt;=Entradas!$E$56,"",F165^2)</f>
        <v>3.5530834348509961E-4</v>
      </c>
      <c r="I165" s="78">
        <f>IF($C165&lt;=Entradas!$E$56,"",G165^2)</f>
        <v>2.636764590184925E-2</v>
      </c>
      <c r="J165" s="78">
        <f>IF($C165&lt;=Entradas!$E$56,"",E165-AVERAGE(E:E))</f>
        <v>0.17984944121911262</v>
      </c>
      <c r="K165" s="78">
        <f>IF($C165&lt;=Entradas!$E$56,"",J165^2)</f>
        <v>3.2345821506827042E-2</v>
      </c>
      <c r="L165" s="78">
        <f>IF($C165&lt;=Entradas!$E$56,"",G165*J165)</f>
        <v>2.9204163537010188E-2</v>
      </c>
      <c r="M165" s="37"/>
    </row>
    <row r="166" spans="2:13" x14ac:dyDescent="0.3">
      <c r="B166" s="36"/>
      <c r="C166" s="74">
        <v>161</v>
      </c>
      <c r="D166" s="104">
        <f>IF($C166&lt;=Entradas!$E$56,"",Observaciones!H166)</f>
        <v>0.90194516133385938</v>
      </c>
      <c r="E166" s="104">
        <f>IF($C166&lt;=Entradas!$E$56,"",Cálculos!L167)</f>
        <v>0.92178806465029628</v>
      </c>
      <c r="F166" s="78">
        <f>IF($C166&lt;=Entradas!$E$56,"",D166-E166)</f>
        <v>-1.98429033164369E-2</v>
      </c>
      <c r="G166" s="78">
        <f>IF($C166&lt;=Entradas!$E$56,"",D166-AVERAGE(D:D))</f>
        <v>0.14444352817143369</v>
      </c>
      <c r="H166" s="78">
        <f>IF($C166&lt;=Entradas!$E$56,"",F166^2)</f>
        <v>3.937408120254625E-4</v>
      </c>
      <c r="I166" s="78">
        <f>IF($C166&lt;=Entradas!$E$56,"",G166^2)</f>
        <v>2.0863932830611758E-2</v>
      </c>
      <c r="J166" s="78">
        <f>IF($C166&lt;=Entradas!$E$56,"",E166-AVERAGE(E:E))</f>
        <v>0.16290507350001771</v>
      </c>
      <c r="K166" s="78">
        <f>IF($C166&lt;=Entradas!$E$56,"",J166^2)</f>
        <v>2.653806297204617E-2</v>
      </c>
      <c r="L166" s="78">
        <f>IF($C166&lt;=Entradas!$E$56,"",G166*J166)</f>
        <v>2.3530583573369283E-2</v>
      </c>
      <c r="M166" s="37"/>
    </row>
    <row r="167" spans="2:13" x14ac:dyDescent="0.3">
      <c r="B167" s="36"/>
      <c r="C167" s="74">
        <v>162</v>
      </c>
      <c r="D167" s="104">
        <f>IF($C167&lt;=Entradas!$E$56,"",Observaciones!H167)</f>
        <v>0.88442172903854077</v>
      </c>
      <c r="E167" s="104">
        <f>IF($C167&lt;=Entradas!$E$56,"",Cálculos!L168)</f>
        <v>0.90498080176696583</v>
      </c>
      <c r="F167" s="78">
        <f>IF($C167&lt;=Entradas!$E$56,"",D167-E167)</f>
        <v>-2.0559072728425054E-2</v>
      </c>
      <c r="G167" s="78">
        <f>IF($C167&lt;=Entradas!$E$56,"",D167-AVERAGE(D:D))</f>
        <v>0.12692009587611508</v>
      </c>
      <c r="H167" s="78">
        <f>IF($C167&lt;=Entradas!$E$56,"",F167^2)</f>
        <v>4.2267547145267081E-4</v>
      </c>
      <c r="I167" s="78">
        <f>IF($C167&lt;=Entradas!$E$56,"",G167^2)</f>
        <v>1.6108710737202245E-2</v>
      </c>
      <c r="J167" s="78">
        <f>IF($C167&lt;=Entradas!$E$56,"",E167-AVERAGE(E:E))</f>
        <v>0.14609781061668725</v>
      </c>
      <c r="K167" s="78">
        <f>IF($C167&lt;=Entradas!$E$56,"",J167^2)</f>
        <v>2.1344570266989413E-2</v>
      </c>
      <c r="L167" s="78">
        <f>IF($C167&lt;=Entradas!$E$56,"",G167*J167)</f>
        <v>1.8542748130760449E-2</v>
      </c>
      <c r="M167" s="37"/>
    </row>
    <row r="168" spans="2:13" x14ac:dyDescent="0.3">
      <c r="B168" s="36"/>
      <c r="C168" s="74">
        <v>163</v>
      </c>
      <c r="D168" s="104">
        <f>IF($C168&lt;=Entradas!$E$56,"",Observaciones!H168)</f>
        <v>0.87092884796553449</v>
      </c>
      <c r="E168" s="104">
        <f>IF($C168&lt;=Entradas!$E$56,"",Cálculos!L169)</f>
        <v>0.89127433691177638</v>
      </c>
      <c r="F168" s="78">
        <f>IF($C168&lt;=Entradas!$E$56,"",D168-E168)</f>
        <v>-2.0345488946241885E-2</v>
      </c>
      <c r="G168" s="78">
        <f>IF($C168&lt;=Entradas!$E$56,"",D168-AVERAGE(D:D))</f>
        <v>0.1134272148031088</v>
      </c>
      <c r="H168" s="78">
        <f>IF($C168&lt;=Entradas!$E$56,"",F168^2)</f>
        <v>4.1393892046165073E-4</v>
      </c>
      <c r="I168" s="78">
        <f>IF($C168&lt;=Entradas!$E$56,"",G168^2)</f>
        <v>1.2865733057990584E-2</v>
      </c>
      <c r="J168" s="78">
        <f>IF($C168&lt;=Entradas!$E$56,"",E168-AVERAGE(E:E))</f>
        <v>0.1323913457614978</v>
      </c>
      <c r="K168" s="78">
        <f>IF($C168&lt;=Entradas!$E$56,"",J168^2)</f>
        <v>1.7527468432540463E-2</v>
      </c>
      <c r="L168" s="78">
        <f>IF($C168&lt;=Entradas!$E$56,"",G168*J168)</f>
        <v>1.5016781613762058E-2</v>
      </c>
      <c r="M168" s="37"/>
    </row>
    <row r="169" spans="2:13" x14ac:dyDescent="0.3">
      <c r="B169" s="36"/>
      <c r="C169" s="74">
        <v>164</v>
      </c>
      <c r="D169" s="104">
        <f>IF($C169&lt;=Entradas!$E$56,"",Observaciones!H169)</f>
        <v>0.86611419799406375</v>
      </c>
      <c r="E169" s="104">
        <f>IF($C169&lt;=Entradas!$E$56,"",Cálculos!L170)</f>
        <v>0.88438154565874105</v>
      </c>
      <c r="F169" s="78">
        <f>IF($C169&lt;=Entradas!$E$56,"",D169-E169)</f>
        <v>-1.8267347664677303E-2</v>
      </c>
      <c r="G169" s="78">
        <f>IF($C169&lt;=Entradas!$E$56,"",D169-AVERAGE(D:D))</f>
        <v>0.10861256483163806</v>
      </c>
      <c r="H169" s="78">
        <f>IF($C169&lt;=Entradas!$E$56,"",F169^2)</f>
        <v>3.336959907021913E-4</v>
      </c>
      <c r="I169" s="78">
        <f>IF($C169&lt;=Entradas!$E$56,"",G169^2)</f>
        <v>1.179668923930678E-2</v>
      </c>
      <c r="J169" s="78">
        <f>IF($C169&lt;=Entradas!$E$56,"",E169-AVERAGE(E:E))</f>
        <v>0.12549855450846248</v>
      </c>
      <c r="K169" s="78">
        <f>IF($C169&lt;=Entradas!$E$56,"",J169^2)</f>
        <v>1.5749887183713528E-2</v>
      </c>
      <c r="L169" s="78">
        <f>IF($C169&lt;=Entradas!$E$56,"",G169*J169)</f>
        <v>1.3630719887827243E-2</v>
      </c>
      <c r="M169" s="37"/>
    </row>
    <row r="170" spans="2:13" x14ac:dyDescent="0.3">
      <c r="B170" s="36"/>
      <c r="C170" s="74">
        <v>165</v>
      </c>
      <c r="D170" s="104">
        <f>IF($C170&lt;=Entradas!$E$56,"",Observaciones!H170)</f>
        <v>0.84869865089786489</v>
      </c>
      <c r="E170" s="104">
        <f>IF($C170&lt;=Entradas!$E$56,"",Cálculos!L171)</f>
        <v>0.86728095491502499</v>
      </c>
      <c r="F170" s="78">
        <f>IF($C170&lt;=Entradas!$E$56,"",D170-E170)</f>
        <v>-1.8582304017160101E-2</v>
      </c>
      <c r="G170" s="78">
        <f>IF($C170&lt;=Entradas!$E$56,"",D170-AVERAGE(D:D))</f>
        <v>9.1197017735439201E-2</v>
      </c>
      <c r="H170" s="78">
        <f>IF($C170&lt;=Entradas!$E$56,"",F170^2)</f>
        <v>3.4530202258616441E-4</v>
      </c>
      <c r="I170" s="78">
        <f>IF($C170&lt;=Entradas!$E$56,"",G170^2)</f>
        <v>8.3168960438380121E-3</v>
      </c>
      <c r="J170" s="78">
        <f>IF($C170&lt;=Entradas!$E$56,"",E170-AVERAGE(E:E))</f>
        <v>0.10839796376474642</v>
      </c>
      <c r="K170" s="78">
        <f>IF($C170&lt;=Entradas!$E$56,"",J170^2)</f>
        <v>1.1750118548343277E-2</v>
      </c>
      <c r="L170" s="78">
        <f>IF($C170&lt;=Entradas!$E$56,"",G170*J170)</f>
        <v>9.8855710239390757E-3</v>
      </c>
      <c r="M170" s="37"/>
    </row>
    <row r="171" spans="2:13" x14ac:dyDescent="0.3">
      <c r="B171" s="36"/>
      <c r="C171" s="74">
        <v>166</v>
      </c>
      <c r="D171" s="104">
        <f>IF($C171&lt;=Entradas!$E$56,"",Observaciones!H171)</f>
        <v>0.83233984035265984</v>
      </c>
      <c r="E171" s="104">
        <f>IF($C171&lt;=Entradas!$E$56,"",Cálculos!L172)</f>
        <v>0.85103970335821877</v>
      </c>
      <c r="F171" s="78">
        <f>IF($C171&lt;=Entradas!$E$56,"",D171-E171)</f>
        <v>-1.8699863005558925E-2</v>
      </c>
      <c r="G171" s="78">
        <f>IF($C171&lt;=Entradas!$E$56,"",D171-AVERAGE(D:D))</f>
        <v>7.4838207190234152E-2</v>
      </c>
      <c r="H171" s="78">
        <f>IF($C171&lt;=Entradas!$E$56,"",F171^2)</f>
        <v>3.4968487642667126E-4</v>
      </c>
      <c r="I171" s="78">
        <f>IF($C171&lt;=Entradas!$E$56,"",G171^2)</f>
        <v>5.6007572554484146E-3</v>
      </c>
      <c r="J171" s="78">
        <f>IF($C171&lt;=Entradas!$E$56,"",E171-AVERAGE(E:E))</f>
        <v>9.2156712207940195E-2</v>
      </c>
      <c r="K171" s="78">
        <f>IF($C171&lt;=Entradas!$E$56,"",J171^2)</f>
        <v>8.4928596049771137E-3</v>
      </c>
      <c r="L171" s="78">
        <f>IF($C171&lt;=Entradas!$E$56,"",G171*J171)</f>
        <v>6.8968431221886096E-3</v>
      </c>
      <c r="M171" s="37"/>
    </row>
    <row r="172" spans="2:13" x14ac:dyDescent="0.3">
      <c r="B172" s="36"/>
      <c r="C172" s="74">
        <v>167</v>
      </c>
      <c r="D172" s="104">
        <f>IF($C172&lt;=Entradas!$E$56,"",Observaciones!H172)</f>
        <v>0.8161954231633809</v>
      </c>
      <c r="E172" s="104">
        <f>IF($C172&lt;=Entradas!$E$56,"",Cálculos!L173)</f>
        <v>0.83481238225282695</v>
      </c>
      <c r="F172" s="78">
        <f>IF($C172&lt;=Entradas!$E$56,"",D172-E172)</f>
        <v>-1.861695908944605E-2</v>
      </c>
      <c r="G172" s="78">
        <f>IF($C172&lt;=Entradas!$E$56,"",D172-AVERAGE(D:D))</f>
        <v>5.8693790000955204E-2</v>
      </c>
      <c r="H172" s="78">
        <f>IF($C172&lt;=Entradas!$E$56,"",F172^2)</f>
        <v>3.4659116573810791E-4</v>
      </c>
      <c r="I172" s="78">
        <f>IF($C172&lt;=Entradas!$E$56,"",G172^2)</f>
        <v>3.444960984676229E-3</v>
      </c>
      <c r="J172" s="78">
        <f>IF($C172&lt;=Entradas!$E$56,"",E172-AVERAGE(E:E))</f>
        <v>7.5929391102548371E-2</v>
      </c>
      <c r="K172" s="78">
        <f>IF($C172&lt;=Entradas!$E$56,"",J172^2)</f>
        <v>5.7652724332037516E-3</v>
      </c>
      <c r="L172" s="78">
        <f>IF($C172&lt;=Entradas!$E$56,"",G172*J172)</f>
        <v>4.4565837362733705E-3</v>
      </c>
      <c r="M172" s="37"/>
    </row>
    <row r="173" spans="2:13" x14ac:dyDescent="0.3">
      <c r="B173" s="36"/>
      <c r="C173" s="74">
        <v>168</v>
      </c>
      <c r="D173" s="104">
        <f>IF($C173&lt;=Entradas!$E$56,"",Observaciones!H173)</f>
        <v>0.80049775935500589</v>
      </c>
      <c r="E173" s="104">
        <f>IF($C173&lt;=Entradas!$E$56,"",Cálculos!L174)</f>
        <v>0.81886392233003358</v>
      </c>
      <c r="F173" s="78">
        <f>IF($C173&lt;=Entradas!$E$56,"",D173-E173)</f>
        <v>-1.8366162975027689E-2</v>
      </c>
      <c r="G173" s="78">
        <f>IF($C173&lt;=Entradas!$E$56,"",D173-AVERAGE(D:D))</f>
        <v>4.2996126192580197E-2</v>
      </c>
      <c r="H173" s="78">
        <f>IF($C173&lt;=Entradas!$E$56,"",F173^2)</f>
        <v>3.3731594242527793E-4</v>
      </c>
      <c r="I173" s="78">
        <f>IF($C173&lt;=Entradas!$E$56,"",G173^2)</f>
        <v>1.848666867568281E-3</v>
      </c>
      <c r="J173" s="78">
        <f>IF($C173&lt;=Entradas!$E$56,"",E173-AVERAGE(E:E))</f>
        <v>5.9980931179755004E-2</v>
      </c>
      <c r="K173" s="78">
        <f>IF($C173&lt;=Entradas!$E$56,"",J173^2)</f>
        <v>3.5977121051905059E-3</v>
      </c>
      <c r="L173" s="78">
        <f>IF($C173&lt;=Entradas!$E$56,"",G173*J173)</f>
        <v>2.5789476861532144E-3</v>
      </c>
      <c r="M173" s="37"/>
    </row>
    <row r="174" spans="2:13" x14ac:dyDescent="0.3">
      <c r="B174" s="36"/>
      <c r="C174" s="74">
        <v>169</v>
      </c>
      <c r="D174" s="104">
        <f>IF($C174&lt;=Entradas!$E$56,"",Observaciones!H174)</f>
        <v>0.78519727257605954</v>
      </c>
      <c r="E174" s="104">
        <f>IF($C174&lt;=Entradas!$E$56,"",Cálculos!L175)</f>
        <v>0.803161989425207</v>
      </c>
      <c r="F174" s="78">
        <f>IF($C174&lt;=Entradas!$E$56,"",D174-E174)</f>
        <v>-1.7964716849147466E-2</v>
      </c>
      <c r="G174" s="78">
        <f>IF($C174&lt;=Entradas!$E$56,"",D174-AVERAGE(D:D))</f>
        <v>2.7695639413633844E-2</v>
      </c>
      <c r="H174" s="78">
        <f>IF($C174&lt;=Entradas!$E$56,"",F174^2)</f>
        <v>3.2273105147004289E-4</v>
      </c>
      <c r="I174" s="78">
        <f>IF($C174&lt;=Entradas!$E$56,"",G174^2)</f>
        <v>7.6704844253002835E-4</v>
      </c>
      <c r="J174" s="78">
        <f>IF($C174&lt;=Entradas!$E$56,"",E174-AVERAGE(E:E))</f>
        <v>4.4278998274928427E-2</v>
      </c>
      <c r="K174" s="78">
        <f>IF($C174&lt;=Entradas!$E$56,"",J174^2)</f>
        <v>1.9606296882311147E-3</v>
      </c>
      <c r="L174" s="78">
        <f>IF($C174&lt;=Entradas!$E$56,"",G174*J174)</f>
        <v>1.2263351698193327E-3</v>
      </c>
      <c r="M174" s="37"/>
    </row>
    <row r="175" spans="2:13" x14ac:dyDescent="0.3">
      <c r="B175" s="36"/>
      <c r="C175" s="74">
        <v>170</v>
      </c>
      <c r="D175" s="104">
        <f>IF($C175&lt;=Entradas!$E$56,"",Observaciones!H175)</f>
        <v>0.7701776016664551</v>
      </c>
      <c r="E175" s="104">
        <f>IF($C175&lt;=Entradas!$E$56,"",Cálculos!L176)</f>
        <v>0.78759529083038859</v>
      </c>
      <c r="F175" s="78">
        <f>IF($C175&lt;=Entradas!$E$56,"",D175-E175)</f>
        <v>-1.7417689163933492E-2</v>
      </c>
      <c r="G175" s="78">
        <f>IF($C175&lt;=Entradas!$E$56,"",D175-AVERAGE(D:D))</f>
        <v>1.2675968504029411E-2</v>
      </c>
      <c r="H175" s="78">
        <f>IF($C175&lt;=Entradas!$E$56,"",F175^2)</f>
        <v>3.0337589581140616E-4</v>
      </c>
      <c r="I175" s="78">
        <f>IF($C175&lt;=Entradas!$E$56,"",G175^2)</f>
        <v>1.6068017751514564E-4</v>
      </c>
      <c r="J175" s="78">
        <f>IF($C175&lt;=Entradas!$E$56,"",E175-AVERAGE(E:E))</f>
        <v>2.8712299680110021E-2</v>
      </c>
      <c r="K175" s="78">
        <f>IF($C175&lt;=Entradas!$E$56,"",J175^2)</f>
        <v>8.2439615292044597E-4</v>
      </c>
      <c r="L175" s="78">
        <f>IF($C175&lt;=Entradas!$E$56,"",G175*J175)</f>
        <v>3.6395620642332838E-4</v>
      </c>
      <c r="M175" s="37"/>
    </row>
    <row r="176" spans="2:13" x14ac:dyDescent="0.3">
      <c r="B176" s="36"/>
      <c r="C176" s="74">
        <v>171</v>
      </c>
      <c r="D176" s="104">
        <f>IF($C176&lt;=Entradas!$E$56,"",Observaciones!H176)</f>
        <v>0.75558838276544937</v>
      </c>
      <c r="E176" s="104">
        <f>IF($C176&lt;=Entradas!$E$56,"",Cálculos!L177)</f>
        <v>0.77234604052516986</v>
      </c>
      <c r="F176" s="78">
        <f>IF($C176&lt;=Entradas!$E$56,"",D176-E176)</f>
        <v>-1.675765775972049E-2</v>
      </c>
      <c r="G176" s="78">
        <f>IF($C176&lt;=Entradas!$E$56,"",D176-AVERAGE(D:D))</f>
        <v>-1.9132503969763182E-3</v>
      </c>
      <c r="H176" s="78">
        <f>IF($C176&lt;=Entradas!$E$56,"",F176^2)</f>
        <v>2.8081909359192037E-4</v>
      </c>
      <c r="I176" s="78">
        <f>IF($C176&lt;=Entradas!$E$56,"",G176^2)</f>
        <v>3.6605270815300391E-6</v>
      </c>
      <c r="J176" s="78">
        <f>IF($C176&lt;=Entradas!$E$56,"",E176-AVERAGE(E:E))</f>
        <v>1.3463049374891289E-2</v>
      </c>
      <c r="K176" s="78">
        <f>IF($C176&lt;=Entradas!$E$56,"",J176^2)</f>
        <v>1.8125369847076073E-4</v>
      </c>
      <c r="L176" s="78">
        <f>IF($C176&lt;=Entradas!$E$56,"",G176*J176)</f>
        <v>-2.5758184561022531E-5</v>
      </c>
      <c r="M176" s="37"/>
    </row>
    <row r="177" spans="2:13" x14ac:dyDescent="0.3">
      <c r="B177" s="36"/>
      <c r="C177" s="74">
        <v>172</v>
      </c>
      <c r="D177" s="104">
        <f>IF($C177&lt;=Entradas!$E$56,"",Observaciones!H177)</f>
        <v>0.7412926176507515</v>
      </c>
      <c r="E177" s="104">
        <f>IF($C177&lt;=Entradas!$E$56,"",Cálculos!L178)</f>
        <v>0.75727566370361132</v>
      </c>
      <c r="F177" s="78">
        <f>IF($C177&lt;=Entradas!$E$56,"",D177-E177)</f>
        <v>-1.5983046052859828E-2</v>
      </c>
      <c r="G177" s="78">
        <f>IF($C177&lt;=Entradas!$E$56,"",D177-AVERAGE(D:D))</f>
        <v>-1.6209015511674196E-2</v>
      </c>
      <c r="H177" s="78">
        <f>IF($C177&lt;=Entradas!$E$56,"",F177^2)</f>
        <v>2.5545776112783811E-4</v>
      </c>
      <c r="I177" s="78">
        <f>IF($C177&lt;=Entradas!$E$56,"",G177^2)</f>
        <v>2.627321838576947E-4</v>
      </c>
      <c r="J177" s="78">
        <f>IF($C177&lt;=Entradas!$E$56,"",E177-AVERAGE(E:E))</f>
        <v>-1.6073274466672505E-3</v>
      </c>
      <c r="K177" s="78">
        <f>IF($C177&lt;=Entradas!$E$56,"",J177^2)</f>
        <v>2.5835015208098629E-6</v>
      </c>
      <c r="L177" s="78">
        <f>IF($C177&lt;=Entradas!$E$56,"",G177*J177)</f>
        <v>2.6053195515369143E-5</v>
      </c>
      <c r="M177" s="37"/>
    </row>
    <row r="178" spans="2:13" x14ac:dyDescent="0.3">
      <c r="B178" s="36"/>
      <c r="C178" s="74">
        <v>173</v>
      </c>
      <c r="D178" s="104">
        <f>IF($C178&lt;=Entradas!$E$56,"",Observaciones!H178)</f>
        <v>0.72729937258572264</v>
      </c>
      <c r="E178" s="104">
        <f>IF($C178&lt;=Entradas!$E$56,"",Cálculos!L179)</f>
        <v>0.74240654281658269</v>
      </c>
      <c r="F178" s="78">
        <f>IF($C178&lt;=Entradas!$E$56,"",D178-E178)</f>
        <v>-1.5107170230860056E-2</v>
      </c>
      <c r="G178" s="78">
        <f>IF($C178&lt;=Entradas!$E$56,"",D178-AVERAGE(D:D))</f>
        <v>-3.0202260576703055E-2</v>
      </c>
      <c r="H178" s="78">
        <f>IF($C178&lt;=Entradas!$E$56,"",F178^2)</f>
        <v>2.2822659238418429E-4</v>
      </c>
      <c r="I178" s="78">
        <f>IF($C178&lt;=Entradas!$E$56,"",G178^2)</f>
        <v>9.1217654394307158E-4</v>
      </c>
      <c r="J178" s="78">
        <f>IF($C178&lt;=Entradas!$E$56,"",E178-AVERAGE(E:E))</f>
        <v>-1.6476448333695881E-2</v>
      </c>
      <c r="K178" s="78">
        <f>IF($C178&lt;=Entradas!$E$56,"",J178^2)</f>
        <v>2.7147334969294978E-4</v>
      </c>
      <c r="L178" s="78">
        <f>IF($C178&lt;=Entradas!$E$56,"",G178*J178)</f>
        <v>4.9762598595286787E-4</v>
      </c>
      <c r="M178" s="37"/>
    </row>
    <row r="179" spans="2:13" x14ac:dyDescent="0.3">
      <c r="B179" s="36"/>
      <c r="C179" s="74">
        <v>174</v>
      </c>
      <c r="D179" s="104">
        <f>IF($C179&lt;=Entradas!$E$56,"",Observaciones!H179)</f>
        <v>0.7137759217477907</v>
      </c>
      <c r="E179" s="104">
        <f>IF($C179&lt;=Entradas!$E$56,"",Cálculos!L180)</f>
        <v>0.72794497578408213</v>
      </c>
      <c r="F179" s="78">
        <f>IF($C179&lt;=Entradas!$E$56,"",D179-E179)</f>
        <v>-1.4169054036291429E-2</v>
      </c>
      <c r="G179" s="78">
        <f>IF($C179&lt;=Entradas!$E$56,"",D179-AVERAGE(D:D))</f>
        <v>-4.3725711414634993E-2</v>
      </c>
      <c r="H179" s="78">
        <f>IF($C179&lt;=Entradas!$E$56,"",F179^2)</f>
        <v>2.0076209228334641E-4</v>
      </c>
      <c r="I179" s="78">
        <f>IF($C179&lt;=Entradas!$E$56,"",G179^2)</f>
        <v>1.9119378387159409E-3</v>
      </c>
      <c r="J179" s="78">
        <f>IF($C179&lt;=Entradas!$E$56,"",E179-AVERAGE(E:E))</f>
        <v>-3.0938015366196447E-2</v>
      </c>
      <c r="K179" s="78">
        <f>IF($C179&lt;=Entradas!$E$56,"",J179^2)</f>
        <v>9.5716079479900751E-4</v>
      </c>
      <c r="L179" s="78">
        <f>IF($C179&lt;=Entradas!$E$56,"",G179*J179)</f>
        <v>1.3527867316438487E-3</v>
      </c>
      <c r="M179" s="37"/>
    </row>
    <row r="180" spans="2:13" x14ac:dyDescent="0.3">
      <c r="B180" s="36"/>
      <c r="C180" s="74">
        <v>175</v>
      </c>
      <c r="D180" s="104">
        <f>IF($C180&lt;=Entradas!$E$56,"",Observaciones!H180)</f>
        <v>0.70032077971962881</v>
      </c>
      <c r="E180" s="104">
        <f>IF($C180&lt;=Entradas!$E$56,"",Cálculos!L181)</f>
        <v>0.71343599473567054</v>
      </c>
      <c r="F180" s="78">
        <f>IF($C180&lt;=Entradas!$E$56,"",D180-E180)</f>
        <v>-1.3115215016041737E-2</v>
      </c>
      <c r="G180" s="78">
        <f>IF($C180&lt;=Entradas!$E$56,"",D180-AVERAGE(D:D))</f>
        <v>-5.7180853442796886E-2</v>
      </c>
      <c r="H180" s="78">
        <f>IF($C180&lt;=Entradas!$E$56,"",F180^2)</f>
        <v>1.7200886491700666E-4</v>
      </c>
      <c r="I180" s="78">
        <f>IF($C180&lt;=Entradas!$E$56,"",G180^2)</f>
        <v>3.2696500004466165E-3</v>
      </c>
      <c r="J180" s="78">
        <f>IF($C180&lt;=Entradas!$E$56,"",E180-AVERAGE(E:E))</f>
        <v>-4.5446996414608032E-2</v>
      </c>
      <c r="K180" s="78">
        <f>IF($C180&lt;=Entradas!$E$56,"",J180^2)</f>
        <v>2.0654294831093955E-3</v>
      </c>
      <c r="L180" s="78">
        <f>IF($C180&lt;=Entradas!$E$56,"",G180*J180)</f>
        <v>2.5986980413990174E-3</v>
      </c>
      <c r="M180" s="37"/>
    </row>
    <row r="181" spans="2:13" x14ac:dyDescent="0.3">
      <c r="B181" s="36"/>
      <c r="C181" s="74">
        <v>176</v>
      </c>
      <c r="D181" s="104">
        <f>IF($C181&lt;=Entradas!$E$56,"",Observaciones!H181)</f>
        <v>0.68735357421722543</v>
      </c>
      <c r="E181" s="104">
        <f>IF($C181&lt;=Entradas!$E$56,"",Cálculos!L182)</f>
        <v>0.69937895075492917</v>
      </c>
      <c r="F181" s="78">
        <f>IF($C181&lt;=Entradas!$E$56,"",D181-E181)</f>
        <v>-1.2025376537703747E-2</v>
      </c>
      <c r="G181" s="78">
        <f>IF($C181&lt;=Entradas!$E$56,"",D181-AVERAGE(D:D))</f>
        <v>-7.0148058945200265E-2</v>
      </c>
      <c r="H181" s="78">
        <f>IF($C181&lt;=Entradas!$E$56,"",F181^2)</f>
        <v>1.4460968087355575E-4</v>
      </c>
      <c r="I181" s="78">
        <f>IF($C181&lt;=Entradas!$E$56,"",G181^2)</f>
        <v>4.9207501737792911E-3</v>
      </c>
      <c r="J181" s="78">
        <f>IF($C181&lt;=Entradas!$E$56,"",E181-AVERAGE(E:E))</f>
        <v>-5.95040403953494E-2</v>
      </c>
      <c r="K181" s="78">
        <f>IF($C181&lt;=Entradas!$E$56,"",J181^2)</f>
        <v>3.540730823371373E-3</v>
      </c>
      <c r="L181" s="78">
        <f>IF($C181&lt;=Entradas!$E$56,"",G181*J181)</f>
        <v>4.1740929331305476E-3</v>
      </c>
      <c r="M181" s="37"/>
    </row>
    <row r="182" spans="2:13" x14ac:dyDescent="0.3">
      <c r="B182" s="36"/>
      <c r="C182" s="74">
        <v>177</v>
      </c>
      <c r="D182" s="104">
        <f>IF($C182&lt;=Entradas!$E$56,"",Observaciones!H182)</f>
        <v>0.6745679630568997</v>
      </c>
      <c r="E182" s="104">
        <f>IF($C182&lt;=Entradas!$E$56,"",Cálculos!L183)</f>
        <v>0.6899721424234555</v>
      </c>
      <c r="F182" s="78">
        <f>IF($C182&lt;=Entradas!$E$56,"",D182-E182)</f>
        <v>-1.5404179366555804E-2</v>
      </c>
      <c r="G182" s="78">
        <f>IF($C182&lt;=Entradas!$E$56,"",D182-AVERAGE(D:D))</f>
        <v>-8.2933670105525992E-2</v>
      </c>
      <c r="H182" s="78">
        <f>IF($C182&lt;=Entradas!$E$56,"",F182^2)</f>
        <v>2.3728874195702357E-4</v>
      </c>
      <c r="I182" s="78">
        <f>IF($C182&lt;=Entradas!$E$56,"",G182^2)</f>
        <v>6.8779936371722158E-3</v>
      </c>
      <c r="J182" s="78">
        <f>IF($C182&lt;=Entradas!$E$56,"",E182-AVERAGE(E:E))</f>
        <v>-6.8910848726823071E-2</v>
      </c>
      <c r="K182" s="78">
        <f>IF($C182&lt;=Entradas!$E$56,"",J182^2)</f>
        <v>4.7487050722510929E-3</v>
      </c>
      <c r="L182" s="78">
        <f>IF($C182&lt;=Entradas!$E$56,"",G182*J182)</f>
        <v>5.7150295950021499E-3</v>
      </c>
      <c r="M182" s="37"/>
    </row>
    <row r="183" spans="2:13" x14ac:dyDescent="0.3">
      <c r="B183" s="36"/>
      <c r="C183" s="74">
        <v>178</v>
      </c>
      <c r="D183" s="104">
        <f>IF($C183&lt;=Entradas!$E$56,"",Observaciones!H183)</f>
        <v>0.66208815238099528</v>
      </c>
      <c r="E183" s="104">
        <f>IF($C183&lt;=Entradas!$E$56,"",Cálculos!L184)</f>
        <v>0.68435398470459818</v>
      </c>
      <c r="F183" s="78">
        <f>IF($C183&lt;=Entradas!$E$56,"",D183-E183)</f>
        <v>-2.2265832323602908E-2</v>
      </c>
      <c r="G183" s="78">
        <f>IF($C183&lt;=Entradas!$E$56,"",D183-AVERAGE(D:D))</f>
        <v>-9.5413480781430415E-2</v>
      </c>
      <c r="H183" s="78">
        <f>IF($C183&lt;=Entradas!$E$56,"",F183^2)</f>
        <v>4.957672890628001E-4</v>
      </c>
      <c r="I183" s="78">
        <f>IF($C183&lt;=Entradas!$E$56,"",G183^2)</f>
        <v>9.1037323148283906E-3</v>
      </c>
      <c r="J183" s="78">
        <f>IF($C183&lt;=Entradas!$E$56,"",E183-AVERAGE(E:E))</f>
        <v>-7.452900644568039E-2</v>
      </c>
      <c r="K183" s="78">
        <f>IF($C183&lt;=Entradas!$E$56,"",J183^2)</f>
        <v>5.5545728017802687E-3</v>
      </c>
      <c r="L183" s="78">
        <f>IF($C183&lt;=Entradas!$E$56,"",G183*J183)</f>
        <v>7.1110719241640292E-3</v>
      </c>
      <c r="M183" s="37"/>
    </row>
    <row r="184" spans="2:13" x14ac:dyDescent="0.3">
      <c r="B184" s="36"/>
      <c r="C184" s="74">
        <v>179</v>
      </c>
      <c r="D184" s="104">
        <f>IF($C184&lt;=Entradas!$E$56,"",Observaciones!H184)</f>
        <v>0.64948737720855998</v>
      </c>
      <c r="E184" s="104">
        <f>IF($C184&lt;=Entradas!$E$56,"",Cálculos!L185)</f>
        <v>0.67946810413692038</v>
      </c>
      <c r="F184" s="78">
        <f>IF($C184&lt;=Entradas!$E$56,"",D184-E184)</f>
        <v>-2.9980726928360402E-2</v>
      </c>
      <c r="G184" s="78">
        <f>IF($C184&lt;=Entradas!$E$56,"",D184-AVERAGE(D:D))</f>
        <v>-0.10801425595386571</v>
      </c>
      <c r="H184" s="78">
        <f>IF($C184&lt;=Entradas!$E$56,"",F184^2)</f>
        <v>8.9884398715291451E-4</v>
      </c>
      <c r="I184" s="78">
        <f>IF($C184&lt;=Entradas!$E$56,"",G184^2)</f>
        <v>1.1667079489267214E-2</v>
      </c>
      <c r="J184" s="78">
        <f>IF($C184&lt;=Entradas!$E$56,"",E184-AVERAGE(E:E))</f>
        <v>-7.9414887013358193E-2</v>
      </c>
      <c r="K184" s="78">
        <f>IF($C184&lt;=Entradas!$E$56,"",J184^2)</f>
        <v>6.3067242793444474E-3</v>
      </c>
      <c r="L184" s="78">
        <f>IF($C184&lt;=Entradas!$E$56,"",G184*J184)</f>
        <v>8.5779399324081972E-3</v>
      </c>
      <c r="M184" s="37"/>
    </row>
    <row r="185" spans="2:13" x14ac:dyDescent="0.3">
      <c r="B185" s="36"/>
      <c r="C185" s="74">
        <v>180</v>
      </c>
      <c r="D185" s="104">
        <f>IF($C185&lt;=Entradas!$E$56,"",Observaciones!H185)</f>
        <v>0.6372913523471414</v>
      </c>
      <c r="E185" s="104">
        <f>IF($C185&lt;=Entradas!$E$56,"",Cálculos!L186)</f>
        <v>0.67474511954947813</v>
      </c>
      <c r="F185" s="78">
        <f>IF($C185&lt;=Entradas!$E$56,"",D185-E185)</f>
        <v>-3.745376720233673E-2</v>
      </c>
      <c r="G185" s="78">
        <f>IF($C185&lt;=Entradas!$E$56,"",D185-AVERAGE(D:D))</f>
        <v>-0.12021028081528429</v>
      </c>
      <c r="H185" s="78">
        <f>IF($C185&lt;=Entradas!$E$56,"",F185^2)</f>
        <v>1.4027846776468345E-3</v>
      </c>
      <c r="I185" s="78">
        <f>IF($C185&lt;=Entradas!$E$56,"",G185^2)</f>
        <v>1.4450511613689506E-2</v>
      </c>
      <c r="J185" s="78">
        <f>IF($C185&lt;=Entradas!$E$56,"",E185-AVERAGE(E:E))</f>
        <v>-8.413787160080044E-2</v>
      </c>
      <c r="K185" s="78">
        <f>IF($C185&lt;=Entradas!$E$56,"",J185^2)</f>
        <v>7.0791814375127816E-3</v>
      </c>
      <c r="L185" s="78">
        <f>IF($C185&lt;=Entradas!$E$56,"",G185*J185)</f>
        <v>1.0114237172332554E-2</v>
      </c>
      <c r="M185" s="37"/>
    </row>
    <row r="186" spans="2:13" x14ac:dyDescent="0.3">
      <c r="B186" s="36"/>
      <c r="C186" s="74">
        <v>181</v>
      </c>
      <c r="D186" s="104">
        <f>IF($C186&lt;=Entradas!$E$56,"",Observaciones!H186)</f>
        <v>0.62520388367682389</v>
      </c>
      <c r="E186" s="104">
        <f>IF($C186&lt;=Entradas!$E$56,"",Cálculos!L187)</f>
        <v>0.67007881034590389</v>
      </c>
      <c r="F186" s="78">
        <f>IF($C186&lt;=Entradas!$E$56,"",D186-E186)</f>
        <v>-4.4874926669079995E-2</v>
      </c>
      <c r="G186" s="78">
        <f>IF($C186&lt;=Entradas!$E$56,"",D186-AVERAGE(D:D))</f>
        <v>-0.1322977494856018</v>
      </c>
      <c r="H186" s="78">
        <f>IF($C186&lt;=Entradas!$E$56,"",F186^2)</f>
        <v>2.0137590435553069E-3</v>
      </c>
      <c r="I186" s="78">
        <f>IF($C186&lt;=Entradas!$E$56,"",G186^2)</f>
        <v>1.7502694518955052E-2</v>
      </c>
      <c r="J186" s="78">
        <f>IF($C186&lt;=Entradas!$E$56,"",E186-AVERAGE(E:E))</f>
        <v>-8.8804180804374688E-2</v>
      </c>
      <c r="K186" s="78">
        <f>IF($C186&lt;=Entradas!$E$56,"",J186^2)</f>
        <v>7.8861825283360696E-3</v>
      </c>
      <c r="L186" s="78">
        <f>IF($C186&lt;=Entradas!$E$56,"",G186*J186)</f>
        <v>1.174859326533125E-2</v>
      </c>
      <c r="M186" s="37"/>
    </row>
    <row r="187" spans="2:13" x14ac:dyDescent="0.3">
      <c r="B187" s="36"/>
      <c r="C187" s="74">
        <v>182</v>
      </c>
      <c r="D187" s="104">
        <f>IF($C187&lt;=Entradas!$E$56,"",Observaciones!H187)</f>
        <v>0.61490541279413224</v>
      </c>
      <c r="E187" s="104">
        <f>IF($C187&lt;=Entradas!$E$56,"",Cálculos!L188)</f>
        <v>0.66544921284170977</v>
      </c>
      <c r="F187" s="78">
        <f>IF($C187&lt;=Entradas!$E$56,"",D187-E187)</f>
        <v>-5.0543800047577525E-2</v>
      </c>
      <c r="G187" s="78">
        <f>IF($C187&lt;=Entradas!$E$56,"",D187-AVERAGE(D:D))</f>
        <v>-0.14259622036829345</v>
      </c>
      <c r="H187" s="78">
        <f>IF($C187&lt;=Entradas!$E$56,"",F187^2)</f>
        <v>2.5546757232494978E-3</v>
      </c>
      <c r="I187" s="78">
        <f>IF($C187&lt;=Entradas!$E$56,"",G187^2)</f>
        <v>2.0333682063322908E-2</v>
      </c>
      <c r="J187" s="78">
        <f>IF($C187&lt;=Entradas!$E$56,"",E187-AVERAGE(E:E))</f>
        <v>-9.3433778308568805E-2</v>
      </c>
      <c r="K187" s="78">
        <f>IF($C187&lt;=Entradas!$E$56,"",J187^2)</f>
        <v>8.7298709290147825E-3</v>
      </c>
      <c r="L187" s="78">
        <f>IF($C187&lt;=Entradas!$E$56,"",G187*J187)</f>
        <v>1.3323303641530953E-2</v>
      </c>
      <c r="M187" s="37"/>
    </row>
    <row r="188" spans="2:13" x14ac:dyDescent="0.3">
      <c r="B188" s="36"/>
      <c r="C188" s="74">
        <v>183</v>
      </c>
      <c r="D188" s="104">
        <f>IF($C188&lt;=Entradas!$E$56,"",Observaciones!H188)</f>
        <v>0.60956470703401366</v>
      </c>
      <c r="E188" s="104">
        <f>IF($C188&lt;=Entradas!$E$56,"",Cálculos!L189)</f>
        <v>0.66085242846710956</v>
      </c>
      <c r="F188" s="78">
        <f>IF($C188&lt;=Entradas!$E$56,"",D188-E188)</f>
        <v>-5.1287721433095901E-2</v>
      </c>
      <c r="G188" s="78">
        <f>IF($C188&lt;=Entradas!$E$56,"",D188-AVERAGE(D:D))</f>
        <v>-0.14793692612841203</v>
      </c>
      <c r="H188" s="78">
        <f>IF($C188&lt;=Entradas!$E$56,"",F188^2)</f>
        <v>2.6304303697988448E-3</v>
      </c>
      <c r="I188" s="78">
        <f>IF($C188&lt;=Entradas!$E$56,"",G188^2)</f>
        <v>2.1885334112323237E-2</v>
      </c>
      <c r="J188" s="78">
        <f>IF($C188&lt;=Entradas!$E$56,"",E188-AVERAGE(E:E))</f>
        <v>-9.8030562683169009E-2</v>
      </c>
      <c r="K188" s="78">
        <f>IF($C188&lt;=Entradas!$E$56,"",J188^2)</f>
        <v>9.609991219978728E-3</v>
      </c>
      <c r="L188" s="78">
        <f>IF($C188&lt;=Entradas!$E$56,"",G188*J188)</f>
        <v>1.4502340109986639E-2</v>
      </c>
      <c r="M188" s="37"/>
    </row>
    <row r="189" spans="2:13" x14ac:dyDescent="0.3">
      <c r="B189" s="36"/>
      <c r="C189" s="74">
        <v>184</v>
      </c>
      <c r="D189" s="104">
        <f>IF($C189&lt;=Entradas!$E$56,"",Observaciones!H189)</f>
        <v>0.60515426855005783</v>
      </c>
      <c r="E189" s="104">
        <f>IF($C189&lt;=Entradas!$E$56,"",Cálculos!L190)</f>
        <v>0.65628755175011522</v>
      </c>
      <c r="F189" s="78">
        <f>IF($C189&lt;=Entradas!$E$56,"",D189-E189)</f>
        <v>-5.1133283200057389E-2</v>
      </c>
      <c r="G189" s="78">
        <f>IF($C189&lt;=Entradas!$E$56,"",D189-AVERAGE(D:D))</f>
        <v>-0.15234736461236786</v>
      </c>
      <c r="H189" s="78">
        <f>IF($C189&lt;=Entradas!$E$56,"",F189^2)</f>
        <v>2.6146126508172713E-3</v>
      </c>
      <c r="I189" s="78">
        <f>IF($C189&lt;=Entradas!$E$56,"",G189^2)</f>
        <v>2.3209719504333755E-2</v>
      </c>
      <c r="J189" s="78">
        <f>IF($C189&lt;=Entradas!$E$56,"",E189-AVERAGE(E:E))</f>
        <v>-0.10259543940016336</v>
      </c>
      <c r="K189" s="78">
        <f>IF($C189&lt;=Entradas!$E$56,"",J189^2)</f>
        <v>1.0525824185712592E-2</v>
      </c>
      <c r="L189" s="78">
        <f>IF($C189&lt;=Entradas!$E$56,"",G189*J189)</f>
        <v>1.5630144813862778E-2</v>
      </c>
      <c r="M189" s="37"/>
    </row>
    <row r="190" spans="2:13" x14ac:dyDescent="0.3">
      <c r="B190" s="36"/>
      <c r="C190" s="74">
        <v>185</v>
      </c>
      <c r="D190" s="104">
        <f>IF($C190&lt;=Entradas!$E$56,"",Observaciones!H190)</f>
        <v>0.60093762278483775</v>
      </c>
      <c r="E190" s="104">
        <f>IF($C190&lt;=Entradas!$E$56,"",Cálculos!L191)</f>
        <v>0.65175423587085612</v>
      </c>
      <c r="F190" s="78">
        <f>IF($C190&lt;=Entradas!$E$56,"",D190-E190)</f>
        <v>-5.081661308601837E-2</v>
      </c>
      <c r="G190" s="78">
        <f>IF($C190&lt;=Entradas!$E$56,"",D190-AVERAGE(D:D))</f>
        <v>-0.15656401037758794</v>
      </c>
      <c r="H190" s="78">
        <f>IF($C190&lt;=Entradas!$E$56,"",F190^2)</f>
        <v>2.5823281655340934E-3</v>
      </c>
      <c r="I190" s="78">
        <f>IF($C190&lt;=Entradas!$E$56,"",G190^2)</f>
        <v>2.4512289345513465E-2</v>
      </c>
      <c r="J190" s="78">
        <f>IF($C190&lt;=Entradas!$E$56,"",E190-AVERAGE(E:E))</f>
        <v>-0.10712875527942245</v>
      </c>
      <c r="K190" s="78">
        <f>IF($C190&lt;=Entradas!$E$56,"",J190^2)</f>
        <v>1.1476570207718383E-2</v>
      </c>
      <c r="L190" s="78">
        <f>IF($C190&lt;=Entradas!$E$56,"",G190*J190)</f>
        <v>1.6772507553305574E-2</v>
      </c>
      <c r="M190" s="37"/>
    </row>
    <row r="191" spans="2:13" x14ac:dyDescent="0.3">
      <c r="B191" s="36"/>
      <c r="C191" s="74">
        <v>186</v>
      </c>
      <c r="D191" s="104">
        <f>IF($C191&lt;=Entradas!$E$56,"",Observaciones!H191)</f>
        <v>0.59677996316811865</v>
      </c>
      <c r="E191" s="104">
        <f>IF($C191&lt;=Entradas!$E$56,"",Cálculos!L192)</f>
        <v>0.64725223927961362</v>
      </c>
      <c r="F191" s="78">
        <f>IF($C191&lt;=Entradas!$E$56,"",D191-E191)</f>
        <v>-5.0472276111494963E-2</v>
      </c>
      <c r="G191" s="78">
        <f>IF($C191&lt;=Entradas!$E$56,"",D191-AVERAGE(D:D))</f>
        <v>-0.16072166999430704</v>
      </c>
      <c r="H191" s="78">
        <f>IF($C191&lt;=Entradas!$E$56,"",F191^2)</f>
        <v>2.5474506558749851E-3</v>
      </c>
      <c r="I191" s="78">
        <f>IF($C191&lt;=Entradas!$E$56,"",G191^2)</f>
        <v>2.5831455205758934E-2</v>
      </c>
      <c r="J191" s="78">
        <f>IF($C191&lt;=Entradas!$E$56,"",E191-AVERAGE(E:E))</f>
        <v>-0.11163075187066496</v>
      </c>
      <c r="K191" s="78">
        <f>IF($C191&lt;=Entradas!$E$56,"",J191^2)</f>
        <v>1.2461424763209968E-2</v>
      </c>
      <c r="L191" s="78">
        <f>IF($C191&lt;=Entradas!$E$56,"",G191*J191)</f>
        <v>1.7941480863373386E-2</v>
      </c>
      <c r="M191" s="37"/>
    </row>
    <row r="192" spans="2:13" x14ac:dyDescent="0.3">
      <c r="B192" s="36"/>
      <c r="C192" s="74">
        <v>187</v>
      </c>
      <c r="D192" s="104">
        <f>IF($C192&lt;=Entradas!$E$56,"",Observaciones!H192)</f>
        <v>0.59265648156300943</v>
      </c>
      <c r="E192" s="104">
        <f>IF($C192&lt;=Entradas!$E$56,"",Cálculos!L193)</f>
        <v>0.64278134125376984</v>
      </c>
      <c r="F192" s="78">
        <f>IF($C192&lt;=Entradas!$E$56,"",D192-E192)</f>
        <v>-5.0124859690760415E-2</v>
      </c>
      <c r="G192" s="78">
        <f>IF($C192&lt;=Entradas!$E$56,"",D192-AVERAGE(D:D))</f>
        <v>-0.16484515159941626</v>
      </c>
      <c r="H192" s="78">
        <f>IF($C192&lt;=Entradas!$E$56,"",F192^2)</f>
        <v>2.5125015590184182E-3</v>
      </c>
      <c r="I192" s="78">
        <f>IF($C192&lt;=Entradas!$E$56,"",G192^2)</f>
        <v>2.7173924005834529E-2</v>
      </c>
      <c r="J192" s="78">
        <f>IF($C192&lt;=Entradas!$E$56,"",E192-AVERAGE(E:E))</f>
        <v>-0.11610164989650873</v>
      </c>
      <c r="K192" s="78">
        <f>IF($C192&lt;=Entradas!$E$56,"",J192^2)</f>
        <v>1.3479593108691486E-2</v>
      </c>
      <c r="L192" s="78">
        <f>IF($C192&lt;=Entradas!$E$56,"",G192*J192)</f>
        <v>1.9138794078132335E-2</v>
      </c>
      <c r="M192" s="37"/>
    </row>
    <row r="193" spans="2:13" x14ac:dyDescent="0.3">
      <c r="B193" s="36"/>
      <c r="C193" s="74">
        <v>188</v>
      </c>
      <c r="D193" s="104">
        <f>IF($C193&lt;=Entradas!$E$56,"",Observaciones!H193)</f>
        <v>0.58856248093602492</v>
      </c>
      <c r="E193" s="104">
        <f>IF($C193&lt;=Entradas!$E$56,"",Cálculos!L194)</f>
        <v>0.63834132616330641</v>
      </c>
      <c r="F193" s="78">
        <f>IF($C193&lt;=Entradas!$E$56,"",D193-E193)</f>
        <v>-4.9778845227281487E-2</v>
      </c>
      <c r="G193" s="78">
        <f>IF($C193&lt;=Entradas!$E$56,"",D193-AVERAGE(D:D))</f>
        <v>-0.16893915222640077</v>
      </c>
      <c r="H193" s="78">
        <f>IF($C193&lt;=Entradas!$E$56,"",F193^2)</f>
        <v>2.4779334321616449E-3</v>
      </c>
      <c r="I193" s="78">
        <f>IF($C193&lt;=Entradas!$E$56,"",G193^2)</f>
        <v>2.854043715497501E-2</v>
      </c>
      <c r="J193" s="78">
        <f>IF($C193&lt;=Entradas!$E$56,"",E193-AVERAGE(E:E))</f>
        <v>-0.12054166498697216</v>
      </c>
      <c r="K193" s="78">
        <f>IF($C193&lt;=Entradas!$E$56,"",J193^2)</f>
        <v>1.4530292997831431E-2</v>
      </c>
      <c r="L193" s="78">
        <f>IF($C193&lt;=Entradas!$E$56,"",G193*J193)</f>
        <v>2.0364206690857894E-2</v>
      </c>
      <c r="M193" s="37"/>
    </row>
    <row r="194" spans="2:13" x14ac:dyDescent="0.3">
      <c r="B194" s="36"/>
      <c r="C194" s="74">
        <v>189</v>
      </c>
      <c r="D194" s="104">
        <f>IF($C194&lt;=Entradas!$E$56,"",Observaciones!H194)</f>
        <v>0.58449694209385972</v>
      </c>
      <c r="E194" s="104">
        <f>IF($C194&lt;=Entradas!$E$56,"",Cálculos!L195)</f>
        <v>0.63393198053214062</v>
      </c>
      <c r="F194" s="78">
        <f>IF($C194&lt;=Entradas!$E$56,"",D194-E194)</f>
        <v>-4.9435038438280898E-2</v>
      </c>
      <c r="G194" s="78">
        <f>IF($C194&lt;=Entradas!$E$56,"",D194-AVERAGE(D:D))</f>
        <v>-0.17300469106856597</v>
      </c>
      <c r="H194" s="78">
        <f>IF($C194&lt;=Entradas!$E$56,"",F194^2)</f>
        <v>2.4438230253943098E-3</v>
      </c>
      <c r="I194" s="78">
        <f>IF($C194&lt;=Entradas!$E$56,"",G194^2)</f>
        <v>2.993062313172995E-2</v>
      </c>
      <c r="J194" s="78">
        <f>IF($C194&lt;=Entradas!$E$56,"",E194-AVERAGE(E:E))</f>
        <v>-0.12495101061813796</v>
      </c>
      <c r="K194" s="78">
        <f>IF($C194&lt;=Entradas!$E$56,"",J194^2)</f>
        <v>1.5612755054494025E-2</v>
      </c>
      <c r="L194" s="78">
        <f>IF($C194&lt;=Entradas!$E$56,"",G194*J194)</f>
        <v>2.1617110990696065E-2</v>
      </c>
      <c r="M194" s="37"/>
    </row>
    <row r="195" spans="2:13" x14ac:dyDescent="0.3">
      <c r="B195" s="36"/>
      <c r="C195" s="74">
        <v>190</v>
      </c>
      <c r="D195" s="104">
        <f>IF($C195&lt;=Entradas!$E$56,"",Observaciones!H195)</f>
        <v>0.58045951933666062</v>
      </c>
      <c r="E195" s="104">
        <f>IF($C195&lt;=Entradas!$E$56,"",Cálculos!L196)</f>
        <v>0.629553092482523</v>
      </c>
      <c r="F195" s="78">
        <f>IF($C195&lt;=Entradas!$E$56,"",D195-E195)</f>
        <v>-4.9093573145862379E-2</v>
      </c>
      <c r="G195" s="78">
        <f>IF($C195&lt;=Entradas!$E$56,"",D195-AVERAGE(D:D))</f>
        <v>-0.17704211382576507</v>
      </c>
      <c r="H195" s="78">
        <f>IF($C195&lt;=Entradas!$E$56,"",F195^2)</f>
        <v>2.4101789242281396E-3</v>
      </c>
      <c r="I195" s="78">
        <f>IF($C195&lt;=Entradas!$E$56,"",G195^2)</f>
        <v>3.1343910067895157E-2</v>
      </c>
      <c r="J195" s="78">
        <f>IF($C195&lt;=Entradas!$E$56,"",E195-AVERAGE(E:E))</f>
        <v>-0.12932989866775557</v>
      </c>
      <c r="K195" s="78">
        <f>IF($C195&lt;=Entradas!$E$56,"",J195^2)</f>
        <v>1.6726222689411926E-2</v>
      </c>
      <c r="L195" s="78">
        <f>IF($C195&lt;=Entradas!$E$56,"",G195*J195)</f>
        <v>2.2896838641011445E-2</v>
      </c>
      <c r="M195" s="37"/>
    </row>
    <row r="196" spans="2:13" x14ac:dyDescent="0.3">
      <c r="B196" s="36"/>
      <c r="C196" s="74">
        <v>191</v>
      </c>
      <c r="D196" s="104">
        <f>IF($C196&lt;=Entradas!$E$56,"",Observaciones!H196)</f>
        <v>0.57644999119390095</v>
      </c>
      <c r="E196" s="104">
        <f>IF($C196&lt;=Entradas!$E$56,"",Cálculos!L197)</f>
        <v>0.62520445162329552</v>
      </c>
      <c r="F196" s="78">
        <f>IF($C196&lt;=Entradas!$E$56,"",D196-E196)</f>
        <v>-4.8754460429394575E-2</v>
      </c>
      <c r="G196" s="78">
        <f>IF($C196&lt;=Entradas!$E$56,"",D196-AVERAGE(D:D))</f>
        <v>-0.18105164196852475</v>
      </c>
      <c r="H196" s="78">
        <f>IF($C196&lt;=Entradas!$E$56,"",F196^2)</f>
        <v>2.3769974117614015E-3</v>
      </c>
      <c r="I196" s="78">
        <f>IF($C196&lt;=Entradas!$E$56,"",G196^2)</f>
        <v>3.2779697059498868E-2</v>
      </c>
      <c r="J196" s="78">
        <f>IF($C196&lt;=Entradas!$E$56,"",E196-AVERAGE(E:E))</f>
        <v>-0.13367853952698305</v>
      </c>
      <c r="K196" s="78">
        <f>IF($C196&lt;=Entradas!$E$56,"",J196^2)</f>
        <v>1.7869951930067171E-2</v>
      </c>
      <c r="L196" s="78">
        <f>IF($C196&lt;=Entradas!$E$56,"",G196*J196)</f>
        <v>2.4202719077314618E-2</v>
      </c>
      <c r="M196" s="37"/>
    </row>
    <row r="197" spans="2:13" x14ac:dyDescent="0.3">
      <c r="B197" s="36"/>
      <c r="C197" s="74">
        <v>192</v>
      </c>
      <c r="D197" s="104">
        <f>IF($C197&lt;=Entradas!$E$56,"",Observaciones!H197)</f>
        <v>0.57418610014545657</v>
      </c>
      <c r="E197" s="104">
        <f>IF($C197&lt;=Entradas!$E$56,"",Cálculos!L198)</f>
        <v>0.62226257857153477</v>
      </c>
      <c r="F197" s="78">
        <f>IF($C197&lt;=Entradas!$E$56,"",D197-E197)</f>
        <v>-4.8076478426078206E-2</v>
      </c>
      <c r="G197" s="78">
        <f>IF($C197&lt;=Entradas!$E$56,"",D197-AVERAGE(D:D))</f>
        <v>-0.18331553301696912</v>
      </c>
      <c r="H197" s="78">
        <f>IF($C197&lt;=Entradas!$E$56,"",F197^2)</f>
        <v>2.311347777853163E-3</v>
      </c>
      <c r="I197" s="78">
        <f>IF($C197&lt;=Entradas!$E$56,"",G197^2)</f>
        <v>3.3604584645295497E-2</v>
      </c>
      <c r="J197" s="78">
        <f>IF($C197&lt;=Entradas!$E$56,"",E197-AVERAGE(E:E))</f>
        <v>-0.1366204125787438</v>
      </c>
      <c r="K197" s="78">
        <f>IF($C197&lt;=Entradas!$E$56,"",J197^2)</f>
        <v>1.8665137133186176E-2</v>
      </c>
      <c r="L197" s="78">
        <f>IF($C197&lt;=Entradas!$E$56,"",G197*J197)</f>
        <v>2.5044643752870653E-2</v>
      </c>
      <c r="M197" s="37"/>
    </row>
    <row r="198" spans="2:13" x14ac:dyDescent="0.3">
      <c r="B198" s="36"/>
      <c r="C198" s="74">
        <v>193</v>
      </c>
      <c r="D198" s="104">
        <f>IF($C198&lt;=Entradas!$E$56,"",Observaciones!H198)</f>
        <v>0.56882790837269048</v>
      </c>
      <c r="E198" s="104">
        <f>IF($C198&lt;=Entradas!$E$56,"",Cálculos!L199)</f>
        <v>0.6168534692532458</v>
      </c>
      <c r="F198" s="78">
        <f>IF($C198&lt;=Entradas!$E$56,"",D198-E198)</f>
        <v>-4.8025560880555318E-2</v>
      </c>
      <c r="G198" s="78">
        <f>IF($C198&lt;=Entradas!$E$56,"",D198-AVERAGE(D:D))</f>
        <v>-0.18867372478973521</v>
      </c>
      <c r="H198" s="78">
        <f>IF($C198&lt;=Entradas!$E$56,"",F198^2)</f>
        <v>2.3064544978919255E-3</v>
      </c>
      <c r="I198" s="78">
        <f>IF($C198&lt;=Entradas!$E$56,"",G198^2)</f>
        <v>3.5597774426032743E-2</v>
      </c>
      <c r="J198" s="78">
        <f>IF($C198&lt;=Entradas!$E$56,"",E198-AVERAGE(E:E))</f>
        <v>-0.14202952189703277</v>
      </c>
      <c r="K198" s="78">
        <f>IF($C198&lt;=Entradas!$E$56,"",J198^2)</f>
        <v>2.0172385090299713E-2</v>
      </c>
      <c r="L198" s="78">
        <f>IF($C198&lt;=Entradas!$E$56,"",G198*J198)</f>
        <v>2.6797238926418433E-2</v>
      </c>
      <c r="M198" s="37"/>
    </row>
    <row r="199" spans="2:13" x14ac:dyDescent="0.3">
      <c r="B199" s="36"/>
      <c r="C199" s="74">
        <v>194</v>
      </c>
      <c r="D199" s="104">
        <f>IF($C199&lt;=Entradas!$E$56,"",Observaciones!H199)</f>
        <v>0.56464424097076871</v>
      </c>
      <c r="E199" s="104">
        <f>IF($C199&lt;=Entradas!$E$56,"",Cálculos!L200)</f>
        <v>0.61238567864965299</v>
      </c>
      <c r="F199" s="78">
        <f>IF($C199&lt;=Entradas!$E$56,"",D199-E199)</f>
        <v>-4.774143767888428E-2</v>
      </c>
      <c r="G199" s="78">
        <f>IF($C199&lt;=Entradas!$E$56,"",D199-AVERAGE(D:D))</f>
        <v>-0.19285739219165698</v>
      </c>
      <c r="H199" s="78">
        <f>IF($C199&lt;=Entradas!$E$56,"",F199^2)</f>
        <v>2.2792448716467918E-3</v>
      </c>
      <c r="I199" s="78">
        <f>IF($C199&lt;=Entradas!$E$56,"",G199^2)</f>
        <v>3.7193973722966595E-2</v>
      </c>
      <c r="J199" s="78">
        <f>IF($C199&lt;=Entradas!$E$56,"",E199-AVERAGE(E:E))</f>
        <v>-0.14649731250062559</v>
      </c>
      <c r="K199" s="78">
        <f>IF($C199&lt;=Entradas!$E$56,"",J199^2)</f>
        <v>2.1461462569905949E-2</v>
      </c>
      <c r="L199" s="78">
        <f>IF($C199&lt;=Entradas!$E$56,"",G199*J199)</f>
        <v>2.8253089651956883E-2</v>
      </c>
      <c r="M199" s="37"/>
    </row>
    <row r="200" spans="2:13" x14ac:dyDescent="0.3">
      <c r="B200" s="36"/>
      <c r="C200" s="74">
        <v>195</v>
      </c>
      <c r="D200" s="104">
        <f>IF($C200&lt;=Entradas!$E$56,"",Observaciones!H200)</f>
        <v>0.56496489011087381</v>
      </c>
      <c r="E200" s="104">
        <f>IF($C200&lt;=Entradas!$E$56,"",Cálculos!L201)</f>
        <v>0.61004451673515914</v>
      </c>
      <c r="F200" s="78">
        <f>IF($C200&lt;=Entradas!$E$56,"",D200-E200)</f>
        <v>-4.5079626624285329E-2</v>
      </c>
      <c r="G200" s="78">
        <f>IF($C200&lt;=Entradas!$E$56,"",D200-AVERAGE(D:D))</f>
        <v>-0.19253674305155188</v>
      </c>
      <c r="H200" s="78">
        <f>IF($C200&lt;=Entradas!$E$56,"",F200^2)</f>
        <v>2.0321727365849749E-3</v>
      </c>
      <c r="I200" s="78">
        <f>IF($C200&lt;=Entradas!$E$56,"",G200^2)</f>
        <v>3.7070397424899315E-2</v>
      </c>
      <c r="J200" s="78">
        <f>IF($C200&lt;=Entradas!$E$56,"",E200-AVERAGE(E:E))</f>
        <v>-0.14883847441511944</v>
      </c>
      <c r="K200" s="78">
        <f>IF($C200&lt;=Entradas!$E$56,"",J200^2)</f>
        <v>2.2152891466220164E-2</v>
      </c>
      <c r="L200" s="78">
        <f>IF($C200&lt;=Entradas!$E$56,"",G200*J200)</f>
        <v>2.865687510464883E-2</v>
      </c>
      <c r="M200" s="37"/>
    </row>
    <row r="201" spans="2:13" x14ac:dyDescent="0.3">
      <c r="B201" s="36"/>
      <c r="C201" s="74">
        <v>196</v>
      </c>
      <c r="D201" s="104">
        <f>IF($C201&lt;=Entradas!$E$56,"",Observaciones!H201)</f>
        <v>0.55759608621476153</v>
      </c>
      <c r="E201" s="104">
        <f>IF($C201&lt;=Entradas!$E$56,"",Cálculos!L202)</f>
        <v>0.60426829776917157</v>
      </c>
      <c r="F201" s="78">
        <f>IF($C201&lt;=Entradas!$E$56,"",D201-E201)</f>
        <v>-4.6672211554410037E-2</v>
      </c>
      <c r="G201" s="78">
        <f>IF($C201&lt;=Entradas!$E$56,"",D201-AVERAGE(D:D))</f>
        <v>-0.19990554694766416</v>
      </c>
      <c r="H201" s="78">
        <f>IF($C201&lt;=Entradas!$E$56,"",F201^2)</f>
        <v>2.1782953313796058E-3</v>
      </c>
      <c r="I201" s="78">
        <f>IF($C201&lt;=Entradas!$E$56,"",G201^2)</f>
        <v>3.9962227700444761E-2</v>
      </c>
      <c r="J201" s="78">
        <f>IF($C201&lt;=Entradas!$E$56,"",E201-AVERAGE(E:E))</f>
        <v>-0.154614693381107</v>
      </c>
      <c r="K201" s="78">
        <f>IF($C201&lt;=Entradas!$E$56,"",J201^2)</f>
        <v>2.3905703409333734E-2</v>
      </c>
      <c r="L201" s="78">
        <f>IF($C201&lt;=Entradas!$E$56,"",G201*J201)</f>
        <v>3.0908334846495585E-2</v>
      </c>
      <c r="M201" s="37"/>
    </row>
    <row r="202" spans="2:13" x14ac:dyDescent="0.3">
      <c r="B202" s="36"/>
      <c r="C202" s="74">
        <v>197</v>
      </c>
      <c r="D202" s="104">
        <f>IF($C202&lt;=Entradas!$E$56,"",Observaciones!H202)</f>
        <v>0.55311077650516671</v>
      </c>
      <c r="E202" s="104">
        <f>IF($C202&lt;=Entradas!$E$56,"",Cálculos!L203)</f>
        <v>0.59980335411796504</v>
      </c>
      <c r="F202" s="78">
        <f>IF($C202&lt;=Entradas!$E$56,"",D202-E202)</f>
        <v>-4.6692577612798325E-2</v>
      </c>
      <c r="G202" s="78">
        <f>IF($C202&lt;=Entradas!$E$56,"",D202-AVERAGE(D:D))</f>
        <v>-0.20439085665725898</v>
      </c>
      <c r="H202" s="78">
        <f>IF($C202&lt;=Entradas!$E$56,"",F202^2)</f>
        <v>2.1801968041271955E-3</v>
      </c>
      <c r="I202" s="78">
        <f>IF($C202&lt;=Entradas!$E$56,"",G202^2)</f>
        <v>4.1775622285088188E-2</v>
      </c>
      <c r="J202" s="78">
        <f>IF($C202&lt;=Entradas!$E$56,"",E202-AVERAGE(E:E))</f>
        <v>-0.15907963703231354</v>
      </c>
      <c r="K202" s="78">
        <f>IF($C202&lt;=Entradas!$E$56,"",J202^2)</f>
        <v>2.530633091833262E-2</v>
      </c>
      <c r="L202" s="78">
        <f>IF($C202&lt;=Entradas!$E$56,"",G202*J202)</f>
        <v>3.2514423289760383E-2</v>
      </c>
      <c r="M202" s="37"/>
    </row>
    <row r="203" spans="2:13" x14ac:dyDescent="0.3">
      <c r="B203" s="36"/>
      <c r="C203" s="74">
        <v>198</v>
      </c>
      <c r="D203" s="104">
        <f>IF($C203&lt;=Entradas!$E$56,"",Observaciones!H203)</f>
        <v>0.54917430564896408</v>
      </c>
      <c r="E203" s="104">
        <f>IF($C203&lt;=Entradas!$E$56,"",Cálculos!L204)</f>
        <v>0.59560602388672412</v>
      </c>
      <c r="F203" s="78">
        <f>IF($C203&lt;=Entradas!$E$56,"",D203-E203)</f>
        <v>-4.6431718237760045E-2</v>
      </c>
      <c r="G203" s="78">
        <f>IF($C203&lt;=Entradas!$E$56,"",D203-AVERAGE(D:D))</f>
        <v>-0.20832732751346161</v>
      </c>
      <c r="H203" s="78">
        <f>IF($C203&lt;=Entradas!$E$56,"",F203^2)</f>
        <v>2.1559044585107386E-3</v>
      </c>
      <c r="I203" s="78">
        <f>IF($C203&lt;=Entradas!$E$56,"",G203^2)</f>
        <v>4.3400275388901101E-2</v>
      </c>
      <c r="J203" s="78">
        <f>IF($C203&lt;=Entradas!$E$56,"",E203-AVERAGE(E:E))</f>
        <v>-0.16327696726355445</v>
      </c>
      <c r="K203" s="78">
        <f>IF($C203&lt;=Entradas!$E$56,"",J203^2)</f>
        <v>2.6659368038783833E-2</v>
      </c>
      <c r="L203" s="78">
        <f>IF($C203&lt;=Entradas!$E$56,"",G203*J203)</f>
        <v>3.4015054234519261E-2</v>
      </c>
      <c r="M203" s="37"/>
    </row>
    <row r="204" spans="2:13" x14ac:dyDescent="0.3">
      <c r="B204" s="36"/>
      <c r="C204" s="74">
        <v>199</v>
      </c>
      <c r="D204" s="104">
        <f>IF($C204&lt;=Entradas!$E$56,"",Observaciones!H204)</f>
        <v>0.54535970082871099</v>
      </c>
      <c r="E204" s="104">
        <f>IF($C204&lt;=Entradas!$E$56,"",Cálculos!L205)</f>
        <v>0.59148178138611562</v>
      </c>
      <c r="F204" s="78">
        <f>IF($C204&lt;=Entradas!$E$56,"",D204-E204)</f>
        <v>-4.6122080557404632E-2</v>
      </c>
      <c r="G204" s="78">
        <f>IF($C204&lt;=Entradas!$E$56,"",D204-AVERAGE(D:D))</f>
        <v>-0.2121419323337147</v>
      </c>
      <c r="H204" s="78">
        <f>IF($C204&lt;=Entradas!$E$56,"",F204^2)</f>
        <v>2.1272463149437223E-3</v>
      </c>
      <c r="I204" s="78">
        <f>IF($C204&lt;=Entradas!$E$56,"",G204^2)</f>
        <v>4.5004199454282384E-2</v>
      </c>
      <c r="J204" s="78">
        <f>IF($C204&lt;=Entradas!$E$56,"",E204-AVERAGE(E:E))</f>
        <v>-0.16740120976416295</v>
      </c>
      <c r="K204" s="78">
        <f>IF($C204&lt;=Entradas!$E$56,"",J204^2)</f>
        <v>2.8023165030505285E-2</v>
      </c>
      <c r="L204" s="78">
        <f>IF($C204&lt;=Entradas!$E$56,"",G204*J204)</f>
        <v>3.5512816114371036E-2</v>
      </c>
      <c r="M204" s="37"/>
    </row>
    <row r="205" spans="2:13" x14ac:dyDescent="0.3">
      <c r="B205" s="36"/>
      <c r="C205" s="74">
        <v>200</v>
      </c>
      <c r="D205" s="104">
        <f>IF($C205&lt;=Entradas!$E$56,"",Observaciones!H205)</f>
        <v>0.8797481014226215</v>
      </c>
      <c r="E205" s="104">
        <f>IF($C205&lt;=Entradas!$E$56,"",Cálculos!L206)</f>
        <v>0.80396129298522367</v>
      </c>
      <c r="F205" s="78">
        <f>IF($C205&lt;=Entradas!$E$56,"",D205-E205)</f>
        <v>7.5786808437397823E-2</v>
      </c>
      <c r="G205" s="78">
        <f>IF($C205&lt;=Entradas!$E$56,"",D205-AVERAGE(D:D))</f>
        <v>0.12224646826019581</v>
      </c>
      <c r="H205" s="78">
        <f>IF($C205&lt;=Entradas!$E$56,"",F205^2)</f>
        <v>5.7436403331268338E-3</v>
      </c>
      <c r="I205" s="78">
        <f>IF($C205&lt;=Entradas!$E$56,"",G205^2)</f>
        <v>1.494419900209106E-2</v>
      </c>
      <c r="J205" s="78">
        <f>IF($C205&lt;=Entradas!$E$56,"",E205-AVERAGE(E:E))</f>
        <v>4.50783018349451E-2</v>
      </c>
      <c r="K205" s="78">
        <f>IF($C205&lt;=Entradas!$E$56,"",J205^2)</f>
        <v>2.0320532963224148E-3</v>
      </c>
      <c r="L205" s="78">
        <f>IF($C205&lt;=Entradas!$E$56,"",G205*J205)</f>
        <v>5.5106631944891425E-3</v>
      </c>
      <c r="M205" s="37"/>
    </row>
    <row r="206" spans="2:13" x14ac:dyDescent="0.3">
      <c r="B206" s="36"/>
      <c r="C206" s="74">
        <v>201</v>
      </c>
      <c r="D206" s="104">
        <f>IF($C206&lt;=Entradas!$E$56,"",Observaciones!H206)</f>
        <v>0.6662528597458256</v>
      </c>
      <c r="E206" s="104">
        <f>IF($C206&lt;=Entradas!$E$56,"",Cálculos!L207)</f>
        <v>0.68418011651506672</v>
      </c>
      <c r="F206" s="78">
        <f>IF($C206&lt;=Entradas!$E$56,"",D206-E206)</f>
        <v>-1.7927256769241118E-2</v>
      </c>
      <c r="G206" s="78">
        <f>IF($C206&lt;=Entradas!$E$56,"",D206-AVERAGE(D:D))</f>
        <v>-9.1248773416600093E-2</v>
      </c>
      <c r="H206" s="78">
        <f>IF($C206&lt;=Entradas!$E$56,"",F206^2)</f>
        <v>3.213865352703015E-4</v>
      </c>
      <c r="I206" s="78">
        <f>IF($C206&lt;=Entradas!$E$56,"",G206^2)</f>
        <v>8.326338650034024E-3</v>
      </c>
      <c r="J206" s="78">
        <f>IF($C206&lt;=Entradas!$E$56,"",E206-AVERAGE(E:E))</f>
        <v>-7.4702874635211858E-2</v>
      </c>
      <c r="K206" s="78">
        <f>IF($C206&lt;=Entradas!$E$56,"",J206^2)</f>
        <v>5.5805194787641793E-3</v>
      </c>
      <c r="L206" s="78">
        <f>IF($C206&lt;=Entradas!$E$56,"",G206*J206)</f>
        <v>6.8165456811571292E-3</v>
      </c>
      <c r="M206" s="37"/>
    </row>
    <row r="207" spans="2:13" x14ac:dyDescent="0.3">
      <c r="B207" s="36"/>
      <c r="C207" s="74">
        <v>202</v>
      </c>
      <c r="D207" s="104">
        <f>IF($C207&lt;=Entradas!$E$56,"",Observaciones!H207)</f>
        <v>1.5765678166288839</v>
      </c>
      <c r="E207" s="104">
        <f>IF($C207&lt;=Entradas!$E$56,"",Cálculos!L208)</f>
        <v>1.3179038953944029</v>
      </c>
      <c r="F207" s="78">
        <f>IF($C207&lt;=Entradas!$E$56,"",D207-E207)</f>
        <v>0.25866392123448101</v>
      </c>
      <c r="G207" s="78">
        <f>IF($C207&lt;=Entradas!$E$56,"",D207-AVERAGE(D:D))</f>
        <v>0.81906618346645821</v>
      </c>
      <c r="H207" s="78">
        <f>IF($C207&lt;=Entradas!$E$56,"",F207^2)</f>
        <v>6.690702414839779E-2</v>
      </c>
      <c r="I207" s="78">
        <f>IF($C207&lt;=Entradas!$E$56,"",G207^2)</f>
        <v>0.67086941289830981</v>
      </c>
      <c r="J207" s="78">
        <f>IF($C207&lt;=Entradas!$E$56,"",E207-AVERAGE(E:E))</f>
        <v>0.55902090424412432</v>
      </c>
      <c r="K207" s="78">
        <f>IF($C207&lt;=Entradas!$E$56,"",J207^2)</f>
        <v>0.31250437138191839</v>
      </c>
      <c r="L207" s="78">
        <f>IF($C207&lt;=Entradas!$E$56,"",G207*J207)</f>
        <v>0.45787511851720331</v>
      </c>
      <c r="M207" s="37"/>
    </row>
    <row r="208" spans="2:13" x14ac:dyDescent="0.3">
      <c r="B208" s="36"/>
      <c r="C208" s="74">
        <v>203</v>
      </c>
      <c r="D208" s="104">
        <f>IF($C208&lt;=Entradas!$E$56,"",Observaciones!H208)</f>
        <v>0.81212228347775328</v>
      </c>
      <c r="E208" s="104">
        <f>IF($C208&lt;=Entradas!$E$56,"",Cálculos!L209)</f>
        <v>0.78519300648809209</v>
      </c>
      <c r="F208" s="78">
        <f>IF($C208&lt;=Entradas!$E$56,"",D208-E208)</f>
        <v>2.6929276989661188E-2</v>
      </c>
      <c r="G208" s="78">
        <f>IF($C208&lt;=Entradas!$E$56,"",D208-AVERAGE(D:D))</f>
        <v>5.462065031532759E-2</v>
      </c>
      <c r="H208" s="78">
        <f>IF($C208&lt;=Entradas!$E$56,"",F208^2)</f>
        <v>7.2518595918589558E-4</v>
      </c>
      <c r="I208" s="78">
        <f>IF($C208&lt;=Entradas!$E$56,"",G208^2)</f>
        <v>2.983415440869296E-3</v>
      </c>
      <c r="J208" s="78">
        <f>IF($C208&lt;=Entradas!$E$56,"",E208-AVERAGE(E:E))</f>
        <v>2.6310015337813519E-2</v>
      </c>
      <c r="K208" s="78">
        <f>IF($C208&lt;=Entradas!$E$56,"",J208^2)</f>
        <v>6.9221690707598263E-4</v>
      </c>
      <c r="L208" s="78">
        <f>IF($C208&lt;=Entradas!$E$56,"",G208*J208)</f>
        <v>1.4370701475576177E-3</v>
      </c>
      <c r="M208" s="37"/>
    </row>
    <row r="209" spans="2:13" x14ac:dyDescent="0.3">
      <c r="B209" s="36"/>
      <c r="C209" s="74">
        <v>204</v>
      </c>
      <c r="D209" s="104">
        <f>IF($C209&lt;=Entradas!$E$56,"",Observaciones!H209)</f>
        <v>0.80361915594304478</v>
      </c>
      <c r="E209" s="104">
        <f>IF($C209&lt;=Entradas!$E$56,"",Cálculos!L210)</f>
        <v>0.77843761432035008</v>
      </c>
      <c r="F209" s="78">
        <f>IF($C209&lt;=Entradas!$E$56,"",D209-E209)</f>
        <v>2.5181541622694703E-2</v>
      </c>
      <c r="G209" s="78">
        <f>IF($C209&lt;=Entradas!$E$56,"",D209-AVERAGE(D:D))</f>
        <v>4.6117522780619091E-2</v>
      </c>
      <c r="H209" s="78">
        <f>IF($C209&lt;=Entradas!$E$56,"",F209^2)</f>
        <v>6.3411003849550573E-4</v>
      </c>
      <c r="I209" s="78">
        <f>IF($C209&lt;=Entradas!$E$56,"",G209^2)</f>
        <v>2.1268259074209207E-3</v>
      </c>
      <c r="J209" s="78">
        <f>IF($C209&lt;=Entradas!$E$56,"",E209-AVERAGE(E:E))</f>
        <v>1.9554623170071506E-2</v>
      </c>
      <c r="K209" s="78">
        <f>IF($C209&lt;=Entradas!$E$56,"",J209^2)</f>
        <v>3.8238328732349738E-4</v>
      </c>
      <c r="L209" s="78">
        <f>IF($C209&lt;=Entradas!$E$56,"",G209*J209)</f>
        <v>9.0181077951219455E-4</v>
      </c>
      <c r="M209" s="37"/>
    </row>
    <row r="210" spans="2:13" x14ac:dyDescent="0.3">
      <c r="B210" s="36"/>
      <c r="C210" s="74">
        <v>205</v>
      </c>
      <c r="D210" s="104">
        <f>IF($C210&lt;=Entradas!$E$56,"",Observaciones!H210)</f>
        <v>0.78260876188070805</v>
      </c>
      <c r="E210" s="104">
        <f>IF($C210&lt;=Entradas!$E$56,"",Cálculos!L211)</f>
        <v>0.7610787025105924</v>
      </c>
      <c r="F210" s="78">
        <f>IF($C210&lt;=Entradas!$E$56,"",D210-E210)</f>
        <v>2.1530059370115651E-2</v>
      </c>
      <c r="G210" s="78">
        <f>IF($C210&lt;=Entradas!$E$56,"",D210-AVERAGE(D:D))</f>
        <v>2.5107128718282357E-2</v>
      </c>
      <c r="H210" s="78">
        <f>IF($C210&lt;=Entradas!$E$56,"",F210^2)</f>
        <v>4.6354345648070471E-4</v>
      </c>
      <c r="I210" s="78">
        <f>IF($C210&lt;=Entradas!$E$56,"",G210^2)</f>
        <v>6.3036791247639864E-4</v>
      </c>
      <c r="J210" s="78">
        <f>IF($C210&lt;=Entradas!$E$56,"",E210-AVERAGE(E:E))</f>
        <v>2.1957113603138234E-3</v>
      </c>
      <c r="K210" s="78">
        <f>IF($C210&lt;=Entradas!$E$56,"",J210^2)</f>
        <v>4.8211483778111805E-6</v>
      </c>
      <c r="L210" s="78">
        <f>IF($C210&lt;=Entradas!$E$56,"",G210*J210)</f>
        <v>5.5128007751594015E-5</v>
      </c>
      <c r="M210" s="37"/>
    </row>
    <row r="211" spans="2:13" x14ac:dyDescent="0.3">
      <c r="B211" s="36"/>
      <c r="C211" s="74">
        <v>206</v>
      </c>
      <c r="D211" s="104">
        <f>IF($C211&lt;=Entradas!$E$56,"",Observaciones!H211)</f>
        <v>0.76231309399647762</v>
      </c>
      <c r="E211" s="104">
        <f>IF($C211&lt;=Entradas!$E$56,"",Cálculos!L212)</f>
        <v>0.7438174720327243</v>
      </c>
      <c r="F211" s="78">
        <f>IF($C211&lt;=Entradas!$E$56,"",D211-E211)</f>
        <v>1.8495621963753317E-2</v>
      </c>
      <c r="G211" s="78">
        <f>IF($C211&lt;=Entradas!$E$56,"",D211-AVERAGE(D:D))</f>
        <v>4.8114608340519283E-3</v>
      </c>
      <c r="H211" s="78">
        <f>IF($C211&lt;=Entradas!$E$56,"",F211^2)</f>
        <v>3.4208803182607411E-4</v>
      </c>
      <c r="I211" s="78">
        <f>IF($C211&lt;=Entradas!$E$56,"",G211^2)</f>
        <v>2.3150155357615678E-5</v>
      </c>
      <c r="J211" s="78">
        <f>IF($C211&lt;=Entradas!$E$56,"",E211-AVERAGE(E:E))</f>
        <v>-1.5065519117554271E-2</v>
      </c>
      <c r="K211" s="78">
        <f>IF($C211&lt;=Entradas!$E$56,"",J211^2)</f>
        <v>2.2696986628139323E-4</v>
      </c>
      <c r="L211" s="78">
        <f>IF($C211&lt;=Entradas!$E$56,"",G211*J211)</f>
        <v>-7.2487155178772947E-5</v>
      </c>
      <c r="M211" s="37"/>
    </row>
    <row r="212" spans="2:13" x14ac:dyDescent="0.3">
      <c r="B212" s="36"/>
      <c r="C212" s="74">
        <v>207</v>
      </c>
      <c r="D212" s="104">
        <f>IF($C212&lt;=Entradas!$E$56,"",Observaciones!H212)</f>
        <v>0.74294904615979096</v>
      </c>
      <c r="E212" s="104">
        <f>IF($C212&lt;=Entradas!$E$56,"",Cálculos!L213)</f>
        <v>0.72691860281214271</v>
      </c>
      <c r="F212" s="78">
        <f>IF($C212&lt;=Entradas!$E$56,"",D212-E212)</f>
        <v>1.6030443347648249E-2</v>
      </c>
      <c r="G212" s="78">
        <f>IF($C212&lt;=Entradas!$E$56,"",D212-AVERAGE(D:D))</f>
        <v>-1.4552587002634731E-2</v>
      </c>
      <c r="H212" s="78">
        <f>IF($C212&lt;=Entradas!$E$56,"",F212^2)</f>
        <v>2.5697511392216001E-4</v>
      </c>
      <c r="I212" s="78">
        <f>IF($C212&lt;=Entradas!$E$56,"",G212^2)</f>
        <v>2.1177778846925331E-4</v>
      </c>
      <c r="J212" s="78">
        <f>IF($C212&lt;=Entradas!$E$56,"",E212-AVERAGE(E:E))</f>
        <v>-3.1964388338135863E-2</v>
      </c>
      <c r="K212" s="78">
        <f>IF($C212&lt;=Entradas!$E$56,"",J212^2)</f>
        <v>1.0217221218311559E-3</v>
      </c>
      <c r="L212" s="78">
        <f>IF($C212&lt;=Entradas!$E$56,"",G212*J212)</f>
        <v>4.6516454227672516E-4</v>
      </c>
      <c r="M212" s="37"/>
    </row>
    <row r="213" spans="2:13" x14ac:dyDescent="0.3">
      <c r="B213" s="36"/>
      <c r="C213" s="74">
        <v>208</v>
      </c>
      <c r="D213" s="104">
        <f>IF($C213&lt;=Entradas!$E$56,"",Observaciones!H213)</f>
        <v>0.72445499383914569</v>
      </c>
      <c r="E213" s="104">
        <f>IF($C213&lt;=Entradas!$E$56,"",Cálculos!L214)</f>
        <v>0.71040735873390248</v>
      </c>
      <c r="F213" s="78">
        <f>IF($C213&lt;=Entradas!$E$56,"",D213-E213)</f>
        <v>1.4047635105243206E-2</v>
      </c>
      <c r="G213" s="78">
        <f>IF($C213&lt;=Entradas!$E$56,"",D213-AVERAGE(D:D))</f>
        <v>-3.3046639323280003E-2</v>
      </c>
      <c r="H213" s="78">
        <f>IF($C213&lt;=Entradas!$E$56,"",F213^2)</f>
        <v>1.9733605205006131E-4</v>
      </c>
      <c r="I213" s="78">
        <f>IF($C213&lt;=Entradas!$E$56,"",G213^2)</f>
        <v>1.0920803705629562E-3</v>
      </c>
      <c r="J213" s="78">
        <f>IF($C213&lt;=Entradas!$E$56,"",E213-AVERAGE(E:E))</f>
        <v>-4.8475632416376091E-2</v>
      </c>
      <c r="K213" s="78">
        <f>IF($C213&lt;=Entradas!$E$56,"",J213^2)</f>
        <v>2.3498869381676124E-3</v>
      </c>
      <c r="L213" s="78">
        <f>IF($C213&lt;=Entradas!$E$56,"",G213*J213)</f>
        <v>1.601956740431881E-3</v>
      </c>
      <c r="M213" s="37"/>
    </row>
    <row r="214" spans="2:13" x14ac:dyDescent="0.3">
      <c r="B214" s="36"/>
      <c r="C214" s="74">
        <v>209</v>
      </c>
      <c r="D214" s="104">
        <f>IF($C214&lt;=Entradas!$E$56,"",Observaciones!H214)</f>
        <v>0.70669005111508187</v>
      </c>
      <c r="E214" s="104">
        <f>IF($C214&lt;=Entradas!$E$56,"",Cálculos!L215)</f>
        <v>0.69421964648230461</v>
      </c>
      <c r="F214" s="78">
        <f>IF($C214&lt;=Entradas!$E$56,"",D214-E214)</f>
        <v>1.2470404632777266E-2</v>
      </c>
      <c r="G214" s="78">
        <f>IF($C214&lt;=Entradas!$E$56,"",D214-AVERAGE(D:D))</f>
        <v>-5.0811582047343817E-2</v>
      </c>
      <c r="H214" s="78">
        <f>IF($C214&lt;=Entradas!$E$56,"",F214^2)</f>
        <v>1.5551099170519269E-4</v>
      </c>
      <c r="I214" s="78">
        <f>IF($C214&lt;=Entradas!$E$56,"",G214^2)</f>
        <v>2.5818168701539526E-3</v>
      </c>
      <c r="J214" s="78">
        <f>IF($C214&lt;=Entradas!$E$56,"",E214-AVERAGE(E:E))</f>
        <v>-6.4663344667973965E-2</v>
      </c>
      <c r="K214" s="78">
        <f>IF($C214&lt;=Entradas!$E$56,"",J214^2)</f>
        <v>4.1813481436491972E-3</v>
      </c>
      <c r="L214" s="78">
        <f>IF($C214&lt;=Entradas!$E$56,"",G214*J214)</f>
        <v>3.2856468430524314E-3</v>
      </c>
      <c r="M214" s="37"/>
    </row>
    <row r="215" spans="2:13" x14ac:dyDescent="0.3">
      <c r="B215" s="36"/>
      <c r="C215" s="74">
        <v>210</v>
      </c>
      <c r="D215" s="104">
        <f>IF($C215&lt;=Entradas!$E$56,"",Observaciones!H215)</f>
        <v>0.68926167715170694</v>
      </c>
      <c r="E215" s="104">
        <f>IF($C215&lt;=Entradas!$E$56,"",Cálculos!L216)</f>
        <v>0.67802214568370522</v>
      </c>
      <c r="F215" s="78">
        <f>IF($C215&lt;=Entradas!$E$56,"",D215-E215)</f>
        <v>1.1239531468001718E-2</v>
      </c>
      <c r="G215" s="78">
        <f>IF($C215&lt;=Entradas!$E$56,"",D215-AVERAGE(D:D))</f>
        <v>-6.823995601071875E-2</v>
      </c>
      <c r="H215" s="78">
        <f>IF($C215&lt;=Entradas!$E$56,"",F215^2)</f>
        <v>1.2632706762020086E-4</v>
      </c>
      <c r="I215" s="78">
        <f>IF($C215&lt;=Entradas!$E$56,"",G215^2)</f>
        <v>4.6566915963448304E-3</v>
      </c>
      <c r="J215" s="78">
        <f>IF($C215&lt;=Entradas!$E$56,"",E215-AVERAGE(E:E))</f>
        <v>-8.086084546657335E-2</v>
      </c>
      <c r="K215" s="78">
        <f>IF($C215&lt;=Entradas!$E$56,"",J215^2)</f>
        <v>6.5384763295690557E-3</v>
      </c>
      <c r="L215" s="78">
        <f>IF($C215&lt;=Entradas!$E$56,"",G215*J215)</f>
        <v>5.5179405376284919E-3</v>
      </c>
      <c r="M215" s="37"/>
    </row>
    <row r="216" spans="2:13" x14ac:dyDescent="0.3">
      <c r="B216" s="36"/>
      <c r="C216" s="74">
        <v>211</v>
      </c>
      <c r="D216" s="104">
        <f>IF($C216&lt;=Entradas!$E$56,"",Observaciones!H216)</f>
        <v>0.67252764389712771</v>
      </c>
      <c r="E216" s="104">
        <f>IF($C216&lt;=Entradas!$E$56,"",Cálculos!L217)</f>
        <v>0.66220461531508445</v>
      </c>
      <c r="F216" s="78">
        <f>IF($C216&lt;=Entradas!$E$56,"",D216-E216)</f>
        <v>1.0323028582043259E-2</v>
      </c>
      <c r="G216" s="78">
        <f>IF($C216&lt;=Entradas!$E$56,"",D216-AVERAGE(D:D))</f>
        <v>-8.4973989265297978E-2</v>
      </c>
      <c r="H216" s="78">
        <f>IF($C216&lt;=Entradas!$E$56,"",F216^2)</f>
        <v>1.0656491910568206E-4</v>
      </c>
      <c r="I216" s="78">
        <f>IF($C216&lt;=Entradas!$E$56,"",G216^2)</f>
        <v>7.220578851658976E-3</v>
      </c>
      <c r="J216" s="78">
        <f>IF($C216&lt;=Entradas!$E$56,"",E216-AVERAGE(E:E))</f>
        <v>-9.6678375835194119E-2</v>
      </c>
      <c r="K216" s="78">
        <f>IF($C216&lt;=Entradas!$E$56,"",J216^2)</f>
        <v>9.3467083541310461E-3</v>
      </c>
      <c r="L216" s="78">
        <f>IF($C216&lt;=Entradas!$E$56,"",G216*J216)</f>
        <v>8.2151472704062277E-3</v>
      </c>
      <c r="M216" s="37"/>
    </row>
    <row r="217" spans="2:13" x14ac:dyDescent="0.3">
      <c r="B217" s="36"/>
      <c r="C217" s="74">
        <v>212</v>
      </c>
      <c r="D217" s="104">
        <f>IF($C217&lt;=Entradas!$E$56,"",Observaciones!H217)</f>
        <v>0.65591300218457627</v>
      </c>
      <c r="E217" s="104">
        <f>IF($C217&lt;=Entradas!$E$56,"",Cálculos!L218)</f>
        <v>0.64621755364757527</v>
      </c>
      <c r="F217" s="78">
        <f>IF($C217&lt;=Entradas!$E$56,"",D217-E217)</f>
        <v>9.6954485370009946E-3</v>
      </c>
      <c r="G217" s="78">
        <f>IF($C217&lt;=Entradas!$E$56,"",D217-AVERAGE(D:D))</f>
        <v>-0.10158863097784943</v>
      </c>
      <c r="H217" s="78">
        <f>IF($C217&lt;=Entradas!$E$56,"",F217^2)</f>
        <v>9.400172233363473E-5</v>
      </c>
      <c r="I217" s="78">
        <f>IF($C217&lt;=Entradas!$E$56,"",G217^2)</f>
        <v>1.0320249943953669E-2</v>
      </c>
      <c r="J217" s="78">
        <f>IF($C217&lt;=Entradas!$E$56,"",E217-AVERAGE(E:E))</f>
        <v>-0.1126654375027033</v>
      </c>
      <c r="K217" s="78">
        <f>IF($C217&lt;=Entradas!$E$56,"",J217^2)</f>
        <v>1.2693500807675544E-2</v>
      </c>
      <c r="L217" s="78">
        <f>IF($C217&lt;=Entradas!$E$56,"",G217*J217)</f>
        <v>1.1445527554420083E-2</v>
      </c>
      <c r="M217" s="37"/>
    </row>
    <row r="218" spans="2:13" x14ac:dyDescent="0.3">
      <c r="B218" s="36"/>
      <c r="C218" s="74">
        <v>213</v>
      </c>
      <c r="D218" s="104">
        <f>IF($C218&lt;=Entradas!$E$56,"",Observaciones!H218)</f>
        <v>0.63966558276198071</v>
      </c>
      <c r="E218" s="104">
        <f>IF($C218&lt;=Entradas!$E$56,"",Cálculos!L219)</f>
        <v>0.63033369425580954</v>
      </c>
      <c r="F218" s="78">
        <f>IF($C218&lt;=Entradas!$E$56,"",D218-E218)</f>
        <v>9.3318885061711709E-3</v>
      </c>
      <c r="G218" s="78">
        <f>IF($C218&lt;=Entradas!$E$56,"",D218-AVERAGE(D:D))</f>
        <v>-0.11783605040044498</v>
      </c>
      <c r="H218" s="78">
        <f>IF($C218&lt;=Entradas!$E$56,"",F218^2)</f>
        <v>8.7084143091609615E-5</v>
      </c>
      <c r="I218" s="78">
        <f>IF($C218&lt;=Entradas!$E$56,"",G218^2)</f>
        <v>1.388533477397621E-2</v>
      </c>
      <c r="J218" s="78">
        <f>IF($C218&lt;=Entradas!$E$56,"",E218-AVERAGE(E:E))</f>
        <v>-0.12854929689446903</v>
      </c>
      <c r="K218" s="78">
        <f>IF($C218&lt;=Entradas!$E$56,"",J218^2)</f>
        <v>1.6524921732062346E-2</v>
      </c>
      <c r="L218" s="78">
        <f>IF($C218&lt;=Entradas!$E$56,"",G218*J218)</f>
        <v>1.5147741427798419E-2</v>
      </c>
      <c r="M218" s="37"/>
    </row>
    <row r="219" spans="2:13" x14ac:dyDescent="0.3">
      <c r="B219" s="36"/>
      <c r="C219" s="74">
        <v>214</v>
      </c>
      <c r="D219" s="104">
        <f>IF($C219&lt;=Entradas!$E$56,"",Observaciones!H219)</f>
        <v>0.62327355404341278</v>
      </c>
      <c r="E219" s="104">
        <f>IF($C219&lt;=Entradas!$E$56,"",Cálculos!L220)</f>
        <v>0.61402376935208813</v>
      </c>
      <c r="F219" s="78">
        <f>IF($C219&lt;=Entradas!$E$56,"",D219-E219)</f>
        <v>9.2497846913246473E-3</v>
      </c>
      <c r="G219" s="78">
        <f>IF($C219&lt;=Entradas!$E$56,"",D219-AVERAGE(D:D))</f>
        <v>-0.13422807911901291</v>
      </c>
      <c r="H219" s="78">
        <f>IF($C219&lt;=Entradas!$E$56,"",F219^2)</f>
        <v>8.5558516835863803E-5</v>
      </c>
      <c r="I219" s="78">
        <f>IF($C219&lt;=Entradas!$E$56,"",G219^2)</f>
        <v>1.801717722397999E-2</v>
      </c>
      <c r="J219" s="78">
        <f>IF($C219&lt;=Entradas!$E$56,"",E219-AVERAGE(E:E))</f>
        <v>-0.14485922179819044</v>
      </c>
      <c r="K219" s="78">
        <f>IF($C219&lt;=Entradas!$E$56,"",J219^2)</f>
        <v>2.0984194139977333E-2</v>
      </c>
      <c r="L219" s="78">
        <f>IF($C219&lt;=Entradas!$E$56,"",G219*J219)</f>
        <v>1.9444175084646145E-2</v>
      </c>
      <c r="M219" s="37"/>
    </row>
    <row r="220" spans="2:13" x14ac:dyDescent="0.3">
      <c r="B220" s="36"/>
      <c r="C220" s="74">
        <v>215</v>
      </c>
      <c r="D220" s="104">
        <f>IF($C220&lt;=Entradas!$E$56,"",Observaciones!H220)</f>
        <v>0.60770231404707298</v>
      </c>
      <c r="E220" s="104">
        <f>IF($C220&lt;=Entradas!$E$56,"",Cálculos!L221)</f>
        <v>0.59834602405458492</v>
      </c>
      <c r="F220" s="78">
        <f>IF($C220&lt;=Entradas!$E$56,"",D220-E220)</f>
        <v>9.3562899924880538E-3</v>
      </c>
      <c r="G220" s="78">
        <f>IF($C220&lt;=Entradas!$E$56,"",D220-AVERAGE(D:D))</f>
        <v>-0.14979931911535271</v>
      </c>
      <c r="H220" s="78">
        <f>IF($C220&lt;=Entradas!$E$56,"",F220^2)</f>
        <v>8.7540162423532108E-5</v>
      </c>
      <c r="I220" s="78">
        <f>IF($C220&lt;=Entradas!$E$56,"",G220^2)</f>
        <v>2.2439836007423278E-2</v>
      </c>
      <c r="J220" s="78">
        <f>IF($C220&lt;=Entradas!$E$56,"",E220-AVERAGE(E:E))</f>
        <v>-0.16053696709569365</v>
      </c>
      <c r="K220" s="78">
        <f>IF($C220&lt;=Entradas!$E$56,"",J220^2)</f>
        <v>2.5772117804283824E-2</v>
      </c>
      <c r="L220" s="78">
        <f>IF($C220&lt;=Entradas!$E$56,"",G220*J220)</f>
        <v>2.4048328363778692E-2</v>
      </c>
      <c r="M220" s="37"/>
    </row>
    <row r="221" spans="2:13" x14ac:dyDescent="0.3">
      <c r="B221" s="36"/>
      <c r="C221" s="74">
        <v>216</v>
      </c>
      <c r="D221" s="104">
        <f>IF($C221&lt;=Entradas!$E$56,"",Observaciones!H221)</f>
        <v>0.59240185724675631</v>
      </c>
      <c r="E221" s="104">
        <f>IF($C221&lt;=Entradas!$E$56,"",Cálculos!L222)</f>
        <v>0.58273270058419924</v>
      </c>
      <c r="F221" s="78">
        <f>IF($C221&lt;=Entradas!$E$56,"",D221-E221)</f>
        <v>9.6691566625570768E-3</v>
      </c>
      <c r="G221" s="78">
        <f>IF($C221&lt;=Entradas!$E$56,"",D221-AVERAGE(D:D))</f>
        <v>-0.16509977591566938</v>
      </c>
      <c r="H221" s="78">
        <f>IF($C221&lt;=Entradas!$E$56,"",F221^2)</f>
        <v>9.3492590565071908E-5</v>
      </c>
      <c r="I221" s="78">
        <f>IF($C221&lt;=Entradas!$E$56,"",G221^2)</f>
        <v>2.7257936007404244E-2</v>
      </c>
      <c r="J221" s="78">
        <f>IF($C221&lt;=Entradas!$E$56,"",E221-AVERAGE(E:E))</f>
        <v>-0.17615029056607934</v>
      </c>
      <c r="K221" s="78">
        <f>IF($C221&lt;=Entradas!$E$56,"",J221^2)</f>
        <v>3.1028924866514179E-2</v>
      </c>
      <c r="L221" s="78">
        <f>IF($C221&lt;=Entradas!$E$56,"",G221*J221)</f>
        <v>2.9082373499939747E-2</v>
      </c>
      <c r="M221" s="37"/>
    </row>
    <row r="222" spans="2:13" x14ac:dyDescent="0.3">
      <c r="B222" s="36"/>
      <c r="C222" s="74">
        <v>217</v>
      </c>
      <c r="D222" s="104">
        <f>IF($C222&lt;=Entradas!$E$56,"",Observaciones!H222)</f>
        <v>0.58720389309434096</v>
      </c>
      <c r="E222" s="104">
        <f>IF($C222&lt;=Entradas!$E$56,"",Cálculos!L223)</f>
        <v>0.57841526096517237</v>
      </c>
      <c r="F222" s="78">
        <f>IF($C222&lt;=Entradas!$E$56,"",D222-E222)</f>
        <v>8.7886321291685832E-3</v>
      </c>
      <c r="G222" s="78">
        <f>IF($C222&lt;=Entradas!$E$56,"",D222-AVERAGE(D:D))</f>
        <v>-0.17029774006808474</v>
      </c>
      <c r="H222" s="78">
        <f>IF($C222&lt;=Entradas!$E$56,"",F222^2)</f>
        <v>7.7240054701854306E-5</v>
      </c>
      <c r="I222" s="78">
        <f>IF($C222&lt;=Entradas!$E$56,"",G222^2)</f>
        <v>2.9001320272296953E-2</v>
      </c>
      <c r="J222" s="78">
        <f>IF($C222&lt;=Entradas!$E$56,"",E222-AVERAGE(E:E))</f>
        <v>-0.1804677301851062</v>
      </c>
      <c r="K222" s="78">
        <f>IF($C222&lt;=Entradas!$E$56,"",J222^2)</f>
        <v>3.2568601638164295E-2</v>
      </c>
      <c r="L222" s="78">
        <f>IF($C222&lt;=Entradas!$E$56,"",G222*J222)</f>
        <v>3.0733246605740467E-2</v>
      </c>
      <c r="M222" s="37"/>
    </row>
    <row r="223" spans="2:13" x14ac:dyDescent="0.3">
      <c r="B223" s="36"/>
      <c r="C223" s="74">
        <v>218</v>
      </c>
      <c r="D223" s="104">
        <f>IF($C223&lt;=Entradas!$E$56,"",Observaciones!H223)</f>
        <v>0.58206083338682624</v>
      </c>
      <c r="E223" s="104">
        <f>IF($C223&lt;=Entradas!$E$56,"",Cálculos!L224)</f>
        <v>0.57413166703287144</v>
      </c>
      <c r="F223" s="78">
        <f>IF($C223&lt;=Entradas!$E$56,"",D223-E223)</f>
        <v>7.9291663539547974E-3</v>
      </c>
      <c r="G223" s="78">
        <f>IF($C223&lt;=Entradas!$E$56,"",D223-AVERAGE(D:D))</f>
        <v>-0.17544079977559945</v>
      </c>
      <c r="H223" s="78">
        <f>IF($C223&lt;=Entradas!$E$56,"",F223^2)</f>
        <v>6.2871679068688814E-5</v>
      </c>
      <c r="I223" s="78">
        <f>IF($C223&lt;=Entradas!$E$56,"",G223^2)</f>
        <v>3.0779474225901979E-2</v>
      </c>
      <c r="J223" s="78">
        <f>IF($C223&lt;=Entradas!$E$56,"",E223-AVERAGE(E:E))</f>
        <v>-0.18475132411740713</v>
      </c>
      <c r="K223" s="78">
        <f>IF($C223&lt;=Entradas!$E$56,"",J223^2)</f>
        <v>3.4133051763135226E-2</v>
      </c>
      <c r="L223" s="78">
        <f>IF($C223&lt;=Entradas!$E$56,"",G223*J223)</f>
        <v>3.2412920062758907E-2</v>
      </c>
      <c r="M223" s="37"/>
    </row>
    <row r="224" spans="2:13" x14ac:dyDescent="0.3">
      <c r="B224" s="36"/>
      <c r="C224" s="74">
        <v>219</v>
      </c>
      <c r="D224" s="104">
        <f>IF($C224&lt;=Entradas!$E$56,"",Observaciones!H224)</f>
        <v>0.56710830386146127</v>
      </c>
      <c r="E224" s="104">
        <f>IF($C224&lt;=Entradas!$E$56,"",Cálculos!L225)</f>
        <v>0.5585803727198636</v>
      </c>
      <c r="F224" s="78">
        <f>IF($C224&lt;=Entradas!$E$56,"",D224-E224)</f>
        <v>8.5279311415976666E-3</v>
      </c>
      <c r="G224" s="78">
        <f>IF($C224&lt;=Entradas!$E$56,"",D224-AVERAGE(D:D))</f>
        <v>-0.19039332930096442</v>
      </c>
      <c r="H224" s="78">
        <f>IF($C224&lt;=Entradas!$E$56,"",F224^2)</f>
        <v>7.2725609555831285E-5</v>
      </c>
      <c r="I224" s="78">
        <f>IF($C224&lt;=Entradas!$E$56,"",G224^2)</f>
        <v>3.6249619842305479E-2</v>
      </c>
      <c r="J224" s="78">
        <f>IF($C224&lt;=Entradas!$E$56,"",E224-AVERAGE(E:E))</f>
        <v>-0.20030261843041497</v>
      </c>
      <c r="K224" s="78">
        <f>IF($C224&lt;=Entradas!$E$56,"",J224^2)</f>
        <v>4.0121138950080418E-2</v>
      </c>
      <c r="L224" s="78">
        <f>IF($C224&lt;=Entradas!$E$56,"",G224*J224)</f>
        <v>3.8136282390667423E-2</v>
      </c>
      <c r="M224" s="37"/>
    </row>
    <row r="225" spans="2:13" x14ac:dyDescent="0.3">
      <c r="B225" s="36"/>
      <c r="C225" s="74">
        <v>220</v>
      </c>
      <c r="D225" s="104">
        <f>IF($C225&lt;=Entradas!$E$56,"",Observaciones!H225)</f>
        <v>0.55252892431844181</v>
      </c>
      <c r="E225" s="104">
        <f>IF($C225&lt;=Entradas!$E$56,"",Cálculos!L226)</f>
        <v>0.54324786739775899</v>
      </c>
      <c r="F225" s="78">
        <f>IF($C225&lt;=Entradas!$E$56,"",D225-E225)</f>
        <v>9.2810569206828175E-3</v>
      </c>
      <c r="G225" s="78">
        <f>IF($C225&lt;=Entradas!$E$56,"",D225-AVERAGE(D:D))</f>
        <v>-0.20497270884398389</v>
      </c>
      <c r="H225" s="78">
        <f>IF($C225&lt;=Entradas!$E$56,"",F225^2)</f>
        <v>8.6138017564954422E-5</v>
      </c>
      <c r="I225" s="78">
        <f>IF($C225&lt;=Entradas!$E$56,"",G225^2)</f>
        <v>4.2013811370840592E-2</v>
      </c>
      <c r="J225" s="78">
        <f>IF($C225&lt;=Entradas!$E$56,"",E225-AVERAGE(E:E))</f>
        <v>-0.21563512375251959</v>
      </c>
      <c r="K225" s="78">
        <f>IF($C225&lt;=Entradas!$E$56,"",J225^2)</f>
        <v>4.649850659576444E-2</v>
      </c>
      <c r="L225" s="78">
        <f>IF($C225&lt;=Entradas!$E$56,"",G225*J225)</f>
        <v>4.4199315437461632E-2</v>
      </c>
      <c r="M225" s="37"/>
    </row>
    <row r="226" spans="2:13" x14ac:dyDescent="0.3">
      <c r="B226" s="36"/>
      <c r="C226" s="74">
        <v>221</v>
      </c>
      <c r="D226" s="104">
        <f>IF($C226&lt;=Entradas!$E$56,"",Observaciones!H226)</f>
        <v>0.5383317498779292</v>
      </c>
      <c r="E226" s="104">
        <f>IF($C226&lt;=Entradas!$E$56,"",Cálculos!L227)</f>
        <v>0.52816397965584483</v>
      </c>
      <c r="F226" s="78">
        <f>IF($C226&lt;=Entradas!$E$56,"",D226-E226)</f>
        <v>1.0167770222084371E-2</v>
      </c>
      <c r="G226" s="78">
        <f>IF($C226&lt;=Entradas!$E$56,"",D226-AVERAGE(D:D))</f>
        <v>-0.21916988328449649</v>
      </c>
      <c r="H226" s="78">
        <f>IF($C226&lt;=Entradas!$E$56,"",F226^2)</f>
        <v>1.0338355128910567E-4</v>
      </c>
      <c r="I226" s="78">
        <f>IF($C226&lt;=Entradas!$E$56,"",G226^2)</f>
        <v>4.8035437738939812E-2</v>
      </c>
      <c r="J226" s="78">
        <f>IF($C226&lt;=Entradas!$E$56,"",E226-AVERAGE(E:E))</f>
        <v>-0.23071901149443375</v>
      </c>
      <c r="K226" s="78">
        <f>IF($C226&lt;=Entradas!$E$56,"",J226^2)</f>
        <v>5.3231262264968653E-2</v>
      </c>
      <c r="L226" s="78">
        <f>IF($C226&lt;=Entradas!$E$56,"",G226*J226)</f>
        <v>5.0566658820749448E-2</v>
      </c>
      <c r="M226" s="37"/>
    </row>
    <row r="227" spans="2:13" x14ac:dyDescent="0.3">
      <c r="B227" s="36"/>
      <c r="C227" s="74">
        <v>222</v>
      </c>
      <c r="D227" s="104">
        <f>IF($C227&lt;=Entradas!$E$56,"",Observaciones!H227)</f>
        <v>0.52460891074864857</v>
      </c>
      <c r="E227" s="104">
        <f>IF($C227&lt;=Entradas!$E$56,"",Cálculos!L228)</f>
        <v>0.5193292772486886</v>
      </c>
      <c r="F227" s="78">
        <f>IF($C227&lt;=Entradas!$E$56,"",D227-E227)</f>
        <v>5.2796334999599681E-3</v>
      </c>
      <c r="G227" s="78">
        <f>IF($C227&lt;=Entradas!$E$56,"",D227-AVERAGE(D:D))</f>
        <v>-0.23289272241377712</v>
      </c>
      <c r="H227" s="78">
        <f>IF($C227&lt;=Entradas!$E$56,"",F227^2)</f>
        <v>2.7874529893899543E-5</v>
      </c>
      <c r="I227" s="78">
        <f>IF($C227&lt;=Entradas!$E$56,"",G227^2)</f>
        <v>5.4239020153300642E-2</v>
      </c>
      <c r="J227" s="78">
        <f>IF($C227&lt;=Entradas!$E$56,"",E227-AVERAGE(E:E))</f>
        <v>-0.23955371390158997</v>
      </c>
      <c r="K227" s="78">
        <f>IF($C227&lt;=Entradas!$E$56,"",J227^2)</f>
        <v>5.7385981844044823E-2</v>
      </c>
      <c r="L227" s="78">
        <f>IF($C227&lt;=Entradas!$E$56,"",G227*J227)</f>
        <v>5.5790316594872373E-2</v>
      </c>
      <c r="M227" s="37"/>
    </row>
    <row r="228" spans="2:13" x14ac:dyDescent="0.3">
      <c r="B228" s="36"/>
      <c r="C228" s="74">
        <v>223</v>
      </c>
      <c r="D228" s="104">
        <f>IF($C228&lt;=Entradas!$E$56,"",Observaciones!H228)</f>
        <v>0.51120431906982156</v>
      </c>
      <c r="E228" s="104">
        <f>IF($C228&lt;=Entradas!$E$56,"",Cálculos!L229)</f>
        <v>0.5147761292368972</v>
      </c>
      <c r="F228" s="78">
        <f>IF($C228&lt;=Entradas!$E$56,"",D228-E228)</f>
        <v>-3.5718101670756397E-3</v>
      </c>
      <c r="G228" s="78">
        <f>IF($C228&lt;=Entradas!$E$56,"",D228-AVERAGE(D:D))</f>
        <v>-0.24629731409260414</v>
      </c>
      <c r="H228" s="78">
        <f>IF($C228&lt;=Entradas!$E$56,"",F228^2)</f>
        <v>1.2757827869624909E-5</v>
      </c>
      <c r="I228" s="78">
        <f>IF($C228&lt;=Entradas!$E$56,"",G228^2)</f>
        <v>6.0662366929230896E-2</v>
      </c>
      <c r="J228" s="78">
        <f>IF($C228&lt;=Entradas!$E$56,"",E228-AVERAGE(E:E))</f>
        <v>-0.24410686191338138</v>
      </c>
      <c r="K228" s="78">
        <f>IF($C228&lt;=Entradas!$E$56,"",J228^2)</f>
        <v>5.9588160033198646E-2</v>
      </c>
      <c r="L228" s="78">
        <f>IF($C228&lt;=Entradas!$E$56,"",G228*J228)</f>
        <v>6.0122864440840036E-2</v>
      </c>
      <c r="M228" s="37"/>
    </row>
    <row r="229" spans="2:13" x14ac:dyDescent="0.3">
      <c r="B229" s="36"/>
      <c r="C229" s="74">
        <v>224</v>
      </c>
      <c r="D229" s="104">
        <f>IF($C229&lt;=Entradas!$E$56,"",Observaciones!H229)</f>
        <v>0.49764095394433711</v>
      </c>
      <c r="E229" s="104">
        <f>IF($C229&lt;=Entradas!$E$56,"",Cálculos!L230)</f>
        <v>0.51104043258031429</v>
      </c>
      <c r="F229" s="78">
        <f>IF($C229&lt;=Entradas!$E$56,"",D229-E229)</f>
        <v>-1.339947863597718E-2</v>
      </c>
      <c r="G229" s="78">
        <f>IF($C229&lt;=Entradas!$E$56,"",D229-AVERAGE(D:D))</f>
        <v>-0.25986067921808859</v>
      </c>
      <c r="H229" s="78">
        <f>IF($C229&lt;=Entradas!$E$56,"",F229^2)</f>
        <v>1.7954602771600887E-4</v>
      </c>
      <c r="I229" s="78">
        <f>IF($C229&lt;=Entradas!$E$56,"",G229^2)</f>
        <v>6.7527572603686331E-2</v>
      </c>
      <c r="J229" s="78">
        <f>IF($C229&lt;=Entradas!$E$56,"",E229-AVERAGE(E:E))</f>
        <v>-0.24784255856996429</v>
      </c>
      <c r="K229" s="78">
        <f>IF($C229&lt;=Entradas!$E$56,"",J229^2)</f>
        <v>6.1425933838506176E-2</v>
      </c>
      <c r="L229" s="78">
        <f>IF($C229&lt;=Entradas!$E$56,"",G229*J229)</f>
        <v>6.4404535609139821E-2</v>
      </c>
      <c r="M229" s="37"/>
    </row>
    <row r="230" spans="2:13" x14ac:dyDescent="0.3">
      <c r="B230" s="36"/>
      <c r="C230" s="74">
        <v>225</v>
      </c>
      <c r="D230" s="104">
        <f>IF($C230&lt;=Entradas!$E$56,"",Observaciones!H230)</f>
        <v>0.48441078003657662</v>
      </c>
      <c r="E230" s="104">
        <f>IF($C230&lt;=Entradas!$E$56,"",Cálculos!L231)</f>
        <v>0.50747691925767724</v>
      </c>
      <c r="F230" s="78">
        <f>IF($C230&lt;=Entradas!$E$56,"",D230-E230)</f>
        <v>-2.3066139221100623E-2</v>
      </c>
      <c r="G230" s="78">
        <f>IF($C230&lt;=Entradas!$E$56,"",D230-AVERAGE(D:D))</f>
        <v>-0.27309085312584908</v>
      </c>
      <c r="H230" s="78">
        <f>IF($C230&lt;=Entradas!$E$56,"",F230^2)</f>
        <v>5.3204677856719649E-4</v>
      </c>
      <c r="I230" s="78">
        <f>IF($C230&lt;=Entradas!$E$56,"",G230^2)</f>
        <v>7.4578614061004078E-2</v>
      </c>
      <c r="J230" s="78">
        <f>IF($C230&lt;=Entradas!$E$56,"",E230-AVERAGE(E:E))</f>
        <v>-0.25140607189260133</v>
      </c>
      <c r="K230" s="78">
        <f>IF($C230&lt;=Entradas!$E$56,"",J230^2)</f>
        <v>6.3205012984467832E-2</v>
      </c>
      <c r="L230" s="78">
        <f>IF($C230&lt;=Entradas!$E$56,"",G230*J230)</f>
        <v>6.865669865416904E-2</v>
      </c>
      <c r="M230" s="37"/>
    </row>
    <row r="231" spans="2:13" x14ac:dyDescent="0.3">
      <c r="B231" s="36"/>
      <c r="C231" s="74">
        <v>226</v>
      </c>
      <c r="D231" s="104">
        <f>IF($C231&lt;=Entradas!$E$56,"",Observaciones!H231)</f>
        <v>0.4807669129415913</v>
      </c>
      <c r="E231" s="104">
        <f>IF($C231&lt;=Entradas!$E$56,"",Cálculos!L232)</f>
        <v>0.50397146708234097</v>
      </c>
      <c r="F231" s="78">
        <f>IF($C231&lt;=Entradas!$E$56,"",D231-E231)</f>
        <v>-2.3204554140749678E-2</v>
      </c>
      <c r="G231" s="78">
        <f>IF($C231&lt;=Entradas!$E$56,"",D231-AVERAGE(D:D))</f>
        <v>-0.2767347202208344</v>
      </c>
      <c r="H231" s="78">
        <f>IF($C231&lt;=Entradas!$E$56,"",F231^2)</f>
        <v>5.3845133287098307E-4</v>
      </c>
      <c r="I231" s="78">
        <f>IF($C231&lt;=Entradas!$E$56,"",G231^2)</f>
        <v>7.6582105375703494E-2</v>
      </c>
      <c r="J231" s="78">
        <f>IF($C231&lt;=Entradas!$E$56,"",E231-AVERAGE(E:E))</f>
        <v>-0.2549115240679376</v>
      </c>
      <c r="K231" s="78">
        <f>IF($C231&lt;=Entradas!$E$56,"",J231^2)</f>
        <v>6.4979885102638732E-2</v>
      </c>
      <c r="L231" s="78">
        <f>IF($C231&lt;=Entradas!$E$56,"",G231*J231)</f>
        <v>7.0542869294007202E-2</v>
      </c>
      <c r="M231" s="37"/>
    </row>
    <row r="232" spans="2:13" x14ac:dyDescent="0.3">
      <c r="B232" s="36"/>
      <c r="C232" s="74">
        <v>227</v>
      </c>
      <c r="D232" s="104">
        <f>IF($C232&lt;=Entradas!$E$56,"",Observaciones!H232)</f>
        <v>0.47715333185664804</v>
      </c>
      <c r="E232" s="104">
        <f>IF($C232&lt;=Entradas!$E$56,"",Cálculos!L233)</f>
        <v>0.50049022956411782</v>
      </c>
      <c r="F232" s="78">
        <f>IF($C232&lt;=Entradas!$E$56,"",D232-E232)</f>
        <v>-2.3336897707469773E-2</v>
      </c>
      <c r="G232" s="78">
        <f>IF($C232&lt;=Entradas!$E$56,"",D232-AVERAGE(D:D))</f>
        <v>-0.28034830130577765</v>
      </c>
      <c r="H232" s="78">
        <f>IF($C232&lt;=Entradas!$E$56,"",F232^2)</f>
        <v>5.4461079460890792E-4</v>
      </c>
      <c r="I232" s="78">
        <f>IF($C232&lt;=Entradas!$E$56,"",G232^2)</f>
        <v>7.8595170045035093E-2</v>
      </c>
      <c r="J232" s="78">
        <f>IF($C232&lt;=Entradas!$E$56,"",E232-AVERAGE(E:E))</f>
        <v>-0.25839276158616076</v>
      </c>
      <c r="K232" s="78">
        <f>IF($C232&lt;=Entradas!$E$56,"",J232^2)</f>
        <v>6.676681924012251E-2</v>
      </c>
      <c r="L232" s="78">
        <f>IF($C232&lt;=Entradas!$E$56,"",G232*J232)</f>
        <v>7.2439971780388968E-2</v>
      </c>
      <c r="M232" s="37"/>
    </row>
    <row r="233" spans="2:13" x14ac:dyDescent="0.3">
      <c r="B233" s="36"/>
      <c r="C233" s="74">
        <v>228</v>
      </c>
      <c r="D233" s="104">
        <f>IF($C233&lt;=Entradas!$E$56,"",Observaciones!H233)</f>
        <v>0.47356973969149513</v>
      </c>
      <c r="E233" s="104">
        <f>IF($C233&lt;=Entradas!$E$56,"",Cálculos!L234)</f>
        <v>0.49703303943010047</v>
      </c>
      <c r="F233" s="78">
        <f>IF($C233&lt;=Entradas!$E$56,"",D233-E233)</f>
        <v>-2.3463299738605337E-2</v>
      </c>
      <c r="G233" s="78">
        <f>IF($C233&lt;=Entradas!$E$56,"",D233-AVERAGE(D:D))</f>
        <v>-0.28393189347093056</v>
      </c>
      <c r="H233" s="78">
        <f>IF($C233&lt;=Entradas!$E$56,"",F233^2)</f>
        <v>5.5052643462363729E-4</v>
      </c>
      <c r="I233" s="78">
        <f>IF($C233&lt;=Entradas!$E$56,"",G233^2)</f>
        <v>8.061732012998786E-2</v>
      </c>
      <c r="J233" s="78">
        <f>IF($C233&lt;=Entradas!$E$56,"",E233-AVERAGE(E:E))</f>
        <v>-0.26184995172017811</v>
      </c>
      <c r="K233" s="78">
        <f>IF($C233&lt;=Entradas!$E$56,"",J233^2)</f>
        <v>6.8565397215859608E-2</v>
      </c>
      <c r="L233" s="78">
        <f>IF($C233&lt;=Entradas!$E$56,"",G233*J233)</f>
        <v>7.4347552597181926E-2</v>
      </c>
      <c r="M233" s="37"/>
    </row>
    <row r="234" spans="2:13" x14ac:dyDescent="0.3">
      <c r="B234" s="36"/>
      <c r="C234" s="74">
        <v>229</v>
      </c>
      <c r="D234" s="104">
        <f>IF($C234&lt;=Entradas!$E$56,"",Observaciones!H234)</f>
        <v>0.46087616997510317</v>
      </c>
      <c r="E234" s="104">
        <f>IF($C234&lt;=Entradas!$E$56,"",Cálculos!L235)</f>
        <v>0.49359379693195521</v>
      </c>
      <c r="F234" s="78">
        <f>IF($C234&lt;=Entradas!$E$56,"",D234-E234)</f>
        <v>-3.2717626956852042E-2</v>
      </c>
      <c r="G234" s="78">
        <f>IF($C234&lt;=Entradas!$E$56,"",D234-AVERAGE(D:D))</f>
        <v>-0.29662546318732252</v>
      </c>
      <c r="H234" s="78">
        <f>IF($C234&lt;=Entradas!$E$56,"",F234^2)</f>
        <v>1.0704431136877315E-3</v>
      </c>
      <c r="I234" s="78">
        <f>IF($C234&lt;=Entradas!$E$56,"",G234^2)</f>
        <v>8.7986665411093637E-2</v>
      </c>
      <c r="J234" s="78">
        <f>IF($C234&lt;=Entradas!$E$56,"",E234-AVERAGE(E:E))</f>
        <v>-0.26528919421832337</v>
      </c>
      <c r="K234" s="78">
        <f>IF($C234&lt;=Entradas!$E$56,"",J234^2)</f>
        <v>7.0378356569007289E-2</v>
      </c>
      <c r="L234" s="78">
        <f>IF($C234&lt;=Entradas!$E$56,"",G234*J234)</f>
        <v>7.8691530113601735E-2</v>
      </c>
      <c r="M234" s="37"/>
    </row>
    <row r="235" spans="2:13" x14ac:dyDescent="0.3">
      <c r="B235" s="36"/>
      <c r="C235" s="74">
        <v>230</v>
      </c>
      <c r="D235" s="104">
        <f>IF($C235&lt;=Entradas!$E$56,"",Observaciones!H235)</f>
        <v>0.4484339707367177</v>
      </c>
      <c r="E235" s="104">
        <f>IF($C235&lt;=Entradas!$E$56,"",Cálculos!L236)</f>
        <v>0.49018318101585168</v>
      </c>
      <c r="F235" s="78">
        <f>IF($C235&lt;=Entradas!$E$56,"",D235-E235)</f>
        <v>-4.1749210279133975E-2</v>
      </c>
      <c r="G235" s="78">
        <f>IF($C235&lt;=Entradas!$E$56,"",D235-AVERAGE(D:D))</f>
        <v>-0.30906766242570799</v>
      </c>
      <c r="H235" s="78">
        <f>IF($C235&lt;=Entradas!$E$56,"",F235^2)</f>
        <v>1.742996558931346E-3</v>
      </c>
      <c r="I235" s="78">
        <f>IF($C235&lt;=Entradas!$E$56,"",G235^2)</f>
        <v>9.5522819957291394E-2</v>
      </c>
      <c r="J235" s="78">
        <f>IF($C235&lt;=Entradas!$E$56,"",E235-AVERAGE(E:E))</f>
        <v>-0.2686998101344269</v>
      </c>
      <c r="K235" s="78">
        <f>IF($C235&lt;=Entradas!$E$56,"",J235^2)</f>
        <v>7.2199587966277068E-2</v>
      </c>
      <c r="L235" s="78">
        <f>IF($C235&lt;=Entradas!$E$56,"",G235*J235)</f>
        <v>8.3046422212478876E-2</v>
      </c>
      <c r="M235" s="37"/>
    </row>
    <row r="236" spans="2:13" x14ac:dyDescent="0.3">
      <c r="B236" s="36"/>
      <c r="C236" s="74">
        <v>231</v>
      </c>
      <c r="D236" s="104">
        <f>IF($C236&lt;=Entradas!$E$56,"",Observaciones!H236)</f>
        <v>0.43842647940026086</v>
      </c>
      <c r="E236" s="104">
        <f>IF($C236&lt;=Entradas!$E$56,"",Cálculos!L237)</f>
        <v>0.48679703089779713</v>
      </c>
      <c r="F236" s="78">
        <f>IF($C236&lt;=Entradas!$E$56,"",D236-E236)</f>
        <v>-4.8370551497536274E-2</v>
      </c>
      <c r="G236" s="78">
        <f>IF($C236&lt;=Entradas!$E$56,"",D236-AVERAGE(D:D))</f>
        <v>-0.31907515376216483</v>
      </c>
      <c r="H236" s="78">
        <f>IF($C236&lt;=Entradas!$E$56,"",F236^2)</f>
        <v>2.3397102521758085E-3</v>
      </c>
      <c r="I236" s="78">
        <f>IF($C236&lt;=Entradas!$E$56,"",G236^2)</f>
        <v>0.10180895374834913</v>
      </c>
      <c r="J236" s="78">
        <f>IF($C236&lt;=Entradas!$E$56,"",E236-AVERAGE(E:E))</f>
        <v>-0.27208596025248144</v>
      </c>
      <c r="K236" s="78">
        <f>IF($C236&lt;=Entradas!$E$56,"",J236^2)</f>
        <v>7.4030769766514903E-2</v>
      </c>
      <c r="L236" s="78">
        <f>IF($C236&lt;=Entradas!$E$56,"",G236*J236)</f>
        <v>8.6815869604086784E-2</v>
      </c>
      <c r="M236" s="37"/>
    </row>
    <row r="237" spans="2:13" x14ac:dyDescent="0.3">
      <c r="B237" s="36"/>
      <c r="C237" s="74">
        <v>232</v>
      </c>
      <c r="D237" s="104">
        <f>IF($C237&lt;=Entradas!$E$56,"",Observaciones!H237)</f>
        <v>0.43413476865542222</v>
      </c>
      <c r="E237" s="104">
        <f>IF($C237&lt;=Entradas!$E$56,"",Cálculos!L238)</f>
        <v>0.48343443953145254</v>
      </c>
      <c r="F237" s="78">
        <f>IF($C237&lt;=Entradas!$E$56,"",D237-E237)</f>
        <v>-4.9299670876030321E-2</v>
      </c>
      <c r="G237" s="78">
        <f>IF($C237&lt;=Entradas!$E$56,"",D237-AVERAGE(D:D))</f>
        <v>-0.32336686450700347</v>
      </c>
      <c r="H237" s="78">
        <f>IF($C237&lt;=Entradas!$E$56,"",F237^2)</f>
        <v>2.4304575484849125E-3</v>
      </c>
      <c r="I237" s="78">
        <f>IF($C237&lt;=Entradas!$E$56,"",G237^2)</f>
        <v>0.10456612906109074</v>
      </c>
      <c r="J237" s="78">
        <f>IF($C237&lt;=Entradas!$E$56,"",E237-AVERAGE(E:E))</f>
        <v>-0.27544855161882603</v>
      </c>
      <c r="K237" s="78">
        <f>IF($C237&lt;=Entradas!$E$56,"",J237^2)</f>
        <v>7.5871904588909064E-2</v>
      </c>
      <c r="L237" s="78">
        <f>IF($C237&lt;=Entradas!$E$56,"",G237*J237)</f>
        <v>8.9070934469975271E-2</v>
      </c>
      <c r="M237" s="37"/>
    </row>
    <row r="238" spans="2:13" x14ac:dyDescent="0.3">
      <c r="B238" s="36"/>
      <c r="C238" s="74">
        <v>233</v>
      </c>
      <c r="D238" s="104">
        <f>IF($C238&lt;=Entradas!$E$56,"",Observaciones!H238)</f>
        <v>0.43090502754954751</v>
      </c>
      <c r="E238" s="104">
        <f>IF($C238&lt;=Entradas!$E$56,"",Cálculos!L239)</f>
        <v>0.4800951067358224</v>
      </c>
      <c r="F238" s="78">
        <f>IF($C238&lt;=Entradas!$E$56,"",D238-E238)</f>
        <v>-4.9190079186274882E-2</v>
      </c>
      <c r="G238" s="78">
        <f>IF($C238&lt;=Entradas!$E$56,"",D238-AVERAGE(D:D))</f>
        <v>-0.32659660561287818</v>
      </c>
      <c r="H238" s="78">
        <f>IF($C238&lt;=Entradas!$E$56,"",F238^2)</f>
        <v>2.4196638903519934E-3</v>
      </c>
      <c r="I238" s="78">
        <f>IF($C238&lt;=Entradas!$E$56,"",G238^2)</f>
        <v>0.10666534279785389</v>
      </c>
      <c r="J238" s="78">
        <f>IF($C238&lt;=Entradas!$E$56,"",E238-AVERAGE(E:E))</f>
        <v>-0.27878788441445618</v>
      </c>
      <c r="K238" s="78">
        <f>IF($C238&lt;=Entradas!$E$56,"",J238^2)</f>
        <v>7.7722684496288177E-2</v>
      </c>
      <c r="L238" s="78">
        <f>IF($C238&lt;=Entradas!$E$56,"",G238*J238)</f>
        <v>9.1051176735756814E-2</v>
      </c>
      <c r="M238" s="37"/>
    </row>
    <row r="239" spans="2:13" x14ac:dyDescent="0.3">
      <c r="B239" s="36"/>
      <c r="C239" s="74">
        <v>234</v>
      </c>
      <c r="D239" s="104">
        <f>IF($C239&lt;=Entradas!$E$56,"",Observaciones!H239)</f>
        <v>0.42788632610137511</v>
      </c>
      <c r="E239" s="104">
        <f>IF($C239&lt;=Entradas!$E$56,"",Cálculos!L240)</f>
        <v>0.47677884625475969</v>
      </c>
      <c r="F239" s="78">
        <f>IF($C239&lt;=Entradas!$E$56,"",D239-E239)</f>
        <v>-4.8892520153384578E-2</v>
      </c>
      <c r="G239" s="78">
        <f>IF($C239&lt;=Entradas!$E$56,"",D239-AVERAGE(D:D))</f>
        <v>-0.32961530706105058</v>
      </c>
      <c r="H239" s="78">
        <f>IF($C239&lt;=Entradas!$E$56,"",F239^2)</f>
        <v>2.3904785269491173E-3</v>
      </c>
      <c r="I239" s="78">
        <f>IF($C239&lt;=Entradas!$E$56,"",G239^2)</f>
        <v>0.10864625064895066</v>
      </c>
      <c r="J239" s="78">
        <f>IF($C239&lt;=Entradas!$E$56,"",E239-AVERAGE(E:E))</f>
        <v>-0.28210414489551888</v>
      </c>
      <c r="K239" s="78">
        <f>IF($C239&lt;=Entradas!$E$56,"",J239^2)</f>
        <v>7.9582748567231909E-2</v>
      </c>
      <c r="L239" s="78">
        <f>IF($C239&lt;=Entradas!$E$56,"",G239*J239)</f>
        <v>9.2985844342931556E-2</v>
      </c>
      <c r="M239" s="37"/>
    </row>
    <row r="240" spans="2:13" x14ac:dyDescent="0.3">
      <c r="B240" s="36"/>
      <c r="C240" s="74">
        <v>235</v>
      </c>
      <c r="D240" s="104">
        <f>IF($C240&lt;=Entradas!$E$56,"",Observaciones!H240)</f>
        <v>0.42493060149389655</v>
      </c>
      <c r="E240" s="104">
        <f>IF($C240&lt;=Entradas!$E$56,"",Cálculos!L241)</f>
        <v>0.47348549419660751</v>
      </c>
      <c r="F240" s="78">
        <f>IF($C240&lt;=Entradas!$E$56,"",D240-E240)</f>
        <v>-4.8554892702710961E-2</v>
      </c>
      <c r="G240" s="78">
        <f>IF($C240&lt;=Entradas!$E$56,"",D240-AVERAGE(D:D))</f>
        <v>-0.33257103166852914</v>
      </c>
      <c r="H240" s="78">
        <f>IF($C240&lt;=Entradas!$E$56,"",F240^2)</f>
        <v>2.357577605371774E-3</v>
      </c>
      <c r="I240" s="78">
        <f>IF($C240&lt;=Entradas!$E$56,"",G240^2)</f>
        <v>0.11060349110506981</v>
      </c>
      <c r="J240" s="78">
        <f>IF($C240&lt;=Entradas!$E$56,"",E240-AVERAGE(E:E))</f>
        <v>-0.28539749695367106</v>
      </c>
      <c r="K240" s="78">
        <f>IF($C240&lt;=Entradas!$E$56,"",J240^2)</f>
        <v>8.1451731267420682E-2</v>
      </c>
      <c r="L240" s="78">
        <f>IF($C240&lt;=Entradas!$E$56,"",G240*J240)</f>
        <v>9.4914939997498282E-2</v>
      </c>
      <c r="M240" s="37"/>
    </row>
    <row r="241" spans="2:13" x14ac:dyDescent="0.3">
      <c r="B241" s="36"/>
      <c r="C241" s="74">
        <v>236</v>
      </c>
      <c r="D241" s="104">
        <f>IF($C241&lt;=Entradas!$E$56,"",Observaciones!H241)</f>
        <v>0.42199529524876433</v>
      </c>
      <c r="E241" s="104">
        <f>IF($C241&lt;=Entradas!$E$56,"",Cálculos!L242)</f>
        <v>0.47021489098285374</v>
      </c>
      <c r="F241" s="78">
        <f>IF($C241&lt;=Entradas!$E$56,"",D241-E241)</f>
        <v>-4.8219595734089404E-2</v>
      </c>
      <c r="G241" s="78">
        <f>IF($C241&lt;=Entradas!$E$56,"",D241-AVERAGE(D:D))</f>
        <v>-0.33550633791366136</v>
      </c>
      <c r="H241" s="78">
        <f>IF($C241&lt;=Entradas!$E$56,"",F241^2)</f>
        <v>2.3251294127590132E-3</v>
      </c>
      <c r="I241" s="78">
        <f>IF($C241&lt;=Entradas!$E$56,"",G241^2)</f>
        <v>0.11256450278023591</v>
      </c>
      <c r="J241" s="78">
        <f>IF($C241&lt;=Entradas!$E$56,"",E241-AVERAGE(E:E))</f>
        <v>-0.28866810016742483</v>
      </c>
      <c r="K241" s="78">
        <f>IF($C241&lt;=Entradas!$E$56,"",J241^2)</f>
        <v>8.3329272054270417E-2</v>
      </c>
      <c r="L241" s="78">
        <f>IF($C241&lt;=Entradas!$E$56,"",G241*J241)</f>
        <v>9.6849977159666686E-2</v>
      </c>
      <c r="M241" s="37"/>
    </row>
    <row r="242" spans="2:13" x14ac:dyDescent="0.3">
      <c r="B242" s="36"/>
      <c r="C242" s="74">
        <v>237</v>
      </c>
      <c r="D242" s="104">
        <f>IF($C242&lt;=Entradas!$E$56,"",Observaciones!H242)</f>
        <v>0.41907290453186791</v>
      </c>
      <c r="E242" s="104">
        <f>IF($C242&lt;=Entradas!$E$56,"",Cálculos!L243)</f>
        <v>0.46696687923497437</v>
      </c>
      <c r="F242" s="78">
        <f>IF($C242&lt;=Entradas!$E$56,"",D242-E242)</f>
        <v>-4.7893974703106468E-2</v>
      </c>
      <c r="G242" s="78">
        <f>IF($C242&lt;=Entradas!$E$56,"",D242-AVERAGE(D:D))</f>
        <v>-0.33842872863055778</v>
      </c>
      <c r="H242" s="78">
        <f>IF($C242&lt;=Entradas!$E$56,"",F242^2)</f>
        <v>2.2938328128618022E-3</v>
      </c>
      <c r="I242" s="78">
        <f>IF($C242&lt;=Entradas!$E$56,"",G242^2)</f>
        <v>0.11453400436249572</v>
      </c>
      <c r="J242" s="78">
        <f>IF($C242&lt;=Entradas!$E$56,"",E242-AVERAGE(E:E))</f>
        <v>-0.2919161119153042</v>
      </c>
      <c r="K242" s="78">
        <f>IF($C242&lt;=Entradas!$E$56,"",J242^2)</f>
        <v>8.5215016395748411E-2</v>
      </c>
      <c r="L242" s="78">
        <f>IF($C242&lt;=Entradas!$E$56,"",G242*J242)</f>
        <v>9.8792798622272027E-2</v>
      </c>
      <c r="M242" s="37"/>
    </row>
    <row r="243" spans="2:13" x14ac:dyDescent="0.3">
      <c r="B243" s="36"/>
      <c r="C243" s="74">
        <v>238</v>
      </c>
      <c r="D243" s="104">
        <f>IF($C243&lt;=Entradas!$E$56,"",Observaciones!H243)</f>
        <v>0.41617679336830538</v>
      </c>
      <c r="E243" s="104">
        <f>IF($C243&lt;=Entradas!$E$56,"",Cálculos!L244)</f>
        <v>0.46374130334068059</v>
      </c>
      <c r="F243" s="78">
        <f>IF($C243&lt;=Entradas!$E$56,"",D243-E243)</f>
        <v>-4.7564509972375213E-2</v>
      </c>
      <c r="G243" s="78">
        <f>IF($C243&lt;=Entradas!$E$56,"",D243-AVERAGE(D:D))</f>
        <v>-0.34132483979412032</v>
      </c>
      <c r="H243" s="78">
        <f>IF($C243&lt;=Entradas!$E$56,"",F243^2)</f>
        <v>2.2623826089121809E-3</v>
      </c>
      <c r="I243" s="78">
        <f>IF($C243&lt;=Entradas!$E$56,"",G243^2)</f>
        <v>0.1165026462604819</v>
      </c>
      <c r="J243" s="78">
        <f>IF($C243&lt;=Entradas!$E$56,"",E243-AVERAGE(E:E))</f>
        <v>-0.29514168780959799</v>
      </c>
      <c r="K243" s="78">
        <f>IF($C243&lt;=Entradas!$E$56,"",J243^2)</f>
        <v>8.7108615883098206E-2</v>
      </c>
      <c r="L243" s="78">
        <f>IF($C243&lt;=Entradas!$E$56,"",G243*J243)</f>
        <v>0.10073918930817731</v>
      </c>
      <c r="M243" s="37"/>
    </row>
    <row r="244" spans="2:13" x14ac:dyDescent="0.3">
      <c r="B244" s="36"/>
      <c r="C244" s="74">
        <v>239</v>
      </c>
      <c r="D244" s="104">
        <f>IF($C244&lt;=Entradas!$E$56,"",Observaciones!H244)</f>
        <v>0.41330180105478481</v>
      </c>
      <c r="E244" s="104">
        <f>IF($C244&lt;=Entradas!$E$56,"",Cálculos!L245)</f>
        <v>0.46053800816339763</v>
      </c>
      <c r="F244" s="78">
        <f>IF($C244&lt;=Entradas!$E$56,"",D244-E244)</f>
        <v>-4.7236207108612815E-2</v>
      </c>
      <c r="G244" s="78">
        <f>IF($C244&lt;=Entradas!$E$56,"",D244-AVERAGE(D:D))</f>
        <v>-0.34419983210764088</v>
      </c>
      <c r="H244" s="78">
        <f>IF($C244&lt;=Entradas!$E$56,"",F244^2)</f>
        <v>2.2312592620077638E-3</v>
      </c>
      <c r="I244" s="78">
        <f>IF($C244&lt;=Entradas!$E$56,"",G244^2)</f>
        <v>0.11847352442292818</v>
      </c>
      <c r="J244" s="78">
        <f>IF($C244&lt;=Entradas!$E$56,"",E244-AVERAGE(E:E))</f>
        <v>-0.29834498298688095</v>
      </c>
      <c r="K244" s="78">
        <f>IF($C244&lt;=Entradas!$E$56,"",J244^2)</f>
        <v>8.9009728873442287E-2</v>
      </c>
      <c r="L244" s="78">
        <f>IF($C244&lt;=Entradas!$E$56,"",G244*J244)</f>
        <v>0.10269029305424139</v>
      </c>
      <c r="M244" s="37"/>
    </row>
    <row r="245" spans="2:13" x14ac:dyDescent="0.3">
      <c r="B245" s="36"/>
      <c r="C245" s="74">
        <v>240</v>
      </c>
      <c r="D245" s="104">
        <f>IF($C245&lt;=Entradas!$E$56,"",Observaciones!H245)</f>
        <v>0.41044687141660474</v>
      </c>
      <c r="E245" s="104">
        <f>IF($C245&lt;=Entradas!$E$56,"",Cálculos!L246)</f>
        <v>0.45735683976902208</v>
      </c>
      <c r="F245" s="78">
        <f>IF($C245&lt;=Entradas!$E$56,"",D245-E245)</f>
        <v>-4.6909968352417342E-2</v>
      </c>
      <c r="G245" s="78">
        <f>IF($C245&lt;=Entradas!$E$56,"",D245-AVERAGE(D:D))</f>
        <v>-0.34705476174582095</v>
      </c>
      <c r="H245" s="78">
        <f>IF($C245&lt;=Entradas!$E$56,"",F245^2)</f>
        <v>2.2005451308247967E-3</v>
      </c>
      <c r="I245" s="78">
        <f>IF($C245&lt;=Entradas!$E$56,"",G245^2)</f>
        <v>0.12044700765044855</v>
      </c>
      <c r="J245" s="78">
        <f>IF($C245&lt;=Entradas!$E$56,"",E245-AVERAGE(E:E))</f>
        <v>-0.30152615138125649</v>
      </c>
      <c r="K245" s="78">
        <f>IF($C245&lt;=Entradas!$E$56,"",J245^2)</f>
        <v>9.0918019966792399E-2</v>
      </c>
      <c r="L245" s="78">
        <f>IF($C245&lt;=Entradas!$E$56,"",G245*J245)</f>
        <v>0.10464608662775632</v>
      </c>
      <c r="M245" s="37"/>
    </row>
    <row r="246" spans="2:13" x14ac:dyDescent="0.3">
      <c r="B246" s="36"/>
      <c r="C246" s="74">
        <v>241</v>
      </c>
      <c r="D246" s="104">
        <f>IF($C246&lt;=Entradas!$E$56,"",Observaciones!H246)</f>
        <v>0.40761169944985709</v>
      </c>
      <c r="E246" s="104">
        <f>IF($C246&lt;=Entradas!$E$56,"",Cálculos!L247)</f>
        <v>0.45419764531112256</v>
      </c>
      <c r="F246" s="78">
        <f>IF($C246&lt;=Entradas!$E$56,"",D246-E246)</f>
        <v>-4.6585945861265465E-2</v>
      </c>
      <c r="G246" s="78">
        <f>IF($C246&lt;=Entradas!$E$56,"",D246-AVERAGE(D:D))</f>
        <v>-0.3498899337125686</v>
      </c>
      <c r="H246" s="78">
        <f>IF($C246&lt;=Entradas!$E$56,"",F246^2)</f>
        <v>2.1702503517887568E-3</v>
      </c>
      <c r="I246" s="78">
        <f>IF($C246&lt;=Entradas!$E$56,"",G246^2)</f>
        <v>0.12242296571338565</v>
      </c>
      <c r="J246" s="78">
        <f>IF($C246&lt;=Entradas!$E$56,"",E246-AVERAGE(E:E))</f>
        <v>-0.30468534583915602</v>
      </c>
      <c r="K246" s="78">
        <f>IF($C246&lt;=Entradas!$E$56,"",J246^2)</f>
        <v>9.2833159969126111E-2</v>
      </c>
      <c r="L246" s="78">
        <f>IF($C246&lt;=Entradas!$E$56,"",G246*J246)</f>
        <v>0.10660633545885334</v>
      </c>
      <c r="M246" s="37"/>
    </row>
    <row r="247" spans="2:13" x14ac:dyDescent="0.3">
      <c r="B247" s="36"/>
      <c r="C247" s="74">
        <v>242</v>
      </c>
      <c r="D247" s="104">
        <f>IF($C247&lt;=Entradas!$E$56,"",Observaciones!H247)</f>
        <v>0.40479611825317041</v>
      </c>
      <c r="E247" s="104">
        <f>IF($C247&lt;=Entradas!$E$56,"",Cálculos!L248)</f>
        <v>0.45106027300359408</v>
      </c>
      <c r="F247" s="78">
        <f>IF($C247&lt;=Entradas!$E$56,"",D247-E247)</f>
        <v>-4.6264154750423669E-2</v>
      </c>
      <c r="G247" s="78">
        <f>IF($C247&lt;=Entradas!$E$56,"",D247-AVERAGE(D:D))</f>
        <v>-0.35270551490925528</v>
      </c>
      <c r="H247" s="78">
        <f>IF($C247&lt;=Entradas!$E$56,"",F247^2)</f>
        <v>2.1403720147711489E-3</v>
      </c>
      <c r="I247" s="78">
        <f>IF($C247&lt;=Entradas!$E$56,"",G247^2)</f>
        <v>0.1244011802474029</v>
      </c>
      <c r="J247" s="78">
        <f>IF($C247&lt;=Entradas!$E$56,"",E247-AVERAGE(E:E))</f>
        <v>-0.30782271814668449</v>
      </c>
      <c r="K247" s="78">
        <f>IF($C247&lt;=Entradas!$E$56,"",J247^2)</f>
        <v>9.4754825807213158E-2</v>
      </c>
      <c r="L247" s="78">
        <f>IF($C247&lt;=Entradas!$E$56,"",G247*J247)</f>
        <v>0.10857077030469291</v>
      </c>
      <c r="M247" s="37"/>
    </row>
    <row r="248" spans="2:13" x14ac:dyDescent="0.3">
      <c r="B248" s="36"/>
      <c r="C248" s="74">
        <v>243</v>
      </c>
      <c r="D248" s="104">
        <f>IF($C248&lt;=Entradas!$E$56,"",Observaciones!H248)</f>
        <v>0.40199998694086375</v>
      </c>
      <c r="E248" s="104">
        <f>IF($C248&lt;=Entradas!$E$56,"",Cálculos!L249)</f>
        <v>0.44794457210963978</v>
      </c>
      <c r="F248" s="78">
        <f>IF($C248&lt;=Entradas!$E$56,"",D248-E248)</f>
        <v>-4.5944585168776031E-2</v>
      </c>
      <c r="G248" s="78">
        <f>IF($C248&lt;=Entradas!$E$56,"",D248-AVERAGE(D:D))</f>
        <v>-0.35550164622156194</v>
      </c>
      <c r="H248" s="78">
        <f>IF($C248&lt;=Entradas!$E$56,"",F248^2)</f>
        <v>2.1109049063309142E-3</v>
      </c>
      <c r="I248" s="78">
        <f>IF($C248&lt;=Entradas!$E$56,"",G248^2)</f>
        <v>0.1263814204662406</v>
      </c>
      <c r="J248" s="78">
        <f>IF($C248&lt;=Entradas!$E$56,"",E248-AVERAGE(E:E))</f>
        <v>-0.31093841904063879</v>
      </c>
      <c r="K248" s="78">
        <f>IF($C248&lt;=Entradas!$E$56,"",J248^2)</f>
        <v>9.6682700435491889E-2</v>
      </c>
      <c r="L248" s="78">
        <f>IF($C248&lt;=Entradas!$E$56,"",G248*J248)</f>
        <v>0.11053911984247695</v>
      </c>
      <c r="M248" s="37"/>
    </row>
    <row r="249" spans="2:13" x14ac:dyDescent="0.3">
      <c r="B249" s="36"/>
      <c r="C249" s="74">
        <v>244</v>
      </c>
      <c r="D249" s="104">
        <f>IF($C249&lt;=Entradas!$E$56,"",Observaciones!H249)</f>
        <v>0.39922317014586034</v>
      </c>
      <c r="E249" s="104">
        <f>IF($C249&lt;=Entradas!$E$56,"",Cálculos!L250)</f>
        <v>0.4448503929338356</v>
      </c>
      <c r="F249" s="78">
        <f>IF($C249&lt;=Entradas!$E$56,"",D249-E249)</f>
        <v>-4.5627222787975263E-2</v>
      </c>
      <c r="G249" s="78">
        <f>IF($C249&lt;=Entradas!$E$56,"",D249-AVERAGE(D:D))</f>
        <v>-0.35827846301656535</v>
      </c>
      <c r="H249" s="78">
        <f>IF($C249&lt;=Entradas!$E$56,"",F249^2)</f>
        <v>2.0818434593435292E-3</v>
      </c>
      <c r="I249" s="78">
        <f>IF($C249&lt;=Entradas!$E$56,"",G249^2)</f>
        <v>0.12836345706151239</v>
      </c>
      <c r="J249" s="78">
        <f>IF($C249&lt;=Entradas!$E$56,"",E249-AVERAGE(E:E))</f>
        <v>-0.31403259821644297</v>
      </c>
      <c r="K249" s="78">
        <f>IF($C249&lt;=Entradas!$E$56,"",J249^2)</f>
        <v>9.8616472742569905E-2</v>
      </c>
      <c r="L249" s="78">
        <f>IF($C249&lt;=Entradas!$E$56,"",G249*J249)</f>
        <v>0.11251111662608579</v>
      </c>
      <c r="M249" s="37"/>
    </row>
    <row r="250" spans="2:13" x14ac:dyDescent="0.3">
      <c r="B250" s="36"/>
      <c r="C250" s="74">
        <v>245</v>
      </c>
      <c r="D250" s="104">
        <f>IF($C250&lt;=Entradas!$E$56,"",Observaciones!H250)</f>
        <v>0.39646553427631892</v>
      </c>
      <c r="E250" s="104">
        <f>IF($C250&lt;=Entradas!$E$56,"",Cálculos!L251)</f>
        <v>0.44177758681480878</v>
      </c>
      <c r="F250" s="78">
        <f>IF($C250&lt;=Entradas!$E$56,"",D250-E250)</f>
        <v>-4.5312052538489855E-2</v>
      </c>
      <c r="G250" s="78">
        <f>IF($C250&lt;=Entradas!$E$56,"",D250-AVERAGE(D:D))</f>
        <v>-0.36103609888610677</v>
      </c>
      <c r="H250" s="78">
        <f>IF($C250&lt;=Entradas!$E$56,"",F250^2)</f>
        <v>2.0531821052508651E-3</v>
      </c>
      <c r="I250" s="78">
        <f>IF($C250&lt;=Entradas!$E$56,"",G250^2)</f>
        <v>0.13034706469889867</v>
      </c>
      <c r="J250" s="78">
        <f>IF($C250&lt;=Entradas!$E$56,"",E250-AVERAGE(E:E))</f>
        <v>-0.3171054043354698</v>
      </c>
      <c r="K250" s="78">
        <f>IF($C250&lt;=Entradas!$E$56,"",J250^2)</f>
        <v>0.10055583745876179</v>
      </c>
      <c r="L250" s="78">
        <f>IF($C250&lt;=Entradas!$E$56,"",G250*J250)</f>
        <v>0.11448649811697954</v>
      </c>
      <c r="M250" s="37"/>
    </row>
    <row r="251" spans="2:13" x14ac:dyDescent="0.3">
      <c r="B251" s="36"/>
      <c r="C251" s="74">
        <v>246</v>
      </c>
      <c r="D251" s="104">
        <f>IF($C251&lt;=Entradas!$E$56,"",Observaciones!H251)</f>
        <v>0.39372694678010189</v>
      </c>
      <c r="E251" s="104">
        <f>IF($C251&lt;=Entradas!$E$56,"",Cálculos!L252)</f>
        <v>0.43872600611807</v>
      </c>
      <c r="F251" s="78">
        <f>IF($C251&lt;=Entradas!$E$56,"",D251-E251)</f>
        <v>-4.4999059337968106E-2</v>
      </c>
      <c r="G251" s="78">
        <f>IF($C251&lt;=Entradas!$E$56,"",D251-AVERAGE(D:D))</f>
        <v>-0.3637746863823238</v>
      </c>
      <c r="H251" s="78">
        <f>IF($C251&lt;=Entradas!$E$56,"",F251^2)</f>
        <v>2.0249153413019745E-3</v>
      </c>
      <c r="I251" s="78">
        <f>IF($C251&lt;=Entradas!$E$56,"",G251^2)</f>
        <v>0.13233202245255804</v>
      </c>
      <c r="J251" s="78">
        <f>IF($C251&lt;=Entradas!$E$56,"",E251-AVERAGE(E:E))</f>
        <v>-0.32015698503220857</v>
      </c>
      <c r="K251" s="78">
        <f>IF($C251&lt;=Entradas!$E$56,"",J251^2)</f>
        <v>0.10250049506491382</v>
      </c>
      <c r="L251" s="78">
        <f>IF($C251&lt;=Entradas!$E$56,"",G251*J251)</f>
        <v>0.116465006823202</v>
      </c>
      <c r="M251" s="37"/>
    </row>
    <row r="252" spans="2:13" x14ac:dyDescent="0.3">
      <c r="B252" s="36"/>
      <c r="C252" s="74">
        <v>247</v>
      </c>
      <c r="D252" s="104">
        <f>IF($C252&lt;=Entradas!$E$56,"",Observaciones!H252)</f>
        <v>0.39100727609698449</v>
      </c>
      <c r="E252" s="104">
        <f>IF($C252&lt;=Entradas!$E$56,"",Cálculos!L253)</f>
        <v>0.43569550422891828</v>
      </c>
      <c r="F252" s="78">
        <f>IF($C252&lt;=Entradas!$E$56,"",D252-E252)</f>
        <v>-4.4688228131933794E-2</v>
      </c>
      <c r="G252" s="78">
        <f>IF($C252&lt;=Entradas!$E$56,"",D252-AVERAGE(D:D))</f>
        <v>-0.3664943570654412</v>
      </c>
      <c r="H252" s="78">
        <f>IF($C252&lt;=Entradas!$E$56,"",F252^2)</f>
        <v>1.997037733571759E-3</v>
      </c>
      <c r="I252" s="78">
        <f>IF($C252&lt;=Entradas!$E$56,"",G252^2)</f>
        <v>0.1343181137608111</v>
      </c>
      <c r="J252" s="78">
        <f>IF($C252&lt;=Entradas!$E$56,"",E252-AVERAGE(E:E))</f>
        <v>-0.32318748692136029</v>
      </c>
      <c r="K252" s="78">
        <f>IF($C252&lt;=Entradas!$E$56,"",J252^2)</f>
        <v>0.10445015170254443</v>
      </c>
      <c r="L252" s="78">
        <f>IF($C252&lt;=Entradas!$E$56,"",G252*J252)</f>
        <v>0.11844639023083962</v>
      </c>
      <c r="M252" s="37"/>
    </row>
    <row r="253" spans="2:13" x14ac:dyDescent="0.3">
      <c r="B253" s="36"/>
      <c r="C253" s="74">
        <v>248</v>
      </c>
      <c r="D253" s="104">
        <f>IF($C253&lt;=Entradas!$E$56,"",Observaciones!H253)</f>
        <v>0.38830639155288676</v>
      </c>
      <c r="E253" s="104">
        <f>IF($C253&lt;=Entradas!$E$56,"",Cálculos!L254)</f>
        <v>0.43268593554539408</v>
      </c>
      <c r="F253" s="78">
        <f>IF($C253&lt;=Entradas!$E$56,"",D253-E253)</f>
        <v>-4.437954399250732E-2</v>
      </c>
      <c r="G253" s="78">
        <f>IF($C253&lt;=Entradas!$E$56,"",D253-AVERAGE(D:D))</f>
        <v>-0.36919524160953893</v>
      </c>
      <c r="H253" s="78">
        <f>IF($C253&lt;=Entradas!$E$56,"",F253^2)</f>
        <v>1.9695439249828926E-3</v>
      </c>
      <c r="I253" s="78">
        <f>IF($C253&lt;=Entradas!$E$56,"",G253^2)</f>
        <v>0.13630512642712583</v>
      </c>
      <c r="J253" s="78">
        <f>IF($C253&lt;=Entradas!$E$56,"",E253-AVERAGE(E:E))</f>
        <v>-0.32619705560488449</v>
      </c>
      <c r="K253" s="78">
        <f>IF($C253&lt;=Entradas!$E$56,"",J253^2)</f>
        <v>0.10640451908529611</v>
      </c>
      <c r="L253" s="78">
        <f>IF($C253&lt;=Entradas!$E$56,"",G253*J253)</f>
        <v>0.12043040075636553</v>
      </c>
      <c r="M253" s="37"/>
    </row>
    <row r="254" spans="2:13" x14ac:dyDescent="0.3">
      <c r="B254" s="36"/>
      <c r="C254" s="74">
        <v>249</v>
      </c>
      <c r="D254" s="104">
        <f>IF($C254&lt;=Entradas!$E$56,"",Observaciones!H254)</f>
        <v>0.38562416338135125</v>
      </c>
      <c r="E254" s="104">
        <f>IF($C254&lt;=Entradas!$E$56,"",Cálculos!L255)</f>
        <v>0.4296971554712839</v>
      </c>
      <c r="F254" s="78">
        <f>IF($C254&lt;=Entradas!$E$56,"",D254-E254)</f>
        <v>-4.407299208993265E-2</v>
      </c>
      <c r="G254" s="78">
        <f>IF($C254&lt;=Entradas!$E$56,"",D254-AVERAGE(D:D))</f>
        <v>-0.37187746978107444</v>
      </c>
      <c r="H254" s="78">
        <f>IF($C254&lt;=Entradas!$E$56,"",F254^2)</f>
        <v>1.9424286317592659E-3</v>
      </c>
      <c r="I254" s="78">
        <f>IF($C254&lt;=Entradas!$E$56,"",G254^2)</f>
        <v>0.13829285253077395</v>
      </c>
      <c r="J254" s="78">
        <f>IF($C254&lt;=Entradas!$E$56,"",E254-AVERAGE(E:E))</f>
        <v>-0.32918583567899468</v>
      </c>
      <c r="K254" s="78">
        <f>IF($C254&lt;=Entradas!$E$56,"",J254^2)</f>
        <v>0.10836331441167808</v>
      </c>
      <c r="L254" s="78">
        <f>IF($C254&lt;=Entradas!$E$56,"",G254*J254)</f>
        <v>0.12241679566007307</v>
      </c>
      <c r="M254" s="37"/>
    </row>
    <row r="255" spans="2:13" x14ac:dyDescent="0.3">
      <c r="B255" s="36"/>
      <c r="C255" s="74">
        <v>250</v>
      </c>
      <c r="D255" s="104">
        <f>IF($C255&lt;=Entradas!$E$56,"",Observaciones!H255)</f>
        <v>0.38296046271319506</v>
      </c>
      <c r="E255" s="104">
        <f>IF($C255&lt;=Entradas!$E$56,"",Cálculos!L256)</f>
        <v>0.42672902040917332</v>
      </c>
      <c r="F255" s="78">
        <f>IF($C255&lt;=Entradas!$E$56,"",D255-E255)</f>
        <v>-4.3768557695978261E-2</v>
      </c>
      <c r="G255" s="78">
        <f>IF($C255&lt;=Entradas!$E$56,"",D255-AVERAGE(D:D))</f>
        <v>-0.37454117044923063</v>
      </c>
      <c r="H255" s="78">
        <f>IF($C255&lt;=Entradas!$E$56,"",F255^2)</f>
        <v>1.9156866427861778E-3</v>
      </c>
      <c r="I255" s="78">
        <f>IF($C255&lt;=Entradas!$E$56,"",G255^2)</f>
        <v>0.14028108836147962</v>
      </c>
      <c r="J255" s="78">
        <f>IF($C255&lt;=Entradas!$E$56,"",E255-AVERAGE(E:E))</f>
        <v>-0.33215397074110525</v>
      </c>
      <c r="K255" s="78">
        <f>IF($C255&lt;=Entradas!$E$56,"",J255^2)</f>
        <v>0.110326260279083</v>
      </c>
      <c r="L255" s="78">
        <f>IF($C255&lt;=Entradas!$E$56,"",G255*J255)</f>
        <v>0.12440533697073307</v>
      </c>
      <c r="M255" s="37"/>
    </row>
    <row r="256" spans="2:13" x14ac:dyDescent="0.3">
      <c r="B256" s="36"/>
      <c r="C256" s="74">
        <v>251</v>
      </c>
      <c r="D256" s="104">
        <f>IF($C256&lt;=Entradas!$E$56,"",Observaciones!H256)</f>
        <v>0.38031516156956702</v>
      </c>
      <c r="E256" s="104">
        <f>IF($C256&lt;=Entradas!$E$56,"",Cálculos!L257)</f>
        <v>0.42378138775354779</v>
      </c>
      <c r="F256" s="78">
        <f>IF($C256&lt;=Entradas!$E$56,"",D256-E256)</f>
        <v>-4.3466226183980772E-2</v>
      </c>
      <c r="G256" s="78">
        <f>IF($C256&lt;=Entradas!$E$56,"",D256-AVERAGE(D:D))</f>
        <v>-0.37718647159285867</v>
      </c>
      <c r="H256" s="78">
        <f>IF($C256&lt;=Entradas!$E$56,"",F256^2)</f>
        <v>1.8893128186769756E-3</v>
      </c>
      <c r="I256" s="78">
        <f>IF($C256&lt;=Entradas!$E$56,"",G256^2)</f>
        <v>0.14226963435267037</v>
      </c>
      <c r="J256" s="78">
        <f>IF($C256&lt;=Entradas!$E$56,"",E256-AVERAGE(E:E))</f>
        <v>-0.33510160339673079</v>
      </c>
      <c r="K256" s="78">
        <f>IF($C256&lt;=Entradas!$E$56,"",J256^2)</f>
        <v>0.11229308459905986</v>
      </c>
      <c r="L256" s="78">
        <f>IF($C256&lt;=Entradas!$E$56,"",G256*J256)</f>
        <v>0.12639579141032239</v>
      </c>
      <c r="M256" s="37"/>
    </row>
    <row r="257" spans="2:13" x14ac:dyDescent="0.3">
      <c r="B257" s="36"/>
      <c r="C257" s="74">
        <v>252</v>
      </c>
      <c r="D257" s="104">
        <f>IF($C257&lt;=Entradas!$E$56,"",Observaciones!H257)</f>
        <v>0.3776881328556605</v>
      </c>
      <c r="E257" s="104">
        <f>IF($C257&lt;=Entradas!$E$56,"",Cálculos!L258)</f>
        <v>0.42085411588394089</v>
      </c>
      <c r="F257" s="78">
        <f>IF($C257&lt;=Entradas!$E$56,"",D257-E257)</f>
        <v>-4.3165983028280397E-2</v>
      </c>
      <c r="G257" s="78">
        <f>IF($C257&lt;=Entradas!$E$56,"",D257-AVERAGE(D:D))</f>
        <v>-0.37981350030676519</v>
      </c>
      <c r="H257" s="78">
        <f>IF($C257&lt;=Entradas!$E$56,"",F257^2)</f>
        <v>1.8633020907977912E-3</v>
      </c>
      <c r="I257" s="78">
        <f>IF($C257&lt;=Entradas!$E$56,"",G257^2)</f>
        <v>0.14425829501527712</v>
      </c>
      <c r="J257" s="78">
        <f>IF($C257&lt;=Entradas!$E$56,"",E257-AVERAGE(E:E))</f>
        <v>-0.33802887526633768</v>
      </c>
      <c r="K257" s="78">
        <f>IF($C257&lt;=Entradas!$E$56,"",J257^2)</f>
        <v>0.11426352051382528</v>
      </c>
      <c r="L257" s="78">
        <f>IF($C257&lt;=Entradas!$E$56,"",G257*J257)</f>
        <v>0.12838793031966664</v>
      </c>
      <c r="M257" s="37"/>
    </row>
    <row r="258" spans="2:13" x14ac:dyDescent="0.3">
      <c r="B258" s="36"/>
      <c r="C258" s="74">
        <v>253</v>
      </c>
      <c r="D258" s="104">
        <f>IF($C258&lt;=Entradas!$E$56,"",Observaciones!H258)</f>
        <v>0.37507925035458251</v>
      </c>
      <c r="E258" s="104">
        <f>IF($C258&lt;=Entradas!$E$56,"",Cálculos!L259)</f>
        <v>0.41794706415813032</v>
      </c>
      <c r="F258" s="78">
        <f>IF($C258&lt;=Entradas!$E$56,"",D258-E258)</f>
        <v>-4.2867813803547816E-2</v>
      </c>
      <c r="G258" s="78">
        <f>IF($C258&lt;=Entradas!$E$56,"",D258-AVERAGE(D:D))</f>
        <v>-0.38242238280784319</v>
      </c>
      <c r="H258" s="78">
        <f>IF($C258&lt;=Entradas!$E$56,"",F258^2)</f>
        <v>1.8376494602956447E-3</v>
      </c>
      <c r="I258" s="78">
        <f>IF($C258&lt;=Entradas!$E$56,"",G258^2)</f>
        <v>0.14624687887242854</v>
      </c>
      <c r="J258" s="78">
        <f>IF($C258&lt;=Entradas!$E$56,"",E258-AVERAGE(E:E))</f>
        <v>-0.34093592699214825</v>
      </c>
      <c r="K258" s="78">
        <f>IF($C258&lt;=Entradas!$E$56,"",J258^2)</f>
        <v>0.11623730631399544</v>
      </c>
      <c r="L258" s="78">
        <f>IF($C258&lt;=Entradas!$E$56,"",G258*J258)</f>
        <v>0.13038152958513818</v>
      </c>
      <c r="M258" s="37"/>
    </row>
    <row r="259" spans="2:13" x14ac:dyDescent="0.3">
      <c r="B259" s="36"/>
      <c r="C259" s="74">
        <v>254</v>
      </c>
      <c r="D259" s="104">
        <f>IF($C259&lt;=Entradas!$E$56,"",Observaciones!H259)</f>
        <v>0.37248838872128509</v>
      </c>
      <c r="E259" s="104">
        <f>IF($C259&lt;=Entradas!$E$56,"",Cálculos!L260)</f>
        <v>0.41506009290538065</v>
      </c>
      <c r="F259" s="78">
        <f>IF($C259&lt;=Entradas!$E$56,"",D259-E259)</f>
        <v>-4.257170418409556E-2</v>
      </c>
      <c r="G259" s="78">
        <f>IF($C259&lt;=Entradas!$E$56,"",D259-AVERAGE(D:D))</f>
        <v>-0.3850132444411406</v>
      </c>
      <c r="H259" s="78">
        <f>IF($C259&lt;=Entradas!$E$56,"",F259^2)</f>
        <v>1.8123499971381394E-3</v>
      </c>
      <c r="I259" s="78">
        <f>IF($C259&lt;=Entradas!$E$56,"",G259^2)</f>
        <v>0.14823519839509347</v>
      </c>
      <c r="J259" s="78">
        <f>IF($C259&lt;=Entradas!$E$56,"",E259-AVERAGE(E:E))</f>
        <v>-0.34382289824489792</v>
      </c>
      <c r="K259" s="78">
        <f>IF($C259&lt;=Entradas!$E$56,"",J259^2)</f>
        <v>0.11821418535752143</v>
      </c>
      <c r="L259" s="78">
        <f>IF($C259&lt;=Entradas!$E$56,"",G259*J259)</f>
        <v>0.13237636956642429</v>
      </c>
      <c r="M259" s="37"/>
    </row>
    <row r="260" spans="2:13" x14ac:dyDescent="0.3">
      <c r="B260" s="36"/>
      <c r="C260" s="74">
        <v>255</v>
      </c>
      <c r="D260" s="104">
        <f>IF($C260&lt;=Entradas!$E$56,"",Observaciones!H260)</f>
        <v>0.36991542347654172</v>
      </c>
      <c r="E260" s="104">
        <f>IF($C260&lt;=Entradas!$E$56,"",Cálculos!L261)</f>
        <v>0.41219306341973244</v>
      </c>
      <c r="F260" s="78">
        <f>IF($C260&lt;=Entradas!$E$56,"",D260-E260)</f>
        <v>-4.2277639943190726E-2</v>
      </c>
      <c r="G260" s="78">
        <f>IF($C260&lt;=Entradas!$E$56,"",D260-AVERAGE(D:D))</f>
        <v>-0.38758620968588398</v>
      </c>
      <c r="H260" s="78">
        <f>IF($C260&lt;=Entradas!$E$56,"",F260^2)</f>
        <v>1.787398839166076E-3</v>
      </c>
      <c r="I260" s="78">
        <f>IF($C260&lt;=Entradas!$E$56,"",G260^2)</f>
        <v>0.15022306993867002</v>
      </c>
      <c r="J260" s="78">
        <f>IF($C260&lt;=Entradas!$E$56,"",E260-AVERAGE(E:E))</f>
        <v>-0.34668992773054613</v>
      </c>
      <c r="K260" s="78">
        <f>IF($C260&lt;=Entradas!$E$56,"",J260^2)</f>
        <v>0.12019390598981131</v>
      </c>
      <c r="L260" s="78">
        <f>IF($C260&lt;=Entradas!$E$56,"",G260*J260)</f>
        <v>0.13437223502535542</v>
      </c>
      <c r="M260" s="37"/>
    </row>
    <row r="261" spans="2:13" x14ac:dyDescent="0.3">
      <c r="B261" s="36"/>
      <c r="C261" s="74">
        <v>256</v>
      </c>
      <c r="D261" s="104">
        <f>IF($C261&lt;=Entradas!$E$56,"",Observaciones!H261)</f>
        <v>0.36736023100096671</v>
      </c>
      <c r="E261" s="104">
        <f>IF($C261&lt;=Entradas!$E$56,"",Cálculos!L262)</f>
        <v>0.40934583795333851</v>
      </c>
      <c r="F261" s="78">
        <f>IF($C261&lt;=Entradas!$E$56,"",D261-E261)</f>
        <v>-4.1985606952371801E-2</v>
      </c>
      <c r="G261" s="78">
        <f>IF($C261&lt;=Entradas!$E$56,"",D261-AVERAGE(D:D))</f>
        <v>-0.39014140216145898</v>
      </c>
      <c r="H261" s="78">
        <f>IF($C261&lt;=Entradas!$E$56,"",F261^2)</f>
        <v>1.7627911911590514E-3</v>
      </c>
      <c r="I261" s="78">
        <f>IF($C261&lt;=Entradas!$E$56,"",G261^2)</f>
        <v>0.15221031368050927</v>
      </c>
      <c r="J261" s="78">
        <f>IF($C261&lt;=Entradas!$E$56,"",E261-AVERAGE(E:E))</f>
        <v>-0.34953715319694006</v>
      </c>
      <c r="K261" s="78">
        <f>IF($C261&lt;=Entradas!$E$56,"",J261^2)</f>
        <v>0.12217622146502115</v>
      </c>
      <c r="L261" s="78">
        <f>IF($C261&lt;=Entradas!$E$56,"",G261*J261)</f>
        <v>0.13636891505577889</v>
      </c>
      <c r="M261" s="37"/>
    </row>
    <row r="262" spans="2:13" x14ac:dyDescent="0.3">
      <c r="B262" s="36"/>
      <c r="C262" s="74">
        <v>257</v>
      </c>
      <c r="D262" s="104">
        <f>IF($C262&lt;=Entradas!$E$56,"",Observaciones!H262)</f>
        <v>0.36482268852907596</v>
      </c>
      <c r="E262" s="104">
        <f>IF($C262&lt;=Entradas!$E$56,"",Cálculos!L263)</f>
        <v>0.40651827970984544</v>
      </c>
      <c r="F262" s="78">
        <f>IF($C262&lt;=Entradas!$E$56,"",D262-E262)</f>
        <v>-4.1695591180769487E-2</v>
      </c>
      <c r="G262" s="78">
        <f>IF($C262&lt;=Entradas!$E$56,"",D262-AVERAGE(D:D))</f>
        <v>-0.39267894463334974</v>
      </c>
      <c r="H262" s="78">
        <f>IF($C262&lt;=Entradas!$E$56,"",F262^2)</f>
        <v>1.7385223239138623E-3</v>
      </c>
      <c r="I262" s="78">
        <f>IF($C262&lt;=Entradas!$E$56,"",G262^2)</f>
        <v>0.15419675355836135</v>
      </c>
      <c r="J262" s="78">
        <f>IF($C262&lt;=Entradas!$E$56,"",E262-AVERAGE(E:E))</f>
        <v>-0.35236471144043313</v>
      </c>
      <c r="K262" s="78">
        <f>IF($C262&lt;=Entradas!$E$56,"",J262^2)</f>
        <v>0.12416088986849971</v>
      </c>
      <c r="L262" s="78">
        <f>IF($C262&lt;=Entradas!$E$56,"",G262*J262)</f>
        <v>0.13836620301446409</v>
      </c>
      <c r="M262" s="37"/>
    </row>
    <row r="263" spans="2:13" x14ac:dyDescent="0.3">
      <c r="B263" s="36"/>
      <c r="C263" s="74">
        <v>258</v>
      </c>
      <c r="D263" s="104">
        <f>IF($C263&lt;=Entradas!$E$56,"",Observaciones!H263)</f>
        <v>0.36230267414338851</v>
      </c>
      <c r="E263" s="104">
        <f>IF($C263&lt;=Entradas!$E$56,"",Cálculos!L264)</f>
        <v>0.40371025283782142</v>
      </c>
      <c r="F263" s="78">
        <f>IF($C263&lt;=Entradas!$E$56,"",D263-E263)</f>
        <v>-4.1407578694432901E-2</v>
      </c>
      <c r="G263" s="78">
        <f>IF($C263&lt;=Entradas!$E$56,"",D263-AVERAGE(D:D))</f>
        <v>-0.39519895901903718</v>
      </c>
      <c r="H263" s="78">
        <f>IF($C263&lt;=Entradas!$E$56,"",F263^2)</f>
        <v>1.7145875733356535E-3</v>
      </c>
      <c r="I263" s="78">
        <f>IF($C263&lt;=Entradas!$E$56,"",G263^2)</f>
        <v>0.15618221720973063</v>
      </c>
      <c r="J263" s="78">
        <f>IF($C263&lt;=Entradas!$E$56,"",E263-AVERAGE(E:E))</f>
        <v>-0.35517273831245716</v>
      </c>
      <c r="K263" s="78">
        <f>IF($C263&lt;=Entradas!$E$56,"",J263^2)</f>
        <v>0.12614767404036917</v>
      </c>
      <c r="L263" s="78">
        <f>IF($C263&lt;=Entradas!$E$56,"",G263*J263)</f>
        <v>0.14036389645302397</v>
      </c>
      <c r="M263" s="37"/>
    </row>
    <row r="264" spans="2:13" x14ac:dyDescent="0.3">
      <c r="B264" s="36"/>
      <c r="C264" s="74">
        <v>259</v>
      </c>
      <c r="D264" s="104">
        <f>IF($C264&lt;=Entradas!$E$56,"",Observaciones!H264)</f>
        <v>0.35980006676856896</v>
      </c>
      <c r="E264" s="104">
        <f>IF($C264&lt;=Entradas!$E$56,"",Cálculos!L265)</f>
        <v>0.40092162242422874</v>
      </c>
      <c r="F264" s="78">
        <f>IF($C264&lt;=Entradas!$E$56,"",D264-E264)</f>
        <v>-4.1121555655659781E-2</v>
      </c>
      <c r="G264" s="78">
        <f>IF($C264&lt;=Entradas!$E$56,"",D264-AVERAGE(D:D))</f>
        <v>-0.39770156639385673</v>
      </c>
      <c r="H264" s="78">
        <f>IF($C264&lt;=Entradas!$E$56,"",F264^2)</f>
        <v>1.6909823395415248E-3</v>
      </c>
      <c r="I264" s="78">
        <f>IF($C264&lt;=Entradas!$E$56,"",G264^2)</f>
        <v>0.15816653591212723</v>
      </c>
      <c r="J264" s="78">
        <f>IF($C264&lt;=Entradas!$E$56,"",E264-AVERAGE(E:E))</f>
        <v>-0.35796136872604983</v>
      </c>
      <c r="K264" s="78">
        <f>IF($C264&lt;=Entradas!$E$56,"",J264^2)</f>
        <v>0.12813634150022701</v>
      </c>
      <c r="L264" s="78">
        <f>IF($C264&lt;=Entradas!$E$56,"",G264*J264)</f>
        <v>0.14236179705083893</v>
      </c>
      <c r="M264" s="37"/>
    </row>
    <row r="265" spans="2:13" x14ac:dyDescent="0.3">
      <c r="B265" s="36"/>
      <c r="C265" s="74">
        <v>260</v>
      </c>
      <c r="D265" s="104">
        <f>IF($C265&lt;=Entradas!$E$56,"",Observaciones!H265)</f>
        <v>0.35731474616561026</v>
      </c>
      <c r="E265" s="104">
        <f>IF($C265&lt;=Entradas!$E$56,"",Cálculos!L266)</f>
        <v>0.39815225448794239</v>
      </c>
      <c r="F265" s="78">
        <f>IF($C265&lt;=Entradas!$E$56,"",D265-E265)</f>
        <v>-4.0837508322332128E-2</v>
      </c>
      <c r="G265" s="78">
        <f>IF($C265&lt;=Entradas!$E$56,"",D265-AVERAGE(D:D))</f>
        <v>-0.40018688699681543</v>
      </c>
      <c r="H265" s="78">
        <f>IF($C265&lt;=Entradas!$E$56,"",F265^2)</f>
        <v>1.6677020859765458E-3</v>
      </c>
      <c r="I265" s="78">
        <f>IF($C265&lt;=Entradas!$E$56,"",G265^2)</f>
        <v>0.16014954452420191</v>
      </c>
      <c r="J265" s="78">
        <f>IF($C265&lt;=Entradas!$E$56,"",E265-AVERAGE(E:E))</f>
        <v>-0.36073073666233618</v>
      </c>
      <c r="K265" s="78">
        <f>IF($C265&lt;=Entradas!$E$56,"",J265^2)</f>
        <v>0.13012666437295173</v>
      </c>
      <c r="L265" s="78">
        <f>IF($C265&lt;=Entradas!$E$56,"",G265*J265)</f>
        <v>0.14435971054896832</v>
      </c>
      <c r="M265" s="37"/>
    </row>
    <row r="266" spans="2:13" x14ac:dyDescent="0.3">
      <c r="B266" s="36"/>
      <c r="C266" s="74">
        <v>261</v>
      </c>
      <c r="D266" s="104">
        <f>IF($C266&lt;=Entradas!$E$56,"",Observaciones!H266)</f>
        <v>0.35484659292605697</v>
      </c>
      <c r="E266" s="104">
        <f>IF($C266&lt;=Entradas!$E$56,"",Cálculos!L267)</f>
        <v>0.39540201597331248</v>
      </c>
      <c r="F266" s="78">
        <f>IF($C266&lt;=Entradas!$E$56,"",D266-E266)</f>
        <v>-4.0555423047255512E-2</v>
      </c>
      <c r="G266" s="78">
        <f>IF($C266&lt;=Entradas!$E$56,"",D266-AVERAGE(D:D))</f>
        <v>-0.40265504023636872</v>
      </c>
      <c r="H266" s="78">
        <f>IF($C266&lt;=Entradas!$E$56,"",F266^2)</f>
        <v>1.6447423385418636E-3</v>
      </c>
      <c r="I266" s="78">
        <f>IF($C266&lt;=Entradas!$E$56,"",G266^2)</f>
        <v>0.16213108142775171</v>
      </c>
      <c r="J266" s="78">
        <f>IF($C266&lt;=Entradas!$E$56,"",E266-AVERAGE(E:E))</f>
        <v>-0.36348097517696609</v>
      </c>
      <c r="K266" s="78">
        <f>IF($C266&lt;=Entradas!$E$56,"",J266^2)</f>
        <v>0.13211841931559823</v>
      </c>
      <c r="L266" s="78">
        <f>IF($C266&lt;=Entradas!$E$56,"",G266*J266)</f>
        <v>0.14635744668503584</v>
      </c>
      <c r="M266" s="37"/>
    </row>
    <row r="267" spans="2:13" x14ac:dyDescent="0.3">
      <c r="B267" s="36"/>
      <c r="C267" s="74">
        <v>262</v>
      </c>
      <c r="D267" s="104">
        <f>IF($C267&lt;=Entradas!$E$56,"",Observaciones!H267)</f>
        <v>0.352395488466268</v>
      </c>
      <c r="E267" s="104">
        <f>IF($C267&lt;=Entradas!$E$56,"",Cálculos!L268)</f>
        <v>0.3926707747437716</v>
      </c>
      <c r="F267" s="78">
        <f>IF($C267&lt;=Entradas!$E$56,"",D267-E267)</f>
        <v>-4.0275286277503597E-2</v>
      </c>
      <c r="G267" s="78">
        <f>IF($C267&lt;=Entradas!$E$56,"",D267-AVERAGE(D:D))</f>
        <v>-0.40510614469615769</v>
      </c>
      <c r="H267" s="78">
        <f>IF($C267&lt;=Entradas!$E$56,"",F267^2)</f>
        <v>1.6220986847348695E-3</v>
      </c>
      <c r="I267" s="78">
        <f>IF($C267&lt;=Entradas!$E$56,"",G267^2)</f>
        <v>0.16411098847058425</v>
      </c>
      <c r="J267" s="78">
        <f>IF($C267&lt;=Entradas!$E$56,"",E267-AVERAGE(E:E))</f>
        <v>-0.36621221640650697</v>
      </c>
      <c r="K267" s="78">
        <f>IF($C267&lt;=Entradas!$E$56,"",J267^2)</f>
        <v>0.1341113874453663</v>
      </c>
      <c r="L267" s="78">
        <f>IF($C267&lt;=Entradas!$E$56,"",G267*J267)</f>
        <v>0.14835481912907503</v>
      </c>
      <c r="M267" s="37"/>
    </row>
    <row r="268" spans="2:13" x14ac:dyDescent="0.3">
      <c r="B268" s="36"/>
      <c r="C268" s="74">
        <v>263</v>
      </c>
      <c r="D268" s="104">
        <f>IF($C268&lt;=Entradas!$E$56,"",Observaciones!H268)</f>
        <v>0.34996131502171929</v>
      </c>
      <c r="E268" s="104">
        <f>IF($C268&lt;=Entradas!$E$56,"",Cálculos!L269)</f>
        <v>0.38995839957548634</v>
      </c>
      <c r="F268" s="78">
        <f>IF($C268&lt;=Entradas!$E$56,"",D268-E268)</f>
        <v>-3.9997084553767048E-2</v>
      </c>
      <c r="G268" s="78">
        <f>IF($C268&lt;=Entradas!$E$56,"",D268-AVERAGE(D:D))</f>
        <v>-0.4075403181407064</v>
      </c>
      <c r="H268" s="78">
        <f>IF($C268&lt;=Entradas!$E$56,"",F268^2)</f>
        <v>1.5997667728011905E-3</v>
      </c>
      <c r="I268" s="78">
        <f>IF($C268&lt;=Entradas!$E$56,"",G268^2)</f>
        <v>0.16608911091022818</v>
      </c>
      <c r="J268" s="78">
        <f>IF($C268&lt;=Entradas!$E$56,"",E268-AVERAGE(E:E))</f>
        <v>-0.36892459157479224</v>
      </c>
      <c r="K268" s="78">
        <f>IF($C268&lt;=Entradas!$E$56,"",J268^2)</f>
        <v>0.13610535426862727</v>
      </c>
      <c r="L268" s="78">
        <f>IF($C268&lt;=Entradas!$E$56,"",G268*J268)</f>
        <v>0.15035164542032101</v>
      </c>
      <c r="M268" s="37"/>
    </row>
    <row r="269" spans="2:13" x14ac:dyDescent="0.3">
      <c r="B269" s="36"/>
      <c r="C269" s="74">
        <v>264</v>
      </c>
      <c r="D269" s="104">
        <f>IF($C269&lt;=Entradas!$E$56,"",Observaciones!H269)</f>
        <v>0.34754395564134588</v>
      </c>
      <c r="E269" s="104">
        <f>IF($C269&lt;=Entradas!$E$56,"",Cálculos!L270)</f>
        <v>0.38726476015105249</v>
      </c>
      <c r="F269" s="78">
        <f>IF($C269&lt;=Entradas!$E$56,"",D269-E269)</f>
        <v>-3.9720804509706609E-2</v>
      </c>
      <c r="G269" s="78">
        <f>IF($C269&lt;=Entradas!$E$56,"",D269-AVERAGE(D:D))</f>
        <v>-0.40995767752107981</v>
      </c>
      <c r="H269" s="78">
        <f>IF($C269&lt;=Entradas!$E$56,"",F269^2)</f>
        <v>1.5777423108983288E-3</v>
      </c>
      <c r="I269" s="78">
        <f>IF($C269&lt;=Entradas!$E$56,"",G269^2)</f>
        <v>0.16806529735847767</v>
      </c>
      <c r="J269" s="78">
        <f>IF($C269&lt;=Entradas!$E$56,"",E269-AVERAGE(E:E))</f>
        <v>-0.37161823099922608</v>
      </c>
      <c r="K269" s="78">
        <f>IF($C269&lt;=Entradas!$E$56,"",J269^2)</f>
        <v>0.13810010961099417</v>
      </c>
      <c r="L269" s="78">
        <f>IF($C269&lt;=Entradas!$E$56,"",G269*J269)</f>
        <v>0.15234774690493488</v>
      </c>
      <c r="M269" s="37"/>
    </row>
    <row r="270" spans="2:13" x14ac:dyDescent="0.3">
      <c r="B270" s="36"/>
      <c r="C270" s="74">
        <v>265</v>
      </c>
      <c r="D270" s="104">
        <f>IF($C270&lt;=Entradas!$E$56,"",Observaciones!H270)</f>
        <v>0.34514329418192269</v>
      </c>
      <c r="E270" s="104">
        <f>IF($C270&lt;=Entradas!$E$56,"",Cálculos!L271)</f>
        <v>0.38458972705323385</v>
      </c>
      <c r="F270" s="78">
        <f>IF($C270&lt;=Entradas!$E$56,"",D270-E270)</f>
        <v>-3.9446432871311166E-2</v>
      </c>
      <c r="G270" s="78">
        <f>IF($C270&lt;=Entradas!$E$56,"",D270-AVERAGE(D:D))</f>
        <v>-0.412358338980503</v>
      </c>
      <c r="H270" s="78">
        <f>IF($C270&lt;=Entradas!$E$56,"",F270^2)</f>
        <v>1.556021066270858E-3</v>
      </c>
      <c r="I270" s="78">
        <f>IF($C270&lt;=Entradas!$E$56,"",G270^2)</f>
        <v>0.17003939972675941</v>
      </c>
      <c r="J270" s="78">
        <f>IF($C270&lt;=Entradas!$E$56,"",E270-AVERAGE(E:E))</f>
        <v>-0.37429326409704472</v>
      </c>
      <c r="K270" s="78">
        <f>IF($C270&lt;=Entradas!$E$56,"",J270^2)</f>
        <v>0.14009544754842007</v>
      </c>
      <c r="L270" s="78">
        <f>IF($C270&lt;=Entradas!$E$56,"",G270*J270)</f>
        <v>0.15434294867464809</v>
      </c>
      <c r="M270" s="37"/>
    </row>
    <row r="271" spans="2:13" x14ac:dyDescent="0.3">
      <c r="B271" s="36"/>
      <c r="C271" s="74">
        <v>266</v>
      </c>
      <c r="D271" s="104">
        <f>IF($C271&lt;=Entradas!$E$56,"",Observaciones!H271)</f>
        <v>0.34275921530248465</v>
      </c>
      <c r="E271" s="104">
        <f>IF($C271&lt;=Entradas!$E$56,"",Cálculos!L272)</f>
        <v>0.38193317175874453</v>
      </c>
      <c r="F271" s="78">
        <f>IF($C271&lt;=Entradas!$E$56,"",D271-E271)</f>
        <v>-3.9173956456259873E-2</v>
      </c>
      <c r="G271" s="78">
        <f>IF($C271&lt;=Entradas!$E$56,"",D271-AVERAGE(D:D))</f>
        <v>-0.41474241785994104</v>
      </c>
      <c r="H271" s="78">
        <f>IF($C271&lt;=Entradas!$E$56,"",F271^2)</f>
        <v>1.5345988644369446E-3</v>
      </c>
      <c r="I271" s="78">
        <f>IF($C271&lt;=Entradas!$E$56,"",G271^2)</f>
        <v>0.17201127317230994</v>
      </c>
      <c r="J271" s="78">
        <f>IF($C271&lt;=Entradas!$E$56,"",E271-AVERAGE(E:E))</f>
        <v>-0.37694981939153405</v>
      </c>
      <c r="K271" s="78">
        <f>IF($C271&lt;=Entradas!$E$56,"",J271^2)</f>
        <v>0.14209116633931013</v>
      </c>
      <c r="L271" s="78">
        <f>IF($C271&lt;=Entradas!$E$56,"",G271*J271)</f>
        <v>0.15633707950631293</v>
      </c>
      <c r="M271" s="37"/>
    </row>
    <row r="272" spans="2:13" x14ac:dyDescent="0.3">
      <c r="B272" s="36"/>
      <c r="C272" s="74">
        <v>267</v>
      </c>
      <c r="D272" s="104">
        <f>IF($C272&lt;=Entradas!$E$56,"",Observaciones!H272)</f>
        <v>0.34039160445878475</v>
      </c>
      <c r="E272" s="104">
        <f>IF($C272&lt;=Entradas!$E$56,"",Cálculos!L273)</f>
        <v>0.37929496663207363</v>
      </c>
      <c r="F272" s="78">
        <f>IF($C272&lt;=Entradas!$E$56,"",D272-E272)</f>
        <v>-3.890336217328888E-2</v>
      </c>
      <c r="G272" s="78">
        <f>IF($C272&lt;=Entradas!$E$56,"",D272-AVERAGE(D:D))</f>
        <v>-0.41711002870364094</v>
      </c>
      <c r="H272" s="78">
        <f>IF($C272&lt;=Entradas!$E$56,"",F272^2)</f>
        <v>1.5134715883860842E-3</v>
      </c>
      <c r="I272" s="78">
        <f>IF($C272&lt;=Entradas!$E$56,"",G272^2)</f>
        <v>0.17398077604515216</v>
      </c>
      <c r="J272" s="78">
        <f>IF($C272&lt;=Entradas!$E$56,"",E272-AVERAGE(E:E))</f>
        <v>-0.37958802451820495</v>
      </c>
      <c r="K272" s="78">
        <f>IF($C272&lt;=Entradas!$E$56,"",J272^2)</f>
        <v>0.14408706835763335</v>
      </c>
      <c r="L272" s="78">
        <f>IF($C272&lt;=Entradas!$E$56,"",G272*J272)</f>
        <v>0.15832997180234684</v>
      </c>
      <c r="M272" s="37"/>
    </row>
    <row r="273" spans="2:13" x14ac:dyDescent="0.3">
      <c r="B273" s="36"/>
      <c r="C273" s="74">
        <v>268</v>
      </c>
      <c r="D273" s="104">
        <f>IF($C273&lt;=Entradas!$E$56,"",Observaciones!H273)</f>
        <v>0.33804034789779103</v>
      </c>
      <c r="E273" s="104">
        <f>IF($C273&lt;=Entradas!$E$56,"",Cálculos!L274)</f>
        <v>0.37667498491935325</v>
      </c>
      <c r="F273" s="78">
        <f>IF($C273&lt;=Entradas!$E$56,"",D273-E273)</f>
        <v>-3.8634637021562224E-2</v>
      </c>
      <c r="G273" s="78">
        <f>IF($C273&lt;=Entradas!$E$56,"",D273-AVERAGE(D:D))</f>
        <v>-0.41946128526463466</v>
      </c>
      <c r="H273" s="78">
        <f>IF($C273&lt;=Entradas!$E$56,"",F273^2)</f>
        <v>1.4926351777878664E-3</v>
      </c>
      <c r="I273" s="78">
        <f>IF($C273&lt;=Entradas!$E$56,"",G273^2)</f>
        <v>0.17594776983585922</v>
      </c>
      <c r="J273" s="78">
        <f>IF($C273&lt;=Entradas!$E$56,"",E273-AVERAGE(E:E))</f>
        <v>-0.38220800623092532</v>
      </c>
      <c r="K273" s="78">
        <f>IF($C273&lt;=Entradas!$E$56,"",J273^2)</f>
        <v>0.14608296002701904</v>
      </c>
      <c r="L273" s="78">
        <f>IF($C273&lt;=Entradas!$E$56,"",G273*J273)</f>
        <v>0.16032146153205742</v>
      </c>
      <c r="M273" s="37"/>
    </row>
    <row r="274" spans="2:13" x14ac:dyDescent="0.3">
      <c r="B274" s="36"/>
      <c r="C274" s="74">
        <v>269</v>
      </c>
      <c r="D274" s="104">
        <f>IF($C274&lt;=Entradas!$E$56,"",Observaciones!H274)</f>
        <v>0.33570533265222108</v>
      </c>
      <c r="E274" s="104">
        <f>IF($C274&lt;=Entradas!$E$56,"",Cálculos!L275)</f>
        <v>0.37407310074226846</v>
      </c>
      <c r="F274" s="78">
        <f>IF($C274&lt;=Entradas!$E$56,"",D274-E274)</f>
        <v>-3.8367768090047383E-2</v>
      </c>
      <c r="G274" s="78">
        <f>IF($C274&lt;=Entradas!$E$56,"",D274-AVERAGE(D:D))</f>
        <v>-0.42179630051020461</v>
      </c>
      <c r="H274" s="78">
        <f>IF($C274&lt;=Entradas!$E$56,"",F274^2)</f>
        <v>1.4720856282116582E-3</v>
      </c>
      <c r="I274" s="78">
        <f>IF($C274&lt;=Entradas!$E$56,"",G274^2)</f>
        <v>0.17791211912409483</v>
      </c>
      <c r="J274" s="78">
        <f>IF($C274&lt;=Entradas!$E$56,"",E274-AVERAGE(E:E))</f>
        <v>-0.38480989040801011</v>
      </c>
      <c r="K274" s="78">
        <f>IF($C274&lt;=Entradas!$E$56,"",J274^2)</f>
        <v>0.14807865175582474</v>
      </c>
      <c r="L274" s="78">
        <f>IF($C274&lt;=Entradas!$E$56,"",G274*J274)</f>
        <v>0.16231138817383595</v>
      </c>
      <c r="M274" s="37"/>
    </row>
    <row r="275" spans="2:13" x14ac:dyDescent="0.3">
      <c r="B275" s="36"/>
      <c r="C275" s="74">
        <v>270</v>
      </c>
      <c r="D275" s="104">
        <f>IF($C275&lt;=Entradas!$E$56,"",Observaciones!H275)</f>
        <v>0.33338644653511446</v>
      </c>
      <c r="E275" s="104">
        <f>IF($C275&lt;=Entradas!$E$56,"",Cálculos!L276)</f>
        <v>0.37148918909200912</v>
      </c>
      <c r="F275" s="78">
        <f>IF($C275&lt;=Entradas!$E$56,"",D275-E275)</f>
        <v>-3.8102742556894664E-2</v>
      </c>
      <c r="G275" s="78">
        <f>IF($C275&lt;=Entradas!$E$56,"",D275-AVERAGE(D:D))</f>
        <v>-0.42411518662731124</v>
      </c>
      <c r="H275" s="78">
        <f>IF($C275&lt;=Entradas!$E$56,"",F275^2)</f>
        <v>1.4518189903569918E-3</v>
      </c>
      <c r="I275" s="78">
        <f>IF($C275&lt;=Entradas!$E$56,"",G275^2)</f>
        <v>0.17987369152791904</v>
      </c>
      <c r="J275" s="78">
        <f>IF($C275&lt;=Entradas!$E$56,"",E275-AVERAGE(E:E))</f>
        <v>-0.38739380205826945</v>
      </c>
      <c r="K275" s="78">
        <f>IF($C275&lt;=Entradas!$E$56,"",J275^2)</f>
        <v>0.15007395787316166</v>
      </c>
      <c r="L275" s="78">
        <f>IF($C275&lt;=Entradas!$E$56,"",G275*J275)</f>
        <v>0.16429959465820662</v>
      </c>
      <c r="M275" s="37"/>
    </row>
    <row r="276" spans="2:13" x14ac:dyDescent="0.3">
      <c r="B276" s="36"/>
      <c r="C276" s="74">
        <v>271</v>
      </c>
      <c r="D276" s="104">
        <f>IF($C276&lt;=Entradas!$E$56,"",Observaciones!H276)</f>
        <v>0.33108357813444278</v>
      </c>
      <c r="E276" s="104">
        <f>IF($C276&lt;=Entradas!$E$56,"",Cálculos!L277)</f>
        <v>0.36892312582326431</v>
      </c>
      <c r="F276" s="78">
        <f>IF($C276&lt;=Entradas!$E$56,"",D276-E276)</f>
        <v>-3.7839547688821529E-2</v>
      </c>
      <c r="G276" s="78">
        <f>IF($C276&lt;=Entradas!$E$56,"",D276-AVERAGE(D:D))</f>
        <v>-0.42641805502798291</v>
      </c>
      <c r="H276" s="78">
        <f>IF($C276&lt;=Entradas!$E$56,"",F276^2)</f>
        <v>1.4318313692945988E-3</v>
      </c>
      <c r="I276" s="78">
        <f>IF($C276&lt;=Entradas!$E$56,"",G276^2)</f>
        <v>0.18183235765384786</v>
      </c>
      <c r="J276" s="78">
        <f>IF($C276&lt;=Entradas!$E$56,"",E276-AVERAGE(E:E))</f>
        <v>-0.38995986532701427</v>
      </c>
      <c r="K276" s="78">
        <f>IF($C276&lt;=Entradas!$E$56,"",J276^2)</f>
        <v>0.15206869656586311</v>
      </c>
      <c r="L276" s="78">
        <f>IF($C276&lt;=Entradas!$E$56,"",G276*J276)</f>
        <v>0.16628592731171957</v>
      </c>
      <c r="M276" s="37"/>
    </row>
    <row r="277" spans="2:13" x14ac:dyDescent="0.3">
      <c r="B277" s="36"/>
      <c r="C277" s="74">
        <v>272</v>
      </c>
      <c r="D277" s="104">
        <f>IF($C277&lt;=Entradas!$E$56,"",Observaciones!H277)</f>
        <v>0.32879661680775668</v>
      </c>
      <c r="E277" s="104">
        <f>IF($C277&lt;=Entradas!$E$56,"",Cálculos!L278)</f>
        <v>0.36637478764825721</v>
      </c>
      <c r="F277" s="78">
        <f>IF($C277&lt;=Entradas!$E$56,"",D277-E277)</f>
        <v>-3.7578170840500524E-2</v>
      </c>
      <c r="G277" s="78">
        <f>IF($C277&lt;=Entradas!$E$56,"",D277-AVERAGE(D:D))</f>
        <v>-0.42870501635466901</v>
      </c>
      <c r="H277" s="78">
        <f>IF($C277&lt;=Entradas!$E$56,"",F277^2)</f>
        <v>1.4121189237178439E-3</v>
      </c>
      <c r="I277" s="78">
        <f>IF($C277&lt;=Entradas!$E$56,"",G277^2)</f>
        <v>0.18378799104765703</v>
      </c>
      <c r="J277" s="78">
        <f>IF($C277&lt;=Entradas!$E$56,"",E277-AVERAGE(E:E))</f>
        <v>-0.39250820350202137</v>
      </c>
      <c r="K277" s="78">
        <f>IF($C277&lt;=Entradas!$E$56,"",J277^2)</f>
        <v>0.15406268981638421</v>
      </c>
      <c r="L277" s="78">
        <f>IF($C277&lt;=Entradas!$E$56,"",G277*J277)</f>
        <v>0.16827023580167583</v>
      </c>
      <c r="M277" s="37"/>
    </row>
    <row r="278" spans="2:13" x14ac:dyDescent="0.3">
      <c r="B278" s="36"/>
      <c r="C278" s="74">
        <v>273</v>
      </c>
      <c r="D278" s="104">
        <f>IF($C278&lt;=Entradas!$E$56,"",Observaciones!H278)</f>
        <v>0.32652545267687</v>
      </c>
      <c r="E278" s="104">
        <f>IF($C278&lt;=Entradas!$E$56,"",Cálculos!L279)</f>
        <v>0.36384405213082188</v>
      </c>
      <c r="F278" s="78">
        <f>IF($C278&lt;=Entradas!$E$56,"",D278-E278)</f>
        <v>-3.7318599453951884E-2</v>
      </c>
      <c r="G278" s="78">
        <f>IF($C278&lt;=Entradas!$E$56,"",D278-AVERAGE(D:D))</f>
        <v>-0.43097618048555569</v>
      </c>
      <c r="H278" s="78">
        <f>IF($C278&lt;=Entradas!$E$56,"",F278^2)</f>
        <v>1.3926778652044978E-3</v>
      </c>
      <c r="I278" s="78">
        <f>IF($C278&lt;=Entradas!$E$56,"",G278^2)</f>
        <v>0.18574046814591827</v>
      </c>
      <c r="J278" s="78">
        <f>IF($C278&lt;=Entradas!$E$56,"",E278-AVERAGE(E:E))</f>
        <v>-0.39503893901945669</v>
      </c>
      <c r="K278" s="78">
        <f>IF($C278&lt;=Entradas!$E$56,"",J278^2)</f>
        <v>0.15605576334161803</v>
      </c>
      <c r="L278" s="78">
        <f>IF($C278&lt;=Entradas!$E$56,"",G278*J278)</f>
        <v>0.17025237308167179</v>
      </c>
      <c r="M278" s="37"/>
    </row>
    <row r="279" spans="2:13" x14ac:dyDescent="0.3">
      <c r="B279" s="36"/>
      <c r="C279" s="74">
        <v>274</v>
      </c>
      <c r="D279" s="104">
        <f>IF($C279&lt;=Entradas!$E$56,"",Observaciones!H279)</f>
        <v>0.32426997662258056</v>
      </c>
      <c r="E279" s="104">
        <f>IF($C279&lt;=Entradas!$E$56,"",Cálculos!L280)</f>
        <v>0.3613307976805209</v>
      </c>
      <c r="F279" s="78">
        <f>IF($C279&lt;=Entradas!$E$56,"",D279-E279)</f>
        <v>-3.7060821057940341E-2</v>
      </c>
      <c r="G279" s="78">
        <f>IF($C279&lt;=Entradas!$E$56,"",D279-AVERAGE(D:D))</f>
        <v>-0.43323165653984513</v>
      </c>
      <c r="H279" s="78">
        <f>IF($C279&lt;=Entradas!$E$56,"",F279^2)</f>
        <v>1.3735044574886741E-3</v>
      </c>
      <c r="I279" s="78">
        <f>IF($C279&lt;=Entradas!$E$56,"",G279^2)</f>
        <v>0.18768966822825833</v>
      </c>
      <c r="J279" s="78">
        <f>IF($C279&lt;=Entradas!$E$56,"",E279-AVERAGE(E:E))</f>
        <v>-0.39755219346975768</v>
      </c>
      <c r="K279" s="78">
        <f>IF($C279&lt;=Entradas!$E$56,"",J279^2)</f>
        <v>0.15804774653261563</v>
      </c>
      <c r="L279" s="78">
        <f>IF($C279&lt;=Entradas!$E$56,"",G279*J279)</f>
        <v>0.17223219533795212</v>
      </c>
      <c r="M279" s="37"/>
    </row>
    <row r="280" spans="2:13" x14ac:dyDescent="0.3">
      <c r="B280" s="36"/>
      <c r="C280" s="74">
        <v>275</v>
      </c>
      <c r="D280" s="104">
        <f>IF($C280&lt;=Entradas!$E$56,"",Observaciones!H280)</f>
        <v>0.32203008027942787</v>
      </c>
      <c r="E280" s="104">
        <f>IF($C280&lt;=Entradas!$E$56,"",Cálculos!L281)</f>
        <v>0.35883490354680325</v>
      </c>
      <c r="F280" s="78">
        <f>IF($C280&lt;=Entradas!$E$56,"",D280-E280)</f>
        <v>-3.6804823267375386E-2</v>
      </c>
      <c r="G280" s="78">
        <f>IF($C280&lt;=Entradas!$E$56,"",D280-AVERAGE(D:D))</f>
        <v>-0.43547155288299783</v>
      </c>
      <c r="H280" s="78">
        <f>IF($C280&lt;=Entradas!$E$56,"",F280^2)</f>
        <v>1.3545950157427366E-3</v>
      </c>
      <c r="I280" s="78">
        <f>IF($C280&lt;=Entradas!$E$56,"",G280^2)</f>
        <v>0.18963547337032957</v>
      </c>
      <c r="J280" s="78">
        <f>IF($C280&lt;=Entradas!$E$56,"",E280-AVERAGE(E:E))</f>
        <v>-0.40004808760347532</v>
      </c>
      <c r="K280" s="78">
        <f>IF($C280&lt;=Entradas!$E$56,"",J280^2)</f>
        <v>0.16003847239519786</v>
      </c>
      <c r="L280" s="78">
        <f>IF($C280&lt;=Entradas!$E$56,"",G280*J280)</f>
        <v>0.17420956193655895</v>
      </c>
      <c r="M280" s="37"/>
    </row>
    <row r="281" spans="2:13" x14ac:dyDescent="0.3">
      <c r="B281" s="36"/>
      <c r="C281" s="74">
        <v>276</v>
      </c>
      <c r="D281" s="104">
        <f>IF($C281&lt;=Entradas!$E$56,"",Observaciones!H281)</f>
        <v>0.319805656030486</v>
      </c>
      <c r="E281" s="104">
        <f>IF($C281&lt;=Entradas!$E$56,"",Cálculos!L282)</f>
        <v>0.35635624981320291</v>
      </c>
      <c r="F281" s="78">
        <f>IF($C281&lt;=Entradas!$E$56,"",D281-E281)</f>
        <v>-3.6550593782716911E-2</v>
      </c>
      <c r="G281" s="78">
        <f>IF($C281&lt;=Entradas!$E$56,"",D281-AVERAGE(D:D))</f>
        <v>-0.4376959771319397</v>
      </c>
      <c r="H281" s="78">
        <f>IF($C281&lt;=Entradas!$E$56,"",F281^2)</f>
        <v>1.3359459058691842E-3</v>
      </c>
      <c r="I281" s="78">
        <f>IF($C281&lt;=Entradas!$E$56,"",G281^2)</f>
        <v>0.19157776839748347</v>
      </c>
      <c r="J281" s="78">
        <f>IF($C281&lt;=Entradas!$E$56,"",E281-AVERAGE(E:E))</f>
        <v>-0.40252674133707567</v>
      </c>
      <c r="K281" s="78">
        <f>IF($C281&lt;=Entradas!$E$56,"",J281^2)</f>
        <v>0.16202777749144501</v>
      </c>
      <c r="L281" s="78">
        <f>IF($C281&lt;=Entradas!$E$56,"",G281*J281)</f>
        <v>0.17618433537126688</v>
      </c>
      <c r="M281" s="37"/>
    </row>
    <row r="282" spans="2:13" x14ac:dyDescent="0.3">
      <c r="B282" s="36"/>
      <c r="C282" s="74">
        <v>277</v>
      </c>
      <c r="D282" s="104">
        <f>IF($C282&lt;=Entradas!$E$56,"",Observaciones!H282)</f>
        <v>0.31759659700219373</v>
      </c>
      <c r="E282" s="104">
        <f>IF($C282&lt;=Entradas!$E$56,"",Cálculos!L283)</f>
        <v>0.35389471739157746</v>
      </c>
      <c r="F282" s="78">
        <f>IF($C282&lt;=Entradas!$E$56,"",D282-E282)</f>
        <v>-3.6298120389383737E-2</v>
      </c>
      <c r="G282" s="78">
        <f>IF($C282&lt;=Entradas!$E$56,"",D282-AVERAGE(D:D))</f>
        <v>-0.43990503616023197</v>
      </c>
      <c r="H282" s="78">
        <f>IF($C282&lt;=Entradas!$E$56,"",F282^2)</f>
        <v>1.3175535438021953E-3</v>
      </c>
      <c r="I282" s="78">
        <f>IF($C282&lt;=Entradas!$E$56,"",G282^2)</f>
        <v>0.193516440839135</v>
      </c>
      <c r="J282" s="78">
        <f>IF($C282&lt;=Entradas!$E$56,"",E282-AVERAGE(E:E))</f>
        <v>-0.40498827375870111</v>
      </c>
      <c r="K282" s="78">
        <f>IF($C282&lt;=Entradas!$E$56,"",J282^2)</f>
        <v>0.16401550188205263</v>
      </c>
      <c r="L282" s="78">
        <f>IF($C282&lt;=Entradas!$E$56,"",G282*J282)</f>
        <v>0.17815638121229133</v>
      </c>
      <c r="M282" s="37"/>
    </row>
    <row r="283" spans="2:13" x14ac:dyDescent="0.3">
      <c r="B283" s="36"/>
      <c r="C283" s="74">
        <v>278</v>
      </c>
      <c r="D283" s="104">
        <f>IF($C283&lt;=Entradas!$E$56,"",Observaciones!H283)</f>
        <v>0.3178079132628841</v>
      </c>
      <c r="E283" s="104">
        <f>IF($C283&lt;=Entradas!$E$56,"",Cálculos!L284)</f>
        <v>0.35337760938731594</v>
      </c>
      <c r="F283" s="78">
        <f>IF($C283&lt;=Entradas!$E$56,"",D283-E283)</f>
        <v>-3.5569696124431838E-2</v>
      </c>
      <c r="G283" s="78">
        <f>IF($C283&lt;=Entradas!$E$56,"",D283-AVERAGE(D:D))</f>
        <v>-0.43969371989954159</v>
      </c>
      <c r="H283" s="78">
        <f>IF($C283&lt;=Entradas!$E$56,"",F283^2)</f>
        <v>1.2652032823844213E-3</v>
      </c>
      <c r="I283" s="78">
        <f>IF($C283&lt;=Entradas!$E$56,"",G283^2)</f>
        <v>0.19333056731909654</v>
      </c>
      <c r="J283" s="78">
        <f>IF($C283&lt;=Entradas!$E$56,"",E283-AVERAGE(E:E))</f>
        <v>-0.40550538176296264</v>
      </c>
      <c r="K283" s="78">
        <f>IF($C283&lt;=Entradas!$E$56,"",J283^2)</f>
        <v>0.16443461463872608</v>
      </c>
      <c r="L283" s="78">
        <f>IF($C283&lt;=Entradas!$E$56,"",G283*J283)</f>
        <v>0.17829816974664078</v>
      </c>
      <c r="M283" s="37"/>
    </row>
    <row r="284" spans="2:13" x14ac:dyDescent="0.3">
      <c r="B284" s="36"/>
      <c r="C284" s="74">
        <v>279</v>
      </c>
      <c r="D284" s="104">
        <f>IF($C284&lt;=Entradas!$E$56,"",Observaciones!H284)</f>
        <v>0.31400744361238098</v>
      </c>
      <c r="E284" s="104">
        <f>IF($C284&lt;=Entradas!$E$56,"",Cálculos!L285)</f>
        <v>0.34965683904374784</v>
      </c>
      <c r="F284" s="78">
        <f>IF($C284&lt;=Entradas!$E$56,"",D284-E284)</f>
        <v>-3.5649395431366859E-2</v>
      </c>
      <c r="G284" s="78">
        <f>IF($C284&lt;=Entradas!$E$56,"",D284-AVERAGE(D:D))</f>
        <v>-0.44349418955004472</v>
      </c>
      <c r="H284" s="78">
        <f>IF($C284&lt;=Entradas!$E$56,"",F284^2)</f>
        <v>1.2708793946219603E-3</v>
      </c>
      <c r="I284" s="78">
        <f>IF($C284&lt;=Entradas!$E$56,"",G284^2)</f>
        <v>0.19668709616465099</v>
      </c>
      <c r="J284" s="78">
        <f>IF($C284&lt;=Entradas!$E$56,"",E284-AVERAGE(E:E))</f>
        <v>-0.40922615210653074</v>
      </c>
      <c r="K284" s="78">
        <f>IF($C284&lt;=Entradas!$E$56,"",J284^2)</f>
        <v>0.16746604356791744</v>
      </c>
      <c r="L284" s="78">
        <f>IF($C284&lt;=Entradas!$E$56,"",G284*J284)</f>
        <v>0.18148942067116916</v>
      </c>
      <c r="M284" s="37"/>
    </row>
    <row r="285" spans="2:13" x14ac:dyDescent="0.3">
      <c r="B285" s="36"/>
      <c r="C285" s="74">
        <v>280</v>
      </c>
      <c r="D285" s="104">
        <f>IF($C285&lt;=Entradas!$E$56,"",Observaciones!H285)</f>
        <v>0.31120375560939645</v>
      </c>
      <c r="E285" s="104">
        <f>IF($C285&lt;=Entradas!$E$56,"",Cálculos!L286)</f>
        <v>0.34672979585903291</v>
      </c>
      <c r="F285" s="78">
        <f>IF($C285&lt;=Entradas!$E$56,"",D285-E285)</f>
        <v>-3.5526040249636459E-2</v>
      </c>
      <c r="G285" s="78">
        <f>IF($C285&lt;=Entradas!$E$56,"",D285-AVERAGE(D:D))</f>
        <v>-0.44629787755302924</v>
      </c>
      <c r="H285" s="78">
        <f>IF($C285&lt;=Entradas!$E$56,"",F285^2)</f>
        <v>1.2620995358187898E-3</v>
      </c>
      <c r="I285" s="78">
        <f>IF($C285&lt;=Entradas!$E$56,"",G285^2)</f>
        <v>0.19918179550833867</v>
      </c>
      <c r="J285" s="78">
        <f>IF($C285&lt;=Entradas!$E$56,"",E285-AVERAGE(E:E))</f>
        <v>-0.41215319529124567</v>
      </c>
      <c r="K285" s="78">
        <f>IF($C285&lt;=Entradas!$E$56,"",J285^2)</f>
        <v>0.1698702563887837</v>
      </c>
      <c r="L285" s="78">
        <f>IF($C285&lt;=Entradas!$E$56,"",G285*J285)</f>
        <v>0.1839430962851821</v>
      </c>
      <c r="M285" s="37"/>
    </row>
    <row r="286" spans="2:13" x14ac:dyDescent="0.3">
      <c r="B286" s="36"/>
      <c r="C286" s="74">
        <v>281</v>
      </c>
      <c r="D286" s="104">
        <f>IF($C286&lt;=Entradas!$E$56,"",Observaciones!H286)</f>
        <v>0.30893808164197861</v>
      </c>
      <c r="E286" s="104">
        <f>IF($C286&lt;=Entradas!$E$56,"",Cálculos!L287)</f>
        <v>0.34423944673981255</v>
      </c>
      <c r="F286" s="78">
        <f>IF($C286&lt;=Entradas!$E$56,"",D286-E286)</f>
        <v>-3.5301365097833937E-2</v>
      </c>
      <c r="G286" s="78">
        <f>IF($C286&lt;=Entradas!$E$56,"",D286-AVERAGE(D:D))</f>
        <v>-0.44856355152044708</v>
      </c>
      <c r="H286" s="78">
        <f>IF($C286&lt;=Entradas!$E$56,"",F286^2)</f>
        <v>1.2461863777705681E-3</v>
      </c>
      <c r="I286" s="78">
        <f>IF($C286&lt;=Entradas!$E$56,"",G286^2)</f>
        <v>0.20120925975263679</v>
      </c>
      <c r="J286" s="78">
        <f>IF($C286&lt;=Entradas!$E$56,"",E286-AVERAGE(E:E))</f>
        <v>-0.41464354441046603</v>
      </c>
      <c r="K286" s="78">
        <f>IF($C286&lt;=Entradas!$E$56,"",J286^2)</f>
        <v>0.17192926892127411</v>
      </c>
      <c r="L286" s="78">
        <f>IF($C286&lt;=Entradas!$E$56,"",G286*J286)</f>
        <v>0.18599398089578487</v>
      </c>
      <c r="M286" s="37"/>
    </row>
    <row r="287" spans="2:13" x14ac:dyDescent="0.3">
      <c r="B287" s="36"/>
      <c r="C287" s="74">
        <v>282</v>
      </c>
      <c r="D287" s="104">
        <f>IF($C287&lt;=Entradas!$E$56,"",Observaciones!H287)</f>
        <v>0.30678287728296866</v>
      </c>
      <c r="E287" s="104">
        <f>IF($C287&lt;=Entradas!$E$56,"",Cálculos!L288)</f>
        <v>0.34184386107746645</v>
      </c>
      <c r="F287" s="78">
        <f>IF($C287&lt;=Entradas!$E$56,"",D287-E287)</f>
        <v>-3.5060983794497791E-2</v>
      </c>
      <c r="G287" s="78">
        <f>IF($C287&lt;=Entradas!$E$56,"",D287-AVERAGE(D:D))</f>
        <v>-0.45071875587945703</v>
      </c>
      <c r="H287" s="78">
        <f>IF($C287&lt;=Entradas!$E$56,"",F287^2)</f>
        <v>1.2292725846380368E-3</v>
      </c>
      <c r="I287" s="78">
        <f>IF($C287&lt;=Entradas!$E$56,"",G287^2)</f>
        <v>0.20314739690152558</v>
      </c>
      <c r="J287" s="78">
        <f>IF($C287&lt;=Entradas!$E$56,"",E287-AVERAGE(E:E))</f>
        <v>-0.41703913007281213</v>
      </c>
      <c r="K287" s="78">
        <f>IF($C287&lt;=Entradas!$E$56,"",J287^2)</f>
        <v>0.1739216360118879</v>
      </c>
      <c r="L287" s="78">
        <f>IF($C287&lt;=Entradas!$E$56,"",G287*J287)</f>
        <v>0.18796735785946894</v>
      </c>
      <c r="M287" s="37"/>
    </row>
    <row r="288" spans="2:13" x14ac:dyDescent="0.3">
      <c r="B288" s="36"/>
      <c r="C288" s="74">
        <v>283</v>
      </c>
      <c r="D288" s="104">
        <f>IF($C288&lt;=Entradas!$E$56,"",Observaciones!H288)</f>
        <v>0.30465989495744522</v>
      </c>
      <c r="E288" s="104">
        <f>IF($C288&lt;=Entradas!$E$56,"",Cálculos!L289)</f>
        <v>0.33947926739565903</v>
      </c>
      <c r="F288" s="78">
        <f>IF($C288&lt;=Entradas!$E$56,"",D288-E288)</f>
        <v>-3.4819372438213814E-2</v>
      </c>
      <c r="G288" s="78">
        <f>IF($C288&lt;=Entradas!$E$56,"",D288-AVERAGE(D:D))</f>
        <v>-0.45284173820498047</v>
      </c>
      <c r="H288" s="78">
        <f>IF($C288&lt;=Entradas!$E$56,"",F288^2)</f>
        <v>1.2123886969910439E-3</v>
      </c>
      <c r="I288" s="78">
        <f>IF($C288&lt;=Entradas!$E$56,"",G288^2)</f>
        <v>0.20506563986050808</v>
      </c>
      <c r="J288" s="78">
        <f>IF($C288&lt;=Entradas!$E$56,"",E288-AVERAGE(E:E))</f>
        <v>-0.41940372375461954</v>
      </c>
      <c r="K288" s="78">
        <f>IF($C288&lt;=Entradas!$E$56,"",J288^2)</f>
        <v>0.17589948349924123</v>
      </c>
      <c r="L288" s="78">
        <f>IF($C288&lt;=Entradas!$E$56,"",G288*J288)</f>
        <v>0.18992351127468338</v>
      </c>
      <c r="M288" s="37"/>
    </row>
    <row r="289" spans="2:13" x14ac:dyDescent="0.3">
      <c r="B289" s="36"/>
      <c r="C289" s="74">
        <v>284</v>
      </c>
      <c r="D289" s="104">
        <f>IF($C289&lt;=Entradas!$E$56,"",Observaciones!H289)</f>
        <v>0.30255474632787333</v>
      </c>
      <c r="E289" s="104">
        <f>IF($C289&lt;=Entradas!$E$56,"",Cálculos!L290)</f>
        <v>0.33713369718665548</v>
      </c>
      <c r="F289" s="78">
        <f>IF($C289&lt;=Entradas!$E$56,"",D289-E289)</f>
        <v>-3.4578950858782154E-2</v>
      </c>
      <c r="G289" s="78">
        <f>IF($C289&lt;=Entradas!$E$56,"",D289-AVERAGE(D:D))</f>
        <v>-0.45494688683455237</v>
      </c>
      <c r="H289" s="78">
        <f>IF($C289&lt;=Entradas!$E$56,"",F289^2)</f>
        <v>1.195703842494071E-3</v>
      </c>
      <c r="I289" s="78">
        <f>IF($C289&lt;=Entradas!$E$56,"",G289^2)</f>
        <v>0.20697666984045099</v>
      </c>
      <c r="J289" s="78">
        <f>IF($C289&lt;=Entradas!$E$56,"",E289-AVERAGE(E:E))</f>
        <v>-0.4217492939636231</v>
      </c>
      <c r="K289" s="78">
        <f>IF($C289&lt;=Entradas!$E$56,"",J289^2)</f>
        <v>0.17787246695881456</v>
      </c>
      <c r="L289" s="78">
        <f>IF($C289&lt;=Entradas!$E$56,"",G289*J289)</f>
        <v>0.1918735283134208</v>
      </c>
      <c r="M289" s="37"/>
    </row>
    <row r="290" spans="2:13" x14ac:dyDescent="0.3">
      <c r="B290" s="36"/>
      <c r="C290" s="74">
        <v>285</v>
      </c>
      <c r="D290" s="104">
        <f>IF($C290&lt;=Entradas!$E$56,"",Observaciones!H290)</f>
        <v>0.30046471841452027</v>
      </c>
      <c r="E290" s="104">
        <f>IF($C290&lt;=Entradas!$E$56,"",Cálculos!L291)</f>
        <v>0.33480482998635086</v>
      </c>
      <c r="F290" s="78">
        <f>IF($C290&lt;=Entradas!$E$56,"",D290-E290)</f>
        <v>-3.4340111571830589E-2</v>
      </c>
      <c r="G290" s="78">
        <f>IF($C290&lt;=Entradas!$E$56,"",D290-AVERAGE(D:D))</f>
        <v>-0.45703691474790542</v>
      </c>
      <c r="H290" s="78">
        <f>IF($C290&lt;=Entradas!$E$56,"",F290^2)</f>
        <v>1.1792432627657731E-3</v>
      </c>
      <c r="I290" s="78">
        <f>IF($C290&lt;=Entradas!$E$56,"",G290^2)</f>
        <v>0.20888274144228416</v>
      </c>
      <c r="J290" s="78">
        <f>IF($C290&lt;=Entradas!$E$56,"",E290-AVERAGE(E:E))</f>
        <v>-0.42407816116392771</v>
      </c>
      <c r="K290" s="78">
        <f>IF($C290&lt;=Entradas!$E$56,"",J290^2)</f>
        <v>0.17984228677617825</v>
      </c>
      <c r="L290" s="78">
        <f>IF($C290&lt;=Entradas!$E$56,"",G290*J290)</f>
        <v>0.19381937439032654</v>
      </c>
      <c r="M290" s="37"/>
    </row>
    <row r="291" spans="2:13" x14ac:dyDescent="0.3">
      <c r="B291" s="36"/>
      <c r="C291" s="74">
        <v>286</v>
      </c>
      <c r="D291" s="104">
        <f>IF($C291&lt;=Entradas!$E$56,"",Observaciones!H291)</f>
        <v>0.35681795851518772</v>
      </c>
      <c r="E291" s="104">
        <f>IF($C291&lt;=Entradas!$E$56,"",Cálculos!L292)</f>
        <v>0.3686451283533147</v>
      </c>
      <c r="F291" s="78">
        <f>IF($C291&lt;=Entradas!$E$56,"",D291-E291)</f>
        <v>-1.1827169838126983E-2</v>
      </c>
      <c r="G291" s="78">
        <f>IF($C291&lt;=Entradas!$E$56,"",D291-AVERAGE(D:D))</f>
        <v>-0.40068367464723798</v>
      </c>
      <c r="H291" s="78">
        <f>IF($C291&lt;=Entradas!$E$56,"",F291^2)</f>
        <v>1.3988194637990065E-4</v>
      </c>
      <c r="I291" s="78">
        <f>IF($C291&lt;=Entradas!$E$56,"",G291^2)</f>
        <v>0.16054740712881366</v>
      </c>
      <c r="J291" s="78">
        <f>IF($C291&lt;=Entradas!$E$56,"",E291-AVERAGE(E:E))</f>
        <v>-0.39023786279696387</v>
      </c>
      <c r="K291" s="78">
        <f>IF($C291&lt;=Entradas!$E$56,"",J291^2)</f>
        <v>0.15228558956034199</v>
      </c>
      <c r="L291" s="78">
        <f>IF($C291&lt;=Entradas!$E$56,"",G291*J291)</f>
        <v>0.15636194085197216</v>
      </c>
      <c r="M291" s="37"/>
    </row>
    <row r="292" spans="2:13" x14ac:dyDescent="0.3">
      <c r="B292" s="36"/>
      <c r="C292" s="74">
        <v>287</v>
      </c>
      <c r="D292" s="104">
        <f>IF($C292&lt;=Entradas!$E$56,"",Observaciones!H292)</f>
        <v>0.50094835429651363</v>
      </c>
      <c r="E292" s="104">
        <f>IF($C292&lt;=Entradas!$E$56,"",Cálculos!L293)</f>
        <v>0.45362476609075841</v>
      </c>
      <c r="F292" s="78">
        <f>IF($C292&lt;=Entradas!$E$56,"",D292-E292)</f>
        <v>4.7323588205755218E-2</v>
      </c>
      <c r="G292" s="78">
        <f>IF($C292&lt;=Entradas!$E$56,"",D292-AVERAGE(D:D))</f>
        <v>-0.25655327886591206</v>
      </c>
      <c r="H292" s="78">
        <f>IF($C292&lt;=Entradas!$E$56,"",F292^2)</f>
        <v>2.2395220006678944E-3</v>
      </c>
      <c r="I292" s="78">
        <f>IF($C292&lt;=Entradas!$E$56,"",G292^2)</f>
        <v>6.5819584896850442E-2</v>
      </c>
      <c r="J292" s="78">
        <f>IF($C292&lt;=Entradas!$E$56,"",E292-AVERAGE(E:E))</f>
        <v>-0.30525822505952016</v>
      </c>
      <c r="K292" s="78">
        <f>IF($C292&lt;=Entradas!$E$56,"",J292^2)</f>
        <v>9.3182583966488666E-2</v>
      </c>
      <c r="L292" s="78">
        <f>IF($C292&lt;=Entradas!$E$56,"",G292*J292)</f>
        <v>7.8314998539808417E-2</v>
      </c>
      <c r="M292" s="37"/>
    </row>
    <row r="293" spans="2:13" x14ac:dyDescent="0.3">
      <c r="B293" s="36"/>
      <c r="C293" s="74">
        <v>288</v>
      </c>
      <c r="D293" s="104">
        <f>IF($C293&lt;=Entradas!$E$56,"",Observaciones!H293)</f>
        <v>0.40662124796077542</v>
      </c>
      <c r="E293" s="104">
        <f>IF($C293&lt;=Entradas!$E$56,"",Cálculos!L294)</f>
        <v>0.40321150103312314</v>
      </c>
      <c r="F293" s="78">
        <f>IF($C293&lt;=Entradas!$E$56,"",D293-E293)</f>
        <v>3.4097469276522796E-3</v>
      </c>
      <c r="G293" s="78">
        <f>IF($C293&lt;=Entradas!$E$56,"",D293-AVERAGE(D:D))</f>
        <v>-0.35088038520165027</v>
      </c>
      <c r="H293" s="78">
        <f>IF($C293&lt;=Entradas!$E$56,"",F293^2)</f>
        <v>1.162637411063416E-5</v>
      </c>
      <c r="I293" s="78">
        <f>IF($C293&lt;=Entradas!$E$56,"",G293^2)</f>
        <v>0.12311704471925847</v>
      </c>
      <c r="J293" s="78">
        <f>IF($C293&lt;=Entradas!$E$56,"",E293-AVERAGE(E:E))</f>
        <v>-0.35567149011715543</v>
      </c>
      <c r="K293" s="78">
        <f>IF($C293&lt;=Entradas!$E$56,"",J293^2)</f>
        <v>0.1265022088821578</v>
      </c>
      <c r="L293" s="78">
        <f>IF($C293&lt;=Entradas!$E$56,"",G293*J293)</f>
        <v>0.12479814945755244</v>
      </c>
      <c r="M293" s="37"/>
    </row>
    <row r="294" spans="2:13" x14ac:dyDescent="0.3">
      <c r="B294" s="36"/>
      <c r="C294" s="74">
        <v>289</v>
      </c>
      <c r="D294" s="104">
        <f>IF($C294&lt;=Entradas!$E$56,"",Observaciones!H294)</f>
        <v>0.3879994687268658</v>
      </c>
      <c r="E294" s="104">
        <f>IF($C294&lt;=Entradas!$E$56,"",Cálculos!L295)</f>
        <v>0.38315910065210018</v>
      </c>
      <c r="F294" s="78">
        <f>IF($C294&lt;=Entradas!$E$56,"",D294-E294)</f>
        <v>4.8403680747656219E-3</v>
      </c>
      <c r="G294" s="78">
        <f>IF($C294&lt;=Entradas!$E$56,"",D294-AVERAGE(D:D))</f>
        <v>-0.36950216443555989</v>
      </c>
      <c r="H294" s="78">
        <f>IF($C294&lt;=Entradas!$E$56,"",F294^2)</f>
        <v>2.3429163099210253E-5</v>
      </c>
      <c r="I294" s="78">
        <f>IF($C294&lt;=Entradas!$E$56,"",G294^2)</f>
        <v>0.13653184952256353</v>
      </c>
      <c r="J294" s="78">
        <f>IF($C294&lt;=Entradas!$E$56,"",E294-AVERAGE(E:E))</f>
        <v>-0.37572389049817839</v>
      </c>
      <c r="K294" s="78">
        <f>IF($C294&lt;=Entradas!$E$56,"",J294^2)</f>
        <v>0.14116844189108715</v>
      </c>
      <c r="L294" s="78">
        <f>IF($C294&lt;=Entradas!$E$56,"",G294*J294)</f>
        <v>0.13883079076922622</v>
      </c>
      <c r="M294" s="37"/>
    </row>
    <row r="295" spans="2:13" x14ac:dyDescent="0.3">
      <c r="B295" s="36"/>
      <c r="C295" s="74">
        <v>290</v>
      </c>
      <c r="D295" s="104">
        <f>IF($C295&lt;=Entradas!$E$56,"",Observaciones!H295)</f>
        <v>0.37037512195398048</v>
      </c>
      <c r="E295" s="104">
        <f>IF($C295&lt;=Entradas!$E$56,"",Cálculos!L296)</f>
        <v>0.36386831273193238</v>
      </c>
      <c r="F295" s="78">
        <f>IF($C295&lt;=Entradas!$E$56,"",D295-E295)</f>
        <v>6.5068092220481044E-3</v>
      </c>
      <c r="G295" s="78">
        <f>IF($C295&lt;=Entradas!$E$56,"",D295-AVERAGE(D:D))</f>
        <v>-0.38712651120844521</v>
      </c>
      <c r="H295" s="78">
        <f>IF($C295&lt;=Entradas!$E$56,"",F295^2)</f>
        <v>4.2338566252130255E-5</v>
      </c>
      <c r="I295" s="78">
        <f>IF($C295&lt;=Entradas!$E$56,"",G295^2)</f>
        <v>0.14986693568042245</v>
      </c>
      <c r="J295" s="78">
        <f>IF($C295&lt;=Entradas!$E$56,"",E295-AVERAGE(E:E))</f>
        <v>-0.3950146784183462</v>
      </c>
      <c r="K295" s="78">
        <f>IF($C295&lt;=Entradas!$E$56,"",J295^2)</f>
        <v>0.15603659616594948</v>
      </c>
      <c r="L295" s="78">
        <f>IF($C295&lt;=Entradas!$E$56,"",G295*J295)</f>
        <v>0.15292065433222027</v>
      </c>
      <c r="M295" s="37"/>
    </row>
    <row r="296" spans="2:13" x14ac:dyDescent="0.3">
      <c r="B296" s="36"/>
      <c r="C296" s="74">
        <v>291</v>
      </c>
      <c r="D296" s="104">
        <f>IF($C296&lt;=Entradas!$E$56,"",Observaciones!H296)</f>
        <v>0.35322702861324629</v>
      </c>
      <c r="E296" s="104">
        <f>IF($C296&lt;=Entradas!$E$56,"",Cálculos!L297)</f>
        <v>0.34479760107629481</v>
      </c>
      <c r="F296" s="78">
        <f>IF($C296&lt;=Entradas!$E$56,"",D296-E296)</f>
        <v>8.4294275369514726E-3</v>
      </c>
      <c r="G296" s="78">
        <f>IF($C296&lt;=Entradas!$E$56,"",D296-AVERAGE(D:D))</f>
        <v>-0.40427460454917941</v>
      </c>
      <c r="H296" s="78">
        <f>IF($C296&lt;=Entradas!$E$56,"",F296^2)</f>
        <v>7.1055248600715768E-5</v>
      </c>
      <c r="I296" s="78">
        <f>IF($C296&lt;=Entradas!$E$56,"",G296^2)</f>
        <v>0.16343795588339538</v>
      </c>
      <c r="J296" s="78">
        <f>IF($C296&lt;=Entradas!$E$56,"",E296-AVERAGE(E:E))</f>
        <v>-0.41408539007398376</v>
      </c>
      <c r="K296" s="78">
        <f>IF($C296&lt;=Entradas!$E$56,"",J296^2)</f>
        <v>0.17146671027272328</v>
      </c>
      <c r="L296" s="78">
        <f>IF($C296&lt;=Entradas!$E$56,"",G296*J296)</f>
        <v>0.16740420732175249</v>
      </c>
      <c r="M296" s="37"/>
    </row>
    <row r="297" spans="2:13" x14ac:dyDescent="0.3">
      <c r="B297" s="36"/>
      <c r="C297" s="74">
        <v>292</v>
      </c>
      <c r="D297" s="104">
        <f>IF($C297&lt;=Entradas!$E$56,"",Observaciones!H297)</f>
        <v>0.33652207482497731</v>
      </c>
      <c r="E297" s="104">
        <f>IF($C297&lt;=Entradas!$E$56,"",Cálculos!L298)</f>
        <v>0.3259450841133425</v>
      </c>
      <c r="F297" s="78">
        <f>IF($C297&lt;=Entradas!$E$56,"",D297-E297)</f>
        <v>1.0576990711634815E-2</v>
      </c>
      <c r="G297" s="78">
        <f>IF($C297&lt;=Entradas!$E$56,"",D297-AVERAGE(D:D))</f>
        <v>-0.42097955833744838</v>
      </c>
      <c r="H297" s="78">
        <f>IF($C297&lt;=Entradas!$E$56,"",F297^2)</f>
        <v>1.1187273251400916E-4</v>
      </c>
      <c r="I297" s="78">
        <f>IF($C297&lt;=Entradas!$E$56,"",G297^2)</f>
        <v>0.17722378853799312</v>
      </c>
      <c r="J297" s="78">
        <f>IF($C297&lt;=Entradas!$E$56,"",E297-AVERAGE(E:E))</f>
        <v>-0.43293790703693608</v>
      </c>
      <c r="K297" s="78">
        <f>IF($C297&lt;=Entradas!$E$56,"",J297^2)</f>
        <v>0.1874352313495227</v>
      </c>
      <c r="L297" s="78">
        <f>IF($C297&lt;=Entradas!$E$56,"",G297*J297)</f>
        <v>0.18225800889194863</v>
      </c>
      <c r="M297" s="37"/>
    </row>
    <row r="298" spans="2:13" x14ac:dyDescent="0.3">
      <c r="B298" s="36"/>
      <c r="C298" s="74">
        <v>293</v>
      </c>
      <c r="D298" s="104">
        <f>IF($C298&lt;=Entradas!$E$56,"",Observaciones!H298)</f>
        <v>0.32023149635148707</v>
      </c>
      <c r="E298" s="104">
        <f>IF($C298&lt;=Entradas!$E$56,"",Cálculos!L299)</f>
        <v>0.3180477718199099</v>
      </c>
      <c r="F298" s="78">
        <f>IF($C298&lt;=Entradas!$E$56,"",D298-E298)</f>
        <v>2.1837245315771692E-3</v>
      </c>
      <c r="G298" s="78">
        <f>IF($C298&lt;=Entradas!$E$56,"",D298-AVERAGE(D:D))</f>
        <v>-0.43727013681093863</v>
      </c>
      <c r="H298" s="78">
        <f>IF($C298&lt;=Entradas!$E$56,"",F298^2)</f>
        <v>4.7686528298119273E-6</v>
      </c>
      <c r="I298" s="78">
        <f>IF($C298&lt;=Entradas!$E$56,"",G298^2)</f>
        <v>0.19120517254665698</v>
      </c>
      <c r="J298" s="78">
        <f>IF($C298&lt;=Entradas!$E$56,"",E298-AVERAGE(E:E))</f>
        <v>-0.44083521933036868</v>
      </c>
      <c r="K298" s="78">
        <f>IF($C298&lt;=Entradas!$E$56,"",J298^2)</f>
        <v>0.19433569060205425</v>
      </c>
      <c r="L298" s="78">
        <f>IF($C298&lt;=Entradas!$E$56,"",G298*J298)</f>
        <v>0.19276407666767045</v>
      </c>
      <c r="M298" s="37"/>
    </row>
    <row r="299" spans="2:13" x14ac:dyDescent="0.3">
      <c r="B299" s="36"/>
      <c r="C299" s="74">
        <v>294</v>
      </c>
      <c r="D299" s="104">
        <f>IF($C299&lt;=Entradas!$E$56,"",Observaciones!H299)</f>
        <v>0.30433013575373508</v>
      </c>
      <c r="E299" s="104">
        <f>IF($C299&lt;=Entradas!$E$56,"",Cálculos!L300)</f>
        <v>0.31479941437568909</v>
      </c>
      <c r="F299" s="78">
        <f>IF($C299&lt;=Entradas!$E$56,"",D299-E299)</f>
        <v>-1.0469278621954015E-2</v>
      </c>
      <c r="G299" s="78">
        <f>IF($C299&lt;=Entradas!$E$56,"",D299-AVERAGE(D:D))</f>
        <v>-0.45317149740869062</v>
      </c>
      <c r="H299" s="78">
        <f>IF($C299&lt;=Entradas!$E$56,"",F299^2)</f>
        <v>1.0960579486410335E-4</v>
      </c>
      <c r="I299" s="78">
        <f>IF($C299&lt;=Entradas!$E$56,"",G299^2)</f>
        <v>0.20536440606363487</v>
      </c>
      <c r="J299" s="78">
        <f>IF($C299&lt;=Entradas!$E$56,"",E299-AVERAGE(E:E))</f>
        <v>-0.44408357677458948</v>
      </c>
      <c r="K299" s="78">
        <f>IF($C299&lt;=Entradas!$E$56,"",J299^2)</f>
        <v>0.19721022316091272</v>
      </c>
      <c r="L299" s="78">
        <f>IF($C299&lt;=Entradas!$E$56,"",G299*J299)</f>
        <v>0.20124601946154794</v>
      </c>
      <c r="M299" s="37"/>
    </row>
    <row r="300" spans="2:13" x14ac:dyDescent="0.3">
      <c r="B300" s="36"/>
      <c r="C300" s="74">
        <v>295</v>
      </c>
      <c r="D300" s="104">
        <f>IF($C300&lt;=Entradas!$E$56,"",Observaciones!H300)</f>
        <v>0.28879585019193788</v>
      </c>
      <c r="E300" s="104">
        <f>IF($C300&lt;=Entradas!$E$56,"",Cálculos!L301)</f>
        <v>0.3124291232817244</v>
      </c>
      <c r="F300" s="78">
        <f>IF($C300&lt;=Entradas!$E$56,"",D300-E300)</f>
        <v>-2.3633273089786522E-2</v>
      </c>
      <c r="G300" s="78">
        <f>IF($C300&lt;=Entradas!$E$56,"",D300-AVERAGE(D:D))</f>
        <v>-0.46870578297048782</v>
      </c>
      <c r="H300" s="78">
        <f>IF($C300&lt;=Entradas!$E$56,"",F300^2)</f>
        <v>5.5853159693642772E-4</v>
      </c>
      <c r="I300" s="78">
        <f>IF($C300&lt;=Entradas!$E$56,"",G300^2)</f>
        <v>0.21968511098997803</v>
      </c>
      <c r="J300" s="78">
        <f>IF($C300&lt;=Entradas!$E$56,"",E300-AVERAGE(E:E))</f>
        <v>-0.44645386786855418</v>
      </c>
      <c r="K300" s="78">
        <f>IF($C300&lt;=Entradas!$E$56,"",J300^2)</f>
        <v>0.19932105613479242</v>
      </c>
      <c r="L300" s="78">
        <f>IF($C300&lt;=Entradas!$E$56,"",G300*J300)</f>
        <v>0.20925550969953341</v>
      </c>
      <c r="M300" s="37"/>
    </row>
    <row r="301" spans="2:13" x14ac:dyDescent="0.3">
      <c r="B301" s="36"/>
      <c r="C301" s="74">
        <v>296</v>
      </c>
      <c r="D301" s="104">
        <f>IF($C301&lt;=Entradas!$E$56,"",Observaciones!H301)</f>
        <v>0.27995226361329506</v>
      </c>
      <c r="E301" s="104">
        <f>IF($C301&lt;=Entradas!$E$56,"",Cálculos!L302)</f>
        <v>0.31023455095784641</v>
      </c>
      <c r="F301" s="78">
        <f>IF($C301&lt;=Entradas!$E$56,"",D301-E301)</f>
        <v>-3.0282287344551351E-2</v>
      </c>
      <c r="G301" s="78">
        <f>IF($C301&lt;=Entradas!$E$56,"",D301-AVERAGE(D:D))</f>
        <v>-0.47754936954913063</v>
      </c>
      <c r="H301" s="78">
        <f>IF($C301&lt;=Entradas!$E$56,"",F301^2)</f>
        <v>9.170169268179749E-4</v>
      </c>
      <c r="I301" s="78">
        <f>IF($C301&lt;=Entradas!$E$56,"",G301^2)</f>
        <v>0.22805340035677213</v>
      </c>
      <c r="J301" s="78">
        <f>IF($C301&lt;=Entradas!$E$56,"",E301-AVERAGE(E:E))</f>
        <v>-0.44864844019243216</v>
      </c>
      <c r="K301" s="78">
        <f>IF($C301&lt;=Entradas!$E$56,"",J301^2)</f>
        <v>0.20128542288710238</v>
      </c>
      <c r="L301" s="78">
        <f>IF($C301&lt;=Entradas!$E$56,"",G301*J301)</f>
        <v>0.21425177976309681</v>
      </c>
      <c r="M301" s="37"/>
    </row>
    <row r="302" spans="2:13" x14ac:dyDescent="0.3">
      <c r="B302" s="36"/>
      <c r="C302" s="74">
        <v>297</v>
      </c>
      <c r="D302" s="104">
        <f>IF($C302&lt;=Entradas!$E$56,"",Observaciones!H302)</f>
        <v>0.27676640353632831</v>
      </c>
      <c r="E302" s="104">
        <f>IF($C302&lt;=Entradas!$E$56,"",Cálculos!L303)</f>
        <v>0.30808481308391189</v>
      </c>
      <c r="F302" s="78">
        <f>IF($C302&lt;=Entradas!$E$56,"",D302-E302)</f>
        <v>-3.1318409547583581E-2</v>
      </c>
      <c r="G302" s="78">
        <f>IF($C302&lt;=Entradas!$E$56,"",D302-AVERAGE(D:D))</f>
        <v>-0.48073522962609738</v>
      </c>
      <c r="H302" s="78">
        <f>IF($C302&lt;=Entradas!$E$56,"",F302^2)</f>
        <v>9.8084277659017433E-4</v>
      </c>
      <c r="I302" s="78">
        <f>IF($C302&lt;=Entradas!$E$56,"",G302^2)</f>
        <v>0.23110636100365659</v>
      </c>
      <c r="J302" s="78">
        <f>IF($C302&lt;=Entradas!$E$56,"",E302-AVERAGE(E:E))</f>
        <v>-0.45079817806636668</v>
      </c>
      <c r="K302" s="78">
        <f>IF($C302&lt;=Entradas!$E$56,"",J302^2)</f>
        <v>0.20321899734795565</v>
      </c>
      <c r="L302" s="78">
        <f>IF($C302&lt;=Entradas!$E$56,"",G302*J302)</f>
        <v>0.21671456564776112</v>
      </c>
      <c r="M302" s="37"/>
    </row>
    <row r="303" spans="2:13" x14ac:dyDescent="0.3">
      <c r="B303" s="36"/>
      <c r="C303" s="74">
        <v>298</v>
      </c>
      <c r="D303" s="104">
        <f>IF($C303&lt;=Entradas!$E$56,"",Observaciones!H303)</f>
        <v>0.27462573076495905</v>
      </c>
      <c r="E303" s="104">
        <f>IF($C303&lt;=Entradas!$E$56,"",Cálculos!L304)</f>
        <v>0.30595545107003497</v>
      </c>
      <c r="F303" s="78">
        <f>IF($C303&lt;=Entradas!$E$56,"",D303-E303)</f>
        <v>-3.1329720305075914E-2</v>
      </c>
      <c r="G303" s="78">
        <f>IF($C303&lt;=Entradas!$E$56,"",D303-AVERAGE(D:D))</f>
        <v>-0.48287590239746664</v>
      </c>
      <c r="H303" s="78">
        <f>IF($C303&lt;=Entradas!$E$56,"",F303^2)</f>
        <v>9.8155137439428597E-4</v>
      </c>
      <c r="I303" s="78">
        <f>IF($C303&lt;=Entradas!$E$56,"",G303^2)</f>
        <v>0.23316913711616774</v>
      </c>
      <c r="J303" s="78">
        <f>IF($C303&lt;=Entradas!$E$56,"",E303-AVERAGE(E:E))</f>
        <v>-0.45292754008024361</v>
      </c>
      <c r="K303" s="78">
        <f>IF($C303&lt;=Entradas!$E$56,"",J303^2)</f>
        <v>0.20514335656314067</v>
      </c>
      <c r="L303" s="78">
        <f>IF($C303&lt;=Entradas!$E$56,"",G303*J303)</f>
        <v>0.21870779463691237</v>
      </c>
      <c r="M303" s="37"/>
    </row>
    <row r="304" spans="2:13" x14ac:dyDescent="0.3">
      <c r="B304" s="36"/>
      <c r="C304" s="74">
        <v>299</v>
      </c>
      <c r="D304" s="104">
        <f>IF($C304&lt;=Entradas!$E$56,"",Observaciones!H304)</f>
        <v>0.27268690325652473</v>
      </c>
      <c r="E304" s="104">
        <f>IF($C304&lt;=Entradas!$E$56,"",Cálculos!L305)</f>
        <v>0.30384182685570932</v>
      </c>
      <c r="F304" s="78">
        <f>IF($C304&lt;=Entradas!$E$56,"",D304-E304)</f>
        <v>-3.1154923599184592E-2</v>
      </c>
      <c r="G304" s="78">
        <f>IF($C304&lt;=Entradas!$E$56,"",D304-AVERAGE(D:D))</f>
        <v>-0.48481472990590097</v>
      </c>
      <c r="H304" s="78">
        <f>IF($C304&lt;=Entradas!$E$56,"",F304^2)</f>
        <v>9.7062926447102904E-4</v>
      </c>
      <c r="I304" s="78">
        <f>IF($C304&lt;=Entradas!$E$56,"",G304^2)</f>
        <v>0.23504532233373171</v>
      </c>
      <c r="J304" s="78">
        <f>IF($C304&lt;=Entradas!$E$56,"",E304-AVERAGE(E:E))</f>
        <v>-0.45504116429456926</v>
      </c>
      <c r="K304" s="78">
        <f>IF($C304&lt;=Entradas!$E$56,"",J304^2)</f>
        <v>0.20706246120255717</v>
      </c>
      <c r="L304" s="78">
        <f>IF($C304&lt;=Entradas!$E$56,"",G304*J304)</f>
        <v>0.22061065916353831</v>
      </c>
      <c r="M304" s="37"/>
    </row>
    <row r="305" spans="2:13" x14ac:dyDescent="0.3">
      <c r="B305" s="36"/>
      <c r="C305" s="74">
        <v>300</v>
      </c>
      <c r="D305" s="104">
        <f>IF($C305&lt;=Entradas!$E$56,"",Observaciones!H305)</f>
        <v>0.27079566636512237</v>
      </c>
      <c r="E305" s="104">
        <f>IF($C305&lt;=Entradas!$E$56,"",Cálculos!L306)</f>
        <v>0.3017429941850337</v>
      </c>
      <c r="F305" s="78">
        <f>IF($C305&lt;=Entradas!$E$56,"",D305-E305)</f>
        <v>-3.094732781991133E-2</v>
      </c>
      <c r="G305" s="78">
        <f>IF($C305&lt;=Entradas!$E$56,"",D305-AVERAGE(D:D))</f>
        <v>-0.48670596679730332</v>
      </c>
      <c r="H305" s="78">
        <f>IF($C305&lt;=Entradas!$E$56,"",F305^2)</f>
        <v>9.577370991930578E-4</v>
      </c>
      <c r="I305" s="78">
        <f>IF($C305&lt;=Entradas!$E$56,"",G305^2)</f>
        <v>0.23688269811609772</v>
      </c>
      <c r="J305" s="78">
        <f>IF($C305&lt;=Entradas!$E$56,"",E305-AVERAGE(E:E))</f>
        <v>-0.45713999696524488</v>
      </c>
      <c r="K305" s="78">
        <f>IF($C305&lt;=Entradas!$E$56,"",J305^2)</f>
        <v>0.2089769768253841</v>
      </c>
      <c r="L305" s="78">
        <f>IF($C305&lt;=Entradas!$E$56,"",G305*J305)</f>
        <v>0.2224927641846858</v>
      </c>
      <c r="M305" s="37"/>
    </row>
    <row r="306" spans="2:13" x14ac:dyDescent="0.3">
      <c r="B306" s="36"/>
      <c r="C306" s="74">
        <v>301</v>
      </c>
      <c r="D306" s="104">
        <f>IF($C306&lt;=Entradas!$E$56,"",Observaciones!H306)</f>
        <v>0.26892374532874014</v>
      </c>
      <c r="E306" s="104">
        <f>IF($C306&lt;=Entradas!$E$56,"",Cálculos!L307)</f>
        <v>0.29965869490671393</v>
      </c>
      <c r="F306" s="78">
        <f>IF($C306&lt;=Entradas!$E$56,"",D306-E306)</f>
        <v>-3.0734949577973791E-2</v>
      </c>
      <c r="G306" s="78">
        <f>IF($C306&lt;=Entradas!$E$56,"",D306-AVERAGE(D:D))</f>
        <v>-0.48857788783368555</v>
      </c>
      <c r="H306" s="78">
        <f>IF($C306&lt;=Entradas!$E$56,"",F306^2)</f>
        <v>9.4463712556059135E-4</v>
      </c>
      <c r="I306" s="78">
        <f>IF($C306&lt;=Entradas!$E$56,"",G306^2)</f>
        <v>0.23870835248002542</v>
      </c>
      <c r="J306" s="78">
        <f>IF($C306&lt;=Entradas!$E$56,"",E306-AVERAGE(E:E))</f>
        <v>-0.45922429624356464</v>
      </c>
      <c r="K306" s="78">
        <f>IF($C306&lt;=Entradas!$E$56,"",J306^2)</f>
        <v>0.21088695426039722</v>
      </c>
      <c r="L306" s="78">
        <f>IF($C306&lt;=Entradas!$E$56,"",G306*J306)</f>
        <v>0.22436683670059152</v>
      </c>
      <c r="M306" s="37"/>
    </row>
    <row r="307" spans="2:13" x14ac:dyDescent="0.3">
      <c r="B307" s="36"/>
      <c r="C307" s="74">
        <v>302</v>
      </c>
      <c r="D307" s="104">
        <f>IF($C307&lt;=Entradas!$E$56,"",Observaciones!H307)</f>
        <v>0.26706589761316141</v>
      </c>
      <c r="E307" s="104">
        <f>IF($C307&lt;=Entradas!$E$56,"",Cálculos!L308)</f>
        <v>0.29758879958295203</v>
      </c>
      <c r="F307" s="78">
        <f>IF($C307&lt;=Entradas!$E$56,"",D307-E307)</f>
        <v>-3.0522901969790628E-2</v>
      </c>
      <c r="G307" s="78">
        <f>IF($C307&lt;=Entradas!$E$56,"",D307-AVERAGE(D:D))</f>
        <v>-0.49043573554926428</v>
      </c>
      <c r="H307" s="78">
        <f>IF($C307&lt;=Entradas!$E$56,"",F307^2)</f>
        <v>9.3164754465744856E-4</v>
      </c>
      <c r="I307" s="78">
        <f>IF($C307&lt;=Entradas!$E$56,"",G307^2)</f>
        <v>0.24052721070374788</v>
      </c>
      <c r="J307" s="78">
        <f>IF($C307&lt;=Entradas!$E$56,"",E307-AVERAGE(E:E))</f>
        <v>-0.46129419156732654</v>
      </c>
      <c r="K307" s="78">
        <f>IF($C307&lt;=Entradas!$E$56,"",J307^2)</f>
        <v>0.21279233117375335</v>
      </c>
      <c r="L307" s="78">
        <f>IF($C307&lt;=Entradas!$E$56,"",G307*J307)</f>
        <v>0.22623515614592501</v>
      </c>
      <c r="M307" s="37"/>
    </row>
    <row r="308" spans="2:13" x14ac:dyDescent="0.3">
      <c r="B308" s="36"/>
      <c r="C308" s="74">
        <v>303</v>
      </c>
      <c r="D308" s="104">
        <f>IF($C308&lt;=Entradas!$E$56,"",Observaciones!H308)</f>
        <v>0.26522109195633597</v>
      </c>
      <c r="E308" s="104">
        <f>IF($C308&lt;=Entradas!$E$56,"",Cálculos!L309)</f>
        <v>0.29553320330861854</v>
      </c>
      <c r="F308" s="78">
        <f>IF($C308&lt;=Entradas!$E$56,"",D308-E308)</f>
        <v>-3.0312111352282567E-2</v>
      </c>
      <c r="G308" s="78">
        <f>IF($C308&lt;=Entradas!$E$56,"",D308-AVERAGE(D:D))</f>
        <v>-0.49228054120608972</v>
      </c>
      <c r="H308" s="78">
        <f>IF($C308&lt;=Entradas!$E$56,"",F308^2)</f>
        <v>9.1882409463317765E-4</v>
      </c>
      <c r="I308" s="78">
        <f>IF($C308&lt;=Entradas!$E$56,"",G308^2)</f>
        <v>0.2423401312501606</v>
      </c>
      <c r="J308" s="78">
        <f>IF($C308&lt;=Entradas!$E$56,"",E308-AVERAGE(E:E))</f>
        <v>-0.46334978784166003</v>
      </c>
      <c r="K308" s="78">
        <f>IF($C308&lt;=Entradas!$E$56,"",J308^2)</f>
        <v>0.21469302589291137</v>
      </c>
      <c r="L308" s="78">
        <f>IF($C308&lt;=Entradas!$E$56,"",G308*J308)</f>
        <v>0.22809808432641926</v>
      </c>
      <c r="M308" s="37"/>
    </row>
    <row r="309" spans="2:13" x14ac:dyDescent="0.3">
      <c r="B309" s="36"/>
      <c r="C309" s="74">
        <v>304</v>
      </c>
      <c r="D309" s="104">
        <f>IF($C309&lt;=Entradas!$E$56,"",Observaciones!H309)</f>
        <v>0.26338906750650798</v>
      </c>
      <c r="E309" s="104">
        <f>IF($C309&lt;=Entradas!$E$56,"",Cálculos!L310)</f>
        <v>0.29349180630549204</v>
      </c>
      <c r="F309" s="78">
        <f>IF($C309&lt;=Entradas!$E$56,"",D309-E309)</f>
        <v>-3.0102738798984063E-2</v>
      </c>
      <c r="G309" s="78">
        <f>IF($C309&lt;=Entradas!$E$56,"",D309-AVERAGE(D:D))</f>
        <v>-0.49411256565591771</v>
      </c>
      <c r="H309" s="78">
        <f>IF($C309&lt;=Entradas!$E$56,"",F309^2)</f>
        <v>9.0617488319986051E-4</v>
      </c>
      <c r="I309" s="78">
        <f>IF($C309&lt;=Entradas!$E$56,"",G309^2)</f>
        <v>0.24414722753907359</v>
      </c>
      <c r="J309" s="78">
        <f>IF($C309&lt;=Entradas!$E$56,"",E309-AVERAGE(E:E))</f>
        <v>-0.46539118484478653</v>
      </c>
      <c r="K309" s="78">
        <f>IF($C309&lt;=Entradas!$E$56,"",J309^2)</f>
        <v>0.21658895493123426</v>
      </c>
      <c r="L309" s="78">
        <f>IF($C309&lt;=Entradas!$E$56,"",G309*J309)</f>
        <v>0.22995563237730493</v>
      </c>
      <c r="M309" s="37"/>
    </row>
    <row r="310" spans="2:13" x14ac:dyDescent="0.3">
      <c r="B310" s="36"/>
      <c r="C310" s="74">
        <v>305</v>
      </c>
      <c r="D310" s="104">
        <f>IF($C310&lt;=Entradas!$E$56,"",Observaciones!H310)</f>
        <v>0.26225688081650428</v>
      </c>
      <c r="E310" s="104">
        <f>IF($C310&lt;=Entradas!$E$56,"",Cálculos!L311)</f>
        <v>0.2920152021246834</v>
      </c>
      <c r="F310" s="78">
        <f>IF($C310&lt;=Entradas!$E$56,"",D310-E310)</f>
        <v>-2.9758321308179125E-2</v>
      </c>
      <c r="G310" s="78">
        <f>IF($C310&lt;=Entradas!$E$56,"",D310-AVERAGE(D:D))</f>
        <v>-0.49524475234592141</v>
      </c>
      <c r="H310" s="78">
        <f>IF($C310&lt;=Entradas!$E$56,"",F310^2)</f>
        <v>8.8555768708082781E-4</v>
      </c>
      <c r="I310" s="78">
        <f>IF($C310&lt;=Entradas!$E$56,"",G310^2)</f>
        <v>0.24526736472617303</v>
      </c>
      <c r="J310" s="78">
        <f>IF($C310&lt;=Entradas!$E$56,"",E310-AVERAGE(E:E))</f>
        <v>-0.46686778902559517</v>
      </c>
      <c r="K310" s="78">
        <f>IF($C310&lt;=Entradas!$E$56,"",J310^2)</f>
        <v>0.21796553242964764</v>
      </c>
      <c r="L310" s="78">
        <f>IF($C310&lt;=Entradas!$E$56,"",G310*J310)</f>
        <v>0.23121382255426876</v>
      </c>
      <c r="M310" s="37"/>
    </row>
    <row r="311" spans="2:13" x14ac:dyDescent="0.3">
      <c r="B311" s="36"/>
      <c r="C311" s="74">
        <v>306</v>
      </c>
      <c r="D311" s="104">
        <f>IF($C311&lt;=Entradas!$E$56,"",Observaciones!H311)</f>
        <v>0.25988854048175963</v>
      </c>
      <c r="E311" s="104">
        <f>IF($C311&lt;=Entradas!$E$56,"",Cálculos!L312)</f>
        <v>0.2895537746947483</v>
      </c>
      <c r="F311" s="78">
        <f>IF($C311&lt;=Entradas!$E$56,"",D311-E311)</f>
        <v>-2.9665234212988667E-2</v>
      </c>
      <c r="G311" s="78">
        <f>IF($C311&lt;=Entradas!$E$56,"",D311-AVERAGE(D:D))</f>
        <v>-0.49761309268066606</v>
      </c>
      <c r="H311" s="78">
        <f>IF($C311&lt;=Entradas!$E$56,"",F311^2)</f>
        <v>8.8002612091147333E-4</v>
      </c>
      <c r="I311" s="78">
        <f>IF($C311&lt;=Entradas!$E$56,"",G311^2)</f>
        <v>0.24761879000721715</v>
      </c>
      <c r="J311" s="78">
        <f>IF($C311&lt;=Entradas!$E$56,"",E311-AVERAGE(E:E))</f>
        <v>-0.46932921645553027</v>
      </c>
      <c r="K311" s="78">
        <f>IF($C311&lt;=Entradas!$E$56,"",J311^2)</f>
        <v>0.22026991341876198</v>
      </c>
      <c r="L311" s="78">
        <f>IF($C311&lt;=Entradas!$E$56,"",G311*J311)</f>
        <v>0.23354436288583016</v>
      </c>
      <c r="M311" s="37"/>
    </row>
    <row r="312" spans="2:13" x14ac:dyDescent="0.3">
      <c r="B312" s="36"/>
      <c r="C312" s="74">
        <v>307</v>
      </c>
      <c r="D312" s="104">
        <f>IF($C312&lt;=Entradas!$E$56,"",Observaciones!H312)</f>
        <v>0.25799156474191004</v>
      </c>
      <c r="E312" s="104">
        <f>IF($C312&lt;=Entradas!$E$56,"",Cálculos!L313)</f>
        <v>0.28747093169446242</v>
      </c>
      <c r="F312" s="78">
        <f>IF($C312&lt;=Entradas!$E$56,"",D312-E312)</f>
        <v>-2.9479366952552377E-2</v>
      </c>
      <c r="G312" s="78">
        <f>IF($C312&lt;=Entradas!$E$56,"",D312-AVERAGE(D:D))</f>
        <v>-0.49951006842051565</v>
      </c>
      <c r="H312" s="78">
        <f>IF($C312&lt;=Entradas!$E$56,"",F312^2)</f>
        <v>8.6903307592323727E-4</v>
      </c>
      <c r="I312" s="78">
        <f>IF($C312&lt;=Entradas!$E$56,"",G312^2)</f>
        <v>0.24951030845346822</v>
      </c>
      <c r="J312" s="78">
        <f>IF($C312&lt;=Entradas!$E$56,"",E312-AVERAGE(E:E))</f>
        <v>-0.47141205945581616</v>
      </c>
      <c r="K312" s="78">
        <f>IF($C312&lt;=Entradas!$E$56,"",J312^2)</f>
        <v>0.22222932980037394</v>
      </c>
      <c r="L312" s="78">
        <f>IF($C312&lt;=Entradas!$E$56,"",G312*J312)</f>
        <v>0.23547507007303092</v>
      </c>
      <c r="M312" s="37"/>
    </row>
    <row r="313" spans="2:13" x14ac:dyDescent="0.3">
      <c r="B313" s="36"/>
      <c r="C313" s="74">
        <v>308</v>
      </c>
      <c r="D313" s="104">
        <f>IF($C313&lt;=Entradas!$E$56,"",Observaciones!H313)</f>
        <v>0.25619087670703189</v>
      </c>
      <c r="E313" s="104">
        <f>IF($C313&lt;=Entradas!$E$56,"",Cálculos!L314)</f>
        <v>0.28546981435565716</v>
      </c>
      <c r="F313" s="78">
        <f>IF($C313&lt;=Entradas!$E$56,"",D313-E313)</f>
        <v>-2.9278937648625269E-2</v>
      </c>
      <c r="G313" s="78">
        <f>IF($C313&lt;=Entradas!$E$56,"",D313-AVERAGE(D:D))</f>
        <v>-0.5013107564553938</v>
      </c>
      <c r="H313" s="78">
        <f>IF($C313&lt;=Entradas!$E$56,"",F313^2)</f>
        <v>8.5725618983208617E-4</v>
      </c>
      <c r="I313" s="78">
        <f>IF($C313&lt;=Entradas!$E$56,"",G313^2)</f>
        <v>0.25131247453787914</v>
      </c>
      <c r="J313" s="78">
        <f>IF($C313&lt;=Entradas!$E$56,"",E313-AVERAGE(E:E))</f>
        <v>-0.47341317679462142</v>
      </c>
      <c r="K313" s="78">
        <f>IF($C313&lt;=Entradas!$E$56,"",J313^2)</f>
        <v>0.22412003596277547</v>
      </c>
      <c r="L313" s="78">
        <f>IF($C313&lt;=Entradas!$E$56,"",G313*J313)</f>
        <v>0.23732711777486273</v>
      </c>
      <c r="M313" s="37"/>
    </row>
    <row r="314" spans="2:13" x14ac:dyDescent="0.3">
      <c r="B314" s="36"/>
      <c r="C314" s="74">
        <v>309</v>
      </c>
      <c r="D314" s="104">
        <f>IF($C314&lt;=Entradas!$E$56,"",Observaciones!H314)</f>
        <v>0.25441783474313995</v>
      </c>
      <c r="E314" s="104">
        <f>IF($C314&lt;=Entradas!$E$56,"",Cálculos!L315)</f>
        <v>0.28349506035894734</v>
      </c>
      <c r="F314" s="78">
        <f>IF($C314&lt;=Entradas!$E$56,"",D314-E314)</f>
        <v>-2.9077225615807389E-2</v>
      </c>
      <c r="G314" s="78">
        <f>IF($C314&lt;=Entradas!$E$56,"",D314-AVERAGE(D:D))</f>
        <v>-0.50308379841928574</v>
      </c>
      <c r="H314" s="78">
        <f>IF($C314&lt;=Entradas!$E$56,"",F314^2)</f>
        <v>8.4548504951256537E-4</v>
      </c>
      <c r="I314" s="78">
        <f>IF($C314&lt;=Entradas!$E$56,"",G314^2)</f>
        <v>0.25309330823197651</v>
      </c>
      <c r="J314" s="78">
        <f>IF($C314&lt;=Entradas!$E$56,"",E314-AVERAGE(E:E))</f>
        <v>-0.47538793079133124</v>
      </c>
      <c r="K314" s="78">
        <f>IF($C314&lt;=Entradas!$E$56,"",J314^2)</f>
        <v>0.22599368474206355</v>
      </c>
      <c r="L314" s="78">
        <f>IF($C314&lt;=Entradas!$E$56,"",G314*J314)</f>
        <v>0.23915996594518746</v>
      </c>
      <c r="M314" s="37"/>
    </row>
    <row r="315" spans="2:13" x14ac:dyDescent="0.3">
      <c r="B315" s="36"/>
      <c r="C315" s="74">
        <v>310</v>
      </c>
      <c r="D315" s="104">
        <f>IF($C315&lt;=Entradas!$E$56,"",Observaciones!H315)</f>
        <v>0.25265982037566159</v>
      </c>
      <c r="E315" s="104">
        <f>IF($C315&lt;=Entradas!$E$56,"",Cálculos!L316)</f>
        <v>0.28153628245711798</v>
      </c>
      <c r="F315" s="78">
        <f>IF($C315&lt;=Entradas!$E$56,"",D315-E315)</f>
        <v>-2.8876462081456389E-2</v>
      </c>
      <c r="G315" s="78">
        <f>IF($C315&lt;=Entradas!$E$56,"",D315-AVERAGE(D:D))</f>
        <v>-0.5048418127867641</v>
      </c>
      <c r="H315" s="78">
        <f>IF($C315&lt;=Entradas!$E$56,"",F315^2)</f>
        <v>8.3385006234178865E-4</v>
      </c>
      <c r="I315" s="78">
        <f>IF($C315&lt;=Entradas!$E$56,"",G315^2)</f>
        <v>0.25486525593782616</v>
      </c>
      <c r="J315" s="78">
        <f>IF($C315&lt;=Entradas!$E$56,"",E315-AVERAGE(E:E))</f>
        <v>-0.47734670869316059</v>
      </c>
      <c r="K315" s="78">
        <f>IF($C315&lt;=Entradas!$E$56,"",J315^2)</f>
        <v>0.22785988030019311</v>
      </c>
      <c r="L315" s="78">
        <f>IF($C315&lt;=Entradas!$E$56,"",G315*J315)</f>
        <v>0.24098457774445059</v>
      </c>
      <c r="M315" s="37"/>
    </row>
    <row r="316" spans="2:13" x14ac:dyDescent="0.3">
      <c r="B316" s="36"/>
      <c r="C316" s="74">
        <v>311</v>
      </c>
      <c r="D316" s="104">
        <f>IF($C316&lt;=Entradas!$E$56,"",Observaciones!H316)</f>
        <v>0.25734310844551317</v>
      </c>
      <c r="E316" s="104">
        <f>IF($C316&lt;=Entradas!$E$56,"",Cálculos!L317)</f>
        <v>0.28289562068556279</v>
      </c>
      <c r="F316" s="78">
        <f>IF($C316&lt;=Entradas!$E$56,"",D316-E316)</f>
        <v>-2.5552512240049619E-2</v>
      </c>
      <c r="G316" s="78">
        <f>IF($C316&lt;=Entradas!$E$56,"",D316-AVERAGE(D:D))</f>
        <v>-0.50015852471691247</v>
      </c>
      <c r="H316" s="78">
        <f>IF($C316&lt;=Entradas!$E$56,"",F316^2)</f>
        <v>6.5293088177788554E-4</v>
      </c>
      <c r="I316" s="78">
        <f>IF($C316&lt;=Entradas!$E$56,"",G316^2)</f>
        <v>0.25015854984699831</v>
      </c>
      <c r="J316" s="78">
        <f>IF($C316&lt;=Entradas!$E$56,"",E316-AVERAGE(E:E))</f>
        <v>-0.47598737046471579</v>
      </c>
      <c r="K316" s="78">
        <f>IF($C316&lt;=Entradas!$E$56,"",J316^2)</f>
        <v>0.22656397684191459</v>
      </c>
      <c r="L316" s="78">
        <f>IF($C316&lt;=Entradas!$E$56,"",G316*J316)</f>
        <v>0.23806914099551471</v>
      </c>
      <c r="M316" s="37"/>
    </row>
    <row r="317" spans="2:13" x14ac:dyDescent="0.3">
      <c r="B317" s="36"/>
      <c r="C317" s="74">
        <v>312</v>
      </c>
      <c r="D317" s="104">
        <f>IF($C317&lt;=Entradas!$E$56,"",Observaciones!H317)</f>
        <v>0.25035653400426261</v>
      </c>
      <c r="E317" s="104">
        <f>IF($C317&lt;=Entradas!$E$56,"",Cálculos!L318)</f>
        <v>0.27827551283586516</v>
      </c>
      <c r="F317" s="78">
        <f>IF($C317&lt;=Entradas!$E$56,"",D317-E317)</f>
        <v>-2.7918978831602548E-2</v>
      </c>
      <c r="G317" s="78">
        <f>IF($C317&lt;=Entradas!$E$56,"",D317-AVERAGE(D:D))</f>
        <v>-0.50714509915816308</v>
      </c>
      <c r="H317" s="78">
        <f>IF($C317&lt;=Entradas!$E$56,"",F317^2)</f>
        <v>7.7946937899947121E-4</v>
      </c>
      <c r="I317" s="78">
        <f>IF($C317&lt;=Entradas!$E$56,"",G317^2)</f>
        <v>0.25719615160014309</v>
      </c>
      <c r="J317" s="78">
        <f>IF($C317&lt;=Entradas!$E$56,"",E317-AVERAGE(E:E))</f>
        <v>-0.48060747831441342</v>
      </c>
      <c r="K317" s="78">
        <f>IF($C317&lt;=Entradas!$E$56,"",J317^2)</f>
        <v>0.23098354821173936</v>
      </c>
      <c r="L317" s="78">
        <f>IF($C317&lt;=Entradas!$E$56,"",G317*J317)</f>
        <v>0.24373772724591791</v>
      </c>
      <c r="M317" s="37"/>
    </row>
    <row r="318" spans="2:13" x14ac:dyDescent="0.3">
      <c r="B318" s="36"/>
      <c r="C318" s="74">
        <v>313</v>
      </c>
      <c r="D318" s="104">
        <f>IF($C318&lt;=Entradas!$E$56,"",Observaciones!H318)</f>
        <v>0.24767488703967566</v>
      </c>
      <c r="E318" s="104">
        <f>IF($C318&lt;=Entradas!$E$56,"",Cálculos!L319)</f>
        <v>0.27585682612886531</v>
      </c>
      <c r="F318" s="78">
        <f>IF($C318&lt;=Entradas!$E$56,"",D318-E318)</f>
        <v>-2.8181939089189645E-2</v>
      </c>
      <c r="G318" s="78">
        <f>IF($C318&lt;=Entradas!$E$56,"",D318-AVERAGE(D:D))</f>
        <v>-0.50982674612275003</v>
      </c>
      <c r="H318" s="78">
        <f>IF($C318&lt;=Entradas!$E$56,"",F318^2)</f>
        <v>7.942216908267953E-4</v>
      </c>
      <c r="I318" s="78">
        <f>IF($C318&lt;=Entradas!$E$56,"",G318^2)</f>
        <v>0.25992331106211103</v>
      </c>
      <c r="J318" s="78">
        <f>IF($C318&lt;=Entradas!$E$56,"",E318-AVERAGE(E:E))</f>
        <v>-0.48302616502141327</v>
      </c>
      <c r="K318" s="78">
        <f>IF($C318&lt;=Entradas!$E$56,"",J318^2)</f>
        <v>0.23331427609529357</v>
      </c>
      <c r="L318" s="78">
        <f>IF($C318&lt;=Entradas!$E$56,"",G318*J318)</f>
        <v>0.24625965800501762</v>
      </c>
      <c r="M318" s="37"/>
    </row>
    <row r="319" spans="2:13" x14ac:dyDescent="0.3">
      <c r="B319" s="36"/>
      <c r="C319" s="74">
        <v>314</v>
      </c>
      <c r="D319" s="104">
        <f>IF($C319&lt;=Entradas!$E$56,"",Observaciones!H319)</f>
        <v>0.24578997009713349</v>
      </c>
      <c r="E319" s="104">
        <f>IF($C319&lt;=Entradas!$E$56,"",Cálculos!L320)</f>
        <v>0.27385887980268292</v>
      </c>
      <c r="F319" s="78">
        <f>IF($C319&lt;=Entradas!$E$56,"",D319-E319)</f>
        <v>-2.8068909705549427E-2</v>
      </c>
      <c r="G319" s="78">
        <f>IF($C319&lt;=Entradas!$E$56,"",D319-AVERAGE(D:D))</f>
        <v>-0.51171166306529225</v>
      </c>
      <c r="H319" s="78">
        <f>IF($C319&lt;=Entradas!$E$56,"",F319^2)</f>
        <v>7.8786369205828685E-4</v>
      </c>
      <c r="I319" s="78">
        <f>IF($C319&lt;=Entradas!$E$56,"",G319^2)</f>
        <v>0.26184882611704718</v>
      </c>
      <c r="J319" s="78">
        <f>IF($C319&lt;=Entradas!$E$56,"",E319-AVERAGE(E:E))</f>
        <v>-0.48502411134759565</v>
      </c>
      <c r="K319" s="78">
        <f>IF($C319&lt;=Entradas!$E$56,"",J319^2)</f>
        <v>0.23524838858852487</v>
      </c>
      <c r="L319" s="78">
        <f>IF($C319&lt;=Entradas!$E$56,"",G319*J319)</f>
        <v>0.24819249464444365</v>
      </c>
      <c r="M319" s="37"/>
    </row>
    <row r="320" spans="2:13" x14ac:dyDescent="0.3">
      <c r="B320" s="36"/>
      <c r="C320" s="74">
        <v>315</v>
      </c>
      <c r="D320" s="104">
        <f>IF($C320&lt;=Entradas!$E$56,"",Observaciones!H320)</f>
        <v>0.24406034541120075</v>
      </c>
      <c r="E320" s="104">
        <f>IF($C320&lt;=Entradas!$E$56,"",Cálculos!L321)</f>
        <v>0.27194997851241887</v>
      </c>
      <c r="F320" s="78">
        <f>IF($C320&lt;=Entradas!$E$56,"",D320-E320)</f>
        <v>-2.7889633101218114E-2</v>
      </c>
      <c r="G320" s="78">
        <f>IF($C320&lt;=Entradas!$E$56,"",D320-AVERAGE(D:D))</f>
        <v>-0.51344128775122488</v>
      </c>
      <c r="H320" s="78">
        <f>IF($C320&lt;=Entradas!$E$56,"",F320^2)</f>
        <v>7.7783163452056108E-4</v>
      </c>
      <c r="I320" s="78">
        <f>IF($C320&lt;=Entradas!$E$56,"",G320^2)</f>
        <v>0.2636219559676361</v>
      </c>
      <c r="J320" s="78">
        <f>IF($C320&lt;=Entradas!$E$56,"",E320-AVERAGE(E:E))</f>
        <v>-0.48693301263785971</v>
      </c>
      <c r="K320" s="78">
        <f>IF($C320&lt;=Entradas!$E$56,"",J320^2)</f>
        <v>0.23710375879658205</v>
      </c>
      <c r="L320" s="78">
        <f>IF($C320&lt;=Entradas!$E$56,"",G320*J320)</f>
        <v>0.25001151305736613</v>
      </c>
      <c r="M320" s="37"/>
    </row>
    <row r="321" spans="2:13" x14ac:dyDescent="0.3">
      <c r="B321" s="36"/>
      <c r="C321" s="74">
        <v>316</v>
      </c>
      <c r="D321" s="104">
        <f>IF($C321&lt;=Entradas!$E$56,"",Observaciones!H321)</f>
        <v>0.24236867840155535</v>
      </c>
      <c r="E321" s="104">
        <f>IF($C321&lt;=Entradas!$E$56,"",Cálculos!L322)</f>
        <v>0.27006827589972909</v>
      </c>
      <c r="F321" s="78">
        <f>IF($C321&lt;=Entradas!$E$56,"",D321-E321)</f>
        <v>-2.7699597498173745E-2</v>
      </c>
      <c r="G321" s="78">
        <f>IF($C321&lt;=Entradas!$E$56,"",D321-AVERAGE(D:D))</f>
        <v>-0.51513295476087029</v>
      </c>
      <c r="H321" s="78">
        <f>IF($C321&lt;=Entradas!$E$56,"",F321^2)</f>
        <v>7.6726770156083316E-4</v>
      </c>
      <c r="I321" s="78">
        <f>IF($C321&lt;=Entradas!$E$56,"",G321^2)</f>
        <v>0.26536196108066484</v>
      </c>
      <c r="J321" s="78">
        <f>IF($C321&lt;=Entradas!$E$56,"",E321-AVERAGE(E:E))</f>
        <v>-0.48881471525054948</v>
      </c>
      <c r="K321" s="78">
        <f>IF($C321&lt;=Entradas!$E$56,"",J321^2)</f>
        <v>0.23893982584547577</v>
      </c>
      <c r="L321" s="78">
        <f>IF($C321&lt;=Entradas!$E$56,"",G321*J321)</f>
        <v>0.25180456859760902</v>
      </c>
      <c r="M321" s="37"/>
    </row>
    <row r="322" spans="2:13" x14ac:dyDescent="0.3">
      <c r="B322" s="36"/>
      <c r="C322" s="74">
        <v>317</v>
      </c>
      <c r="D322" s="104">
        <f>IF($C322&lt;=Entradas!$E$56,"",Observaciones!H322)</f>
        <v>0.24069345180553042</v>
      </c>
      <c r="E322" s="104">
        <f>IF($C322&lt;=Entradas!$E$56,"",Cálculos!L323)</f>
        <v>0.26820218082287045</v>
      </c>
      <c r="F322" s="78">
        <f>IF($C322&lt;=Entradas!$E$56,"",D322-E322)</f>
        <v>-2.7508729017340028E-2</v>
      </c>
      <c r="G322" s="78">
        <f>IF($C322&lt;=Entradas!$E$56,"",D322-AVERAGE(D:D))</f>
        <v>-0.51680818135689521</v>
      </c>
      <c r="H322" s="78">
        <f>IF($C322&lt;=Entradas!$E$56,"",F322^2)</f>
        <v>7.5673017214944525E-4</v>
      </c>
      <c r="I322" s="78">
        <f>IF($C322&lt;=Entradas!$E$56,"",G322^2)</f>
        <v>0.26709069631742149</v>
      </c>
      <c r="J322" s="78">
        <f>IF($C322&lt;=Entradas!$E$56,"",E322-AVERAGE(E:E))</f>
        <v>-0.49068081032740812</v>
      </c>
      <c r="K322" s="78">
        <f>IF($C322&lt;=Entradas!$E$56,"",J322^2)</f>
        <v>0.24076765762356186</v>
      </c>
      <c r="L322" s="78">
        <f>IF($C322&lt;=Entradas!$E$56,"",G322*J322)</f>
        <v>0.25358785721203542</v>
      </c>
      <c r="M322" s="37"/>
    </row>
    <row r="323" spans="2:13" x14ac:dyDescent="0.3">
      <c r="B323" s="36"/>
      <c r="C323" s="74">
        <v>318</v>
      </c>
      <c r="D323" s="104">
        <f>IF($C323&lt;=Entradas!$E$56,"",Observaciones!H323)</f>
        <v>0.23903066619630281</v>
      </c>
      <c r="E323" s="104">
        <f>IF($C323&lt;=Entradas!$E$56,"",Cálculos!L324)</f>
        <v>0.26634946181151076</v>
      </c>
      <c r="F323" s="78">
        <f>IF($C323&lt;=Entradas!$E$56,"",D323-E323)</f>
        <v>-2.7318795615207947E-2</v>
      </c>
      <c r="G323" s="78">
        <f>IF($C323&lt;=Entradas!$E$56,"",D323-AVERAGE(D:D))</f>
        <v>-0.51847096696612294</v>
      </c>
      <c r="H323" s="78">
        <f>IF($C323&lt;=Entradas!$E$56,"",F323^2)</f>
        <v>7.4631659386550496E-4</v>
      </c>
      <c r="I323" s="78">
        <f>IF($C323&lt;=Entradas!$E$56,"",G323^2)</f>
        <v>0.26881214358678657</v>
      </c>
      <c r="J323" s="78">
        <f>IF($C323&lt;=Entradas!$E$56,"",E323-AVERAGE(E:E))</f>
        <v>-0.49253352933876782</v>
      </c>
      <c r="K323" s="78">
        <f>IF($C323&lt;=Entradas!$E$56,"",J323^2)</f>
        <v>0.24258927752290285</v>
      </c>
      <c r="L323" s="78">
        <f>IF($C323&lt;=Entradas!$E$56,"",G323*J323)</f>
        <v>0.25536433521950824</v>
      </c>
      <c r="M323" s="37"/>
    </row>
    <row r="324" spans="2:13" x14ac:dyDescent="0.3">
      <c r="B324" s="36"/>
      <c r="C324" s="74">
        <v>319</v>
      </c>
      <c r="D324" s="104">
        <f>IF($C324&lt;=Entradas!$E$56,"",Observaciones!H324)</f>
        <v>0.23737952522160891</v>
      </c>
      <c r="E324" s="104">
        <f>IF($C324&lt;=Entradas!$E$56,"",Cálculos!L325)</f>
        <v>0.26450963097524605</v>
      </c>
      <c r="F324" s="78">
        <f>IF($C324&lt;=Entradas!$E$56,"",D324-E324)</f>
        <v>-2.713010575363714E-2</v>
      </c>
      <c r="G324" s="78">
        <f>IF($C324&lt;=Entradas!$E$56,"",D324-AVERAGE(D:D))</f>
        <v>-0.52012210794081681</v>
      </c>
      <c r="H324" s="78">
        <f>IF($C324&lt;=Entradas!$E$56,"",F324^2)</f>
        <v>7.3604263820353506E-4</v>
      </c>
      <c r="I324" s="78">
        <f>IF($C324&lt;=Entradas!$E$56,"",G324^2)</f>
        <v>0.27052700716879868</v>
      </c>
      <c r="J324" s="78">
        <f>IF($C324&lt;=Entradas!$E$56,"",E324-AVERAGE(E:E))</f>
        <v>-0.49437336017503253</v>
      </c>
      <c r="K324" s="78">
        <f>IF($C324&lt;=Entradas!$E$56,"",J324^2)</f>
        <v>0.24440501925075245</v>
      </c>
      <c r="L324" s="78">
        <f>IF($C324&lt;=Entradas!$E$56,"",G324*J324)</f>
        <v>0.25713451420402256</v>
      </c>
      <c r="M324" s="37"/>
    </row>
    <row r="325" spans="2:13" x14ac:dyDescent="0.3">
      <c r="B325" s="36"/>
      <c r="C325" s="74">
        <v>320</v>
      </c>
      <c r="D325" s="104">
        <f>IF($C325&lt;=Entradas!$E$56,"",Observaciones!H325)</f>
        <v>0.23573981856738782</v>
      </c>
      <c r="E325" s="104">
        <f>IF($C325&lt;=Entradas!$E$56,"",Cálculos!L326)</f>
        <v>0.2626825256348132</v>
      </c>
      <c r="F325" s="78">
        <f>IF($C325&lt;=Entradas!$E$56,"",D325-E325)</f>
        <v>-2.6942707067425381E-2</v>
      </c>
      <c r="G325" s="78">
        <f>IF($C325&lt;=Entradas!$E$56,"",D325-AVERAGE(D:D))</f>
        <v>-0.5217618145950379</v>
      </c>
      <c r="H325" s="78">
        <f>IF($C325&lt;=Entradas!$E$56,"",F325^2)</f>
        <v>7.2590946412109361E-4</v>
      </c>
      <c r="I325" s="78">
        <f>IF($C325&lt;=Entradas!$E$56,"",G325^2)</f>
        <v>0.27223539116950668</v>
      </c>
      <c r="J325" s="78">
        <f>IF($C325&lt;=Entradas!$E$56,"",E325-AVERAGE(E:E))</f>
        <v>-0.49620046551546537</v>
      </c>
      <c r="K325" s="78">
        <f>IF($C325&lt;=Entradas!$E$56,"",J325^2)</f>
        <v>0.24621490197776455</v>
      </c>
      <c r="L325" s="78">
        <f>IF($C325&lt;=Entradas!$E$56,"",G325*J325)</f>
        <v>0.25889845529025174</v>
      </c>
      <c r="M325" s="37"/>
    </row>
    <row r="326" spans="2:13" x14ac:dyDescent="0.3">
      <c r="B326" s="36"/>
      <c r="C326" s="74">
        <v>321</v>
      </c>
      <c r="D326" s="104">
        <f>IF($C326&lt;=Entradas!$E$56,"",Observaciones!H326)</f>
        <v>0.23411144350651802</v>
      </c>
      <c r="E326" s="104">
        <f>IF($C326&lt;=Entradas!$E$56,"",Cálculos!L327)</f>
        <v>0.26086804417198278</v>
      </c>
      <c r="F326" s="78">
        <f>IF($C326&lt;=Entradas!$E$56,"",D326-E326)</f>
        <v>-2.6756600665464758E-2</v>
      </c>
      <c r="G326" s="78">
        <f>IF($C326&lt;=Entradas!$E$56,"",D326-AVERAGE(D:D))</f>
        <v>-0.52339018965590767</v>
      </c>
      <c r="H326" s="78">
        <f>IF($C326&lt;=Entradas!$E$56,"",F326^2)</f>
        <v>7.1591567917114914E-4</v>
      </c>
      <c r="I326" s="78">
        <f>IF($C326&lt;=Entradas!$E$56,"",G326^2)</f>
        <v>0.273937290628047</v>
      </c>
      <c r="J326" s="78">
        <f>IF($C326&lt;=Entradas!$E$56,"",E326-AVERAGE(E:E))</f>
        <v>-0.49801494697829579</v>
      </c>
      <c r="K326" s="78">
        <f>IF($C326&lt;=Entradas!$E$56,"",J326^2)</f>
        <v>0.24801888741379477</v>
      </c>
      <c r="L326" s="78">
        <f>IF($C326&lt;=Entradas!$E$56,"",G326*J326)</f>
        <v>0.26065613755044703</v>
      </c>
      <c r="M326" s="37"/>
    </row>
    <row r="327" spans="2:13" x14ac:dyDescent="0.3">
      <c r="B327" s="36"/>
      <c r="C327" s="74">
        <v>322</v>
      </c>
      <c r="D327" s="104">
        <f>IF($C327&lt;=Entradas!$E$56,"",Observaciones!H327)</f>
        <v>0.23249431742498267</v>
      </c>
      <c r="E327" s="104">
        <f>IF($C327&lt;=Entradas!$E$56,"",Cálculos!L328)</f>
        <v>0.25906609683274423</v>
      </c>
      <c r="F327" s="78">
        <f>IF($C327&lt;=Entradas!$E$56,"",D327-E327)</f>
        <v>-2.6571779407761564E-2</v>
      </c>
      <c r="G327" s="78">
        <f>IF($C327&lt;=Entradas!$E$56,"",D327-AVERAGE(D:D))</f>
        <v>-0.52500731573744308</v>
      </c>
      <c r="H327" s="78">
        <f>IF($C327&lt;=Entradas!$E$56,"",F327^2)</f>
        <v>7.0605946089474152E-4</v>
      </c>
      <c r="I327" s="78">
        <f>IF($C327&lt;=Entradas!$E$56,"",G327^2)</f>
        <v>0.27563268157783527</v>
      </c>
      <c r="J327" s="78">
        <f>IF($C327&lt;=Entradas!$E$56,"",E327-AVERAGE(E:E))</f>
        <v>-0.49981689431753434</v>
      </c>
      <c r="K327" s="78">
        <f>IF($C327&lt;=Entradas!$E$56,"",J327^2)</f>
        <v>0.2498169278452253</v>
      </c>
      <c r="L327" s="78">
        <f>IF($C327&lt;=Entradas!$E$56,"",G327*J327)</f>
        <v>0.26240752604587397</v>
      </c>
      <c r="M327" s="37"/>
    </row>
    <row r="328" spans="2:13" x14ac:dyDescent="0.3">
      <c r="B328" s="36"/>
      <c r="C328" s="74">
        <v>323</v>
      </c>
      <c r="D328" s="104">
        <f>IF($C328&lt;=Entradas!$E$56,"",Observaciones!H328)</f>
        <v>0.23088836182678452</v>
      </c>
      <c r="E328" s="104">
        <f>IF($C328&lt;=Entradas!$E$56,"",Cálculos!L329)</f>
        <v>0.25727659656184693</v>
      </c>
      <c r="F328" s="78">
        <f>IF($C328&lt;=Entradas!$E$56,"",D328-E328)</f>
        <v>-2.638823473506241E-2</v>
      </c>
      <c r="G328" s="78">
        <f>IF($C328&lt;=Entradas!$E$56,"",D328-AVERAGE(D:D))</f>
        <v>-0.52661327133564118</v>
      </c>
      <c r="H328" s="78">
        <f>IF($C328&lt;=Entradas!$E$56,"",F328^2)</f>
        <v>6.9633893243275429E-4</v>
      </c>
      <c r="I328" s="78">
        <f>IF($C328&lt;=Entradas!$E$56,"",G328^2)</f>
        <v>0.27732153754682565</v>
      </c>
      <c r="J328" s="78">
        <f>IF($C328&lt;=Entradas!$E$56,"",E328-AVERAGE(E:E))</f>
        <v>-0.5016063945884317</v>
      </c>
      <c r="K328" s="78">
        <f>IF($C328&lt;=Entradas!$E$56,"",J328^2)</f>
        <v>0.25160897509200547</v>
      </c>
      <c r="L328" s="78">
        <f>IF($C328&lt;=Entradas!$E$56,"",G328*J328)</f>
        <v>0.26415258437709049</v>
      </c>
      <c r="M328" s="37"/>
    </row>
    <row r="329" spans="2:13" x14ac:dyDescent="0.3">
      <c r="B329" s="36"/>
      <c r="C329" s="74">
        <v>324</v>
      </c>
      <c r="D329" s="104">
        <f>IF($C329&lt;=Entradas!$E$56,"",Observaciones!H329)</f>
        <v>0.22929349940666879</v>
      </c>
      <c r="E329" s="104">
        <f>IF($C329&lt;=Entradas!$E$56,"",Cálculos!L330)</f>
        <v>0.25549945729251194</v>
      </c>
      <c r="F329" s="78">
        <f>IF($C329&lt;=Entradas!$E$56,"",D329-E329)</f>
        <v>-2.6205957885843151E-2</v>
      </c>
      <c r="G329" s="78">
        <f>IF($C329&lt;=Entradas!$E$56,"",D329-AVERAGE(D:D))</f>
        <v>-0.52820813375575693</v>
      </c>
      <c r="H329" s="78">
        <f>IF($C329&lt;=Entradas!$E$56,"",F329^2)</f>
        <v>6.8675222871458482E-4</v>
      </c>
      <c r="I329" s="78">
        <f>IF($C329&lt;=Entradas!$E$56,"",G329^2)</f>
        <v>0.27900383256573957</v>
      </c>
      <c r="J329" s="78">
        <f>IF($C329&lt;=Entradas!$E$56,"",E329-AVERAGE(E:E))</f>
        <v>-0.50338353385776657</v>
      </c>
      <c r="K329" s="78">
        <f>IF($C329&lt;=Entradas!$E$56,"",J329^2)</f>
        <v>0.25339498215913325</v>
      </c>
      <c r="L329" s="78">
        <f>IF($C329&lt;=Entradas!$E$56,"",G329*J329)</f>
        <v>0.26589127698238874</v>
      </c>
      <c r="M329" s="37"/>
    </row>
    <row r="330" spans="2:13" x14ac:dyDescent="0.3">
      <c r="B330" s="36"/>
      <c r="C330" s="74">
        <v>325</v>
      </c>
      <c r="D330" s="104">
        <f>IF($C330&lt;=Entradas!$E$56,"",Observaciones!H330)</f>
        <v>0.22908400562831155</v>
      </c>
      <c r="E330" s="104">
        <f>IF($C330&lt;=Entradas!$E$56,"",Cálculos!L331)</f>
        <v>0.25483597726509621</v>
      </c>
      <c r="F330" s="78">
        <f>IF($C330&lt;=Entradas!$E$56,"",D330-E330)</f>
        <v>-2.5751971636784665E-2</v>
      </c>
      <c r="G330" s="78">
        <f>IF($C330&lt;=Entradas!$E$56,"",D330-AVERAGE(D:D))</f>
        <v>-0.52841762753411414</v>
      </c>
      <c r="H330" s="78">
        <f>IF($C330&lt;=Entradas!$E$56,"",F330^2)</f>
        <v>6.6316404318176182E-4</v>
      </c>
      <c r="I330" s="78">
        <f>IF($C330&lt;=Entradas!$E$56,"",G330^2)</f>
        <v>0.2792251890887818</v>
      </c>
      <c r="J330" s="78">
        <f>IF($C330&lt;=Entradas!$E$56,"",E330-AVERAGE(E:E))</f>
        <v>-0.50404701388518236</v>
      </c>
      <c r="K330" s="78">
        <f>IF($C330&lt;=Entradas!$E$56,"",J330^2)</f>
        <v>0.25406339220656921</v>
      </c>
      <c r="L330" s="78">
        <f>IF($C330&lt;=Entradas!$E$56,"",G330*J330)</f>
        <v>0.26634732724286275</v>
      </c>
      <c r="M330" s="37"/>
    </row>
    <row r="331" spans="2:13" x14ac:dyDescent="0.3">
      <c r="B331" s="36"/>
      <c r="C331" s="74">
        <v>326</v>
      </c>
      <c r="D331" s="104">
        <f>IF($C331&lt;=Entradas!$E$56,"",Observaciones!H331)</f>
        <v>0.22638800791755267</v>
      </c>
      <c r="E331" s="104">
        <f>IF($C331&lt;=Entradas!$E$56,"",Cálculos!L332)</f>
        <v>0.25218703441522133</v>
      </c>
      <c r="F331" s="78">
        <f>IF($C331&lt;=Entradas!$E$56,"",D331-E331)</f>
        <v>-2.5799026497668659E-2</v>
      </c>
      <c r="G331" s="78">
        <f>IF($C331&lt;=Entradas!$E$56,"",D331-AVERAGE(D:D))</f>
        <v>-0.53111362524487304</v>
      </c>
      <c r="H331" s="78">
        <f>IF($C331&lt;=Entradas!$E$56,"",F331^2)</f>
        <v>6.655897682274096E-4</v>
      </c>
      <c r="I331" s="78">
        <f>IF($C331&lt;=Entradas!$E$56,"",G331^2)</f>
        <v>0.28208168292075142</v>
      </c>
      <c r="J331" s="78">
        <f>IF($C331&lt;=Entradas!$E$56,"",E331-AVERAGE(E:E))</f>
        <v>-0.5066959567350573</v>
      </c>
      <c r="K331" s="78">
        <f>IF($C331&lt;=Entradas!$E$56,"",J331^2)</f>
        <v>0.25674079257165505</v>
      </c>
      <c r="L331" s="78">
        <f>IF($C331&lt;=Entradas!$E$56,"",G331*J331)</f>
        <v>0.26911312647847563</v>
      </c>
      <c r="M331" s="37"/>
    </row>
    <row r="332" spans="2:13" x14ac:dyDescent="0.3">
      <c r="B332" s="36"/>
      <c r="C332" s="74">
        <v>327</v>
      </c>
      <c r="D332" s="104">
        <f>IF($C332&lt;=Entradas!$E$56,"",Observaciones!H332)</f>
        <v>0.22462064290304987</v>
      </c>
      <c r="E332" s="104">
        <f>IF($C332&lt;=Entradas!$E$56,"",Cálculos!L333)</f>
        <v>0.25027955336421259</v>
      </c>
      <c r="F332" s="78">
        <f>IF($C332&lt;=Entradas!$E$56,"",D332-E332)</f>
        <v>-2.5658910461162726E-2</v>
      </c>
      <c r="G332" s="78">
        <f>IF($C332&lt;=Entradas!$E$56,"",D332-AVERAGE(D:D))</f>
        <v>-0.53288099025937585</v>
      </c>
      <c r="H332" s="78">
        <f>IF($C332&lt;=Entradas!$E$56,"",F332^2)</f>
        <v>6.5837968605396598E-4</v>
      </c>
      <c r="I332" s="78">
        <f>IF($C332&lt;=Entradas!$E$56,"",G332^2)</f>
        <v>0.28396214977981304</v>
      </c>
      <c r="J332" s="78">
        <f>IF($C332&lt;=Entradas!$E$56,"",E332-AVERAGE(E:E))</f>
        <v>-0.50860343778606598</v>
      </c>
      <c r="K332" s="78">
        <f>IF($C332&lt;=Entradas!$E$56,"",J332^2)</f>
        <v>0.25867745692780469</v>
      </c>
      <c r="L332" s="78">
        <f>IF($C332&lt;=Entradas!$E$56,"",G332*J332)</f>
        <v>0.27102510357676168</v>
      </c>
      <c r="M332" s="37"/>
    </row>
    <row r="333" spans="2:13" x14ac:dyDescent="0.3">
      <c r="B333" s="36"/>
      <c r="C333" s="74">
        <v>328</v>
      </c>
      <c r="D333" s="104">
        <f>IF($C333&lt;=Entradas!$E$56,"",Observaciones!H333)</f>
        <v>0.22303185455791455</v>
      </c>
      <c r="E333" s="104">
        <f>IF($C333&lt;=Entradas!$E$56,"",Cálculos!L334)</f>
        <v>0.24851992507464155</v>
      </c>
      <c r="F333" s="78">
        <f>IF($C333&lt;=Entradas!$E$56,"",D333-E333)</f>
        <v>-2.5488070516726996E-2</v>
      </c>
      <c r="G333" s="78">
        <f>IF($C333&lt;=Entradas!$E$56,"",D333-AVERAGE(D:D))</f>
        <v>-0.53446977860451117</v>
      </c>
      <c r="H333" s="78">
        <f>IF($C333&lt;=Entradas!$E$56,"",F333^2)</f>
        <v>6.4964173866564792E-4</v>
      </c>
      <c r="I333" s="78">
        <f>IF($C333&lt;=Entradas!$E$56,"",G333^2)</f>
        <v>0.28565794424155516</v>
      </c>
      <c r="J333" s="78">
        <f>IF($C333&lt;=Entradas!$E$56,"",E333-AVERAGE(E:E))</f>
        <v>-0.51036306607563708</v>
      </c>
      <c r="K333" s="78">
        <f>IF($C333&lt;=Entradas!$E$56,"",J333^2)</f>
        <v>0.26047045921412509</v>
      </c>
      <c r="L333" s="78">
        <f>IF($C333&lt;=Entradas!$E$56,"",G333*J333)</f>
        <v>0.27277363493336526</v>
      </c>
      <c r="M333" s="37"/>
    </row>
    <row r="334" spans="2:13" x14ac:dyDescent="0.3">
      <c r="B334" s="36"/>
      <c r="C334" s="74">
        <v>329</v>
      </c>
      <c r="D334" s="104">
        <f>IF($C334&lt;=Entradas!$E$56,"",Observaciones!H334)</f>
        <v>0.22148445638026229</v>
      </c>
      <c r="E334" s="104">
        <f>IF($C334&lt;=Entradas!$E$56,"",Cálculos!L335)</f>
        <v>0.24679753265530438</v>
      </c>
      <c r="F334" s="78">
        <f>IF($C334&lt;=Entradas!$E$56,"",D334-E334)</f>
        <v>-2.531307627504209E-2</v>
      </c>
      <c r="G334" s="78">
        <f>IF($C334&lt;=Entradas!$E$56,"",D334-AVERAGE(D:D))</f>
        <v>-0.53601717678216343</v>
      </c>
      <c r="H334" s="78">
        <f>IF($C334&lt;=Entradas!$E$56,"",F334^2)</f>
        <v>6.4075183050609874E-4</v>
      </c>
      <c r="I334" s="78">
        <f>IF($C334&lt;=Entradas!$E$56,"",G334^2)</f>
        <v>0.28731441380552103</v>
      </c>
      <c r="J334" s="78">
        <f>IF($C334&lt;=Entradas!$E$56,"",E334-AVERAGE(E:E))</f>
        <v>-0.51208545849497422</v>
      </c>
      <c r="K334" s="78">
        <f>IF($C334&lt;=Entradas!$E$56,"",J334^2)</f>
        <v>0.26223151680200796</v>
      </c>
      <c r="L334" s="78">
        <f>IF($C334&lt;=Entradas!$E$56,"",G334*J334)</f>
        <v>0.27448660173367578</v>
      </c>
      <c r="M334" s="37"/>
    </row>
    <row r="335" spans="2:13" x14ac:dyDescent="0.3">
      <c r="B335" s="36"/>
      <c r="C335" s="74">
        <v>330</v>
      </c>
      <c r="D335" s="104">
        <f>IF($C335&lt;=Entradas!$E$56,"",Observaciones!H335)</f>
        <v>0.21995330746164651</v>
      </c>
      <c r="E335" s="104">
        <f>IF($C335&lt;=Entradas!$E$56,"",Cálculos!L336)</f>
        <v>0.24509170861471963</v>
      </c>
      <c r="F335" s="78">
        <f>IF($C335&lt;=Entradas!$E$56,"",D335-E335)</f>
        <v>-2.5138401153073114E-2</v>
      </c>
      <c r="G335" s="78">
        <f>IF($C335&lt;=Entradas!$E$56,"",D335-AVERAGE(D:D))</f>
        <v>-0.53754832570077915</v>
      </c>
      <c r="H335" s="78">
        <f>IF($C335&lt;=Entradas!$E$56,"",F335^2)</f>
        <v>6.3193921253282769E-4</v>
      </c>
      <c r="I335" s="78">
        <f>IF($C335&lt;=Entradas!$E$56,"",G335^2)</f>
        <v>0.28895820246371096</v>
      </c>
      <c r="J335" s="78">
        <f>IF($C335&lt;=Entradas!$E$56,"",E335-AVERAGE(E:E))</f>
        <v>-0.51379128253555895</v>
      </c>
      <c r="K335" s="78">
        <f>IF($C335&lt;=Entradas!$E$56,"",J335^2)</f>
        <v>0.26398148200953458</v>
      </c>
      <c r="L335" s="78">
        <f>IF($C335&lt;=Entradas!$E$56,"",G335*J335)</f>
        <v>0.27618764368664567</v>
      </c>
      <c r="M335" s="37"/>
    </row>
    <row r="336" spans="2:13" x14ac:dyDescent="0.3">
      <c r="B336" s="36"/>
      <c r="C336" s="74">
        <v>331</v>
      </c>
      <c r="D336" s="104">
        <f>IF($C336&lt;=Entradas!$E$56,"",Observaciones!H336)</f>
        <v>0.21843375155322162</v>
      </c>
      <c r="E336" s="104">
        <f>IF($C336&lt;=Entradas!$E$56,"",Cálculos!L337)</f>
        <v>0.2433985374442465</v>
      </c>
      <c r="F336" s="78">
        <f>IF($C336&lt;=Entradas!$E$56,"",D336-E336)</f>
        <v>-2.4964785891024882E-2</v>
      </c>
      <c r="G336" s="78">
        <f>IF($C336&lt;=Entradas!$E$56,"",D336-AVERAGE(D:D))</f>
        <v>-0.53906788160920405</v>
      </c>
      <c r="H336" s="78">
        <f>IF($C336&lt;=Entradas!$E$56,"",F336^2)</f>
        <v>6.2324053458471499E-4</v>
      </c>
      <c r="I336" s="78">
        <f>IF($C336&lt;=Entradas!$E$56,"",G336^2)</f>
        <v>0.29059418098263484</v>
      </c>
      <c r="J336" s="78">
        <f>IF($C336&lt;=Entradas!$E$56,"",E336-AVERAGE(E:E))</f>
        <v>-0.51548445370603213</v>
      </c>
      <c r="K336" s="78">
        <f>IF($C336&lt;=Entradas!$E$56,"",J336^2)</f>
        <v>0.26572422201260637</v>
      </c>
      <c r="L336" s="78">
        <f>IF($C336&lt;=Entradas!$E$56,"",G336*J336)</f>
        <v>0.27788111246178854</v>
      </c>
      <c r="M336" s="37"/>
    </row>
    <row r="337" spans="2:13" x14ac:dyDescent="0.3">
      <c r="B337" s="36"/>
      <c r="C337" s="74">
        <v>332</v>
      </c>
      <c r="D337" s="104">
        <f>IF($C337&lt;=Entradas!$E$56,"",Observaciones!H337)</f>
        <v>0.2169248778381348</v>
      </c>
      <c r="E337" s="104">
        <f>IF($C337&lt;=Entradas!$E$56,"",Cálculos!L338)</f>
        <v>0.24171722386197975</v>
      </c>
      <c r="F337" s="78">
        <f>IF($C337&lt;=Entradas!$E$56,"",D337-E337)</f>
        <v>-2.4792346023844947E-2</v>
      </c>
      <c r="G337" s="78">
        <f>IF($C337&lt;=Entradas!$E$56,"",D337-AVERAGE(D:D))</f>
        <v>-0.54057675532429084</v>
      </c>
      <c r="H337" s="78">
        <f>IF($C337&lt;=Entradas!$E$56,"",F337^2)</f>
        <v>6.1466042136606037E-4</v>
      </c>
      <c r="I337" s="78">
        <f>IF($C337&lt;=Entradas!$E$56,"",G337^2)</f>
        <v>0.29222322839693821</v>
      </c>
      <c r="J337" s="78">
        <f>IF($C337&lt;=Entradas!$E$56,"",E337-AVERAGE(E:E))</f>
        <v>-0.51716576728829877</v>
      </c>
      <c r="K337" s="78">
        <f>IF($C337&lt;=Entradas!$E$56,"",J337^2)</f>
        <v>0.26746043085489479</v>
      </c>
      <c r="L337" s="78">
        <f>IF($C337&lt;=Entradas!$E$56,"",G337*J337)</f>
        <v>0.27956779244550584</v>
      </c>
      <c r="M337" s="37"/>
    </row>
    <row r="338" spans="2:13" x14ac:dyDescent="0.3">
      <c r="B338" s="36"/>
      <c r="C338" s="74">
        <v>333</v>
      </c>
      <c r="D338" s="104">
        <f>IF($C338&lt;=Entradas!$E$56,"",Observaciones!H338)</f>
        <v>0.21542646065305332</v>
      </c>
      <c r="E338" s="104">
        <f>IF($C338&lt;=Entradas!$E$56,"",Cálculos!L339)</f>
        <v>0.24004755413076795</v>
      </c>
      <c r="F338" s="78">
        <f>IF($C338&lt;=Entradas!$E$56,"",D338-E338)</f>
        <v>-2.4621093477714628E-2</v>
      </c>
      <c r="G338" s="78">
        <f>IF($C338&lt;=Entradas!$E$56,"",D338-AVERAGE(D:D))</f>
        <v>-0.54207517250937243</v>
      </c>
      <c r="H338" s="78">
        <f>IF($C338&lt;=Entradas!$E$56,"",F338^2)</f>
        <v>6.0619824403836185E-4</v>
      </c>
      <c r="I338" s="78">
        <f>IF($C338&lt;=Entradas!$E$56,"",G338^2)</f>
        <v>0.29384549265106585</v>
      </c>
      <c r="J338" s="78">
        <f>IF($C338&lt;=Entradas!$E$56,"",E338-AVERAGE(E:E))</f>
        <v>-0.51883543701951063</v>
      </c>
      <c r="K338" s="78">
        <f>IF($C338&lt;=Entradas!$E$56,"",J338^2)</f>
        <v>0.2691902107072266</v>
      </c>
      <c r="L338" s="78">
        <f>IF($C338&lt;=Entradas!$E$56,"",G338*J338)</f>
        <v>0.28124780902632684</v>
      </c>
      <c r="M338" s="37"/>
    </row>
    <row r="339" spans="2:13" x14ac:dyDescent="0.3">
      <c r="B339" s="36"/>
      <c r="C339" s="74">
        <v>334</v>
      </c>
      <c r="D339" s="104">
        <f>IF($C339&lt;=Entradas!$E$56,"",Observaciones!H339)</f>
        <v>0.21393840000338119</v>
      </c>
      <c r="E339" s="104">
        <f>IF($C339&lt;=Entradas!$E$56,"",Cálculos!L340)</f>
        <v>0.23838942326944909</v>
      </c>
      <c r="F339" s="78">
        <f>IF($C339&lt;=Entradas!$E$56,"",D339-E339)</f>
        <v>-2.4451023266067906E-2</v>
      </c>
      <c r="G339" s="78">
        <f>IF($C339&lt;=Entradas!$E$56,"",D339-AVERAGE(D:D))</f>
        <v>-0.54356323315904453</v>
      </c>
      <c r="H339" s="78">
        <f>IF($C339&lt;=Entradas!$E$56,"",F339^2)</f>
        <v>5.9785253875779408E-4</v>
      </c>
      <c r="I339" s="78">
        <f>IF($C339&lt;=Entradas!$E$56,"",G339^2)</f>
        <v>0.29546098844231383</v>
      </c>
      <c r="J339" s="78">
        <f>IF($C339&lt;=Entradas!$E$56,"",E339-AVERAGE(E:E))</f>
        <v>-0.52049356788082946</v>
      </c>
      <c r="K339" s="78">
        <f>IF($C339&lt;=Entradas!$E$56,"",J339^2)</f>
        <v>0.2709135542053156</v>
      </c>
      <c r="L339" s="78">
        <f>IF($C339&lt;=Entradas!$E$56,"",G339*J339)</f>
        <v>0.28292116659579025</v>
      </c>
      <c r="M339" s="37"/>
    </row>
    <row r="340" spans="2:13" x14ac:dyDescent="0.3">
      <c r="B340" s="36"/>
      <c r="C340" s="74">
        <v>335</v>
      </c>
      <c r="D340" s="104">
        <f>IF($C340&lt;=Entradas!$E$56,"",Observaciones!H340)</f>
        <v>0.21246061927509363</v>
      </c>
      <c r="E340" s="104">
        <f>IF($C340&lt;=Entradas!$E$56,"",Cálculos!L341)</f>
        <v>0.23674274700098902</v>
      </c>
      <c r="F340" s="78">
        <f>IF($C340&lt;=Entradas!$E$56,"",D340-E340)</f>
        <v>-2.4282127725895386E-2</v>
      </c>
      <c r="G340" s="78">
        <f>IF($C340&lt;=Entradas!$E$56,"",D340-AVERAGE(D:D))</f>
        <v>-0.54504101388733206</v>
      </c>
      <c r="H340" s="78">
        <f>IF($C340&lt;=Entradas!$E$56,"",F340^2)</f>
        <v>5.8962172689669748E-4</v>
      </c>
      <c r="I340" s="78">
        <f>IF($C340&lt;=Entradas!$E$56,"",G340^2)</f>
        <v>0.29706970681933093</v>
      </c>
      <c r="J340" s="78">
        <f>IF($C340&lt;=Entradas!$E$56,"",E340-AVERAGE(E:E))</f>
        <v>-0.5221402441492895</v>
      </c>
      <c r="K340" s="78">
        <f>IF($C340&lt;=Entradas!$E$56,"",J340^2)</f>
        <v>0.27263043456027963</v>
      </c>
      <c r="L340" s="78">
        <f>IF($C340&lt;=Entradas!$E$56,"",G340*J340)</f>
        <v>0.28458784806250786</v>
      </c>
      <c r="M340" s="37"/>
    </row>
    <row r="341" spans="2:13" x14ac:dyDescent="0.3">
      <c r="B341" s="36"/>
      <c r="C341" s="74">
        <v>336</v>
      </c>
      <c r="D341" s="104">
        <f>IF($C341&lt;=Entradas!$E$56,"",Observaciones!H341)</f>
        <v>0.21099304653155138</v>
      </c>
      <c r="E341" s="104">
        <f>IF($C341&lt;=Entradas!$E$56,"",Cálculos!L342)</f>
        <v>0.23510744535123501</v>
      </c>
      <c r="F341" s="78">
        <f>IF($C341&lt;=Entradas!$E$56,"",D341-E341)</f>
        <v>-2.4114398819683636E-2</v>
      </c>
      <c r="G341" s="78">
        <f>IF($C341&lt;=Entradas!$E$56,"",D341-AVERAGE(D:D))</f>
        <v>-0.54650858663087432</v>
      </c>
      <c r="H341" s="78">
        <f>IF($C341&lt;=Entradas!$E$56,"",F341^2)</f>
        <v>5.8150423043475954E-4</v>
      </c>
      <c r="I341" s="78">
        <f>IF($C341&lt;=Entradas!$E$56,"",G341^2)</f>
        <v>0.29867163526127588</v>
      </c>
      <c r="J341" s="78">
        <f>IF($C341&lt;=Entradas!$E$56,"",E341-AVERAGE(E:E))</f>
        <v>-0.52377554579904362</v>
      </c>
      <c r="K341" s="78">
        <f>IF($C341&lt;=Entradas!$E$56,"",J341^2)</f>
        <v>0.27434082237708601</v>
      </c>
      <c r="L341" s="78">
        <f>IF($C341&lt;=Entradas!$E$56,"",G341*J341)</f>
        <v>0.28624783324645009</v>
      </c>
      <c r="M341" s="37"/>
    </row>
    <row r="342" spans="2:13" x14ac:dyDescent="0.3">
      <c r="B342" s="36"/>
      <c r="C342" s="74">
        <v>337</v>
      </c>
      <c r="D342" s="104">
        <f>IF($C342&lt;=Entradas!$E$56,"",Observaciones!H342)</f>
        <v>0.2095356110913891</v>
      </c>
      <c r="E342" s="104">
        <f>IF($C342&lt;=Entradas!$E$56,"",Cálculos!L343)</f>
        <v>0.23348343959137927</v>
      </c>
      <c r="F342" s="78">
        <f>IF($C342&lt;=Entradas!$E$56,"",D342-E342)</f>
        <v>-2.3947828499990165E-2</v>
      </c>
      <c r="G342" s="78">
        <f>IF($C342&lt;=Entradas!$E$56,"",D342-AVERAGE(D:D))</f>
        <v>-0.54796602207103662</v>
      </c>
      <c r="H342" s="78">
        <f>IF($C342&lt;=Entradas!$E$56,"",F342^2)</f>
        <v>5.7349848986494123E-4</v>
      </c>
      <c r="I342" s="78">
        <f>IF($C342&lt;=Entradas!$E$56,"",G342^2)</f>
        <v>0.30026676134435581</v>
      </c>
      <c r="J342" s="78">
        <f>IF($C342&lt;=Entradas!$E$56,"",E342-AVERAGE(E:E))</f>
        <v>-0.52539955155889928</v>
      </c>
      <c r="K342" s="78">
        <f>IF($C342&lt;=Entradas!$E$56,"",J342^2)</f>
        <v>0.27604468877829247</v>
      </c>
      <c r="L342" s="78">
        <f>IF($C342&lt;=Entradas!$E$56,"",G342*J342)</f>
        <v>0.28790110226563653</v>
      </c>
      <c r="M342" s="37"/>
    </row>
    <row r="343" spans="2:13" x14ac:dyDescent="0.3">
      <c r="B343" s="36"/>
      <c r="C343" s="74">
        <v>338</v>
      </c>
      <c r="D343" s="104">
        <f>IF($C343&lt;=Entradas!$E$56,"",Observaciones!H343)</f>
        <v>0.20808824290011937</v>
      </c>
      <c r="E343" s="104">
        <f>IF($C343&lt;=Entradas!$E$56,"",Cálculos!L344)</f>
        <v>0.23187065166547852</v>
      </c>
      <c r="F343" s="78">
        <f>IF($C343&lt;=Entradas!$E$56,"",D343-E343)</f>
        <v>-2.3782408765359142E-2</v>
      </c>
      <c r="G343" s="78">
        <f>IF($C343&lt;=Entradas!$E$56,"",D343-AVERAGE(D:D))</f>
        <v>-0.54941339026230629</v>
      </c>
      <c r="H343" s="78">
        <f>IF($C343&lt;=Entradas!$E$56,"",F343^2)</f>
        <v>5.6560296668263131E-4</v>
      </c>
      <c r="I343" s="78">
        <f>IF($C343&lt;=Entradas!$E$56,"",G343^2)</f>
        <v>0.30185507339952128</v>
      </c>
      <c r="J343" s="78">
        <f>IF($C343&lt;=Entradas!$E$56,"",E343-AVERAGE(E:E))</f>
        <v>-0.52701233948480009</v>
      </c>
      <c r="K343" s="78">
        <f>IF($C343&lt;=Entradas!$E$56,"",J343^2)</f>
        <v>0.2777420059692422</v>
      </c>
      <c r="L343" s="78">
        <f>IF($C343&lt;=Entradas!$E$56,"",G343*J343)</f>
        <v>0.28954763614641355</v>
      </c>
      <c r="M343" s="37"/>
    </row>
    <row r="344" spans="2:13" x14ac:dyDescent="0.3">
      <c r="B344" s="36"/>
      <c r="C344" s="74">
        <v>339</v>
      </c>
      <c r="D344" s="104">
        <f>IF($C344&lt;=Entradas!$E$56,"",Observaciones!H344)</f>
        <v>0.20665087241250379</v>
      </c>
      <c r="E344" s="104">
        <f>IF($C344&lt;=Entradas!$E$56,"",Cálculos!L345)</f>
        <v>0.23026900408079379</v>
      </c>
      <c r="F344" s="78">
        <f>IF($C344&lt;=Entradas!$E$56,"",D344-E344)</f>
        <v>-2.3618131668289993E-2</v>
      </c>
      <c r="G344" s="78">
        <f>IF($C344&lt;=Entradas!$E$56,"",D344-AVERAGE(D:D))</f>
        <v>-0.5508507607499219</v>
      </c>
      <c r="H344" s="78">
        <f>IF($C344&lt;=Entradas!$E$56,"",F344^2)</f>
        <v>5.5781614350068262E-4</v>
      </c>
      <c r="I344" s="78">
        <f>IF($C344&lt;=Entradas!$E$56,"",G344^2)</f>
        <v>0.30343656061876767</v>
      </c>
      <c r="J344" s="78">
        <f>IF($C344&lt;=Entradas!$E$56,"",E344-AVERAGE(E:E))</f>
        <v>-0.52861398706948481</v>
      </c>
      <c r="K344" s="78">
        <f>IF($C344&lt;=Entradas!$E$56,"",J344^2)</f>
        <v>0.27943274732549744</v>
      </c>
      <c r="L344" s="78">
        <f>IF($C344&lt;=Entradas!$E$56,"",G344*J344)</f>
        <v>0.29118741692027511</v>
      </c>
      <c r="M344" s="37"/>
    </row>
    <row r="345" spans="2:13" x14ac:dyDescent="0.3">
      <c r="B345" s="36"/>
      <c r="C345" s="74">
        <v>340</v>
      </c>
      <c r="D345" s="104">
        <f>IF($C345&lt;=Entradas!$E$56,"",Observaciones!H345)</f>
        <v>0.20522343056832204</v>
      </c>
      <c r="E345" s="104">
        <f>IF($C345&lt;=Entradas!$E$56,"",Cálculos!L346)</f>
        <v>0.22867841988434284</v>
      </c>
      <c r="F345" s="78">
        <f>IF($C345&lt;=Entradas!$E$56,"",D345-E345)</f>
        <v>-2.3454989316020802E-2</v>
      </c>
      <c r="G345" s="78">
        <f>IF($C345&lt;=Entradas!$E$56,"",D345-AVERAGE(D:D))</f>
        <v>-0.55227820259410365</v>
      </c>
      <c r="H345" s="78">
        <f>IF($C345&lt;=Entradas!$E$56,"",F345^2)</f>
        <v>5.5013652381464997E-4</v>
      </c>
      <c r="I345" s="78">
        <f>IF($C345&lt;=Entradas!$E$56,"",G345^2)</f>
        <v>0.30501121306057377</v>
      </c>
      <c r="J345" s="78">
        <f>IF($C345&lt;=Entradas!$E$56,"",E345-AVERAGE(E:E))</f>
        <v>-0.53020457126593579</v>
      </c>
      <c r="K345" s="78">
        <f>IF($C345&lt;=Entradas!$E$56,"",J345^2)</f>
        <v>0.28111688739129476</v>
      </c>
      <c r="L345" s="78">
        <f>IF($C345&lt;=Entradas!$E$56,"",G345*J345)</f>
        <v>0.29282042762592836</v>
      </c>
      <c r="M345" s="37"/>
    </row>
    <row r="346" spans="2:13" x14ac:dyDescent="0.3">
      <c r="B346" s="36"/>
      <c r="C346" s="74">
        <v>341</v>
      </c>
      <c r="D346" s="104">
        <f>IF($C346&lt;=Entradas!$E$56,"",Observaciones!H346)</f>
        <v>0.20380584878523472</v>
      </c>
      <c r="E346" s="104">
        <f>IF($C346&lt;=Entradas!$E$56,"",Cálculos!L347)</f>
        <v>0.22709882265553039</v>
      </c>
      <c r="F346" s="78">
        <f>IF($C346&lt;=Entradas!$E$56,"",D346-E346)</f>
        <v>-2.3292973870295663E-2</v>
      </c>
      <c r="G346" s="78">
        <f>IF($C346&lt;=Entradas!$E$56,"",D346-AVERAGE(D:D))</f>
        <v>-0.55369578437719102</v>
      </c>
      <c r="H346" s="78">
        <f>IF($C346&lt;=Entradas!$E$56,"",F346^2)</f>
        <v>5.425626317222765E-4</v>
      </c>
      <c r="I346" s="78">
        <f>IF($C346&lt;=Entradas!$E$56,"",G346^2)</f>
        <v>0.30657902163707279</v>
      </c>
      <c r="J346" s="78">
        <f>IF($C346&lt;=Entradas!$E$56,"",E346-AVERAGE(E:E))</f>
        <v>-0.53178416849474819</v>
      </c>
      <c r="K346" s="78">
        <f>IF($C346&lt;=Entradas!$E$56,"",J346^2)</f>
        <v>0.28279440186165072</v>
      </c>
      <c r="L346" s="78">
        <f>IF($C346&lt;=Entradas!$E$56,"",G346*J346)</f>
        <v>0.29444665229407191</v>
      </c>
      <c r="M346" s="37"/>
    </row>
    <row r="347" spans="2:13" x14ac:dyDescent="0.3">
      <c r="B347" s="36"/>
      <c r="C347" s="74">
        <v>342</v>
      </c>
      <c r="D347" s="104">
        <f>IF($C347&lt;=Entradas!$E$56,"",Observaciones!H347)</f>
        <v>0.20239805895479016</v>
      </c>
      <c r="E347" s="104">
        <f>IF($C347&lt;=Entradas!$E$56,"",Cálculos!L348)</f>
        <v>0.2255301365017916</v>
      </c>
      <c r="F347" s="78">
        <f>IF($C347&lt;=Entradas!$E$56,"",D347-E347)</f>
        <v>-2.3132077547001445E-2</v>
      </c>
      <c r="G347" s="78">
        <f>IF($C347&lt;=Entradas!$E$56,"",D347-AVERAGE(D:D))</f>
        <v>-0.55510357420763556</v>
      </c>
      <c r="H347" s="78">
        <f>IF($C347&lt;=Entradas!$E$56,"",F347^2)</f>
        <v>5.3509301164048843E-4</v>
      </c>
      <c r="I347" s="78">
        <f>IF($C347&lt;=Entradas!$E$56,"",G347^2)</f>
        <v>0.30813997809809196</v>
      </c>
      <c r="J347" s="78">
        <f>IF($C347&lt;=Entradas!$E$56,"",E347-AVERAGE(E:E))</f>
        <v>-0.53335285464848692</v>
      </c>
      <c r="K347" s="78">
        <f>IF($C347&lt;=Entradas!$E$56,"",J347^2)</f>
        <v>0.28446526756168999</v>
      </c>
      <c r="L347" s="78">
        <f>IF($C347&lt;=Entradas!$E$56,"",G347*J347)</f>
        <v>0.29606607592922063</v>
      </c>
      <c r="M347" s="37"/>
    </row>
    <row r="348" spans="2:13" x14ac:dyDescent="0.3">
      <c r="B348" s="36"/>
      <c r="C348" s="74">
        <v>343</v>
      </c>
      <c r="D348" s="104">
        <f>IF($C348&lt;=Entradas!$E$56,"",Observaciones!H348)</f>
        <v>0.20099999343902461</v>
      </c>
      <c r="E348" s="104">
        <f>IF($C348&lt;=Entradas!$E$56,"",Cálculos!L349)</f>
        <v>0.22397228605481925</v>
      </c>
      <c r="F348" s="78">
        <f>IF($C348&lt;=Entradas!$E$56,"",D348-E348)</f>
        <v>-2.2972292615794643E-2</v>
      </c>
      <c r="G348" s="78">
        <f>IF($C348&lt;=Entradas!$E$56,"",D348-AVERAGE(D:D))</f>
        <v>-0.55650163972340105</v>
      </c>
      <c r="H348" s="78">
        <f>IF($C348&lt;=Entradas!$E$56,"",F348^2)</f>
        <v>5.2772622802569312E-4</v>
      </c>
      <c r="I348" s="78">
        <f>IF($C348&lt;=Entradas!$E$56,"",G348^2)</f>
        <v>0.30969407501483409</v>
      </c>
      <c r="J348" s="78">
        <f>IF($C348&lt;=Entradas!$E$56,"",E348-AVERAGE(E:E))</f>
        <v>-0.53491070509545935</v>
      </c>
      <c r="K348" s="78">
        <f>IF($C348&lt;=Entradas!$E$56,"",J348^2)</f>
        <v>0.28612946242572146</v>
      </c>
      <c r="L348" s="78">
        <f>IF($C348&lt;=Entradas!$E$56,"",G348*J348)</f>
        <v>0.29767868449122376</v>
      </c>
      <c r="M348" s="37"/>
    </row>
    <row r="349" spans="2:13" x14ac:dyDescent="0.3">
      <c r="B349" s="36"/>
      <c r="C349" s="74">
        <v>344</v>
      </c>
      <c r="D349" s="104">
        <f>IF($C349&lt;=Entradas!$E$56,"",Observaciones!H349)</f>
        <v>0.19961158506718873</v>
      </c>
      <c r="E349" s="104">
        <f>IF($C349&lt;=Entradas!$E$56,"",Cálculos!L350)</f>
        <v>0.222425196466918</v>
      </c>
      <c r="F349" s="78">
        <f>IF($C349&lt;=Entradas!$E$56,"",D349-E349)</f>
        <v>-2.2813611399729261E-2</v>
      </c>
      <c r="G349" s="78">
        <f>IF($C349&lt;=Entradas!$E$56,"",D349-AVERAGE(D:D))</f>
        <v>-0.5578900480952369</v>
      </c>
      <c r="H349" s="78">
        <f>IF($C349&lt;=Entradas!$E$56,"",F349^2)</f>
        <v>5.2046086509785689E-4</v>
      </c>
      <c r="I349" s="78">
        <f>IF($C349&lt;=Entradas!$E$56,"",G349^2)</f>
        <v>0.31124130576370573</v>
      </c>
      <c r="J349" s="78">
        <f>IF($C349&lt;=Entradas!$E$56,"",E349-AVERAGE(E:E))</f>
        <v>-0.53645779468336063</v>
      </c>
      <c r="K349" s="78">
        <f>IF($C349&lt;=Entradas!$E$56,"",J349^2)</f>
        <v>0.28778696547653471</v>
      </c>
      <c r="L349" s="78">
        <f>IF($C349&lt;=Entradas!$E$56,"",G349*J349)</f>
        <v>0.29928446487696481</v>
      </c>
      <c r="M349" s="37"/>
    </row>
    <row r="350" spans="2:13" x14ac:dyDescent="0.3">
      <c r="B350" s="36"/>
      <c r="C350" s="74">
        <v>345</v>
      </c>
      <c r="D350" s="104">
        <f>IF($C350&lt;=Entradas!$E$56,"",Observaciones!H350)</f>
        <v>0.19823276713251664</v>
      </c>
      <c r="E350" s="104">
        <f>IF($C350&lt;=Entradas!$E$56,"",Cálculos!L351)</f>
        <v>0.22088879340740461</v>
      </c>
      <c r="F350" s="78">
        <f>IF($C350&lt;=Entradas!$E$56,"",D350-E350)</f>
        <v>-2.2656026274887969E-2</v>
      </c>
      <c r="G350" s="78">
        <f>IF($C350&lt;=Entradas!$E$56,"",D350-AVERAGE(D:D))</f>
        <v>-0.559268866029909</v>
      </c>
      <c r="H350" s="78">
        <f>IF($C350&lt;=Entradas!$E$56,"",F350^2)</f>
        <v>5.1329552656841407E-4</v>
      </c>
      <c r="I350" s="78">
        <f>IF($C350&lt;=Entradas!$E$56,"",G350^2)</f>
        <v>0.31278166451038031</v>
      </c>
      <c r="J350" s="78">
        <f>IF($C350&lt;=Entradas!$E$56,"",E350-AVERAGE(E:E))</f>
        <v>-0.53799419774287394</v>
      </c>
      <c r="K350" s="78">
        <f>IF($C350&lt;=Entradas!$E$56,"",J350^2)</f>
        <v>0.28943775680499856</v>
      </c>
      <c r="L350" s="78">
        <f>IF($C350&lt;=Entradas!$E$56,"",G350*J350)</f>
        <v>0.30088340490232773</v>
      </c>
      <c r="M350" s="37"/>
    </row>
    <row r="351" spans="2:13" x14ac:dyDescent="0.3">
      <c r="B351" s="36"/>
      <c r="C351" s="74">
        <v>346</v>
      </c>
      <c r="D351" s="104">
        <f>IF($C351&lt;=Entradas!$E$56,"",Observaciones!H351)</f>
        <v>0.19686347338901974</v>
      </c>
      <c r="E351" s="104">
        <f>IF($C351&lt;=Entradas!$E$56,"",Cálculos!L352)</f>
        <v>0.21936300305903528</v>
      </c>
      <c r="F351" s="78">
        <f>IF($C351&lt;=Entradas!$E$56,"",D351-E351)</f>
        <v>-2.2499529670015533E-2</v>
      </c>
      <c r="G351" s="78">
        <f>IF($C351&lt;=Entradas!$E$56,"",D351-AVERAGE(D:D))</f>
        <v>-0.56063815977340592</v>
      </c>
      <c r="H351" s="78">
        <f>IF($C351&lt;=Entradas!$E$56,"",F351^2)</f>
        <v>5.0622883537190929E-4</v>
      </c>
      <c r="I351" s="78">
        <f>IF($C351&lt;=Entradas!$E$56,"",G351^2)</f>
        <v>0.31431514619411105</v>
      </c>
      <c r="J351" s="78">
        <f>IF($C351&lt;=Entradas!$E$56,"",E351-AVERAGE(E:E))</f>
        <v>-0.53951998809124335</v>
      </c>
      <c r="K351" s="78">
        <f>IF($C351&lt;=Entradas!$E$56,"",J351^2)</f>
        <v>0.29108181754997536</v>
      </c>
      <c r="L351" s="78">
        <f>IF($C351&lt;=Entradas!$E$56,"",G351*J351)</f>
        <v>0.30247549328444456</v>
      </c>
      <c r="M351" s="37"/>
    </row>
    <row r="352" spans="2:13" x14ac:dyDescent="0.3">
      <c r="B352" s="36"/>
      <c r="C352" s="74">
        <v>347</v>
      </c>
      <c r="D352" s="104">
        <f>IF($C352&lt;=Entradas!$E$56,"",Observaciones!H352)</f>
        <v>0.19550363804830415</v>
      </c>
      <c r="E352" s="104">
        <f>IF($C352&lt;=Entradas!$E$56,"",Cálculos!L353)</f>
        <v>0.21784775211445953</v>
      </c>
      <c r="F352" s="78">
        <f>IF($C352&lt;=Entradas!$E$56,"",D352-E352)</f>
        <v>-2.2344114066155385E-2</v>
      </c>
      <c r="G352" s="78">
        <f>IF($C352&lt;=Entradas!$E$56,"",D352-AVERAGE(D:D))</f>
        <v>-0.56199799511412152</v>
      </c>
      <c r="H352" s="78">
        <f>IF($C352&lt;=Entradas!$E$56,"",F352^2)</f>
        <v>4.9925943340136292E-4</v>
      </c>
      <c r="I352" s="78">
        <f>IF($C352&lt;=Entradas!$E$56,"",G352^2)</f>
        <v>0.31584174651229213</v>
      </c>
      <c r="J352" s="78">
        <f>IF($C352&lt;=Entradas!$E$56,"",E352-AVERAGE(E:E))</f>
        <v>-0.54103523903581907</v>
      </c>
      <c r="K352" s="78">
        <f>IF($C352&lt;=Entradas!$E$56,"",J352^2)</f>
        <v>0.29271912987854587</v>
      </c>
      <c r="L352" s="78">
        <f>IF($C352&lt;=Entradas!$E$56,"",G352*J352)</f>
        <v>0.30406071962421982</v>
      </c>
      <c r="M352" s="37"/>
    </row>
    <row r="353" spans="2:13" x14ac:dyDescent="0.3">
      <c r="B353" s="36"/>
      <c r="C353" s="74">
        <v>348</v>
      </c>
      <c r="D353" s="104">
        <f>IF($C353&lt;=Entradas!$E$56,"",Observaciones!H353)</f>
        <v>0.19415319577640938</v>
      </c>
      <c r="E353" s="104">
        <f>IF($C353&lt;=Entradas!$E$56,"",Cálculos!L354)</f>
        <v>0.21634296777269738</v>
      </c>
      <c r="F353" s="78">
        <f>IF($C353&lt;=Entradas!$E$56,"",D353-E353)</f>
        <v>-2.2189771996287994E-2</v>
      </c>
      <c r="G353" s="78">
        <f>IF($C353&lt;=Entradas!$E$56,"",D353-AVERAGE(D:D))</f>
        <v>-0.56334843738601625</v>
      </c>
      <c r="H353" s="78">
        <f>IF($C353&lt;=Entradas!$E$56,"",F353^2)</f>
        <v>4.9238598124724689E-4</v>
      </c>
      <c r="I353" s="78">
        <f>IF($C353&lt;=Entradas!$E$56,"",G353^2)</f>
        <v>0.31736146190526626</v>
      </c>
      <c r="J353" s="78">
        <f>IF($C353&lt;=Entradas!$E$56,"",E353-AVERAGE(E:E))</f>
        <v>-0.54254002337758123</v>
      </c>
      <c r="K353" s="78">
        <f>IF($C353&lt;=Entradas!$E$56,"",J353^2)</f>
        <v>0.2943496769665464</v>
      </c>
      <c r="L353" s="78">
        <f>IF($C353&lt;=Entradas!$E$56,"",G353*J353)</f>
        <v>0.30563907438913313</v>
      </c>
      <c r="M353" s="37"/>
    </row>
    <row r="354" spans="2:13" x14ac:dyDescent="0.3">
      <c r="B354" s="36"/>
      <c r="C354" s="74">
        <v>349</v>
      </c>
      <c r="D354" s="104">
        <f>IF($C354&lt;=Entradas!$E$56,"",Observaciones!H354)</f>
        <v>0.85047408204108677</v>
      </c>
      <c r="E354" s="104">
        <f>IF($C354&lt;=Entradas!$E$56,"",Cálculos!L355)</f>
        <v>0.66621233646793365</v>
      </c>
      <c r="F354" s="78">
        <f>IF($C354&lt;=Entradas!$E$56,"",D354-E354)</f>
        <v>0.18426174557315311</v>
      </c>
      <c r="G354" s="78">
        <f>IF($C354&lt;=Entradas!$E$56,"",D354-AVERAGE(D:D))</f>
        <v>9.2972448878661074E-2</v>
      </c>
      <c r="H354" s="78">
        <f>IF($C354&lt;=Entradas!$E$56,"",F354^2)</f>
        <v>3.3952390881665413E-2</v>
      </c>
      <c r="I354" s="78">
        <f>IF($C354&lt;=Entradas!$E$56,"",G354^2)</f>
        <v>8.6438762504952461E-3</v>
      </c>
      <c r="J354" s="78">
        <f>IF($C354&lt;=Entradas!$E$56,"",E354-AVERAGE(E:E))</f>
        <v>-9.2670654682344922E-2</v>
      </c>
      <c r="K354" s="78">
        <f>IF($C354&lt;=Entradas!$E$56,"",J354^2)</f>
        <v>8.5878502392544159E-3</v>
      </c>
      <c r="L354" s="78">
        <f>IF($C354&lt;=Entradas!$E$56,"",G354*J354)</f>
        <v>-8.6158177050063671E-3</v>
      </c>
      <c r="M354" s="37"/>
    </row>
    <row r="355" spans="2:13" x14ac:dyDescent="0.3">
      <c r="B355" s="36"/>
      <c r="C355" s="74">
        <v>350</v>
      </c>
      <c r="D355" s="104">
        <f>IF($C355&lt;=Entradas!$E$56,"",Observaciones!H355)</f>
        <v>0.36819837602589522</v>
      </c>
      <c r="E355" s="104">
        <f>IF($C355&lt;=Entradas!$E$56,"",Cálculos!L356)</f>
        <v>0.34612899650857776</v>
      </c>
      <c r="F355" s="78">
        <f>IF($C355&lt;=Entradas!$E$56,"",D355-E355)</f>
        <v>2.2069379517317467E-2</v>
      </c>
      <c r="G355" s="78">
        <f>IF($C355&lt;=Entradas!$E$56,"",D355-AVERAGE(D:D))</f>
        <v>-0.38930325713653047</v>
      </c>
      <c r="H355" s="78">
        <f>IF($C355&lt;=Entradas!$E$56,"",F355^2)</f>
        <v>4.8705751227939175E-4</v>
      </c>
      <c r="I355" s="78">
        <f>IF($C355&lt;=Entradas!$E$56,"",G355^2)</f>
        <v>0.15155702601711157</v>
      </c>
      <c r="J355" s="78">
        <f>IF($C355&lt;=Entradas!$E$56,"",E355-AVERAGE(E:E))</f>
        <v>-0.41275399464170082</v>
      </c>
      <c r="K355" s="78">
        <f>IF($C355&lt;=Entradas!$E$56,"",J355^2)</f>
        <v>0.17036586009268118</v>
      </c>
      <c r="L355" s="78">
        <f>IF($C355&lt;=Entradas!$E$56,"",G355*J355)</f>
        <v>0.16068647451012819</v>
      </c>
      <c r="M355" s="37"/>
    </row>
    <row r="356" spans="2:13" x14ac:dyDescent="0.3">
      <c r="B356" s="36"/>
      <c r="C356" s="74">
        <v>351</v>
      </c>
      <c r="D356" s="104">
        <f>IF($C356&lt;=Entradas!$E$56,"",Observaciones!H356)</f>
        <v>0.46966792559329362</v>
      </c>
      <c r="E356" s="104">
        <f>IF($C356&lt;=Entradas!$E$56,"",Cálculos!L357)</f>
        <v>0.40373548238923451</v>
      </c>
      <c r="F356" s="78">
        <f>IF($C356&lt;=Entradas!$E$56,"",D356-E356)</f>
        <v>6.593244320405911E-2</v>
      </c>
      <c r="G356" s="78">
        <f>IF($C356&lt;=Entradas!$E$56,"",D356-AVERAGE(D:D))</f>
        <v>-0.28783370756913207</v>
      </c>
      <c r="H356" s="78">
        <f>IF($C356&lt;=Entradas!$E$56,"",F356^2)</f>
        <v>4.3470870668564808E-3</v>
      </c>
      <c r="I356" s="78">
        <f>IF($C356&lt;=Entradas!$E$56,"",G356^2)</f>
        <v>8.2848243212992639E-2</v>
      </c>
      <c r="J356" s="78">
        <f>IF($C356&lt;=Entradas!$E$56,"",E356-AVERAGE(E:E))</f>
        <v>-0.35514750876104406</v>
      </c>
      <c r="K356" s="78">
        <f>IF($C356&lt;=Entradas!$E$56,"",J356^2)</f>
        <v>0.12612975297917586</v>
      </c>
      <c r="L356" s="78">
        <f>IF($C356&lt;=Entradas!$E$56,"",G356*J356)</f>
        <v>0.10222342418063213</v>
      </c>
      <c r="M356" s="37"/>
    </row>
    <row r="357" spans="2:13" x14ac:dyDescent="0.3">
      <c r="B357" s="36"/>
      <c r="C357" s="74">
        <v>352</v>
      </c>
      <c r="D357" s="104">
        <f>IF($C357&lt;=Entradas!$E$56,"",Observaciones!H357)</f>
        <v>0.40475862496216841</v>
      </c>
      <c r="E357" s="104">
        <f>IF($C357&lt;=Entradas!$E$56,"",Cálculos!L358)</f>
        <v>0.3706846256981568</v>
      </c>
      <c r="F357" s="78">
        <f>IF($C357&lt;=Entradas!$E$56,"",D357-E357)</f>
        <v>3.4073999264011612E-2</v>
      </c>
      <c r="G357" s="78">
        <f>IF($C357&lt;=Entradas!$E$56,"",D357-AVERAGE(D:D))</f>
        <v>-0.35274300820025728</v>
      </c>
      <c r="H357" s="78">
        <f>IF($C357&lt;=Entradas!$E$56,"",F357^2)</f>
        <v>1.1610374258438638E-3</v>
      </c>
      <c r="I357" s="78">
        <f>IF($C357&lt;=Entradas!$E$56,"",G357^2)</f>
        <v>0.12442762983416678</v>
      </c>
      <c r="J357" s="78">
        <f>IF($C357&lt;=Entradas!$E$56,"",E357-AVERAGE(E:E))</f>
        <v>-0.38819836545212177</v>
      </c>
      <c r="K357" s="78">
        <f>IF($C357&lt;=Entradas!$E$56,"",J357^2)</f>
        <v>0.15069797093969908</v>
      </c>
      <c r="L357" s="78">
        <f>IF($C357&lt;=Entradas!$E$56,"",G357*J357)</f>
        <v>0.13693425920800426</v>
      </c>
      <c r="M357" s="37"/>
    </row>
    <row r="358" spans="2:13" x14ac:dyDescent="0.3">
      <c r="B358" s="36"/>
      <c r="C358" s="74">
        <v>353</v>
      </c>
      <c r="D358" s="104">
        <f>IF($C358&lt;=Entradas!$E$56,"",Observaciones!H358)</f>
        <v>0.38166829550119785</v>
      </c>
      <c r="E358" s="104">
        <f>IF($C358&lt;=Entradas!$E$56,"",Cálculos!L359)</f>
        <v>0.34936532853760294</v>
      </c>
      <c r="F358" s="78">
        <f>IF($C358&lt;=Entradas!$E$56,"",D358-E358)</f>
        <v>3.2302966963594915E-2</v>
      </c>
      <c r="G358" s="78">
        <f>IF($C358&lt;=Entradas!$E$56,"",D358-AVERAGE(D:D))</f>
        <v>-0.37583333766122784</v>
      </c>
      <c r="H358" s="78">
        <f>IF($C358&lt;=Entradas!$E$56,"",F358^2)</f>
        <v>1.0434816746511045E-3</v>
      </c>
      <c r="I358" s="78">
        <f>IF($C358&lt;=Entradas!$E$56,"",G358^2)</f>
        <v>0.1412506976975785</v>
      </c>
      <c r="J358" s="78">
        <f>IF($C358&lt;=Entradas!$E$56,"",E358-AVERAGE(E:E))</f>
        <v>-0.40951766261267564</v>
      </c>
      <c r="K358" s="78">
        <f>IF($C358&lt;=Entradas!$E$56,"",J358^2)</f>
        <v>0.16770471599174924</v>
      </c>
      <c r="L358" s="78">
        <f>IF($C358&lt;=Entradas!$E$56,"",G358*J358)</f>
        <v>0.1539103899709465</v>
      </c>
      <c r="M358" s="37"/>
    </row>
    <row r="359" spans="2:13" x14ac:dyDescent="0.3">
      <c r="B359" s="36"/>
      <c r="C359" s="74">
        <v>354</v>
      </c>
      <c r="D359" s="104">
        <f>IF($C359&lt;=Entradas!$E$56,"",Observaciones!H359)</f>
        <v>0.36007796247306995</v>
      </c>
      <c r="E359" s="104">
        <f>IF($C359&lt;=Entradas!$E$56,"",Cálculos!L360)</f>
        <v>0.32874394613091473</v>
      </c>
      <c r="F359" s="78">
        <f>IF($C359&lt;=Entradas!$E$56,"",D359-E359)</f>
        <v>3.1334016342155213E-2</v>
      </c>
      <c r="G359" s="78">
        <f>IF($C359&lt;=Entradas!$E$56,"",D359-AVERAGE(D:D))</f>
        <v>-0.39742367068935575</v>
      </c>
      <c r="H359" s="78">
        <f>IF($C359&lt;=Entradas!$E$56,"",F359^2)</f>
        <v>9.8182058013044997E-4</v>
      </c>
      <c r="I359" s="78">
        <f>IF($C359&lt;=Entradas!$E$56,"",G359^2)</f>
        <v>0.15794557402420148</v>
      </c>
      <c r="J359" s="78">
        <f>IF($C359&lt;=Entradas!$E$56,"",E359-AVERAGE(E:E))</f>
        <v>-0.43013904501936384</v>
      </c>
      <c r="K359" s="78">
        <f>IF($C359&lt;=Entradas!$E$56,"",J359^2)</f>
        <v>0.18501959805017032</v>
      </c>
      <c r="L359" s="78">
        <f>IF($C359&lt;=Entradas!$E$56,"",G359*J359)</f>
        <v>0.17094743817840963</v>
      </c>
      <c r="M359" s="37"/>
    </row>
    <row r="360" spans="2:13" x14ac:dyDescent="0.3">
      <c r="B360" s="36"/>
      <c r="C360" s="74">
        <v>355</v>
      </c>
      <c r="D360" s="104">
        <f>IF($C360&lt;=Entradas!$E$56,"",Observaciones!H360)</f>
        <v>0.33896968751429135</v>
      </c>
      <c r="E360" s="104">
        <f>IF($C360&lt;=Entradas!$E$56,"",Cálculos!L361)</f>
        <v>0.30793609196279548</v>
      </c>
      <c r="F360" s="78">
        <f>IF($C360&lt;=Entradas!$E$56,"",D360-E360)</f>
        <v>3.1033595551495874E-2</v>
      </c>
      <c r="G360" s="78">
        <f>IF($C360&lt;=Entradas!$E$56,"",D360-AVERAGE(D:D))</f>
        <v>-0.41853194564813434</v>
      </c>
      <c r="H360" s="78">
        <f>IF($C360&lt;=Entradas!$E$56,"",F360^2)</f>
        <v>9.6308405285382452E-4</v>
      </c>
      <c r="I360" s="78">
        <f>IF($C360&lt;=Entradas!$E$56,"",G360^2)</f>
        <v>0.17516898952801288</v>
      </c>
      <c r="J360" s="78">
        <f>IF($C360&lt;=Entradas!$E$56,"",E360-AVERAGE(E:E))</f>
        <v>-0.4509468991874831</v>
      </c>
      <c r="K360" s="78">
        <f>IF($C360&lt;=Entradas!$E$56,"",J360^2)</f>
        <v>0.20335310588680605</v>
      </c>
      <c r="L360" s="78">
        <f>IF($C360&lt;=Entradas!$E$56,"",G360*J360)</f>
        <v>0.18873568310093039</v>
      </c>
      <c r="M360" s="37"/>
    </row>
    <row r="361" spans="2:13" x14ac:dyDescent="0.3">
      <c r="B361" s="36"/>
      <c r="C361" s="74">
        <v>356</v>
      </c>
      <c r="D361" s="104">
        <f>IF($C361&lt;=Entradas!$E$56,"",Observaciones!H361)</f>
        <v>0.31853649389306626</v>
      </c>
      <c r="E361" s="104">
        <f>IF($C361&lt;=Entradas!$E$56,"",Cálculos!L362)</f>
        <v>0.28722078248216859</v>
      </c>
      <c r="F361" s="78">
        <f>IF($C361&lt;=Entradas!$E$56,"",D361-E361)</f>
        <v>3.1315711410897673E-2</v>
      </c>
      <c r="G361" s="78">
        <f>IF($C361&lt;=Entradas!$E$56,"",D361-AVERAGE(D:D))</f>
        <v>-0.43896513926935943</v>
      </c>
      <c r="H361" s="78">
        <f>IF($C361&lt;=Entradas!$E$56,"",F361^2)</f>
        <v>9.8067378117062671E-4</v>
      </c>
      <c r="I361" s="78">
        <f>IF($C361&lt;=Entradas!$E$56,"",G361^2)</f>
        <v>0.19269039349376813</v>
      </c>
      <c r="J361" s="78">
        <f>IF($C361&lt;=Entradas!$E$56,"",E361-AVERAGE(E:E))</f>
        <v>-0.47166220866810998</v>
      </c>
      <c r="K361" s="78">
        <f>IF($C361&lt;=Entradas!$E$56,"",J361^2)</f>
        <v>0.22246523908567972</v>
      </c>
      <c r="L361" s="78">
        <f>IF($C361&lt;=Entradas!$E$56,"",G361*J361)</f>
        <v>0.20704326711609056</v>
      </c>
      <c r="M361" s="37"/>
    </row>
    <row r="362" spans="2:13" x14ac:dyDescent="0.3">
      <c r="B362" s="36"/>
      <c r="C362" s="74">
        <v>357</v>
      </c>
      <c r="D362" s="104">
        <f>IF($C362&lt;=Entradas!$E$56,"",Observaciones!H362)</f>
        <v>0.29957207705675803</v>
      </c>
      <c r="E362" s="104">
        <f>IF($C362&lt;=Entradas!$E$56,"",Cálculos!L363)</f>
        <v>0.26756364153821033</v>
      </c>
      <c r="F362" s="78">
        <f>IF($C362&lt;=Entradas!$E$56,"",D362-E362)</f>
        <v>3.2008435518547707E-2</v>
      </c>
      <c r="G362" s="78">
        <f>IF($C362&lt;=Entradas!$E$56,"",D362-AVERAGE(D:D))</f>
        <v>-0.45792955610566766</v>
      </c>
      <c r="H362" s="78">
        <f>IF($C362&lt;=Entradas!$E$56,"",F362^2)</f>
        <v>1.0245399443450263E-3</v>
      </c>
      <c r="I362" s="78">
        <f>IF($C362&lt;=Entradas!$E$56,"",G362^2)</f>
        <v>0.20969947835513383</v>
      </c>
      <c r="J362" s="78">
        <f>IF($C362&lt;=Entradas!$E$56,"",E362-AVERAGE(E:E))</f>
        <v>-0.49131934961206825</v>
      </c>
      <c r="K362" s="78">
        <f>IF($C362&lt;=Entradas!$E$56,"",J362^2)</f>
        <v>0.24139470330322574</v>
      </c>
      <c r="L362" s="78">
        <f>IF($C362&lt;=Entradas!$E$56,"",G362*J362)</f>
        <v>0.22498965167397975</v>
      </c>
      <c r="M362" s="37"/>
    </row>
    <row r="363" spans="2:13" x14ac:dyDescent="0.3">
      <c r="B363" s="36"/>
      <c r="C363" s="74">
        <v>358</v>
      </c>
      <c r="D363" s="104">
        <f>IF($C363&lt;=Entradas!$E$56,"",Observaciones!H363)</f>
        <v>0.28113318078993177</v>
      </c>
      <c r="E363" s="104">
        <f>IF($C363&lt;=Entradas!$E$56,"",Cálculos!L364)</f>
        <v>0.2480292653882202</v>
      </c>
      <c r="F363" s="78">
        <f>IF($C363&lt;=Entradas!$E$56,"",D363-E363)</f>
        <v>3.3103915401711564E-2</v>
      </c>
      <c r="G363" s="78">
        <f>IF($C363&lt;=Entradas!$E$56,"",D363-AVERAGE(D:D))</f>
        <v>-0.47636845237249392</v>
      </c>
      <c r="H363" s="78">
        <f>IF($C363&lt;=Entradas!$E$56,"",F363^2)</f>
        <v>1.095869214923676E-3</v>
      </c>
      <c r="I363" s="78">
        <f>IF($C363&lt;=Entradas!$E$56,"",G363^2)</f>
        <v>0.22692690241576502</v>
      </c>
      <c r="J363" s="78">
        <f>IF($C363&lt;=Entradas!$E$56,"",E363-AVERAGE(E:E))</f>
        <v>-0.51085372576205834</v>
      </c>
      <c r="K363" s="78">
        <f>IF($C363&lt;=Entradas!$E$56,"",J363^2)</f>
        <v>0.26097152912497629</v>
      </c>
      <c r="L363" s="78">
        <f>IF($C363&lt;=Entradas!$E$56,"",G363*J363)</f>
        <v>0.24335459872999415</v>
      </c>
      <c r="M363" s="37"/>
    </row>
    <row r="364" spans="2:13" x14ac:dyDescent="0.3">
      <c r="B364" s="36"/>
      <c r="C364" s="74">
        <v>359</v>
      </c>
      <c r="D364" s="104">
        <f>IF($C364&lt;=Entradas!$E$56,"",Observaciones!H364)</f>
        <v>0.26333033264093092</v>
      </c>
      <c r="E364" s="104">
        <f>IF($C364&lt;=Entradas!$E$56,"",Cálculos!L365)</f>
        <v>0.22880030555525049</v>
      </c>
      <c r="F364" s="78">
        <f>IF($C364&lt;=Entradas!$E$56,"",D364-E364)</f>
        <v>3.4530027085680426E-2</v>
      </c>
      <c r="G364" s="78">
        <f>IF($C364&lt;=Entradas!$E$56,"",D364-AVERAGE(D:D))</f>
        <v>-0.49417130052149477</v>
      </c>
      <c r="H364" s="78">
        <f>IF($C364&lt;=Entradas!$E$56,"",F364^2)</f>
        <v>1.1923227705378239E-3</v>
      </c>
      <c r="I364" s="78">
        <f>IF($C364&lt;=Entradas!$E$56,"",G364^2)</f>
        <v>0.24420527425910549</v>
      </c>
      <c r="J364" s="78">
        <f>IF($C364&lt;=Entradas!$E$56,"",E364-AVERAGE(E:E))</f>
        <v>-0.53008268559502802</v>
      </c>
      <c r="K364" s="78">
        <f>IF($C364&lt;=Entradas!$E$56,"",J364^2)</f>
        <v>0.28098765356763733</v>
      </c>
      <c r="L364" s="78">
        <f>IF($C364&lt;=Entradas!$E$56,"",G364*J364)</f>
        <v>0.26195165012442162</v>
      </c>
      <c r="M364" s="37"/>
    </row>
    <row r="365" spans="2:13" x14ac:dyDescent="0.3">
      <c r="B365" s="36"/>
      <c r="C365" s="74">
        <v>360</v>
      </c>
      <c r="D365" s="104">
        <f>IF($C365&lt;=Entradas!$E$56,"",Observaciones!H365)</f>
        <v>0.2560673924536615</v>
      </c>
      <c r="E365" s="104">
        <f>IF($C365&lt;=Entradas!$E$56,"",Cálculos!L366)</f>
        <v>0.21771855483700678</v>
      </c>
      <c r="F365" s="78">
        <f>IF($C365&lt;=Entradas!$E$56,"",D365-E365)</f>
        <v>3.8348837616654724E-2</v>
      </c>
      <c r="G365" s="78">
        <f>IF($C365&lt;=Entradas!$E$56,"",D365-AVERAGE(D:D))</f>
        <v>-0.50143424070876419</v>
      </c>
      <c r="H365" s="78">
        <f>IF($C365&lt;=Entradas!$E$56,"",F365^2)</f>
        <v>1.4706333465485523E-3</v>
      </c>
      <c r="I365" s="78">
        <f>IF($C365&lt;=Entradas!$E$56,"",G365^2)</f>
        <v>0.25143629775517484</v>
      </c>
      <c r="J365" s="78">
        <f>IF($C365&lt;=Entradas!$E$56,"",E365-AVERAGE(E:E))</f>
        <v>-0.54116443631327182</v>
      </c>
      <c r="K365" s="78">
        <f>IF($C365&lt;=Entradas!$E$56,"",J365^2)</f>
        <v>0.29285894713026123</v>
      </c>
      <c r="L365" s="78">
        <f>IF($C365&lt;=Entradas!$E$56,"",G365*J365)</f>
        <v>0.27135837822133185</v>
      </c>
      <c r="M365" s="37"/>
    </row>
    <row r="366" spans="2:13" x14ac:dyDescent="0.3">
      <c r="B366" s="36"/>
      <c r="C366" s="74">
        <v>361</v>
      </c>
      <c r="D366" s="104">
        <f>IF($C366&lt;=Entradas!$E$56,"",Observaciones!H366)</f>
        <v>0.36713042818837038</v>
      </c>
      <c r="E366" s="104">
        <f>IF($C366&lt;=Entradas!$E$56,"",Cálculos!L367)</f>
        <v>0.27907306024644679</v>
      </c>
      <c r="F366" s="78">
        <f>IF($C366&lt;=Entradas!$E$56,"",D366-E366)</f>
        <v>8.8057367941923592E-2</v>
      </c>
      <c r="G366" s="78">
        <f>IF($C366&lt;=Entradas!$E$56,"",D366-AVERAGE(D:D))</f>
        <v>-0.39037120497405531</v>
      </c>
      <c r="H366" s="78">
        <f>IF($C366&lt;=Entradas!$E$56,"",F366^2)</f>
        <v>7.7541000488593132E-3</v>
      </c>
      <c r="I366" s="78">
        <f>IF($C366&lt;=Entradas!$E$56,"",G366^2)</f>
        <v>0.15238967767289591</v>
      </c>
      <c r="J366" s="78">
        <f>IF($C366&lt;=Entradas!$E$56,"",E366-AVERAGE(E:E))</f>
        <v>-0.47980993090383178</v>
      </c>
      <c r="K366" s="78">
        <f>IF($C366&lt;=Entradas!$E$56,"",J366^2)</f>
        <v>0.23021756979393984</v>
      </c>
      <c r="L366" s="78">
        <f>IF($C366&lt;=Entradas!$E$56,"",G366*J366)</f>
        <v>0.18730398088544703</v>
      </c>
      <c r="M366" s="37"/>
    </row>
    <row r="367" spans="2:13" x14ac:dyDescent="0.3">
      <c r="B367" s="36"/>
      <c r="C367" s="74">
        <v>362</v>
      </c>
      <c r="D367" s="104">
        <f>IF($C367&lt;=Entradas!$E$56,"",Observaciones!H367)</f>
        <v>0.32758929159983641</v>
      </c>
      <c r="E367" s="104">
        <f>IF($C367&lt;=Entradas!$E$56,"",Cálculos!L368)</f>
        <v>0.26588716183319305</v>
      </c>
      <c r="F367" s="78">
        <f>IF($C367&lt;=Entradas!$E$56,"",D367-E367)</f>
        <v>6.1702129766643354E-2</v>
      </c>
      <c r="G367" s="78">
        <f>IF($C367&lt;=Entradas!$E$56,"",D367-AVERAGE(D:D))</f>
        <v>-0.42991234156258928</v>
      </c>
      <c r="H367" s="78">
        <f>IF($C367&lt;=Entradas!$E$56,"",F367^2)</f>
        <v>3.8071528177396957E-3</v>
      </c>
      <c r="I367" s="78">
        <f>IF($C367&lt;=Entradas!$E$56,"",G367^2)</f>
        <v>0.18482462142782843</v>
      </c>
      <c r="J367" s="78">
        <f>IF($C367&lt;=Entradas!$E$56,"",E367-AVERAGE(E:E))</f>
        <v>-0.49299582931708552</v>
      </c>
      <c r="K367" s="78">
        <f>IF($C367&lt;=Entradas!$E$56,"",J367^2)</f>
        <v>0.24304488772404093</v>
      </c>
      <c r="L367" s="78">
        <f>IF($C367&lt;=Entradas!$E$56,"",G367*J367)</f>
        <v>0.21194499136229883</v>
      </c>
      <c r="M367" s="37"/>
    </row>
    <row r="368" spans="2:13" x14ac:dyDescent="0.3">
      <c r="B368" s="36"/>
      <c r="C368" s="74">
        <v>363</v>
      </c>
      <c r="D368" s="104">
        <f>IF($C368&lt;=Entradas!$E$56,"",Observaciones!H368)</f>
        <v>0.3071967897855391</v>
      </c>
      <c r="E368" s="104">
        <f>IF($C368&lt;=Entradas!$E$56,"",Cálculos!L369)</f>
        <v>0.24554634558729166</v>
      </c>
      <c r="F368" s="78">
        <f>IF($C368&lt;=Entradas!$E$56,"",D368-E368)</f>
        <v>6.1650444198247445E-2</v>
      </c>
      <c r="G368" s="78">
        <f>IF($C368&lt;=Entradas!$E$56,"",D368-AVERAGE(D:D))</f>
        <v>-0.45030484337688659</v>
      </c>
      <c r="H368" s="78">
        <f>IF($C368&lt;=Entradas!$E$56,"",F368^2)</f>
        <v>3.8007772698412223E-3</v>
      </c>
      <c r="I368" s="78">
        <f>IF($C368&lt;=Entradas!$E$56,"",G368^2)</f>
        <v>0.20277445196868235</v>
      </c>
      <c r="J368" s="78">
        <f>IF($C368&lt;=Entradas!$E$56,"",E368-AVERAGE(E:E))</f>
        <v>-0.51333664556298686</v>
      </c>
      <c r="K368" s="78">
        <f>IF($C368&lt;=Entradas!$E$56,"",J368^2)</f>
        <v>0.26351451167785961</v>
      </c>
      <c r="L368" s="78">
        <f>IF($C368&lt;=Entradas!$E$56,"",G368*J368)</f>
        <v>0.23115797777985714</v>
      </c>
      <c r="M368" s="37"/>
    </row>
    <row r="369" spans="2:13" x14ac:dyDescent="0.3">
      <c r="B369" s="36"/>
      <c r="C369" s="74">
        <v>364</v>
      </c>
      <c r="D369" s="104">
        <f>IF($C369&lt;=Entradas!$E$56,"",Observaciones!H369)</f>
        <v>0.31947917306998264</v>
      </c>
      <c r="E369" s="104">
        <f>IF($C369&lt;=Entradas!$E$56,"",Cálculos!L370)</f>
        <v>0.25136260648086073</v>
      </c>
      <c r="F369" s="78">
        <f>IF($C369&lt;=Entradas!$E$56,"",D369-E369)</f>
        <v>6.8116566589121907E-2</v>
      </c>
      <c r="G369" s="78">
        <f>IF($C369&lt;=Entradas!$E$56,"",D369-AVERAGE(D:D))</f>
        <v>-0.43802246009244306</v>
      </c>
      <c r="H369" s="78">
        <f>IF($C369&lt;=Entradas!$E$56,"",F369^2)</f>
        <v>4.6398666438902791E-3</v>
      </c>
      <c r="I369" s="78">
        <f>IF($C369&lt;=Entradas!$E$56,"",G369^2)</f>
        <v>0.19186367554543587</v>
      </c>
      <c r="J369" s="78">
        <f>IF($C369&lt;=Entradas!$E$56,"",E369-AVERAGE(E:E))</f>
        <v>-0.50752038466941785</v>
      </c>
      <c r="K369" s="78">
        <f>IF($C369&lt;=Entradas!$E$56,"",J369^2)</f>
        <v>0.25757694085499389</v>
      </c>
      <c r="L369" s="78">
        <f>IF($C369&lt;=Entradas!$E$56,"",G369*J369)</f>
        <v>0.22230532743996143</v>
      </c>
      <c r="M369" s="37"/>
    </row>
    <row r="370" spans="2:13" x14ac:dyDescent="0.3">
      <c r="B370" s="36"/>
      <c r="C370" s="74">
        <v>365</v>
      </c>
      <c r="D370" s="104">
        <f>IF($C370&lt;=Entradas!$E$56,"",Observaciones!H370)</f>
        <v>0.34383115619816351</v>
      </c>
      <c r="E370" s="104">
        <f>IF($C370&lt;=Entradas!$E$56,"",Cálculos!L371)</f>
        <v>0.26681467934732717</v>
      </c>
      <c r="F370" s="78">
        <f>IF($C370&lt;=Entradas!$E$56,"",D370-E370)</f>
        <v>7.7016476850836346E-2</v>
      </c>
      <c r="G370" s="78">
        <f>IF($C370&lt;=Entradas!$E$56,"",D370-AVERAGE(D:D))</f>
        <v>-0.41367047696426218</v>
      </c>
      <c r="H370" s="78">
        <f>IF($C370&lt;=Entradas!$E$56,"",F370^2)</f>
        <v>5.931537706515411E-3</v>
      </c>
      <c r="I370" s="78">
        <f>IF($C370&lt;=Entradas!$E$56,"",G370^2)</f>
        <v>0.17112326351184018</v>
      </c>
      <c r="J370" s="78">
        <f>IF($C370&lt;=Entradas!$E$56,"",E370-AVERAGE(E:E))</f>
        <v>-0.49206831180295141</v>
      </c>
      <c r="K370" s="78">
        <f>IF($C370&lt;=Entradas!$E$56,"",J370^2)</f>
        <v>0.24213122348060662</v>
      </c>
      <c r="L370" s="78">
        <f>IF($C370&lt;=Entradas!$E$56,"",G370*J370)</f>
        <v>0.20355413324252619</v>
      </c>
      <c r="M370" s="37"/>
    </row>
    <row r="371" spans="2:13" x14ac:dyDescent="0.3">
      <c r="B371" s="36"/>
      <c r="C371" s="74">
        <v>366</v>
      </c>
      <c r="D371" s="104">
        <f>IF($C371&lt;=Entradas!$E$56,"",Observaciones!H371)</f>
        <v>0.31710351555428129</v>
      </c>
      <c r="E371" s="104">
        <f>IF($C371&lt;=Entradas!$E$56,"",Cálculos!L372)</f>
        <v>0.24872780881536252</v>
      </c>
      <c r="F371" s="78">
        <f>IF($C371&lt;=Entradas!$E$56,"",D371-E371)</f>
        <v>6.8375706738918768E-2</v>
      </c>
      <c r="G371" s="78">
        <f>IF($C371&lt;=Entradas!$E$56,"",D371-AVERAGE(D:D))</f>
        <v>-0.4403981176081444</v>
      </c>
      <c r="H371" s="78">
        <f>IF($C371&lt;=Entradas!$E$56,"",F371^2)</f>
        <v>4.6752372720466218E-3</v>
      </c>
      <c r="I371" s="78">
        <f>IF($C371&lt;=Entradas!$E$56,"",G371^2)</f>
        <v>0.19395050199279698</v>
      </c>
      <c r="J371" s="78">
        <f>IF($C371&lt;=Entradas!$E$56,"",E371-AVERAGE(E:E))</f>
        <v>-0.51015518233491608</v>
      </c>
      <c r="K371" s="78">
        <f>IF($C371&lt;=Entradas!$E$56,"",J371^2)</f>
        <v>0.26025831006317146</v>
      </c>
      <c r="L371" s="78">
        <f>IF($C371&lt;=Entradas!$E$56,"",G371*J371)</f>
        <v>0.22467138198833672</v>
      </c>
      <c r="M371" s="37"/>
    </row>
    <row r="372" spans="2:13" x14ac:dyDescent="0.3">
      <c r="B372" s="36"/>
      <c r="C372" s="74">
        <v>367</v>
      </c>
      <c r="D372" s="104">
        <f>IF($C372&lt;=Entradas!$E$56,"",Observaciones!H372)</f>
        <v>0.29749549197939074</v>
      </c>
      <c r="E372" s="104">
        <f>IF($C372&lt;=Entradas!$E$56,"",Cálculos!L373)</f>
        <v>0.22946217830176935</v>
      </c>
      <c r="F372" s="78">
        <f>IF($C372&lt;=Entradas!$E$56,"",D372-E372)</f>
        <v>6.8033313677621388E-2</v>
      </c>
      <c r="G372" s="78">
        <f>IF($C372&lt;=Entradas!$E$56,"",D372-AVERAGE(D:D))</f>
        <v>-0.46000614118303496</v>
      </c>
      <c r="H372" s="78">
        <f>IF($C372&lt;=Entradas!$E$56,"",F372^2)</f>
        <v>4.6285317699576254E-3</v>
      </c>
      <c r="I372" s="78">
        <f>IF($C372&lt;=Entradas!$E$56,"",G372^2)</f>
        <v>0.21160564992610628</v>
      </c>
      <c r="J372" s="78">
        <f>IF($C372&lt;=Entradas!$E$56,"",E372-AVERAGE(E:E))</f>
        <v>-0.52942081284850917</v>
      </c>
      <c r="K372" s="78">
        <f>IF($C372&lt;=Entradas!$E$56,"",J372^2)</f>
        <v>0.28028639707717617</v>
      </c>
      <c r="L372" s="78">
        <f>IF($C372&lt;=Entradas!$E$56,"",G372*J372)</f>
        <v>0.24353682518042843</v>
      </c>
      <c r="M372" s="37"/>
    </row>
    <row r="373" spans="2:13" x14ac:dyDescent="0.3">
      <c r="B373" s="36"/>
      <c r="C373" s="74">
        <v>368</v>
      </c>
      <c r="D373" s="104">
        <f>IF($C373&lt;=Entradas!$E$56,"",Observaciones!H373)</f>
        <v>0.27877534784649555</v>
      </c>
      <c r="E373" s="104">
        <f>IF($C373&lt;=Entradas!$E$56,"",Cálculos!L374)</f>
        <v>0.21063743408573912</v>
      </c>
      <c r="F373" s="78">
        <f>IF($C373&lt;=Entradas!$E$56,"",D373-E373)</f>
        <v>6.8137913760756424E-2</v>
      </c>
      <c r="G373" s="78">
        <f>IF($C373&lt;=Entradas!$E$56,"",D373-AVERAGE(D:D))</f>
        <v>-0.47872628531593014</v>
      </c>
      <c r="H373" s="78">
        <f>IF($C373&lt;=Entradas!$E$56,"",F373^2)</f>
        <v>4.6427752916682798E-3</v>
      </c>
      <c r="I373" s="78">
        <f>IF($C373&lt;=Entradas!$E$56,"",G373^2)</f>
        <v>0.22917885625238935</v>
      </c>
      <c r="J373" s="78">
        <f>IF($C373&lt;=Entradas!$E$56,"",E373-AVERAGE(E:E))</f>
        <v>-0.54824555706453948</v>
      </c>
      <c r="K373" s="78">
        <f>IF($C373&lt;=Entradas!$E$56,"",J373^2)</f>
        <v>0.3005731908410072</v>
      </c>
      <c r="L373" s="78">
        <f>IF($C373&lt;=Entradas!$E$56,"",G373*J373)</f>
        <v>0.26245955897446976</v>
      </c>
      <c r="M373" s="37"/>
    </row>
    <row r="374" spans="2:13" x14ac:dyDescent="0.3">
      <c r="B374" s="36"/>
      <c r="C374" s="74">
        <v>369</v>
      </c>
      <c r="D374" s="104">
        <f>IF($C374&lt;=Entradas!$E$56,"",Observaciones!H374)</f>
        <v>0.27979840552473945</v>
      </c>
      <c r="E374" s="104">
        <f>IF($C374&lt;=Entradas!$E$56,"",Cálculos!L375)</f>
        <v>0.20743777862036716</v>
      </c>
      <c r="F374" s="78">
        <f>IF($C374&lt;=Entradas!$E$56,"",D374-E374)</f>
        <v>7.2360626904372283E-2</v>
      </c>
      <c r="G374" s="78">
        <f>IF($C374&lt;=Entradas!$E$56,"",D374-AVERAGE(D:D))</f>
        <v>-0.47770322763768625</v>
      </c>
      <c r="H374" s="78">
        <f>IF($C374&lt;=Entradas!$E$56,"",F374^2)</f>
        <v>5.2360603259937657E-3</v>
      </c>
      <c r="I374" s="78">
        <f>IF($C374&lt;=Entradas!$E$56,"",G374^2)</f>
        <v>0.22820037369546309</v>
      </c>
      <c r="J374" s="78">
        <f>IF($C374&lt;=Entradas!$E$56,"",E374-AVERAGE(E:E))</f>
        <v>-0.55144521252991141</v>
      </c>
      <c r="K374" s="78">
        <f>IF($C374&lt;=Entradas!$E$56,"",J374^2)</f>
        <v>0.30409182242215915</v>
      </c>
      <c r="L374" s="78">
        <f>IF($C374&lt;=Entradas!$E$56,"",G374*J374)</f>
        <v>0.26342715789088855</v>
      </c>
      <c r="M374" s="37"/>
    </row>
    <row r="375" spans="2:13" x14ac:dyDescent="0.3">
      <c r="B375" s="36"/>
      <c r="C375" s="74">
        <v>370</v>
      </c>
      <c r="D375" s="104">
        <f>IF($C375&lt;=Entradas!$E$56,"",Observaciones!H375)</f>
        <v>0.30538517857132369</v>
      </c>
      <c r="E375" s="104">
        <f>IF($C375&lt;=Entradas!$E$56,"",Cálculos!L376)</f>
        <v>0.22363566285574266</v>
      </c>
      <c r="F375" s="78">
        <f>IF($C375&lt;=Entradas!$E$56,"",D375-E375)</f>
        <v>8.1749515715581034E-2</v>
      </c>
      <c r="G375" s="78">
        <f>IF($C375&lt;=Entradas!$E$56,"",D375-AVERAGE(D:D))</f>
        <v>-0.452116454591102</v>
      </c>
      <c r="H375" s="78">
        <f>IF($C375&lt;=Entradas!$E$56,"",F375^2)</f>
        <v>6.6829833197320308E-3</v>
      </c>
      <c r="I375" s="78">
        <f>IF($C375&lt;=Entradas!$E$56,"",G375^2)</f>
        <v>0.204409288512028</v>
      </c>
      <c r="J375" s="78">
        <f>IF($C375&lt;=Entradas!$E$56,"",E375-AVERAGE(E:E))</f>
        <v>-0.53524732829453592</v>
      </c>
      <c r="K375" s="78">
        <f>IF($C375&lt;=Entradas!$E$56,"",J375^2)</f>
        <v>0.28648970244643873</v>
      </c>
      <c r="L375" s="78">
        <f>IF($C375&lt;=Entradas!$E$56,"",G375*J375)</f>
        <v>0.2419941243978852</v>
      </c>
      <c r="M375" s="37"/>
    </row>
    <row r="376" spans="2:13" x14ac:dyDescent="0.3">
      <c r="B376" s="36"/>
      <c r="C376" s="74">
        <v>371</v>
      </c>
      <c r="D376" s="104">
        <f>IF($C376&lt;=Entradas!$E$56,"",Observaciones!H376)</f>
        <v>0.29045036164254978</v>
      </c>
      <c r="E376" s="104">
        <f>IF($C376&lt;=Entradas!$E$56,"",Cálculos!L377)</f>
        <v>0.20793765974433628</v>
      </c>
      <c r="F376" s="78">
        <f>IF($C376&lt;=Entradas!$E$56,"",D376-E376)</f>
        <v>8.2512701898213497E-2</v>
      </c>
      <c r="G376" s="78">
        <f>IF($C376&lt;=Entradas!$E$56,"",D376-AVERAGE(D:D))</f>
        <v>-0.46705127151987591</v>
      </c>
      <c r="H376" s="78">
        <f>IF($C376&lt;=Entradas!$E$56,"",F376^2)</f>
        <v>6.8083459745434454E-3</v>
      </c>
      <c r="I376" s="78">
        <f>IF($C376&lt;=Entradas!$E$56,"",G376^2)</f>
        <v>0.21813689022833285</v>
      </c>
      <c r="J376" s="78">
        <f>IF($C376&lt;=Entradas!$E$56,"",E376-AVERAGE(E:E))</f>
        <v>-0.55094533140594226</v>
      </c>
      <c r="K376" s="78">
        <f>IF($C376&lt;=Entradas!$E$56,"",J376^2)</f>
        <v>0.30354075819800352</v>
      </c>
      <c r="L376" s="78">
        <f>IF($C376&lt;=Entradas!$E$56,"",G376*J376)</f>
        <v>0.25731971757108474</v>
      </c>
      <c r="M376" s="37"/>
    </row>
    <row r="377" spans="2:13" x14ac:dyDescent="0.3">
      <c r="B377" s="36"/>
      <c r="C377" s="74">
        <v>372</v>
      </c>
      <c r="D377" s="104">
        <f>IF($C377&lt;=Entradas!$E$56,"",Observaciones!H377)</f>
        <v>0.53409420419516729</v>
      </c>
      <c r="E377" s="104">
        <f>IF($C377&lt;=Entradas!$E$56,"",Cálculos!L378)</f>
        <v>0.35668378281035801</v>
      </c>
      <c r="F377" s="78">
        <f>IF($C377&lt;=Entradas!$E$56,"",D377-E377)</f>
        <v>0.17741042138480928</v>
      </c>
      <c r="G377" s="78">
        <f>IF($C377&lt;=Entradas!$E$56,"",D377-AVERAGE(D:D))</f>
        <v>-0.2234074289672584</v>
      </c>
      <c r="H377" s="78">
        <f>IF($C377&lt;=Entradas!$E$56,"",F377^2)</f>
        <v>3.1474457615935592E-2</v>
      </c>
      <c r="I377" s="78">
        <f>IF($C377&lt;=Entradas!$E$56,"",G377^2)</f>
        <v>4.9910879317760608E-2</v>
      </c>
      <c r="J377" s="78">
        <f>IF($C377&lt;=Entradas!$E$56,"",E377-AVERAGE(E:E))</f>
        <v>-0.40219920833992057</v>
      </c>
      <c r="K377" s="78">
        <f>IF($C377&lt;=Entradas!$E$56,"",J377^2)</f>
        <v>0.16176420318925883</v>
      </c>
      <c r="L377" s="78">
        <f>IF($C377&lt;=Entradas!$E$56,"",G377*J377)</f>
        <v>8.9854291067888364E-2</v>
      </c>
      <c r="M377" s="37"/>
    </row>
    <row r="378" spans="2:13" x14ac:dyDescent="0.3">
      <c r="B378" s="36"/>
      <c r="C378" s="74">
        <v>373</v>
      </c>
      <c r="D378" s="104">
        <f>IF($C378&lt;=Entradas!$E$56,"",Observaciones!H378)</f>
        <v>1.1003203525532608</v>
      </c>
      <c r="E378" s="104">
        <f>IF($C378&lt;=Entradas!$E$56,"",Cálculos!L379)</f>
        <v>0.77424773449516715</v>
      </c>
      <c r="F378" s="78">
        <f>IF($C378&lt;=Entradas!$E$56,"",D378-E378)</f>
        <v>0.32607261805809362</v>
      </c>
      <c r="G378" s="78">
        <f>IF($C378&lt;=Entradas!$E$56,"",D378-AVERAGE(D:D))</f>
        <v>0.34281871939083508</v>
      </c>
      <c r="H378" s="78">
        <f>IF($C378&lt;=Entradas!$E$56,"",F378^2)</f>
        <v>0.1063233522472594</v>
      </c>
      <c r="I378" s="78">
        <f>IF($C378&lt;=Entradas!$E$56,"",G378^2)</f>
        <v>0.11752467436477212</v>
      </c>
      <c r="J378" s="78">
        <f>IF($C378&lt;=Entradas!$E$56,"",E378-AVERAGE(E:E))</f>
        <v>1.5364743344888576E-2</v>
      </c>
      <c r="K378" s="78">
        <f>IF($C378&lt;=Entradas!$E$56,"",J378^2)</f>
        <v>2.360753380542978E-4</v>
      </c>
      <c r="L378" s="78">
        <f>IF($C378&lt;=Entradas!$E$56,"",G378*J378)</f>
        <v>5.2673216372635572E-3</v>
      </c>
      <c r="M378" s="37"/>
    </row>
    <row r="379" spans="2:13" x14ac:dyDescent="0.3">
      <c r="B379" s="36"/>
      <c r="C379" s="74">
        <v>374</v>
      </c>
      <c r="D379" s="104">
        <f>IF($C379&lt;=Entradas!$E$56,"",Observaciones!H379)</f>
        <v>0.52412519806338786</v>
      </c>
      <c r="E379" s="104">
        <f>IF($C379&lt;=Entradas!$E$56,"",Cálculos!L380)</f>
        <v>0.3889424696338587</v>
      </c>
      <c r="F379" s="78">
        <f>IF($C379&lt;=Entradas!$E$56,"",D379-E379)</f>
        <v>0.13518272842952916</v>
      </c>
      <c r="G379" s="78">
        <f>IF($C379&lt;=Entradas!$E$56,"",D379-AVERAGE(D:D))</f>
        <v>-0.23337643509903783</v>
      </c>
      <c r="H379" s="78">
        <f>IF($C379&lt;=Entradas!$E$56,"",F379^2)</f>
        <v>1.8274370065651833E-2</v>
      </c>
      <c r="I379" s="78">
        <f>IF($C379&lt;=Entradas!$E$56,"",G379^2)</f>
        <v>5.4464560459535412E-2</v>
      </c>
      <c r="J379" s="78">
        <f>IF($C379&lt;=Entradas!$E$56,"",E379-AVERAGE(E:E))</f>
        <v>-0.36994052151641987</v>
      </c>
      <c r="K379" s="78">
        <f>IF($C379&lt;=Entradas!$E$56,"",J379^2)</f>
        <v>0.1368559894598407</v>
      </c>
      <c r="L379" s="78">
        <f>IF($C379&lt;=Entradas!$E$56,"",G379*J379)</f>
        <v>8.6335400110180968E-2</v>
      </c>
      <c r="M379" s="37"/>
    </row>
    <row r="380" spans="2:13" x14ac:dyDescent="0.3">
      <c r="B380" s="36"/>
      <c r="C380" s="74">
        <v>375</v>
      </c>
      <c r="D380" s="104">
        <f>IF($C380&lt;=Entradas!$E$56,"",Observaciones!H380)</f>
        <v>0.63395068024610968</v>
      </c>
      <c r="E380" s="104">
        <f>IF($C380&lt;=Entradas!$E$56,"",Cálculos!L381)</f>
        <v>0.45410216114701579</v>
      </c>
      <c r="F380" s="78">
        <f>IF($C380&lt;=Entradas!$E$56,"",D380-E380)</f>
        <v>0.17984851909909388</v>
      </c>
      <c r="G380" s="78">
        <f>IF($C380&lt;=Entradas!$E$56,"",D380-AVERAGE(D:D))</f>
        <v>-0.12355095291631601</v>
      </c>
      <c r="H380" s="78">
        <f>IF($C380&lt;=Entradas!$E$56,"",F380^2)</f>
        <v>3.2345489822137134E-2</v>
      </c>
      <c r="I380" s="78">
        <f>IF($C380&lt;=Entradas!$E$56,"",G380^2)</f>
        <v>1.5264837966529736E-2</v>
      </c>
      <c r="J380" s="78">
        <f>IF($C380&lt;=Entradas!$E$56,"",E380-AVERAGE(E:E))</f>
        <v>-0.30478083000326278</v>
      </c>
      <c r="K380" s="78">
        <f>IF($C380&lt;=Entradas!$E$56,"",J380^2)</f>
        <v>9.2891354337477763E-2</v>
      </c>
      <c r="L380" s="78">
        <f>IF($C380&lt;=Entradas!$E$56,"",G380*J380)</f>
        <v>3.7655961977528837E-2</v>
      </c>
      <c r="M380" s="37"/>
    </row>
    <row r="381" spans="2:13" x14ac:dyDescent="0.3">
      <c r="B381" s="36"/>
      <c r="C381" s="74">
        <v>376</v>
      </c>
      <c r="D381" s="104">
        <f>IF($C381&lt;=Entradas!$E$56,"",Observaciones!H381)</f>
        <v>4.5175914471603082</v>
      </c>
      <c r="E381" s="104">
        <f>IF($C381&lt;=Entradas!$E$56,"",Cálculos!L382)</f>
        <v>3.6137746218450095</v>
      </c>
      <c r="F381" s="78">
        <f>IF($C381&lt;=Entradas!$E$56,"",D381-E381)</f>
        <v>0.90381682531529872</v>
      </c>
      <c r="G381" s="78">
        <f>IF($C381&lt;=Entradas!$E$56,"",D381-AVERAGE(D:D))</f>
        <v>3.7600898139978827</v>
      </c>
      <c r="H381" s="78">
        <f>IF($C381&lt;=Entradas!$E$56,"",F381^2)</f>
        <v>0.81688485372302522</v>
      </c>
      <c r="I381" s="78">
        <f>IF($C381&lt;=Entradas!$E$56,"",G381^2)</f>
        <v>14.138275409330632</v>
      </c>
      <c r="J381" s="78">
        <f>IF($C381&lt;=Entradas!$E$56,"",E381-AVERAGE(E:E))</f>
        <v>2.854891630694731</v>
      </c>
      <c r="K381" s="78">
        <f>IF($C381&lt;=Entradas!$E$56,"",J381^2)</f>
        <v>8.1504062230108207</v>
      </c>
      <c r="L381" s="78">
        <f>IF($C381&lt;=Entradas!$E$56,"",G381*J381)</f>
        <v>10.734648940643062</v>
      </c>
      <c r="M381" s="37"/>
    </row>
    <row r="382" spans="2:13" x14ac:dyDescent="0.3">
      <c r="B382" s="36"/>
      <c r="C382" s="74">
        <v>377</v>
      </c>
      <c r="D382" s="104">
        <f>IF($C382&lt;=Entradas!$E$56,"",Observaciones!H382)</f>
        <v>0.61691379545548219</v>
      </c>
      <c r="E382" s="104">
        <f>IF($C382&lt;=Entradas!$E$56,"",Cálculos!L383)</f>
        <v>0.50609447332507218</v>
      </c>
      <c r="F382" s="78">
        <f>IF($C382&lt;=Entradas!$E$56,"",D382-E382)</f>
        <v>0.11081932213041001</v>
      </c>
      <c r="G382" s="78">
        <f>IF($C382&lt;=Entradas!$E$56,"",D382-AVERAGE(D:D))</f>
        <v>-0.1405878377069435</v>
      </c>
      <c r="H382" s="78">
        <f>IF($C382&lt;=Entradas!$E$56,"",F382^2)</f>
        <v>1.2280922157443582E-2</v>
      </c>
      <c r="I382" s="78">
        <f>IF($C382&lt;=Entradas!$E$56,"",G382^2)</f>
        <v>1.9764940111113884E-2</v>
      </c>
      <c r="J382" s="78">
        <f>IF($C382&lt;=Entradas!$E$56,"",E382-AVERAGE(E:E))</f>
        <v>-0.25278851782520639</v>
      </c>
      <c r="K382" s="78">
        <f>IF($C382&lt;=Entradas!$E$56,"",J382^2)</f>
        <v>6.3902034744264688E-2</v>
      </c>
      <c r="L382" s="78">
        <f>IF($C382&lt;=Entradas!$E$56,"",G382*J382)</f>
        <v>3.5538991118188909E-2</v>
      </c>
      <c r="M382" s="37"/>
    </row>
    <row r="383" spans="2:13" x14ac:dyDescent="0.3">
      <c r="B383" s="36"/>
      <c r="C383" s="74">
        <v>378</v>
      </c>
      <c r="D383" s="104">
        <f>IF($C383&lt;=Entradas!$E$56,"",Observaciones!H383)</f>
        <v>0.58614904641326526</v>
      </c>
      <c r="E383" s="104">
        <f>IF($C383&lt;=Entradas!$E$56,"",Cálculos!L384)</f>
        <v>0.48412306301019353</v>
      </c>
      <c r="F383" s="78">
        <f>IF($C383&lt;=Entradas!$E$56,"",D383-E383)</f>
        <v>0.10202598340307173</v>
      </c>
      <c r="G383" s="78">
        <f>IF($C383&lt;=Entradas!$E$56,"",D383-AVERAGE(D:D))</f>
        <v>-0.17135258674916043</v>
      </c>
      <c r="H383" s="78">
        <f>IF($C383&lt;=Entradas!$E$56,"",F383^2)</f>
        <v>1.0409301289363867E-2</v>
      </c>
      <c r="I383" s="78">
        <f>IF($C383&lt;=Entradas!$E$56,"",G383^2)</f>
        <v>2.9361708985628551E-2</v>
      </c>
      <c r="J383" s="78">
        <f>IF($C383&lt;=Entradas!$E$56,"",E383-AVERAGE(E:E))</f>
        <v>-0.27475992814008504</v>
      </c>
      <c r="K383" s="78">
        <f>IF($C383&lt;=Entradas!$E$56,"",J383^2)</f>
        <v>7.5493018111544699E-2</v>
      </c>
      <c r="L383" s="78">
        <f>IF($C383&lt;=Entradas!$E$56,"",G383*J383)</f>
        <v>4.7080824421817005E-2</v>
      </c>
      <c r="M383" s="37"/>
    </row>
    <row r="384" spans="2:13" x14ac:dyDescent="0.3">
      <c r="B384" s="36"/>
      <c r="C384" s="74">
        <v>379</v>
      </c>
      <c r="D384" s="104">
        <f>IF($C384&lt;=Entradas!$E$56,"",Observaciones!H384)</f>
        <v>0.5620020186671264</v>
      </c>
      <c r="E384" s="104">
        <f>IF($C384&lt;=Entradas!$E$56,"",Cálculos!L385)</f>
        <v>0.4658841367201636</v>
      </c>
      <c r="F384" s="78">
        <f>IF($C384&lt;=Entradas!$E$56,"",D384-E384)</f>
        <v>9.6117881946962802E-2</v>
      </c>
      <c r="G384" s="78">
        <f>IF($C384&lt;=Entradas!$E$56,"",D384-AVERAGE(D:D))</f>
        <v>-0.19549961449529929</v>
      </c>
      <c r="H384" s="78">
        <f>IF($C384&lt;=Entradas!$E$56,"",F384^2)</f>
        <v>9.2386472299702781E-3</v>
      </c>
      <c r="I384" s="78">
        <f>IF($C384&lt;=Entradas!$E$56,"",G384^2)</f>
        <v>3.8220099267810635E-2</v>
      </c>
      <c r="J384" s="78">
        <f>IF($C384&lt;=Entradas!$E$56,"",E384-AVERAGE(E:E))</f>
        <v>-0.29299885443011497</v>
      </c>
      <c r="K384" s="78">
        <f>IF($C384&lt;=Entradas!$E$56,"",J384^2)</f>
        <v>8.5848328697359699E-2</v>
      </c>
      <c r="L384" s="78">
        <f>IF($C384&lt;=Entradas!$E$56,"",G384*J384)</f>
        <v>5.728116308865179E-2</v>
      </c>
      <c r="M384" s="37"/>
    </row>
    <row r="385" spans="2:13" x14ac:dyDescent="0.3">
      <c r="B385" s="36"/>
      <c r="C385" s="74">
        <v>380</v>
      </c>
      <c r="D385" s="104">
        <f>IF($C385&lt;=Entradas!$E$56,"",Observaciones!H385)</f>
        <v>1.4277184928073856</v>
      </c>
      <c r="E385" s="104">
        <f>IF($C385&lt;=Entradas!$E$56,"",Cálculos!L386)</f>
        <v>1.0780403371669167</v>
      </c>
      <c r="F385" s="78">
        <f>IF($C385&lt;=Entradas!$E$56,"",D385-E385)</f>
        <v>0.34967815564046889</v>
      </c>
      <c r="G385" s="78">
        <f>IF($C385&lt;=Entradas!$E$56,"",D385-AVERAGE(D:D))</f>
        <v>0.67021685964495992</v>
      </c>
      <c r="H385" s="78">
        <f>IF($C385&lt;=Entradas!$E$56,"",F385^2)</f>
        <v>0.12227481253211998</v>
      </c>
      <c r="I385" s="78">
        <f>IF($C385&lt;=Entradas!$E$56,"",G385^2)</f>
        <v>0.44919063895235189</v>
      </c>
      <c r="J385" s="78">
        <f>IF($C385&lt;=Entradas!$E$56,"",E385-AVERAGE(E:E))</f>
        <v>0.31915734601663814</v>
      </c>
      <c r="K385" s="78">
        <f>IF($C385&lt;=Entradas!$E$56,"",J385^2)</f>
        <v>0.10186141151638409</v>
      </c>
      <c r="L385" s="78">
        <f>IF($C385&lt;=Entradas!$E$56,"",G385*J385)</f>
        <v>0.21390463417989108</v>
      </c>
      <c r="M385" s="37"/>
    </row>
    <row r="386" spans="2:13" x14ac:dyDescent="0.3">
      <c r="B386" s="36"/>
      <c r="C386" s="74">
        <v>381</v>
      </c>
      <c r="D386" s="104">
        <f>IF($C386&lt;=Entradas!$E$56,"",Observaciones!H386)</f>
        <v>1.5999876886435229</v>
      </c>
      <c r="E386" s="104">
        <f>IF($C386&lt;=Entradas!$E$56,"",Cálculos!L387)</f>
        <v>1.2322349784851341</v>
      </c>
      <c r="F386" s="78">
        <f>IF($C386&lt;=Entradas!$E$56,"",D386-E386)</f>
        <v>0.36775271015838884</v>
      </c>
      <c r="G386" s="78">
        <f>IF($C386&lt;=Entradas!$E$56,"",D386-AVERAGE(D:D))</f>
        <v>0.84248605548109723</v>
      </c>
      <c r="H386" s="78">
        <f>IF($C386&lt;=Entradas!$E$56,"",F386^2)</f>
        <v>0.13524205582883994</v>
      </c>
      <c r="I386" s="78">
        <f>IF($C386&lt;=Entradas!$E$56,"",G386^2)</f>
        <v>0.70978275368009847</v>
      </c>
      <c r="J386" s="78">
        <f>IF($C386&lt;=Entradas!$E$56,"",E386-AVERAGE(E:E))</f>
        <v>0.47335198733485551</v>
      </c>
      <c r="K386" s="78">
        <f>IF($C386&lt;=Entradas!$E$56,"",J386^2)</f>
        <v>0.2240621039138572</v>
      </c>
      <c r="L386" s="78">
        <f>IF($C386&lt;=Entradas!$E$56,"",G386*J386)</f>
        <v>0.39879244866388069</v>
      </c>
      <c r="M386" s="37"/>
    </row>
    <row r="387" spans="2:13" x14ac:dyDescent="0.3">
      <c r="B387" s="36"/>
      <c r="C387" s="74">
        <v>382</v>
      </c>
      <c r="D387" s="104">
        <f>IF($C387&lt;=Entradas!$E$56,"",Observaciones!H387)</f>
        <v>0.84953650867456343</v>
      </c>
      <c r="E387" s="104">
        <f>IF($C387&lt;=Entradas!$E$56,"",Cálculos!L388)</f>
        <v>0.68457301848797136</v>
      </c>
      <c r="F387" s="78">
        <f>IF($C387&lt;=Entradas!$E$56,"",D387-E387)</f>
        <v>0.16496349018659207</v>
      </c>
      <c r="G387" s="78">
        <f>IF($C387&lt;=Entradas!$E$56,"",D387-AVERAGE(D:D))</f>
        <v>9.2034875512137737E-2</v>
      </c>
      <c r="H387" s="78">
        <f>IF($C387&lt;=Entradas!$E$56,"",F387^2)</f>
        <v>2.7212953094541855E-2</v>
      </c>
      <c r="I387" s="78">
        <f>IF($C387&lt;=Entradas!$E$56,"",G387^2)</f>
        <v>8.4704183105346904E-3</v>
      </c>
      <c r="J387" s="78">
        <f>IF($C387&lt;=Entradas!$E$56,"",E387-AVERAGE(E:E))</f>
        <v>-7.4309972662307211E-2</v>
      </c>
      <c r="K387" s="78">
        <f>IF($C387&lt;=Entradas!$E$56,"",J387^2)</f>
        <v>5.5219720370728448E-3</v>
      </c>
      <c r="L387" s="78">
        <f>IF($C387&lt;=Entradas!$E$56,"",G387*J387)</f>
        <v>-6.8391090832858022E-3</v>
      </c>
      <c r="M387" s="37"/>
    </row>
    <row r="388" spans="2:13" x14ac:dyDescent="0.3">
      <c r="B388" s="36"/>
      <c r="C388" s="74">
        <v>383</v>
      </c>
      <c r="D388" s="104">
        <f>IF($C388&lt;=Entradas!$E$56,"",Observaciones!H388)</f>
        <v>0.91872873505915864</v>
      </c>
      <c r="E388" s="104">
        <f>IF($C388&lt;=Entradas!$E$56,"",Cálculos!L389)</f>
        <v>0.74159948095246686</v>
      </c>
      <c r="F388" s="78">
        <f>IF($C388&lt;=Entradas!$E$56,"",D388-E388)</f>
        <v>0.17712925410669178</v>
      </c>
      <c r="G388" s="78">
        <f>IF($C388&lt;=Entradas!$E$56,"",D388-AVERAGE(D:D))</f>
        <v>0.16122710189673295</v>
      </c>
      <c r="H388" s="78">
        <f>IF($C388&lt;=Entradas!$E$56,"",F388^2)</f>
        <v>3.1374772660392986E-2</v>
      </c>
      <c r="I388" s="78">
        <f>IF($C388&lt;=Entradas!$E$56,"",G388^2)</f>
        <v>2.5994178386019508E-2</v>
      </c>
      <c r="J388" s="78">
        <f>IF($C388&lt;=Entradas!$E$56,"",E388-AVERAGE(E:E))</f>
        <v>-1.7283510197811713E-2</v>
      </c>
      <c r="K388" s="78">
        <f>IF($C388&lt;=Entradas!$E$56,"",J388^2)</f>
        <v>2.987197247578615E-4</v>
      </c>
      <c r="L388" s="78">
        <f>IF($C388&lt;=Entradas!$E$56,"",G388*J388)</f>
        <v>-2.786570259795812E-3</v>
      </c>
      <c r="M388" s="37"/>
    </row>
    <row r="389" spans="2:13" x14ac:dyDescent="0.3">
      <c r="B389" s="36"/>
      <c r="C389" s="74">
        <v>384</v>
      </c>
      <c r="D389" s="104">
        <f>IF($C389&lt;=Entradas!$E$56,"",Observaciones!H389)</f>
        <v>0.75846035364885067</v>
      </c>
      <c r="E389" s="104">
        <f>IF($C389&lt;=Entradas!$E$56,"",Cálculos!L390)</f>
        <v>0.65981869172086571</v>
      </c>
      <c r="F389" s="78">
        <f>IF($C389&lt;=Entradas!$E$56,"",D389-E389)</f>
        <v>9.8641661927984958E-2</v>
      </c>
      <c r="G389" s="78">
        <f>IF($C389&lt;=Entradas!$E$56,"",D389-AVERAGE(D:D))</f>
        <v>9.5872048642497987E-4</v>
      </c>
      <c r="H389" s="78">
        <f>IF($C389&lt;=Entradas!$E$56,"",F389^2)</f>
        <v>9.7301774679148766E-3</v>
      </c>
      <c r="I389" s="78">
        <f>IF($C389&lt;=Entradas!$E$56,"",G389^2)</f>
        <v>9.1914497109095005E-7</v>
      </c>
      <c r="J389" s="78">
        <f>IF($C389&lt;=Entradas!$E$56,"",E389-AVERAGE(E:E))</f>
        <v>-9.9064299429412861E-2</v>
      </c>
      <c r="K389" s="78">
        <f>IF($C389&lt;=Entradas!$E$56,"",J389^2)</f>
        <v>9.8137354214403692E-3</v>
      </c>
      <c r="L389" s="78">
        <f>IF($C389&lt;=Entradas!$E$56,"",G389*J389)</f>
        <v>-9.497497333631655E-5</v>
      </c>
      <c r="M389" s="37"/>
    </row>
    <row r="390" spans="2:13" x14ac:dyDescent="0.3">
      <c r="B390" s="36"/>
      <c r="C390" s="74">
        <v>385</v>
      </c>
      <c r="D390" s="104">
        <f>IF($C390&lt;=Entradas!$E$56,"",Observaciones!H390)</f>
        <v>1.722289407156717</v>
      </c>
      <c r="E390" s="104">
        <f>IF($C390&lt;=Entradas!$E$56,"",Cálculos!L391)</f>
        <v>1.3602521902943501</v>
      </c>
      <c r="F390" s="78">
        <f>IF($C390&lt;=Entradas!$E$56,"",D390-E390)</f>
        <v>0.3620372168623669</v>
      </c>
      <c r="G390" s="78">
        <f>IF($C390&lt;=Entradas!$E$56,"",D390-AVERAGE(D:D))</f>
        <v>0.96478777399429128</v>
      </c>
      <c r="H390" s="78">
        <f>IF($C390&lt;=Entradas!$E$56,"",F390^2)</f>
        <v>0.13107094639344849</v>
      </c>
      <c r="I390" s="78">
        <f>IF($C390&lt;=Entradas!$E$56,"",G390^2)</f>
        <v>0.93081544884885969</v>
      </c>
      <c r="J390" s="78">
        <f>IF($C390&lt;=Entradas!$E$56,"",E390-AVERAGE(E:E))</f>
        <v>0.6013691991440715</v>
      </c>
      <c r="K390" s="78">
        <f>IF($C390&lt;=Entradas!$E$56,"",J390^2)</f>
        <v>0.36164491367918195</v>
      </c>
      <c r="L390" s="78">
        <f>IF($C390&lt;=Entradas!$E$56,"",G390*J390)</f>
        <v>0.58019365099093845</v>
      </c>
      <c r="M390" s="37"/>
    </row>
    <row r="391" spans="2:13" x14ac:dyDescent="0.3">
      <c r="B391" s="36"/>
      <c r="C391" s="74">
        <v>386</v>
      </c>
      <c r="D391" s="104">
        <f>IF($C391&lt;=Entradas!$E$56,"",Observaciones!H391)</f>
        <v>3.5110279578053696</v>
      </c>
      <c r="E391" s="104">
        <f>IF($C391&lt;=Entradas!$E$56,"",Cálculos!L392)</f>
        <v>2.8380687363185397</v>
      </c>
      <c r="F391" s="78">
        <f>IF($C391&lt;=Entradas!$E$56,"",D391-E391)</f>
        <v>0.67295922148682985</v>
      </c>
      <c r="G391" s="78">
        <f>IF($C391&lt;=Entradas!$E$56,"",D391-AVERAGE(D:D))</f>
        <v>2.753526324642944</v>
      </c>
      <c r="H391" s="78">
        <f>IF($C391&lt;=Entradas!$E$56,"",F391^2)</f>
        <v>0.45287411378416009</v>
      </c>
      <c r="I391" s="78">
        <f>IF($C391&lt;=Entradas!$E$56,"",G391^2)</f>
        <v>7.5819072205016793</v>
      </c>
      <c r="J391" s="78">
        <f>IF($C391&lt;=Entradas!$E$56,"",E391-AVERAGE(E:E))</f>
        <v>2.0791857451682612</v>
      </c>
      <c r="K391" s="78">
        <f>IF($C391&lt;=Entradas!$E$56,"",J391^2)</f>
        <v>4.3230133629108973</v>
      </c>
      <c r="L391" s="78">
        <f>IF($C391&lt;=Entradas!$E$56,"",G391*J391)</f>
        <v>5.7250926831431626</v>
      </c>
      <c r="M391" s="37"/>
    </row>
    <row r="392" spans="2:13" x14ac:dyDescent="0.3">
      <c r="B392" s="36"/>
      <c r="C392" s="74">
        <v>387</v>
      </c>
      <c r="D392" s="104">
        <f>IF($C392&lt;=Entradas!$E$56,"",Observaciones!H392)</f>
        <v>0.91770027241836372</v>
      </c>
      <c r="E392" s="104">
        <f>IF($C392&lt;=Entradas!$E$56,"",Cálculos!L393)</f>
        <v>0.82436540609021858</v>
      </c>
      <c r="F392" s="78">
        <f>IF($C392&lt;=Entradas!$E$56,"",D392-E392)</f>
        <v>9.3334866328145139E-2</v>
      </c>
      <c r="G392" s="78">
        <f>IF($C392&lt;=Entradas!$E$56,"",D392-AVERAGE(D:D))</f>
        <v>0.16019863925593802</v>
      </c>
      <c r="H392" s="78">
        <f>IF($C392&lt;=Entradas!$E$56,"",F392^2)</f>
        <v>8.711397272492722E-3</v>
      </c>
      <c r="I392" s="78">
        <f>IF($C392&lt;=Entradas!$E$56,"",G392^2)</f>
        <v>2.5663604019454167E-2</v>
      </c>
      <c r="J392" s="78">
        <f>IF($C392&lt;=Entradas!$E$56,"",E392-AVERAGE(E:E))</f>
        <v>6.5482414939940004E-2</v>
      </c>
      <c r="K392" s="78">
        <f>IF($C392&lt;=Entradas!$E$56,"",J392^2)</f>
        <v>4.2879466663664776E-3</v>
      </c>
      <c r="L392" s="78">
        <f>IF($C392&lt;=Entradas!$E$56,"",G392*J392)</f>
        <v>1.0490193768571096E-2</v>
      </c>
      <c r="M392" s="37"/>
    </row>
    <row r="393" spans="2:13" x14ac:dyDescent="0.3">
      <c r="B393" s="36"/>
      <c r="C393" s="74">
        <v>388</v>
      </c>
      <c r="D393" s="104">
        <f>IF($C393&lt;=Entradas!$E$56,"",Observaciones!H393)</f>
        <v>1.250655409863207</v>
      </c>
      <c r="E393" s="104">
        <f>IF($C393&lt;=Entradas!$E$56,"",Cálculos!L394)</f>
        <v>1.0440234690060513</v>
      </c>
      <c r="F393" s="78">
        <f>IF($C393&lt;=Entradas!$E$56,"",D393-E393)</f>
        <v>0.20663194085715575</v>
      </c>
      <c r="G393" s="78">
        <f>IF($C393&lt;=Entradas!$E$56,"",D393-AVERAGE(D:D))</f>
        <v>0.49315377670078131</v>
      </c>
      <c r="H393" s="78">
        <f>IF($C393&lt;=Entradas!$E$56,"",F393^2)</f>
        <v>4.2696758982395111E-2</v>
      </c>
      <c r="I393" s="78">
        <f>IF($C393&lt;=Entradas!$E$56,"",G393^2)</f>
        <v>0.24320064747424408</v>
      </c>
      <c r="J393" s="78">
        <f>IF($C393&lt;=Entradas!$E$56,"",E393-AVERAGE(E:E))</f>
        <v>0.28514047785577268</v>
      </c>
      <c r="K393" s="78">
        <f>IF($C393&lt;=Entradas!$E$56,"",J393^2)</f>
        <v>8.1305092111818383E-2</v>
      </c>
      <c r="L393" s="78">
        <f>IF($C393&lt;=Entradas!$E$56,"",G393*J393)</f>
        <v>0.14061810354483981</v>
      </c>
      <c r="M393" s="37"/>
    </row>
    <row r="394" spans="2:13" x14ac:dyDescent="0.3">
      <c r="B394" s="36"/>
      <c r="C394" s="74">
        <v>389</v>
      </c>
      <c r="D394" s="104">
        <f>IF($C394&lt;=Entradas!$E$56,"",Observaciones!H394)</f>
        <v>0.93279263031670945</v>
      </c>
      <c r="E394" s="104">
        <f>IF($C394&lt;=Entradas!$E$56,"",Cálculos!L395)</f>
        <v>0.85186507753740226</v>
      </c>
      <c r="F394" s="78">
        <f>IF($C394&lt;=Entradas!$E$56,"",D394-E394)</f>
        <v>8.0927552779307188E-2</v>
      </c>
      <c r="G394" s="78">
        <f>IF($C394&lt;=Entradas!$E$56,"",D394-AVERAGE(D:D))</f>
        <v>0.17529099715428376</v>
      </c>
      <c r="H394" s="78">
        <f>IF($C394&lt;=Entradas!$E$56,"",F394^2)</f>
        <v>6.5492687988475502E-3</v>
      </c>
      <c r="I394" s="78">
        <f>IF($C394&lt;=Entradas!$E$56,"",G394^2)</f>
        <v>3.0726933683343116E-2</v>
      </c>
      <c r="J394" s="78">
        <f>IF($C394&lt;=Entradas!$E$56,"",E394-AVERAGE(E:E))</f>
        <v>9.2982086387123686E-2</v>
      </c>
      <c r="K394" s="78">
        <f>IF($C394&lt;=Entradas!$E$56,"",J394^2)</f>
        <v>8.6456683889025322E-3</v>
      </c>
      <c r="L394" s="78">
        <f>IF($C394&lt;=Entradas!$E$56,"",G394*J394)</f>
        <v>1.6298922640284666E-2</v>
      </c>
      <c r="M394" s="37"/>
    </row>
    <row r="395" spans="2:13" x14ac:dyDescent="0.3">
      <c r="B395" s="36"/>
      <c r="C395" s="74">
        <v>390</v>
      </c>
      <c r="D395" s="104">
        <f>IF($C395&lt;=Entradas!$E$56,"",Observaciones!H395)</f>
        <v>0.9217917843025234</v>
      </c>
      <c r="E395" s="104">
        <f>IF($C395&lt;=Entradas!$E$56,"",Cálculos!L396)</f>
        <v>0.84618063956745271</v>
      </c>
      <c r="F395" s="78">
        <f>IF($C395&lt;=Entradas!$E$56,"",D395-E395)</f>
        <v>7.561114473507069E-2</v>
      </c>
      <c r="G395" s="78">
        <f>IF($C395&lt;=Entradas!$E$56,"",D395-AVERAGE(D:D))</f>
        <v>0.16429015114009771</v>
      </c>
      <c r="H395" s="78">
        <f>IF($C395&lt;=Entradas!$E$56,"",F395^2)</f>
        <v>5.7170452081478085E-3</v>
      </c>
      <c r="I395" s="78">
        <f>IF($C395&lt;=Entradas!$E$56,"",G395^2)</f>
        <v>2.6991253761636146E-2</v>
      </c>
      <c r="J395" s="78">
        <f>IF($C395&lt;=Entradas!$E$56,"",E395-AVERAGE(E:E))</f>
        <v>8.7297648417174134E-2</v>
      </c>
      <c r="K395" s="78">
        <f>IF($C395&lt;=Entradas!$E$56,"",J395^2)</f>
        <v>7.6208794191685459E-3</v>
      </c>
      <c r="L395" s="78">
        <f>IF($C395&lt;=Entradas!$E$56,"",G395*J395)</f>
        <v>1.434214385263265E-2</v>
      </c>
      <c r="M395" s="37"/>
    </row>
    <row r="396" spans="2:13" x14ac:dyDescent="0.3">
      <c r="B396" s="36"/>
      <c r="C396" s="74">
        <v>391</v>
      </c>
      <c r="D396" s="104">
        <f>IF($C396&lt;=Entradas!$E$56,"",Observaciones!H396)</f>
        <v>0.88806554619431699</v>
      </c>
      <c r="E396" s="104">
        <f>IF($C396&lt;=Entradas!$E$56,"",Cálculos!L397)</f>
        <v>0.82173358953507236</v>
      </c>
      <c r="F396" s="78">
        <f>IF($C396&lt;=Entradas!$E$56,"",D396-E396)</f>
        <v>6.6331956659244629E-2</v>
      </c>
      <c r="G396" s="78">
        <f>IF($C396&lt;=Entradas!$E$56,"",D396-AVERAGE(D:D))</f>
        <v>0.1305639130318913</v>
      </c>
      <c r="H396" s="78">
        <f>IF($C396&lt;=Entradas!$E$56,"",F396^2)</f>
        <v>4.399928474243908E-3</v>
      </c>
      <c r="I396" s="78">
        <f>IF($C396&lt;=Entradas!$E$56,"",G396^2)</f>
        <v>1.7046935386199273E-2</v>
      </c>
      <c r="J396" s="78">
        <f>IF($C396&lt;=Entradas!$E$56,"",E396-AVERAGE(E:E))</f>
        <v>6.2850598384793788E-2</v>
      </c>
      <c r="K396" s="78">
        <f>IF($C396&lt;=Entradas!$E$56,"",J396^2)</f>
        <v>3.9501977173266433E-3</v>
      </c>
      <c r="L396" s="78">
        <f>IF($C396&lt;=Entradas!$E$56,"",G396*J396)</f>
        <v>8.2060200615145431E-3</v>
      </c>
      <c r="M396" s="37"/>
    </row>
    <row r="397" spans="2:13" x14ac:dyDescent="0.3">
      <c r="B397" s="36"/>
      <c r="C397" s="74">
        <v>392</v>
      </c>
      <c r="D397" s="104">
        <f>IF($C397&lt;=Entradas!$E$56,"",Observaciones!H397)</f>
        <v>0.85758039238684658</v>
      </c>
      <c r="E397" s="104">
        <f>IF($C397&lt;=Entradas!$E$56,"",Cálculos!L398)</f>
        <v>0.79814886214890812</v>
      </c>
      <c r="F397" s="78">
        <f>IF($C397&lt;=Entradas!$E$56,"",D397-E397)</f>
        <v>5.9431530237938457E-2</v>
      </c>
      <c r="G397" s="78">
        <f>IF($C397&lt;=Entradas!$E$56,"",D397-AVERAGE(D:D))</f>
        <v>0.10007875922442089</v>
      </c>
      <c r="H397" s="78">
        <f>IF($C397&lt;=Entradas!$E$56,"",F397^2)</f>
        <v>3.5321067864229933E-3</v>
      </c>
      <c r="I397" s="78">
        <f>IF($C397&lt;=Entradas!$E$56,"",G397^2)</f>
        <v>1.0015758047899609E-2</v>
      </c>
      <c r="J397" s="78">
        <f>IF($C397&lt;=Entradas!$E$56,"",E397-AVERAGE(E:E))</f>
        <v>3.9265870998629548E-2</v>
      </c>
      <c r="K397" s="78">
        <f>IF($C397&lt;=Entradas!$E$56,"",J397^2)</f>
        <v>1.541808625281017E-3</v>
      </c>
      <c r="L397" s="78">
        <f>IF($C397&lt;=Entradas!$E$56,"",G397*J397)</f>
        <v>3.9296796494090172E-3</v>
      </c>
      <c r="M397" s="37"/>
    </row>
    <row r="398" spans="2:13" x14ac:dyDescent="0.3">
      <c r="B398" s="36"/>
      <c r="C398" s="74">
        <v>393</v>
      </c>
      <c r="D398" s="104">
        <f>IF($C398&lt;=Entradas!$E$56,"",Observaciones!H398)</f>
        <v>0.82880784106439531</v>
      </c>
      <c r="E398" s="104">
        <f>IF($C398&lt;=Entradas!$E$56,"",Cálculos!L399)</f>
        <v>0.77468119723333562</v>
      </c>
      <c r="F398" s="78">
        <f>IF($C398&lt;=Entradas!$E$56,"",D398-E398)</f>
        <v>5.4126643831059695E-2</v>
      </c>
      <c r="G398" s="78">
        <f>IF($C398&lt;=Entradas!$E$56,"",D398-AVERAGE(D:D))</f>
        <v>7.130620790196962E-2</v>
      </c>
      <c r="H398" s="78">
        <f>IF($C398&lt;=Entradas!$E$56,"",F398^2)</f>
        <v>2.9296935724143925E-3</v>
      </c>
      <c r="I398" s="78">
        <f>IF($C398&lt;=Entradas!$E$56,"",G398^2)</f>
        <v>5.0845752853589145E-3</v>
      </c>
      <c r="J398" s="78">
        <f>IF($C398&lt;=Entradas!$E$56,"",E398-AVERAGE(E:E))</f>
        <v>1.5798206083057043E-2</v>
      </c>
      <c r="K398" s="78">
        <f>IF($C398&lt;=Entradas!$E$56,"",J398^2)</f>
        <v>2.4958331544274056E-4</v>
      </c>
      <c r="L398" s="78">
        <f>IF($C398&lt;=Entradas!$E$56,"",G398*J398)</f>
        <v>1.1265101674366267E-3</v>
      </c>
      <c r="M398" s="37"/>
    </row>
    <row r="399" spans="2:13" x14ac:dyDescent="0.3">
      <c r="B399" s="36"/>
      <c r="C399" s="74">
        <v>394</v>
      </c>
      <c r="D399" s="104">
        <f>IF($C399&lt;=Entradas!$E$56,"",Observaciones!H399)</f>
        <v>0.80129362316826303</v>
      </c>
      <c r="E399" s="104">
        <f>IF($C399&lt;=Entradas!$E$56,"",Cálculos!L400)</f>
        <v>0.75119246651714067</v>
      </c>
      <c r="F399" s="78">
        <f>IF($C399&lt;=Entradas!$E$56,"",D399-E399)</f>
        <v>5.0101156651122358E-2</v>
      </c>
      <c r="G399" s="78">
        <f>IF($C399&lt;=Entradas!$E$56,"",D399-AVERAGE(D:D))</f>
        <v>4.3791990005837333E-2</v>
      </c>
      <c r="H399" s="78">
        <f>IF($C399&lt;=Entradas!$E$56,"",F399^2)</f>
        <v>2.5101258977803021E-3</v>
      </c>
      <c r="I399" s="78">
        <f>IF($C399&lt;=Entradas!$E$56,"",G399^2)</f>
        <v>1.9177383886713568E-3</v>
      </c>
      <c r="J399" s="78">
        <f>IF($C399&lt;=Entradas!$E$56,"",E399-AVERAGE(E:E))</f>
        <v>-7.6905246331379074E-3</v>
      </c>
      <c r="K399" s="78">
        <f>IF($C399&lt;=Entradas!$E$56,"",J399^2)</f>
        <v>5.9144169132900944E-5</v>
      </c>
      <c r="L399" s="78">
        <f>IF($C399&lt;=Entradas!$E$56,"",G399*J399)</f>
        <v>-3.3678337787402109E-4</v>
      </c>
      <c r="M399" s="37"/>
    </row>
    <row r="400" spans="2:13" x14ac:dyDescent="0.3">
      <c r="B400" s="36"/>
      <c r="C400" s="74">
        <v>395</v>
      </c>
      <c r="D400" s="104">
        <f>IF($C400&lt;=Entradas!$E$56,"",Observaciones!H400)</f>
        <v>0.77556112430408697</v>
      </c>
      <c r="E400" s="104">
        <f>IF($C400&lt;=Entradas!$E$56,"",Cálculos!L401)</f>
        <v>0.72837110127217819</v>
      </c>
      <c r="F400" s="78">
        <f>IF($C400&lt;=Entradas!$E$56,"",D400-E400)</f>
        <v>4.7190023031908779E-2</v>
      </c>
      <c r="G400" s="78">
        <f>IF($C400&lt;=Entradas!$E$56,"",D400-AVERAGE(D:D))</f>
        <v>1.8059491141661277E-2</v>
      </c>
      <c r="H400" s="78">
        <f>IF($C400&lt;=Entradas!$E$56,"",F400^2)</f>
        <v>2.2268982737520811E-3</v>
      </c>
      <c r="I400" s="78">
        <f>IF($C400&lt;=Entradas!$E$56,"",G400^2)</f>
        <v>3.2614522029574211E-4</v>
      </c>
      <c r="J400" s="78">
        <f>IF($C400&lt;=Entradas!$E$56,"",E400-AVERAGE(E:E))</f>
        <v>-3.0511889878100384E-2</v>
      </c>
      <c r="K400" s="78">
        <f>IF($C400&lt;=Entradas!$E$56,"",J400^2)</f>
        <v>9.3097542393332465E-4</v>
      </c>
      <c r="L400" s="78">
        <f>IF($C400&lt;=Entradas!$E$56,"",G400*J400)</f>
        <v>-5.5102920496889827E-4</v>
      </c>
      <c r="M400" s="37"/>
    </row>
    <row r="401" spans="2:13" x14ac:dyDescent="0.3">
      <c r="B401" s="36"/>
      <c r="C401" s="74">
        <v>396</v>
      </c>
      <c r="D401" s="104">
        <f>IF($C401&lt;=Entradas!$E$56,"",Observaciones!H401)</f>
        <v>0.75070731440007654</v>
      </c>
      <c r="E401" s="104">
        <f>IF($C401&lt;=Entradas!$E$56,"",Cálculos!L402)</f>
        <v>0.70556738987755385</v>
      </c>
      <c r="F401" s="78">
        <f>IF($C401&lt;=Entradas!$E$56,"",D401-E401)</f>
        <v>4.513992452252269E-2</v>
      </c>
      <c r="G401" s="78">
        <f>IF($C401&lt;=Entradas!$E$56,"",D401-AVERAGE(D:D))</f>
        <v>-6.7943187623491497E-3</v>
      </c>
      <c r="H401" s="78">
        <f>IF($C401&lt;=Entradas!$E$56,"",F401^2)</f>
        <v>2.0376127858990453E-3</v>
      </c>
      <c r="I401" s="78">
        <f>IF($C401&lt;=Entradas!$E$56,"",G401^2)</f>
        <v>4.6162767444409681E-5</v>
      </c>
      <c r="J401" s="78">
        <f>IF($C401&lt;=Entradas!$E$56,"",E401-AVERAGE(E:E))</f>
        <v>-5.3315601272724722E-2</v>
      </c>
      <c r="K401" s="78">
        <f>IF($C401&lt;=Entradas!$E$56,"",J401^2)</f>
        <v>2.842553339072166E-3</v>
      </c>
      <c r="L401" s="78">
        <f>IF($C401&lt;=Entradas!$E$56,"",G401*J401)</f>
        <v>3.6224319005319979E-4</v>
      </c>
      <c r="M401" s="37"/>
    </row>
    <row r="402" spans="2:13" x14ac:dyDescent="0.3">
      <c r="B402" s="36"/>
      <c r="C402" s="74">
        <v>397</v>
      </c>
      <c r="D402" s="104">
        <f>IF($C402&lt;=Entradas!$E$56,"",Observaciones!H402)</f>
        <v>3.7908742771237036</v>
      </c>
      <c r="E402" s="104">
        <f>IF($C402&lt;=Entradas!$E$56,"",Cálculos!L403)</f>
        <v>3.0830962278175695</v>
      </c>
      <c r="F402" s="78">
        <f>IF($C402&lt;=Entradas!$E$56,"",D402-E402)</f>
        <v>0.70777804930613408</v>
      </c>
      <c r="G402" s="78">
        <f>IF($C402&lt;=Entradas!$E$56,"",D402-AVERAGE(D:D))</f>
        <v>3.033372643961278</v>
      </c>
      <c r="H402" s="78">
        <f>IF($C402&lt;=Entradas!$E$56,"",F402^2)</f>
        <v>0.50094976707959638</v>
      </c>
      <c r="I402" s="78">
        <f>IF($C402&lt;=Entradas!$E$56,"",G402^2)</f>
        <v>9.2013495971326336</v>
      </c>
      <c r="J402" s="78">
        <f>IF($C402&lt;=Entradas!$E$56,"",E402-AVERAGE(E:E))</f>
        <v>2.324213236667291</v>
      </c>
      <c r="K402" s="78">
        <f>IF($C402&lt;=Entradas!$E$56,"",J402^2)</f>
        <v>5.4019671694994447</v>
      </c>
      <c r="L402" s="78">
        <f>IF($C402&lt;=Entradas!$E$56,"",G402*J402)</f>
        <v>7.0502048508392603</v>
      </c>
      <c r="M402" s="37"/>
    </row>
    <row r="403" spans="2:13" x14ac:dyDescent="0.3">
      <c r="B403" s="36"/>
      <c r="C403" s="74">
        <v>398</v>
      </c>
      <c r="D403" s="104">
        <f>IF($C403&lt;=Entradas!$E$56,"",Observaciones!H403)</f>
        <v>0.91415722460781357</v>
      </c>
      <c r="E403" s="104">
        <f>IF($C403&lt;=Entradas!$E$56,"",Cálculos!L404)</f>
        <v>0.83726251105439897</v>
      </c>
      <c r="F403" s="78">
        <f>IF($C403&lt;=Entradas!$E$56,"",D403-E403)</f>
        <v>7.6894713553414595E-2</v>
      </c>
      <c r="G403" s="78">
        <f>IF($C403&lt;=Entradas!$E$56,"",D403-AVERAGE(D:D))</f>
        <v>0.15665559144538788</v>
      </c>
      <c r="H403" s="78">
        <f>IF($C403&lt;=Entradas!$E$56,"",F403^2)</f>
        <v>5.912796972461682E-3</v>
      </c>
      <c r="I403" s="78">
        <f>IF($C403&lt;=Entradas!$E$56,"",G403^2)</f>
        <v>2.4540974331104283E-2</v>
      </c>
      <c r="J403" s="78">
        <f>IF($C403&lt;=Entradas!$E$56,"",E403-AVERAGE(E:E))</f>
        <v>7.8379519904120398E-2</v>
      </c>
      <c r="K403" s="78">
        <f>IF($C403&lt;=Entradas!$E$56,"",J403^2)</f>
        <v>6.1433491404004059E-3</v>
      </c>
      <c r="L403" s="78">
        <f>IF($C403&lt;=Entradas!$E$56,"",G403*J403)</f>
        <v>1.2278590047785531E-2</v>
      </c>
      <c r="M403" s="37"/>
    </row>
    <row r="404" spans="2:13" x14ac:dyDescent="0.3">
      <c r="B404" s="36"/>
      <c r="C404" s="74">
        <v>399</v>
      </c>
      <c r="D404" s="104">
        <f>IF($C404&lt;=Entradas!$E$56,"",Observaciones!H404)</f>
        <v>1.0727623335827858</v>
      </c>
      <c r="E404" s="104">
        <f>IF($C404&lt;=Entradas!$E$56,"",Cálculos!L405)</f>
        <v>0.93093277003743435</v>
      </c>
      <c r="F404" s="78">
        <f>IF($C404&lt;=Entradas!$E$56,"",D404-E404)</f>
        <v>0.14182956354535148</v>
      </c>
      <c r="G404" s="78">
        <f>IF($C404&lt;=Entradas!$E$56,"",D404-AVERAGE(D:D))</f>
        <v>0.31526070042036014</v>
      </c>
      <c r="H404" s="78">
        <f>IF($C404&lt;=Entradas!$E$56,"",F404^2)</f>
        <v>2.0115625095464894E-2</v>
      </c>
      <c r="I404" s="78">
        <f>IF($C404&lt;=Entradas!$E$56,"",G404^2)</f>
        <v>9.9389309229536066E-2</v>
      </c>
      <c r="J404" s="78">
        <f>IF($C404&lt;=Entradas!$E$56,"",E404-AVERAGE(E:E))</f>
        <v>0.17204977888715578</v>
      </c>
      <c r="K404" s="78">
        <f>IF($C404&lt;=Entradas!$E$56,"",J404^2)</f>
        <v>2.9601126415119194E-2</v>
      </c>
      <c r="L404" s="78">
        <f>IF($C404&lt;=Entradas!$E$56,"",G404*J404)</f>
        <v>5.4240533799132823E-2</v>
      </c>
      <c r="M404" s="37"/>
    </row>
    <row r="405" spans="2:13" x14ac:dyDescent="0.3">
      <c r="B405" s="36"/>
      <c r="C405" s="74">
        <v>400</v>
      </c>
      <c r="D405" s="104">
        <f>IF($C405&lt;=Entradas!$E$56,"",Observaciones!H405)</f>
        <v>0.95091162197132961</v>
      </c>
      <c r="E405" s="104">
        <f>IF($C405&lt;=Entradas!$E$56,"",Cálculos!L406)</f>
        <v>0.87485839556752598</v>
      </c>
      <c r="F405" s="78">
        <f>IF($C405&lt;=Entradas!$E$56,"",D405-E405)</f>
        <v>7.6053226403803631E-2</v>
      </c>
      <c r="G405" s="78">
        <f>IF($C405&lt;=Entradas!$E$56,"",D405-AVERAGE(D:D))</f>
        <v>0.19340998880890392</v>
      </c>
      <c r="H405" s="78">
        <f>IF($C405&lt;=Entradas!$E$56,"",F405^2)</f>
        <v>5.7840932464282135E-3</v>
      </c>
      <c r="I405" s="78">
        <f>IF($C405&lt;=Entradas!$E$56,"",G405^2)</f>
        <v>3.7407423771060343E-2</v>
      </c>
      <c r="J405" s="78">
        <f>IF($C405&lt;=Entradas!$E$56,"",E405-AVERAGE(E:E))</f>
        <v>0.11597540441724741</v>
      </c>
      <c r="K405" s="78">
        <f>IF($C405&lt;=Entradas!$E$56,"",J405^2)</f>
        <v>1.3450294429744089E-2</v>
      </c>
      <c r="L405" s="78">
        <f>IF($C405&lt;=Entradas!$E$56,"",G405*J405)</f>
        <v>2.2430801670447927E-2</v>
      </c>
      <c r="M405" s="37"/>
    </row>
    <row r="406" spans="2:13" x14ac:dyDescent="0.3">
      <c r="B406" s="36"/>
      <c r="C406" s="74">
        <v>401</v>
      </c>
      <c r="D406" s="104">
        <f>IF($C406&lt;=Entradas!$E$56,"",Observaciones!H406)</f>
        <v>0.91884119847154233</v>
      </c>
      <c r="E406" s="104">
        <f>IF($C406&lt;=Entradas!$E$56,"",Cálculos!L407)</f>
        <v>0.85321475349584919</v>
      </c>
      <c r="F406" s="78">
        <f>IF($C406&lt;=Entradas!$E$56,"",D406-E406)</f>
        <v>6.5626444975693143E-2</v>
      </c>
      <c r="G406" s="78">
        <f>IF($C406&lt;=Entradas!$E$56,"",D406-AVERAGE(D:D))</f>
        <v>0.16133956530911664</v>
      </c>
      <c r="H406" s="78">
        <f>IF($C406&lt;=Entradas!$E$56,"",F406^2)</f>
        <v>4.3068302801476796E-3</v>
      </c>
      <c r="I406" s="78">
        <f>IF($C406&lt;=Entradas!$E$56,"",G406^2)</f>
        <v>2.6030455334134714E-2</v>
      </c>
      <c r="J406" s="78">
        <f>IF($C406&lt;=Entradas!$E$56,"",E406-AVERAGE(E:E))</f>
        <v>9.4331762345570613E-2</v>
      </c>
      <c r="K406" s="78">
        <f>IF($C406&lt;=Entradas!$E$56,"",J406^2)</f>
        <v>8.8984813872212132E-3</v>
      </c>
      <c r="L406" s="78">
        <f>IF($C406&lt;=Entradas!$E$56,"",G406*J406)</f>
        <v>1.5219445531677259E-2</v>
      </c>
      <c r="M406" s="37"/>
    </row>
    <row r="407" spans="2:13" x14ac:dyDescent="0.3">
      <c r="B407" s="36"/>
      <c r="C407" s="74">
        <v>402</v>
      </c>
      <c r="D407" s="104">
        <f>IF($C407&lt;=Entradas!$E$56,"",Observaciones!H407)</f>
        <v>1.0565585336100765</v>
      </c>
      <c r="E407" s="104">
        <f>IF($C407&lt;=Entradas!$E$56,"",Cálculos!L408)</f>
        <v>0.92904098691825976</v>
      </c>
      <c r="F407" s="78">
        <f>IF($C407&lt;=Entradas!$E$56,"",D407-E407)</f>
        <v>0.1275175466918167</v>
      </c>
      <c r="G407" s="78">
        <f>IF($C407&lt;=Entradas!$E$56,"",D407-AVERAGE(D:D))</f>
        <v>0.29905690044765076</v>
      </c>
      <c r="H407" s="78">
        <f>IF($C407&lt;=Entradas!$E$56,"",F407^2)</f>
        <v>1.6260724714299651E-2</v>
      </c>
      <c r="I407" s="78">
        <f>IF($C407&lt;=Entradas!$E$56,"",G407^2)</f>
        <v>8.9435029705356106E-2</v>
      </c>
      <c r="J407" s="78">
        <f>IF($C407&lt;=Entradas!$E$56,"",E407-AVERAGE(E:E))</f>
        <v>0.17015799576798118</v>
      </c>
      <c r="K407" s="78">
        <f>IF($C407&lt;=Entradas!$E$56,"",J407^2)</f>
        <v>2.8953743523776304E-2</v>
      </c>
      <c r="L407" s="78">
        <f>IF($C407&lt;=Entradas!$E$56,"",G407*J407)</f>
        <v>5.0886922800756927E-2</v>
      </c>
      <c r="M407" s="37"/>
    </row>
    <row r="408" spans="2:13" x14ac:dyDescent="0.3">
      <c r="B408" s="36"/>
      <c r="C408" s="74">
        <v>403</v>
      </c>
      <c r="D408" s="104">
        <f>IF($C408&lt;=Entradas!$E$56,"",Observaciones!H408)</f>
        <v>0.92305964345121227</v>
      </c>
      <c r="E408" s="104">
        <f>IF($C408&lt;=Entradas!$E$56,"",Cálculos!L409)</f>
        <v>0.86050469549594566</v>
      </c>
      <c r="F408" s="78">
        <f>IF($C408&lt;=Entradas!$E$56,"",D408-E408)</f>
        <v>6.2554947955266615E-2</v>
      </c>
      <c r="G408" s="78">
        <f>IF($C408&lt;=Entradas!$E$56,"",D408-AVERAGE(D:D))</f>
        <v>0.16555801028878658</v>
      </c>
      <c r="H408" s="78">
        <f>IF($C408&lt;=Entradas!$E$56,"",F408^2)</f>
        <v>3.9131215136861148E-3</v>
      </c>
      <c r="I408" s="78">
        <f>IF($C408&lt;=Entradas!$E$56,"",G408^2)</f>
        <v>2.7409454770781966E-2</v>
      </c>
      <c r="J408" s="78">
        <f>IF($C408&lt;=Entradas!$E$56,"",E408-AVERAGE(E:E))</f>
        <v>0.10162170434566709</v>
      </c>
      <c r="K408" s="78">
        <f>IF($C408&lt;=Entradas!$E$56,"",J408^2)</f>
        <v>1.0326970794118172E-2</v>
      </c>
      <c r="L408" s="78">
        <f>IF($C408&lt;=Entradas!$E$56,"",G408*J408)</f>
        <v>1.682428717362398E-2</v>
      </c>
      <c r="M408" s="37"/>
    </row>
    <row r="409" spans="2:13" x14ac:dyDescent="0.3">
      <c r="B409" s="36"/>
      <c r="C409" s="74">
        <v>404</v>
      </c>
      <c r="D409" s="104">
        <f>IF($C409&lt;=Entradas!$E$56,"",Observaciones!H409)</f>
        <v>0.89050455394244232</v>
      </c>
      <c r="E409" s="104">
        <f>IF($C409&lt;=Entradas!$E$56,"",Cálculos!L410)</f>
        <v>0.8362873262502909</v>
      </c>
      <c r="F409" s="78">
        <f>IF($C409&lt;=Entradas!$E$56,"",D409-E409)</f>
        <v>5.4217227692151426E-2</v>
      </c>
      <c r="G409" s="78">
        <f>IF($C409&lt;=Entradas!$E$56,"",D409-AVERAGE(D:D))</f>
        <v>0.13300292078001663</v>
      </c>
      <c r="H409" s="78">
        <f>IF($C409&lt;=Entradas!$E$56,"",F409^2)</f>
        <v>2.9395077786225914E-3</v>
      </c>
      <c r="I409" s="78">
        <f>IF($C409&lt;=Entradas!$E$56,"",G409^2)</f>
        <v>1.7689776936015381E-2</v>
      </c>
      <c r="J409" s="78">
        <f>IF($C409&lt;=Entradas!$E$56,"",E409-AVERAGE(E:E))</f>
        <v>7.7404335100012323E-2</v>
      </c>
      <c r="K409" s="78">
        <f>IF($C409&lt;=Entradas!$E$56,"",J409^2)</f>
        <v>5.9914310922749995E-3</v>
      </c>
      <c r="L409" s="78">
        <f>IF($C409&lt;=Entradas!$E$56,"",G409*J409)</f>
        <v>1.0295002649336799E-2</v>
      </c>
      <c r="M409" s="37"/>
    </row>
    <row r="410" spans="2:13" x14ac:dyDescent="0.3">
      <c r="B410" s="36"/>
      <c r="C410" s="74">
        <v>405</v>
      </c>
      <c r="D410" s="104">
        <f>IF($C410&lt;=Entradas!$E$56,"",Observaciones!H410)</f>
        <v>1.2803831439840603</v>
      </c>
      <c r="E410" s="104">
        <f>IF($C410&lt;=Entradas!$E$56,"",Cálculos!L411)</f>
        <v>1.0870963645011966</v>
      </c>
      <c r="F410" s="78">
        <f>IF($C410&lt;=Entradas!$E$56,"",D410-E410)</f>
        <v>0.19328677948286366</v>
      </c>
      <c r="G410" s="78">
        <f>IF($C410&lt;=Entradas!$E$56,"",D410-AVERAGE(D:D))</f>
        <v>0.52288151082163459</v>
      </c>
      <c r="H410" s="78">
        <f>IF($C410&lt;=Entradas!$E$56,"",F410^2)</f>
        <v>3.7359779122857165E-2</v>
      </c>
      <c r="I410" s="78">
        <f>IF($C410&lt;=Entradas!$E$56,"",G410^2)</f>
        <v>0.27340507435911515</v>
      </c>
      <c r="J410" s="78">
        <f>IF($C410&lt;=Entradas!$E$56,"",E410-AVERAGE(E:E))</f>
        <v>0.32821337335091805</v>
      </c>
      <c r="K410" s="78">
        <f>IF($C410&lt;=Entradas!$E$56,"",J410^2)</f>
        <v>0.10772401844638912</v>
      </c>
      <c r="L410" s="78">
        <f>IF($C410&lt;=Entradas!$E$56,"",G410*J410)</f>
        <v>0.17161670452959324</v>
      </c>
      <c r="M410" s="37"/>
    </row>
    <row r="411" spans="2:13" x14ac:dyDescent="0.3">
      <c r="B411" s="36"/>
      <c r="C411" s="74">
        <v>406</v>
      </c>
      <c r="D411" s="104">
        <f>IF($C411&lt;=Entradas!$E$56,"",Observaciones!H411)</f>
        <v>3.6513294694253116</v>
      </c>
      <c r="E411" s="104">
        <f>IF($C411&lt;=Entradas!$E$56,"",Cálculos!L412)</f>
        <v>3.0100643230172466</v>
      </c>
      <c r="F411" s="78">
        <f>IF($C411&lt;=Entradas!$E$56,"",D411-E411)</f>
        <v>0.64126514640806498</v>
      </c>
      <c r="G411" s="78">
        <f>IF($C411&lt;=Entradas!$E$56,"",D411-AVERAGE(D:D))</f>
        <v>2.893827836262886</v>
      </c>
      <c r="H411" s="78">
        <f>IF($C411&lt;=Entradas!$E$56,"",F411^2)</f>
        <v>0.41122098799775703</v>
      </c>
      <c r="I411" s="78">
        <f>IF($C411&lt;=Entradas!$E$56,"",G411^2)</f>
        <v>8.374239545929937</v>
      </c>
      <c r="J411" s="78">
        <f>IF($C411&lt;=Entradas!$E$56,"",E411-AVERAGE(E:E))</f>
        <v>2.251181331866968</v>
      </c>
      <c r="K411" s="78">
        <f>IF($C411&lt;=Entradas!$E$56,"",J411^2)</f>
        <v>5.0678173889463363</v>
      </c>
      <c r="L411" s="78">
        <f>IF($C411&lt;=Entradas!$E$56,"",G411*J411)</f>
        <v>6.5145312026319901</v>
      </c>
      <c r="M411" s="37"/>
    </row>
    <row r="412" spans="2:13" x14ac:dyDescent="0.3">
      <c r="B412" s="36"/>
      <c r="C412" s="74">
        <v>407</v>
      </c>
      <c r="D412" s="104">
        <f>IF($C412&lt;=Entradas!$E$56,"",Observaciones!H412)</f>
        <v>1.0121656773795482</v>
      </c>
      <c r="E412" s="104">
        <f>IF($C412&lt;=Entradas!$E$56,"",Cálculos!L413)</f>
        <v>0.96095645517113359</v>
      </c>
      <c r="F412" s="78">
        <f>IF($C412&lt;=Entradas!$E$56,"",D412-E412)</f>
        <v>5.1209222208414618E-2</v>
      </c>
      <c r="G412" s="78">
        <f>IF($C412&lt;=Entradas!$E$56,"",D412-AVERAGE(D:D))</f>
        <v>0.25466404421712252</v>
      </c>
      <c r="H412" s="78">
        <f>IF($C412&lt;=Entradas!$E$56,"",F412^2)</f>
        <v>2.622384439190785E-3</v>
      </c>
      <c r="I412" s="78">
        <f>IF($C412&lt;=Entradas!$E$56,"",G412^2)</f>
        <v>6.4853775417020532E-2</v>
      </c>
      <c r="J412" s="78">
        <f>IF($C412&lt;=Entradas!$E$56,"",E412-AVERAGE(E:E))</f>
        <v>0.20207346402085502</v>
      </c>
      <c r="K412" s="78">
        <f>IF($C412&lt;=Entradas!$E$56,"",J412^2)</f>
        <v>4.083368486138779E-2</v>
      </c>
      <c r="L412" s="78">
        <f>IF($C412&lt;=Entradas!$E$56,"",G412*J412)</f>
        <v>5.146084557651414E-2</v>
      </c>
      <c r="M412" s="37"/>
    </row>
    <row r="413" spans="2:13" x14ac:dyDescent="0.3">
      <c r="B413" s="36"/>
      <c r="C413" s="74">
        <v>408</v>
      </c>
      <c r="D413" s="104">
        <f>IF($C413&lt;=Entradas!$E$56,"",Observaciones!H413)</f>
        <v>1.0319616048037661</v>
      </c>
      <c r="E413" s="104">
        <f>IF($C413&lt;=Entradas!$E$56,"",Cálculos!L414)</f>
        <v>0.97682417754422757</v>
      </c>
      <c r="F413" s="78">
        <f>IF($C413&lt;=Entradas!$E$56,"",D413-E413)</f>
        <v>5.5137427259538518E-2</v>
      </c>
      <c r="G413" s="78">
        <f>IF($C413&lt;=Entradas!$E$56,"",D413-AVERAGE(D:D))</f>
        <v>0.27445997164134039</v>
      </c>
      <c r="H413" s="78">
        <f>IF($C413&lt;=Entradas!$E$56,"",F413^2)</f>
        <v>3.0401358848009012E-3</v>
      </c>
      <c r="I413" s="78">
        <f>IF($C413&lt;=Entradas!$E$56,"",G413^2)</f>
        <v>7.5328276033365379E-2</v>
      </c>
      <c r="J413" s="78">
        <f>IF($C413&lt;=Entradas!$E$56,"",E413-AVERAGE(E:E))</f>
        <v>0.21794118639394899</v>
      </c>
      <c r="K413" s="78">
        <f>IF($C413&lt;=Entradas!$E$56,"",J413^2)</f>
        <v>4.7498360726802018E-2</v>
      </c>
      <c r="L413" s="78">
        <f>IF($C413&lt;=Entradas!$E$56,"",G413*J413)</f>
        <v>5.9816131837163319E-2</v>
      </c>
      <c r="M413" s="37"/>
    </row>
    <row r="414" spans="2:13" x14ac:dyDescent="0.3">
      <c r="B414" s="36"/>
      <c r="C414" s="74">
        <v>409</v>
      </c>
      <c r="D414" s="104">
        <f>IF($C414&lt;=Entradas!$E$56,"",Observaciones!H414)</f>
        <v>1.331917472812618</v>
      </c>
      <c r="E414" s="104">
        <f>IF($C414&lt;=Entradas!$E$56,"",Cálculos!L415)</f>
        <v>1.1669339064263085</v>
      </c>
      <c r="F414" s="78">
        <f>IF($C414&lt;=Entradas!$E$56,"",D414-E414)</f>
        <v>0.16498356638630951</v>
      </c>
      <c r="G414" s="78">
        <f>IF($C414&lt;=Entradas!$E$56,"",D414-AVERAGE(D:D))</f>
        <v>0.57441583965019227</v>
      </c>
      <c r="H414" s="78">
        <f>IF($C414&lt;=Entradas!$E$56,"",F414^2)</f>
        <v>2.7219577177545796E-2</v>
      </c>
      <c r="I414" s="78">
        <f>IF($C414&lt;=Entradas!$E$56,"",G414^2)</f>
        <v>0.32995355684103539</v>
      </c>
      <c r="J414" s="78">
        <f>IF($C414&lt;=Entradas!$E$56,"",E414-AVERAGE(E:E))</f>
        <v>0.40805091527602988</v>
      </c>
      <c r="K414" s="78">
        <f>IF($C414&lt;=Entradas!$E$56,"",J414^2)</f>
        <v>0.16650554945760571</v>
      </c>
      <c r="L414" s="78">
        <f>IF($C414&lt;=Entradas!$E$56,"",G414*J414)</f>
        <v>0.23439090911831018</v>
      </c>
      <c r="M414" s="37"/>
    </row>
    <row r="415" spans="2:13" x14ac:dyDescent="0.3">
      <c r="B415" s="36"/>
      <c r="C415" s="74">
        <v>410</v>
      </c>
      <c r="D415" s="104">
        <f>IF($C415&lt;=Entradas!$E$56,"",Observaciones!H415)</f>
        <v>1.8156888855314173</v>
      </c>
      <c r="E415" s="104">
        <f>IF($C415&lt;=Entradas!$E$56,"",Cálculos!L416)</f>
        <v>1.5450208504090865</v>
      </c>
      <c r="F415" s="78">
        <f>IF($C415&lt;=Entradas!$E$56,"",D415-E415)</f>
        <v>0.27066803512233073</v>
      </c>
      <c r="G415" s="78">
        <f>IF($C415&lt;=Entradas!$E$56,"",D415-AVERAGE(D:D))</f>
        <v>1.0581872523689917</v>
      </c>
      <c r="H415" s="78">
        <f>IF($C415&lt;=Entradas!$E$56,"",F415^2)</f>
        <v>7.3261185236983259E-2</v>
      </c>
      <c r="I415" s="78">
        <f>IF($C415&lt;=Entradas!$E$56,"",G415^2)</f>
        <v>1.1197602610762361</v>
      </c>
      <c r="J415" s="78">
        <f>IF($C415&lt;=Entradas!$E$56,"",E415-AVERAGE(E:E))</f>
        <v>0.78613785925880797</v>
      </c>
      <c r="K415" s="78">
        <f>IF($C415&lt;=Entradas!$E$56,"",J415^2)</f>
        <v>0.61801273376002142</v>
      </c>
      <c r="L415" s="78">
        <f>IF($C415&lt;=Entradas!$E$56,"",G415*J415)</f>
        <v>0.83188106127231909</v>
      </c>
      <c r="M415" s="37"/>
    </row>
    <row r="416" spans="2:13" x14ac:dyDescent="0.3">
      <c r="B416" s="36"/>
      <c r="C416" s="74">
        <v>411</v>
      </c>
      <c r="D416" s="104">
        <f>IF($C416&lt;=Entradas!$E$56,"",Observaciones!H416)</f>
        <v>2.6519881878991938</v>
      </c>
      <c r="E416" s="104">
        <f>IF($C416&lt;=Entradas!$E$56,"",Cálculos!L417)</f>
        <v>2.2264365646383131</v>
      </c>
      <c r="F416" s="78">
        <f>IF($C416&lt;=Entradas!$E$56,"",D416-E416)</f>
        <v>0.4255516232608807</v>
      </c>
      <c r="G416" s="78">
        <f>IF($C416&lt;=Entradas!$E$56,"",D416-AVERAGE(D:D))</f>
        <v>1.8944865547367682</v>
      </c>
      <c r="H416" s="78">
        <f>IF($C416&lt;=Entradas!$E$56,"",F416^2)</f>
        <v>0.18109418405997055</v>
      </c>
      <c r="I416" s="78">
        <f>IF($C416&lt;=Entradas!$E$56,"",G416^2)</f>
        <v>3.5890793060783897</v>
      </c>
      <c r="J416" s="78">
        <f>IF($C416&lt;=Entradas!$E$56,"",E416-AVERAGE(E:E))</f>
        <v>1.4675535734880345</v>
      </c>
      <c r="K416" s="78">
        <f>IF($C416&lt;=Entradas!$E$56,"",J416^2)</f>
        <v>2.1537134910574998</v>
      </c>
      <c r="L416" s="78">
        <f>IF($C416&lt;=Entradas!$E$56,"",G416*J416)</f>
        <v>2.7802605133289791</v>
      </c>
      <c r="M416" s="37"/>
    </row>
    <row r="417" spans="2:13" x14ac:dyDescent="0.3">
      <c r="B417" s="36"/>
      <c r="C417" s="74">
        <v>412</v>
      </c>
      <c r="D417" s="104">
        <f>IF($C417&lt;=Entradas!$E$56,"",Observaciones!H417)</f>
        <v>1.1454662208913822</v>
      </c>
      <c r="E417" s="104">
        <f>IF($C417&lt;=Entradas!$E$56,"",Cálculos!L418)</f>
        <v>1.1070805414105898</v>
      </c>
      <c r="F417" s="78">
        <f>IF($C417&lt;=Entradas!$E$56,"",D417-E417)</f>
        <v>3.8385679480792412E-2</v>
      </c>
      <c r="G417" s="78">
        <f>IF($C417&lt;=Entradas!$E$56,"",D417-AVERAGE(D:D))</f>
        <v>0.38796458772895648</v>
      </c>
      <c r="H417" s="78">
        <f>IF($C417&lt;=Entradas!$E$56,"",F417^2)</f>
        <v>1.4734603892021276E-3</v>
      </c>
      <c r="I417" s="78">
        <f>IF($C417&lt;=Entradas!$E$56,"",G417^2)</f>
        <v>0.15051652133169915</v>
      </c>
      <c r="J417" s="78">
        <f>IF($C417&lt;=Entradas!$E$56,"",E417-AVERAGE(E:E))</f>
        <v>0.34819755026031118</v>
      </c>
      <c r="K417" s="78">
        <f>IF($C417&lt;=Entradas!$E$56,"",J417^2)</f>
        <v>0.12124153400728194</v>
      </c>
      <c r="L417" s="78">
        <f>IF($C417&lt;=Entradas!$E$56,"",G417*J417)</f>
        <v>0.13508831903497423</v>
      </c>
      <c r="M417" s="37"/>
    </row>
    <row r="418" spans="2:13" x14ac:dyDescent="0.3">
      <c r="B418" s="36"/>
      <c r="C418" s="74">
        <v>413</v>
      </c>
      <c r="D418" s="104">
        <f>IF($C418&lt;=Entradas!$E$56,"",Observaciones!H418)</f>
        <v>1.5700778627603911</v>
      </c>
      <c r="E418" s="104">
        <f>IF($C418&lt;=Entradas!$E$56,"",Cálculos!L419)</f>
        <v>1.3867251482585539</v>
      </c>
      <c r="F418" s="78">
        <f>IF($C418&lt;=Entradas!$E$56,"",D418-E418)</f>
        <v>0.18335271450183721</v>
      </c>
      <c r="G418" s="78">
        <f>IF($C418&lt;=Entradas!$E$56,"",D418-AVERAGE(D:D))</f>
        <v>0.81257622959796538</v>
      </c>
      <c r="H418" s="78">
        <f>IF($C418&lt;=Entradas!$E$56,"",F418^2)</f>
        <v>3.3618217915192226E-2</v>
      </c>
      <c r="I418" s="78">
        <f>IF($C418&lt;=Entradas!$E$56,"",G418^2)</f>
        <v>0.66028012890764531</v>
      </c>
      <c r="J418" s="78">
        <f>IF($C418&lt;=Entradas!$E$56,"",E418-AVERAGE(E:E))</f>
        <v>0.62784215710827529</v>
      </c>
      <c r="K418" s="78">
        <f>IF($C418&lt;=Entradas!$E$56,"",J418^2)</f>
        <v>0.39418577424237222</v>
      </c>
      <c r="L418" s="78">
        <f>IF($C418&lt;=Entradas!$E$56,"",G418*J418)</f>
        <v>0.51016961280569573</v>
      </c>
      <c r="M418" s="37"/>
    </row>
    <row r="419" spans="2:13" x14ac:dyDescent="0.3">
      <c r="B419" s="36"/>
      <c r="C419" s="74">
        <v>414</v>
      </c>
      <c r="D419" s="104">
        <f>IF($C419&lt;=Entradas!$E$56,"",Observaciones!H419)</f>
        <v>1.1644196254637111</v>
      </c>
      <c r="E419" s="104">
        <f>IF($C419&lt;=Entradas!$E$56,"",Cálculos!L420)</f>
        <v>1.1286232152137015</v>
      </c>
      <c r="F419" s="78">
        <f>IF($C419&lt;=Entradas!$E$56,"",D419-E419)</f>
        <v>3.579641025000968E-2</v>
      </c>
      <c r="G419" s="78">
        <f>IF($C419&lt;=Entradas!$E$56,"",D419-AVERAGE(D:D))</f>
        <v>0.40691799230128545</v>
      </c>
      <c r="H419" s="78">
        <f>IF($C419&lt;=Entradas!$E$56,"",F419^2)</f>
        <v>1.2813829867869982E-3</v>
      </c>
      <c r="I419" s="78">
        <f>IF($C419&lt;=Entradas!$E$56,"",G419^2)</f>
        <v>0.16558225245850899</v>
      </c>
      <c r="J419" s="78">
        <f>IF($C419&lt;=Entradas!$E$56,"",E419-AVERAGE(E:E))</f>
        <v>0.36974022406342288</v>
      </c>
      <c r="K419" s="78">
        <f>IF($C419&lt;=Entradas!$E$56,"",J419^2)</f>
        <v>0.13670783329047015</v>
      </c>
      <c r="L419" s="78">
        <f>IF($C419&lt;=Entradas!$E$56,"",G419*J419)</f>
        <v>0.15045394964891548</v>
      </c>
      <c r="M419" s="37"/>
    </row>
    <row r="420" spans="2:13" x14ac:dyDescent="0.3">
      <c r="B420" s="36"/>
      <c r="C420" s="74">
        <v>415</v>
      </c>
      <c r="D420" s="104">
        <f>IF($C420&lt;=Entradas!$E$56,"",Observaciones!H420)</f>
        <v>1.1312634546734848</v>
      </c>
      <c r="E420" s="104">
        <f>IF($C420&lt;=Entradas!$E$56,"",Cálculos!L421)</f>
        <v>1.1034370303529188</v>
      </c>
      <c r="F420" s="78">
        <f>IF($C420&lt;=Entradas!$E$56,"",D420-E420)</f>
        <v>2.7826424320565923E-2</v>
      </c>
      <c r="G420" s="78">
        <f>IF($C420&lt;=Entradas!$E$56,"",D420-AVERAGE(D:D))</f>
        <v>0.37376182151105908</v>
      </c>
      <c r="H420" s="78">
        <f>IF($C420&lt;=Entradas!$E$56,"",F420^2)</f>
        <v>7.7430989046818274E-4</v>
      </c>
      <c r="I420" s="78">
        <f>IF($C420&lt;=Entradas!$E$56,"",G420^2)</f>
        <v>0.13969789921926479</v>
      </c>
      <c r="J420" s="78">
        <f>IF($C420&lt;=Entradas!$E$56,"",E420-AVERAGE(E:E))</f>
        <v>0.34455403920264027</v>
      </c>
      <c r="K420" s="78">
        <f>IF($C420&lt;=Entradas!$E$56,"",J420^2)</f>
        <v>0.11871748593085457</v>
      </c>
      <c r="L420" s="78">
        <f>IF($C420&lt;=Entradas!$E$56,"",G420*J420)</f>
        <v>0.12878114530137169</v>
      </c>
      <c r="M420" s="37"/>
    </row>
    <row r="421" spans="2:13" x14ac:dyDescent="0.3">
      <c r="B421" s="36"/>
      <c r="C421" s="74">
        <v>416</v>
      </c>
      <c r="D421" s="104">
        <f>IF($C421&lt;=Entradas!$E$56,"",Observaciones!H421)</f>
        <v>1.0997825339752283</v>
      </c>
      <c r="E421" s="104">
        <f>IF($C421&lt;=Entradas!$E$56,"",Cálculos!L422)</f>
        <v>1.0781723975487063</v>
      </c>
      <c r="F421" s="78">
        <f>IF($C421&lt;=Entradas!$E$56,"",D421-E421)</f>
        <v>2.1610136426521986E-2</v>
      </c>
      <c r="G421" s="78">
        <f>IF($C421&lt;=Entradas!$E$56,"",D421-AVERAGE(D:D))</f>
        <v>0.3422809008128026</v>
      </c>
      <c r="H421" s="78">
        <f>IF($C421&lt;=Entradas!$E$56,"",F421^2)</f>
        <v>4.6699799637289242E-4</v>
      </c>
      <c r="I421" s="78">
        <f>IF($C421&lt;=Entradas!$E$56,"",G421^2)</f>
        <v>0.11715621506122362</v>
      </c>
      <c r="J421" s="78">
        <f>IF($C421&lt;=Entradas!$E$56,"",E421-AVERAGE(E:E))</f>
        <v>0.31928940639842773</v>
      </c>
      <c r="K421" s="78">
        <f>IF($C421&lt;=Entradas!$E$56,"",J421^2)</f>
        <v>0.10194572503826034</v>
      </c>
      <c r="L421" s="78">
        <f>IF($C421&lt;=Entradas!$E$56,"",G421*J421)</f>
        <v>0.10928666564203886</v>
      </c>
      <c r="M421" s="37"/>
    </row>
    <row r="422" spans="2:13" x14ac:dyDescent="0.3">
      <c r="B422" s="36"/>
      <c r="C422" s="74">
        <v>417</v>
      </c>
      <c r="D422" s="104">
        <f>IF($C422&lt;=Entradas!$E$56,"",Observaciones!H422)</f>
        <v>1.1993639205178626</v>
      </c>
      <c r="E422" s="104">
        <f>IF($C422&lt;=Entradas!$E$56,"",Cálculos!L423)</f>
        <v>1.1346589976852788</v>
      </c>
      <c r="F422" s="78">
        <f>IF($C422&lt;=Entradas!$E$56,"",D422-E422)</f>
        <v>6.4704922832583778E-2</v>
      </c>
      <c r="G422" s="78">
        <f>IF($C422&lt;=Entradas!$E$56,"",D422-AVERAGE(D:D))</f>
        <v>0.44186228735543687</v>
      </c>
      <c r="H422" s="78">
        <f>IF($C422&lt;=Entradas!$E$56,"",F422^2)</f>
        <v>4.1867270387706216E-3</v>
      </c>
      <c r="I422" s="78">
        <f>IF($C422&lt;=Entradas!$E$56,"",G422^2)</f>
        <v>0.19524228098697866</v>
      </c>
      <c r="J422" s="78">
        <f>IF($C422&lt;=Entradas!$E$56,"",E422-AVERAGE(E:E))</f>
        <v>0.37577600653500021</v>
      </c>
      <c r="K422" s="78">
        <f>IF($C422&lt;=Entradas!$E$56,"",J422^2)</f>
        <v>0.14120760708739252</v>
      </c>
      <c r="L422" s="78">
        <f>IF($C422&lt;=Entradas!$E$56,"",G422*J422)</f>
        <v>0.16604124578084678</v>
      </c>
      <c r="M422" s="37"/>
    </row>
    <row r="423" spans="2:13" x14ac:dyDescent="0.3">
      <c r="B423" s="36"/>
      <c r="C423" s="74">
        <v>418</v>
      </c>
      <c r="D423" s="104">
        <f>IF($C423&lt;=Entradas!$E$56,"",Observaciones!H423)</f>
        <v>1.667210074016525</v>
      </c>
      <c r="E423" s="104">
        <f>IF($C423&lt;=Entradas!$E$56,"",Cálculos!L424)</f>
        <v>1.465657259088049</v>
      </c>
      <c r="F423" s="78">
        <f>IF($C423&lt;=Entradas!$E$56,"",D423-E423)</f>
        <v>0.20155281492847599</v>
      </c>
      <c r="G423" s="78">
        <f>IF($C423&lt;=Entradas!$E$56,"",D423-AVERAGE(D:D))</f>
        <v>0.9097084408540993</v>
      </c>
      <c r="H423" s="78">
        <f>IF($C423&lt;=Entradas!$E$56,"",F423^2)</f>
        <v>4.0623537205592496E-2</v>
      </c>
      <c r="I423" s="78">
        <f>IF($C423&lt;=Entradas!$E$56,"",G423^2)</f>
        <v>0.82756944736119631</v>
      </c>
      <c r="J423" s="78">
        <f>IF($C423&lt;=Entradas!$E$56,"",E423-AVERAGE(E:E))</f>
        <v>0.70677426793777043</v>
      </c>
      <c r="K423" s="78">
        <f>IF($C423&lt;=Entradas!$E$56,"",J423^2)</f>
        <v>0.4995298658189713</v>
      </c>
      <c r="L423" s="78">
        <f>IF($C423&lt;=Entradas!$E$56,"",G423*J423)</f>
        <v>0.64295851732146658</v>
      </c>
      <c r="M423" s="37"/>
    </row>
    <row r="424" spans="2:13" x14ac:dyDescent="0.3">
      <c r="B424" s="36"/>
      <c r="C424" s="74">
        <v>419</v>
      </c>
      <c r="D424" s="104">
        <f>IF($C424&lt;=Entradas!$E$56,"",Observaciones!H424)</f>
        <v>3.6633457287263895</v>
      </c>
      <c r="E424" s="104">
        <f>IF($C424&lt;=Entradas!$E$56,"",Cálculos!L425)</f>
        <v>3.0880578802329559</v>
      </c>
      <c r="F424" s="78">
        <f>IF($C424&lt;=Entradas!$E$56,"",D424-E424)</f>
        <v>0.57528784849343362</v>
      </c>
      <c r="G424" s="78">
        <f>IF($C424&lt;=Entradas!$E$56,"",D424-AVERAGE(D:D))</f>
        <v>2.9058440955639639</v>
      </c>
      <c r="H424" s="78">
        <f>IF($C424&lt;=Entradas!$E$56,"",F424^2)</f>
        <v>0.33095610862420383</v>
      </c>
      <c r="I424" s="78">
        <f>IF($C424&lt;=Entradas!$E$56,"",G424^2)</f>
        <v>8.4439299077239518</v>
      </c>
      <c r="J424" s="78">
        <f>IF($C424&lt;=Entradas!$E$56,"",E424-AVERAGE(E:E))</f>
        <v>2.3291748890826773</v>
      </c>
      <c r="K424" s="78">
        <f>IF($C424&lt;=Entradas!$E$56,"",J424^2)</f>
        <v>5.4250556639333025</v>
      </c>
      <c r="L424" s="78">
        <f>IF($C424&lt;=Entradas!$E$56,"",G424*J424)</f>
        <v>6.7682190989767488</v>
      </c>
      <c r="M424" s="37"/>
    </row>
    <row r="425" spans="2:13" x14ac:dyDescent="0.3">
      <c r="B425" s="36"/>
      <c r="C425" s="74">
        <v>420</v>
      </c>
      <c r="D425" s="104">
        <f>IF($C425&lt;=Entradas!$E$56,"",Observaciones!H425)</f>
        <v>1.280548761130756</v>
      </c>
      <c r="E425" s="104">
        <f>IF($C425&lt;=Entradas!$E$56,"",Cálculos!L426)</f>
        <v>1.2484378315210178</v>
      </c>
      <c r="F425" s="78">
        <f>IF($C425&lt;=Entradas!$E$56,"",D425-E425)</f>
        <v>3.2110929609738159E-2</v>
      </c>
      <c r="G425" s="78">
        <f>IF($C425&lt;=Entradas!$E$56,"",D425-AVERAGE(D:D))</f>
        <v>0.52304712796833031</v>
      </c>
      <c r="H425" s="78">
        <f>IF($C425&lt;=Entradas!$E$56,"",F425^2)</f>
        <v>1.0311118004015588E-3</v>
      </c>
      <c r="I425" s="78">
        <f>IF($C425&lt;=Entradas!$E$56,"",G425^2)</f>
        <v>0.27357829807591888</v>
      </c>
      <c r="J425" s="78">
        <f>IF($C425&lt;=Entradas!$E$56,"",E425-AVERAGE(E:E))</f>
        <v>0.48955484037073926</v>
      </c>
      <c r="K425" s="78">
        <f>IF($C425&lt;=Entradas!$E$56,"",J425^2)</f>
        <v>0.23966394173041999</v>
      </c>
      <c r="L425" s="78">
        <f>IF($C425&lt;=Entradas!$E$56,"",G425*J425)</f>
        <v>0.25606025323890957</v>
      </c>
      <c r="M425" s="37"/>
    </row>
    <row r="426" spans="2:13" x14ac:dyDescent="0.3">
      <c r="B426" s="36"/>
      <c r="C426" s="74">
        <v>421</v>
      </c>
      <c r="D426" s="104">
        <f>IF($C426&lt;=Entradas!$E$56,"",Observaciones!H426)</f>
        <v>1.4818960243703039</v>
      </c>
      <c r="E426" s="104">
        <f>IF($C426&lt;=Entradas!$E$56,"",Cálculos!L427)</f>
        <v>1.3701135817758532</v>
      </c>
      <c r="F426" s="78">
        <f>IF($C426&lt;=Entradas!$E$56,"",D426-E426)</f>
        <v>0.11178244259445069</v>
      </c>
      <c r="G426" s="78">
        <f>IF($C426&lt;=Entradas!$E$56,"",D426-AVERAGE(D:D))</f>
        <v>0.72439439120787819</v>
      </c>
      <c r="H426" s="78">
        <f>IF($C426&lt;=Entradas!$E$56,"",F426^2)</f>
        <v>1.2495314472381664E-2</v>
      </c>
      <c r="I426" s="78">
        <f>IF($C426&lt;=Entradas!$E$56,"",G426^2)</f>
        <v>0.52474723401343248</v>
      </c>
      <c r="J426" s="78">
        <f>IF($C426&lt;=Entradas!$E$56,"",E426-AVERAGE(E:E))</f>
        <v>0.61123059062557461</v>
      </c>
      <c r="K426" s="78">
        <f>IF($C426&lt;=Entradas!$E$56,"",J426^2)</f>
        <v>0.37360283491648877</v>
      </c>
      <c r="L426" s="78">
        <f>IF($C426&lt;=Entradas!$E$56,"",G426*J426)</f>
        <v>0.44277201158384494</v>
      </c>
      <c r="M426" s="37"/>
    </row>
    <row r="427" spans="2:13" x14ac:dyDescent="0.3">
      <c r="B427" s="36"/>
      <c r="C427" s="74">
        <v>422</v>
      </c>
      <c r="D427" s="104">
        <f>IF($C427&lt;=Entradas!$E$56,"",Observaciones!H427)</f>
        <v>1.4002028262459321</v>
      </c>
      <c r="E427" s="104">
        <f>IF($C427&lt;=Entradas!$E$56,"",Cálculos!L428)</f>
        <v>1.3262441480113445</v>
      </c>
      <c r="F427" s="78">
        <f>IF($C427&lt;=Entradas!$E$56,"",D427-E427)</f>
        <v>7.3958678234587572E-2</v>
      </c>
      <c r="G427" s="78">
        <f>IF($C427&lt;=Entradas!$E$56,"",D427-AVERAGE(D:D))</f>
        <v>0.64270119308350637</v>
      </c>
      <c r="H427" s="78">
        <f>IF($C427&lt;=Entradas!$E$56,"",F427^2)</f>
        <v>5.4698860862072577E-3</v>
      </c>
      <c r="I427" s="78">
        <f>IF($C427&lt;=Entradas!$E$56,"",G427^2)</f>
        <v>0.41306482359096253</v>
      </c>
      <c r="J427" s="78">
        <f>IF($C427&lt;=Entradas!$E$56,"",E427-AVERAGE(E:E))</f>
        <v>0.56736115686106592</v>
      </c>
      <c r="K427" s="78">
        <f>IF($C427&lt;=Entradas!$E$56,"",J427^2)</f>
        <v>0.32189868231472707</v>
      </c>
      <c r="L427" s="78">
        <f>IF($C427&lt;=Entradas!$E$56,"",G427*J427)</f>
        <v>0.36464369242384548</v>
      </c>
      <c r="M427" s="37"/>
    </row>
    <row r="428" spans="2:13" x14ac:dyDescent="0.3">
      <c r="B428" s="36"/>
      <c r="C428" s="74">
        <v>423</v>
      </c>
      <c r="D428" s="104">
        <f>IF($C428&lt;=Entradas!$E$56,"",Observaciones!H428)</f>
        <v>1.2966711495206757</v>
      </c>
      <c r="E428" s="104">
        <f>IF($C428&lt;=Entradas!$E$56,"",Cálculos!L429)</f>
        <v>1.2764712797499578</v>
      </c>
      <c r="F428" s="78">
        <f>IF($C428&lt;=Entradas!$E$56,"",D428-E428)</f>
        <v>2.0199869770717971E-2</v>
      </c>
      <c r="G428" s="78">
        <f>IF($C428&lt;=Entradas!$E$56,"",D428-AVERAGE(D:D))</f>
        <v>0.53916951635825006</v>
      </c>
      <c r="H428" s="78">
        <f>IF($C428&lt;=Entradas!$E$56,"",F428^2)</f>
        <v>4.0803473875396571E-4</v>
      </c>
      <c r="I428" s="78">
        <f>IF($C428&lt;=Entradas!$E$56,"",G428^2)</f>
        <v>0.29070376736998926</v>
      </c>
      <c r="J428" s="78">
        <f>IF($C428&lt;=Entradas!$E$56,"",E428-AVERAGE(E:E))</f>
        <v>0.5175882885996792</v>
      </c>
      <c r="K428" s="78">
        <f>IF($C428&lt;=Entradas!$E$56,"",J428^2)</f>
        <v>0.26789763649554482</v>
      </c>
      <c r="L428" s="78">
        <f>IF($C428&lt;=Entradas!$E$56,"",G428*J428)</f>
        <v>0.27906782723698337</v>
      </c>
      <c r="M428" s="37"/>
    </row>
    <row r="429" spans="2:13" x14ac:dyDescent="0.3">
      <c r="B429" s="36"/>
      <c r="C429" s="74">
        <v>424</v>
      </c>
      <c r="D429" s="104">
        <f>IF($C429&lt;=Entradas!$E$56,"",Observaciones!H429)</f>
        <v>1.2600258687741439</v>
      </c>
      <c r="E429" s="104">
        <f>IF($C429&lt;=Entradas!$E$56,"",Cálculos!L430)</f>
        <v>1.2488220194870927</v>
      </c>
      <c r="F429" s="78">
        <f>IF($C429&lt;=Entradas!$E$56,"",D429-E429)</f>
        <v>1.1203849287051204E-2</v>
      </c>
      <c r="G429" s="78">
        <f>IF($C429&lt;=Entradas!$E$56,"",D429-AVERAGE(D:D))</f>
        <v>0.50252423561171822</v>
      </c>
      <c r="H429" s="78">
        <f>IF($C429&lt;=Entradas!$E$56,"",F429^2)</f>
        <v>1.2552623884695777E-4</v>
      </c>
      <c r="I429" s="78">
        <f>IF($C429&lt;=Entradas!$E$56,"",G429^2)</f>
        <v>0.25253060737714167</v>
      </c>
      <c r="J429" s="78">
        <f>IF($C429&lt;=Entradas!$E$56,"",E429-AVERAGE(E:E))</f>
        <v>0.48993902833681413</v>
      </c>
      <c r="K429" s="78">
        <f>IF($C429&lt;=Entradas!$E$56,"",J429^2)</f>
        <v>0.24004025148762156</v>
      </c>
      <c r="L429" s="78">
        <f>IF($C429&lt;=Entradas!$E$56,"",G429*J429)</f>
        <v>0.24620623571130548</v>
      </c>
      <c r="M429" s="37"/>
    </row>
    <row r="430" spans="2:13" x14ac:dyDescent="0.3">
      <c r="B430" s="36"/>
      <c r="C430" s="74">
        <v>425</v>
      </c>
      <c r="D430" s="104">
        <f>IF($C430&lt;=Entradas!$E$56,"",Observaciones!H430)</f>
        <v>1.3145196839269824</v>
      </c>
      <c r="E430" s="104">
        <f>IF($C430&lt;=Entradas!$E$56,"",Cálculos!L431)</f>
        <v>1.2778221108552656</v>
      </c>
      <c r="F430" s="78">
        <f>IF($C430&lt;=Entradas!$E$56,"",D430-E430)</f>
        <v>3.6697573071716727E-2</v>
      </c>
      <c r="G430" s="78">
        <f>IF($C430&lt;=Entradas!$E$56,"",D430-AVERAGE(D:D))</f>
        <v>0.55701805076455668</v>
      </c>
      <c r="H430" s="78">
        <f>IF($C430&lt;=Entradas!$E$56,"",F430^2)</f>
        <v>1.3467118693539888E-3</v>
      </c>
      <c r="I430" s="78">
        <f>IF($C430&lt;=Entradas!$E$56,"",G430^2)</f>
        <v>0.31026910887754622</v>
      </c>
      <c r="J430" s="78">
        <f>IF($C430&lt;=Entradas!$E$56,"",E430-AVERAGE(E:E))</f>
        <v>0.51893911970498707</v>
      </c>
      <c r="K430" s="78">
        <f>IF($C430&lt;=Entradas!$E$56,"",J430^2)</f>
        <v>0.26929780996018693</v>
      </c>
      <c r="L430" s="78">
        <f>IF($C430&lt;=Entradas!$E$56,"",G430*J430)</f>
        <v>0.28905845692354687</v>
      </c>
      <c r="M430" s="37"/>
    </row>
    <row r="431" spans="2:13" x14ac:dyDescent="0.3">
      <c r="B431" s="36"/>
      <c r="C431" s="74">
        <v>426</v>
      </c>
      <c r="D431" s="104">
        <f>IF($C431&lt;=Entradas!$E$56,"",Observaciones!H431)</f>
        <v>1.2987216944106807</v>
      </c>
      <c r="E431" s="104">
        <f>IF($C431&lt;=Entradas!$E$56,"",Cálculos!L432)</f>
        <v>1.2740559076605709</v>
      </c>
      <c r="F431" s="78">
        <f>IF($C431&lt;=Entradas!$E$56,"",D431-E431)</f>
        <v>2.4665786750109886E-2</v>
      </c>
      <c r="G431" s="78">
        <f>IF($C431&lt;=Entradas!$E$56,"",D431-AVERAGE(D:D))</f>
        <v>0.54122006124825506</v>
      </c>
      <c r="H431" s="78">
        <f>IF($C431&lt;=Entradas!$E$56,"",F431^2)</f>
        <v>6.084010360018964E-4</v>
      </c>
      <c r="I431" s="78">
        <f>IF($C431&lt;=Entradas!$E$56,"",G431^2)</f>
        <v>0.29291915469756497</v>
      </c>
      <c r="J431" s="78">
        <f>IF($C431&lt;=Entradas!$E$56,"",E431-AVERAGE(E:E))</f>
        <v>0.51517291651029229</v>
      </c>
      <c r="K431" s="78">
        <f>IF($C431&lt;=Entradas!$E$56,"",J431^2)</f>
        <v>0.26540313390572057</v>
      </c>
      <c r="L431" s="78">
        <f>IF($C431&lt;=Entradas!$E$56,"",G431*J431)</f>
        <v>0.27882191742714257</v>
      </c>
      <c r="M431" s="37"/>
    </row>
    <row r="432" spans="2:13" x14ac:dyDescent="0.3">
      <c r="B432" s="36"/>
      <c r="C432" s="74">
        <v>427</v>
      </c>
      <c r="D432" s="104">
        <f>IF($C432&lt;=Entradas!$E$56,"",Observaciones!H432)</f>
        <v>1.3426541602135749</v>
      </c>
      <c r="E432" s="104">
        <f>IF($C432&lt;=Entradas!$E$56,"",Cálculos!L433)</f>
        <v>1.2959599513718074</v>
      </c>
      <c r="F432" s="78">
        <f>IF($C432&lt;=Entradas!$E$56,"",D432-E432)</f>
        <v>4.6694208841767448E-2</v>
      </c>
      <c r="G432" s="78">
        <f>IF($C432&lt;=Entradas!$E$56,"",D432-AVERAGE(D:D))</f>
        <v>0.58515252705114917</v>
      </c>
      <c r="H432" s="78">
        <f>IF($C432&lt;=Entradas!$E$56,"",F432^2)</f>
        <v>2.1803491393585935E-3</v>
      </c>
      <c r="I432" s="78">
        <f>IF($C432&lt;=Entradas!$E$56,"",G432^2)</f>
        <v>0.34240347991434589</v>
      </c>
      <c r="J432" s="78">
        <f>IF($C432&lt;=Entradas!$E$56,"",E432-AVERAGE(E:E))</f>
        <v>0.53707696022152884</v>
      </c>
      <c r="K432" s="78">
        <f>IF($C432&lt;=Entradas!$E$56,"",J432^2)</f>
        <v>0.28845166120079768</v>
      </c>
      <c r="L432" s="78">
        <f>IF($C432&lt;=Entradas!$E$56,"",G432*J432)</f>
        <v>0.31427194049457713</v>
      </c>
      <c r="M432" s="37"/>
    </row>
    <row r="433" spans="2:13" x14ac:dyDescent="0.3">
      <c r="B433" s="36"/>
      <c r="C433" s="74">
        <v>428</v>
      </c>
      <c r="D433" s="104">
        <f>IF($C433&lt;=Entradas!$E$56,"",Observaciones!H433)</f>
        <v>3.8967337086269653</v>
      </c>
      <c r="E433" s="104">
        <f>IF($C433&lt;=Entradas!$E$56,"",Cálculos!L434)</f>
        <v>3.3174437781410484</v>
      </c>
      <c r="F433" s="78">
        <f>IF($C433&lt;=Entradas!$E$56,"",D433-E433)</f>
        <v>0.57928993048591693</v>
      </c>
      <c r="G433" s="78">
        <f>IF($C433&lt;=Entradas!$E$56,"",D433-AVERAGE(D:D))</f>
        <v>3.1392320754645398</v>
      </c>
      <c r="H433" s="78">
        <f>IF($C433&lt;=Entradas!$E$56,"",F433^2)</f>
        <v>0.33557682356237845</v>
      </c>
      <c r="I433" s="78">
        <f>IF($C433&lt;=Entradas!$E$56,"",G433^2)</f>
        <v>9.8547780236254017</v>
      </c>
      <c r="J433" s="78">
        <f>IF($C433&lt;=Entradas!$E$56,"",E433-AVERAGE(E:E))</f>
        <v>2.5585607869907698</v>
      </c>
      <c r="K433" s="78">
        <f>IF($C433&lt;=Entradas!$E$56,"",J433^2)</f>
        <v>6.5462333007268274</v>
      </c>
      <c r="L433" s="78">
        <f>IF($C433&lt;=Entradas!$E$56,"",G433*J433)</f>
        <v>8.0319160895472201</v>
      </c>
      <c r="M433" s="37"/>
    </row>
    <row r="434" spans="2:13" x14ac:dyDescent="0.3">
      <c r="B434" s="36"/>
      <c r="C434" s="74">
        <v>429</v>
      </c>
      <c r="D434" s="104">
        <f>IF($C434&lt;=Entradas!$E$56,"",Observaciones!H434)</f>
        <v>1.3732289920047229</v>
      </c>
      <c r="E434" s="104">
        <f>IF($C434&lt;=Entradas!$E$56,"",Cálculos!L435)</f>
        <v>1.3629636830816585</v>
      </c>
      <c r="F434" s="78">
        <f>IF($C434&lt;=Entradas!$E$56,"",D434-E434)</f>
        <v>1.0265308923064431E-2</v>
      </c>
      <c r="G434" s="78">
        <f>IF($C434&lt;=Entradas!$E$56,"",D434-AVERAGE(D:D))</f>
        <v>0.61572735884229723</v>
      </c>
      <c r="H434" s="78">
        <f>IF($C434&lt;=Entradas!$E$56,"",F434^2)</f>
        <v>1.0537656728594623E-4</v>
      </c>
      <c r="I434" s="78">
        <f>IF($C434&lt;=Entradas!$E$56,"",G434^2)</f>
        <v>0.37912018042691109</v>
      </c>
      <c r="J434" s="78">
        <f>IF($C434&lt;=Entradas!$E$56,"",E434-AVERAGE(E:E))</f>
        <v>0.60408069193137992</v>
      </c>
      <c r="K434" s="78">
        <f>IF($C434&lt;=Entradas!$E$56,"",J434^2)</f>
        <v>0.36491348236429472</v>
      </c>
      <c r="L434" s="78">
        <f>IF($C434&lt;=Entradas!$E$56,"",G434*J434)</f>
        <v>0.37194900897053595</v>
      </c>
      <c r="M434" s="37"/>
    </row>
    <row r="435" spans="2:13" x14ac:dyDescent="0.3">
      <c r="B435" s="36"/>
      <c r="C435" s="74">
        <v>430</v>
      </c>
      <c r="D435" s="104">
        <f>IF($C435&lt;=Entradas!$E$56,"",Observaciones!H435)</f>
        <v>1.3366716295307792</v>
      </c>
      <c r="E435" s="104">
        <f>IF($C435&lt;=Entradas!$E$56,"",Cálculos!L436)</f>
        <v>1.335650998922099</v>
      </c>
      <c r="F435" s="78">
        <f>IF($C435&lt;=Entradas!$E$56,"",D435-E435)</f>
        <v>1.0206306086801842E-3</v>
      </c>
      <c r="G435" s="78">
        <f>IF($C435&lt;=Entradas!$E$56,"",D435-AVERAGE(D:D))</f>
        <v>0.57916999636835353</v>
      </c>
      <c r="H435" s="78">
        <f>IF($C435&lt;=Entradas!$E$56,"",F435^2)</f>
        <v>1.0416868393748832E-6</v>
      </c>
      <c r="I435" s="78">
        <f>IF($C435&lt;=Entradas!$E$56,"",G435^2)</f>
        <v>0.33543788469331864</v>
      </c>
      <c r="J435" s="78">
        <f>IF($C435&lt;=Entradas!$E$56,"",E435-AVERAGE(E:E))</f>
        <v>0.57676800777182047</v>
      </c>
      <c r="K435" s="78">
        <f>IF($C435&lt;=Entradas!$E$56,"",J435^2)</f>
        <v>0.33266133478907478</v>
      </c>
      <c r="L435" s="78">
        <f>IF($C435&lt;=Entradas!$E$56,"",G435*J435)</f>
        <v>0.33404672496658777</v>
      </c>
      <c r="M435" s="37"/>
    </row>
    <row r="436" spans="2:13" x14ac:dyDescent="0.3">
      <c r="B436" s="36"/>
      <c r="C436" s="74">
        <v>431</v>
      </c>
      <c r="D436" s="104">
        <f>IF($C436&lt;=Entradas!$E$56,"",Observaciones!H436)</f>
        <v>1.3128689858356475</v>
      </c>
      <c r="E436" s="104">
        <f>IF($C436&lt;=Entradas!$E$56,"",Cálculos!L437)</f>
        <v>1.3168304737492866</v>
      </c>
      <c r="F436" s="78">
        <f>IF($C436&lt;=Entradas!$E$56,"",D436-E436)</f>
        <v>-3.9614879136391501E-3</v>
      </c>
      <c r="G436" s="78">
        <f>IF($C436&lt;=Entradas!$E$56,"",D436-AVERAGE(D:D))</f>
        <v>0.55536735267322179</v>
      </c>
      <c r="H436" s="78">
        <f>IF($C436&lt;=Entradas!$E$56,"",F436^2)</f>
        <v>1.5693386489909067E-5</v>
      </c>
      <c r="I436" s="78">
        <f>IF($C436&lt;=Entradas!$E$56,"",G436^2)</f>
        <v>0.30843289641526273</v>
      </c>
      <c r="J436" s="78">
        <f>IF($C436&lt;=Entradas!$E$56,"",E436-AVERAGE(E:E))</f>
        <v>0.55794748259900806</v>
      </c>
      <c r="K436" s="78">
        <f>IF($C436&lt;=Entradas!$E$56,"",J436^2)</f>
        <v>0.31130539333857038</v>
      </c>
      <c r="L436" s="78">
        <f>IF($C436&lt;=Entradas!$E$56,"",G436*J436)</f>
        <v>0.30986581634169957</v>
      </c>
      <c r="M436" s="37"/>
    </row>
    <row r="437" spans="2:13" x14ac:dyDescent="0.3">
      <c r="B437" s="36"/>
      <c r="C437" s="74">
        <v>432</v>
      </c>
      <c r="D437" s="104">
        <f>IF($C437&lt;=Entradas!$E$56,"",Observaciones!H437)</f>
        <v>1.2802958736979464</v>
      </c>
      <c r="E437" s="104">
        <f>IF($C437&lt;=Entradas!$E$56,"",Cálculos!L438)</f>
        <v>1.2901269502686719</v>
      </c>
      <c r="F437" s="78">
        <f>IF($C437&lt;=Entradas!$E$56,"",D437-E437)</f>
        <v>-9.831076570725461E-3</v>
      </c>
      <c r="G437" s="78">
        <f>IF($C437&lt;=Entradas!$E$56,"",D437-AVERAGE(D:D))</f>
        <v>0.5227942405355207</v>
      </c>
      <c r="H437" s="78">
        <f>IF($C437&lt;=Entradas!$E$56,"",F437^2)</f>
        <v>9.6650066539467097E-5</v>
      </c>
      <c r="I437" s="78">
        <f>IF($C437&lt;=Entradas!$E$56,"",G437^2)</f>
        <v>0.2733138179371119</v>
      </c>
      <c r="J437" s="78">
        <f>IF($C437&lt;=Entradas!$E$56,"",E437-AVERAGE(E:E))</f>
        <v>0.53124395911839328</v>
      </c>
      <c r="K437" s="78">
        <f>IF($C437&lt;=Entradas!$E$56,"",J437^2)</f>
        <v>0.28222014409978513</v>
      </c>
      <c r="L437" s="78">
        <f>IF($C437&lt;=Entradas!$E$56,"",G437*J437)</f>
        <v>0.27773128214638365</v>
      </c>
      <c r="M437" s="37"/>
    </row>
    <row r="438" spans="2:13" x14ac:dyDescent="0.3">
      <c r="B438" s="36"/>
      <c r="C438" s="74">
        <v>433</v>
      </c>
      <c r="D438" s="104">
        <f>IF($C438&lt;=Entradas!$E$56,"",Observaciones!H438)</f>
        <v>1.2498130312072988</v>
      </c>
      <c r="E438" s="104">
        <f>IF($C438&lt;=Entradas!$E$56,"",Cálculos!L439)</f>
        <v>1.2639966865701648</v>
      </c>
      <c r="F438" s="78">
        <f>IF($C438&lt;=Entradas!$E$56,"",D438-E438)</f>
        <v>-1.4183655362866032E-2</v>
      </c>
      <c r="G438" s="78">
        <f>IF($C438&lt;=Entradas!$E$56,"",D438-AVERAGE(D:D))</f>
        <v>0.49231139804487312</v>
      </c>
      <c r="H438" s="78">
        <f>IF($C438&lt;=Entradas!$E$56,"",F438^2)</f>
        <v>2.0117607945255837E-4</v>
      </c>
      <c r="I438" s="78">
        <f>IF($C438&lt;=Entradas!$E$56,"",G438^2)</f>
        <v>0.24237051264489751</v>
      </c>
      <c r="J438" s="78">
        <f>IF($C438&lt;=Entradas!$E$56,"",E438-AVERAGE(E:E))</f>
        <v>0.50511369541988627</v>
      </c>
      <c r="K438" s="78">
        <f>IF($C438&lt;=Entradas!$E$56,"",J438^2)</f>
        <v>0.25513984530073364</v>
      </c>
      <c r="L438" s="78">
        <f>IF($C438&lt;=Entradas!$E$56,"",G438*J438)</f>
        <v>0.24867322956377644</v>
      </c>
      <c r="M438" s="37"/>
    </row>
    <row r="439" spans="2:13" x14ac:dyDescent="0.3">
      <c r="B439" s="36"/>
      <c r="C439" s="74">
        <v>434</v>
      </c>
      <c r="D439" s="104">
        <f>IF($C439&lt;=Entradas!$E$56,"",Observaciones!H439)</f>
        <v>1.2205056175772</v>
      </c>
      <c r="E439" s="104">
        <f>IF($C439&lt;=Entradas!$E$56,"",Cálculos!L440)</f>
        <v>1.2379144626486904</v>
      </c>
      <c r="F439" s="78">
        <f>IF($C439&lt;=Entradas!$E$56,"",D439-E439)</f>
        <v>-1.7408845071490431E-2</v>
      </c>
      <c r="G439" s="78">
        <f>IF($C439&lt;=Entradas!$E$56,"",D439-AVERAGE(D:D))</f>
        <v>0.46300398441477431</v>
      </c>
      <c r="H439" s="78">
        <f>IF($C439&lt;=Entradas!$E$56,"",F439^2)</f>
        <v>3.0306788672315667E-4</v>
      </c>
      <c r="I439" s="78">
        <f>IF($C439&lt;=Entradas!$E$56,"",G439^2)</f>
        <v>0.21437268958395655</v>
      </c>
      <c r="J439" s="78">
        <f>IF($C439&lt;=Entradas!$E$56,"",E439-AVERAGE(E:E))</f>
        <v>0.47903147149841185</v>
      </c>
      <c r="K439" s="78">
        <f>IF($C439&lt;=Entradas!$E$56,"",J439^2)</f>
        <v>0.22947115068593377</v>
      </c>
      <c r="L439" s="78">
        <f>IF($C439&lt;=Entradas!$E$56,"",G439*J439)</f>
        <v>0.22179347996383708</v>
      </c>
      <c r="M439" s="37"/>
    </row>
    <row r="440" spans="2:13" x14ac:dyDescent="0.3">
      <c r="B440" s="36"/>
      <c r="C440" s="74">
        <v>435</v>
      </c>
      <c r="D440" s="104">
        <f>IF($C440&lt;=Entradas!$E$56,"",Observaciones!H440)</f>
        <v>3.4157869225617068</v>
      </c>
      <c r="E440" s="104">
        <f>IF($C440&lt;=Entradas!$E$56,"",Cálculos!L441)</f>
        <v>2.9161584565812237</v>
      </c>
      <c r="F440" s="78">
        <f>IF($C440&lt;=Entradas!$E$56,"",D440-E440)</f>
        <v>0.49962846598048305</v>
      </c>
      <c r="G440" s="78">
        <f>IF($C440&lt;=Entradas!$E$56,"",D440-AVERAGE(D:D))</f>
        <v>2.6582852893992812</v>
      </c>
      <c r="H440" s="78">
        <f>IF($C440&lt;=Entradas!$E$56,"",F440^2)</f>
        <v>0.24962860401801071</v>
      </c>
      <c r="I440" s="78">
        <f>IF($C440&lt;=Entradas!$E$56,"",G440^2)</f>
        <v>7.0664806798366202</v>
      </c>
      <c r="J440" s="78">
        <f>IF($C440&lt;=Entradas!$E$56,"",E440-AVERAGE(E:E))</f>
        <v>2.1572754654309452</v>
      </c>
      <c r="K440" s="78">
        <f>IF($C440&lt;=Entradas!$E$56,"",J440^2)</f>
        <v>4.6538374337503008</v>
      </c>
      <c r="L440" s="78">
        <f>IF($C440&lt;=Entradas!$E$56,"",G440*J440)</f>
        <v>5.7346536349370689</v>
      </c>
      <c r="M440" s="37"/>
    </row>
    <row r="441" spans="2:13" x14ac:dyDescent="0.3">
      <c r="B441" s="36"/>
      <c r="C441" s="74">
        <v>436</v>
      </c>
      <c r="D441" s="104">
        <f>IF($C441&lt;=Entradas!$E$56,"",Observaciones!H441)</f>
        <v>1.6839221207160469</v>
      </c>
      <c r="E441" s="104">
        <f>IF($C441&lt;=Entradas!$E$56,"",Cálculos!L442)</f>
        <v>1.5614202248238995</v>
      </c>
      <c r="F441" s="78">
        <f>IF($C441&lt;=Entradas!$E$56,"",D441-E441)</f>
        <v>0.12250189589214733</v>
      </c>
      <c r="G441" s="78">
        <f>IF($C441&lt;=Entradas!$E$56,"",D441-AVERAGE(D:D))</f>
        <v>0.92642048755362116</v>
      </c>
      <c r="H441" s="78">
        <f>IF($C441&lt;=Entradas!$E$56,"",F441^2)</f>
        <v>1.5006714497170502E-2</v>
      </c>
      <c r="I441" s="78">
        <f>IF($C441&lt;=Entradas!$E$56,"",G441^2)</f>
        <v>0.85825491975908919</v>
      </c>
      <c r="J441" s="78">
        <f>IF($C441&lt;=Entradas!$E$56,"",E441-AVERAGE(E:E))</f>
        <v>0.80253723367362095</v>
      </c>
      <c r="K441" s="78">
        <f>IF($C441&lt;=Entradas!$E$56,"",J441^2)</f>
        <v>0.64406601143250808</v>
      </c>
      <c r="L441" s="78">
        <f>IF($C441&lt;=Entradas!$E$56,"",G441*J441)</f>
        <v>0.74348693529985033</v>
      </c>
      <c r="M441" s="37"/>
    </row>
    <row r="442" spans="2:13" x14ac:dyDescent="0.3">
      <c r="B442" s="36"/>
      <c r="C442" s="74">
        <v>437</v>
      </c>
      <c r="D442" s="104">
        <f>IF($C442&lt;=Entradas!$E$56,"",Observaciones!H442)</f>
        <v>1.3705877929453154</v>
      </c>
      <c r="E442" s="104">
        <f>IF($C442&lt;=Entradas!$E$56,"",Cálculos!L443)</f>
        <v>1.369599036826489</v>
      </c>
      <c r="F442" s="78">
        <f>IF($C442&lt;=Entradas!$E$56,"",D442-E442)</f>
        <v>9.8875611882642822E-4</v>
      </c>
      <c r="G442" s="78">
        <f>IF($C442&lt;=Entradas!$E$56,"",D442-AVERAGE(D:D))</f>
        <v>0.61308615978288972</v>
      </c>
      <c r="H442" s="78">
        <f>IF($C442&lt;=Entradas!$E$56,"",F442^2)</f>
        <v>9.7763866251670177E-7</v>
      </c>
      <c r="I442" s="78">
        <f>IF($C442&lt;=Entradas!$E$56,"",G442^2)</f>
        <v>0.37587463931733101</v>
      </c>
      <c r="J442" s="78">
        <f>IF($C442&lt;=Entradas!$E$56,"",E442-AVERAGE(E:E))</f>
        <v>0.61071604567621041</v>
      </c>
      <c r="K442" s="78">
        <f>IF($C442&lt;=Entradas!$E$56,"",J442^2)</f>
        <v>0.37297408844638713</v>
      </c>
      <c r="L442" s="78">
        <f>IF($C442&lt;=Entradas!$E$56,"",G442*J442)</f>
        <v>0.37442155516141973</v>
      </c>
      <c r="M442" s="37"/>
    </row>
    <row r="443" spans="2:13" x14ac:dyDescent="0.3">
      <c r="B443" s="36"/>
      <c r="C443" s="74">
        <v>438</v>
      </c>
      <c r="D443" s="104">
        <f>IF($C443&lt;=Entradas!$E$56,"",Observaciones!H443)</f>
        <v>1.3360611722801892</v>
      </c>
      <c r="E443" s="104">
        <f>IF($C443&lt;=Entradas!$E$56,"",Cálculos!L444)</f>
        <v>1.3428255788033945</v>
      </c>
      <c r="F443" s="78">
        <f>IF($C443&lt;=Entradas!$E$56,"",D443-E443)</f>
        <v>-6.764406523205313E-3</v>
      </c>
      <c r="G443" s="78">
        <f>IF($C443&lt;=Entradas!$E$56,"",D443-AVERAGE(D:D))</f>
        <v>0.57855953911776348</v>
      </c>
      <c r="H443" s="78">
        <f>IF($C443&lt;=Entradas!$E$56,"",F443^2)</f>
        <v>4.5757195611182589E-5</v>
      </c>
      <c r="I443" s="78">
        <f>IF($C443&lt;=Entradas!$E$56,"",G443^2)</f>
        <v>0.3347311403041589</v>
      </c>
      <c r="J443" s="78">
        <f>IF($C443&lt;=Entradas!$E$56,"",E443-AVERAGE(E:E))</f>
        <v>0.58394258765311591</v>
      </c>
      <c r="K443" s="78">
        <f>IF($C443&lt;=Entradas!$E$56,"",J443^2)</f>
        <v>0.34098894567501697</v>
      </c>
      <c r="L443" s="78">
        <f>IF($C443&lt;=Entradas!$E$56,"",G443*J443)</f>
        <v>0.33784555438382097</v>
      </c>
      <c r="M443" s="37"/>
    </row>
    <row r="444" spans="2:13" x14ac:dyDescent="0.3">
      <c r="B444" s="36"/>
      <c r="C444" s="74">
        <v>439</v>
      </c>
      <c r="D444" s="104">
        <f>IF($C444&lt;=Entradas!$E$56,"",Observaciones!H444)</f>
        <v>1.3034853248572471</v>
      </c>
      <c r="E444" s="104">
        <f>IF($C444&lt;=Entradas!$E$56,"",Cálculos!L445)</f>
        <v>1.3162024162786918</v>
      </c>
      <c r="F444" s="78">
        <f>IF($C444&lt;=Entradas!$E$56,"",D444-E444)</f>
        <v>-1.2717091421444726E-2</v>
      </c>
      <c r="G444" s="78">
        <f>IF($C444&lt;=Entradas!$E$56,"",D444-AVERAGE(D:D))</f>
        <v>0.54598369169482142</v>
      </c>
      <c r="H444" s="78">
        <f>IF($C444&lt;=Entradas!$E$56,"",F444^2)</f>
        <v>1.6172441422138305E-4</v>
      </c>
      <c r="I444" s="78">
        <f>IF($C444&lt;=Entradas!$E$56,"",G444^2)</f>
        <v>0.29809819159670581</v>
      </c>
      <c r="J444" s="78">
        <f>IF($C444&lt;=Entradas!$E$56,"",E444-AVERAGE(E:E))</f>
        <v>0.55731942512841326</v>
      </c>
      <c r="K444" s="78">
        <f>IF($C444&lt;=Entradas!$E$56,"",J444^2)</f>
        <v>0.31060494162546504</v>
      </c>
      <c r="L444" s="78">
        <f>IF($C444&lt;=Entradas!$E$56,"",G444*J444)</f>
        <v>0.3042873171848467</v>
      </c>
      <c r="M444" s="37"/>
    </row>
    <row r="445" spans="2:13" x14ac:dyDescent="0.3">
      <c r="B445" s="36"/>
      <c r="C445" s="74">
        <v>440</v>
      </c>
      <c r="D445" s="104">
        <f>IF($C445&lt;=Entradas!$E$56,"",Observaciones!H445)</f>
        <v>1.3162907847576868</v>
      </c>
      <c r="E445" s="104">
        <f>IF($C445&lt;=Entradas!$E$56,"",Cálculos!L446)</f>
        <v>1.3248684693759625</v>
      </c>
      <c r="F445" s="78">
        <f>IF($C445&lt;=Entradas!$E$56,"",D445-E445)</f>
        <v>-8.5776846182756827E-3</v>
      </c>
      <c r="G445" s="78">
        <f>IF($C445&lt;=Entradas!$E$56,"",D445-AVERAGE(D:D))</f>
        <v>0.5587891515952611</v>
      </c>
      <c r="H445" s="78">
        <f>IF($C445&lt;=Entradas!$E$56,"",F445^2)</f>
        <v>7.3576673410603242E-5</v>
      </c>
      <c r="I445" s="78">
        <f>IF($C445&lt;=Entradas!$E$56,"",G445^2)</f>
        <v>0.31224531594055172</v>
      </c>
      <c r="J445" s="78">
        <f>IF($C445&lt;=Entradas!$E$56,"",E445-AVERAGE(E:E))</f>
        <v>0.5659854782256839</v>
      </c>
      <c r="K445" s="78">
        <f>IF($C445&lt;=Entradas!$E$56,"",J445^2)</f>
        <v>0.3203395615623561</v>
      </c>
      <c r="L445" s="78">
        <f>IF($C445&lt;=Entradas!$E$56,"",G445*J445)</f>
        <v>0.31626654519296804</v>
      </c>
      <c r="M445" s="37"/>
    </row>
    <row r="446" spans="2:13" x14ac:dyDescent="0.3">
      <c r="B446" s="36"/>
      <c r="C446" s="74">
        <v>441</v>
      </c>
      <c r="D446" s="104">
        <f>IF($C446&lt;=Entradas!$E$56,"",Observaciones!H446)</f>
        <v>1.3254612624506128</v>
      </c>
      <c r="E446" s="104">
        <f>IF($C446&lt;=Entradas!$E$56,"",Cálculos!L447)</f>
        <v>1.3314438279623644</v>
      </c>
      <c r="F446" s="78">
        <f>IF($C446&lt;=Entradas!$E$56,"",D446-E446)</f>
        <v>-5.9825655117515808E-3</v>
      </c>
      <c r="G446" s="78">
        <f>IF($C446&lt;=Entradas!$E$56,"",D446-AVERAGE(D:D))</f>
        <v>0.56795962928818711</v>
      </c>
      <c r="H446" s="78">
        <f>IF($C446&lt;=Entradas!$E$56,"",F446^2)</f>
        <v>3.5791090102399456E-5</v>
      </c>
      <c r="I446" s="78">
        <f>IF($C446&lt;=Entradas!$E$56,"",G446^2)</f>
        <v>0.32257814050117495</v>
      </c>
      <c r="J446" s="78">
        <f>IF($C446&lt;=Entradas!$E$56,"",E446-AVERAGE(E:E))</f>
        <v>0.5725608368120858</v>
      </c>
      <c r="K446" s="78">
        <f>IF($C446&lt;=Entradas!$E$56,"",J446^2)</f>
        <v>0.32782591185095594</v>
      </c>
      <c r="L446" s="78">
        <f>IF($C446&lt;=Entradas!$E$56,"",G446*J446)</f>
        <v>0.32519144062072647</v>
      </c>
      <c r="M446" s="37"/>
    </row>
    <row r="447" spans="2:13" x14ac:dyDescent="0.3">
      <c r="B447" s="36"/>
      <c r="C447" s="74">
        <v>442</v>
      </c>
      <c r="D447" s="104">
        <f>IF($C447&lt;=Entradas!$E$56,"",Observaciones!H447)</f>
        <v>1.7608617397485922</v>
      </c>
      <c r="E447" s="104">
        <f>IF($C447&lt;=Entradas!$E$56,"",Cálculos!L448)</f>
        <v>1.6128949727327013</v>
      </c>
      <c r="F447" s="78">
        <f>IF($C447&lt;=Entradas!$E$56,"",D447-E447)</f>
        <v>0.14796676701589084</v>
      </c>
      <c r="G447" s="78">
        <f>IF($C447&lt;=Entradas!$E$56,"",D447-AVERAGE(D:D))</f>
        <v>1.0033601065861664</v>
      </c>
      <c r="H447" s="78">
        <f>IF($C447&lt;=Entradas!$E$56,"",F447^2)</f>
        <v>2.1894164141134924E-2</v>
      </c>
      <c r="I447" s="78">
        <f>IF($C447&lt;=Entradas!$E$56,"",G447^2)</f>
        <v>1.0067315034886031</v>
      </c>
      <c r="J447" s="78">
        <f>IF($C447&lt;=Entradas!$E$56,"",E447-AVERAGE(E:E))</f>
        <v>0.85401198158242275</v>
      </c>
      <c r="K447" s="78">
        <f>IF($C447&lt;=Entradas!$E$56,"",J447^2)</f>
        <v>0.72933646468633639</v>
      </c>
      <c r="L447" s="78">
        <f>IF($C447&lt;=Entradas!$E$56,"",G447*J447)</f>
        <v>0.85688155286640288</v>
      </c>
      <c r="M447" s="37"/>
    </row>
    <row r="448" spans="2:13" x14ac:dyDescent="0.3">
      <c r="B448" s="36"/>
      <c r="C448" s="74">
        <v>443</v>
      </c>
      <c r="D448" s="104">
        <f>IF($C448&lt;=Entradas!$E$56,"",Observaciones!H448)</f>
        <v>4.7096994654674731</v>
      </c>
      <c r="E448" s="104">
        <f>IF($C448&lt;=Entradas!$E$56,"",Cálculos!L449)</f>
        <v>4.0253549162046838</v>
      </c>
      <c r="F448" s="78">
        <f>IF($C448&lt;=Entradas!$E$56,"",D448-E448)</f>
        <v>0.68434454926278931</v>
      </c>
      <c r="G448" s="78">
        <f>IF($C448&lt;=Entradas!$E$56,"",D448-AVERAGE(D:D))</f>
        <v>3.9521978323050475</v>
      </c>
      <c r="H448" s="78">
        <f>IF($C448&lt;=Entradas!$E$56,"",F448^2)</f>
        <v>0.46832746210569026</v>
      </c>
      <c r="I448" s="78">
        <f>IF($C448&lt;=Entradas!$E$56,"",G448^2)</f>
        <v>15.619867705676716</v>
      </c>
      <c r="J448" s="78">
        <f>IF($C448&lt;=Entradas!$E$56,"",E448-AVERAGE(E:E))</f>
        <v>3.2664719250544052</v>
      </c>
      <c r="K448" s="78">
        <f>IF($C448&lt;=Entradas!$E$56,"",J448^2)</f>
        <v>10.669838837168632</v>
      </c>
      <c r="L448" s="78">
        <f>IF($C448&lt;=Entradas!$E$56,"",G448*J448)</f>
        <v>12.909743261485316</v>
      </c>
      <c r="M448" s="37"/>
    </row>
    <row r="449" spans="2:13" x14ac:dyDescent="0.3">
      <c r="B449" s="36"/>
      <c r="C449" s="74">
        <v>444</v>
      </c>
      <c r="D449" s="104">
        <f>IF($C449&lt;=Entradas!$E$56,"",Observaciones!H449)</f>
        <v>4.4423923029520473</v>
      </c>
      <c r="E449" s="104">
        <f>IF($C449&lt;=Entradas!$E$56,"",Cálculos!L450)</f>
        <v>3.8208305205768345</v>
      </c>
      <c r="F449" s="78">
        <f>IF($C449&lt;=Entradas!$E$56,"",D449-E449)</f>
        <v>0.62156178237521287</v>
      </c>
      <c r="G449" s="78">
        <f>IF($C449&lt;=Entradas!$E$56,"",D449-AVERAGE(D:D))</f>
        <v>3.6848906697896218</v>
      </c>
      <c r="H449" s="78">
        <f>IF($C449&lt;=Entradas!$E$56,"",F449^2)</f>
        <v>0.38633904930945145</v>
      </c>
      <c r="I449" s="78">
        <f>IF($C449&lt;=Entradas!$E$56,"",G449^2)</f>
        <v>13.578419248302607</v>
      </c>
      <c r="J449" s="78">
        <f>IF($C449&lt;=Entradas!$E$56,"",E449-AVERAGE(E:E))</f>
        <v>3.0619475294265559</v>
      </c>
      <c r="K449" s="78">
        <f>IF($C449&lt;=Entradas!$E$56,"",J449^2)</f>
        <v>9.3755226729613899</v>
      </c>
      <c r="L449" s="78">
        <f>IF($C449&lt;=Entradas!$E$56,"",G449*J449)</f>
        <v>11.282941882569299</v>
      </c>
      <c r="M449" s="37"/>
    </row>
    <row r="450" spans="2:13" x14ac:dyDescent="0.3">
      <c r="B450" s="36"/>
      <c r="C450" s="74">
        <v>445</v>
      </c>
      <c r="D450" s="104">
        <f>IF($C450&lt;=Entradas!$E$56,"",Observaciones!H450)</f>
        <v>1.5771776837642764</v>
      </c>
      <c r="E450" s="104">
        <f>IF($C450&lt;=Entradas!$E$56,"",Cálculos!L451)</f>
        <v>1.577360661521686</v>
      </c>
      <c r="F450" s="78">
        <f>IF($C450&lt;=Entradas!$E$56,"",D450-E450)</f>
        <v>-1.8297775740960809E-4</v>
      </c>
      <c r="G450" s="78">
        <f>IF($C450&lt;=Entradas!$E$56,"",D450-AVERAGE(D:D))</f>
        <v>0.81967605060185067</v>
      </c>
      <c r="H450" s="78">
        <f>IF($C450&lt;=Entradas!$E$56,"",F450^2)</f>
        <v>3.3480859706649384E-8</v>
      </c>
      <c r="I450" s="78">
        <f>IF($C450&lt;=Entradas!$E$56,"",G450^2)</f>
        <v>0.67186882793024771</v>
      </c>
      <c r="J450" s="78">
        <f>IF($C450&lt;=Entradas!$E$56,"",E450-AVERAGE(E:E))</f>
        <v>0.8184776703714074</v>
      </c>
      <c r="K450" s="78">
        <f>IF($C450&lt;=Entradas!$E$56,"",J450^2)</f>
        <v>0.66990569689660617</v>
      </c>
      <c r="L450" s="78">
        <f>IF($C450&lt;=Entradas!$E$56,"",G450*J450)</f>
        <v>0.67088654435583861</v>
      </c>
      <c r="M450" s="37"/>
    </row>
    <row r="451" spans="2:13" x14ac:dyDescent="0.3">
      <c r="B451" s="36"/>
      <c r="C451" s="74">
        <v>446</v>
      </c>
      <c r="D451" s="104">
        <f>IF($C451&lt;=Entradas!$E$56,"",Observaciones!H451)</f>
        <v>1.5367020029417442</v>
      </c>
      <c r="E451" s="104">
        <f>IF($C451&lt;=Entradas!$E$56,"",Cálculos!L452)</f>
        <v>1.550797595831487</v>
      </c>
      <c r="F451" s="78">
        <f>IF($C451&lt;=Entradas!$E$56,"",D451-E451)</f>
        <v>-1.4095592889742825E-2</v>
      </c>
      <c r="G451" s="78">
        <f>IF($C451&lt;=Entradas!$E$56,"",D451-AVERAGE(D:D))</f>
        <v>0.7792003697793185</v>
      </c>
      <c r="H451" s="78">
        <f>IF($C451&lt;=Entradas!$E$56,"",F451^2)</f>
        <v>1.9868573891336849E-4</v>
      </c>
      <c r="I451" s="78">
        <f>IF($C451&lt;=Entradas!$E$56,"",G451^2)</f>
        <v>0.60715321626422669</v>
      </c>
      <c r="J451" s="78">
        <f>IF($C451&lt;=Entradas!$E$56,"",E451-AVERAGE(E:E))</f>
        <v>0.79191460468120844</v>
      </c>
      <c r="K451" s="78">
        <f>IF($C451&lt;=Entradas!$E$56,"",J451^2)</f>
        <v>0.62712874110739469</v>
      </c>
      <c r="L451" s="78">
        <f>IF($C451&lt;=Entradas!$E$56,"",G451*J451)</f>
        <v>0.61706015280124049</v>
      </c>
      <c r="M451" s="37"/>
    </row>
    <row r="452" spans="2:13" x14ac:dyDescent="0.3">
      <c r="B452" s="36"/>
      <c r="C452" s="74">
        <v>447</v>
      </c>
      <c r="D452" s="104">
        <f>IF($C452&lt;=Entradas!$E$56,"",Observaciones!H452)</f>
        <v>1.8877480129210482</v>
      </c>
      <c r="E452" s="104">
        <f>IF($C452&lt;=Entradas!$E$56,"",Cálculos!L453)</f>
        <v>1.7753980604574719</v>
      </c>
      <c r="F452" s="78">
        <f>IF($C452&lt;=Entradas!$E$56,"",D452-E452)</f>
        <v>0.11234995246357626</v>
      </c>
      <c r="G452" s="78">
        <f>IF($C452&lt;=Entradas!$E$56,"",D452-AVERAGE(D:D))</f>
        <v>1.1302463797586224</v>
      </c>
      <c r="H452" s="78">
        <f>IF($C452&lt;=Entradas!$E$56,"",F452^2)</f>
        <v>1.2622511818567847E-2</v>
      </c>
      <c r="I452" s="78">
        <f>IF($C452&lt;=Entradas!$E$56,"",G452^2)</f>
        <v>1.2774568789574721</v>
      </c>
      <c r="J452" s="78">
        <f>IF($C452&lt;=Entradas!$E$56,"",E452-AVERAGE(E:E))</f>
        <v>1.0165150693071934</v>
      </c>
      <c r="K452" s="78">
        <f>IF($C452&lt;=Entradas!$E$56,"",J452^2)</f>
        <v>1.0333028861286082</v>
      </c>
      <c r="L452" s="78">
        <f>IF($C452&lt;=Entradas!$E$56,"",G452*J452)</f>
        <v>1.1489124770545405</v>
      </c>
      <c r="M452" s="37"/>
    </row>
    <row r="453" spans="2:13" x14ac:dyDescent="0.3">
      <c r="B453" s="36"/>
      <c r="C453" s="74">
        <v>448</v>
      </c>
      <c r="D453" s="104">
        <f>IF($C453&lt;=Entradas!$E$56,"",Observaciones!H453)</f>
        <v>1.547487470093144</v>
      </c>
      <c r="E453" s="104">
        <f>IF($C453&lt;=Entradas!$E$56,"",Cálculos!L454)</f>
        <v>1.5639956487748181</v>
      </c>
      <c r="F453" s="78">
        <f>IF($C453&lt;=Entradas!$E$56,"",D453-E453)</f>
        <v>-1.6508178681674091E-2</v>
      </c>
      <c r="G453" s="78">
        <f>IF($C453&lt;=Entradas!$E$56,"",D453-AVERAGE(D:D))</f>
        <v>0.78998583693071833</v>
      </c>
      <c r="H453" s="78">
        <f>IF($C453&lt;=Entradas!$E$56,"",F453^2)</f>
        <v>2.725199633860789E-4</v>
      </c>
      <c r="I453" s="78">
        <f>IF($C453&lt;=Entradas!$E$56,"",G453^2)</f>
        <v>0.62407762255112753</v>
      </c>
      <c r="J453" s="78">
        <f>IF($C453&lt;=Entradas!$E$56,"",E453-AVERAGE(E:E))</f>
        <v>0.80511265762453954</v>
      </c>
      <c r="K453" s="78">
        <f>IF($C453&lt;=Entradas!$E$56,"",J453^2)</f>
        <v>0.64820639146724901</v>
      </c>
      <c r="L453" s="78">
        <f>IF($C453&lt;=Entradas!$E$56,"",G453*J453)</f>
        <v>0.63602759665703679</v>
      </c>
      <c r="M453" s="37"/>
    </row>
    <row r="454" spans="2:13" x14ac:dyDescent="0.3">
      <c r="B454" s="36"/>
      <c r="C454" s="74">
        <v>449</v>
      </c>
      <c r="D454" s="104">
        <f>IF($C454&lt;=Entradas!$E$56,"",Observaciones!H454)</f>
        <v>1.5123724787009842</v>
      </c>
      <c r="E454" s="104">
        <f>IF($C454&lt;=Entradas!$E$56,"",Cálculos!L455)</f>
        <v>1.5365005299492251</v>
      </c>
      <c r="F454" s="78">
        <f>IF($C454&lt;=Entradas!$E$56,"",D454-E454)</f>
        <v>-2.4128051248240912E-2</v>
      </c>
      <c r="G454" s="78">
        <f>IF($C454&lt;=Entradas!$E$56,"",D454-AVERAGE(D:D))</f>
        <v>0.75487084553855854</v>
      </c>
      <c r="H454" s="78">
        <f>IF($C454&lt;=Entradas!$E$56,"",F454^2)</f>
        <v>5.8216285703773982E-4</v>
      </c>
      <c r="I454" s="78">
        <f>IF($C454&lt;=Entradas!$E$56,"",G454^2)</f>
        <v>0.56982999344409835</v>
      </c>
      <c r="J454" s="78">
        <f>IF($C454&lt;=Entradas!$E$56,"",E454-AVERAGE(E:E))</f>
        <v>0.77761753879894657</v>
      </c>
      <c r="K454" s="78">
        <f>IF($C454&lt;=Entradas!$E$56,"",J454^2)</f>
        <v>0.60468903664773122</v>
      </c>
      <c r="L454" s="78">
        <f>IF($C454&lt;=Entradas!$E$56,"",G454*J454)</f>
        <v>0.58700080901877361</v>
      </c>
      <c r="M454" s="37"/>
    </row>
    <row r="455" spans="2:13" x14ac:dyDescent="0.3">
      <c r="B455" s="36"/>
      <c r="C455" s="74">
        <v>450</v>
      </c>
      <c r="D455" s="104">
        <f>IF($C455&lt;=Entradas!$E$56,"",Observaciones!H455)</f>
        <v>1.4797236122985906</v>
      </c>
      <c r="E455" s="104">
        <f>IF($C455&lt;=Entradas!$E$56,"",Cálculos!L456)</f>
        <v>1.5096251822508029</v>
      </c>
      <c r="F455" s="78">
        <f>IF($C455&lt;=Entradas!$E$56,"",D455-E455)</f>
        <v>-2.990156995221227E-2</v>
      </c>
      <c r="G455" s="78">
        <f>IF($C455&lt;=Entradas!$E$56,"",D455-AVERAGE(D:D))</f>
        <v>0.72222197913616493</v>
      </c>
      <c r="H455" s="78">
        <f>IF($C455&lt;=Entradas!$E$56,"",F455^2)</f>
        <v>8.9410388560704369E-4</v>
      </c>
      <c r="I455" s="78">
        <f>IF($C455&lt;=Entradas!$E$56,"",G455^2)</f>
        <v>0.52160458714735902</v>
      </c>
      <c r="J455" s="78">
        <f>IF($C455&lt;=Entradas!$E$56,"",E455-AVERAGE(E:E))</f>
        <v>0.75074219110052431</v>
      </c>
      <c r="K455" s="78">
        <f>IF($C455&lt;=Entradas!$E$56,"",J455^2)</f>
        <v>0.5636138374984162</v>
      </c>
      <c r="L455" s="78">
        <f>IF($C455&lt;=Entradas!$E$56,"",G455*J455)</f>
        <v>0.54220251107764161</v>
      </c>
      <c r="M455" s="37"/>
    </row>
    <row r="456" spans="2:13" x14ac:dyDescent="0.3">
      <c r="B456" s="36"/>
      <c r="C456" s="74">
        <v>451</v>
      </c>
      <c r="D456" s="104">
        <f>IF($C456&lt;=Entradas!$E$56,"",Observaciones!H456)</f>
        <v>1.4489487713245175</v>
      </c>
      <c r="E456" s="104">
        <f>IF($C456&lt;=Entradas!$E$56,"",Cálculos!L457)</f>
        <v>1.4832385598541971</v>
      </c>
      <c r="F456" s="78">
        <f>IF($C456&lt;=Entradas!$E$56,"",D456-E456)</f>
        <v>-3.4289788529679566E-2</v>
      </c>
      <c r="G456" s="78">
        <f>IF($C456&lt;=Entradas!$E$56,"",D456-AVERAGE(D:D))</f>
        <v>0.6914471381620918</v>
      </c>
      <c r="H456" s="78">
        <f>IF($C456&lt;=Entradas!$E$56,"",F456^2)</f>
        <v>1.1757895974101444E-3</v>
      </c>
      <c r="I456" s="78">
        <f>IF($C456&lt;=Entradas!$E$56,"",G456^2)</f>
        <v>0.47809914487254684</v>
      </c>
      <c r="J456" s="78">
        <f>IF($C456&lt;=Entradas!$E$56,"",E456-AVERAGE(E:E))</f>
        <v>0.72435556870391848</v>
      </c>
      <c r="K456" s="78">
        <f>IF($C456&lt;=Entradas!$E$56,"",J456^2)</f>
        <v>0.52469098991237717</v>
      </c>
      <c r="L456" s="78">
        <f>IF($C456&lt;=Entradas!$E$56,"",G456*J456)</f>
        <v>0.50085358499209887</v>
      </c>
      <c r="M456" s="37"/>
    </row>
    <row r="457" spans="2:13" x14ac:dyDescent="0.3">
      <c r="B457" s="36"/>
      <c r="C457" s="74">
        <v>452</v>
      </c>
      <c r="D457" s="104">
        <f>IF($C457&lt;=Entradas!$E$56,"",Observaciones!H457)</f>
        <v>1.4198415732670424</v>
      </c>
      <c r="E457" s="104">
        <f>IF($C457&lt;=Entradas!$E$56,"",Cálculos!L458)</f>
        <v>1.4574149666447385</v>
      </c>
      <c r="F457" s="78">
        <f>IF($C457&lt;=Entradas!$E$56,"",D457-E457)</f>
        <v>-3.7573393377696052E-2</v>
      </c>
      <c r="G457" s="78">
        <f>IF($C457&lt;=Entradas!$E$56,"",D457-AVERAGE(D:D))</f>
        <v>0.66233994010461672</v>
      </c>
      <c r="H457" s="78">
        <f>IF($C457&lt;=Entradas!$E$56,"",F457^2)</f>
        <v>1.4117598899150935E-3</v>
      </c>
      <c r="I457" s="78">
        <f>IF($C457&lt;=Entradas!$E$56,"",G457^2)</f>
        <v>0.43869419625778727</v>
      </c>
      <c r="J457" s="78">
        <f>IF($C457&lt;=Entradas!$E$56,"",E457-AVERAGE(E:E))</f>
        <v>0.69853197549445989</v>
      </c>
      <c r="K457" s="78">
        <f>IF($C457&lt;=Entradas!$E$56,"",J457^2)</f>
        <v>0.48794692078819268</v>
      </c>
      <c r="L457" s="78">
        <f>IF($C457&lt;=Entradas!$E$56,"",G457*J457)</f>
        <v>0.46266562681016016</v>
      </c>
      <c r="M457" s="37"/>
    </row>
    <row r="458" spans="2:13" x14ac:dyDescent="0.3">
      <c r="B458" s="36"/>
      <c r="C458" s="74">
        <v>453</v>
      </c>
      <c r="D458" s="104">
        <f>IF($C458&lt;=Entradas!$E$56,"",Observaciones!H458)</f>
        <v>1.3922100039170502</v>
      </c>
      <c r="E458" s="104">
        <f>IF($C458&lt;=Entradas!$E$56,"",Cálculos!L459)</f>
        <v>1.4321862301426842</v>
      </c>
      <c r="F458" s="78">
        <f>IF($C458&lt;=Entradas!$E$56,"",D458-E458)</f>
        <v>-3.9976226225634015E-2</v>
      </c>
      <c r="G458" s="78">
        <f>IF($C458&lt;=Entradas!$E$56,"",D458-AVERAGE(D:D))</f>
        <v>0.6347083707546245</v>
      </c>
      <c r="H458" s="78">
        <f>IF($C458&lt;=Entradas!$E$56,"",F458^2)</f>
        <v>1.5980986632430688E-3</v>
      </c>
      <c r="I458" s="78">
        <f>IF($C458&lt;=Entradas!$E$56,"",G458^2)</f>
        <v>0.40285471590598987</v>
      </c>
      <c r="J458" s="78">
        <f>IF($C458&lt;=Entradas!$E$56,"",E458-AVERAGE(E:E))</f>
        <v>0.67330323899240563</v>
      </c>
      <c r="K458" s="78">
        <f>IF($C458&lt;=Entradas!$E$56,"",J458^2)</f>
        <v>0.45333725163766447</v>
      </c>
      <c r="L458" s="78">
        <f>IF($C458&lt;=Entradas!$E$56,"",G458*J458)</f>
        <v>0.42735120184468134</v>
      </c>
      <c r="M458" s="37"/>
    </row>
    <row r="459" spans="2:13" x14ac:dyDescent="0.3">
      <c r="B459" s="36"/>
      <c r="C459" s="74">
        <v>454</v>
      </c>
      <c r="D459" s="104">
        <f>IF($C459&lt;=Entradas!$E$56,"",Observaciones!H459)</f>
        <v>1.3652935211088293</v>
      </c>
      <c r="E459" s="104">
        <f>IF($C459&lt;=Entradas!$E$56,"",Cálculos!L460)</f>
        <v>1.4069833294159309</v>
      </c>
      <c r="F459" s="78">
        <f>IF($C459&lt;=Entradas!$E$56,"",D459-E459)</f>
        <v>-4.1689808307101561E-2</v>
      </c>
      <c r="G459" s="78">
        <f>IF($C459&lt;=Entradas!$E$56,"",D459-AVERAGE(D:D))</f>
        <v>0.6077918879464036</v>
      </c>
      <c r="H459" s="78">
        <f>IF($C459&lt;=Entradas!$E$56,"",F459^2)</f>
        <v>1.7380401166828742E-3</v>
      </c>
      <c r="I459" s="78">
        <f>IF($C459&lt;=Entradas!$E$56,"",G459^2)</f>
        <v>0.3694109790534536</v>
      </c>
      <c r="J459" s="78">
        <f>IF($C459&lt;=Entradas!$E$56,"",E459-AVERAGE(E:E))</f>
        <v>0.64810033826565228</v>
      </c>
      <c r="K459" s="78">
        <f>IF($C459&lt;=Entradas!$E$56,"",J459^2)</f>
        <v>0.42003404846005288</v>
      </c>
      <c r="L459" s="78">
        <f>IF($C459&lt;=Entradas!$E$56,"",G459*J459)</f>
        <v>0.3939101281731836</v>
      </c>
      <c r="M459" s="37"/>
    </row>
    <row r="460" spans="2:13" x14ac:dyDescent="0.3">
      <c r="B460" s="36"/>
      <c r="C460" s="74">
        <v>455</v>
      </c>
      <c r="D460" s="104">
        <f>IF($C460&lt;=Entradas!$E$56,"",Observaciones!H460)</f>
        <v>1.3396088446425769</v>
      </c>
      <c r="E460" s="104">
        <f>IF($C460&lt;=Entradas!$E$56,"",Cálculos!L461)</f>
        <v>1.3824073610481</v>
      </c>
      <c r="F460" s="78">
        <f>IF($C460&lt;=Entradas!$E$56,"",D460-E460)</f>
        <v>-4.2798516405523124E-2</v>
      </c>
      <c r="G460" s="78">
        <f>IF($C460&lt;=Entradas!$E$56,"",D460-AVERAGE(D:D))</f>
        <v>0.58210721148015121</v>
      </c>
      <c r="H460" s="78">
        <f>IF($C460&lt;=Entradas!$E$56,"",F460^2)</f>
        <v>1.831713006513832E-3</v>
      </c>
      <c r="I460" s="78">
        <f>IF($C460&lt;=Entradas!$E$56,"",G460^2)</f>
        <v>0.33884880565719749</v>
      </c>
      <c r="J460" s="78">
        <f>IF($C460&lt;=Entradas!$E$56,"",E460-AVERAGE(E:E))</f>
        <v>0.62352436989782145</v>
      </c>
      <c r="K460" s="78">
        <f>IF($C460&lt;=Entradas!$E$56,"",J460^2)</f>
        <v>0.38878263985647527</v>
      </c>
      <c r="L460" s="78">
        <f>IF($C460&lt;=Entradas!$E$56,"",G460*J460)</f>
        <v>0.36295803225113921</v>
      </c>
      <c r="M460" s="37"/>
    </row>
    <row r="461" spans="2:13" x14ac:dyDescent="0.3">
      <c r="B461" s="36"/>
      <c r="C461" s="74">
        <v>456</v>
      </c>
      <c r="D461" s="104">
        <f>IF($C461&lt;=Entradas!$E$56,"",Observaciones!H461)</f>
        <v>1.3151425955461176</v>
      </c>
      <c r="E461" s="104">
        <f>IF($C461&lt;=Entradas!$E$56,"",Cálculos!L462)</f>
        <v>1.3585666697414689</v>
      </c>
      <c r="F461" s="78">
        <f>IF($C461&lt;=Entradas!$E$56,"",D461-E461)</f>
        <v>-4.3424074195351325E-2</v>
      </c>
      <c r="G461" s="78">
        <f>IF($C461&lt;=Entradas!$E$56,"",D461-AVERAGE(D:D))</f>
        <v>0.55764096238369187</v>
      </c>
      <c r="H461" s="78">
        <f>IF($C461&lt;=Entradas!$E$56,"",F461^2)</f>
        <v>1.8856502197233769E-3</v>
      </c>
      <c r="I461" s="78">
        <f>IF($C461&lt;=Entradas!$E$56,"",G461^2)</f>
        <v>0.31096344292821004</v>
      </c>
      <c r="J461" s="78">
        <f>IF($C461&lt;=Entradas!$E$56,"",E461-AVERAGE(E:E))</f>
        <v>0.59968367859119032</v>
      </c>
      <c r="K461" s="78">
        <f>IF($C461&lt;=Entradas!$E$56,"",J461^2)</f>
        <v>0.35962051436866205</v>
      </c>
      <c r="L461" s="78">
        <f>IF($C461&lt;=Entradas!$E$56,"",G461*J461)</f>
        <v>0.33440818365538394</v>
      </c>
      <c r="M461" s="37"/>
    </row>
    <row r="462" spans="2:13" x14ac:dyDescent="0.3">
      <c r="B462" s="36"/>
      <c r="C462" s="74">
        <v>457</v>
      </c>
      <c r="D462" s="104">
        <f>IF($C462&lt;=Entradas!$E$56,"",Observaciones!H462)</f>
        <v>1.2909660557627085</v>
      </c>
      <c r="E462" s="104">
        <f>IF($C462&lt;=Entradas!$E$56,"",Cálculos!L463)</f>
        <v>1.3345819779586059</v>
      </c>
      <c r="F462" s="78">
        <f>IF($C462&lt;=Entradas!$E$56,"",D462-E462)</f>
        <v>-4.3615922195897383E-2</v>
      </c>
      <c r="G462" s="78">
        <f>IF($C462&lt;=Entradas!$E$56,"",D462-AVERAGE(D:D))</f>
        <v>0.53346442260028282</v>
      </c>
      <c r="H462" s="78">
        <f>IF($C462&lt;=Entradas!$E$56,"",F462^2)</f>
        <v>1.9023486689985741E-3</v>
      </c>
      <c r="I462" s="78">
        <f>IF($C462&lt;=Entradas!$E$56,"",G462^2)</f>
        <v>0.28458429018025316</v>
      </c>
      <c r="J462" s="78">
        <f>IF($C462&lt;=Entradas!$E$56,"",E462-AVERAGE(E:E))</f>
        <v>0.57569898680832732</v>
      </c>
      <c r="K462" s="78">
        <f>IF($C462&lt;=Entradas!$E$56,"",J462^2)</f>
        <v>0.33142932341213466</v>
      </c>
      <c r="L462" s="78">
        <f>IF($C462&lt;=Entradas!$E$56,"",G462*J462)</f>
        <v>0.30711492758927217</v>
      </c>
      <c r="M462" s="37"/>
    </row>
    <row r="463" spans="2:13" x14ac:dyDescent="0.3">
      <c r="B463" s="36"/>
      <c r="C463" s="74">
        <v>458</v>
      </c>
      <c r="D463" s="104">
        <f>IF($C463&lt;=Entradas!$E$56,"",Observaciones!H463)</f>
        <v>1.267419288466483</v>
      </c>
      <c r="E463" s="104">
        <f>IF($C463&lt;=Entradas!$E$56,"",Cálculos!L464)</f>
        <v>1.3108529358042318</v>
      </c>
      <c r="F463" s="78">
        <f>IF($C463&lt;=Entradas!$E$56,"",D463-E463)</f>
        <v>-4.3433647337748793E-2</v>
      </c>
      <c r="G463" s="78">
        <f>IF($C463&lt;=Entradas!$E$56,"",D463-AVERAGE(D:D))</f>
        <v>0.5099176553040573</v>
      </c>
      <c r="H463" s="78">
        <f>IF($C463&lt;=Entradas!$E$56,"",F463^2)</f>
        <v>1.8864817210599329E-3</v>
      </c>
      <c r="I463" s="78">
        <f>IF($C463&lt;=Entradas!$E$56,"",G463^2)</f>
        <v>0.26001601519078738</v>
      </c>
      <c r="J463" s="78">
        <f>IF($C463&lt;=Entradas!$E$56,"",E463-AVERAGE(E:E))</f>
        <v>0.55196994465395322</v>
      </c>
      <c r="K463" s="78">
        <f>IF($C463&lt;=Entradas!$E$56,"",J463^2)</f>
        <v>0.30467081980128818</v>
      </c>
      <c r="L463" s="78">
        <f>IF($C463&lt;=Entradas!$E$56,"",G463*J463)</f>
        <v>0.28145921997625412</v>
      </c>
      <c r="M463" s="37"/>
    </row>
    <row r="464" spans="2:13" x14ac:dyDescent="0.3">
      <c r="B464" s="36"/>
      <c r="C464" s="74">
        <v>459</v>
      </c>
      <c r="D464" s="104">
        <f>IF($C464&lt;=Entradas!$E$56,"",Observaciones!H464)</f>
        <v>1.244594277679641</v>
      </c>
      <c r="E464" s="104">
        <f>IF($C464&lt;=Entradas!$E$56,"",Cálculos!L465)</f>
        <v>1.2939757662562983</v>
      </c>
      <c r="F464" s="78">
        <f>IF($C464&lt;=Entradas!$E$56,"",D464-E464)</f>
        <v>-4.9381488576657251E-2</v>
      </c>
      <c r="G464" s="78">
        <f>IF($C464&lt;=Entradas!$E$56,"",D464-AVERAGE(D:D))</f>
        <v>0.48709264451721535</v>
      </c>
      <c r="H464" s="78">
        <f>IF($C464&lt;=Entradas!$E$56,"",F464^2)</f>
        <v>2.4385314140465304E-3</v>
      </c>
      <c r="I464" s="78">
        <f>IF($C464&lt;=Entradas!$E$56,"",G464^2)</f>
        <v>0.23725924434277432</v>
      </c>
      <c r="J464" s="78">
        <f>IF($C464&lt;=Entradas!$E$56,"",E464-AVERAGE(E:E))</f>
        <v>0.53509277510601971</v>
      </c>
      <c r="K464" s="78">
        <f>IF($C464&lt;=Entradas!$E$56,"",J464^2)</f>
        <v>0.2863242779706614</v>
      </c>
      <c r="L464" s="78">
        <f>IF($C464&lt;=Entradas!$E$56,"",G464*J464)</f>
        <v>0.26063975488844671</v>
      </c>
      <c r="M464" s="37"/>
    </row>
    <row r="465" spans="2:13" x14ac:dyDescent="0.3">
      <c r="B465" s="36"/>
      <c r="C465" s="74">
        <v>460</v>
      </c>
      <c r="D465" s="104">
        <f>IF($C465&lt;=Entradas!$E$56,"",Observaciones!H465)</f>
        <v>1.2226787994109447</v>
      </c>
      <c r="E465" s="104">
        <f>IF($C465&lt;=Entradas!$E$56,"",Cálculos!L466)</f>
        <v>1.2835808273022491</v>
      </c>
      <c r="F465" s="78">
        <f>IF($C465&lt;=Entradas!$E$56,"",D465-E465)</f>
        <v>-6.0902027891304389E-2</v>
      </c>
      <c r="G465" s="78">
        <f>IF($C465&lt;=Entradas!$E$56,"",D465-AVERAGE(D:D))</f>
        <v>0.46517716624851901</v>
      </c>
      <c r="H465" s="78">
        <f>IF($C465&lt;=Entradas!$E$56,"",F465^2)</f>
        <v>3.7090570012732176E-3</v>
      </c>
      <c r="I465" s="78">
        <f>IF($C465&lt;=Entradas!$E$56,"",G465^2)</f>
        <v>0.21638979599900229</v>
      </c>
      <c r="J465" s="78">
        <f>IF($C465&lt;=Entradas!$E$56,"",E465-AVERAGE(E:E))</f>
        <v>0.52469783615197052</v>
      </c>
      <c r="K465" s="78">
        <f>IF($C465&lt;=Entradas!$E$56,"",J465^2)</f>
        <v>0.27530781926256009</v>
      </c>
      <c r="L465" s="78">
        <f>IF($C465&lt;=Entradas!$E$56,"",G465*J465)</f>
        <v>0.24407745255790339</v>
      </c>
      <c r="M465" s="37"/>
    </row>
    <row r="466" spans="2:13" x14ac:dyDescent="0.3">
      <c r="B466" s="36"/>
      <c r="C466" s="74">
        <v>461</v>
      </c>
      <c r="D466" s="104">
        <f>IF($C466&lt;=Entradas!$E$56,"",Observaciones!H466)</f>
        <v>1.2011741946482384</v>
      </c>
      <c r="E466" s="104">
        <f>IF($C466&lt;=Entradas!$E$56,"",Cálculos!L467)</f>
        <v>1.2744431839252457</v>
      </c>
      <c r="F466" s="78">
        <f>IF($C466&lt;=Entradas!$E$56,"",D466-E466)</f>
        <v>-7.3268989277007313E-2</v>
      </c>
      <c r="G466" s="78">
        <f>IF($C466&lt;=Entradas!$E$56,"",D466-AVERAGE(D:D))</f>
        <v>0.44367256148581269</v>
      </c>
      <c r="H466" s="78">
        <f>IF($C466&lt;=Entradas!$E$56,"",F466^2)</f>
        <v>5.3683447896742129E-3</v>
      </c>
      <c r="I466" s="78">
        <f>IF($C466&lt;=Entradas!$E$56,"",G466^2)</f>
        <v>0.19684534181538224</v>
      </c>
      <c r="J466" s="78">
        <f>IF($C466&lt;=Entradas!$E$56,"",E466-AVERAGE(E:E))</f>
        <v>0.51556019277496712</v>
      </c>
      <c r="K466" s="78">
        <f>IF($C466&lt;=Entradas!$E$56,"",J466^2)</f>
        <v>0.26580231237416124</v>
      </c>
      <c r="L466" s="78">
        <f>IF($C466&lt;=Entradas!$E$56,"",G466*J466)</f>
        <v>0.22873991132858904</v>
      </c>
      <c r="M466" s="37"/>
    </row>
    <row r="467" spans="2:13" x14ac:dyDescent="0.3">
      <c r="B467" s="36"/>
      <c r="C467" s="74">
        <v>462</v>
      </c>
      <c r="D467" s="104">
        <f>IF($C467&lt;=Entradas!$E$56,"",Observaciones!H467)</f>
        <v>1.2329503359332978</v>
      </c>
      <c r="E467" s="104">
        <f>IF($C467&lt;=Entradas!$E$56,"",Cálculos!L468)</f>
        <v>1.2939411634632163</v>
      </c>
      <c r="F467" s="78">
        <f>IF($C467&lt;=Entradas!$E$56,"",D467-E467)</f>
        <v>-6.0990827529918468E-2</v>
      </c>
      <c r="G467" s="78">
        <f>IF($C467&lt;=Entradas!$E$56,"",D467-AVERAGE(D:D))</f>
        <v>0.47544870277087214</v>
      </c>
      <c r="H467" s="78">
        <f>IF($C467&lt;=Entradas!$E$56,"",F467^2)</f>
        <v>3.7198810427842605E-3</v>
      </c>
      <c r="I467" s="78">
        <f>IF($C467&lt;=Entradas!$E$56,"",G467^2)</f>
        <v>0.22605146896650513</v>
      </c>
      <c r="J467" s="78">
        <f>IF($C467&lt;=Entradas!$E$56,"",E467-AVERAGE(E:E))</f>
        <v>0.53505817231293773</v>
      </c>
      <c r="K467" s="78">
        <f>IF($C467&lt;=Entradas!$E$56,"",J467^2)</f>
        <v>0.28628724775886139</v>
      </c>
      <c r="L467" s="78">
        <f>IF($C467&lt;=Entradas!$E$56,"",G467*J467)</f>
        <v>0.25439271393314</v>
      </c>
      <c r="M467" s="37"/>
    </row>
    <row r="468" spans="2:13" x14ac:dyDescent="0.3">
      <c r="B468" s="36"/>
      <c r="C468" s="74">
        <v>463</v>
      </c>
      <c r="D468" s="104">
        <f>IF($C468&lt;=Entradas!$E$56,"",Observaciones!H468)</f>
        <v>1.2781099064504722</v>
      </c>
      <c r="E468" s="104">
        <f>IF($C468&lt;=Entradas!$E$56,"",Cálculos!L469)</f>
        <v>1.3214040873709039</v>
      </c>
      <c r="F468" s="78">
        <f>IF($C468&lt;=Entradas!$E$56,"",D468-E468)</f>
        <v>-4.3294180920431691E-2</v>
      </c>
      <c r="G468" s="78">
        <f>IF($C468&lt;=Entradas!$E$56,"",D468-AVERAGE(D:D))</f>
        <v>0.52060827328804649</v>
      </c>
      <c r="H468" s="78">
        <f>IF($C468&lt;=Entradas!$E$56,"",F468^2)</f>
        <v>1.8743861015710715E-3</v>
      </c>
      <c r="I468" s="78">
        <f>IF($C468&lt;=Entradas!$E$56,"",G468^2)</f>
        <v>0.27103297421596129</v>
      </c>
      <c r="J468" s="78">
        <f>IF($C468&lt;=Entradas!$E$56,"",E468-AVERAGE(E:E))</f>
        <v>0.56252109622062529</v>
      </c>
      <c r="K468" s="78">
        <f>IF($C468&lt;=Entradas!$E$56,"",J468^2)</f>
        <v>0.31642998369325398</v>
      </c>
      <c r="L468" s="78">
        <f>IF($C468&lt;=Entradas!$E$56,"",G468*J468)</f>
        <v>0.29285313659151879</v>
      </c>
      <c r="M468" s="37"/>
    </row>
    <row r="469" spans="2:13" x14ac:dyDescent="0.3">
      <c r="B469" s="36"/>
      <c r="C469" s="74">
        <v>464</v>
      </c>
      <c r="D469" s="104">
        <f>IF($C469&lt;=Entradas!$E$56,"",Observaciones!H469)</f>
        <v>1.2498383068053016</v>
      </c>
      <c r="E469" s="104">
        <f>IF($C469&lt;=Entradas!$E$56,"",Cálculos!L470)</f>
        <v>1.2978673687564022</v>
      </c>
      <c r="F469" s="78">
        <f>IF($C469&lt;=Entradas!$E$56,"",D469-E469)</f>
        <v>-4.8029061951100571E-2</v>
      </c>
      <c r="G469" s="78">
        <f>IF($C469&lt;=Entradas!$E$56,"",D469-AVERAGE(D:D))</f>
        <v>0.49233667364287592</v>
      </c>
      <c r="H469" s="78">
        <f>IF($C469&lt;=Entradas!$E$56,"",F469^2)</f>
        <v>2.3067907919026567E-3</v>
      </c>
      <c r="I469" s="78">
        <f>IF($C469&lt;=Entradas!$E$56,"",G469^2)</f>
        <v>0.24239540021373171</v>
      </c>
      <c r="J469" s="78">
        <f>IF($C469&lt;=Entradas!$E$56,"",E469-AVERAGE(E:E))</f>
        <v>0.53898437760612361</v>
      </c>
      <c r="K469" s="78">
        <f>IF($C469&lt;=Entradas!$E$56,"",J469^2)</f>
        <v>0.29050415930346046</v>
      </c>
      <c r="L469" s="78">
        <f>IF($C469&lt;=Entradas!$E$56,"",G469*J469)</f>
        <v>0.26536177561607466</v>
      </c>
      <c r="M469" s="37"/>
    </row>
    <row r="470" spans="2:13" x14ac:dyDescent="0.3">
      <c r="B470" s="36"/>
      <c r="C470" s="74">
        <v>465</v>
      </c>
      <c r="D470" s="104">
        <f>IF($C470&lt;=Entradas!$E$56,"",Observaciones!H470)</f>
        <v>1.2260341587066781</v>
      </c>
      <c r="E470" s="104">
        <f>IF($C470&lt;=Entradas!$E$56,"",Cálculos!L471)</f>
        <v>1.2740594288087186</v>
      </c>
      <c r="F470" s="78">
        <f>IF($C470&lt;=Entradas!$E$56,"",D470-E470)</f>
        <v>-4.8025270102040496E-2</v>
      </c>
      <c r="G470" s="78">
        <f>IF($C470&lt;=Entradas!$E$56,"",D470-AVERAGE(D:D))</f>
        <v>0.4685325255442524</v>
      </c>
      <c r="H470" s="78">
        <f>IF($C470&lt;=Entradas!$E$56,"",F470^2)</f>
        <v>2.3064265683739446E-3</v>
      </c>
      <c r="I470" s="78">
        <f>IF($C470&lt;=Entradas!$E$56,"",G470^2)</f>
        <v>0.21952272749287552</v>
      </c>
      <c r="J470" s="78">
        <f>IF($C470&lt;=Entradas!$E$56,"",E470-AVERAGE(E:E))</f>
        <v>0.51517643765844001</v>
      </c>
      <c r="K470" s="78">
        <f>IF($C470&lt;=Entradas!$E$56,"",J470^2)</f>
        <v>0.26540676191844054</v>
      </c>
      <c r="L470" s="78">
        <f>IF($C470&lt;=Entradas!$E$56,"",G470*J470)</f>
        <v>0.24137691743699999</v>
      </c>
      <c r="M470" s="37"/>
    </row>
    <row r="471" spans="2:13" x14ac:dyDescent="0.3">
      <c r="B471" s="36"/>
      <c r="C471" s="74">
        <v>466</v>
      </c>
      <c r="D471" s="104">
        <f>IF($C471&lt;=Entradas!$E$56,"",Observaciones!H471)</f>
        <v>1.2031432897938044</v>
      </c>
      <c r="E471" s="104">
        <f>IF($C471&lt;=Entradas!$E$56,"",Cálculos!L472)</f>
        <v>1.2508220037805875</v>
      </c>
      <c r="F471" s="78">
        <f>IF($C471&lt;=Entradas!$E$56,"",D471-E471)</f>
        <v>-4.7678713986783139E-2</v>
      </c>
      <c r="G471" s="78">
        <f>IF($C471&lt;=Entradas!$E$56,"",D471-AVERAGE(D:D))</f>
        <v>0.44564165663137867</v>
      </c>
      <c r="H471" s="78">
        <f>IF($C471&lt;=Entradas!$E$56,"",F471^2)</f>
        <v>2.2732597674334702E-3</v>
      </c>
      <c r="I471" s="78">
        <f>IF($C471&lt;=Entradas!$E$56,"",G471^2)</f>
        <v>0.19859648612515959</v>
      </c>
      <c r="J471" s="78">
        <f>IF($C471&lt;=Entradas!$E$56,"",E471-AVERAGE(E:E))</f>
        <v>0.49193901263030893</v>
      </c>
      <c r="K471" s="78">
        <f>IF($C471&lt;=Entradas!$E$56,"",J471^2)</f>
        <v>0.24200399214768326</v>
      </c>
      <c r="L471" s="78">
        <f>IF($C471&lt;=Entradas!$E$56,"",G471*J471)</f>
        <v>0.21922851655017558</v>
      </c>
      <c r="M471" s="37"/>
    </row>
    <row r="472" spans="2:13" x14ac:dyDescent="0.3">
      <c r="B472" s="36"/>
      <c r="C472" s="74">
        <v>467</v>
      </c>
      <c r="D472" s="104">
        <f>IF($C472&lt;=Entradas!$E$56,"",Observaciones!H472)</f>
        <v>1.1807566961369567</v>
      </c>
      <c r="E472" s="104">
        <f>IF($C472&lt;=Entradas!$E$56,"",Cálculos!L473)</f>
        <v>1.2277698764688996</v>
      </c>
      <c r="F472" s="78">
        <f>IF($C472&lt;=Entradas!$E$56,"",D472-E472)</f>
        <v>-4.7013180331942905E-2</v>
      </c>
      <c r="G472" s="78">
        <f>IF($C472&lt;=Entradas!$E$56,"",D472-AVERAGE(D:D))</f>
        <v>0.42325506297453097</v>
      </c>
      <c r="H472" s="78">
        <f>IF($C472&lt;=Entradas!$E$56,"",F472^2)</f>
        <v>2.2102391249237833E-3</v>
      </c>
      <c r="I472" s="78">
        <f>IF($C472&lt;=Entradas!$E$56,"",G472^2)</f>
        <v>0.17914484833357419</v>
      </c>
      <c r="J472" s="78">
        <f>IF($C472&lt;=Entradas!$E$56,"",E472-AVERAGE(E:E))</f>
        <v>0.46888688531862099</v>
      </c>
      <c r="K472" s="78">
        <f>IF($C472&lt;=Entradas!$E$56,"",J472^2)</f>
        <v>0.21985491122379763</v>
      </c>
      <c r="L472" s="78">
        <f>IF($C472&lt;=Entradas!$E$56,"",G472*J472)</f>
        <v>0.19845874817346462</v>
      </c>
      <c r="M472" s="37"/>
    </row>
    <row r="473" spans="2:13" x14ac:dyDescent="0.3">
      <c r="B473" s="36"/>
      <c r="C473" s="74">
        <v>468</v>
      </c>
      <c r="D473" s="104">
        <f>IF($C473&lt;=Entradas!$E$56,"",Observaciones!H473)</f>
        <v>1.1593326141471956</v>
      </c>
      <c r="E473" s="104">
        <f>IF($C473&lt;=Entradas!$E$56,"",Cálculos!L474)</f>
        <v>1.2150108159592001</v>
      </c>
      <c r="F473" s="78">
        <f>IF($C473&lt;=Entradas!$E$56,"",D473-E473)</f>
        <v>-5.5678201812004557E-2</v>
      </c>
      <c r="G473" s="78">
        <f>IF($C473&lt;=Entradas!$E$56,"",D473-AVERAGE(D:D))</f>
        <v>0.40183098098476988</v>
      </c>
      <c r="H473" s="78">
        <f>IF($C473&lt;=Entradas!$E$56,"",F473^2)</f>
        <v>3.1000621570183074E-3</v>
      </c>
      <c r="I473" s="78">
        <f>IF($C473&lt;=Entradas!$E$56,"",G473^2)</f>
        <v>0.16146813727918249</v>
      </c>
      <c r="J473" s="78">
        <f>IF($C473&lt;=Entradas!$E$56,"",E473-AVERAGE(E:E))</f>
        <v>0.45612782480892156</v>
      </c>
      <c r="K473" s="78">
        <f>IF($C473&lt;=Entradas!$E$56,"",J473^2)</f>
        <v>0.20805259256491823</v>
      </c>
      <c r="L473" s="78">
        <f>IF($C473&lt;=Entradas!$E$56,"",G473*J473)</f>
        <v>0.18328629129741822</v>
      </c>
      <c r="M473" s="37"/>
    </row>
    <row r="474" spans="2:13" x14ac:dyDescent="0.3">
      <c r="B474" s="36"/>
      <c r="C474" s="74">
        <v>469</v>
      </c>
      <c r="D474" s="104">
        <f>IF($C474&lt;=Entradas!$E$56,"",Observaciones!H474)</f>
        <v>1.1377426982622714</v>
      </c>
      <c r="E474" s="104">
        <f>IF($C474&lt;=Entradas!$E$56,"",Cálculos!L475)</f>
        <v>1.205821376025179</v>
      </c>
      <c r="F474" s="78">
        <f>IF($C474&lt;=Entradas!$E$56,"",D474-E474)</f>
        <v>-6.8078677762907658E-2</v>
      </c>
      <c r="G474" s="78">
        <f>IF($C474&lt;=Entradas!$E$56,"",D474-AVERAGE(D:D))</f>
        <v>0.38024106509984568</v>
      </c>
      <c r="H474" s="78">
        <f>IF($C474&lt;=Entradas!$E$56,"",F474^2)</f>
        <v>4.6347063659458176E-3</v>
      </c>
      <c r="I474" s="78">
        <f>IF($C474&lt;=Entradas!$E$56,"",G474^2)</f>
        <v>0.14458326758826509</v>
      </c>
      <c r="J474" s="78">
        <f>IF($C474&lt;=Entradas!$E$56,"",E474-AVERAGE(E:E))</f>
        <v>0.44693838487490045</v>
      </c>
      <c r="K474" s="78">
        <f>IF($C474&lt;=Entradas!$E$56,"",J474^2)</f>
        <v>0.19975391987458466</v>
      </c>
      <c r="L474" s="78">
        <f>IF($C474&lt;=Entradas!$E$56,"",G474*J474)</f>
        <v>0.16994432749883689</v>
      </c>
      <c r="M474" s="37"/>
    </row>
    <row r="475" spans="2:13" x14ac:dyDescent="0.3">
      <c r="B475" s="36"/>
      <c r="C475" s="74">
        <v>470</v>
      </c>
      <c r="D475" s="104">
        <f>IF($C475&lt;=Entradas!$E$56,"",Observaciones!H475)</f>
        <v>1.1173921051572326</v>
      </c>
      <c r="E475" s="104">
        <f>IF($C475&lt;=Entradas!$E$56,"",Cálculos!L476)</f>
        <v>1.1973437789862726</v>
      </c>
      <c r="F475" s="78">
        <f>IF($C475&lt;=Entradas!$E$56,"",D475-E475)</f>
        <v>-7.9951673829040004E-2</v>
      </c>
      <c r="G475" s="78">
        <f>IF($C475&lt;=Entradas!$E$56,"",D475-AVERAGE(D:D))</f>
        <v>0.35989047199480695</v>
      </c>
      <c r="H475" s="78">
        <f>IF($C475&lt;=Entradas!$E$56,"",F475^2)</f>
        <v>6.3922701480652001E-3</v>
      </c>
      <c r="I475" s="78">
        <f>IF($C475&lt;=Entradas!$E$56,"",G475^2)</f>
        <v>0.12952115183264493</v>
      </c>
      <c r="J475" s="78">
        <f>IF($C475&lt;=Entradas!$E$56,"",E475-AVERAGE(E:E))</f>
        <v>0.43846078783599407</v>
      </c>
      <c r="K475" s="78">
        <f>IF($C475&lt;=Entradas!$E$56,"",J475^2)</f>
        <v>0.19224786246976061</v>
      </c>
      <c r="L475" s="78">
        <f>IF($C475&lt;=Entradas!$E$56,"",G475*J475)</f>
        <v>0.15779785988551082</v>
      </c>
      <c r="M475" s="37"/>
    </row>
    <row r="476" spans="2:13" x14ac:dyDescent="0.3">
      <c r="B476" s="36"/>
      <c r="C476" s="74">
        <v>471</v>
      </c>
      <c r="D476" s="104">
        <f>IF($C476&lt;=Entradas!$E$56,"",Observaciones!H476)</f>
        <v>1.0973055341692701</v>
      </c>
      <c r="E476" s="104">
        <f>IF($C476&lt;=Entradas!$E$56,"",Cálculos!L477)</f>
        <v>1.1890454880896746</v>
      </c>
      <c r="F476" s="78">
        <f>IF($C476&lt;=Entradas!$E$56,"",D476-E476)</f>
        <v>-9.173995392040446E-2</v>
      </c>
      <c r="G476" s="78">
        <f>IF($C476&lt;=Entradas!$E$56,"",D476-AVERAGE(D:D))</f>
        <v>0.33980390100684443</v>
      </c>
      <c r="H476" s="78">
        <f>IF($C476&lt;=Entradas!$E$56,"",F476^2)</f>
        <v>8.4162191453179339E-3</v>
      </c>
      <c r="I476" s="78">
        <f>IF($C476&lt;=Entradas!$E$56,"",G476^2)</f>
        <v>0.11546669113946934</v>
      </c>
      <c r="J476" s="78">
        <f>IF($C476&lt;=Entradas!$E$56,"",E476-AVERAGE(E:E))</f>
        <v>0.43016249693939601</v>
      </c>
      <c r="K476" s="78">
        <f>IF($C476&lt;=Entradas!$E$56,"",J476^2)</f>
        <v>0.18503977377313588</v>
      </c>
      <c r="L476" s="78">
        <f>IF($C476&lt;=Entradas!$E$56,"",G476*J476)</f>
        <v>0.14617089452685153</v>
      </c>
      <c r="M476" s="37"/>
    </row>
    <row r="477" spans="2:13" x14ac:dyDescent="0.3">
      <c r="B477" s="36"/>
      <c r="C477" s="74">
        <v>472</v>
      </c>
      <c r="D477" s="104">
        <f>IF($C477&lt;=Entradas!$E$56,"",Observaciones!H477)</f>
        <v>1.0778062093853245</v>
      </c>
      <c r="E477" s="104">
        <f>IF($C477&lt;=Entradas!$E$56,"",Cálculos!L478)</f>
        <v>1.1808270047346894</v>
      </c>
      <c r="F477" s="78">
        <f>IF($C477&lt;=Entradas!$E$56,"",D477-E477)</f>
        <v>-0.10302079534936492</v>
      </c>
      <c r="G477" s="78">
        <f>IF($C477&lt;=Entradas!$E$56,"",D477-AVERAGE(D:D))</f>
        <v>0.32030457622289876</v>
      </c>
      <c r="H477" s="78">
        <f>IF($C477&lt;=Entradas!$E$56,"",F477^2)</f>
        <v>1.061328427441573E-2</v>
      </c>
      <c r="I477" s="78">
        <f>IF($C477&lt;=Entradas!$E$56,"",G477^2)</f>
        <v>0.10259502154933077</v>
      </c>
      <c r="J477" s="78">
        <f>IF($C477&lt;=Entradas!$E$56,"",E477-AVERAGE(E:E))</f>
        <v>0.4219440135844108</v>
      </c>
      <c r="K477" s="78">
        <f>IF($C477&lt;=Entradas!$E$56,"",J477^2)</f>
        <v>0.17803675059972146</v>
      </c>
      <c r="L477" s="78">
        <f>IF($C477&lt;=Entradas!$E$56,"",G477*J477)</f>
        <v>0.13515059846094374</v>
      </c>
      <c r="M477" s="37"/>
    </row>
    <row r="478" spans="2:13" x14ac:dyDescent="0.3">
      <c r="B478" s="36"/>
      <c r="C478" s="74">
        <v>473</v>
      </c>
      <c r="D478" s="104">
        <f>IF($C478&lt;=Entradas!$E$56,"",Observaciones!H478)</f>
        <v>1.0589538867353285</v>
      </c>
      <c r="E478" s="104">
        <f>IF($C478&lt;=Entradas!$E$56,"",Cálculos!L479)</f>
        <v>1.1726694784168641</v>
      </c>
      <c r="F478" s="78">
        <f>IF($C478&lt;=Entradas!$E$56,"",D478-E478)</f>
        <v>-0.11371559168153555</v>
      </c>
      <c r="G478" s="78">
        <f>IF($C478&lt;=Entradas!$E$56,"",D478-AVERAGE(D:D))</f>
        <v>0.30145225357290284</v>
      </c>
      <c r="H478" s="78">
        <f>IF($C478&lt;=Entradas!$E$56,"",F478^2)</f>
        <v>1.2931235791481718E-2</v>
      </c>
      <c r="I478" s="78">
        <f>IF($C478&lt;=Entradas!$E$56,"",G478^2)</f>
        <v>9.0873461184181714E-2</v>
      </c>
      <c r="J478" s="78">
        <f>IF($C478&lt;=Entradas!$E$56,"",E478-AVERAGE(E:E))</f>
        <v>0.41378648726658551</v>
      </c>
      <c r="K478" s="78">
        <f>IF($C478&lt;=Entradas!$E$56,"",J478^2)</f>
        <v>0.17121925704442015</v>
      </c>
      <c r="L478" s="78">
        <f>IF($C478&lt;=Entradas!$E$56,"",G478*J478)</f>
        <v>0.12473686908452747</v>
      </c>
      <c r="M478" s="37"/>
    </row>
    <row r="479" spans="2:13" x14ac:dyDescent="0.3">
      <c r="B479" s="36"/>
      <c r="C479" s="74">
        <v>474</v>
      </c>
      <c r="D479" s="104">
        <f>IF($C479&lt;=Entradas!$E$56,"",Observaciones!H479)</f>
        <v>1.0404220175145216</v>
      </c>
      <c r="E479" s="104">
        <f>IF($C479&lt;=Entradas!$E$56,"",Cálculos!L480)</f>
        <v>1.1645690801594422</v>
      </c>
      <c r="F479" s="78">
        <f>IF($C479&lt;=Entradas!$E$56,"",D479-E479)</f>
        <v>-0.12414706264492059</v>
      </c>
      <c r="G479" s="78">
        <f>IF($C479&lt;=Entradas!$E$56,"",D479-AVERAGE(D:D))</f>
        <v>0.28292038435209588</v>
      </c>
      <c r="H479" s="78">
        <f>IF($C479&lt;=Entradas!$E$56,"",F479^2)</f>
        <v>1.5412493163361837E-2</v>
      </c>
      <c r="I479" s="78">
        <f>IF($C479&lt;=Entradas!$E$56,"",G479^2)</f>
        <v>8.0043943881937654E-2</v>
      </c>
      <c r="J479" s="78">
        <f>IF($C479&lt;=Entradas!$E$56,"",E479-AVERAGE(E:E))</f>
        <v>0.40568608900916359</v>
      </c>
      <c r="K479" s="78">
        <f>IF($C479&lt;=Entradas!$E$56,"",J479^2)</f>
        <v>0.164581202815551</v>
      </c>
      <c r="L479" s="78">
        <f>IF($C479&lt;=Entradas!$E$56,"",G479*J479)</f>
        <v>0.11477686422877115</v>
      </c>
      <c r="M479" s="37"/>
    </row>
    <row r="480" spans="2:13" x14ac:dyDescent="0.3">
      <c r="B480" s="36"/>
      <c r="C480" s="74">
        <v>475</v>
      </c>
      <c r="D480" s="104">
        <f>IF($C480&lt;=Entradas!$E$56,"",Observaciones!H480)</f>
        <v>1.0222269768581513</v>
      </c>
      <c r="E480" s="104">
        <f>IF($C480&lt;=Entradas!$E$56,"",Cálculos!L481)</f>
        <v>1.1565247806847196</v>
      </c>
      <c r="F480" s="78">
        <f>IF($C480&lt;=Entradas!$E$56,"",D480-E480)</f>
        <v>-0.13429780382656831</v>
      </c>
      <c r="G480" s="78">
        <f>IF($C480&lt;=Entradas!$E$56,"",D480-AVERAGE(D:D))</f>
        <v>0.26472534369572565</v>
      </c>
      <c r="H480" s="78">
        <f>IF($C480&lt;=Entradas!$E$56,"",F480^2)</f>
        <v>1.8035900112639426E-2</v>
      </c>
      <c r="I480" s="78">
        <f>IF($C480&lt;=Entradas!$E$56,"",G480^2)</f>
        <v>7.0079507594820067E-2</v>
      </c>
      <c r="J480" s="78">
        <f>IF($C480&lt;=Entradas!$E$56,"",E480-AVERAGE(E:E))</f>
        <v>0.39764178953444107</v>
      </c>
      <c r="K480" s="78">
        <f>IF($C480&lt;=Entradas!$E$56,"",J480^2)</f>
        <v>0.15811899278415273</v>
      </c>
      <c r="L480" s="78">
        <f>IF($C480&lt;=Entradas!$E$56,"",G480*J480)</f>
        <v>0.10526585940228832</v>
      </c>
      <c r="M480" s="37"/>
    </row>
    <row r="481" spans="2:13" x14ac:dyDescent="0.3">
      <c r="B481" s="36"/>
      <c r="C481" s="74">
        <v>476</v>
      </c>
      <c r="D481" s="104">
        <f>IF($C481&lt;=Entradas!$E$56,"",Observaciones!H481)</f>
        <v>1.0057763005875822</v>
      </c>
      <c r="E481" s="104">
        <f>IF($C481&lt;=Entradas!$E$56,"",Cálculos!L482)</f>
        <v>1.148536074294652</v>
      </c>
      <c r="F481" s="78">
        <f>IF($C481&lt;=Entradas!$E$56,"",D481-E481)</f>
        <v>-0.14275977370706983</v>
      </c>
      <c r="G481" s="78">
        <f>IF($C481&lt;=Entradas!$E$56,"",D481-AVERAGE(D:D))</f>
        <v>0.24827466742515647</v>
      </c>
      <c r="H481" s="78">
        <f>IF($C481&lt;=Entradas!$E$56,"",F481^2)</f>
        <v>2.0380352988893784E-2</v>
      </c>
      <c r="I481" s="78">
        <f>IF($C481&lt;=Entradas!$E$56,"",G481^2)</f>
        <v>6.1640310485072049E-2</v>
      </c>
      <c r="J481" s="78">
        <f>IF($C481&lt;=Entradas!$E$56,"",E481-AVERAGE(E:E))</f>
        <v>0.38965308314437341</v>
      </c>
      <c r="K481" s="78">
        <f>IF($C481&lt;=Entradas!$E$56,"",J481^2)</f>
        <v>0.15182952520391599</v>
      </c>
      <c r="L481" s="78">
        <f>IF($C481&lt;=Entradas!$E$56,"",G481*J481)</f>
        <v>9.6740989628856147E-2</v>
      </c>
      <c r="M481" s="37"/>
    </row>
    <row r="482" spans="2:13" x14ac:dyDescent="0.3">
      <c r="B482" s="36"/>
      <c r="C482" s="74">
        <v>477</v>
      </c>
      <c r="D482" s="104">
        <f>IF($C482&lt;=Entradas!$E$56,"",Observaciones!H482)</f>
        <v>0.99711227682307901</v>
      </c>
      <c r="E482" s="104">
        <f>IF($C482&lt;=Entradas!$E$56,"",Cálculos!L483)</f>
        <v>1.1406025549678953</v>
      </c>
      <c r="F482" s="78">
        <f>IF($C482&lt;=Entradas!$E$56,"",D482-E482)</f>
        <v>-0.1434902781448163</v>
      </c>
      <c r="G482" s="78">
        <f>IF($C482&lt;=Entradas!$E$56,"",D482-AVERAGE(D:D))</f>
        <v>0.23961064366065332</v>
      </c>
      <c r="H482" s="78">
        <f>IF($C482&lt;=Entradas!$E$56,"",F482^2)</f>
        <v>2.0589459922076746E-2</v>
      </c>
      <c r="I482" s="78">
        <f>IF($C482&lt;=Entradas!$E$56,"",G482^2)</f>
        <v>5.7413260555472585E-2</v>
      </c>
      <c r="J482" s="78">
        <f>IF($C482&lt;=Entradas!$E$56,"",E482-AVERAGE(E:E))</f>
        <v>0.38171956381761674</v>
      </c>
      <c r="K482" s="78">
        <f>IF($C482&lt;=Entradas!$E$56,"",J482^2)</f>
        <v>0.14570982540111158</v>
      </c>
      <c r="L482" s="78">
        <f>IF($C482&lt;=Entradas!$E$56,"",G482*J482)</f>
        <v>9.1464070384202983E-2</v>
      </c>
      <c r="M482" s="37"/>
    </row>
    <row r="483" spans="2:13" x14ac:dyDescent="0.3">
      <c r="B483" s="36"/>
      <c r="C483" s="74">
        <v>478</v>
      </c>
      <c r="D483" s="104">
        <f>IF($C483&lt;=Entradas!$E$56,"",Observaciones!H483)</f>
        <v>0.98991088583881615</v>
      </c>
      <c r="E483" s="104">
        <f>IF($C483&lt;=Entradas!$E$56,"",Cálculos!L484)</f>
        <v>1.13272383740023</v>
      </c>
      <c r="F483" s="78">
        <f>IF($C483&lt;=Entradas!$E$56,"",D483-E483)</f>
        <v>-0.14281295156141383</v>
      </c>
      <c r="G483" s="78">
        <f>IF($C483&lt;=Entradas!$E$56,"",D483-AVERAGE(D:D))</f>
        <v>0.23240925267639045</v>
      </c>
      <c r="H483" s="78">
        <f>IF($C483&lt;=Entradas!$E$56,"",F483^2)</f>
        <v>2.0395539133682732E-2</v>
      </c>
      <c r="I483" s="78">
        <f>IF($C483&lt;=Entradas!$E$56,"",G483^2)</f>
        <v>5.4014060729598301E-2</v>
      </c>
      <c r="J483" s="78">
        <f>IF($C483&lt;=Entradas!$E$56,"",E483-AVERAGE(E:E))</f>
        <v>0.3738408462499514</v>
      </c>
      <c r="K483" s="78">
        <f>IF($C483&lt;=Entradas!$E$56,"",J483^2)</f>
        <v>0.13975697832487979</v>
      </c>
      <c r="L483" s="78">
        <f>IF($C483&lt;=Entradas!$E$56,"",G483*J483)</f>
        <v>8.688407169686059E-2</v>
      </c>
      <c r="M483" s="37"/>
    </row>
    <row r="484" spans="2:13" x14ac:dyDescent="0.3">
      <c r="B484" s="36"/>
      <c r="C484" s="74">
        <v>479</v>
      </c>
      <c r="D484" s="104">
        <f>IF($C484&lt;=Entradas!$E$56,"",Observaciones!H484)</f>
        <v>1.8356341953950777</v>
      </c>
      <c r="E484" s="104">
        <f>IF($C484&lt;=Entradas!$E$56,"",Cálculos!L485)</f>
        <v>1.728127075979434</v>
      </c>
      <c r="F484" s="78">
        <f>IF($C484&lt;=Entradas!$E$56,"",D484-E484)</f>
        <v>0.10750711941564361</v>
      </c>
      <c r="G484" s="78">
        <f>IF($C484&lt;=Entradas!$E$56,"",D484-AVERAGE(D:D))</f>
        <v>1.0781325622326521</v>
      </c>
      <c r="H484" s="78">
        <f>IF($C484&lt;=Entradas!$E$56,"",F484^2)</f>
        <v>1.1557780725049456E-2</v>
      </c>
      <c r="I484" s="78">
        <f>IF($C484&lt;=Entradas!$E$56,"",G484^2)</f>
        <v>1.1623698217463434</v>
      </c>
      <c r="J484" s="78">
        <f>IF($C484&lt;=Entradas!$E$56,"",E484-AVERAGE(E:E))</f>
        <v>0.96924408482915547</v>
      </c>
      <c r="K484" s="78">
        <f>IF($C484&lt;=Entradas!$E$56,"",J484^2)</f>
        <v>0.93943409597630712</v>
      </c>
      <c r="L484" s="78">
        <f>IF($C484&lt;=Entradas!$E$56,"",G484*J484)</f>
        <v>1.0449736086056993</v>
      </c>
      <c r="M484" s="37"/>
    </row>
    <row r="485" spans="2:13" x14ac:dyDescent="0.3">
      <c r="B485" s="36"/>
      <c r="C485" s="74">
        <v>480</v>
      </c>
      <c r="D485" s="104">
        <f>IF($C485&lt;=Entradas!$E$56,"",Observaciones!H485)</f>
        <v>1.1141552147920808</v>
      </c>
      <c r="E485" s="104">
        <f>IF($C485&lt;=Entradas!$E$56,"",Cálculos!L486)</f>
        <v>1.2229423501973022</v>
      </c>
      <c r="F485" s="78">
        <f>IF($C485&lt;=Entradas!$E$56,"",D485-E485)</f>
        <v>-0.10878713540522145</v>
      </c>
      <c r="G485" s="78">
        <f>IF($C485&lt;=Entradas!$E$56,"",D485-AVERAGE(D:D))</f>
        <v>0.3566535816296551</v>
      </c>
      <c r="H485" s="78">
        <f>IF($C485&lt;=Entradas!$E$56,"",F485^2)</f>
        <v>1.1834640829673986E-2</v>
      </c>
      <c r="I485" s="78">
        <f>IF($C485&lt;=Entradas!$E$56,"",G485^2)</f>
        <v>0.12720177728926105</v>
      </c>
      <c r="J485" s="78">
        <f>IF($C485&lt;=Entradas!$E$56,"",E485-AVERAGE(E:E))</f>
        <v>0.46405935904702367</v>
      </c>
      <c r="K485" s="78">
        <f>IF($C485&lt;=Entradas!$E$56,"",J485^2)</f>
        <v>0.21535108871913441</v>
      </c>
      <c r="L485" s="78">
        <f>IF($C485&lt;=Entradas!$E$56,"",G485*J485)</f>
        <v>0.16550843249288308</v>
      </c>
      <c r="M485" s="37"/>
    </row>
    <row r="486" spans="2:13" x14ac:dyDescent="0.3">
      <c r="B486" s="36"/>
      <c r="C486" s="74">
        <v>481</v>
      </c>
      <c r="D486" s="104">
        <f>IF($C486&lt;=Entradas!$E$56,"",Observaciones!H486)</f>
        <v>1.1084253157369801</v>
      </c>
      <c r="E486" s="104">
        <f>IF($C486&lt;=Entradas!$E$56,"",Cálculos!L487)</f>
        <v>1.2128596968374055</v>
      </c>
      <c r="F486" s="78">
        <f>IF($C486&lt;=Entradas!$E$56,"",D486-E486)</f>
        <v>-0.10443438110042536</v>
      </c>
      <c r="G486" s="78">
        <f>IF($C486&lt;=Entradas!$E$56,"",D486-AVERAGE(D:D))</f>
        <v>0.35092368257455442</v>
      </c>
      <c r="H486" s="78">
        <f>IF($C486&lt;=Entradas!$E$56,"",F486^2)</f>
        <v>1.0906539955828881E-2</v>
      </c>
      <c r="I486" s="78">
        <f>IF($C486&lt;=Entradas!$E$56,"",G486^2)</f>
        <v>0.12314743099168662</v>
      </c>
      <c r="J486" s="78">
        <f>IF($C486&lt;=Entradas!$E$56,"",E486-AVERAGE(E:E))</f>
        <v>0.45397670568712689</v>
      </c>
      <c r="K486" s="78">
        <f>IF($C486&lt;=Entradas!$E$56,"",J486^2)</f>
        <v>0.20609484930653624</v>
      </c>
      <c r="L486" s="78">
        <f>IF($C486&lt;=Entradas!$E$56,"",G486*J486)</f>
        <v>0.15931117736279124</v>
      </c>
      <c r="M486" s="37"/>
    </row>
    <row r="487" spans="2:13" x14ac:dyDescent="0.3">
      <c r="B487" s="36"/>
      <c r="C487" s="74">
        <v>482</v>
      </c>
      <c r="D487" s="104">
        <f>IF($C487&lt;=Entradas!$E$56,"",Observaciones!H487)</f>
        <v>1.0878180419799051</v>
      </c>
      <c r="E487" s="104">
        <f>IF($C487&lt;=Entradas!$E$56,"",Cálculos!L488)</f>
        <v>1.1911010986412949</v>
      </c>
      <c r="F487" s="78">
        <f>IF($C487&lt;=Entradas!$E$56,"",D487-E487)</f>
        <v>-0.10328305666138982</v>
      </c>
      <c r="G487" s="78">
        <f>IF($C487&lt;=Entradas!$E$56,"",D487-AVERAGE(D:D))</f>
        <v>0.33031640881747937</v>
      </c>
      <c r="H487" s="78">
        <f>IF($C487&lt;=Entradas!$E$56,"",F487^2)</f>
        <v>1.0667389793319859E-2</v>
      </c>
      <c r="I487" s="78">
        <f>IF($C487&lt;=Entradas!$E$56,"",G487^2)</f>
        <v>0.10910892993407616</v>
      </c>
      <c r="J487" s="78">
        <f>IF($C487&lt;=Entradas!$E$56,"",E487-AVERAGE(E:E))</f>
        <v>0.4322181074910163</v>
      </c>
      <c r="K487" s="78">
        <f>IF($C487&lt;=Entradas!$E$56,"",J487^2)</f>
        <v>0.18681249244311574</v>
      </c>
      <c r="L487" s="78">
        <f>IF($C487&lt;=Entradas!$E$56,"",G487*J487)</f>
        <v>0.14276873309231977</v>
      </c>
      <c r="M487" s="37"/>
    </row>
    <row r="488" spans="2:13" x14ac:dyDescent="0.3">
      <c r="B488" s="36"/>
      <c r="C488" s="74">
        <v>483</v>
      </c>
      <c r="D488" s="104">
        <f>IF($C488&lt;=Entradas!$E$56,"",Observaciones!H488)</f>
        <v>1.555037084969872</v>
      </c>
      <c r="E488" s="104">
        <f>IF($C488&lt;=Entradas!$E$56,"",Cálculos!L489)</f>
        <v>1.4993575895049958</v>
      </c>
      <c r="F488" s="78">
        <f>IF($C488&lt;=Entradas!$E$56,"",D488-E488)</f>
        <v>5.5679495464876272E-2</v>
      </c>
      <c r="G488" s="78">
        <f>IF($C488&lt;=Entradas!$E$56,"",D488-AVERAGE(D:D))</f>
        <v>0.79753545180744634</v>
      </c>
      <c r="H488" s="78">
        <f>IF($C488&lt;=Entradas!$E$56,"",F488^2)</f>
        <v>3.1002062152231773E-3</v>
      </c>
      <c r="I488" s="78">
        <f>IF($C488&lt;=Entradas!$E$56,"",G488^2)</f>
        <v>0.63606279688970757</v>
      </c>
      <c r="J488" s="78">
        <f>IF($C488&lt;=Entradas!$E$56,"",E488-AVERAGE(E:E))</f>
        <v>0.74047459835471718</v>
      </c>
      <c r="K488" s="78">
        <f>IF($C488&lt;=Entradas!$E$56,"",J488^2)</f>
        <v>0.54830263080857977</v>
      </c>
      <c r="L488" s="78">
        <f>IF($C488&lt;=Entradas!$E$56,"",G488*J488)</f>
        <v>0.59055474335076674</v>
      </c>
      <c r="M488" s="37"/>
    </row>
    <row r="489" spans="2:13" x14ac:dyDescent="0.3">
      <c r="B489" s="36"/>
      <c r="C489" s="74">
        <v>484</v>
      </c>
      <c r="D489" s="104">
        <f>IF($C489&lt;=Entradas!$E$56,"",Observaciones!H489)</f>
        <v>1.1757706094608589</v>
      </c>
      <c r="E489" s="104">
        <f>IF($C489&lt;=Entradas!$E$56,"",Cálculos!L490)</f>
        <v>1.2549406827795231</v>
      </c>
      <c r="F489" s="78">
        <f>IF($C489&lt;=Entradas!$E$56,"",D489-E489)</f>
        <v>-7.9170073318664214E-2</v>
      </c>
      <c r="G489" s="78">
        <f>IF($C489&lt;=Entradas!$E$56,"",D489-AVERAGE(D:D))</f>
        <v>0.41826897629843318</v>
      </c>
      <c r="H489" s="78">
        <f>IF($C489&lt;=Entradas!$E$56,"",F489^2)</f>
        <v>6.2679005092826671E-3</v>
      </c>
      <c r="I489" s="78">
        <f>IF($C489&lt;=Entradas!$E$56,"",G489^2)</f>
        <v>0.17494893653373925</v>
      </c>
      <c r="J489" s="78">
        <f>IF($C489&lt;=Entradas!$E$56,"",E489-AVERAGE(E:E))</f>
        <v>0.49605769162924451</v>
      </c>
      <c r="K489" s="78">
        <f>IF($C489&lt;=Entradas!$E$56,"",J489^2)</f>
        <v>0.24607323342453463</v>
      </c>
      <c r="L489" s="78">
        <f>IF($C489&lt;=Entradas!$E$56,"",G489*J489)</f>
        <v>0.20748554286272794</v>
      </c>
      <c r="M489" s="37"/>
    </row>
    <row r="490" spans="2:13" x14ac:dyDescent="0.3">
      <c r="B490" s="36"/>
      <c r="C490" s="74">
        <v>485</v>
      </c>
      <c r="D490" s="104">
        <f>IF($C490&lt;=Entradas!$E$56,"",Observaciones!H490)</f>
        <v>1.1620781428386986</v>
      </c>
      <c r="E490" s="104">
        <f>IF($C490&lt;=Entradas!$E$56,"",Cálculos!L491)</f>
        <v>1.2404896908223337</v>
      </c>
      <c r="F490" s="78">
        <f>IF($C490&lt;=Entradas!$E$56,"",D490-E490)</f>
        <v>-7.8411547983635144E-2</v>
      </c>
      <c r="G490" s="78">
        <f>IF($C490&lt;=Entradas!$E$56,"",D490-AVERAGE(D:D))</f>
        <v>0.4045765096762729</v>
      </c>
      <c r="H490" s="78">
        <f>IF($C490&lt;=Entradas!$E$56,"",F490^2)</f>
        <v>6.1483708571899165E-3</v>
      </c>
      <c r="I490" s="78">
        <f>IF($C490&lt;=Entradas!$E$56,"",G490^2)</f>
        <v>0.16368215218183535</v>
      </c>
      <c r="J490" s="78">
        <f>IF($C490&lt;=Entradas!$E$56,"",E490-AVERAGE(E:E))</f>
        <v>0.48160669967205516</v>
      </c>
      <c r="K490" s="78">
        <f>IF($C490&lt;=Entradas!$E$56,"",J490^2)</f>
        <v>0.23194501316900915</v>
      </c>
      <c r="L490" s="78">
        <f>IF($C490&lt;=Entradas!$E$56,"",G490*J490)</f>
        <v>0.19484675759002909</v>
      </c>
      <c r="M490" s="37"/>
    </row>
    <row r="491" spans="2:13" x14ac:dyDescent="0.3">
      <c r="B491" s="36"/>
      <c r="C491" s="74">
        <v>486</v>
      </c>
      <c r="D491" s="104">
        <f>IF($C491&lt;=Entradas!$E$56,"",Observaciones!H491)</f>
        <v>1.1388630336687524</v>
      </c>
      <c r="E491" s="104">
        <f>IF($C491&lt;=Entradas!$E$56,"",Cálculos!L492)</f>
        <v>1.2183379006949255</v>
      </c>
      <c r="F491" s="78">
        <f>IF($C491&lt;=Entradas!$E$56,"",D491-E491)</f>
        <v>-7.9474867026173124E-2</v>
      </c>
      <c r="G491" s="78">
        <f>IF($C491&lt;=Entradas!$E$56,"",D491-AVERAGE(D:D))</f>
        <v>0.38136140050632672</v>
      </c>
      <c r="H491" s="78">
        <f>IF($C491&lt;=Entradas!$E$56,"",F491^2)</f>
        <v>6.3162544888279003E-3</v>
      </c>
      <c r="I491" s="78">
        <f>IF($C491&lt;=Entradas!$E$56,"",G491^2)</f>
        <v>0.14543651779614694</v>
      </c>
      <c r="J491" s="78">
        <f>IF($C491&lt;=Entradas!$E$56,"",E491-AVERAGE(E:E))</f>
        <v>0.45945490954464696</v>
      </c>
      <c r="K491" s="78">
        <f>IF($C491&lt;=Entradas!$E$56,"",J491^2)</f>
        <v>0.21109881390467972</v>
      </c>
      <c r="L491" s="78">
        <f>IF($C491&lt;=Entradas!$E$56,"",G491*J491)</f>
        <v>0.17521836777345423</v>
      </c>
      <c r="M491" s="37"/>
    </row>
    <row r="492" spans="2:13" x14ac:dyDescent="0.3">
      <c r="B492" s="36"/>
      <c r="C492" s="74">
        <v>487</v>
      </c>
      <c r="D492" s="104">
        <f>IF($C492&lt;=Entradas!$E$56,"",Observaciones!H492)</f>
        <v>1.116150289840516</v>
      </c>
      <c r="E492" s="104">
        <f>IF($C492&lt;=Entradas!$E$56,"",Cálculos!L493)</f>
        <v>1.1962131756376224</v>
      </c>
      <c r="F492" s="78">
        <f>IF($C492&lt;=Entradas!$E$56,"",D492-E492)</f>
        <v>-8.0062885797106409E-2</v>
      </c>
      <c r="G492" s="78">
        <f>IF($C492&lt;=Entradas!$E$56,"",D492-AVERAGE(D:D))</f>
        <v>0.35864865667809032</v>
      </c>
      <c r="H492" s="78">
        <f>IF($C492&lt;=Entradas!$E$56,"",F492^2)</f>
        <v>6.4100656821605029E-3</v>
      </c>
      <c r="I492" s="78">
        <f>IF($C492&lt;=Entradas!$E$56,"",G492^2)</f>
        <v>0.12862885893699869</v>
      </c>
      <c r="J492" s="78">
        <f>IF($C492&lt;=Entradas!$E$56,"",E492-AVERAGE(E:E))</f>
        <v>0.43733018448734384</v>
      </c>
      <c r="K492" s="78">
        <f>IF($C492&lt;=Entradas!$E$56,"",J492^2)</f>
        <v>0.19125769026373421</v>
      </c>
      <c r="L492" s="78">
        <f>IF($C492&lt;=Entradas!$E$56,"",G492*J492)</f>
        <v>0.15684788319116727</v>
      </c>
      <c r="M492" s="37"/>
    </row>
    <row r="493" spans="2:13" x14ac:dyDescent="0.3">
      <c r="B493" s="36"/>
      <c r="C493" s="74">
        <v>488</v>
      </c>
      <c r="D493" s="104">
        <f>IF($C493&lt;=Entradas!$E$56,"",Observaciones!H493)</f>
        <v>1.0945146835258379</v>
      </c>
      <c r="E493" s="104">
        <f>IF($C493&lt;=Entradas!$E$56,"",Cálculos!L494)</f>
        <v>1.1747490774280693</v>
      </c>
      <c r="F493" s="78">
        <f>IF($C493&lt;=Entradas!$E$56,"",D493-E493)</f>
        <v>-8.0234393902231416E-2</v>
      </c>
      <c r="G493" s="78">
        <f>IF($C493&lt;=Entradas!$E$56,"",D493-AVERAGE(D:D))</f>
        <v>0.33701305036341223</v>
      </c>
      <c r="H493" s="78">
        <f>IF($C493&lt;=Entradas!$E$56,"",F493^2)</f>
        <v>6.4375579648584301E-3</v>
      </c>
      <c r="I493" s="78">
        <f>IF($C493&lt;=Entradas!$E$56,"",G493^2)</f>
        <v>0.11357779611525183</v>
      </c>
      <c r="J493" s="78">
        <f>IF($C493&lt;=Entradas!$E$56,"",E493-AVERAGE(E:E))</f>
        <v>0.41586608627779076</v>
      </c>
      <c r="K493" s="78">
        <f>IF($C493&lt;=Entradas!$E$56,"",J493^2)</f>
        <v>0.1729446017160069</v>
      </c>
      <c r="L493" s="78">
        <f>IF($C493&lt;=Entradas!$E$56,"",G493*J493)</f>
        <v>0.14015229827917222</v>
      </c>
      <c r="M493" s="37"/>
    </row>
    <row r="494" spans="2:13" x14ac:dyDescent="0.3">
      <c r="B494" s="36"/>
      <c r="C494" s="74">
        <v>489</v>
      </c>
      <c r="D494" s="104">
        <f>IF($C494&lt;=Entradas!$E$56,"",Observaciones!H494)</f>
        <v>1.0737958534403118</v>
      </c>
      <c r="E494" s="104">
        <f>IF($C494&lt;=Entradas!$E$56,"",Cálculos!L495)</f>
        <v>1.1538652777062257</v>
      </c>
      <c r="F494" s="78">
        <f>IF($C494&lt;=Entradas!$E$56,"",D494-E494)</f>
        <v>-8.0069424265913902E-2</v>
      </c>
      <c r="G494" s="78">
        <f>IF($C494&lt;=Entradas!$E$56,"",D494-AVERAGE(D:D))</f>
        <v>0.31629422027788612</v>
      </c>
      <c r="H494" s="78">
        <f>IF($C494&lt;=Entradas!$E$56,"",F494^2)</f>
        <v>6.4111127022749223E-3</v>
      </c>
      <c r="I494" s="78">
        <f>IF($C494&lt;=Entradas!$E$56,"",G494^2)</f>
        <v>0.10004203378119594</v>
      </c>
      <c r="J494" s="78">
        <f>IF($C494&lt;=Entradas!$E$56,"",E494-AVERAGE(E:E))</f>
        <v>0.39498228655594714</v>
      </c>
      <c r="K494" s="78">
        <f>IF($C494&lt;=Entradas!$E$56,"",J494^2)</f>
        <v>0.15601100669296433</v>
      </c>
      <c r="L494" s="78">
        <f>IF($C494&lt;=Entradas!$E$56,"",G494*J494)</f>
        <v>0.12493061434978989</v>
      </c>
      <c r="M494" s="37"/>
    </row>
    <row r="495" spans="2:13" x14ac:dyDescent="0.3">
      <c r="B495" s="36"/>
      <c r="C495" s="74">
        <v>490</v>
      </c>
      <c r="D495" s="104">
        <f>IF($C495&lt;=Entradas!$E$56,"",Observaciones!H495)</f>
        <v>1.0881558455665621</v>
      </c>
      <c r="E495" s="104">
        <f>IF($C495&lt;=Entradas!$E$56,"",Cálculos!L496)</f>
        <v>1.1609540498192039</v>
      </c>
      <c r="F495" s="78">
        <f>IF($C495&lt;=Entradas!$E$56,"",D495-E495)</f>
        <v>-7.2798204252641829E-2</v>
      </c>
      <c r="G495" s="78">
        <f>IF($C495&lt;=Entradas!$E$56,"",D495-AVERAGE(D:D))</f>
        <v>0.33065421240413639</v>
      </c>
      <c r="H495" s="78">
        <f>IF($C495&lt;=Entradas!$E$56,"",F495^2)</f>
        <v>5.2995785424093588E-3</v>
      </c>
      <c r="I495" s="78">
        <f>IF($C495&lt;=Entradas!$E$56,"",G495^2)</f>
        <v>0.10933220818059974</v>
      </c>
      <c r="J495" s="78">
        <f>IF($C495&lt;=Entradas!$E$56,"",E495-AVERAGE(E:E))</f>
        <v>0.40207105866892534</v>
      </c>
      <c r="K495" s="78">
        <f>IF($C495&lt;=Entradas!$E$56,"",J495^2)</f>
        <v>0.1616611362191504</v>
      </c>
      <c r="L495" s="78">
        <f>IF($C495&lt;=Entradas!$E$56,"",G495*J495)</f>
        <v>0.13294648923467081</v>
      </c>
      <c r="M495" s="37"/>
    </row>
    <row r="496" spans="2:13" x14ac:dyDescent="0.3">
      <c r="B496" s="36"/>
      <c r="C496" s="74">
        <v>491</v>
      </c>
      <c r="D496" s="104">
        <f>IF($C496&lt;=Entradas!$E$56,"",Observaciones!H496)</f>
        <v>1.0675568963617086</v>
      </c>
      <c r="E496" s="104">
        <f>IF($C496&lt;=Entradas!$E$56,"",Cálculos!L497)</f>
        <v>1.1404298906722679</v>
      </c>
      <c r="F496" s="78">
        <f>IF($C496&lt;=Entradas!$E$56,"",D496-E496)</f>
        <v>-7.2872994310559269E-2</v>
      </c>
      <c r="G496" s="78">
        <f>IF($C496&lt;=Entradas!$E$56,"",D496-AVERAGE(D:D))</f>
        <v>0.31005526319928289</v>
      </c>
      <c r="H496" s="78">
        <f>IF($C496&lt;=Entradas!$E$56,"",F496^2)</f>
        <v>5.3104732997868035E-3</v>
      </c>
      <c r="I496" s="78">
        <f>IF($C496&lt;=Entradas!$E$56,"",G496^2)</f>
        <v>9.6134266237576593E-2</v>
      </c>
      <c r="J496" s="78">
        <f>IF($C496&lt;=Entradas!$E$56,"",E496-AVERAGE(E:E))</f>
        <v>0.38154689952198928</v>
      </c>
      <c r="K496" s="78">
        <f>IF($C496&lt;=Entradas!$E$56,"",J496^2)</f>
        <v>0.145578036534843</v>
      </c>
      <c r="L496" s="78">
        <f>IF($C496&lt;=Entradas!$E$56,"",G496*J496)</f>
        <v>0.11830062435416074</v>
      </c>
      <c r="M496" s="37"/>
    </row>
    <row r="497" spans="2:13" x14ac:dyDescent="0.3">
      <c r="B497" s="36"/>
      <c r="C497" s="74">
        <v>492</v>
      </c>
      <c r="D497" s="104">
        <f>IF($C497&lt;=Entradas!$E$56,"",Observaciones!H497)</f>
        <v>1.0475575866830587</v>
      </c>
      <c r="E497" s="104">
        <f>IF($C497&lt;=Entradas!$E$56,"",Cálculos!L498)</f>
        <v>1.1202072763381354</v>
      </c>
      <c r="F497" s="78">
        <f>IF($C497&lt;=Entradas!$E$56,"",D497-E497)</f>
        <v>-7.2649689655076788E-2</v>
      </c>
      <c r="G497" s="78">
        <f>IF($C497&lt;=Entradas!$E$56,"",D497-AVERAGE(D:D))</f>
        <v>0.29005595352063296</v>
      </c>
      <c r="H497" s="78">
        <f>IF($C497&lt;=Entradas!$E$56,"",F497^2)</f>
        <v>5.277977406978971E-3</v>
      </c>
      <c r="I497" s="78">
        <f>IF($C497&lt;=Entradas!$E$56,"",G497^2)</f>
        <v>8.4132456172763589E-2</v>
      </c>
      <c r="J497" s="78">
        <f>IF($C497&lt;=Entradas!$E$56,"",E497-AVERAGE(E:E))</f>
        <v>0.36132428518785686</v>
      </c>
      <c r="K497" s="78">
        <f>IF($C497&lt;=Entradas!$E$56,"",J497^2)</f>
        <v>0.13055523906651573</v>
      </c>
      <c r="L497" s="78">
        <f>IF($C497&lt;=Entradas!$E$56,"",G497*J497)</f>
        <v>0.10480426007032494</v>
      </c>
      <c r="M497" s="37"/>
    </row>
    <row r="498" spans="2:13" x14ac:dyDescent="0.3">
      <c r="B498" s="36"/>
      <c r="C498" s="74">
        <v>493</v>
      </c>
      <c r="D498" s="104">
        <f>IF($C498&lt;=Entradas!$E$56,"",Observaciones!H498)</f>
        <v>1.0281443323785315</v>
      </c>
      <c r="E498" s="104">
        <f>IF($C498&lt;=Entradas!$E$56,"",Cálculos!L499)</f>
        <v>1.1003136401536258</v>
      </c>
      <c r="F498" s="78">
        <f>IF($C498&lt;=Entradas!$E$56,"",D498-E498)</f>
        <v>-7.2169307775094227E-2</v>
      </c>
      <c r="G498" s="78">
        <f>IF($C498&lt;=Entradas!$E$56,"",D498-AVERAGE(D:D))</f>
        <v>0.27064269921610584</v>
      </c>
      <c r="H498" s="78">
        <f>IF($C498&lt;=Entradas!$E$56,"",F498^2)</f>
        <v>5.2084089847362763E-3</v>
      </c>
      <c r="I498" s="78">
        <f>IF($C498&lt;=Entradas!$E$56,"",G498^2)</f>
        <v>7.3247470638979531E-2</v>
      </c>
      <c r="J498" s="78">
        <f>IF($C498&lt;=Entradas!$E$56,"",E498-AVERAGE(E:E))</f>
        <v>0.34143064900334719</v>
      </c>
      <c r="K498" s="78">
        <f>IF($C498&lt;=Entradas!$E$56,"",J498^2)</f>
        <v>0.11657488807884686</v>
      </c>
      <c r="L498" s="78">
        <f>IF($C498&lt;=Entradas!$E$56,"",G498*J498)</f>
        <v>9.2405712441372703E-2</v>
      </c>
      <c r="M498" s="37"/>
    </row>
    <row r="499" spans="2:13" x14ac:dyDescent="0.3">
      <c r="B499" s="36"/>
      <c r="C499" s="74">
        <v>494</v>
      </c>
      <c r="D499" s="104">
        <f>IF($C499&lt;=Entradas!$E$56,"",Observaciones!H499)</f>
        <v>1.0089298279955581</v>
      </c>
      <c r="E499" s="104">
        <f>IF($C499&lt;=Entradas!$E$56,"",Cálculos!L500)</f>
        <v>1.0803623742912891</v>
      </c>
      <c r="F499" s="78">
        <f>IF($C499&lt;=Entradas!$E$56,"",D499-E499)</f>
        <v>-7.1432546295731036E-2</v>
      </c>
      <c r="G499" s="78">
        <f>IF($C499&lt;=Entradas!$E$56,"",D499-AVERAGE(D:D))</f>
        <v>0.25142819483313239</v>
      </c>
      <c r="H499" s="78">
        <f>IF($C499&lt;=Entradas!$E$56,"",F499^2)</f>
        <v>5.1026086702917577E-3</v>
      </c>
      <c r="I499" s="78">
        <f>IF($C499&lt;=Entradas!$E$56,"",G499^2)</f>
        <v>6.3216137157047575E-2</v>
      </c>
      <c r="J499" s="78">
        <f>IF($C499&lt;=Entradas!$E$56,"",E499-AVERAGE(E:E))</f>
        <v>0.32147938314101054</v>
      </c>
      <c r="K499" s="78">
        <f>IF($C499&lt;=Entradas!$E$56,"",J499^2)</f>
        <v>0.10334899378472466</v>
      </c>
      <c r="L499" s="78">
        <f>IF($C499&lt;=Entradas!$E$56,"",G499*J499)</f>
        <v>8.0828980979213219E-2</v>
      </c>
      <c r="M499" s="37"/>
    </row>
    <row r="500" spans="2:13" x14ac:dyDescent="0.3">
      <c r="B500" s="36"/>
      <c r="C500" s="74">
        <v>495</v>
      </c>
      <c r="D500" s="104">
        <f>IF($C500&lt;=Entradas!$E$56,"",Observaciones!H500)</f>
        <v>0.99007482065739805</v>
      </c>
      <c r="E500" s="104">
        <f>IF($C500&lt;=Entradas!$E$56,"",Cálculos!L501)</f>
        <v>1.0605470182134495</v>
      </c>
      <c r="F500" s="78">
        <f>IF($C500&lt;=Entradas!$E$56,"",D500-E500)</f>
        <v>-7.0472197556051497E-2</v>
      </c>
      <c r="G500" s="78">
        <f>IF($C500&lt;=Entradas!$E$56,"",D500-AVERAGE(D:D))</f>
        <v>0.23257318749497236</v>
      </c>
      <c r="H500" s="78">
        <f>IF($C500&lt;=Entradas!$E$56,"",F500^2)</f>
        <v>4.9663306283791505E-3</v>
      </c>
      <c r="I500" s="78">
        <f>IF($C500&lt;=Entradas!$E$56,"",G500^2)</f>
        <v>5.4090287541571566E-2</v>
      </c>
      <c r="J500" s="78">
        <f>IF($C500&lt;=Entradas!$E$56,"",E500-AVERAGE(E:E))</f>
        <v>0.30166402706317097</v>
      </c>
      <c r="K500" s="78">
        <f>IF($C500&lt;=Entradas!$E$56,"",J500^2)</f>
        <v>9.100118522396955E-2</v>
      </c>
      <c r="L500" s="78">
        <f>IF($C500&lt;=Entradas!$E$56,"",G500*J500)</f>
        <v>7.015896432665128E-2</v>
      </c>
      <c r="M500" s="37"/>
    </row>
    <row r="501" spans="2:13" x14ac:dyDescent="0.3">
      <c r="B501" s="36"/>
      <c r="C501" s="74">
        <v>496</v>
      </c>
      <c r="D501" s="104">
        <f>IF($C501&lt;=Entradas!$E$56,"",Observaciones!H501)</f>
        <v>0.97217013141297071</v>
      </c>
      <c r="E501" s="104">
        <f>IF($C501&lt;=Entradas!$E$56,"",Cálculos!L502)</f>
        <v>1.0415590774331169</v>
      </c>
      <c r="F501" s="78">
        <f>IF($C501&lt;=Entradas!$E$56,"",D501-E501)</f>
        <v>-6.9388946020146225E-2</v>
      </c>
      <c r="G501" s="78">
        <f>IF($C501&lt;=Entradas!$E$56,"",D501-AVERAGE(D:D))</f>
        <v>0.21466849825054501</v>
      </c>
      <c r="H501" s="78">
        <f>IF($C501&lt;=Entradas!$E$56,"",F501^2)</f>
        <v>4.8148258297867662E-3</v>
      </c>
      <c r="I501" s="78">
        <f>IF($C501&lt;=Entradas!$E$56,"",G501^2)</f>
        <v>4.6082564141144249E-2</v>
      </c>
      <c r="J501" s="78">
        <f>IF($C501&lt;=Entradas!$E$56,"",E501-AVERAGE(E:E))</f>
        <v>0.28267608628283836</v>
      </c>
      <c r="K501" s="78">
        <f>IF($C501&lt;=Entradas!$E$56,"",J501^2)</f>
        <v>7.9905769756182674E-2</v>
      </c>
      <c r="L501" s="78">
        <f>IF($C501&lt;=Entradas!$E$56,"",G501*J501)</f>
        <v>6.0681650933678395E-2</v>
      </c>
      <c r="M501" s="37"/>
    </row>
    <row r="502" spans="2:13" x14ac:dyDescent="0.3">
      <c r="B502" s="36"/>
      <c r="C502" s="74">
        <v>497</v>
      </c>
      <c r="D502" s="104">
        <f>IF($C502&lt;=Entradas!$E$56,"",Observaciones!H502)</f>
        <v>0.95477559197804296</v>
      </c>
      <c r="E502" s="104">
        <f>IF($C502&lt;=Entradas!$E$56,"",Cálculos!L503)</f>
        <v>1.0229423289305242</v>
      </c>
      <c r="F502" s="78">
        <f>IF($C502&lt;=Entradas!$E$56,"",D502-E502)</f>
        <v>-6.8166736952481211E-2</v>
      </c>
      <c r="G502" s="78">
        <f>IF($C502&lt;=Entradas!$E$56,"",D502-AVERAGE(D:D))</f>
        <v>0.19727395881561727</v>
      </c>
      <c r="H502" s="78">
        <f>IF($C502&lt;=Entradas!$E$56,"",F502^2)</f>
        <v>4.646704026748767E-3</v>
      </c>
      <c r="I502" s="78">
        <f>IF($C502&lt;=Entradas!$E$56,"",G502^2)</f>
        <v>3.8917014826785855E-2</v>
      </c>
      <c r="J502" s="78">
        <f>IF($C502&lt;=Entradas!$E$56,"",E502-AVERAGE(E:E))</f>
        <v>0.2640593377802456</v>
      </c>
      <c r="K502" s="78">
        <f>IF($C502&lt;=Entradas!$E$56,"",J502^2)</f>
        <v>6.9727333868941838E-2</v>
      </c>
      <c r="L502" s="78">
        <f>IF($C502&lt;=Entradas!$E$56,"",G502*J502)</f>
        <v>5.2092030926139336E-2</v>
      </c>
      <c r="M502" s="37"/>
    </row>
    <row r="503" spans="2:13" x14ac:dyDescent="0.3">
      <c r="B503" s="36"/>
      <c r="C503" s="74">
        <v>498</v>
      </c>
      <c r="D503" s="104">
        <f>IF($C503&lt;=Entradas!$E$56,"",Observaciones!H503)</f>
        <v>0.93791702861968529</v>
      </c>
      <c r="E503" s="104">
        <f>IF($C503&lt;=Entradas!$E$56,"",Cálculos!L504)</f>
        <v>1.0047514460869285</v>
      </c>
      <c r="F503" s="78">
        <f>IF($C503&lt;=Entradas!$E$56,"",D503-E503)</f>
        <v>-6.6834417467243168E-2</v>
      </c>
      <c r="G503" s="78">
        <f>IF($C503&lt;=Entradas!$E$56,"",D503-AVERAGE(D:D))</f>
        <v>0.1804153954572596</v>
      </c>
      <c r="H503" s="78">
        <f>IF($C503&lt;=Entradas!$E$56,"",F503^2)</f>
        <v>4.4668393581857382E-3</v>
      </c>
      <c r="I503" s="78">
        <f>IF($C503&lt;=Entradas!$E$56,"",G503^2)</f>
        <v>3.2549714917999364E-2</v>
      </c>
      <c r="J503" s="78">
        <f>IF($C503&lt;=Entradas!$E$56,"",E503-AVERAGE(E:E))</f>
        <v>0.24586845493664988</v>
      </c>
      <c r="K503" s="78">
        <f>IF($C503&lt;=Entradas!$E$56,"",J503^2)</f>
        <v>6.0451297132935435E-2</v>
      </c>
      <c r="L503" s="78">
        <f>IF($C503&lt;=Entradas!$E$56,"",G503*J503)</f>
        <v>4.4358454527861101E-2</v>
      </c>
      <c r="M503" s="37"/>
    </row>
    <row r="504" spans="2:13" x14ac:dyDescent="0.3">
      <c r="B504" s="36"/>
      <c r="C504" s="74">
        <v>499</v>
      </c>
      <c r="D504" s="104">
        <f>IF($C504&lt;=Entradas!$E$56,"",Observaciones!H504)</f>
        <v>0.93065552894967285</v>
      </c>
      <c r="E504" s="104">
        <f>IF($C504&lt;=Entradas!$E$56,"",Cálculos!L505)</f>
        <v>0.99768313041906864</v>
      </c>
      <c r="F504" s="78">
        <f>IF($C504&lt;=Entradas!$E$56,"",D504-E504)</f>
        <v>-6.7027601469395792E-2</v>
      </c>
      <c r="G504" s="78">
        <f>IF($C504&lt;=Entradas!$E$56,"",D504-AVERAGE(D:D))</f>
        <v>0.17315389578724716</v>
      </c>
      <c r="H504" s="78">
        <f>IF($C504&lt;=Entradas!$E$56,"",F504^2)</f>
        <v>4.4926993587401489E-3</v>
      </c>
      <c r="I504" s="78">
        <f>IF($C504&lt;=Entradas!$E$56,"",G504^2)</f>
        <v>2.9982271626300849E-2</v>
      </c>
      <c r="J504" s="78">
        <f>IF($C504&lt;=Entradas!$E$56,"",E504-AVERAGE(E:E))</f>
        <v>0.23880013926879007</v>
      </c>
      <c r="K504" s="78">
        <f>IF($C504&lt;=Entradas!$E$56,"",J504^2)</f>
        <v>5.7025506514793531E-2</v>
      </c>
      <c r="L504" s="78">
        <f>IF($C504&lt;=Entradas!$E$56,"",G504*J504)</f>
        <v>4.134917442892818E-2</v>
      </c>
      <c r="M504" s="37"/>
    </row>
    <row r="505" spans="2:13" x14ac:dyDescent="0.3">
      <c r="B505" s="36"/>
      <c r="C505" s="74">
        <v>500</v>
      </c>
      <c r="D505" s="104">
        <f>IF($C505&lt;=Entradas!$E$56,"",Observaciones!H505)</f>
        <v>0.91461000737380871</v>
      </c>
      <c r="E505" s="104">
        <f>IF($C505&lt;=Entradas!$E$56,"",Cálculos!L506)</f>
        <v>0.98023105609706596</v>
      </c>
      <c r="F505" s="78">
        <f>IF($C505&lt;=Entradas!$E$56,"",D505-E505)</f>
        <v>-6.5621048723257247E-2</v>
      </c>
      <c r="G505" s="78">
        <f>IF($C505&lt;=Entradas!$E$56,"",D505-AVERAGE(D:D))</f>
        <v>0.15710837421138302</v>
      </c>
      <c r="H505" s="78">
        <f>IF($C505&lt;=Entradas!$E$56,"",F505^2)</f>
        <v>4.3061220355401011E-3</v>
      </c>
      <c r="I505" s="78">
        <f>IF($C505&lt;=Entradas!$E$56,"",G505^2)</f>
        <v>2.4683041247343961E-2</v>
      </c>
      <c r="J505" s="78">
        <f>IF($C505&lt;=Entradas!$E$56,"",E505-AVERAGE(E:E))</f>
        <v>0.22134806494678738</v>
      </c>
      <c r="K505" s="78">
        <f>IF($C505&lt;=Entradas!$E$56,"",J505^2)</f>
        <v>4.8994965855687203E-2</v>
      </c>
      <c r="L505" s="78">
        <f>IF($C505&lt;=Entradas!$E$56,"",G505*J505)</f>
        <v>3.4775634618625387E-2</v>
      </c>
      <c r="M505" s="37"/>
    </row>
    <row r="506" spans="2:13" x14ac:dyDescent="0.3">
      <c r="B506" s="36"/>
      <c r="C506" s="74">
        <v>501</v>
      </c>
      <c r="D506" s="104">
        <f>IF($C506&lt;=Entradas!$E$56,"",Observaciones!H506)</f>
        <v>0.89890779251444053</v>
      </c>
      <c r="E506" s="104">
        <f>IF($C506&lt;=Entradas!$E$56,"",Cálculos!L507)</f>
        <v>0.9672363762125824</v>
      </c>
      <c r="F506" s="78">
        <f>IF($C506&lt;=Entradas!$E$56,"",D506-E506)</f>
        <v>-6.8328583698141876E-2</v>
      </c>
      <c r="G506" s="78">
        <f>IF($C506&lt;=Entradas!$E$56,"",D506-AVERAGE(D:D))</f>
        <v>0.14140615935201484</v>
      </c>
      <c r="H506" s="78">
        <f>IF($C506&lt;=Entradas!$E$56,"",F506^2)</f>
        <v>4.6687953501939796E-3</v>
      </c>
      <c r="I506" s="78">
        <f>IF($C506&lt;=Entradas!$E$56,"",G506^2)</f>
        <v>1.9995701902687412E-2</v>
      </c>
      <c r="J506" s="78">
        <f>IF($C506&lt;=Entradas!$E$56,"",E506-AVERAGE(E:E))</f>
        <v>0.20835338506230383</v>
      </c>
      <c r="K506" s="78">
        <f>IF($C506&lt;=Entradas!$E$56,"",J506^2)</f>
        <v>4.3411133066920654E-2</v>
      </c>
      <c r="L506" s="78">
        <f>IF($C506&lt;=Entradas!$E$56,"",G506*J506)</f>
        <v>2.9462451969651842E-2</v>
      </c>
      <c r="M506" s="37"/>
    </row>
    <row r="507" spans="2:13" x14ac:dyDescent="0.3">
      <c r="B507" s="36"/>
      <c r="C507" s="74">
        <v>502</v>
      </c>
      <c r="D507" s="104">
        <f>IF($C507&lt;=Entradas!$E$56,"",Observaciones!H507)</f>
        <v>0.88343394609853088</v>
      </c>
      <c r="E507" s="104">
        <f>IF($C507&lt;=Entradas!$E$56,"",Cálculos!L508)</f>
        <v>0.95939612457377166</v>
      </c>
      <c r="F507" s="78">
        <f>IF($C507&lt;=Entradas!$E$56,"",D507-E507)</f>
        <v>-7.5962178475240782E-2</v>
      </c>
      <c r="G507" s="78">
        <f>IF($C507&lt;=Entradas!$E$56,"",D507-AVERAGE(D:D))</f>
        <v>0.12593231293610518</v>
      </c>
      <c r="H507" s="78">
        <f>IF($C507&lt;=Entradas!$E$56,"",F507^2)</f>
        <v>5.7702525587043337E-3</v>
      </c>
      <c r="I507" s="78">
        <f>IF($C507&lt;=Entradas!$E$56,"",G507^2)</f>
        <v>1.5858947441437125E-2</v>
      </c>
      <c r="J507" s="78">
        <f>IF($C507&lt;=Entradas!$E$56,"",E507-AVERAGE(E:E))</f>
        <v>0.20051313342349308</v>
      </c>
      <c r="K507" s="78">
        <f>IF($C507&lt;=Entradas!$E$56,"",J507^2)</f>
        <v>4.0205516675307543E-2</v>
      </c>
      <c r="L507" s="78">
        <f>IF($C507&lt;=Entradas!$E$56,"",G507*J507)</f>
        <v>2.5251082666086343E-2</v>
      </c>
      <c r="M507" s="37"/>
    </row>
    <row r="508" spans="2:13" x14ac:dyDescent="0.3">
      <c r="B508" s="36"/>
      <c r="C508" s="74">
        <v>503</v>
      </c>
      <c r="D508" s="104">
        <f>IF($C508&lt;=Entradas!$E$56,"",Observaciones!H508)</f>
        <v>0.86862549187580307</v>
      </c>
      <c r="E508" s="104">
        <f>IF($C508&lt;=Entradas!$E$56,"",Cálculos!L509)</f>
        <v>0.95255323622272448</v>
      </c>
      <c r="F508" s="78">
        <f>IF($C508&lt;=Entradas!$E$56,"",D508-E508)</f>
        <v>-8.3927744346921407E-2</v>
      </c>
      <c r="G508" s="78">
        <f>IF($C508&lt;=Entradas!$E$56,"",D508-AVERAGE(D:D))</f>
        <v>0.11112385871337738</v>
      </c>
      <c r="H508" s="78">
        <f>IF($C508&lt;=Entradas!$E$56,"",F508^2)</f>
        <v>7.0438662711621979E-3</v>
      </c>
      <c r="I508" s="78">
        <f>IF($C508&lt;=Entradas!$E$56,"",G508^2)</f>
        <v>1.2348511975350657E-2</v>
      </c>
      <c r="J508" s="78">
        <f>IF($C508&lt;=Entradas!$E$56,"",E508-AVERAGE(E:E))</f>
        <v>0.1936702450724459</v>
      </c>
      <c r="K508" s="78">
        <f>IF($C508&lt;=Entradas!$E$56,"",J508^2)</f>
        <v>3.7508163826421255E-2</v>
      </c>
      <c r="L508" s="78">
        <f>IF($C508&lt;=Entradas!$E$56,"",G508*J508)</f>
        <v>2.152138495041565E-2</v>
      </c>
      <c r="M508" s="37"/>
    </row>
    <row r="509" spans="2:13" x14ac:dyDescent="0.3">
      <c r="B509" s="36"/>
      <c r="C509" s="74">
        <v>504</v>
      </c>
      <c r="D509" s="104">
        <f>IF($C509&lt;=Entradas!$E$56,"",Observaciones!H509)</f>
        <v>0.86225286973887616</v>
      </c>
      <c r="E509" s="104">
        <f>IF($C509&lt;=Entradas!$E$56,"",Cálculos!L510)</f>
        <v>0.94597312862907967</v>
      </c>
      <c r="F509" s="78">
        <f>IF($C509&lt;=Entradas!$E$56,"",D509-E509)</f>
        <v>-8.3720258890203514E-2</v>
      </c>
      <c r="G509" s="78">
        <f>IF($C509&lt;=Entradas!$E$56,"",D509-AVERAGE(D:D))</f>
        <v>0.10475123657645047</v>
      </c>
      <c r="H509" s="78">
        <f>IF($C509&lt;=Entradas!$E$56,"",F509^2)</f>
        <v>7.0090817486427003E-3</v>
      </c>
      <c r="I509" s="78">
        <f>IF($C509&lt;=Entradas!$E$56,"",G509^2)</f>
        <v>1.0972821564295495E-2</v>
      </c>
      <c r="J509" s="78">
        <f>IF($C509&lt;=Entradas!$E$56,"",E509-AVERAGE(E:E))</f>
        <v>0.1870901374788011</v>
      </c>
      <c r="K509" s="78">
        <f>IF($C509&lt;=Entradas!$E$56,"",J509^2)</f>
        <v>3.5002719541836695E-2</v>
      </c>
      <c r="L509" s="78">
        <f>IF($C509&lt;=Entradas!$E$56,"",G509*J509)</f>
        <v>1.9597923252162537E-2</v>
      </c>
      <c r="M509" s="37"/>
    </row>
    <row r="510" spans="2:13" x14ac:dyDescent="0.3">
      <c r="B510" s="36"/>
      <c r="C510" s="74">
        <v>505</v>
      </c>
      <c r="D510" s="104">
        <f>IF($C510&lt;=Entradas!$E$56,"",Observaciones!H510)</f>
        <v>0.84746959537395339</v>
      </c>
      <c r="E510" s="104">
        <f>IF($C510&lt;=Entradas!$E$56,"",Cálculos!L511)</f>
        <v>0.93939916905669552</v>
      </c>
      <c r="F510" s="78">
        <f>IF($C510&lt;=Entradas!$E$56,"",D510-E510)</f>
        <v>-9.1929573682742127E-2</v>
      </c>
      <c r="G510" s="78">
        <f>IF($C510&lt;=Entradas!$E$56,"",D510-AVERAGE(D:D))</f>
        <v>8.9967962211527697E-2</v>
      </c>
      <c r="H510" s="78">
        <f>IF($C510&lt;=Entradas!$E$56,"",F510^2)</f>
        <v>8.4510465174907137E-3</v>
      </c>
      <c r="I510" s="78">
        <f>IF($C510&lt;=Entradas!$E$56,"",G510^2)</f>
        <v>8.0942342244948763E-3</v>
      </c>
      <c r="J510" s="78">
        <f>IF($C510&lt;=Entradas!$E$56,"",E510-AVERAGE(E:E))</f>
        <v>0.18051617790641694</v>
      </c>
      <c r="K510" s="78">
        <f>IF($C510&lt;=Entradas!$E$56,"",J510^2)</f>
        <v>3.2586090485941174E-2</v>
      </c>
      <c r="L510" s="78">
        <f>IF($C510&lt;=Entradas!$E$56,"",G510*J510)</f>
        <v>1.624067267245393E-2</v>
      </c>
      <c r="M510" s="37"/>
    </row>
    <row r="511" spans="2:13" x14ac:dyDescent="0.3">
      <c r="B511" s="36"/>
      <c r="C511" s="74">
        <v>506</v>
      </c>
      <c r="D511" s="104">
        <f>IF($C511&lt;=Entradas!$E$56,"",Observaciones!H511)</f>
        <v>0.83317171430768844</v>
      </c>
      <c r="E511" s="104">
        <f>IF($C511&lt;=Entradas!$E$56,"",Cálculos!L512)</f>
        <v>0.93290288165241142</v>
      </c>
      <c r="F511" s="78">
        <f>IF($C511&lt;=Entradas!$E$56,"",D511-E511)</f>
        <v>-9.9731167344722982E-2</v>
      </c>
      <c r="G511" s="78">
        <f>IF($C511&lt;=Entradas!$E$56,"",D511-AVERAGE(D:D))</f>
        <v>7.5670081145262746E-2</v>
      </c>
      <c r="H511" s="78">
        <f>IF($C511&lt;=Entradas!$E$56,"",F511^2)</f>
        <v>9.9463057399411404E-3</v>
      </c>
      <c r="I511" s="78">
        <f>IF($C511&lt;=Entradas!$E$56,"",G511^2)</f>
        <v>5.7259611805306485E-3</v>
      </c>
      <c r="J511" s="78">
        <f>IF($C511&lt;=Entradas!$E$56,"",E511-AVERAGE(E:E))</f>
        <v>0.17401989050213285</v>
      </c>
      <c r="K511" s="78">
        <f>IF($C511&lt;=Entradas!$E$56,"",J511^2)</f>
        <v>3.0282922290374305E-2</v>
      </c>
      <c r="L511" s="78">
        <f>IF($C511&lt;=Entradas!$E$56,"",G511*J511)</f>
        <v>1.316809923518613E-2</v>
      </c>
      <c r="M511" s="37"/>
    </row>
    <row r="512" spans="2:13" x14ac:dyDescent="0.3">
      <c r="B512" s="36"/>
      <c r="C512" s="74">
        <v>507</v>
      </c>
      <c r="D512" s="104">
        <f>IF($C512&lt;=Entradas!$E$56,"",Observaciones!H512)</f>
        <v>0.81900743673374254</v>
      </c>
      <c r="E512" s="104">
        <f>IF($C512&lt;=Entradas!$E$56,"",Cálculos!L513)</f>
        <v>0.92645747571794446</v>
      </c>
      <c r="F512" s="78">
        <f>IF($C512&lt;=Entradas!$E$56,"",D512-E512)</f>
        <v>-0.10745003898420191</v>
      </c>
      <c r="G512" s="78">
        <f>IF($C512&lt;=Entradas!$E$56,"",D512-AVERAGE(D:D))</f>
        <v>6.1505803571316853E-2</v>
      </c>
      <c r="H512" s="78">
        <f>IF($C512&lt;=Entradas!$E$56,"",F512^2)</f>
        <v>1.154551087770651E-2</v>
      </c>
      <c r="I512" s="78">
        <f>IF($C512&lt;=Entradas!$E$56,"",G512^2)</f>
        <v>3.782963872953413E-3</v>
      </c>
      <c r="J512" s="78">
        <f>IF($C512&lt;=Entradas!$E$56,"",E512-AVERAGE(E:E))</f>
        <v>0.16757448456766588</v>
      </c>
      <c r="K512" s="78">
        <f>IF($C512&lt;=Entradas!$E$56,"",J512^2)</f>
        <v>2.808120787811889E-2</v>
      </c>
      <c r="L512" s="78">
        <f>IF($C512&lt;=Entradas!$E$56,"",G512*J512)</f>
        <v>1.0306803331383525E-2</v>
      </c>
      <c r="M512" s="37"/>
    </row>
    <row r="513" spans="2:13" x14ac:dyDescent="0.3">
      <c r="B513" s="36"/>
      <c r="C513" s="74">
        <v>508</v>
      </c>
      <c r="D513" s="104">
        <f>IF($C513&lt;=Entradas!$E$56,"",Observaciones!H513)</f>
        <v>0.80572126642272268</v>
      </c>
      <c r="E513" s="104">
        <f>IF($C513&lt;=Entradas!$E$56,"",Cálculos!L514)</f>
        <v>0.92005771040284368</v>
      </c>
      <c r="F513" s="78">
        <f>IF($C513&lt;=Entradas!$E$56,"",D513-E513)</f>
        <v>-0.11433644398012099</v>
      </c>
      <c r="G513" s="78">
        <f>IF($C513&lt;=Entradas!$E$56,"",D513-AVERAGE(D:D))</f>
        <v>4.821963326029699E-2</v>
      </c>
      <c r="H513" s="78">
        <f>IF($C513&lt;=Entradas!$E$56,"",F513^2)</f>
        <v>1.3072822422019346E-2</v>
      </c>
      <c r="I513" s="78">
        <f>IF($C513&lt;=Entradas!$E$56,"",G513^2)</f>
        <v>2.3251330317575398E-3</v>
      </c>
      <c r="J513" s="78">
        <f>IF($C513&lt;=Entradas!$E$56,"",E513-AVERAGE(E:E))</f>
        <v>0.1611747192525651</v>
      </c>
      <c r="K513" s="78">
        <f>IF($C513&lt;=Entradas!$E$56,"",J513^2)</f>
        <v>2.5977290126143179E-2</v>
      </c>
      <c r="L513" s="78">
        <f>IF($C513&lt;=Entradas!$E$56,"",G513*J513)</f>
        <v>7.7717858531900176E-3</v>
      </c>
      <c r="M513" s="37"/>
    </row>
    <row r="514" spans="2:13" x14ac:dyDescent="0.3">
      <c r="B514" s="36"/>
      <c r="C514" s="74">
        <v>509</v>
      </c>
      <c r="D514" s="104">
        <f>IF($C514&lt;=Entradas!$E$56,"",Observaciones!H514)</f>
        <v>0.79876102802433546</v>
      </c>
      <c r="E514" s="104">
        <f>IF($C514&lt;=Entradas!$E$56,"",Cálculos!L515)</f>
        <v>0.91370235988065729</v>
      </c>
      <c r="F514" s="78">
        <f>IF($C514&lt;=Entradas!$E$56,"",D514-E514)</f>
        <v>-0.11494133185632183</v>
      </c>
      <c r="G514" s="78">
        <f>IF($C514&lt;=Entradas!$E$56,"",D514-AVERAGE(D:D))</f>
        <v>4.1259394861909771E-2</v>
      </c>
      <c r="H514" s="78">
        <f>IF($C514&lt;=Entradas!$E$56,"",F514^2)</f>
        <v>1.3211509768905103E-2</v>
      </c>
      <c r="I514" s="78">
        <f>IF($C514&lt;=Entradas!$E$56,"",G514^2)</f>
        <v>1.7023376643709863E-3</v>
      </c>
      <c r="J514" s="78">
        <f>IF($C514&lt;=Entradas!$E$56,"",E514-AVERAGE(E:E))</f>
        <v>0.15481936873037871</v>
      </c>
      <c r="K514" s="78">
        <f>IF($C514&lt;=Entradas!$E$56,"",J514^2)</f>
        <v>2.3969036934072967E-2</v>
      </c>
      <c r="L514" s="78">
        <f>IF($C514&lt;=Entradas!$E$56,"",G514*J514)</f>
        <v>6.3877534667183015E-3</v>
      </c>
      <c r="M514" s="37"/>
    </row>
    <row r="515" spans="2:13" x14ac:dyDescent="0.3">
      <c r="B515" s="36"/>
      <c r="C515" s="74">
        <v>510</v>
      </c>
      <c r="D515" s="104">
        <f>IF($C515&lt;=Entradas!$E$56,"",Observaciones!H515)</f>
        <v>0.79298859993389326</v>
      </c>
      <c r="E515" s="104">
        <f>IF($C515&lt;=Entradas!$E$56,"",Cálculos!L516)</f>
        <v>0.90739094777926688</v>
      </c>
      <c r="F515" s="78">
        <f>IF($C515&lt;=Entradas!$E$56,"",D515-E515)</f>
        <v>-0.11440234784537362</v>
      </c>
      <c r="G515" s="78">
        <f>IF($C515&lt;=Entradas!$E$56,"",D515-AVERAGE(D:D))</f>
        <v>3.5486966771467565E-2</v>
      </c>
      <c r="H515" s="78">
        <f>IF($C515&lt;=Entradas!$E$56,"",F515^2)</f>
        <v>1.3087897192533861E-2</v>
      </c>
      <c r="I515" s="78">
        <f>IF($C515&lt;=Entradas!$E$56,"",G515^2)</f>
        <v>1.259324810639243E-3</v>
      </c>
      <c r="J515" s="78">
        <f>IF($C515&lt;=Entradas!$E$56,"",E515-AVERAGE(E:E))</f>
        <v>0.1485079566289883</v>
      </c>
      <c r="K515" s="78">
        <f>IF($C515&lt;=Entradas!$E$56,"",J515^2)</f>
        <v>2.2054613182117471E-2</v>
      </c>
      <c r="L515" s="78">
        <f>IF($C515&lt;=Entradas!$E$56,"",G515*J515)</f>
        <v>5.2700969221914544E-3</v>
      </c>
      <c r="M515" s="37"/>
    </row>
    <row r="516" spans="2:13" x14ac:dyDescent="0.3">
      <c r="B516" s="36"/>
      <c r="C516" s="74">
        <v>511</v>
      </c>
      <c r="D516" s="104">
        <f>IF($C516&lt;=Entradas!$E$56,"",Observaciones!H516)</f>
        <v>0.7874644114817585</v>
      </c>
      <c r="E516" s="104">
        <f>IF($C516&lt;=Entradas!$E$56,"",Cálculos!L517)</f>
        <v>0.90112313901309637</v>
      </c>
      <c r="F516" s="78">
        <f>IF($C516&lt;=Entradas!$E$56,"",D516-E516)</f>
        <v>-0.11365872753133788</v>
      </c>
      <c r="G516" s="78">
        <f>IF($C516&lt;=Entradas!$E$56,"",D516-AVERAGE(D:D))</f>
        <v>2.9962778319332806E-2</v>
      </c>
      <c r="H516" s="78">
        <f>IF($C516&lt;=Entradas!$E$56,"",F516^2)</f>
        <v>1.2918306344042903E-2</v>
      </c>
      <c r="I516" s="78">
        <f>IF($C516&lt;=Entradas!$E$56,"",G516^2)</f>
        <v>8.9776808461348003E-4</v>
      </c>
      <c r="J516" s="78">
        <f>IF($C516&lt;=Entradas!$E$56,"",E516-AVERAGE(E:E))</f>
        <v>0.1422401478628178</v>
      </c>
      <c r="K516" s="78">
        <f>IF($C516&lt;=Entradas!$E$56,"",J516^2)</f>
        <v>2.0232259664036273E-2</v>
      </c>
      <c r="L516" s="78">
        <f>IF($C516&lt;=Entradas!$E$56,"",G516*J516)</f>
        <v>4.2619100185227301E-3</v>
      </c>
      <c r="M516" s="37"/>
    </row>
    <row r="517" spans="2:13" x14ac:dyDescent="0.3">
      <c r="B517" s="36"/>
      <c r="C517" s="74">
        <v>512</v>
      </c>
      <c r="D517" s="104">
        <f>IF($C517&lt;=Entradas!$E$56,"",Observaciones!H517)</f>
        <v>0.7820164750866816</v>
      </c>
      <c r="E517" s="104">
        <f>IF($C517&lt;=Entradas!$E$56,"",Cálculos!L518)</f>
        <v>0.8948986265105433</v>
      </c>
      <c r="F517" s="78">
        <f>IF($C517&lt;=Entradas!$E$56,"",D517-E517)</f>
        <v>-0.11288215142386171</v>
      </c>
      <c r="G517" s="78">
        <f>IF($C517&lt;=Entradas!$E$56,"",D517-AVERAGE(D:D))</f>
        <v>2.4514841924255903E-2</v>
      </c>
      <c r="H517" s="78">
        <f>IF($C517&lt;=Entradas!$E$56,"",F517^2)</f>
        <v>1.2742380110079644E-2</v>
      </c>
      <c r="I517" s="78">
        <f>IF($C517&lt;=Entradas!$E$56,"",G517^2)</f>
        <v>6.0097747457125484E-4</v>
      </c>
      <c r="J517" s="78">
        <f>IF($C517&lt;=Entradas!$E$56,"",E517-AVERAGE(E:E))</f>
        <v>0.13601563536026473</v>
      </c>
      <c r="K517" s="78">
        <f>IF($C517&lt;=Entradas!$E$56,"",J517^2)</f>
        <v>1.8500253062456496E-2</v>
      </c>
      <c r="L517" s="78">
        <f>IF($C517&lt;=Entradas!$E$56,"",G517*J517)</f>
        <v>3.3344018000841216E-3</v>
      </c>
      <c r="M517" s="37"/>
    </row>
    <row r="518" spans="2:13" x14ac:dyDescent="0.3">
      <c r="B518" s="36"/>
      <c r="C518" s="74">
        <v>513</v>
      </c>
      <c r="D518" s="104">
        <f>IF($C518&lt;=Entradas!$E$56,"",Observaciones!H518)</f>
        <v>0.77661313465016879</v>
      </c>
      <c r="E518" s="104">
        <f>IF($C518&lt;=Entradas!$E$56,"",Cálculos!L519)</f>
        <v>0.8887171101071667</v>
      </c>
      <c r="F518" s="78">
        <f>IF($C518&lt;=Entradas!$E$56,"",D518-E518)</f>
        <v>-0.11210397545699791</v>
      </c>
      <c r="G518" s="78">
        <f>IF($C518&lt;=Entradas!$E$56,"",D518-AVERAGE(D:D))</f>
        <v>1.9111501487743099E-2</v>
      </c>
      <c r="H518" s="78">
        <f>IF($C518&lt;=Entradas!$E$56,"",F518^2)</f>
        <v>1.2567301313263189E-2</v>
      </c>
      <c r="I518" s="78">
        <f>IF($C518&lt;=Entradas!$E$56,"",G518^2)</f>
        <v>3.652494891160067E-4</v>
      </c>
      <c r="J518" s="78">
        <f>IF($C518&lt;=Entradas!$E$56,"",E518-AVERAGE(E:E))</f>
        <v>0.12983411895688812</v>
      </c>
      <c r="K518" s="78">
        <f>IF($C518&lt;=Entradas!$E$56,"",J518^2)</f>
        <v>1.6856898445311377E-2</v>
      </c>
      <c r="L518" s="78">
        <f>IF($C518&lt;=Entradas!$E$56,"",G518*J518)</f>
        <v>2.4813249576043817E-3</v>
      </c>
      <c r="M518" s="37"/>
    </row>
    <row r="519" spans="2:13" x14ac:dyDescent="0.3">
      <c r="B519" s="36"/>
      <c r="C519" s="74">
        <v>514</v>
      </c>
      <c r="D519" s="104">
        <f>IF($C519&lt;=Entradas!$E$56,"",Observaciones!H519)</f>
        <v>0.77124867226788563</v>
      </c>
      <c r="E519" s="104">
        <f>IF($C519&lt;=Entradas!$E$56,"",Cálculos!L520)</f>
        <v>0.88257829261382637</v>
      </c>
      <c r="F519" s="78">
        <f>IF($C519&lt;=Entradas!$E$56,"",D519-E519)</f>
        <v>-0.11132962034594074</v>
      </c>
      <c r="G519" s="78">
        <f>IF($C519&lt;=Entradas!$E$56,"",D519-AVERAGE(D:D))</f>
        <v>1.3747039105459935E-2</v>
      </c>
      <c r="H519" s="78">
        <f>IF($C519&lt;=Entradas!$E$56,"",F519^2)</f>
        <v>1.2394284366371302E-2</v>
      </c>
      <c r="I519" s="78">
        <f>IF($C519&lt;=Entradas!$E$56,"",G519^2)</f>
        <v>1.8898108416704468E-4</v>
      </c>
      <c r="J519" s="78">
        <f>IF($C519&lt;=Entradas!$E$56,"",E519-AVERAGE(E:E))</f>
        <v>0.12369530146354779</v>
      </c>
      <c r="K519" s="78">
        <f>IF($C519&lt;=Entradas!$E$56,"",J519^2)</f>
        <v>1.5300527604157968E-2</v>
      </c>
      <c r="L519" s="78">
        <f>IF($C519&lt;=Entradas!$E$56,"",G519*J519)</f>
        <v>1.700444146381047E-3</v>
      </c>
      <c r="M519" s="37"/>
    </row>
    <row r="520" spans="2:13" x14ac:dyDescent="0.3">
      <c r="B520" s="36"/>
      <c r="C520" s="74">
        <v>515</v>
      </c>
      <c r="D520" s="104">
        <f>IF($C520&lt;=Entradas!$E$56,"",Observaciones!H520)</f>
        <v>0.76592126499602142</v>
      </c>
      <c r="E520" s="104">
        <f>IF($C520&lt;=Entradas!$E$56,"",Cálculos!L521)</f>
        <v>0.87648187903033381</v>
      </c>
      <c r="F520" s="78">
        <f>IF($C520&lt;=Entradas!$E$56,"",D520-E520)</f>
        <v>-0.11056061403431239</v>
      </c>
      <c r="G520" s="78">
        <f>IF($C520&lt;=Entradas!$E$56,"",D520-AVERAGE(D:D))</f>
        <v>8.419631833595731E-3</v>
      </c>
      <c r="H520" s="78">
        <f>IF($C520&lt;=Entradas!$E$56,"",F520^2)</f>
        <v>1.2223649375644192E-2</v>
      </c>
      <c r="I520" s="78">
        <f>IF($C520&lt;=Entradas!$E$56,"",G520^2)</f>
        <v>7.0890200213298611E-5</v>
      </c>
      <c r="J520" s="78">
        <f>IF($C520&lt;=Entradas!$E$56,"",E520-AVERAGE(E:E))</f>
        <v>0.11759888788005524</v>
      </c>
      <c r="K520" s="78">
        <f>IF($C520&lt;=Entradas!$E$56,"",J520^2)</f>
        <v>1.3829498430625801E-2</v>
      </c>
      <c r="L520" s="78">
        <f>IF($C520&lt;=Entradas!$E$56,"",G520*J520)</f>
        <v>9.9013933999036823E-4</v>
      </c>
      <c r="M520" s="37"/>
    </row>
    <row r="521" spans="2:13" x14ac:dyDescent="0.3">
      <c r="B521" s="36"/>
      <c r="C521" s="74">
        <v>516</v>
      </c>
      <c r="D521" s="104">
        <f>IF($C521&lt;=Entradas!$E$56,"",Observaciones!H521)</f>
        <v>0.76063065687516584</v>
      </c>
      <c r="E521" s="104">
        <f>IF($C521&lt;=Entradas!$E$56,"",Cálculos!L522)</f>
        <v>0.87042757645148805</v>
      </c>
      <c r="F521" s="78">
        <f>IF($C521&lt;=Entradas!$E$56,"",D521-E521)</f>
        <v>-0.10979691957632221</v>
      </c>
      <c r="G521" s="78">
        <f>IF($C521&lt;=Entradas!$E$56,"",D521-AVERAGE(D:D))</f>
        <v>3.1290237127401532E-3</v>
      </c>
      <c r="H521" s="78">
        <f>IF($C521&lt;=Entradas!$E$56,"",F521^2)</f>
        <v>1.2055363548449367E-2</v>
      </c>
      <c r="I521" s="78">
        <f>IF($C521&lt;=Entradas!$E$56,"",G521^2)</f>
        <v>9.790789394890173E-6</v>
      </c>
      <c r="J521" s="78">
        <f>IF($C521&lt;=Entradas!$E$56,"",E521-AVERAGE(E:E))</f>
        <v>0.11154458530120948</v>
      </c>
      <c r="K521" s="78">
        <f>IF($C521&lt;=Entradas!$E$56,"",J521^2)</f>
        <v>1.2442194510018796E-2</v>
      </c>
      <c r="L521" s="78">
        <f>IF($C521&lt;=Entradas!$E$56,"",G521*J521)</f>
        <v>3.4902565243525121E-4</v>
      </c>
      <c r="M521" s="37"/>
    </row>
    <row r="522" spans="2:13" x14ac:dyDescent="0.3">
      <c r="B522" s="36"/>
      <c r="C522" s="74">
        <v>517</v>
      </c>
      <c r="D522" s="104">
        <f>IF($C522&lt;=Entradas!$E$56,"",Observaciones!H522)</f>
        <v>0.75537659371396815</v>
      </c>
      <c r="E522" s="104">
        <f>IF($C522&lt;=Entradas!$E$56,"",Cálculos!L523)</f>
        <v>0.86441509399533245</v>
      </c>
      <c r="F522" s="78">
        <f>IF($C522&lt;=Entradas!$E$56,"",D522-E522)</f>
        <v>-0.1090385002813643</v>
      </c>
      <c r="G522" s="78">
        <f>IF($C522&lt;=Entradas!$E$56,"",D522-AVERAGE(D:D))</f>
        <v>-2.1250394484575441E-3</v>
      </c>
      <c r="H522" s="78">
        <f>IF($C522&lt;=Entradas!$E$56,"",F522^2)</f>
        <v>1.1889394543609082E-2</v>
      </c>
      <c r="I522" s="78">
        <f>IF($C522&lt;=Entradas!$E$56,"",G522^2)</f>
        <v>4.515792657500743E-6</v>
      </c>
      <c r="J522" s="78">
        <f>IF($C522&lt;=Entradas!$E$56,"",E522-AVERAGE(E:E))</f>
        <v>0.10553210284505388</v>
      </c>
      <c r="K522" s="78">
        <f>IF($C522&lt;=Entradas!$E$56,"",J522^2)</f>
        <v>1.1137024730899029E-2</v>
      </c>
      <c r="L522" s="78">
        <f>IF($C522&lt;=Entradas!$E$56,"",G522*J522)</f>
        <v>-2.2425988162441812E-4</v>
      </c>
      <c r="M522" s="37"/>
    </row>
    <row r="523" spans="2:13" x14ac:dyDescent="0.3">
      <c r="B523" s="36"/>
      <c r="C523" s="74">
        <v>518</v>
      </c>
      <c r="D523" s="104">
        <f>IF($C523&lt;=Entradas!$E$56,"",Observaciones!H523)</f>
        <v>0.75015856067480413</v>
      </c>
      <c r="E523" s="104">
        <f>IF($C523&lt;=Entradas!$E$56,"",Cálculos!L524)</f>
        <v>0.8584441427791577</v>
      </c>
      <c r="F523" s="78">
        <f>IF($C523&lt;=Entradas!$E$56,"",D523-E523)</f>
        <v>-0.10828558210435357</v>
      </c>
      <c r="G523" s="78">
        <f>IF($C523&lt;=Entradas!$E$56,"",D523-AVERAGE(D:D))</f>
        <v>-7.3430724876215603E-3</v>
      </c>
      <c r="H523" s="78">
        <f>IF($C523&lt;=Entradas!$E$56,"",F523^2)</f>
        <v>1.1725767291678698E-2</v>
      </c>
      <c r="I523" s="78">
        <f>IF($C523&lt;=Entradas!$E$56,"",G523^2)</f>
        <v>5.3920713558464688E-5</v>
      </c>
      <c r="J523" s="78">
        <f>IF($C523&lt;=Entradas!$E$56,"",E523-AVERAGE(E:E))</f>
        <v>9.956115162887913E-2</v>
      </c>
      <c r="K523" s="78">
        <f>IF($C523&lt;=Entradas!$E$56,"",J523^2)</f>
        <v>9.9124229136686622E-3</v>
      </c>
      <c r="L523" s="78">
        <f>IF($C523&lt;=Entradas!$E$56,"",G523*J523)</f>
        <v>-7.3108475336194087E-4</v>
      </c>
      <c r="M523" s="37"/>
    </row>
    <row r="524" spans="2:13" x14ac:dyDescent="0.3">
      <c r="B524" s="36"/>
      <c r="C524" s="74">
        <v>519</v>
      </c>
      <c r="D524" s="104">
        <f>IF($C524&lt;=Entradas!$E$56,"",Observaciones!H524)</f>
        <v>3.0113746859840704</v>
      </c>
      <c r="E524" s="104">
        <f>IF($C524&lt;=Entradas!$E$56,"",Cálculos!L525)</f>
        <v>2.5985949704260825</v>
      </c>
      <c r="F524" s="78">
        <f>IF($C524&lt;=Entradas!$E$56,"",D524-E524)</f>
        <v>0.41277971555798798</v>
      </c>
      <c r="G524" s="78">
        <f>IF($C524&lt;=Entradas!$E$56,"",D524-AVERAGE(D:D))</f>
        <v>2.2538730528216449</v>
      </c>
      <c r="H524" s="78">
        <f>IF($C524&lt;=Entradas!$E$56,"",F524^2)</f>
        <v>0.17038709357613346</v>
      </c>
      <c r="I524" s="78">
        <f>IF($C524&lt;=Entradas!$E$56,"",G524^2)</f>
        <v>5.0799437382355608</v>
      </c>
      <c r="J524" s="78">
        <f>IF($C524&lt;=Entradas!$E$56,"",E524-AVERAGE(E:E))</f>
        <v>1.8397119792758039</v>
      </c>
      <c r="K524" s="78">
        <f>IF($C524&lt;=Entradas!$E$56,"",J524^2)</f>
        <v>3.3845401666908956</v>
      </c>
      <c r="L524" s="78">
        <f>IF($C524&lt;=Entradas!$E$56,"",G524*J524)</f>
        <v>4.1464772550429068</v>
      </c>
      <c r="M524" s="37"/>
    </row>
    <row r="525" spans="2:13" x14ac:dyDescent="0.3">
      <c r="B525" s="36"/>
      <c r="C525" s="74">
        <v>520</v>
      </c>
      <c r="D525" s="104">
        <f>IF($C525&lt;=Entradas!$E$56,"",Observaciones!H525)</f>
        <v>0.95848627717271795</v>
      </c>
      <c r="E525" s="104">
        <f>IF($C525&lt;=Entradas!$E$56,"",Cálculos!L526)</f>
        <v>1.027641154079264</v>
      </c>
      <c r="F525" s="78">
        <f>IF($C525&lt;=Entradas!$E$56,"",D525-E525)</f>
        <v>-6.9154876906546092E-2</v>
      </c>
      <c r="G525" s="78">
        <f>IF($C525&lt;=Entradas!$E$56,"",D525-AVERAGE(D:D))</f>
        <v>0.20098464401029226</v>
      </c>
      <c r="H525" s="78">
        <f>IF($C525&lt;=Entradas!$E$56,"",F525^2)</f>
        <v>4.7823969999595418E-3</v>
      </c>
      <c r="I525" s="78">
        <f>IF($C525&lt;=Entradas!$E$56,"",G525^2)</f>
        <v>4.0394827127943907E-2</v>
      </c>
      <c r="J525" s="78">
        <f>IF($C525&lt;=Entradas!$E$56,"",E525-AVERAGE(E:E))</f>
        <v>0.26875816292898547</v>
      </c>
      <c r="K525" s="78">
        <f>IF($C525&lt;=Entradas!$E$56,"",J525^2)</f>
        <v>7.2230950140963104E-2</v>
      </c>
      <c r="L525" s="78">
        <f>IF($C525&lt;=Entradas!$E$56,"",G525*J525)</f>
        <v>5.4016263701142271E-2</v>
      </c>
      <c r="M525" s="37"/>
    </row>
    <row r="526" spans="2:13" x14ac:dyDescent="0.3">
      <c r="B526" s="36"/>
      <c r="C526" s="74">
        <v>521</v>
      </c>
      <c r="D526" s="104">
        <f>IF($C526&lt;=Entradas!$E$56,"",Observaciones!H526)</f>
        <v>0.94068278894113622</v>
      </c>
      <c r="E526" s="104">
        <f>IF($C526&lt;=Entradas!$E$56,"",Cálculos!L527)</f>
        <v>1.0104432929367755</v>
      </c>
      <c r="F526" s="78">
        <f>IF($C526&lt;=Entradas!$E$56,"",D526-E526)</f>
        <v>-6.9760503995639267E-2</v>
      </c>
      <c r="G526" s="78">
        <f>IF($C526&lt;=Entradas!$E$56,"",D526-AVERAGE(D:D))</f>
        <v>0.18318115577871052</v>
      </c>
      <c r="H526" s="78">
        <f>IF($C526&lt;=Entradas!$E$56,"",F526^2)</f>
        <v>4.8665279177256019E-3</v>
      </c>
      <c r="I526" s="78">
        <f>IF($C526&lt;=Entradas!$E$56,"",G526^2)</f>
        <v>3.3555335832424212E-2</v>
      </c>
      <c r="J526" s="78">
        <f>IF($C526&lt;=Entradas!$E$56,"",E526-AVERAGE(E:E))</f>
        <v>0.25156030178649691</v>
      </c>
      <c r="K526" s="78">
        <f>IF($C526&lt;=Entradas!$E$56,"",J526^2)</f>
        <v>6.3282585434913399E-2</v>
      </c>
      <c r="L526" s="78">
        <f>IF($C526&lt;=Entradas!$E$56,"",G526*J526)</f>
        <v>4.6081106829291722E-2</v>
      </c>
      <c r="M526" s="37"/>
    </row>
    <row r="527" spans="2:13" x14ac:dyDescent="0.3">
      <c r="B527" s="36"/>
      <c r="C527" s="74">
        <v>522</v>
      </c>
      <c r="D527" s="104">
        <f>IF($C527&lt;=Entradas!$E$56,"",Observaciones!H527)</f>
        <v>0.92231658190438859</v>
      </c>
      <c r="E527" s="104">
        <f>IF($C527&lt;=Entradas!$E$56,"",Cálculos!L528)</f>
        <v>0.99269986581680392</v>
      </c>
      <c r="F527" s="78">
        <f>IF($C527&lt;=Entradas!$E$56,"",D527-E527)</f>
        <v>-7.0383283912415329E-2</v>
      </c>
      <c r="G527" s="78">
        <f>IF($C527&lt;=Entradas!$E$56,"",D527-AVERAGE(D:D))</f>
        <v>0.1648149487419629</v>
      </c>
      <c r="H527" s="78">
        <f>IF($C527&lt;=Entradas!$E$56,"",F527^2)</f>
        <v>4.9538066542956626E-3</v>
      </c>
      <c r="I527" s="78">
        <f>IF($C527&lt;=Entradas!$E$56,"",G527^2)</f>
        <v>2.7163967328815857E-2</v>
      </c>
      <c r="J527" s="78">
        <f>IF($C527&lt;=Entradas!$E$56,"",E527-AVERAGE(E:E))</f>
        <v>0.23381687466652534</v>
      </c>
      <c r="K527" s="78">
        <f>IF($C527&lt;=Entradas!$E$56,"",J527^2)</f>
        <v>5.4670330878821623E-2</v>
      </c>
      <c r="L527" s="78">
        <f>IF($C527&lt;=Entradas!$E$56,"",G527*J527)</f>
        <v>3.8536516213169336E-2</v>
      </c>
      <c r="M527" s="37"/>
    </row>
    <row r="528" spans="2:13" x14ac:dyDescent="0.3">
      <c r="B528" s="36"/>
      <c r="C528" s="74">
        <v>523</v>
      </c>
      <c r="D528" s="104">
        <f>IF($C528&lt;=Entradas!$E$56,"",Observaciones!H528)</f>
        <v>0.90430655598541665</v>
      </c>
      <c r="E528" s="104">
        <f>IF($C528&lt;=Entradas!$E$56,"",Cálculos!L529)</f>
        <v>0.97502584075976828</v>
      </c>
      <c r="F528" s="78">
        <f>IF($C528&lt;=Entradas!$E$56,"",D528-E528)</f>
        <v>-7.0719284774351632E-2</v>
      </c>
      <c r="G528" s="78">
        <f>IF($C528&lt;=Entradas!$E$56,"",D528-AVERAGE(D:D))</f>
        <v>0.14680492282299096</v>
      </c>
      <c r="H528" s="78">
        <f>IF($C528&lt;=Entradas!$E$56,"",F528^2)</f>
        <v>5.0012172389958427E-3</v>
      </c>
      <c r="I528" s="78">
        <f>IF($C528&lt;=Entradas!$E$56,"",G528^2)</f>
        <v>2.155168536506433E-2</v>
      </c>
      <c r="J528" s="78">
        <f>IF($C528&lt;=Entradas!$E$56,"",E528-AVERAGE(E:E))</f>
        <v>0.21614284960948971</v>
      </c>
      <c r="K528" s="78">
        <f>IF($C528&lt;=Entradas!$E$56,"",J528^2)</f>
        <v>4.6717731437310485E-2</v>
      </c>
      <c r="L528" s="78">
        <f>IF($C528&lt;=Entradas!$E$56,"",G528*J528)</f>
        <v>3.1730834355662478E-2</v>
      </c>
      <c r="M528" s="37"/>
    </row>
    <row r="529" spans="2:13" x14ac:dyDescent="0.3">
      <c r="B529" s="36"/>
      <c r="C529" s="74">
        <v>524</v>
      </c>
      <c r="D529" s="104">
        <f>IF($C529&lt;=Entradas!$E$56,"",Observaciones!H529)</f>
        <v>0.9383257614874001</v>
      </c>
      <c r="E529" s="104">
        <f>IF($C529&lt;=Entradas!$E$56,"",Cálculos!L530)</f>
        <v>0.99888421808073269</v>
      </c>
      <c r="F529" s="78">
        <f>IF($C529&lt;=Entradas!$E$56,"",D529-E529)</f>
        <v>-6.0558456593332588E-2</v>
      </c>
      <c r="G529" s="78">
        <f>IF($C529&lt;=Entradas!$E$56,"",D529-AVERAGE(D:D))</f>
        <v>0.18082412832497441</v>
      </c>
      <c r="H529" s="78">
        <f>IF($C529&lt;=Entradas!$E$56,"",F529^2)</f>
        <v>3.6673266649665474E-3</v>
      </c>
      <c r="I529" s="78">
        <f>IF($C529&lt;=Entradas!$E$56,"",G529^2)</f>
        <v>3.269736538448681E-2</v>
      </c>
      <c r="J529" s="78">
        <f>IF($C529&lt;=Entradas!$E$56,"",E529-AVERAGE(E:E))</f>
        <v>0.24000122693045411</v>
      </c>
      <c r="K529" s="78">
        <f>IF($C529&lt;=Entradas!$E$56,"",J529^2)</f>
        <v>5.7600588928123336E-2</v>
      </c>
      <c r="L529" s="78">
        <f>IF($C529&lt;=Entradas!$E$56,"",G529*J529)</f>
        <v>4.3398012656623741E-2</v>
      </c>
      <c r="M529" s="37"/>
    </row>
    <row r="530" spans="2:13" x14ac:dyDescent="0.3">
      <c r="B530" s="36"/>
      <c r="C530" s="74">
        <v>525</v>
      </c>
      <c r="D530" s="104">
        <f>IF($C530&lt;=Entradas!$E$56,"",Observaciones!H530)</f>
        <v>0.91988280787750543</v>
      </c>
      <c r="E530" s="104">
        <f>IF($C530&lt;=Entradas!$E$56,"",Cálculos!L531)</f>
        <v>0.98144816926339873</v>
      </c>
      <c r="F530" s="78">
        <f>IF($C530&lt;=Entradas!$E$56,"",D530-E530)</f>
        <v>-6.1565361385893302E-2</v>
      </c>
      <c r="G530" s="78">
        <f>IF($C530&lt;=Entradas!$E$56,"",D530-AVERAGE(D:D))</f>
        <v>0.16238117471507973</v>
      </c>
      <c r="H530" s="78">
        <f>IF($C530&lt;=Entradas!$E$56,"",F530^2)</f>
        <v>3.7902937225756422E-3</v>
      </c>
      <c r="I530" s="78">
        <f>IF($C530&lt;=Entradas!$E$56,"",G530^2)</f>
        <v>2.636764590184925E-2</v>
      </c>
      <c r="J530" s="78">
        <f>IF($C530&lt;=Entradas!$E$56,"",E530-AVERAGE(E:E))</f>
        <v>0.22256517811312015</v>
      </c>
      <c r="K530" s="78">
        <f>IF($C530&lt;=Entradas!$E$56,"",J530^2)</f>
        <v>4.9535258508524901E-2</v>
      </c>
      <c r="L530" s="78">
        <f>IF($C530&lt;=Entradas!$E$56,"",G530*J530)</f>
        <v>3.6140395072679403E-2</v>
      </c>
      <c r="M530" s="37"/>
    </row>
    <row r="531" spans="2:13" x14ac:dyDescent="0.3">
      <c r="B531" s="36"/>
      <c r="C531" s="74">
        <v>526</v>
      </c>
      <c r="D531" s="104">
        <f>IF($C531&lt;=Entradas!$E$56,"",Observaciones!H531)</f>
        <v>0.90194516133385938</v>
      </c>
      <c r="E531" s="104">
        <f>IF($C531&lt;=Entradas!$E$56,"",Cálculos!L532)</f>
        <v>0.96420874239679799</v>
      </c>
      <c r="F531" s="78">
        <f>IF($C531&lt;=Entradas!$E$56,"",D531-E531)</f>
        <v>-6.2263581062938611E-2</v>
      </c>
      <c r="G531" s="78">
        <f>IF($C531&lt;=Entradas!$E$56,"",D531-AVERAGE(D:D))</f>
        <v>0.14444352817143369</v>
      </c>
      <c r="H531" s="78">
        <f>IF($C531&lt;=Entradas!$E$56,"",F531^2)</f>
        <v>3.8767535267811275E-3</v>
      </c>
      <c r="I531" s="78">
        <f>IF($C531&lt;=Entradas!$E$56,"",G531^2)</f>
        <v>2.0863932830611758E-2</v>
      </c>
      <c r="J531" s="78">
        <f>IF($C531&lt;=Entradas!$E$56,"",E531-AVERAGE(E:E))</f>
        <v>0.20532575124651942</v>
      </c>
      <c r="K531" s="78">
        <f>IF($C531&lt;=Entradas!$E$56,"",J531^2)</f>
        <v>4.2158664124947572E-2</v>
      </c>
      <c r="L531" s="78">
        <f>IF($C531&lt;=Entradas!$E$56,"",G531*J531)</f>
        <v>2.9657975934497413E-2</v>
      </c>
      <c r="M531" s="37"/>
    </row>
    <row r="532" spans="2:13" x14ac:dyDescent="0.3">
      <c r="B532" s="36"/>
      <c r="C532" s="74">
        <v>527</v>
      </c>
      <c r="D532" s="104">
        <f>IF($C532&lt;=Entradas!$E$56,"",Observaciones!H532)</f>
        <v>0.88442172903854077</v>
      </c>
      <c r="E532" s="104">
        <f>IF($C532&lt;=Entradas!$E$56,"",Cálculos!L533)</f>
        <v>0.94710845848836955</v>
      </c>
      <c r="F532" s="78">
        <f>IF($C532&lt;=Entradas!$E$56,"",D532-E532)</f>
        <v>-6.2686729449828782E-2</v>
      </c>
      <c r="G532" s="78">
        <f>IF($C532&lt;=Entradas!$E$56,"",D532-AVERAGE(D:D))</f>
        <v>0.12692009587611508</v>
      </c>
      <c r="H532" s="78">
        <f>IF($C532&lt;=Entradas!$E$56,"",F532^2)</f>
        <v>3.929626049116031E-3</v>
      </c>
      <c r="I532" s="78">
        <f>IF($C532&lt;=Entradas!$E$56,"",G532^2)</f>
        <v>1.6108710737202245E-2</v>
      </c>
      <c r="J532" s="78">
        <f>IF($C532&lt;=Entradas!$E$56,"",E532-AVERAGE(E:E))</f>
        <v>0.18822546733809098</v>
      </c>
      <c r="K532" s="78">
        <f>IF($C532&lt;=Entradas!$E$56,"",J532^2)</f>
        <v>3.5428826554642752E-2</v>
      </c>
      <c r="L532" s="78">
        <f>IF($C532&lt;=Entradas!$E$56,"",G532*J532)</f>
        <v>2.3889594360877075E-2</v>
      </c>
      <c r="M532" s="37"/>
    </row>
    <row r="533" spans="2:13" x14ac:dyDescent="0.3">
      <c r="B533" s="36"/>
      <c r="C533" s="74">
        <v>528</v>
      </c>
      <c r="D533" s="104">
        <f>IF($C533&lt;=Entradas!$E$56,"",Observaciones!H533)</f>
        <v>0.87092884796553449</v>
      </c>
      <c r="E533" s="104">
        <f>IF($C533&lt;=Entradas!$E$56,"",Cálculos!L534)</f>
        <v>0.93311099665215014</v>
      </c>
      <c r="F533" s="78">
        <f>IF($C533&lt;=Entradas!$E$56,"",D533-E533)</f>
        <v>-6.2182148686615646E-2</v>
      </c>
      <c r="G533" s="78">
        <f>IF($C533&lt;=Entradas!$E$56,"",D533-AVERAGE(D:D))</f>
        <v>0.1134272148031088</v>
      </c>
      <c r="H533" s="78">
        <f>IF($C533&lt;=Entradas!$E$56,"",F533^2)</f>
        <v>3.8666196152843759E-3</v>
      </c>
      <c r="I533" s="78">
        <f>IF($C533&lt;=Entradas!$E$56,"",G533^2)</f>
        <v>1.2865733057990584E-2</v>
      </c>
      <c r="J533" s="78">
        <f>IF($C533&lt;=Entradas!$E$56,"",E533-AVERAGE(E:E))</f>
        <v>0.17422800550187156</v>
      </c>
      <c r="K533" s="78">
        <f>IF($C533&lt;=Entradas!$E$56,"",J533^2)</f>
        <v>3.0355397901160187E-2</v>
      </c>
      <c r="L533" s="78">
        <f>IF($C533&lt;=Entradas!$E$56,"",G533*J533)</f>
        <v>1.9762197404778008E-2</v>
      </c>
      <c r="M533" s="37"/>
    </row>
    <row r="534" spans="2:13" x14ac:dyDescent="0.3">
      <c r="B534" s="36"/>
      <c r="C534" s="74">
        <v>529</v>
      </c>
      <c r="D534" s="104">
        <f>IF($C534&lt;=Entradas!$E$56,"",Observaciones!H534)</f>
        <v>0.86611419799406375</v>
      </c>
      <c r="E534" s="104">
        <f>IF($C534&lt;=Entradas!$E$56,"",Cálculos!L535)</f>
        <v>0.92592921848105902</v>
      </c>
      <c r="F534" s="78">
        <f>IF($C534&lt;=Entradas!$E$56,"",D534-E534)</f>
        <v>-5.9815020486995274E-2</v>
      </c>
      <c r="G534" s="78">
        <f>IF($C534&lt;=Entradas!$E$56,"",D534-AVERAGE(D:D))</f>
        <v>0.10861256483163806</v>
      </c>
      <c r="H534" s="78">
        <f>IF($C534&lt;=Entradas!$E$56,"",F534^2)</f>
        <v>3.5778366758596643E-3</v>
      </c>
      <c r="I534" s="78">
        <f>IF($C534&lt;=Entradas!$E$56,"",G534^2)</f>
        <v>1.179668923930678E-2</v>
      </c>
      <c r="J534" s="78">
        <f>IF($C534&lt;=Entradas!$E$56,"",E534-AVERAGE(E:E))</f>
        <v>0.16704622733078045</v>
      </c>
      <c r="K534" s="78">
        <f>IF($C534&lt;=Entradas!$E$56,"",J534^2)</f>
        <v>2.7904442065446781E-2</v>
      </c>
      <c r="L534" s="78">
        <f>IF($C534&lt;=Entradas!$E$56,"",G534*J534)</f>
        <v>1.8143319195844942E-2</v>
      </c>
      <c r="M534" s="37"/>
    </row>
    <row r="535" spans="2:13" x14ac:dyDescent="0.3">
      <c r="B535" s="36"/>
      <c r="C535" s="74">
        <v>530</v>
      </c>
      <c r="D535" s="104">
        <f>IF($C535&lt;=Entradas!$E$56,"",Observaciones!H535)</f>
        <v>0.84869865089786489</v>
      </c>
      <c r="E535" s="104">
        <f>IF($C535&lt;=Entradas!$E$56,"",Cálculos!L536)</f>
        <v>0.90854163699774215</v>
      </c>
      <c r="F535" s="78">
        <f>IF($C535&lt;=Entradas!$E$56,"",D535-E535)</f>
        <v>-5.984298609987726E-2</v>
      </c>
      <c r="G535" s="78">
        <f>IF($C535&lt;=Entradas!$E$56,"",D535-AVERAGE(D:D))</f>
        <v>9.1197017735439201E-2</v>
      </c>
      <c r="H535" s="78">
        <f>IF($C535&lt;=Entradas!$E$56,"",F535^2)</f>
        <v>3.5811829853501028E-3</v>
      </c>
      <c r="I535" s="78">
        <f>IF($C535&lt;=Entradas!$E$56,"",G535^2)</f>
        <v>8.3168960438380121E-3</v>
      </c>
      <c r="J535" s="78">
        <f>IF($C535&lt;=Entradas!$E$56,"",E535-AVERAGE(E:E))</f>
        <v>0.14965864584746358</v>
      </c>
      <c r="K535" s="78">
        <f>IF($C535&lt;=Entradas!$E$56,"",J535^2)</f>
        <v>2.2397710276896528E-2</v>
      </c>
      <c r="L535" s="78">
        <f>IF($C535&lt;=Entradas!$E$56,"",G535*J535)</f>
        <v>1.364842217961295E-2</v>
      </c>
      <c r="M535" s="37"/>
    </row>
    <row r="536" spans="2:13" x14ac:dyDescent="0.3">
      <c r="B536" s="36"/>
      <c r="C536" s="74">
        <v>531</v>
      </c>
      <c r="D536" s="104">
        <f>IF($C536&lt;=Entradas!$E$56,"",Observaciones!H536)</f>
        <v>0.83233984035265984</v>
      </c>
      <c r="E536" s="104">
        <f>IF($C536&lt;=Entradas!$E$56,"",Cálculos!L537)</f>
        <v>0.89201537709117862</v>
      </c>
      <c r="F536" s="78">
        <f>IF($C536&lt;=Entradas!$E$56,"",D536-E536)</f>
        <v>-5.9675536738518775E-2</v>
      </c>
      <c r="G536" s="78">
        <f>IF($C536&lt;=Entradas!$E$56,"",D536-AVERAGE(D:D))</f>
        <v>7.4838207190234152E-2</v>
      </c>
      <c r="H536" s="78">
        <f>IF($C536&lt;=Entradas!$E$56,"",F536^2)</f>
        <v>3.5611696850303041E-3</v>
      </c>
      <c r="I536" s="78">
        <f>IF($C536&lt;=Entradas!$E$56,"",G536^2)</f>
        <v>5.6007572554484146E-3</v>
      </c>
      <c r="J536" s="78">
        <f>IF($C536&lt;=Entradas!$E$56,"",E536-AVERAGE(E:E))</f>
        <v>0.13313238594090004</v>
      </c>
      <c r="K536" s="78">
        <f>IF($C536&lt;=Entradas!$E$56,"",J536^2)</f>
        <v>1.772423218631676E-2</v>
      </c>
      <c r="L536" s="78">
        <f>IF($C536&lt;=Entradas!$E$56,"",G536*J536)</f>
        <v>9.9633890827752931E-3</v>
      </c>
      <c r="M536" s="37"/>
    </row>
    <row r="537" spans="2:13" x14ac:dyDescent="0.3">
      <c r="B537" s="36"/>
      <c r="C537" s="74">
        <v>532</v>
      </c>
      <c r="D537" s="104">
        <f>IF($C537&lt;=Entradas!$E$56,"",Observaciones!H537)</f>
        <v>0.8161954231633809</v>
      </c>
      <c r="E537" s="104">
        <f>IF($C537&lt;=Entradas!$E$56,"",Cálculos!L538)</f>
        <v>0.87550501633250588</v>
      </c>
      <c r="F537" s="78">
        <f>IF($C537&lt;=Entradas!$E$56,"",D537-E537)</f>
        <v>-5.9309593169124986E-2</v>
      </c>
      <c r="G537" s="78">
        <f>IF($C537&lt;=Entradas!$E$56,"",D537-AVERAGE(D:D))</f>
        <v>5.8693790000955204E-2</v>
      </c>
      <c r="H537" s="78">
        <f>IF($C537&lt;=Entradas!$E$56,"",F537^2)</f>
        <v>3.517627841887117E-3</v>
      </c>
      <c r="I537" s="78">
        <f>IF($C537&lt;=Entradas!$E$56,"",G537^2)</f>
        <v>3.444960984676229E-3</v>
      </c>
      <c r="J537" s="78">
        <f>IF($C537&lt;=Entradas!$E$56,"",E537-AVERAGE(E:E))</f>
        <v>0.11662202518222731</v>
      </c>
      <c r="K537" s="78">
        <f>IF($C537&lt;=Entradas!$E$56,"",J537^2)</f>
        <v>1.360069675760406E-2</v>
      </c>
      <c r="L537" s="78">
        <f>IF($C537&lt;=Entradas!$E$56,"",G537*J537)</f>
        <v>6.8449886555317589E-3</v>
      </c>
      <c r="M537" s="37"/>
    </row>
    <row r="538" spans="2:13" x14ac:dyDescent="0.3">
      <c r="B538" s="36"/>
      <c r="C538" s="74">
        <v>533</v>
      </c>
      <c r="D538" s="104">
        <f>IF($C538&lt;=Entradas!$E$56,"",Observaciones!H538)</f>
        <v>0.80049775935500589</v>
      </c>
      <c r="E538" s="104">
        <f>IF($C538&lt;=Entradas!$E$56,"",Cálculos!L539)</f>
        <v>0.85927547185412811</v>
      </c>
      <c r="F538" s="78">
        <f>IF($C538&lt;=Entradas!$E$56,"",D538-E538)</f>
        <v>-5.8777712499122226E-2</v>
      </c>
      <c r="G538" s="78">
        <f>IF($C538&lt;=Entradas!$E$56,"",D538-AVERAGE(D:D))</f>
        <v>4.2996126192580197E-2</v>
      </c>
      <c r="H538" s="78">
        <f>IF($C538&lt;=Entradas!$E$56,"",F538^2)</f>
        <v>3.454819486629469E-3</v>
      </c>
      <c r="I538" s="78">
        <f>IF($C538&lt;=Entradas!$E$56,"",G538^2)</f>
        <v>1.848666867568281E-3</v>
      </c>
      <c r="J538" s="78">
        <f>IF($C538&lt;=Entradas!$E$56,"",E538-AVERAGE(E:E))</f>
        <v>0.10039248070384954</v>
      </c>
      <c r="K538" s="78">
        <f>IF($C538&lt;=Entradas!$E$56,"",J538^2)</f>
        <v>1.0078650181872803E-2</v>
      </c>
      <c r="L538" s="78">
        <f>IF($C538&lt;=Entradas!$E$56,"",G538*J538)</f>
        <v>4.3164877691288872E-3</v>
      </c>
      <c r="M538" s="37"/>
    </row>
    <row r="539" spans="2:13" x14ac:dyDescent="0.3">
      <c r="B539" s="36"/>
      <c r="C539" s="74">
        <v>534</v>
      </c>
      <c r="D539" s="104">
        <f>IF($C539&lt;=Entradas!$E$56,"",Observaciones!H539)</f>
        <v>0.78519727257605954</v>
      </c>
      <c r="E539" s="104">
        <f>IF($C539&lt;=Entradas!$E$56,"",Cálculos!L540)</f>
        <v>0.84329439598656741</v>
      </c>
      <c r="F539" s="78">
        <f>IF($C539&lt;=Entradas!$E$56,"",D539-E539)</f>
        <v>-5.8097123410507878E-2</v>
      </c>
      <c r="G539" s="78">
        <f>IF($C539&lt;=Entradas!$E$56,"",D539-AVERAGE(D:D))</f>
        <v>2.7695639413633844E-2</v>
      </c>
      <c r="H539" s="78">
        <f>IF($C539&lt;=Entradas!$E$56,"",F539^2)</f>
        <v>3.3752757485757826E-3</v>
      </c>
      <c r="I539" s="78">
        <f>IF($C539&lt;=Entradas!$E$56,"",G539^2)</f>
        <v>7.6704844253002835E-4</v>
      </c>
      <c r="J539" s="78">
        <f>IF($C539&lt;=Entradas!$E$56,"",E539-AVERAGE(E:E))</f>
        <v>8.4411404836288839E-2</v>
      </c>
      <c r="K539" s="78">
        <f>IF($C539&lt;=Entradas!$E$56,"",J539^2)</f>
        <v>7.1252852664358468E-3</v>
      </c>
      <c r="L539" s="78">
        <f>IF($C539&lt;=Entradas!$E$56,"",G539*J539)</f>
        <v>2.3378278307441235E-3</v>
      </c>
      <c r="M539" s="37"/>
    </row>
    <row r="540" spans="2:13" x14ac:dyDescent="0.3">
      <c r="B540" s="36"/>
      <c r="C540" s="74">
        <v>535</v>
      </c>
      <c r="D540" s="104">
        <f>IF($C540&lt;=Entradas!$E$56,"",Observaciones!H540)</f>
        <v>0.7701776016664551</v>
      </c>
      <c r="E540" s="104">
        <f>IF($C540&lt;=Entradas!$E$56,"",Cálculos!L541)</f>
        <v>0.82745048261030374</v>
      </c>
      <c r="F540" s="78">
        <f>IF($C540&lt;=Entradas!$E$56,"",D540-E540)</f>
        <v>-5.7272880943848636E-2</v>
      </c>
      <c r="G540" s="78">
        <f>IF($C540&lt;=Entradas!$E$56,"",D540-AVERAGE(D:D))</f>
        <v>1.2675968504029411E-2</v>
      </c>
      <c r="H540" s="78">
        <f>IF($C540&lt;=Entradas!$E$56,"",F540^2)</f>
        <v>3.2801828916082603E-3</v>
      </c>
      <c r="I540" s="78">
        <f>IF($C540&lt;=Entradas!$E$56,"",G540^2)</f>
        <v>1.6068017751514564E-4</v>
      </c>
      <c r="J540" s="78">
        <f>IF($C540&lt;=Entradas!$E$56,"",E540-AVERAGE(E:E))</f>
        <v>6.8567491460025165E-2</v>
      </c>
      <c r="K540" s="78">
        <f>IF($C540&lt;=Entradas!$E$56,"",J540^2)</f>
        <v>4.7015008851206243E-3</v>
      </c>
      <c r="L540" s="78">
        <f>IF($C540&lt;=Entradas!$E$56,"",G540*J540)</f>
        <v>8.6915936214758459E-4</v>
      </c>
      <c r="M540" s="37"/>
    </row>
    <row r="541" spans="2:13" x14ac:dyDescent="0.3">
      <c r="B541" s="36"/>
      <c r="C541" s="74">
        <v>536</v>
      </c>
      <c r="D541" s="104">
        <f>IF($C541&lt;=Entradas!$E$56,"",Observaciones!H541)</f>
        <v>0.75558838276544937</v>
      </c>
      <c r="E541" s="104">
        <f>IF($C541&lt;=Entradas!$E$56,"",Cálculos!L542)</f>
        <v>0.8119259323860073</v>
      </c>
      <c r="F541" s="78">
        <f>IF($C541&lt;=Entradas!$E$56,"",D541-E541)</f>
        <v>-5.6337549620557925E-2</v>
      </c>
      <c r="G541" s="78">
        <f>IF($C541&lt;=Entradas!$E$56,"",D541-AVERAGE(D:D))</f>
        <v>-1.9132503969763182E-3</v>
      </c>
      <c r="H541" s="78">
        <f>IF($C541&lt;=Entradas!$E$56,"",F541^2)</f>
        <v>3.1739194972488266E-3</v>
      </c>
      <c r="I541" s="78">
        <f>IF($C541&lt;=Entradas!$E$56,"",G541^2)</f>
        <v>3.6605270815300391E-6</v>
      </c>
      <c r="J541" s="78">
        <f>IF($C541&lt;=Entradas!$E$56,"",E541-AVERAGE(E:E))</f>
        <v>5.3042941235728724E-2</v>
      </c>
      <c r="K541" s="78">
        <f>IF($C541&lt;=Entradas!$E$56,"",J541^2)</f>
        <v>2.8135536149369706E-3</v>
      </c>
      <c r="L541" s="78">
        <f>IF($C541&lt;=Entradas!$E$56,"",G541*J541)</f>
        <v>-1.014844283760495E-4</v>
      </c>
      <c r="M541" s="37"/>
    </row>
    <row r="542" spans="2:13" x14ac:dyDescent="0.3">
      <c r="B542" s="36"/>
      <c r="C542" s="74">
        <v>537</v>
      </c>
      <c r="D542" s="104">
        <f>IF($C542&lt;=Entradas!$E$56,"",Observaciones!H542)</f>
        <v>0.7412926176507515</v>
      </c>
      <c r="E542" s="104">
        <f>IF($C542&lt;=Entradas!$E$56,"",Cálculos!L543)</f>
        <v>0.79658215728081849</v>
      </c>
      <c r="F542" s="78">
        <f>IF($C542&lt;=Entradas!$E$56,"",D542-E542)</f>
        <v>-5.5289539630066997E-2</v>
      </c>
      <c r="G542" s="78">
        <f>IF($C542&lt;=Entradas!$E$56,"",D542-AVERAGE(D:D))</f>
        <v>-1.6209015511674196E-2</v>
      </c>
      <c r="H542" s="78">
        <f>IF($C542&lt;=Entradas!$E$56,"",F542^2)</f>
        <v>3.0569331925047491E-3</v>
      </c>
      <c r="I542" s="78">
        <f>IF($C542&lt;=Entradas!$E$56,"",G542^2)</f>
        <v>2.627321838576947E-4</v>
      </c>
      <c r="J542" s="78">
        <f>IF($C542&lt;=Entradas!$E$56,"",E542-AVERAGE(E:E))</f>
        <v>3.7699166130539918E-2</v>
      </c>
      <c r="K542" s="78">
        <f>IF($C542&lt;=Entradas!$E$56,"",J542^2)</f>
        <v>1.4212271269380481E-3</v>
      </c>
      <c r="L542" s="78">
        <f>IF($C542&lt;=Entradas!$E$56,"",G542*J542)</f>
        <v>-6.1106636858710404E-4</v>
      </c>
      <c r="M542" s="37"/>
    </row>
    <row r="543" spans="2:13" x14ac:dyDescent="0.3">
      <c r="B543" s="36"/>
      <c r="C543" s="74">
        <v>538</v>
      </c>
      <c r="D543" s="104">
        <f>IF($C543&lt;=Entradas!$E$56,"",Observaciones!H543)</f>
        <v>0.72729937258572264</v>
      </c>
      <c r="E543" s="104">
        <f>IF($C543&lt;=Entradas!$E$56,"",Cálculos!L544)</f>
        <v>0.78144152661005106</v>
      </c>
      <c r="F543" s="78">
        <f>IF($C543&lt;=Entradas!$E$56,"",D543-E543)</f>
        <v>-5.4142154024328426E-2</v>
      </c>
      <c r="G543" s="78">
        <f>IF($C543&lt;=Entradas!$E$56,"",D543-AVERAGE(D:D))</f>
        <v>-3.0202260576703055E-2</v>
      </c>
      <c r="H543" s="78">
        <f>IF($C543&lt;=Entradas!$E$56,"",F543^2)</f>
        <v>2.9313728423941026E-3</v>
      </c>
      <c r="I543" s="78">
        <f>IF($C543&lt;=Entradas!$E$56,"",G543^2)</f>
        <v>9.1217654394307158E-4</v>
      </c>
      <c r="J543" s="78">
        <f>IF($C543&lt;=Entradas!$E$56,"",E543-AVERAGE(E:E))</f>
        <v>2.2558535459772489E-2</v>
      </c>
      <c r="K543" s="78">
        <f>IF($C543&lt;=Entradas!$E$56,"",J543^2)</f>
        <v>5.0888752208981276E-4</v>
      </c>
      <c r="L543" s="78">
        <f>IF($C543&lt;=Entradas!$E$56,"",G543*J543)</f>
        <v>-6.813187661848445E-4</v>
      </c>
      <c r="M543" s="37"/>
    </row>
    <row r="544" spans="2:13" x14ac:dyDescent="0.3">
      <c r="B544" s="36"/>
      <c r="C544" s="74">
        <v>539</v>
      </c>
      <c r="D544" s="104">
        <f>IF($C544&lt;=Entradas!$E$56,"",Observaciones!H544)</f>
        <v>0.7137759217477907</v>
      </c>
      <c r="E544" s="104">
        <f>IF($C544&lt;=Entradas!$E$56,"",Cálculos!L545)</f>
        <v>0.76671032524888194</v>
      </c>
      <c r="F544" s="78">
        <f>IF($C544&lt;=Entradas!$E$56,"",D544-E544)</f>
        <v>-5.2934403501091243E-2</v>
      </c>
      <c r="G544" s="78">
        <f>IF($C544&lt;=Entradas!$E$56,"",D544-AVERAGE(D:D))</f>
        <v>-4.3725711414634993E-2</v>
      </c>
      <c r="H544" s="78">
        <f>IF($C544&lt;=Entradas!$E$56,"",F544^2)</f>
        <v>2.8020510740163406E-3</v>
      </c>
      <c r="I544" s="78">
        <f>IF($C544&lt;=Entradas!$E$56,"",G544^2)</f>
        <v>1.9119378387159409E-3</v>
      </c>
      <c r="J544" s="78">
        <f>IF($C544&lt;=Entradas!$E$56,"",E544-AVERAGE(E:E))</f>
        <v>7.8273340986033668E-3</v>
      </c>
      <c r="K544" s="78">
        <f>IF($C544&lt;=Entradas!$E$56,"",J544^2)</f>
        <v>6.1267159091158983E-5</v>
      </c>
      <c r="L544" s="78">
        <f>IF($C544&lt;=Entradas!$E$56,"",G544*J544)</f>
        <v>-3.4225575194146295E-4</v>
      </c>
      <c r="M544" s="37"/>
    </row>
    <row r="545" spans="2:13" x14ac:dyDescent="0.3">
      <c r="B545" s="36"/>
      <c r="C545" s="74">
        <v>540</v>
      </c>
      <c r="D545" s="104">
        <f>IF($C545&lt;=Entradas!$E$56,"",Observaciones!H545)</f>
        <v>0.70032077971962881</v>
      </c>
      <c r="E545" s="104">
        <f>IF($C545&lt;=Entradas!$E$56,"",Cálculos!L546)</f>
        <v>0.7519335723721573</v>
      </c>
      <c r="F545" s="78">
        <f>IF($C545&lt;=Entradas!$E$56,"",D545-E545)</f>
        <v>-5.1612792652528494E-2</v>
      </c>
      <c r="G545" s="78">
        <f>IF($C545&lt;=Entradas!$E$56,"",D545-AVERAGE(D:D))</f>
        <v>-5.7180853442796886E-2</v>
      </c>
      <c r="H545" s="78">
        <f>IF($C545&lt;=Entradas!$E$56,"",F545^2)</f>
        <v>2.6638803653928995E-3</v>
      </c>
      <c r="I545" s="78">
        <f>IF($C545&lt;=Entradas!$E$56,"",G545^2)</f>
        <v>3.2696500004466165E-3</v>
      </c>
      <c r="J545" s="78">
        <f>IF($C545&lt;=Entradas!$E$56,"",E545-AVERAGE(E:E))</f>
        <v>-6.9494187781212746E-3</v>
      </c>
      <c r="K545" s="78">
        <f>IF($C545&lt;=Entradas!$E$56,"",J545^2)</f>
        <v>4.8294421353704588E-5</v>
      </c>
      <c r="L545" s="78">
        <f>IF($C545&lt;=Entradas!$E$56,"",G545*J545)</f>
        <v>3.9737369666437324E-4</v>
      </c>
      <c r="M545" s="37"/>
    </row>
    <row r="546" spans="2:13" x14ac:dyDescent="0.3">
      <c r="B546" s="36"/>
      <c r="C546" s="74">
        <v>541</v>
      </c>
      <c r="D546" s="104">
        <f>IF($C546&lt;=Entradas!$E$56,"",Observaciones!H546)</f>
        <v>0.68735357421722543</v>
      </c>
      <c r="E546" s="104">
        <f>IF($C546&lt;=Entradas!$E$56,"",Cálculos!L547)</f>
        <v>0.73761060619822882</v>
      </c>
      <c r="F546" s="78">
        <f>IF($C546&lt;=Entradas!$E$56,"",D546-E546)</f>
        <v>-5.0257031981003397E-2</v>
      </c>
      <c r="G546" s="78">
        <f>IF($C546&lt;=Entradas!$E$56,"",D546-AVERAGE(D:D))</f>
        <v>-7.0148058945200265E-2</v>
      </c>
      <c r="H546" s="78">
        <f>IF($C546&lt;=Entradas!$E$56,"",F546^2)</f>
        <v>2.5257692635395983E-3</v>
      </c>
      <c r="I546" s="78">
        <f>IF($C546&lt;=Entradas!$E$56,"",G546^2)</f>
        <v>4.9207501737792911E-3</v>
      </c>
      <c r="J546" s="78">
        <f>IF($C546&lt;=Entradas!$E$56,"",E546-AVERAGE(E:E))</f>
        <v>-2.127238495204975E-2</v>
      </c>
      <c r="K546" s="78">
        <f>IF($C546&lt;=Entradas!$E$56,"",J546^2)</f>
        <v>4.5251436154819264E-4</v>
      </c>
      <c r="L546" s="78">
        <f>IF($C546&lt;=Entradas!$E$56,"",G546*J546)</f>
        <v>1.4922165135213769E-3</v>
      </c>
      <c r="M546" s="37"/>
    </row>
    <row r="547" spans="2:13" x14ac:dyDescent="0.3">
      <c r="B547" s="36"/>
      <c r="C547" s="74">
        <v>542</v>
      </c>
      <c r="D547" s="104">
        <f>IF($C547&lt;=Entradas!$E$56,"",Observaciones!H547)</f>
        <v>0.6745679630568997</v>
      </c>
      <c r="E547" s="104">
        <f>IF($C547&lt;=Entradas!$E$56,"",Cálculos!L548)</f>
        <v>0.72793971253233103</v>
      </c>
      <c r="F547" s="78">
        <f>IF($C547&lt;=Entradas!$E$56,"",D547-E547)</f>
        <v>-5.3371749475431329E-2</v>
      </c>
      <c r="G547" s="78">
        <f>IF($C547&lt;=Entradas!$E$56,"",D547-AVERAGE(D:D))</f>
        <v>-8.2933670105525992E-2</v>
      </c>
      <c r="H547" s="78">
        <f>IF($C547&lt;=Entradas!$E$56,"",F547^2)</f>
        <v>2.8485436420682044E-3</v>
      </c>
      <c r="I547" s="78">
        <f>IF($C547&lt;=Entradas!$E$56,"",G547^2)</f>
        <v>6.8779936371722158E-3</v>
      </c>
      <c r="J547" s="78">
        <f>IF($C547&lt;=Entradas!$E$56,"",E547-AVERAGE(E:E))</f>
        <v>-3.0943278617947545E-2</v>
      </c>
      <c r="K547" s="78">
        <f>IF($C547&lt;=Entradas!$E$56,"",J547^2)</f>
        <v>9.5748649162792968E-4</v>
      </c>
      <c r="L547" s="78">
        <f>IF($C547&lt;=Entradas!$E$56,"",G547*J547)</f>
        <v>2.5662396608842381E-3</v>
      </c>
      <c r="M547" s="37"/>
    </row>
    <row r="548" spans="2:13" x14ac:dyDescent="0.3">
      <c r="B548" s="36"/>
      <c r="C548" s="74">
        <v>543</v>
      </c>
      <c r="D548" s="104">
        <f>IF($C548&lt;=Entradas!$E$56,"",Observaciones!H548)</f>
        <v>0.66208815238099528</v>
      </c>
      <c r="E548" s="104">
        <f>IF($C548&lt;=Entradas!$E$56,"",Cálculos!L549)</f>
        <v>0.72205929364970178</v>
      </c>
      <c r="F548" s="78">
        <f>IF($C548&lt;=Entradas!$E$56,"",D548-E548)</f>
        <v>-5.9971141268706507E-2</v>
      </c>
      <c r="G548" s="78">
        <f>IF($C548&lt;=Entradas!$E$56,"",D548-AVERAGE(D:D))</f>
        <v>-9.5413480781430415E-2</v>
      </c>
      <c r="H548" s="78">
        <f>IF($C548&lt;=Entradas!$E$56,"",F548^2)</f>
        <v>3.5965377850711525E-3</v>
      </c>
      <c r="I548" s="78">
        <f>IF($C548&lt;=Entradas!$E$56,"",G548^2)</f>
        <v>9.1037323148283906E-3</v>
      </c>
      <c r="J548" s="78">
        <f>IF($C548&lt;=Entradas!$E$56,"",E548-AVERAGE(E:E))</f>
        <v>-3.6823697500576791E-2</v>
      </c>
      <c r="K548" s="78">
        <f>IF($C548&lt;=Entradas!$E$56,"",J548^2)</f>
        <v>1.3559846976139854E-3</v>
      </c>
      <c r="L548" s="78">
        <f>IF($C548&lt;=Entradas!$E$56,"",G548*J548)</f>
        <v>3.5134771537724909E-3</v>
      </c>
      <c r="M548" s="37"/>
    </row>
    <row r="549" spans="2:13" x14ac:dyDescent="0.3">
      <c r="B549" s="36"/>
      <c r="C549" s="74">
        <v>544</v>
      </c>
      <c r="D549" s="104">
        <f>IF($C549&lt;=Entradas!$E$56,"",Observaciones!H549)</f>
        <v>0.64948737720855998</v>
      </c>
      <c r="E549" s="104">
        <f>IF($C549&lt;=Entradas!$E$56,"",Cálculos!L550)</f>
        <v>0.71691296348843769</v>
      </c>
      <c r="F549" s="78">
        <f>IF($C549&lt;=Entradas!$E$56,"",D549-E549)</f>
        <v>-6.7425586279877714E-2</v>
      </c>
      <c r="G549" s="78">
        <f>IF($C549&lt;=Entradas!$E$56,"",D549-AVERAGE(D:D))</f>
        <v>-0.10801425595386571</v>
      </c>
      <c r="H549" s="78">
        <f>IF($C549&lt;=Entradas!$E$56,"",F549^2)</f>
        <v>4.5462096851852339E-3</v>
      </c>
      <c r="I549" s="78">
        <f>IF($C549&lt;=Entradas!$E$56,"",G549^2)</f>
        <v>1.1667079489267214E-2</v>
      </c>
      <c r="J549" s="78">
        <f>IF($C549&lt;=Entradas!$E$56,"",E549-AVERAGE(E:E))</f>
        <v>-4.1970027661840881E-2</v>
      </c>
      <c r="K549" s="78">
        <f>IF($C549&lt;=Entradas!$E$56,"",J549^2)</f>
        <v>1.7614832219356887E-3</v>
      </c>
      <c r="L549" s="78">
        <f>IF($C549&lt;=Entradas!$E$56,"",G549*J549)</f>
        <v>4.5333613102569049E-3</v>
      </c>
      <c r="M549" s="37"/>
    </row>
    <row r="550" spans="2:13" x14ac:dyDescent="0.3">
      <c r="B550" s="36"/>
      <c r="C550" s="74">
        <v>545</v>
      </c>
      <c r="D550" s="104">
        <f>IF($C550&lt;=Entradas!$E$56,"",Observaciones!H550)</f>
        <v>0.6372913523471414</v>
      </c>
      <c r="E550" s="104">
        <f>IF($C550&lt;=Entradas!$E$56,"",Cálculos!L551)</f>
        <v>0.71193132836416517</v>
      </c>
      <c r="F550" s="78">
        <f>IF($C550&lt;=Entradas!$E$56,"",D550-E550)</f>
        <v>-7.4639976017023768E-2</v>
      </c>
      <c r="G550" s="78">
        <f>IF($C550&lt;=Entradas!$E$56,"",D550-AVERAGE(D:D))</f>
        <v>-0.12021028081528429</v>
      </c>
      <c r="H550" s="78">
        <f>IF($C550&lt;=Entradas!$E$56,"",F550^2)</f>
        <v>5.5711260198218829E-3</v>
      </c>
      <c r="I550" s="78">
        <f>IF($C550&lt;=Entradas!$E$56,"",G550^2)</f>
        <v>1.4450511613689506E-2</v>
      </c>
      <c r="J550" s="78">
        <f>IF($C550&lt;=Entradas!$E$56,"",E550-AVERAGE(E:E))</f>
        <v>-4.6951662786113402E-2</v>
      </c>
      <c r="K550" s="78">
        <f>IF($C550&lt;=Entradas!$E$56,"",J550^2)</f>
        <v>2.2044586383809061E-3</v>
      </c>
      <c r="L550" s="78">
        <f>IF($C550&lt;=Entradas!$E$56,"",G550*J550)</f>
        <v>5.6440725682632246E-3</v>
      </c>
      <c r="M550" s="37"/>
    </row>
    <row r="551" spans="2:13" x14ac:dyDescent="0.3">
      <c r="B551" s="36"/>
      <c r="C551" s="74">
        <v>546</v>
      </c>
      <c r="D551" s="104">
        <f>IF($C551&lt;=Entradas!$E$56,"",Observaciones!H551)</f>
        <v>0.62520388367682389</v>
      </c>
      <c r="E551" s="104">
        <f>IF($C551&lt;=Entradas!$E$56,"",Cálculos!L552)</f>
        <v>0.70700815525352412</v>
      </c>
      <c r="F551" s="78">
        <f>IF($C551&lt;=Entradas!$E$56,"",D551-E551)</f>
        <v>-8.1804271576700227E-2</v>
      </c>
      <c r="G551" s="78">
        <f>IF($C551&lt;=Entradas!$E$56,"",D551-AVERAGE(D:D))</f>
        <v>-0.1322977494856018</v>
      </c>
      <c r="H551" s="78">
        <f>IF($C551&lt;=Entradas!$E$56,"",F551^2)</f>
        <v>6.6919388481945247E-3</v>
      </c>
      <c r="I551" s="78">
        <f>IF($C551&lt;=Entradas!$E$56,"",G551^2)</f>
        <v>1.7502694518955052E-2</v>
      </c>
      <c r="J551" s="78">
        <f>IF($C551&lt;=Entradas!$E$56,"",E551-AVERAGE(E:E))</f>
        <v>-5.1874835896754456E-2</v>
      </c>
      <c r="K551" s="78">
        <f>IF($C551&lt;=Entradas!$E$56,"",J551^2)</f>
        <v>2.6909985993152047E-3</v>
      </c>
      <c r="L551" s="78">
        <f>IF($C551&lt;=Entradas!$E$56,"",G551*J551)</f>
        <v>6.8629240440755248E-3</v>
      </c>
      <c r="M551" s="37"/>
    </row>
    <row r="552" spans="2:13" x14ac:dyDescent="0.3">
      <c r="B552" s="36"/>
      <c r="C552" s="74">
        <v>547</v>
      </c>
      <c r="D552" s="104">
        <f>IF($C552&lt;=Entradas!$E$56,"",Observaciones!H552)</f>
        <v>0.61490541279413224</v>
      </c>
      <c r="E552" s="104">
        <f>IF($C552&lt;=Entradas!$E$56,"",Cálculos!L553)</f>
        <v>0.70212346813087334</v>
      </c>
      <c r="F552" s="78">
        <f>IF($C552&lt;=Entradas!$E$56,"",D552-E552)</f>
        <v>-8.7218055336741096E-2</v>
      </c>
      <c r="G552" s="78">
        <f>IF($C552&lt;=Entradas!$E$56,"",D552-AVERAGE(D:D))</f>
        <v>-0.14259622036829345</v>
      </c>
      <c r="H552" s="78">
        <f>IF($C552&lt;=Entradas!$E$56,"",F552^2)</f>
        <v>7.6069891767228323E-3</v>
      </c>
      <c r="I552" s="78">
        <f>IF($C552&lt;=Entradas!$E$56,"",G552^2)</f>
        <v>2.0333682063322908E-2</v>
      </c>
      <c r="J552" s="78">
        <f>IF($C552&lt;=Entradas!$E$56,"",E552-AVERAGE(E:E))</f>
        <v>-5.6759523019405234E-2</v>
      </c>
      <c r="K552" s="78">
        <f>IF($C552&lt;=Entradas!$E$56,"",J552^2)</f>
        <v>3.2216434533903927E-3</v>
      </c>
      <c r="L552" s="78">
        <f>IF($C552&lt;=Entradas!$E$56,"",G552*J552)</f>
        <v>8.0936934524743331E-3</v>
      </c>
      <c r="M552" s="37"/>
    </row>
    <row r="553" spans="2:13" x14ac:dyDescent="0.3">
      <c r="B553" s="36"/>
      <c r="C553" s="74">
        <v>548</v>
      </c>
      <c r="D553" s="104">
        <f>IF($C553&lt;=Entradas!$E$56,"",Observaciones!H553)</f>
        <v>0.60956470703401366</v>
      </c>
      <c r="E553" s="104">
        <f>IF($C553&lt;=Entradas!$E$56,"",Cálculos!L554)</f>
        <v>0.69727335617051989</v>
      </c>
      <c r="F553" s="78">
        <f>IF($C553&lt;=Entradas!$E$56,"",D553-E553)</f>
        <v>-8.7708649136506223E-2</v>
      </c>
      <c r="G553" s="78">
        <f>IF($C553&lt;=Entradas!$E$56,"",D553-AVERAGE(D:D))</f>
        <v>-0.14793692612841203</v>
      </c>
      <c r="H553" s="78">
        <f>IF($C553&lt;=Entradas!$E$56,"",F553^2)</f>
        <v>7.6928071333507535E-3</v>
      </c>
      <c r="I553" s="78">
        <f>IF($C553&lt;=Entradas!$E$56,"",G553^2)</f>
        <v>2.1885334112323237E-2</v>
      </c>
      <c r="J553" s="78">
        <f>IF($C553&lt;=Entradas!$E$56,"",E553-AVERAGE(E:E))</f>
        <v>-6.1609634979758687E-2</v>
      </c>
      <c r="K553" s="78">
        <f>IF($C553&lt;=Entradas!$E$56,"",J553^2)</f>
        <v>3.7957471223391053E-3</v>
      </c>
      <c r="L553" s="78">
        <f>IF($C553&lt;=Entradas!$E$56,"",G553*J553)</f>
        <v>9.1143400187989904E-3</v>
      </c>
      <c r="M553" s="37"/>
    </row>
    <row r="554" spans="2:13" x14ac:dyDescent="0.3">
      <c r="B554" s="36"/>
      <c r="C554" s="74">
        <v>549</v>
      </c>
      <c r="D554" s="104">
        <f>IF($C554&lt;=Entradas!$E$56,"",Observaciones!H554)</f>
        <v>0.60515426855005783</v>
      </c>
      <c r="E554" s="104">
        <f>IF($C554&lt;=Entradas!$E$56,"",Cálculos!L555)</f>
        <v>0.69245690172922691</v>
      </c>
      <c r="F554" s="78">
        <f>IF($C554&lt;=Entradas!$E$56,"",D554-E554)</f>
        <v>-8.7302633179169087E-2</v>
      </c>
      <c r="G554" s="78">
        <f>IF($C554&lt;=Entradas!$E$56,"",D554-AVERAGE(D:D))</f>
        <v>-0.15234736461236786</v>
      </c>
      <c r="H554" s="78">
        <f>IF($C554&lt;=Entradas!$E$56,"",F554^2)</f>
        <v>7.6217497600165555E-3</v>
      </c>
      <c r="I554" s="78">
        <f>IF($C554&lt;=Entradas!$E$56,"",G554^2)</f>
        <v>2.3209719504333755E-2</v>
      </c>
      <c r="J554" s="78">
        <f>IF($C554&lt;=Entradas!$E$56,"",E554-AVERAGE(E:E))</f>
        <v>-6.6426089421051659E-2</v>
      </c>
      <c r="K554" s="78">
        <f>IF($C554&lt;=Entradas!$E$56,"",J554^2)</f>
        <v>4.4124253557735514E-3</v>
      </c>
      <c r="L554" s="78">
        <f>IF($C554&lt;=Entradas!$E$56,"",G554*J554)</f>
        <v>1.011983966480271E-2</v>
      </c>
      <c r="M554" s="37"/>
    </row>
    <row r="555" spans="2:13" x14ac:dyDescent="0.3">
      <c r="B555" s="36"/>
      <c r="C555" s="74">
        <v>550</v>
      </c>
      <c r="D555" s="104">
        <f>IF($C555&lt;=Entradas!$E$56,"",Observaciones!H555)</f>
        <v>0.60093762278483775</v>
      </c>
      <c r="E555" s="104">
        <f>IF($C555&lt;=Entradas!$E$56,"",Cálculos!L556)</f>
        <v>0.68767374589994767</v>
      </c>
      <c r="F555" s="78">
        <f>IF($C555&lt;=Entradas!$E$56,"",D555-E555)</f>
        <v>-8.673612311510992E-2</v>
      </c>
      <c r="G555" s="78">
        <f>IF($C555&lt;=Entradas!$E$56,"",D555-AVERAGE(D:D))</f>
        <v>-0.15656401037758794</v>
      </c>
      <c r="H555" s="78">
        <f>IF($C555&lt;=Entradas!$E$56,"",F555^2)</f>
        <v>7.5231550530395052E-3</v>
      </c>
      <c r="I555" s="78">
        <f>IF($C555&lt;=Entradas!$E$56,"",G555^2)</f>
        <v>2.4512289345513465E-2</v>
      </c>
      <c r="J555" s="78">
        <f>IF($C555&lt;=Entradas!$E$56,"",E555-AVERAGE(E:E))</f>
        <v>-7.1209245250330899E-2</v>
      </c>
      <c r="K555" s="78">
        <f>IF($C555&lt;=Entradas!$E$56,"",J555^2)</f>
        <v>5.0707566091217739E-3</v>
      </c>
      <c r="L555" s="78">
        <f>IF($C555&lt;=Entradas!$E$56,"",G555*J555)</f>
        <v>1.1148805012353012E-2</v>
      </c>
      <c r="M555" s="37"/>
    </row>
    <row r="556" spans="2:13" x14ac:dyDescent="0.3">
      <c r="B556" s="36"/>
      <c r="C556" s="74">
        <v>551</v>
      </c>
      <c r="D556" s="104">
        <f>IF($C556&lt;=Entradas!$E$56,"",Observaciones!H556)</f>
        <v>0.59677996316811865</v>
      </c>
      <c r="E556" s="104">
        <f>IF($C556&lt;=Entradas!$E$56,"",Cálculos!L557)</f>
        <v>0.68292363512927978</v>
      </c>
      <c r="F556" s="78">
        <f>IF($C556&lt;=Entradas!$E$56,"",D556-E556)</f>
        <v>-8.6143671961161128E-2</v>
      </c>
      <c r="G556" s="78">
        <f>IF($C556&lt;=Entradas!$E$56,"",D556-AVERAGE(D:D))</f>
        <v>-0.16072166999430704</v>
      </c>
      <c r="H556" s="78">
        <f>IF($C556&lt;=Entradas!$E$56,"",F556^2)</f>
        <v>7.4207322189521379E-3</v>
      </c>
      <c r="I556" s="78">
        <f>IF($C556&lt;=Entradas!$E$56,"",G556^2)</f>
        <v>2.5831455205758934E-2</v>
      </c>
      <c r="J556" s="78">
        <f>IF($C556&lt;=Entradas!$E$56,"",E556-AVERAGE(E:E))</f>
        <v>-7.5959356020998792E-2</v>
      </c>
      <c r="K556" s="78">
        <f>IF($C556&lt;=Entradas!$E$56,"",J556^2)</f>
        <v>5.7698237671248457E-3</v>
      </c>
      <c r="L556" s="78">
        <f>IF($C556&lt;=Entradas!$E$56,"",G556*J556)</f>
        <v>1.2208314551387047E-2</v>
      </c>
      <c r="M556" s="37"/>
    </row>
    <row r="557" spans="2:13" x14ac:dyDescent="0.3">
      <c r="B557" s="36"/>
      <c r="C557" s="74">
        <v>552</v>
      </c>
      <c r="D557" s="104">
        <f>IF($C557&lt;=Entradas!$E$56,"",Observaciones!H557)</f>
        <v>0.59265648156300943</v>
      </c>
      <c r="E557" s="104">
        <f>IF($C557&lt;=Entradas!$E$56,"",Cálculos!L558)</f>
        <v>0.67820633677383713</v>
      </c>
      <c r="F557" s="78">
        <f>IF($C557&lt;=Entradas!$E$56,"",D557-E557)</f>
        <v>-8.5549855210827697E-2</v>
      </c>
      <c r="G557" s="78">
        <f>IF($C557&lt;=Entradas!$E$56,"",D557-AVERAGE(D:D))</f>
        <v>-0.16484515159941626</v>
      </c>
      <c r="H557" s="78">
        <f>IF($C557&lt;=Entradas!$E$56,"",F557^2)</f>
        <v>7.3187777265935824E-3</v>
      </c>
      <c r="I557" s="78">
        <f>IF($C557&lt;=Entradas!$E$56,"",G557^2)</f>
        <v>2.7173924005834529E-2</v>
      </c>
      <c r="J557" s="78">
        <f>IF($C557&lt;=Entradas!$E$56,"",E557-AVERAGE(E:E))</f>
        <v>-8.0676654376441448E-2</v>
      </c>
      <c r="K557" s="78">
        <f>IF($C557&lt;=Entradas!$E$56,"",J557^2)</f>
        <v>6.5087225613757894E-3</v>
      </c>
      <c r="L557" s="78">
        <f>IF($C557&lt;=Entradas!$E$56,"",G557*J557)</f>
        <v>1.32991553212182E-2</v>
      </c>
      <c r="M557" s="37"/>
    </row>
    <row r="558" spans="2:13" x14ac:dyDescent="0.3">
      <c r="B558" s="36"/>
      <c r="C558" s="74">
        <v>553</v>
      </c>
      <c r="D558" s="104">
        <f>IF($C558&lt;=Entradas!$E$56,"",Observaciones!H558)</f>
        <v>0.58856248093602492</v>
      </c>
      <c r="E558" s="104">
        <f>IF($C558&lt;=Entradas!$E$56,"",Cálculos!L559)</f>
        <v>0.67352162336517574</v>
      </c>
      <c r="F558" s="78">
        <f>IF($C558&lt;=Entradas!$E$56,"",D558-E558)</f>
        <v>-8.4959142429150813E-2</v>
      </c>
      <c r="G558" s="78">
        <f>IF($C558&lt;=Entradas!$E$56,"",D558-AVERAGE(D:D))</f>
        <v>-0.16893915222640077</v>
      </c>
      <c r="H558" s="78">
        <f>IF($C558&lt;=Entradas!$E$56,"",F558^2)</f>
        <v>7.2180558822967341E-3</v>
      </c>
      <c r="I558" s="78">
        <f>IF($C558&lt;=Entradas!$E$56,"",G558^2)</f>
        <v>2.854043715497501E-2</v>
      </c>
      <c r="J558" s="78">
        <f>IF($C558&lt;=Entradas!$E$56,"",E558-AVERAGE(E:E))</f>
        <v>-8.5361367785102837E-2</v>
      </c>
      <c r="K558" s="78">
        <f>IF($C558&lt;=Entradas!$E$56,"",J558^2)</f>
        <v>7.2865631101435924E-3</v>
      </c>
      <c r="L558" s="78">
        <f>IF($C558&lt;=Entradas!$E$56,"",G558*J558)</f>
        <v>1.4420877106501272E-2</v>
      </c>
      <c r="M558" s="37"/>
    </row>
    <row r="559" spans="2:13" x14ac:dyDescent="0.3">
      <c r="B559" s="36"/>
      <c r="C559" s="74">
        <v>554</v>
      </c>
      <c r="D559" s="104">
        <f>IF($C559&lt;=Entradas!$E$56,"",Observaciones!H559)</f>
        <v>0.58449694209385972</v>
      </c>
      <c r="E559" s="104">
        <f>IF($C559&lt;=Entradas!$E$56,"",Cálculos!L560)</f>
        <v>0.66886926967056159</v>
      </c>
      <c r="F559" s="78">
        <f>IF($C559&lt;=Entradas!$E$56,"",D559-E559)</f>
        <v>-8.4372327576701878E-2</v>
      </c>
      <c r="G559" s="78">
        <f>IF($C559&lt;=Entradas!$E$56,"",D559-AVERAGE(D:D))</f>
        <v>-0.17300469106856597</v>
      </c>
      <c r="H559" s="78">
        <f>IF($C559&lt;=Entradas!$E$56,"",F559^2)</f>
        <v>7.1186896607102878E-3</v>
      </c>
      <c r="I559" s="78">
        <f>IF($C559&lt;=Entradas!$E$56,"",G559^2)</f>
        <v>2.993062313172995E-2</v>
      </c>
      <c r="J559" s="78">
        <f>IF($C559&lt;=Entradas!$E$56,"",E559-AVERAGE(E:E))</f>
        <v>-9.0013721479716979E-2</v>
      </c>
      <c r="K559" s="78">
        <f>IF($C559&lt;=Entradas!$E$56,"",J559^2)</f>
        <v>8.1024700546280613E-3</v>
      </c>
      <c r="L559" s="78">
        <f>IF($C559&lt;=Entradas!$E$56,"",G559*J559)</f>
        <v>1.5572796076530377E-2</v>
      </c>
      <c r="M559" s="37"/>
    </row>
    <row r="560" spans="2:13" x14ac:dyDescent="0.3">
      <c r="B560" s="36"/>
      <c r="C560" s="74">
        <v>555</v>
      </c>
      <c r="D560" s="104">
        <f>IF($C560&lt;=Entradas!$E$56,"",Observaciones!H560)</f>
        <v>0.58045951933666062</v>
      </c>
      <c r="E560" s="104">
        <f>IF($C560&lt;=Entradas!$E$56,"",Cálculos!L561)</f>
        <v>0.66424905213680263</v>
      </c>
      <c r="F560" s="78">
        <f>IF($C560&lt;=Entradas!$E$56,"",D560-E560)</f>
        <v>-8.3789532800142008E-2</v>
      </c>
      <c r="G560" s="78">
        <f>IF($C560&lt;=Entradas!$E$56,"",D560-AVERAGE(D:D))</f>
        <v>-0.17704211382576507</v>
      </c>
      <c r="H560" s="78">
        <f>IF($C560&lt;=Entradas!$E$56,"",F560^2)</f>
        <v>7.0206858068660736E-3</v>
      </c>
      <c r="I560" s="78">
        <f>IF($C560&lt;=Entradas!$E$56,"",G560^2)</f>
        <v>3.1343910067895157E-2</v>
      </c>
      <c r="J560" s="78">
        <f>IF($C560&lt;=Entradas!$E$56,"",E560-AVERAGE(E:E))</f>
        <v>-9.4633939013475943E-2</v>
      </c>
      <c r="K560" s="78">
        <f>IF($C560&lt;=Entradas!$E$56,"",J560^2)</f>
        <v>8.9555824132062836E-3</v>
      </c>
      <c r="L560" s="78">
        <f>IF($C560&lt;=Entradas!$E$56,"",G560*J560)</f>
        <v>1.6754192602604318E-2</v>
      </c>
      <c r="M560" s="37"/>
    </row>
    <row r="561" spans="2:13" x14ac:dyDescent="0.3">
      <c r="B561" s="36"/>
      <c r="C561" s="74">
        <v>556</v>
      </c>
      <c r="D561" s="104">
        <f>IF($C561&lt;=Entradas!$E$56,"",Observaciones!H561)</f>
        <v>0.57644999119390095</v>
      </c>
      <c r="E561" s="104">
        <f>IF($C561&lt;=Entradas!$E$56,"",Cálculos!L562)</f>
        <v>0.65966074877794678</v>
      </c>
      <c r="F561" s="78">
        <f>IF($C561&lt;=Entradas!$E$56,"",D561-E561)</f>
        <v>-8.3210757584045836E-2</v>
      </c>
      <c r="G561" s="78">
        <f>IF($C561&lt;=Entradas!$E$56,"",D561-AVERAGE(D:D))</f>
        <v>-0.18105164196852475</v>
      </c>
      <c r="H561" s="78">
        <f>IF($C561&lt;=Entradas!$E$56,"",F561^2)</f>
        <v>6.924030177710842E-3</v>
      </c>
      <c r="I561" s="78">
        <f>IF($C561&lt;=Entradas!$E$56,"",G561^2)</f>
        <v>3.2779697059498868E-2</v>
      </c>
      <c r="J561" s="78">
        <f>IF($C561&lt;=Entradas!$E$56,"",E561-AVERAGE(E:E))</f>
        <v>-9.9222242372331793E-2</v>
      </c>
      <c r="K561" s="78">
        <f>IF($C561&lt;=Entradas!$E$56,"",J561^2)</f>
        <v>9.8450533813937546E-3</v>
      </c>
      <c r="L561" s="78">
        <f>IF($C561&lt;=Entradas!$E$56,"",G561*J561)</f>
        <v>1.7964349901309601E-2</v>
      </c>
      <c r="M561" s="37"/>
    </row>
    <row r="562" spans="2:13" x14ac:dyDescent="0.3">
      <c r="B562" s="36"/>
      <c r="C562" s="74">
        <v>557</v>
      </c>
      <c r="D562" s="104">
        <f>IF($C562&lt;=Entradas!$E$56,"",Observaciones!H562)</f>
        <v>0.57418610014545657</v>
      </c>
      <c r="E562" s="104">
        <f>IF($C562&lt;=Entradas!$E$56,"",Cálculos!L563)</f>
        <v>0.65648086869636746</v>
      </c>
      <c r="F562" s="78">
        <f>IF($C562&lt;=Entradas!$E$56,"",D562-E562)</f>
        <v>-8.2294768550910891E-2</v>
      </c>
      <c r="G562" s="78">
        <f>IF($C562&lt;=Entradas!$E$56,"",D562-AVERAGE(D:D))</f>
        <v>-0.18331553301696912</v>
      </c>
      <c r="H562" s="78">
        <f>IF($C562&lt;=Entradas!$E$56,"",F562^2)</f>
        <v>6.772428930847992E-3</v>
      </c>
      <c r="I562" s="78">
        <f>IF($C562&lt;=Entradas!$E$56,"",G562^2)</f>
        <v>3.3604584645295497E-2</v>
      </c>
      <c r="J562" s="78">
        <f>IF($C562&lt;=Entradas!$E$56,"",E562-AVERAGE(E:E))</f>
        <v>-0.10240212245391112</v>
      </c>
      <c r="K562" s="78">
        <f>IF($C562&lt;=Entradas!$E$56,"",J562^2)</f>
        <v>1.0486194683065808E-2</v>
      </c>
      <c r="L562" s="78">
        <f>IF($C562&lt;=Entradas!$E$56,"",G562*J562)</f>
        <v>1.8771899659707658E-2</v>
      </c>
      <c r="M562" s="37"/>
    </row>
    <row r="563" spans="2:13" x14ac:dyDescent="0.3">
      <c r="B563" s="36"/>
      <c r="C563" s="74">
        <v>558</v>
      </c>
      <c r="D563" s="104">
        <f>IF($C563&lt;=Entradas!$E$56,"",Observaciones!H563)</f>
        <v>0.56882790837269048</v>
      </c>
      <c r="E563" s="104">
        <f>IF($C563&lt;=Entradas!$E$56,"",Cálculos!L564)</f>
        <v>0.65083539638290433</v>
      </c>
      <c r="F563" s="78">
        <f>IF($C563&lt;=Entradas!$E$56,"",D563-E563)</f>
        <v>-8.2007488010213847E-2</v>
      </c>
      <c r="G563" s="78">
        <f>IF($C563&lt;=Entradas!$E$56,"",D563-AVERAGE(D:D))</f>
        <v>-0.18867372478973521</v>
      </c>
      <c r="H563" s="78">
        <f>IF($C563&lt;=Entradas!$E$56,"",F563^2)</f>
        <v>6.725228089745368E-3</v>
      </c>
      <c r="I563" s="78">
        <f>IF($C563&lt;=Entradas!$E$56,"",G563^2)</f>
        <v>3.5597774426032743E-2</v>
      </c>
      <c r="J563" s="78">
        <f>IF($C563&lt;=Entradas!$E$56,"",E563-AVERAGE(E:E))</f>
        <v>-0.10804759476737424</v>
      </c>
      <c r="K563" s="78">
        <f>IF($C563&lt;=Entradas!$E$56,"",J563^2)</f>
        <v>1.1674282735014719E-2</v>
      </c>
      <c r="L563" s="78">
        <f>IF($C563&lt;=Entradas!$E$56,"",G563*J563)</f>
        <v>2.0385742159332403E-2</v>
      </c>
      <c r="M563" s="37"/>
    </row>
    <row r="564" spans="2:13" x14ac:dyDescent="0.3">
      <c r="B564" s="36"/>
      <c r="C564" s="74">
        <v>559</v>
      </c>
      <c r="D564" s="104">
        <f>IF($C564&lt;=Entradas!$E$56,"",Observaciones!H564)</f>
        <v>0.56464424097076871</v>
      </c>
      <c r="E564" s="104">
        <f>IF($C564&lt;=Entradas!$E$56,"",Cálculos!L565)</f>
        <v>0.64613287546260512</v>
      </c>
      <c r="F564" s="78">
        <f>IF($C564&lt;=Entradas!$E$56,"",D564-E564)</f>
        <v>-8.1488634491836409E-2</v>
      </c>
      <c r="G564" s="78">
        <f>IF($C564&lt;=Entradas!$E$56,"",D564-AVERAGE(D:D))</f>
        <v>-0.19285739219165698</v>
      </c>
      <c r="H564" s="78">
        <f>IF($C564&lt;=Entradas!$E$56,"",F564^2)</f>
        <v>6.6403975513441103E-3</v>
      </c>
      <c r="I564" s="78">
        <f>IF($C564&lt;=Entradas!$E$56,"",G564^2)</f>
        <v>3.7193973722966595E-2</v>
      </c>
      <c r="J564" s="78">
        <f>IF($C564&lt;=Entradas!$E$56,"",E564-AVERAGE(E:E))</f>
        <v>-0.11275011568767346</v>
      </c>
      <c r="K564" s="78">
        <f>IF($C564&lt;=Entradas!$E$56,"",J564^2)</f>
        <v>1.2712588587583748E-2</v>
      </c>
      <c r="L564" s="78">
        <f>IF($C564&lt;=Entradas!$E$56,"",G564*J564)</f>
        <v>2.1744693280832336E-2</v>
      </c>
      <c r="M564" s="37"/>
    </row>
    <row r="565" spans="2:13" x14ac:dyDescent="0.3">
      <c r="B565" s="36"/>
      <c r="C565" s="74">
        <v>560</v>
      </c>
      <c r="D565" s="104">
        <f>IF($C565&lt;=Entradas!$E$56,"",Observaciones!H565)</f>
        <v>0.56496489011087381</v>
      </c>
      <c r="E565" s="104">
        <f>IF($C565&lt;=Entradas!$E$56,"",Cálculos!L566)</f>
        <v>0.64355860463213854</v>
      </c>
      <c r="F565" s="78">
        <f>IF($C565&lt;=Entradas!$E$56,"",D565-E565)</f>
        <v>-7.8593714521264735E-2</v>
      </c>
      <c r="G565" s="78">
        <f>IF($C565&lt;=Entradas!$E$56,"",D565-AVERAGE(D:D))</f>
        <v>-0.19253674305155188</v>
      </c>
      <c r="H565" s="78">
        <f>IF($C565&lt;=Entradas!$E$56,"",F565^2)</f>
        <v>6.176971962250059E-3</v>
      </c>
      <c r="I565" s="78">
        <f>IF($C565&lt;=Entradas!$E$56,"",G565^2)</f>
        <v>3.7070397424899315E-2</v>
      </c>
      <c r="J565" s="78">
        <f>IF($C565&lt;=Entradas!$E$56,"",E565-AVERAGE(E:E))</f>
        <v>-0.11532438651814003</v>
      </c>
      <c r="K565" s="78">
        <f>IF($C565&lt;=Entradas!$E$56,"",J565^2)</f>
        <v>1.3299714125785358E-2</v>
      </c>
      <c r="L565" s="78">
        <f>IF($C565&lt;=Entradas!$E$56,"",G565*J565)</f>
        <v>2.2204181774620982E-2</v>
      </c>
      <c r="M565" s="37"/>
    </row>
    <row r="566" spans="2:13" x14ac:dyDescent="0.3">
      <c r="B566" s="36"/>
      <c r="C566" s="74">
        <v>561</v>
      </c>
      <c r="D566" s="104">
        <f>IF($C566&lt;=Entradas!$E$56,"",Observaciones!H566)</f>
        <v>0.55759608621476153</v>
      </c>
      <c r="E566" s="104">
        <f>IF($C566&lt;=Entradas!$E$56,"",Cálculos!L567)</f>
        <v>0.63755088695107898</v>
      </c>
      <c r="F566" s="78">
        <f>IF($C566&lt;=Entradas!$E$56,"",D566-E566)</f>
        <v>-7.9954800736317444E-2</v>
      </c>
      <c r="G566" s="78">
        <f>IF($C566&lt;=Entradas!$E$56,"",D566-AVERAGE(D:D))</f>
        <v>-0.19990554694766416</v>
      </c>
      <c r="H566" s="78">
        <f>IF($C566&lt;=Entradas!$E$56,"",F566^2)</f>
        <v>6.3927701607842287E-3</v>
      </c>
      <c r="I566" s="78">
        <f>IF($C566&lt;=Entradas!$E$56,"",G566^2)</f>
        <v>3.9962227700444761E-2</v>
      </c>
      <c r="J566" s="78">
        <f>IF($C566&lt;=Entradas!$E$56,"",E566-AVERAGE(E:E))</f>
        <v>-0.1213321041991996</v>
      </c>
      <c r="K566" s="78">
        <f>IF($C566&lt;=Entradas!$E$56,"",J566^2)</f>
        <v>1.4721479509405428E-2</v>
      </c>
      <c r="L566" s="78">
        <f>IF($C566&lt;=Entradas!$E$56,"",G566*J566)</f>
        <v>2.4254960652251974E-2</v>
      </c>
      <c r="M566" s="37"/>
    </row>
    <row r="567" spans="2:13" x14ac:dyDescent="0.3">
      <c r="B567" s="36"/>
      <c r="C567" s="74">
        <v>562</v>
      </c>
      <c r="D567" s="104">
        <f>IF($C567&lt;=Entradas!$E$56,"",Observaciones!H567)</f>
        <v>0.55311077650516671</v>
      </c>
      <c r="E567" s="104">
        <f>IF($C567&lt;=Entradas!$E$56,"",Cálculos!L568)</f>
        <v>0.63285604366323123</v>
      </c>
      <c r="F567" s="78">
        <f>IF($C567&lt;=Entradas!$E$56,"",D567-E567)</f>
        <v>-7.9745267158064514E-2</v>
      </c>
      <c r="G567" s="78">
        <f>IF($C567&lt;=Entradas!$E$56,"",D567-AVERAGE(D:D))</f>
        <v>-0.20439085665725898</v>
      </c>
      <c r="H567" s="78">
        <f>IF($C567&lt;=Entradas!$E$56,"",F567^2)</f>
        <v>6.3593076341110829E-3</v>
      </c>
      <c r="I567" s="78">
        <f>IF($C567&lt;=Entradas!$E$56,"",G567^2)</f>
        <v>4.1775622285088188E-2</v>
      </c>
      <c r="J567" s="78">
        <f>IF($C567&lt;=Entradas!$E$56,"",E567-AVERAGE(E:E))</f>
        <v>-0.12602694748704735</v>
      </c>
      <c r="K567" s="78">
        <f>IF($C567&lt;=Entradas!$E$56,"",J567^2)</f>
        <v>1.588279149290299E-2</v>
      </c>
      <c r="L567" s="78">
        <f>IF($C567&lt;=Entradas!$E$56,"",G567*J567)</f>
        <v>2.5758755758776997E-2</v>
      </c>
      <c r="M567" s="37"/>
    </row>
    <row r="568" spans="2:13" x14ac:dyDescent="0.3">
      <c r="B568" s="36"/>
      <c r="C568" s="74">
        <v>563</v>
      </c>
      <c r="D568" s="104">
        <f>IF($C568&lt;=Entradas!$E$56,"",Observaciones!H568)</f>
        <v>0.54917430564896408</v>
      </c>
      <c r="E568" s="104">
        <f>IF($C568&lt;=Entradas!$E$56,"",Cálculos!L569)</f>
        <v>0.62843040182813814</v>
      </c>
      <c r="F568" s="78">
        <f>IF($C568&lt;=Entradas!$E$56,"",D568-E568)</f>
        <v>-7.9256096179174063E-2</v>
      </c>
      <c r="G568" s="78">
        <f>IF($C568&lt;=Entradas!$E$56,"",D568-AVERAGE(D:D))</f>
        <v>-0.20832732751346161</v>
      </c>
      <c r="H568" s="78">
        <f>IF($C568&lt;=Entradas!$E$56,"",F568^2)</f>
        <v>6.2815287815624898E-3</v>
      </c>
      <c r="I568" s="78">
        <f>IF($C568&lt;=Entradas!$E$56,"",G568^2)</f>
        <v>4.3400275388901101E-2</v>
      </c>
      <c r="J568" s="78">
        <f>IF($C568&lt;=Entradas!$E$56,"",E568-AVERAGE(E:E))</f>
        <v>-0.13045258932214043</v>
      </c>
      <c r="K568" s="78">
        <f>IF($C568&lt;=Entradas!$E$56,"",J568^2)</f>
        <v>1.7017878060851029E-2</v>
      </c>
      <c r="L568" s="78">
        <f>IF($C568&lt;=Entradas!$E$56,"",G568*J568)</f>
        <v>2.7176839300692656E-2</v>
      </c>
      <c r="M568" s="37"/>
    </row>
    <row r="569" spans="2:13" x14ac:dyDescent="0.3">
      <c r="B569" s="36"/>
      <c r="C569" s="74">
        <v>564</v>
      </c>
      <c r="D569" s="104">
        <f>IF($C569&lt;=Entradas!$E$56,"",Observaciones!H569)</f>
        <v>0.54535970082871099</v>
      </c>
      <c r="E569" s="104">
        <f>IF($C569&lt;=Entradas!$E$56,"",Cálculos!L570)</f>
        <v>0.62407942478712297</v>
      </c>
      <c r="F569" s="78">
        <f>IF($C569&lt;=Entradas!$E$56,"",D569-E569)</f>
        <v>-7.871972395841198E-2</v>
      </c>
      <c r="G569" s="78">
        <f>IF($C569&lt;=Entradas!$E$56,"",D569-AVERAGE(D:D))</f>
        <v>-0.2121419323337147</v>
      </c>
      <c r="H569" s="78">
        <f>IF($C569&lt;=Entradas!$E$56,"",F569^2)</f>
        <v>6.196794940088581E-3</v>
      </c>
      <c r="I569" s="78">
        <f>IF($C569&lt;=Entradas!$E$56,"",G569^2)</f>
        <v>4.5004199454282384E-2</v>
      </c>
      <c r="J569" s="78">
        <f>IF($C569&lt;=Entradas!$E$56,"",E569-AVERAGE(E:E))</f>
        <v>-0.1348035663631556</v>
      </c>
      <c r="K569" s="78">
        <f>IF($C569&lt;=Entradas!$E$56,"",J569^2)</f>
        <v>1.8172001504225696E-2</v>
      </c>
      <c r="L569" s="78">
        <f>IF($C569&lt;=Entradas!$E$56,"",G569*J569)</f>
        <v>2.8597489053755976E-2</v>
      </c>
      <c r="M569" s="37"/>
    </row>
    <row r="570" spans="2:13" x14ac:dyDescent="0.3">
      <c r="B570" s="36"/>
      <c r="C570" s="74">
        <v>565</v>
      </c>
      <c r="D570" s="104">
        <f>IF($C570&lt;=Entradas!$E$56,"",Observaciones!H570)</f>
        <v>0.8797481014226215</v>
      </c>
      <c r="E570" s="104">
        <f>IF($C570&lt;=Entradas!$E$56,"",Cálculos!L571)</f>
        <v>0.83633376801569681</v>
      </c>
      <c r="F570" s="78">
        <f>IF($C570&lt;=Entradas!$E$56,"",D570-E570)</f>
        <v>4.3414333406924688E-2</v>
      </c>
      <c r="G570" s="78">
        <f>IF($C570&lt;=Entradas!$E$56,"",D570-AVERAGE(D:D))</f>
        <v>0.12224646826019581</v>
      </c>
      <c r="H570" s="78">
        <f>IF($C570&lt;=Entradas!$E$56,"",F570^2)</f>
        <v>1.8848043451676171E-3</v>
      </c>
      <c r="I570" s="78">
        <f>IF($C570&lt;=Entradas!$E$56,"",G570^2)</f>
        <v>1.494419900209106E-2</v>
      </c>
      <c r="J570" s="78">
        <f>IF($C570&lt;=Entradas!$E$56,"",E570-AVERAGE(E:E))</f>
        <v>7.7450776865418236E-2</v>
      </c>
      <c r="K570" s="78">
        <f>IF($C570&lt;=Entradas!$E$56,"",J570^2)</f>
        <v>5.9986228370568044E-3</v>
      </c>
      <c r="L570" s="78">
        <f>IF($C570&lt;=Entradas!$E$56,"",G570*J570)</f>
        <v>9.4680839358058586E-3</v>
      </c>
      <c r="M570" s="37"/>
    </row>
    <row r="571" spans="2:13" x14ac:dyDescent="0.3">
      <c r="B571" s="36"/>
      <c r="C571" s="74">
        <v>566</v>
      </c>
      <c r="D571" s="104">
        <f>IF($C571&lt;=Entradas!$E$56,"",Observaciones!H571)</f>
        <v>0.6662528597458256</v>
      </c>
      <c r="E571" s="104">
        <f>IF($C571&lt;=Entradas!$E$56,"",Cálculos!L572)</f>
        <v>0.71632897852655231</v>
      </c>
      <c r="F571" s="78">
        <f>IF($C571&lt;=Entradas!$E$56,"",D571-E571)</f>
        <v>-5.0076118780726708E-2</v>
      </c>
      <c r="G571" s="78">
        <f>IF($C571&lt;=Entradas!$E$56,"",D571-AVERAGE(D:D))</f>
        <v>-9.1248773416600093E-2</v>
      </c>
      <c r="H571" s="78">
        <f>IF($C571&lt;=Entradas!$E$56,"",F571^2)</f>
        <v>2.5076176721414503E-3</v>
      </c>
      <c r="I571" s="78">
        <f>IF($C571&lt;=Entradas!$E$56,"",G571^2)</f>
        <v>8.326338650034024E-3</v>
      </c>
      <c r="J571" s="78">
        <f>IF($C571&lt;=Entradas!$E$56,"",E571-AVERAGE(E:E))</f>
        <v>-4.2554012623726267E-2</v>
      </c>
      <c r="K571" s="78">
        <f>IF($C571&lt;=Entradas!$E$56,"",J571^2)</f>
        <v>1.8108439903802545E-3</v>
      </c>
      <c r="L571" s="78">
        <f>IF($C571&lt;=Entradas!$E$56,"",G571*J571)</f>
        <v>3.8830014558695384E-3</v>
      </c>
      <c r="M571" s="37"/>
    </row>
    <row r="572" spans="2:13" x14ac:dyDescent="0.3">
      <c r="B572" s="36"/>
      <c r="C572" s="74">
        <v>567</v>
      </c>
      <c r="D572" s="104">
        <f>IF($C572&lt;=Entradas!$E$56,"",Observaciones!H572)</f>
        <v>1.5765678166288839</v>
      </c>
      <c r="E572" s="104">
        <f>IF($C572&lt;=Entradas!$E$56,"",Cálculos!L573)</f>
        <v>1.3498306889948499</v>
      </c>
      <c r="F572" s="78">
        <f>IF($C572&lt;=Entradas!$E$56,"",D572-E572)</f>
        <v>0.22673712763403397</v>
      </c>
      <c r="G572" s="78">
        <f>IF($C572&lt;=Entradas!$E$56,"",D572-AVERAGE(D:D))</f>
        <v>0.81906618346645821</v>
      </c>
      <c r="H572" s="78">
        <f>IF($C572&lt;=Entradas!$E$56,"",F572^2)</f>
        <v>5.140972504773221E-2</v>
      </c>
      <c r="I572" s="78">
        <f>IF($C572&lt;=Entradas!$E$56,"",G572^2)</f>
        <v>0.67086941289830981</v>
      </c>
      <c r="J572" s="78">
        <f>IF($C572&lt;=Entradas!$E$56,"",E572-AVERAGE(E:E))</f>
        <v>0.59094769784457135</v>
      </c>
      <c r="K572" s="78">
        <f>IF($C572&lt;=Entradas!$E$56,"",J572^2)</f>
        <v>0.3492191815877988</v>
      </c>
      <c r="L572" s="78">
        <f>IF($C572&lt;=Entradas!$E$56,"",G572*J572)</f>
        <v>0.48402527550184277</v>
      </c>
      <c r="M572" s="37"/>
    </row>
    <row r="573" spans="2:13" x14ac:dyDescent="0.3">
      <c r="B573" s="36"/>
      <c r="C573" s="74">
        <v>568</v>
      </c>
      <c r="D573" s="104">
        <f>IF($C573&lt;=Entradas!$E$56,"",Observaciones!H573)</f>
        <v>0.81212228347775328</v>
      </c>
      <c r="E573" s="104">
        <f>IF($C573&lt;=Entradas!$E$56,"",Cálculos!L574)</f>
        <v>0.81689926561606352</v>
      </c>
      <c r="F573" s="78">
        <f>IF($C573&lt;=Entradas!$E$56,"",D573-E573)</f>
        <v>-4.7769821383102373E-3</v>
      </c>
      <c r="G573" s="78">
        <f>IF($C573&lt;=Entradas!$E$56,"",D573-AVERAGE(D:D))</f>
        <v>5.462065031532759E-2</v>
      </c>
      <c r="H573" s="78">
        <f>IF($C573&lt;=Entradas!$E$56,"",F573^2)</f>
        <v>2.2819558349735048E-5</v>
      </c>
      <c r="I573" s="78">
        <f>IF($C573&lt;=Entradas!$E$56,"",G573^2)</f>
        <v>2.983415440869296E-3</v>
      </c>
      <c r="J573" s="78">
        <f>IF($C573&lt;=Entradas!$E$56,"",E573-AVERAGE(E:E))</f>
        <v>5.8016274465784945E-2</v>
      </c>
      <c r="K573" s="78">
        <f>IF($C573&lt;=Entradas!$E$56,"",J573^2)</f>
        <v>3.36588810288929E-3</v>
      </c>
      <c r="L573" s="78">
        <f>IF($C573&lt;=Entradas!$E$56,"",G573*J573)</f>
        <v>3.1688866401937085E-3</v>
      </c>
      <c r="M573" s="37"/>
    </row>
    <row r="574" spans="2:13" x14ac:dyDescent="0.3">
      <c r="B574" s="36"/>
      <c r="C574" s="74">
        <v>569</v>
      </c>
      <c r="D574" s="104">
        <f>IF($C574&lt;=Entradas!$E$56,"",Observaciones!H574)</f>
        <v>0.80361915594304478</v>
      </c>
      <c r="E574" s="104">
        <f>IF($C574&lt;=Entradas!$E$56,"",Cálculos!L575)</f>
        <v>0.80992486231872063</v>
      </c>
      <c r="F574" s="78">
        <f>IF($C574&lt;=Entradas!$E$56,"",D574-E574)</f>
        <v>-6.3057063756758458E-3</v>
      </c>
      <c r="G574" s="78">
        <f>IF($C574&lt;=Entradas!$E$56,"",D574-AVERAGE(D:D))</f>
        <v>4.6117522780619091E-2</v>
      </c>
      <c r="H574" s="78">
        <f>IF($C574&lt;=Entradas!$E$56,"",F574^2)</f>
        <v>3.9761932896239013E-5</v>
      </c>
      <c r="I574" s="78">
        <f>IF($C574&lt;=Entradas!$E$56,"",G574^2)</f>
        <v>2.1268259074209207E-3</v>
      </c>
      <c r="J574" s="78">
        <f>IF($C574&lt;=Entradas!$E$56,"",E574-AVERAGE(E:E))</f>
        <v>5.1041871168442055E-2</v>
      </c>
      <c r="K574" s="78">
        <f>IF($C574&lt;=Entradas!$E$56,"",J574^2)</f>
        <v>2.6052726123758363E-3</v>
      </c>
      <c r="L574" s="78">
        <f>IF($C574&lt;=Entradas!$E$56,"",G574*J574)</f>
        <v>2.353924656376051E-3</v>
      </c>
      <c r="M574" s="37"/>
    </row>
    <row r="575" spans="2:13" x14ac:dyDescent="0.3">
      <c r="B575" s="36"/>
      <c r="C575" s="74">
        <v>570</v>
      </c>
      <c r="D575" s="104">
        <f>IF($C575&lt;=Entradas!$E$56,"",Observaciones!H575)</f>
        <v>0.78260876188070805</v>
      </c>
      <c r="E575" s="104">
        <f>IF($C575&lt;=Entradas!$E$56,"",Cálculos!L576)</f>
        <v>0.79234845219973882</v>
      </c>
      <c r="F575" s="78">
        <f>IF($C575&lt;=Entradas!$E$56,"",D575-E575)</f>
        <v>-9.7396903190307693E-3</v>
      </c>
      <c r="G575" s="78">
        <f>IF($C575&lt;=Entradas!$E$56,"",D575-AVERAGE(D:D))</f>
        <v>2.5107128718282357E-2</v>
      </c>
      <c r="H575" s="78">
        <f>IF($C575&lt;=Entradas!$E$56,"",F575^2)</f>
        <v>9.4861567510621693E-5</v>
      </c>
      <c r="I575" s="78">
        <f>IF($C575&lt;=Entradas!$E$56,"",G575^2)</f>
        <v>6.3036791247639864E-4</v>
      </c>
      <c r="J575" s="78">
        <f>IF($C575&lt;=Entradas!$E$56,"",E575-AVERAGE(E:E))</f>
        <v>3.3465461049460243E-2</v>
      </c>
      <c r="K575" s="78">
        <f>IF($C575&lt;=Entradas!$E$56,"",J575^2)</f>
        <v>1.1199370832529407E-3</v>
      </c>
      <c r="L575" s="78">
        <f>IF($C575&lt;=Entradas!$E$56,"",G575*J575)</f>
        <v>8.4022163818546285E-4</v>
      </c>
      <c r="M575" s="37"/>
    </row>
    <row r="576" spans="2:13" x14ac:dyDescent="0.3">
      <c r="B576" s="36"/>
      <c r="C576" s="74">
        <v>571</v>
      </c>
      <c r="D576" s="104">
        <f>IF($C576&lt;=Entradas!$E$56,"",Observaciones!H576)</f>
        <v>0.76231309399647762</v>
      </c>
      <c r="E576" s="104">
        <f>IF($C576&lt;=Entradas!$E$56,"",Cálculos!L577)</f>
        <v>0.77487122578321022</v>
      </c>
      <c r="F576" s="78">
        <f>IF($C576&lt;=Entradas!$E$56,"",D576-E576)</f>
        <v>-1.2558131786732596E-2</v>
      </c>
      <c r="G576" s="78">
        <f>IF($C576&lt;=Entradas!$E$56,"",D576-AVERAGE(D:D))</f>
        <v>4.8114608340519283E-3</v>
      </c>
      <c r="H576" s="78">
        <f>IF($C576&lt;=Entradas!$E$56,"",F576^2)</f>
        <v>1.5770667397294361E-4</v>
      </c>
      <c r="I576" s="78">
        <f>IF($C576&lt;=Entradas!$E$56,"",G576^2)</f>
        <v>2.3150155357615678E-5</v>
      </c>
      <c r="J576" s="78">
        <f>IF($C576&lt;=Entradas!$E$56,"",E576-AVERAGE(E:E))</f>
        <v>1.5988234632931642E-2</v>
      </c>
      <c r="K576" s="78">
        <f>IF($C576&lt;=Entradas!$E$56,"",J576^2)</f>
        <v>2.556236466776748E-4</v>
      </c>
      <c r="L576" s="78">
        <f>IF($C576&lt;=Entradas!$E$56,"",G576*J576)</f>
        <v>7.6926764741983201E-5</v>
      </c>
      <c r="M576" s="37"/>
    </row>
    <row r="577" spans="2:13" x14ac:dyDescent="0.3">
      <c r="B577" s="36"/>
      <c r="C577" s="74">
        <v>572</v>
      </c>
      <c r="D577" s="104">
        <f>IF($C577&lt;=Entradas!$E$56,"",Observaciones!H577)</f>
        <v>0.74294904615979096</v>
      </c>
      <c r="E577" s="104">
        <f>IF($C577&lt;=Entradas!$E$56,"",Cálculos!L578)</f>
        <v>0.75775785261689999</v>
      </c>
      <c r="F577" s="78">
        <f>IF($C577&lt;=Entradas!$E$56,"",D577-E577)</f>
        <v>-1.4808806457109025E-2</v>
      </c>
      <c r="G577" s="78">
        <f>IF($C577&lt;=Entradas!$E$56,"",D577-AVERAGE(D:D))</f>
        <v>-1.4552587002634731E-2</v>
      </c>
      <c r="H577" s="78">
        <f>IF($C577&lt;=Entradas!$E$56,"",F577^2)</f>
        <v>2.1930074868411396E-4</v>
      </c>
      <c r="I577" s="78">
        <f>IF($C577&lt;=Entradas!$E$56,"",G577^2)</f>
        <v>2.1177778846925331E-4</v>
      </c>
      <c r="J577" s="78">
        <f>IF($C577&lt;=Entradas!$E$56,"",E577-AVERAGE(E:E))</f>
        <v>-1.125138533378589E-3</v>
      </c>
      <c r="K577" s="78">
        <f>IF($C577&lt;=Entradas!$E$56,"",J577^2)</f>
        <v>1.2659367192933223E-6</v>
      </c>
      <c r="L577" s="78">
        <f>IF($C577&lt;=Entradas!$E$56,"",G577*J577)</f>
        <v>1.637367639700876E-5</v>
      </c>
      <c r="M577" s="37"/>
    </row>
    <row r="578" spans="2:13" x14ac:dyDescent="0.3">
      <c r="B578" s="36"/>
      <c r="C578" s="74">
        <v>573</v>
      </c>
      <c r="D578" s="104">
        <f>IF($C578&lt;=Entradas!$E$56,"",Observaciones!H578)</f>
        <v>0.72445499383914569</v>
      </c>
      <c r="E578" s="104">
        <f>IF($C578&lt;=Entradas!$E$56,"",Cálculos!L579)</f>
        <v>0.74103358627991489</v>
      </c>
      <c r="F578" s="78">
        <f>IF($C578&lt;=Entradas!$E$56,"",D578-E578)</f>
        <v>-1.6578592440769202E-2</v>
      </c>
      <c r="G578" s="78">
        <f>IF($C578&lt;=Entradas!$E$56,"",D578-AVERAGE(D:D))</f>
        <v>-3.3046639323280003E-2</v>
      </c>
      <c r="H578" s="78">
        <f>IF($C578&lt;=Entradas!$E$56,"",F578^2)</f>
        <v>2.7484972731712972E-4</v>
      </c>
      <c r="I578" s="78">
        <f>IF($C578&lt;=Entradas!$E$56,"",G578^2)</f>
        <v>1.0920803705629562E-3</v>
      </c>
      <c r="J578" s="78">
        <f>IF($C578&lt;=Entradas!$E$56,"",E578-AVERAGE(E:E))</f>
        <v>-1.7849404870363683E-2</v>
      </c>
      <c r="K578" s="78">
        <f>IF($C578&lt;=Entradas!$E$56,"",J578^2)</f>
        <v>3.1860125422616275E-4</v>
      </c>
      <c r="L578" s="78">
        <f>IF($C578&lt;=Entradas!$E$56,"",G578*J578)</f>
        <v>5.8986284488610609E-4</v>
      </c>
      <c r="M578" s="37"/>
    </row>
    <row r="579" spans="2:13" x14ac:dyDescent="0.3">
      <c r="B579" s="36"/>
      <c r="C579" s="74">
        <v>574</v>
      </c>
      <c r="D579" s="104">
        <f>IF($C579&lt;=Entradas!$E$56,"",Observaciones!H579)</f>
        <v>0.70669005111508187</v>
      </c>
      <c r="E579" s="104">
        <f>IF($C579&lt;=Entradas!$E$56,"",Cálculos!L580)</f>
        <v>0.72463432322179666</v>
      </c>
      <c r="F579" s="78">
        <f>IF($C579&lt;=Entradas!$E$56,"",D579-E579)</f>
        <v>-1.7944272106714787E-2</v>
      </c>
      <c r="G579" s="78">
        <f>IF($C579&lt;=Entradas!$E$56,"",D579-AVERAGE(D:D))</f>
        <v>-5.0811582047343817E-2</v>
      </c>
      <c r="H579" s="78">
        <f>IF($C579&lt;=Entradas!$E$56,"",F579^2)</f>
        <v>3.2199690143982232E-4</v>
      </c>
      <c r="I579" s="78">
        <f>IF($C579&lt;=Entradas!$E$56,"",G579^2)</f>
        <v>2.5818168701539526E-3</v>
      </c>
      <c r="J579" s="78">
        <f>IF($C579&lt;=Entradas!$E$56,"",E579-AVERAGE(E:E))</f>
        <v>-3.4248667928481913E-2</v>
      </c>
      <c r="K579" s="78">
        <f>IF($C579&lt;=Entradas!$E$56,"",J579^2)</f>
        <v>1.1729712548754255E-3</v>
      </c>
      <c r="L579" s="78">
        <f>IF($C579&lt;=Entradas!$E$56,"",G579*J579)</f>
        <v>1.7402290004602916E-3</v>
      </c>
      <c r="M579" s="37"/>
    </row>
    <row r="580" spans="2:13" x14ac:dyDescent="0.3">
      <c r="B580" s="36"/>
      <c r="C580" s="74">
        <v>575</v>
      </c>
      <c r="D580" s="104">
        <f>IF($C580&lt;=Entradas!$E$56,"",Observaciones!H580)</f>
        <v>0.68926167715170694</v>
      </c>
      <c r="E580" s="104">
        <f>IF($C580&lt;=Entradas!$E$56,"",Cálculos!L581)</f>
        <v>0.70822673290483817</v>
      </c>
      <c r="F580" s="78">
        <f>IF($C580&lt;=Entradas!$E$56,"",D580-E580)</f>
        <v>-1.8965055753131232E-2</v>
      </c>
      <c r="G580" s="78">
        <f>IF($C580&lt;=Entradas!$E$56,"",D580-AVERAGE(D:D))</f>
        <v>-6.823995601071875E-2</v>
      </c>
      <c r="H580" s="78">
        <f>IF($C580&lt;=Entradas!$E$56,"",F580^2)</f>
        <v>3.5967333971937608E-4</v>
      </c>
      <c r="I580" s="78">
        <f>IF($C580&lt;=Entradas!$E$56,"",G580^2)</f>
        <v>4.6566915963448304E-3</v>
      </c>
      <c r="J580" s="78">
        <f>IF($C580&lt;=Entradas!$E$56,"",E580-AVERAGE(E:E))</f>
        <v>-5.06562582454404E-2</v>
      </c>
      <c r="K580" s="78">
        <f>IF($C580&lt;=Entradas!$E$56,"",J580^2)</f>
        <v>2.5660564994287485E-3</v>
      </c>
      <c r="L580" s="78">
        <f>IF($C580&lt;=Entradas!$E$56,"",G580*J580)</f>
        <v>3.4567808343364619E-3</v>
      </c>
      <c r="M580" s="37"/>
    </row>
    <row r="581" spans="2:13" x14ac:dyDescent="0.3">
      <c r="B581" s="36"/>
      <c r="C581" s="74">
        <v>576</v>
      </c>
      <c r="D581" s="104">
        <f>IF($C581&lt;=Entradas!$E$56,"",Observaciones!H581)</f>
        <v>0.67252764389712771</v>
      </c>
      <c r="E581" s="104">
        <f>IF($C581&lt;=Entradas!$E$56,"",Cálculos!L582)</f>
        <v>0.69220056421216491</v>
      </c>
      <c r="F581" s="78">
        <f>IF($C581&lt;=Entradas!$E$56,"",D581-E581)</f>
        <v>-1.9672920315037201E-2</v>
      </c>
      <c r="G581" s="78">
        <f>IF($C581&lt;=Entradas!$E$56,"",D581-AVERAGE(D:D))</f>
        <v>-8.4973989265297978E-2</v>
      </c>
      <c r="H581" s="78">
        <f>IF($C581&lt;=Entradas!$E$56,"",F581^2)</f>
        <v>3.8702379372180341E-4</v>
      </c>
      <c r="I581" s="78">
        <f>IF($C581&lt;=Entradas!$E$56,"",G581^2)</f>
        <v>7.220578851658976E-3</v>
      </c>
      <c r="J581" s="78">
        <f>IF($C581&lt;=Entradas!$E$56,"",E581-AVERAGE(E:E))</f>
        <v>-6.6682426938113659E-2</v>
      </c>
      <c r="K581" s="78">
        <f>IF($C581&lt;=Entradas!$E$56,"",J581^2)</f>
        <v>4.4465460623568662E-3</v>
      </c>
      <c r="L581" s="78">
        <f>IF($C581&lt;=Entradas!$E$56,"",G581*J581)</f>
        <v>5.6662718308232865E-3</v>
      </c>
      <c r="M581" s="37"/>
    </row>
    <row r="582" spans="2:13" x14ac:dyDescent="0.3">
      <c r="B582" s="36"/>
      <c r="C582" s="74">
        <v>577</v>
      </c>
      <c r="D582" s="104">
        <f>IF($C582&lt;=Entradas!$E$56,"",Observaciones!H582)</f>
        <v>0.65591300218457627</v>
      </c>
      <c r="E582" s="104">
        <f>IF($C582&lt;=Entradas!$E$56,"",Cálculos!L583)</f>
        <v>0.67600630539077877</v>
      </c>
      <c r="F582" s="78">
        <f>IF($C582&lt;=Entradas!$E$56,"",D582-E582)</f>
        <v>-2.0093303206202506E-2</v>
      </c>
      <c r="G582" s="78">
        <f>IF($C582&lt;=Entradas!$E$56,"",D582-AVERAGE(D:D))</f>
        <v>-0.10158863097784943</v>
      </c>
      <c r="H582" s="78">
        <f>IF($C582&lt;=Entradas!$E$56,"",F582^2)</f>
        <v>4.0374083373638791E-4</v>
      </c>
      <c r="I582" s="78">
        <f>IF($C582&lt;=Entradas!$E$56,"",G582^2)</f>
        <v>1.0320249943953669E-2</v>
      </c>
      <c r="J582" s="78">
        <f>IF($C582&lt;=Entradas!$E$56,"",E582-AVERAGE(E:E))</f>
        <v>-8.2876685759499802E-2</v>
      </c>
      <c r="K582" s="78">
        <f>IF($C582&lt;=Entradas!$E$56,"",J582^2)</f>
        <v>6.8685450424788774E-3</v>
      </c>
      <c r="L582" s="78">
        <f>IF($C582&lt;=Entradas!$E$56,"",G582*J582)</f>
        <v>8.419329046289014E-3</v>
      </c>
      <c r="M582" s="37"/>
    </row>
    <row r="583" spans="2:13" x14ac:dyDescent="0.3">
      <c r="B583" s="36"/>
      <c r="C583" s="74">
        <v>578</v>
      </c>
      <c r="D583" s="104">
        <f>IF($C583&lt;=Entradas!$E$56,"",Observaciones!H583)</f>
        <v>0.63966558276198071</v>
      </c>
      <c r="E583" s="104">
        <f>IF($C583&lt;=Entradas!$E$56,"",Cálculos!L584)</f>
        <v>0.65991668006042181</v>
      </c>
      <c r="F583" s="78">
        <f>IF($C583&lt;=Entradas!$E$56,"",D583-E583)</f>
        <v>-2.0251097298441101E-2</v>
      </c>
      <c r="G583" s="78">
        <f>IF($C583&lt;=Entradas!$E$56,"",D583-AVERAGE(D:D))</f>
        <v>-0.11783605040044498</v>
      </c>
      <c r="H583" s="78">
        <f>IF($C583&lt;=Entradas!$E$56,"",F583^2)</f>
        <v>4.1010694179092843E-4</v>
      </c>
      <c r="I583" s="78">
        <f>IF($C583&lt;=Entradas!$E$56,"",G583^2)</f>
        <v>1.388533477397621E-2</v>
      </c>
      <c r="J583" s="78">
        <f>IF($C583&lt;=Entradas!$E$56,"",E583-AVERAGE(E:E))</f>
        <v>-9.8966311089856762E-2</v>
      </c>
      <c r="K583" s="78">
        <f>IF($C583&lt;=Entradas!$E$56,"",J583^2)</f>
        <v>9.7943307307343051E-3</v>
      </c>
      <c r="L583" s="78">
        <f>IF($C583&lt;=Entradas!$E$56,"",G583*J583)</f>
        <v>1.1661799221530478E-2</v>
      </c>
      <c r="M583" s="37"/>
    </row>
    <row r="584" spans="2:13" x14ac:dyDescent="0.3">
      <c r="B584" s="36"/>
      <c r="C584" s="74">
        <v>579</v>
      </c>
      <c r="D584" s="104">
        <f>IF($C584&lt;=Entradas!$E$56,"",Observaciones!H584)</f>
        <v>0.62327355404341278</v>
      </c>
      <c r="E584" s="104">
        <f>IF($C584&lt;=Entradas!$E$56,"",Cálculos!L585)</f>
        <v>0.64340241054726899</v>
      </c>
      <c r="F584" s="78">
        <f>IF($C584&lt;=Entradas!$E$56,"",D584-E584)</f>
        <v>-2.0128856503856207E-2</v>
      </c>
      <c r="G584" s="78">
        <f>IF($C584&lt;=Entradas!$E$56,"",D584-AVERAGE(D:D))</f>
        <v>-0.13422807911901291</v>
      </c>
      <c r="H584" s="78">
        <f>IF($C584&lt;=Entradas!$E$56,"",F584^2)</f>
        <v>4.0517086415283436E-4</v>
      </c>
      <c r="I584" s="78">
        <f>IF($C584&lt;=Entradas!$E$56,"",G584^2)</f>
        <v>1.801717722397999E-2</v>
      </c>
      <c r="J584" s="78">
        <f>IF($C584&lt;=Entradas!$E$56,"",E584-AVERAGE(E:E))</f>
        <v>-0.11548058060300959</v>
      </c>
      <c r="K584" s="78">
        <f>IF($C584&lt;=Entradas!$E$56,"",J584^2)</f>
        <v>1.3335764496408194E-2</v>
      </c>
      <c r="L584" s="78">
        <f>IF($C584&lt;=Entradas!$E$56,"",G584*J584)</f>
        <v>1.5500736509890319E-2</v>
      </c>
      <c r="M584" s="37"/>
    </row>
    <row r="585" spans="2:13" x14ac:dyDescent="0.3">
      <c r="B585" s="36"/>
      <c r="C585" s="74">
        <v>580</v>
      </c>
      <c r="D585" s="104">
        <f>IF($C585&lt;=Entradas!$E$56,"",Observaciones!H585)</f>
        <v>0.60770231404707298</v>
      </c>
      <c r="E585" s="104">
        <f>IF($C585&lt;=Entradas!$E$56,"",Cálculos!L586)</f>
        <v>0.62752173215165641</v>
      </c>
      <c r="F585" s="78">
        <f>IF($C585&lt;=Entradas!$E$56,"",D585-E585)</f>
        <v>-1.9819418104583431E-2</v>
      </c>
      <c r="G585" s="78">
        <f>IF($C585&lt;=Entradas!$E$56,"",D585-AVERAGE(D:D))</f>
        <v>-0.14979931911535271</v>
      </c>
      <c r="H585" s="78">
        <f>IF($C585&lt;=Entradas!$E$56,"",F585^2)</f>
        <v>3.9280933400428949E-4</v>
      </c>
      <c r="I585" s="78">
        <f>IF($C585&lt;=Entradas!$E$56,"",G585^2)</f>
        <v>2.2439836007423278E-2</v>
      </c>
      <c r="J585" s="78">
        <f>IF($C585&lt;=Entradas!$E$56,"",E585-AVERAGE(E:E))</f>
        <v>-0.13136125899862217</v>
      </c>
      <c r="K585" s="78">
        <f>IF($C585&lt;=Entradas!$E$56,"",J585^2)</f>
        <v>1.7255780365703095E-2</v>
      </c>
      <c r="L585" s="78">
        <f>IF($C585&lt;=Entradas!$E$56,"",G585*J585)</f>
        <v>1.9677827156129101E-2</v>
      </c>
      <c r="M585" s="37"/>
    </row>
    <row r="586" spans="2:13" x14ac:dyDescent="0.3">
      <c r="B586" s="36"/>
      <c r="C586" s="74">
        <v>581</v>
      </c>
      <c r="D586" s="104">
        <f>IF($C586&lt;=Entradas!$E$56,"",Observaciones!H586)</f>
        <v>0.59240185724675631</v>
      </c>
      <c r="E586" s="104">
        <f>IF($C586&lt;=Entradas!$E$56,"",Cálculos!L587)</f>
        <v>0.61170687734446239</v>
      </c>
      <c r="F586" s="78">
        <f>IF($C586&lt;=Entradas!$E$56,"",D586-E586)</f>
        <v>-1.9305020097706072E-2</v>
      </c>
      <c r="G586" s="78">
        <f>IF($C586&lt;=Entradas!$E$56,"",D586-AVERAGE(D:D))</f>
        <v>-0.16509977591566938</v>
      </c>
      <c r="H586" s="78">
        <f>IF($C586&lt;=Entradas!$E$56,"",F586^2)</f>
        <v>3.7268380097283532E-4</v>
      </c>
      <c r="I586" s="78">
        <f>IF($C586&lt;=Entradas!$E$56,"",G586^2)</f>
        <v>2.7257936007404244E-2</v>
      </c>
      <c r="J586" s="78">
        <f>IF($C586&lt;=Entradas!$E$56,"",E586-AVERAGE(E:E))</f>
        <v>-0.14717611380581619</v>
      </c>
      <c r="K586" s="78">
        <f>IF($C586&lt;=Entradas!$E$56,"",J586^2)</f>
        <v>2.1660808474982557E-2</v>
      </c>
      <c r="L586" s="78">
        <f>IF($C586&lt;=Entradas!$E$56,"",G586*J586)</f>
        <v>2.4298743409479306E-2</v>
      </c>
      <c r="M586" s="37"/>
    </row>
    <row r="587" spans="2:13" x14ac:dyDescent="0.3">
      <c r="B587" s="36"/>
      <c r="C587" s="74">
        <v>582</v>
      </c>
      <c r="D587" s="104">
        <f>IF($C587&lt;=Entradas!$E$56,"",Observaciones!H587)</f>
        <v>0.58720389309434096</v>
      </c>
      <c r="E587" s="104">
        <f>IF($C587&lt;=Entradas!$E$56,"",Cálculos!L588)</f>
        <v>0.607189298467256</v>
      </c>
      <c r="F587" s="78">
        <f>IF($C587&lt;=Entradas!$E$56,"",D587-E587)</f>
        <v>-1.9985405372915044E-2</v>
      </c>
      <c r="G587" s="78">
        <f>IF($C587&lt;=Entradas!$E$56,"",D587-AVERAGE(D:D))</f>
        <v>-0.17029774006808474</v>
      </c>
      <c r="H587" s="78">
        <f>IF($C587&lt;=Entradas!$E$56,"",F587^2)</f>
        <v>3.9941642791974151E-4</v>
      </c>
      <c r="I587" s="78">
        <f>IF($C587&lt;=Entradas!$E$56,"",G587^2)</f>
        <v>2.9001320272296953E-2</v>
      </c>
      <c r="J587" s="78">
        <f>IF($C587&lt;=Entradas!$E$56,"",E587-AVERAGE(E:E))</f>
        <v>-0.15169369268302257</v>
      </c>
      <c r="K587" s="78">
        <f>IF($C587&lt;=Entradas!$E$56,"",J587^2)</f>
        <v>2.3010976399811298E-2</v>
      </c>
      <c r="L587" s="78">
        <f>IF($C587&lt;=Entradas!$E$56,"",G587*J587)</f>
        <v>2.5833093046501304E-2</v>
      </c>
      <c r="M587" s="37"/>
    </row>
    <row r="588" spans="2:13" x14ac:dyDescent="0.3">
      <c r="B588" s="36"/>
      <c r="C588" s="74">
        <v>583</v>
      </c>
      <c r="D588" s="104">
        <f>IF($C588&lt;=Entradas!$E$56,"",Observaciones!H588)</f>
        <v>0.58206083338682624</v>
      </c>
      <c r="E588" s="104">
        <f>IF($C588&lt;=Entradas!$E$56,"",Cálculos!L589)</f>
        <v>0.60270694773961464</v>
      </c>
      <c r="F588" s="78">
        <f>IF($C588&lt;=Entradas!$E$56,"",D588-E588)</f>
        <v>-2.0646114352788403E-2</v>
      </c>
      <c r="G588" s="78">
        <f>IF($C588&lt;=Entradas!$E$56,"",D588-AVERAGE(D:D))</f>
        <v>-0.17544079977559945</v>
      </c>
      <c r="H588" s="78">
        <f>IF($C588&lt;=Entradas!$E$56,"",F588^2)</f>
        <v>4.2626203786841528E-4</v>
      </c>
      <c r="I588" s="78">
        <f>IF($C588&lt;=Entradas!$E$56,"",G588^2)</f>
        <v>3.0779474225901979E-2</v>
      </c>
      <c r="J588" s="78">
        <f>IF($C588&lt;=Entradas!$E$56,"",E588-AVERAGE(E:E))</f>
        <v>-0.15617604341066393</v>
      </c>
      <c r="K588" s="78">
        <f>IF($C588&lt;=Entradas!$E$56,"",J588^2)</f>
        <v>2.4390956535409587E-2</v>
      </c>
      <c r="L588" s="78">
        <f>IF($C588&lt;=Entradas!$E$56,"",G588*J588)</f>
        <v>2.7399649961755621E-2</v>
      </c>
      <c r="M588" s="37"/>
    </row>
    <row r="589" spans="2:13" x14ac:dyDescent="0.3">
      <c r="B589" s="36"/>
      <c r="C589" s="74">
        <v>584</v>
      </c>
      <c r="D589" s="104">
        <f>IF($C589&lt;=Entradas!$E$56,"",Observaciones!H589)</f>
        <v>0.56710830386146127</v>
      </c>
      <c r="E589" s="104">
        <f>IF($C589&lt;=Entradas!$E$56,"",Cálculos!L590)</f>
        <v>0.58695826954473695</v>
      </c>
      <c r="F589" s="78">
        <f>IF($C589&lt;=Entradas!$E$56,"",D589-E589)</f>
        <v>-1.9849965683275683E-2</v>
      </c>
      <c r="G589" s="78">
        <f>IF($C589&lt;=Entradas!$E$56,"",D589-AVERAGE(D:D))</f>
        <v>-0.19039332930096442</v>
      </c>
      <c r="H589" s="78">
        <f>IF($C589&lt;=Entradas!$E$56,"",F589^2)</f>
        <v>3.9402113762722227E-4</v>
      </c>
      <c r="I589" s="78">
        <f>IF($C589&lt;=Entradas!$E$56,"",G589^2)</f>
        <v>3.6249619842305479E-2</v>
      </c>
      <c r="J589" s="78">
        <f>IF($C589&lt;=Entradas!$E$56,"",E589-AVERAGE(E:E))</f>
        <v>-0.17192472160554162</v>
      </c>
      <c r="K589" s="78">
        <f>IF($C589&lt;=Entradas!$E$56,"",J589^2)</f>
        <v>2.9558109899142988E-2</v>
      </c>
      <c r="L589" s="78">
        <f>IF($C589&lt;=Entradas!$E$56,"",G589*J589)</f>
        <v>3.2733320135620518E-2</v>
      </c>
      <c r="M589" s="37"/>
    </row>
    <row r="590" spans="2:13" x14ac:dyDescent="0.3">
      <c r="B590" s="36"/>
      <c r="C590" s="74">
        <v>585</v>
      </c>
      <c r="D590" s="104">
        <f>IF($C590&lt;=Entradas!$E$56,"",Observaciones!H590)</f>
        <v>0.55252892431844181</v>
      </c>
      <c r="E590" s="104">
        <f>IF($C590&lt;=Entradas!$E$56,"",Cálculos!L591)</f>
        <v>0.57142974377082734</v>
      </c>
      <c r="F590" s="78">
        <f>IF($C590&lt;=Entradas!$E$56,"",D590-E590)</f>
        <v>-1.8900819452385531E-2</v>
      </c>
      <c r="G590" s="78">
        <f>IF($C590&lt;=Entradas!$E$56,"",D590-AVERAGE(D:D))</f>
        <v>-0.20497270884398389</v>
      </c>
      <c r="H590" s="78">
        <f>IF($C590&lt;=Entradas!$E$56,"",F590^2)</f>
        <v>3.5724097597167526E-4</v>
      </c>
      <c r="I590" s="78">
        <f>IF($C590&lt;=Entradas!$E$56,"",G590^2)</f>
        <v>4.2013811370840592E-2</v>
      </c>
      <c r="J590" s="78">
        <f>IF($C590&lt;=Entradas!$E$56,"",E590-AVERAGE(E:E))</f>
        <v>-0.18745324737945124</v>
      </c>
      <c r="K590" s="78">
        <f>IF($C590&lt;=Entradas!$E$56,"",J590^2)</f>
        <v>3.5138719953101742E-2</v>
      </c>
      <c r="L590" s="78">
        <f>IF($C590&lt;=Entradas!$E$56,"",G590*J590)</f>
        <v>3.8422799896967542E-2</v>
      </c>
      <c r="M590" s="37"/>
    </row>
    <row r="591" spans="2:13" x14ac:dyDescent="0.3">
      <c r="B591" s="36"/>
      <c r="C591" s="74">
        <v>586</v>
      </c>
      <c r="D591" s="104">
        <f>IF($C591&lt;=Entradas!$E$56,"",Observaciones!H591)</f>
        <v>0.5383317498779292</v>
      </c>
      <c r="E591" s="104">
        <f>IF($C591&lt;=Entradas!$E$56,"",Cálculos!L592)</f>
        <v>0.55615118958927323</v>
      </c>
      <c r="F591" s="78">
        <f>IF($C591&lt;=Entradas!$E$56,"",D591-E591)</f>
        <v>-1.7819439711344032E-2</v>
      </c>
      <c r="G591" s="78">
        <f>IF($C591&lt;=Entradas!$E$56,"",D591-AVERAGE(D:D))</f>
        <v>-0.21916988328449649</v>
      </c>
      <c r="H591" s="78">
        <f>IF($C591&lt;=Entradas!$E$56,"",F591^2)</f>
        <v>3.1753243162622465E-4</v>
      </c>
      <c r="I591" s="78">
        <f>IF($C591&lt;=Entradas!$E$56,"",G591^2)</f>
        <v>4.8035437738939812E-2</v>
      </c>
      <c r="J591" s="78">
        <f>IF($C591&lt;=Entradas!$E$56,"",E591-AVERAGE(E:E))</f>
        <v>-0.20273180156100534</v>
      </c>
      <c r="K591" s="78">
        <f>IF($C591&lt;=Entradas!$E$56,"",J591^2)</f>
        <v>4.1100183364170852E-2</v>
      </c>
      <c r="L591" s="78">
        <f>IF($C591&lt;=Entradas!$E$56,"",G591*J591)</f>
        <v>4.4432705286181241E-2</v>
      </c>
      <c r="M591" s="37"/>
    </row>
    <row r="592" spans="2:13" x14ac:dyDescent="0.3">
      <c r="B592" s="36"/>
      <c r="C592" s="74">
        <v>587</v>
      </c>
      <c r="D592" s="104">
        <f>IF($C592&lt;=Entradas!$E$56,"",Observaciones!H592)</f>
        <v>0.52460891074864857</v>
      </c>
      <c r="E592" s="104">
        <f>IF($C592&lt;=Entradas!$E$56,"",Cálculos!L593)</f>
        <v>0.54712316540179717</v>
      </c>
      <c r="F592" s="78">
        <f>IF($C592&lt;=Entradas!$E$56,"",D592-E592)</f>
        <v>-2.2514254653148602E-2</v>
      </c>
      <c r="G592" s="78">
        <f>IF($C592&lt;=Entradas!$E$56,"",D592-AVERAGE(D:D))</f>
        <v>-0.23289272241377712</v>
      </c>
      <c r="H592" s="78">
        <f>IF($C592&lt;=Entradas!$E$56,"",F592^2)</f>
        <v>5.068916625868235E-4</v>
      </c>
      <c r="I592" s="78">
        <f>IF($C592&lt;=Entradas!$E$56,"",G592^2)</f>
        <v>5.4239020153300642E-2</v>
      </c>
      <c r="J592" s="78">
        <f>IF($C592&lt;=Entradas!$E$56,"",E592-AVERAGE(E:E))</f>
        <v>-0.2117598257484814</v>
      </c>
      <c r="K592" s="78">
        <f>IF($C592&lt;=Entradas!$E$56,"",J592^2)</f>
        <v>4.4842223801027203E-2</v>
      </c>
      <c r="L592" s="78">
        <f>IF($C592&lt;=Entradas!$E$56,"",G592*J592)</f>
        <v>4.9317322316430892E-2</v>
      </c>
      <c r="M592" s="37"/>
    </row>
    <row r="593" spans="2:13" x14ac:dyDescent="0.3">
      <c r="B593" s="36"/>
      <c r="C593" s="74">
        <v>588</v>
      </c>
      <c r="D593" s="104">
        <f>IF($C593&lt;=Entradas!$E$56,"",Observaciones!H593)</f>
        <v>0.51120431906982156</v>
      </c>
      <c r="E593" s="104">
        <f>IF($C593&lt;=Entradas!$E$56,"",Cálculos!L594)</f>
        <v>0.54237803098076576</v>
      </c>
      <c r="F593" s="78">
        <f>IF($C593&lt;=Entradas!$E$56,"",D593-E593)</f>
        <v>-3.1173711910944202E-2</v>
      </c>
      <c r="G593" s="78">
        <f>IF($C593&lt;=Entradas!$E$56,"",D593-AVERAGE(D:D))</f>
        <v>-0.24629731409260414</v>
      </c>
      <c r="H593" s="78">
        <f>IF($C593&lt;=Entradas!$E$56,"",F593^2)</f>
        <v>9.7180031430654443E-4</v>
      </c>
      <c r="I593" s="78">
        <f>IF($C593&lt;=Entradas!$E$56,"",G593^2)</f>
        <v>6.0662366929230896E-2</v>
      </c>
      <c r="J593" s="78">
        <f>IF($C593&lt;=Entradas!$E$56,"",E593-AVERAGE(E:E))</f>
        <v>-0.21650496016951282</v>
      </c>
      <c r="K593" s="78">
        <f>IF($C593&lt;=Entradas!$E$56,"",J593^2)</f>
        <v>4.6874397778002334E-2</v>
      </c>
      <c r="L593" s="78">
        <f>IF($C593&lt;=Entradas!$E$56,"",G593*J593)</f>
        <v>5.3324590177477246E-2</v>
      </c>
      <c r="M593" s="37"/>
    </row>
    <row r="594" spans="2:13" x14ac:dyDescent="0.3">
      <c r="B594" s="36"/>
      <c r="C594" s="74">
        <v>589</v>
      </c>
      <c r="D594" s="104">
        <f>IF($C594&lt;=Entradas!$E$56,"",Observaciones!H594)</f>
        <v>0.49764095394433711</v>
      </c>
      <c r="E594" s="104">
        <f>IF($C594&lt;=Entradas!$E$56,"",Cálculos!L595)</f>
        <v>0.53845167406194061</v>
      </c>
      <c r="F594" s="78">
        <f>IF($C594&lt;=Entradas!$E$56,"",D594-E594)</f>
        <v>-4.0810720117603505E-2</v>
      </c>
      <c r="G594" s="78">
        <f>IF($C594&lt;=Entradas!$E$56,"",D594-AVERAGE(D:D))</f>
        <v>-0.25986067921808859</v>
      </c>
      <c r="H594" s="78">
        <f>IF($C594&lt;=Entradas!$E$56,"",F594^2)</f>
        <v>1.6655148765173675E-3</v>
      </c>
      <c r="I594" s="78">
        <f>IF($C594&lt;=Entradas!$E$56,"",G594^2)</f>
        <v>6.7527572603686331E-2</v>
      </c>
      <c r="J594" s="78">
        <f>IF($C594&lt;=Entradas!$E$56,"",E594-AVERAGE(E:E))</f>
        <v>-0.22043131708833796</v>
      </c>
      <c r="K594" s="78">
        <f>IF($C594&lt;=Entradas!$E$56,"",J594^2)</f>
        <v>4.8589965553299398E-2</v>
      </c>
      <c r="L594" s="78">
        <f>IF($C594&lt;=Entradas!$E$56,"",G594*J594)</f>
        <v>5.7281431779513357E-2</v>
      </c>
      <c r="M594" s="37"/>
    </row>
    <row r="595" spans="2:13" x14ac:dyDescent="0.3">
      <c r="B595" s="36"/>
      <c r="C595" s="74">
        <v>590</v>
      </c>
      <c r="D595" s="104">
        <f>IF($C595&lt;=Entradas!$E$56,"",Observaciones!H595)</f>
        <v>0.48441078003657662</v>
      </c>
      <c r="E595" s="104">
        <f>IF($C595&lt;=Entradas!$E$56,"",Cálculos!L596)</f>
        <v>0.53469881746369274</v>
      </c>
      <c r="F595" s="78">
        <f>IF($C595&lt;=Entradas!$E$56,"",D595-E595)</f>
        <v>-5.0288037427116128E-2</v>
      </c>
      <c r="G595" s="78">
        <f>IF($C595&lt;=Entradas!$E$56,"",D595-AVERAGE(D:D))</f>
        <v>-0.27309085312584908</v>
      </c>
      <c r="H595" s="78">
        <f>IF($C595&lt;=Entradas!$E$56,"",F595^2)</f>
        <v>2.5288867082710323E-3</v>
      </c>
      <c r="I595" s="78">
        <f>IF($C595&lt;=Entradas!$E$56,"",G595^2)</f>
        <v>7.4578614061004078E-2</v>
      </c>
      <c r="J595" s="78">
        <f>IF($C595&lt;=Entradas!$E$56,"",E595-AVERAGE(E:E))</f>
        <v>-0.22418417368658583</v>
      </c>
      <c r="K595" s="78">
        <f>IF($C595&lt;=Entradas!$E$56,"",J595^2)</f>
        <v>5.0258543731537285E-2</v>
      </c>
      <c r="L595" s="78">
        <f>IF($C595&lt;=Entradas!$E$56,"",G595*J595)</f>
        <v>6.1222647249383248E-2</v>
      </c>
      <c r="M595" s="37"/>
    </row>
    <row r="596" spans="2:13" x14ac:dyDescent="0.3">
      <c r="B596" s="36"/>
      <c r="C596" s="74">
        <v>591</v>
      </c>
      <c r="D596" s="104">
        <f>IF($C596&lt;=Entradas!$E$56,"",Observaciones!H596)</f>
        <v>0.4807669129415913</v>
      </c>
      <c r="E596" s="104">
        <f>IF($C596&lt;=Entradas!$E$56,"",Cálculos!L597)</f>
        <v>0.53100532990228599</v>
      </c>
      <c r="F596" s="78">
        <f>IF($C596&lt;=Entradas!$E$56,"",D596-E596)</f>
        <v>-5.0238416960694698E-2</v>
      </c>
      <c r="G596" s="78">
        <f>IF($C596&lt;=Entradas!$E$56,"",D596-AVERAGE(D:D))</f>
        <v>-0.2767347202208344</v>
      </c>
      <c r="H596" s="78">
        <f>IF($C596&lt;=Entradas!$E$56,"",F596^2)</f>
        <v>2.5238985387166166E-3</v>
      </c>
      <c r="I596" s="78">
        <f>IF($C596&lt;=Entradas!$E$56,"",G596^2)</f>
        <v>7.6582105375703494E-2</v>
      </c>
      <c r="J596" s="78">
        <f>IF($C596&lt;=Entradas!$E$56,"",E596-AVERAGE(E:E))</f>
        <v>-0.22787766124799258</v>
      </c>
      <c r="K596" s="78">
        <f>IF($C596&lt;=Entradas!$E$56,"",J596^2)</f>
        <v>5.1928228495854857E-2</v>
      </c>
      <c r="L596" s="78">
        <f>IF($C596&lt;=Entradas!$E$56,"",G596*J596)</f>
        <v>6.3061660830041305E-2</v>
      </c>
      <c r="M596" s="37"/>
    </row>
    <row r="597" spans="2:13" x14ac:dyDescent="0.3">
      <c r="B597" s="36"/>
      <c r="C597" s="74">
        <v>592</v>
      </c>
      <c r="D597" s="104">
        <f>IF($C597&lt;=Entradas!$E$56,"",Observaciones!H597)</f>
        <v>0.47715333185664804</v>
      </c>
      <c r="E597" s="104">
        <f>IF($C597&lt;=Entradas!$E$56,"",Cálculos!L598)</f>
        <v>0.52733735585327968</v>
      </c>
      <c r="F597" s="78">
        <f>IF($C597&lt;=Entradas!$E$56,"",D597-E597)</f>
        <v>-5.0184023996631633E-2</v>
      </c>
      <c r="G597" s="78">
        <f>IF($C597&lt;=Entradas!$E$56,"",D597-AVERAGE(D:D))</f>
        <v>-0.28034830130577765</v>
      </c>
      <c r="H597" s="78">
        <f>IF($C597&lt;=Entradas!$E$56,"",F597^2)</f>
        <v>2.5184362644944994E-3</v>
      </c>
      <c r="I597" s="78">
        <f>IF($C597&lt;=Entradas!$E$56,"",G597^2)</f>
        <v>7.8595170045035093E-2</v>
      </c>
      <c r="J597" s="78">
        <f>IF($C597&lt;=Entradas!$E$56,"",E597-AVERAGE(E:E))</f>
        <v>-0.2315456352969989</v>
      </c>
      <c r="K597" s="78">
        <f>IF($C597&lt;=Entradas!$E$56,"",J597^2)</f>
        <v>5.3613381225090823E-2</v>
      </c>
      <c r="L597" s="78">
        <f>IF($C597&lt;=Entradas!$E$56,"",G597*J597)</f>
        <v>6.4913425530280747E-2</v>
      </c>
      <c r="M597" s="37"/>
    </row>
    <row r="598" spans="2:13" x14ac:dyDescent="0.3">
      <c r="B598" s="36"/>
      <c r="C598" s="74">
        <v>593</v>
      </c>
      <c r="D598" s="104">
        <f>IF($C598&lt;=Entradas!$E$56,"",Observaciones!H598)</f>
        <v>0.47356973969149513</v>
      </c>
      <c r="E598" s="104">
        <f>IF($C598&lt;=Entradas!$E$56,"",Cálculos!L599)</f>
        <v>0.52369471907191734</v>
      </c>
      <c r="F598" s="78">
        <f>IF($C598&lt;=Entradas!$E$56,"",D598-E598)</f>
        <v>-5.0124979380422208E-2</v>
      </c>
      <c r="G598" s="78">
        <f>IF($C598&lt;=Entradas!$E$56,"",D598-AVERAGE(D:D))</f>
        <v>-0.28393189347093056</v>
      </c>
      <c r="H598" s="78">
        <f>IF($C598&lt;=Entradas!$E$56,"",F598^2)</f>
        <v>2.5125135578877517E-3</v>
      </c>
      <c r="I598" s="78">
        <f>IF($C598&lt;=Entradas!$E$56,"",G598^2)</f>
        <v>8.061732012998786E-2</v>
      </c>
      <c r="J598" s="78">
        <f>IF($C598&lt;=Entradas!$E$56,"",E598-AVERAGE(E:E))</f>
        <v>-0.23518827207836124</v>
      </c>
      <c r="K598" s="78">
        <f>IF($C598&lt;=Entradas!$E$56,"",J598^2)</f>
        <v>5.5313523323205271E-2</v>
      </c>
      <c r="L598" s="78">
        <f>IF($C598&lt;=Entradas!$E$56,"",G598*J598)</f>
        <v>6.6777451413365496E-2</v>
      </c>
      <c r="M598" s="37"/>
    </row>
    <row r="599" spans="2:13" x14ac:dyDescent="0.3">
      <c r="B599" s="36"/>
      <c r="C599" s="74">
        <v>594</v>
      </c>
      <c r="D599" s="104">
        <f>IF($C599&lt;=Entradas!$E$56,"",Observaciones!H599)</f>
        <v>0.46087616997510317</v>
      </c>
      <c r="E599" s="104">
        <f>IF($C599&lt;=Entradas!$E$56,"",Cálculos!L600)</f>
        <v>0.52007131089999004</v>
      </c>
      <c r="F599" s="78">
        <f>IF($C599&lt;=Entradas!$E$56,"",D599-E599)</f>
        <v>-5.9195140924886869E-2</v>
      </c>
      <c r="G599" s="78">
        <f>IF($C599&lt;=Entradas!$E$56,"",D599-AVERAGE(D:D))</f>
        <v>-0.29662546318732252</v>
      </c>
      <c r="H599" s="78">
        <f>IF($C599&lt;=Entradas!$E$56,"",F599^2)</f>
        <v>3.5040647091172162E-3</v>
      </c>
      <c r="I599" s="78">
        <f>IF($C599&lt;=Entradas!$E$56,"",G599^2)</f>
        <v>8.7986665411093637E-2</v>
      </c>
      <c r="J599" s="78">
        <f>IF($C599&lt;=Entradas!$E$56,"",E599-AVERAGE(E:E))</f>
        <v>-0.23881168025028854</v>
      </c>
      <c r="K599" s="78">
        <f>IF($C599&lt;=Entradas!$E$56,"",J599^2)</f>
        <v>5.7031018623966055E-2</v>
      </c>
      <c r="L599" s="78">
        <f>IF($C599&lt;=Entradas!$E$56,"",G599*J599)</f>
        <v>7.0837625268784607E-2</v>
      </c>
      <c r="M599" s="37"/>
    </row>
    <row r="600" spans="2:13" x14ac:dyDescent="0.3">
      <c r="B600" s="36"/>
      <c r="C600" s="74">
        <v>595</v>
      </c>
      <c r="D600" s="104">
        <f>IF($C600&lt;=Entradas!$E$56,"",Observaciones!H600)</f>
        <v>0.4484339707367177</v>
      </c>
      <c r="E600" s="104">
        <f>IF($C600&lt;=Entradas!$E$56,"",Cálculos!L601)</f>
        <v>0.51647780143533628</v>
      </c>
      <c r="F600" s="78">
        <f>IF($C600&lt;=Entradas!$E$56,"",D600-E600)</f>
        <v>-6.8043830698618579E-2</v>
      </c>
      <c r="G600" s="78">
        <f>IF($C600&lt;=Entradas!$E$56,"",D600-AVERAGE(D:D))</f>
        <v>-0.30906766242570799</v>
      </c>
      <c r="H600" s="78">
        <f>IF($C600&lt;=Entradas!$E$56,"",F600^2)</f>
        <v>4.6299628961422685E-3</v>
      </c>
      <c r="I600" s="78">
        <f>IF($C600&lt;=Entradas!$E$56,"",G600^2)</f>
        <v>9.5522819957291394E-2</v>
      </c>
      <c r="J600" s="78">
        <f>IF($C600&lt;=Entradas!$E$56,"",E600-AVERAGE(E:E))</f>
        <v>-0.24240518971494229</v>
      </c>
      <c r="K600" s="78">
        <f>IF($C600&lt;=Entradas!$E$56,"",J600^2)</f>
        <v>5.8760276000737167E-2</v>
      </c>
      <c r="L600" s="78">
        <f>IF($C600&lt;=Entradas!$E$56,"",G600*J600)</f>
        <v>7.4919605345057483E-2</v>
      </c>
      <c r="M600" s="37"/>
    </row>
    <row r="601" spans="2:13" x14ac:dyDescent="0.3">
      <c r="B601" s="36"/>
      <c r="C601" s="74">
        <v>596</v>
      </c>
      <c r="D601" s="104">
        <f>IF($C601&lt;=Entradas!$E$56,"",Observaciones!H601)</f>
        <v>0.43842647940026086</v>
      </c>
      <c r="E601" s="104">
        <f>IF($C601&lt;=Entradas!$E$56,"",Cálculos!L602)</f>
        <v>0.51291002110675277</v>
      </c>
      <c r="F601" s="78">
        <f>IF($C601&lt;=Entradas!$E$56,"",D601-E601)</f>
        <v>-7.4483541706491907E-2</v>
      </c>
      <c r="G601" s="78">
        <f>IF($C601&lt;=Entradas!$E$56,"",D601-AVERAGE(D:D))</f>
        <v>-0.31907515376216483</v>
      </c>
      <c r="H601" s="78">
        <f>IF($C601&lt;=Entradas!$E$56,"",F601^2)</f>
        <v>5.5477979851427193E-3</v>
      </c>
      <c r="I601" s="78">
        <f>IF($C601&lt;=Entradas!$E$56,"",G601^2)</f>
        <v>0.10180895374834913</v>
      </c>
      <c r="J601" s="78">
        <f>IF($C601&lt;=Entradas!$E$56,"",E601-AVERAGE(E:E))</f>
        <v>-0.24597297004352581</v>
      </c>
      <c r="K601" s="78">
        <f>IF($C601&lt;=Entradas!$E$56,"",J601^2)</f>
        <v>6.0502701992033246E-2</v>
      </c>
      <c r="L601" s="78">
        <f>IF($C601&lt;=Entradas!$E$56,"",G601*J601)</f>
        <v>7.8483863237974363E-2</v>
      </c>
      <c r="M601" s="37"/>
    </row>
    <row r="602" spans="2:13" x14ac:dyDescent="0.3">
      <c r="B602" s="36"/>
      <c r="C602" s="74">
        <v>597</v>
      </c>
      <c r="D602" s="104">
        <f>IF($C602&lt;=Entradas!$E$56,"",Observaciones!H602)</f>
        <v>0.43413476865542222</v>
      </c>
      <c r="E602" s="104">
        <f>IF($C602&lt;=Entradas!$E$56,"",Cálculos!L603)</f>
        <v>0.50936705414138728</v>
      </c>
      <c r="F602" s="78">
        <f>IF($C602&lt;=Entradas!$E$56,"",D602-E602)</f>
        <v>-7.5232285485965056E-2</v>
      </c>
      <c r="G602" s="78">
        <f>IF($C602&lt;=Entradas!$E$56,"",D602-AVERAGE(D:D))</f>
        <v>-0.32336686450700347</v>
      </c>
      <c r="H602" s="78">
        <f>IF($C602&lt;=Entradas!$E$56,"",F602^2)</f>
        <v>5.6598967794417483E-3</v>
      </c>
      <c r="I602" s="78">
        <f>IF($C602&lt;=Entradas!$E$56,"",G602^2)</f>
        <v>0.10456612906109074</v>
      </c>
      <c r="J602" s="78">
        <f>IF($C602&lt;=Entradas!$E$56,"",E602-AVERAGE(E:E))</f>
        <v>-0.2495159370088913</v>
      </c>
      <c r="K602" s="78">
        <f>IF($C602&lt;=Entradas!$E$56,"",J602^2)</f>
        <v>6.225820282142501E-2</v>
      </c>
      <c r="L602" s="78">
        <f>IF($C602&lt;=Entradas!$E$56,"",G602*J602)</f>
        <v>8.0685186195092171E-2</v>
      </c>
      <c r="M602" s="37"/>
    </row>
    <row r="603" spans="2:13" x14ac:dyDescent="0.3">
      <c r="B603" s="36"/>
      <c r="C603" s="74">
        <v>598</v>
      </c>
      <c r="D603" s="104">
        <f>IF($C603&lt;=Entradas!$E$56,"",Observaciones!H603)</f>
        <v>0.43090502754954751</v>
      </c>
      <c r="E603" s="104">
        <f>IF($C603&lt;=Entradas!$E$56,"",Cálculos!L604)</f>
        <v>0.50584859169200946</v>
      </c>
      <c r="F603" s="78">
        <f>IF($C603&lt;=Entradas!$E$56,"",D603-E603)</f>
        <v>-7.4943564142461949E-2</v>
      </c>
      <c r="G603" s="78">
        <f>IF($C603&lt;=Entradas!$E$56,"",D603-AVERAGE(D:D))</f>
        <v>-0.32659660561287818</v>
      </c>
      <c r="H603" s="78">
        <f>IF($C603&lt;=Entradas!$E$56,"",F603^2)</f>
        <v>5.6165378063753081E-3</v>
      </c>
      <c r="I603" s="78">
        <f>IF($C603&lt;=Entradas!$E$56,"",G603^2)</f>
        <v>0.10666534279785389</v>
      </c>
      <c r="J603" s="78">
        <f>IF($C603&lt;=Entradas!$E$56,"",E603-AVERAGE(E:E))</f>
        <v>-0.25303439945826911</v>
      </c>
      <c r="K603" s="78">
        <f>IF($C603&lt;=Entradas!$E$56,"",J603^2)</f>
        <v>6.4026407309206904E-2</v>
      </c>
      <c r="L603" s="78">
        <f>IF($C603&lt;=Entradas!$E$56,"",G603*J603)</f>
        <v>8.2640175966363791E-2</v>
      </c>
      <c r="M603" s="37"/>
    </row>
    <row r="604" spans="2:13" x14ac:dyDescent="0.3">
      <c r="B604" s="36"/>
      <c r="C604" s="74">
        <v>599</v>
      </c>
      <c r="D604" s="104">
        <f>IF($C604&lt;=Entradas!$E$56,"",Observaciones!H604)</f>
        <v>0.42788632610137511</v>
      </c>
      <c r="E604" s="104">
        <f>IF($C604&lt;=Entradas!$E$56,"",Cálculos!L605)</f>
        <v>0.50235443889609976</v>
      </c>
      <c r="F604" s="78">
        <f>IF($C604&lt;=Entradas!$E$56,"",D604-E604)</f>
        <v>-7.446811279472465E-2</v>
      </c>
      <c r="G604" s="78">
        <f>IF($C604&lt;=Entradas!$E$56,"",D604-AVERAGE(D:D))</f>
        <v>-0.32961530706105058</v>
      </c>
      <c r="H604" s="78">
        <f>IF($C604&lt;=Entradas!$E$56,"",F604^2)</f>
        <v>5.5454998232078332E-3</v>
      </c>
      <c r="I604" s="78">
        <f>IF($C604&lt;=Entradas!$E$56,"",G604^2)</f>
        <v>0.10864625064895066</v>
      </c>
      <c r="J604" s="78">
        <f>IF($C604&lt;=Entradas!$E$56,"",E604-AVERAGE(E:E))</f>
        <v>-0.25652855225417881</v>
      </c>
      <c r="K604" s="78">
        <f>IF($C604&lt;=Entradas!$E$56,"",J604^2)</f>
        <v>6.5806898121624949E-2</v>
      </c>
      <c r="L604" s="78">
        <f>IF($C604&lt;=Entradas!$E$56,"",G604*J604)</f>
        <v>8.4555737521187904E-2</v>
      </c>
      <c r="M604" s="37"/>
    </row>
    <row r="605" spans="2:13" x14ac:dyDescent="0.3">
      <c r="B605" s="36"/>
      <c r="C605" s="74">
        <v>600</v>
      </c>
      <c r="D605" s="104">
        <f>IF($C605&lt;=Entradas!$E$56,"",Observaciones!H605)</f>
        <v>0.42493060149389655</v>
      </c>
      <c r="E605" s="104">
        <f>IF($C605&lt;=Entradas!$E$56,"",Cálculos!L606)</f>
        <v>0.4988844233150771</v>
      </c>
      <c r="F605" s="78">
        <f>IF($C605&lt;=Entradas!$E$56,"",D605-E605)</f>
        <v>-7.3953821821180543E-2</v>
      </c>
      <c r="G605" s="78">
        <f>IF($C605&lt;=Entradas!$E$56,"",D605-AVERAGE(D:D))</f>
        <v>-0.33257103166852914</v>
      </c>
      <c r="H605" s="78">
        <f>IF($C605&lt;=Entradas!$E$56,"",F605^2)</f>
        <v>5.4691677619589192E-3</v>
      </c>
      <c r="I605" s="78">
        <f>IF($C605&lt;=Entradas!$E$56,"",G605^2)</f>
        <v>0.11060349110506981</v>
      </c>
      <c r="J605" s="78">
        <f>IF($C605&lt;=Entradas!$E$56,"",E605-AVERAGE(E:E))</f>
        <v>-0.25999856783520148</v>
      </c>
      <c r="K605" s="78">
        <f>IF($C605&lt;=Entradas!$E$56,"",J605^2)</f>
        <v>6.7599255276355866E-2</v>
      </c>
      <c r="L605" s="78">
        <f>IF($C605&lt;=Entradas!$E$56,"",G605*J605)</f>
        <v>8.6467991937293015E-2</v>
      </c>
      <c r="M605" s="37"/>
    </row>
    <row r="606" spans="2:13" x14ac:dyDescent="0.3">
      <c r="B606" s="36"/>
      <c r="C606" s="74">
        <v>601</v>
      </c>
      <c r="D606" s="104">
        <f>IF($C606&lt;=Entradas!$E$56,"",Observaciones!H606)</f>
        <v>0.42199529524876433</v>
      </c>
      <c r="E606" s="104">
        <f>IF($C606&lt;=Entradas!$E$56,"",Cálculos!L607)</f>
        <v>0.49543837688254311</v>
      </c>
      <c r="F606" s="78">
        <f>IF($C606&lt;=Entradas!$E$56,"",D606-E606)</f>
        <v>-7.3443081633778773E-2</v>
      </c>
      <c r="G606" s="78">
        <f>IF($C606&lt;=Entradas!$E$56,"",D606-AVERAGE(D:D))</f>
        <v>-0.33550633791366136</v>
      </c>
      <c r="H606" s="78">
        <f>IF($C606&lt;=Entradas!$E$56,"",F606^2)</f>
        <v>5.3938862398658933E-3</v>
      </c>
      <c r="I606" s="78">
        <f>IF($C606&lt;=Entradas!$E$56,"",G606^2)</f>
        <v>0.11256450278023591</v>
      </c>
      <c r="J606" s="78">
        <f>IF($C606&lt;=Entradas!$E$56,"",E606-AVERAGE(E:E))</f>
        <v>-0.26344461426773547</v>
      </c>
      <c r="K606" s="78">
        <f>IF($C606&lt;=Entradas!$E$56,"",J606^2)</f>
        <v>6.9403064786675933E-2</v>
      </c>
      <c r="L606" s="78">
        <f>IF($C606&lt;=Entradas!$E$56,"",G606*J606)</f>
        <v>8.838733777604503E-2</v>
      </c>
      <c r="M606" s="37"/>
    </row>
    <row r="607" spans="2:13" x14ac:dyDescent="0.3">
      <c r="B607" s="36"/>
      <c r="C607" s="74">
        <v>602</v>
      </c>
      <c r="D607" s="104">
        <f>IF($C607&lt;=Entradas!$E$56,"",Observaciones!H607)</f>
        <v>0.41907290453186791</v>
      </c>
      <c r="E607" s="104">
        <f>IF($C607&lt;=Entradas!$E$56,"",Cálculos!L608)</f>
        <v>0.49201613379071779</v>
      </c>
      <c r="F607" s="78">
        <f>IF($C607&lt;=Entradas!$E$56,"",D607-E607)</f>
        <v>-7.2943229258849884E-2</v>
      </c>
      <c r="G607" s="78">
        <f>IF($C607&lt;=Entradas!$E$56,"",D607-AVERAGE(D:D))</f>
        <v>-0.33842872863055778</v>
      </c>
      <c r="H607" s="78">
        <f>IF($C607&lt;=Entradas!$E$56,"",F607^2)</f>
        <v>5.3207146947091338E-3</v>
      </c>
      <c r="I607" s="78">
        <f>IF($C607&lt;=Entradas!$E$56,"",G607^2)</f>
        <v>0.11453400436249572</v>
      </c>
      <c r="J607" s="78">
        <f>IF($C607&lt;=Entradas!$E$56,"",E607-AVERAGE(E:E))</f>
        <v>-0.26686685735956078</v>
      </c>
      <c r="K607" s="78">
        <f>IF($C607&lt;=Entradas!$E$56,"",J607^2)</f>
        <v>7.1217919556968157E-2</v>
      </c>
      <c r="L607" s="78">
        <f>IF($C607&lt;=Entradas!$E$56,"",G607*J607)</f>
        <v>9.0315411249828573E-2</v>
      </c>
      <c r="M607" s="37"/>
    </row>
    <row r="608" spans="2:13" x14ac:dyDescent="0.3">
      <c r="B608" s="36"/>
      <c r="C608" s="74">
        <v>603</v>
      </c>
      <c r="D608" s="104">
        <f>IF($C608&lt;=Entradas!$E$56,"",Observaciones!H608)</f>
        <v>0.41617679336830538</v>
      </c>
      <c r="E608" s="104">
        <f>IF($C608&lt;=Entradas!$E$56,"",Cálculos!L609)</f>
        <v>0.48861753005628139</v>
      </c>
      <c r="F608" s="78">
        <f>IF($C608&lt;=Entradas!$E$56,"",D608-E608)</f>
        <v>-7.2440736687976015E-2</v>
      </c>
      <c r="G608" s="78">
        <f>IF($C608&lt;=Entradas!$E$56,"",D608-AVERAGE(D:D))</f>
        <v>-0.34132483979412032</v>
      </c>
      <c r="H608" s="78">
        <f>IF($C608&lt;=Entradas!$E$56,"",F608^2)</f>
        <v>5.2476603318966746E-3</v>
      </c>
      <c r="I608" s="78">
        <f>IF($C608&lt;=Entradas!$E$56,"",G608^2)</f>
        <v>0.1165026462604819</v>
      </c>
      <c r="J608" s="78">
        <f>IF($C608&lt;=Entradas!$E$56,"",E608-AVERAGE(E:E))</f>
        <v>-0.27026546109399718</v>
      </c>
      <c r="K608" s="78">
        <f>IF($C608&lt;=Entradas!$E$56,"",J608^2)</f>
        <v>7.3043419460350908E-2</v>
      </c>
      <c r="L608" s="78">
        <f>IF($C608&lt;=Entradas!$E$56,"",G608*J608)</f>
        <v>9.2248315209792639E-2</v>
      </c>
      <c r="M608" s="37"/>
    </row>
    <row r="609" spans="2:13" x14ac:dyDescent="0.3">
      <c r="B609" s="36"/>
      <c r="C609" s="74">
        <v>604</v>
      </c>
      <c r="D609" s="104">
        <f>IF($C609&lt;=Entradas!$E$56,"",Observaciones!H609)</f>
        <v>0.41330180105478481</v>
      </c>
      <c r="E609" s="104">
        <f>IF($C609&lt;=Entradas!$E$56,"",Cálculos!L610)</f>
        <v>0.48524240222945109</v>
      </c>
      <c r="F609" s="78">
        <f>IF($C609&lt;=Entradas!$E$56,"",D609-E609)</f>
        <v>-7.1940601174666274E-2</v>
      </c>
      <c r="G609" s="78">
        <f>IF($C609&lt;=Entradas!$E$56,"",D609-AVERAGE(D:D))</f>
        <v>-0.34419983210764088</v>
      </c>
      <c r="H609" s="78">
        <f>IF($C609&lt;=Entradas!$E$56,"",F609^2)</f>
        <v>5.1754500973723947E-3</v>
      </c>
      <c r="I609" s="78">
        <f>IF($C609&lt;=Entradas!$E$56,"",G609^2)</f>
        <v>0.11847352442292818</v>
      </c>
      <c r="J609" s="78">
        <f>IF($C609&lt;=Entradas!$E$56,"",E609-AVERAGE(E:E))</f>
        <v>-0.27364058892082749</v>
      </c>
      <c r="K609" s="78">
        <f>IF($C609&lt;=Entradas!$E$56,"",J609^2)</f>
        <v>7.48791719049373E-2</v>
      </c>
      <c r="L609" s="78">
        <f>IF($C609&lt;=Entradas!$E$56,"",G609*J609)</f>
        <v>9.4187044764384803E-2</v>
      </c>
      <c r="M609" s="37"/>
    </row>
    <row r="610" spans="2:13" x14ac:dyDescent="0.3">
      <c r="B610" s="36"/>
      <c r="C610" s="74">
        <v>605</v>
      </c>
      <c r="D610" s="104">
        <f>IF($C610&lt;=Entradas!$E$56,"",Observaciones!H610)</f>
        <v>0.41044687141660474</v>
      </c>
      <c r="E610" s="104">
        <f>IF($C610&lt;=Entradas!$E$56,"",Cálculos!L611)</f>
        <v>0.48189058812033891</v>
      </c>
      <c r="F610" s="78">
        <f>IF($C610&lt;=Entradas!$E$56,"",D610-E610)</f>
        <v>-7.1443716703734172E-2</v>
      </c>
      <c r="G610" s="78">
        <f>IF($C610&lt;=Entradas!$E$56,"",D610-AVERAGE(D:D))</f>
        <v>-0.34705476174582095</v>
      </c>
      <c r="H610" s="78">
        <f>IF($C610&lt;=Entradas!$E$56,"",F610^2)</f>
        <v>5.104204656443425E-3</v>
      </c>
      <c r="I610" s="78">
        <f>IF($C610&lt;=Entradas!$E$56,"",G610^2)</f>
        <v>0.12044700765044855</v>
      </c>
      <c r="J610" s="78">
        <f>IF($C610&lt;=Entradas!$E$56,"",E610-AVERAGE(E:E))</f>
        <v>-0.27699240302993966</v>
      </c>
      <c r="K610" s="78">
        <f>IF($C610&lt;=Entradas!$E$56,"",J610^2)</f>
        <v>7.672479133630053E-2</v>
      </c>
      <c r="L610" s="78">
        <f>IF($C610&lt;=Entradas!$E$56,"",G610*J610)</f>
        <v>9.6131532438958125E-2</v>
      </c>
      <c r="M610" s="37"/>
    </row>
    <row r="611" spans="2:13" x14ac:dyDescent="0.3">
      <c r="B611" s="36"/>
      <c r="C611" s="74">
        <v>606</v>
      </c>
      <c r="D611" s="104">
        <f>IF($C611&lt;=Entradas!$E$56,"",Observaciones!H611)</f>
        <v>0.40761169944985709</v>
      </c>
      <c r="E611" s="104">
        <f>IF($C611&lt;=Entradas!$E$56,"",Cálculos!L612)</f>
        <v>0.47856192668375608</v>
      </c>
      <c r="F611" s="78">
        <f>IF($C611&lt;=Entradas!$E$56,"",D611-E611)</f>
        <v>-7.0950227233898988E-2</v>
      </c>
      <c r="G611" s="78">
        <f>IF($C611&lt;=Entradas!$E$56,"",D611-AVERAGE(D:D))</f>
        <v>-0.3498899337125686</v>
      </c>
      <c r="H611" s="78">
        <f>IF($C611&lt;=Entradas!$E$56,"",F611^2)</f>
        <v>5.0339347445419015E-3</v>
      </c>
      <c r="I611" s="78">
        <f>IF($C611&lt;=Entradas!$E$56,"",G611^2)</f>
        <v>0.12242296571338565</v>
      </c>
      <c r="J611" s="78">
        <f>IF($C611&lt;=Entradas!$E$56,"",E611-AVERAGE(E:E))</f>
        <v>-0.2803210644665225</v>
      </c>
      <c r="K611" s="78">
        <f>IF($C611&lt;=Entradas!$E$56,"",J611^2)</f>
        <v>7.8579899183644261E-2</v>
      </c>
      <c r="L611" s="78">
        <f>IF($C611&lt;=Entradas!$E$56,"",G611*J611)</f>
        <v>9.8081518664428227E-2</v>
      </c>
      <c r="M611" s="37"/>
    </row>
    <row r="612" spans="2:13" x14ac:dyDescent="0.3">
      <c r="B612" s="36"/>
      <c r="C612" s="74">
        <v>607</v>
      </c>
      <c r="D612" s="104">
        <f>IF($C612&lt;=Entradas!$E$56,"",Observaciones!H612)</f>
        <v>0.40479611825317041</v>
      </c>
      <c r="E612" s="104">
        <f>IF($C612&lt;=Entradas!$E$56,"",Cálculos!L613)</f>
        <v>0.47525625799147281</v>
      </c>
      <c r="F612" s="78">
        <f>IF($C612&lt;=Entradas!$E$56,"",D612-E612)</f>
        <v>-7.0460139738302396E-2</v>
      </c>
      <c r="G612" s="78">
        <f>IF($C612&lt;=Entradas!$E$56,"",D612-AVERAGE(D:D))</f>
        <v>-0.35270551490925528</v>
      </c>
      <c r="H612" s="78">
        <f>IF($C612&lt;=Entradas!$E$56,"",F612^2)</f>
        <v>4.9646312919411004E-3</v>
      </c>
      <c r="I612" s="78">
        <f>IF($C612&lt;=Entradas!$E$56,"",G612^2)</f>
        <v>0.1244011802474029</v>
      </c>
      <c r="J612" s="78">
        <f>IF($C612&lt;=Entradas!$E$56,"",E612-AVERAGE(E:E))</f>
        <v>-0.28362673315880577</v>
      </c>
      <c r="K612" s="78">
        <f>IF($C612&lt;=Entradas!$E$56,"",J612^2)</f>
        <v>8.0444123762336409E-2</v>
      </c>
      <c r="L612" s="78">
        <f>IF($C612&lt;=Entradas!$E$56,"",G612*J612)</f>
        <v>0.10003671296080653</v>
      </c>
      <c r="M612" s="37"/>
    </row>
    <row r="613" spans="2:13" x14ac:dyDescent="0.3">
      <c r="B613" s="36"/>
      <c r="C613" s="74">
        <v>608</v>
      </c>
      <c r="D613" s="104">
        <f>IF($C613&lt;=Entradas!$E$56,"",Observaciones!H613)</f>
        <v>0.40199998694086375</v>
      </c>
      <c r="E613" s="104">
        <f>IF($C613&lt;=Entradas!$E$56,"",Cálculos!L614)</f>
        <v>0.47197342322080926</v>
      </c>
      <c r="F613" s="78">
        <f>IF($C613&lt;=Entradas!$E$56,"",D613-E613)</f>
        <v>-6.9973436279945511E-2</v>
      </c>
      <c r="G613" s="78">
        <f>IF($C613&lt;=Entradas!$E$56,"",D613-AVERAGE(D:D))</f>
        <v>-0.35550164622156194</v>
      </c>
      <c r="H613" s="78">
        <f>IF($C613&lt;=Entradas!$E$56,"",F613^2)</f>
        <v>4.8962817848235947E-3</v>
      </c>
      <c r="I613" s="78">
        <f>IF($C613&lt;=Entradas!$E$56,"",G613^2)</f>
        <v>0.1263814204662406</v>
      </c>
      <c r="J613" s="78">
        <f>IF($C613&lt;=Entradas!$E$56,"",E613-AVERAGE(E:E))</f>
        <v>-0.28690956792946931</v>
      </c>
      <c r="K613" s="78">
        <f>IF($C613&lt;=Entradas!$E$56,"",J613^2)</f>
        <v>8.2317100169474772E-2</v>
      </c>
      <c r="L613" s="78">
        <f>IF($C613&lt;=Entradas!$E$56,"",G613*J613)</f>
        <v>0.10199682371564339</v>
      </c>
      <c r="M613" s="37"/>
    </row>
    <row r="614" spans="2:13" x14ac:dyDescent="0.3">
      <c r="B614" s="36"/>
      <c r="C614" s="74">
        <v>609</v>
      </c>
      <c r="D614" s="104">
        <f>IF($C614&lt;=Entradas!$E$56,"",Observaciones!H614)</f>
        <v>0.39922317014586034</v>
      </c>
      <c r="E614" s="104">
        <f>IF($C614&lt;=Entradas!$E$56,"",Cálculos!L615)</f>
        <v>0.46871326464631191</v>
      </c>
      <c r="F614" s="78">
        <f>IF($C614&lt;=Entradas!$E$56,"",D614-E614)</f>
        <v>-6.9490094500451571E-2</v>
      </c>
      <c r="G614" s="78">
        <f>IF($C614&lt;=Entradas!$E$56,"",D614-AVERAGE(D:D))</f>
        <v>-0.35827846301656535</v>
      </c>
      <c r="H614" s="78">
        <f>IF($C614&lt;=Entradas!$E$56,"",F614^2)</f>
        <v>4.8288732336816895E-3</v>
      </c>
      <c r="I614" s="78">
        <f>IF($C614&lt;=Entradas!$E$56,"",G614^2)</f>
        <v>0.12836345706151239</v>
      </c>
      <c r="J614" s="78">
        <f>IF($C614&lt;=Entradas!$E$56,"",E614-AVERAGE(E:E))</f>
        <v>-0.29016972650396666</v>
      </c>
      <c r="K614" s="78">
        <f>IF($C614&lt;=Entradas!$E$56,"",J614^2)</f>
        <v>8.4198470179386808E-2</v>
      </c>
      <c r="L614" s="78">
        <f>IF($C614&lt;=Entradas!$E$56,"",G614*J614)</f>
        <v>0.1039615636257783</v>
      </c>
      <c r="M614" s="37"/>
    </row>
    <row r="615" spans="2:13" x14ac:dyDescent="0.3">
      <c r="B615" s="36"/>
      <c r="C615" s="74">
        <v>610</v>
      </c>
      <c r="D615" s="104">
        <f>IF($C615&lt;=Entradas!$E$56,"",Observaciones!H615)</f>
        <v>0.39646553427631892</v>
      </c>
      <c r="E615" s="104">
        <f>IF($C615&lt;=Entradas!$E$56,"",Cálculos!L616)</f>
        <v>0.46547562563204575</v>
      </c>
      <c r="F615" s="78">
        <f>IF($C615&lt;=Entradas!$E$56,"",D615-E615)</f>
        <v>-6.9010091355726833E-2</v>
      </c>
      <c r="G615" s="78">
        <f>IF($C615&lt;=Entradas!$E$56,"",D615-AVERAGE(D:D))</f>
        <v>-0.36103609888610677</v>
      </c>
      <c r="H615" s="78">
        <f>IF($C615&lt;=Entradas!$E$56,"",F615^2)</f>
        <v>4.7623927089257634E-3</v>
      </c>
      <c r="I615" s="78">
        <f>IF($C615&lt;=Entradas!$E$56,"",G615^2)</f>
        <v>0.13034706469889867</v>
      </c>
      <c r="J615" s="78">
        <f>IF($C615&lt;=Entradas!$E$56,"",E615-AVERAGE(E:E))</f>
        <v>-0.29340736551823282</v>
      </c>
      <c r="K615" s="78">
        <f>IF($C615&lt;=Entradas!$E$56,"",J615^2)</f>
        <v>8.6087882140349875E-2</v>
      </c>
      <c r="L615" s="78">
        <f>IF($C615&lt;=Entradas!$E$56,"",G615*J615)</f>
        <v>0.10593065063115278</v>
      </c>
      <c r="M615" s="37"/>
    </row>
    <row r="616" spans="2:13" x14ac:dyDescent="0.3">
      <c r="B616" s="36"/>
      <c r="C616" s="74">
        <v>611</v>
      </c>
      <c r="D616" s="104">
        <f>IF($C616&lt;=Entradas!$E$56,"",Observaciones!H616)</f>
        <v>0.39372694678010189</v>
      </c>
      <c r="E616" s="104">
        <f>IF($C616&lt;=Entradas!$E$56,"",Cálculos!L617)</f>
        <v>0.46226035062404353</v>
      </c>
      <c r="F616" s="78">
        <f>IF($C616&lt;=Entradas!$E$56,"",D616-E616)</f>
        <v>-6.8533403843941632E-2</v>
      </c>
      <c r="G616" s="78">
        <f>IF($C616&lt;=Entradas!$E$56,"",D616-AVERAGE(D:D))</f>
        <v>-0.3637746863823238</v>
      </c>
      <c r="H616" s="78">
        <f>IF($C616&lt;=Entradas!$E$56,"",F616^2)</f>
        <v>4.6968274424367936E-3</v>
      </c>
      <c r="I616" s="78">
        <f>IF($C616&lt;=Entradas!$E$56,"",G616^2)</f>
        <v>0.13233202245255804</v>
      </c>
      <c r="J616" s="78">
        <f>IF($C616&lt;=Entradas!$E$56,"",E616-AVERAGE(E:E))</f>
        <v>-0.29662264052623505</v>
      </c>
      <c r="K616" s="78">
        <f>IF($C616&lt;=Entradas!$E$56,"",J616^2)</f>
        <v>8.7984990872756061E-2</v>
      </c>
      <c r="L616" s="78">
        <f>IF($C616&lt;=Entradas!$E$56,"",G616*J616)</f>
        <v>0.10790380803132793</v>
      </c>
      <c r="M616" s="37"/>
    </row>
    <row r="617" spans="2:13" x14ac:dyDescent="0.3">
      <c r="B617" s="36"/>
      <c r="C617" s="74">
        <v>612</v>
      </c>
      <c r="D617" s="104">
        <f>IF($C617&lt;=Entradas!$E$56,"",Observaciones!H617)</f>
        <v>0.39100727609698449</v>
      </c>
      <c r="E617" s="104">
        <f>IF($C617&lt;=Entradas!$E$56,"",Cálculos!L618)</f>
        <v>0.45906728514283041</v>
      </c>
      <c r="F617" s="78">
        <f>IF($C617&lt;=Entradas!$E$56,"",D617-E617)</f>
        <v>-6.8060009045845915E-2</v>
      </c>
      <c r="G617" s="78">
        <f>IF($C617&lt;=Entradas!$E$56,"",D617-AVERAGE(D:D))</f>
        <v>-0.3664943570654412</v>
      </c>
      <c r="H617" s="78">
        <f>IF($C617&lt;=Entradas!$E$56,"",F617^2)</f>
        <v>4.632164831320628E-3</v>
      </c>
      <c r="I617" s="78">
        <f>IF($C617&lt;=Entradas!$E$56,"",G617^2)</f>
        <v>0.1343181137608111</v>
      </c>
      <c r="J617" s="78">
        <f>IF($C617&lt;=Entradas!$E$56,"",E617-AVERAGE(E:E))</f>
        <v>-0.29981570600744817</v>
      </c>
      <c r="K617" s="78">
        <f>IF($C617&lt;=Entradas!$E$56,"",J617^2)</f>
        <v>8.9889457568744585E-2</v>
      </c>
      <c r="L617" s="78">
        <f>IF($C617&lt;=Entradas!$E$56,"",G617*J617)</f>
        <v>0.10988076441132105</v>
      </c>
      <c r="M617" s="37"/>
    </row>
    <row r="618" spans="2:13" x14ac:dyDescent="0.3">
      <c r="B618" s="36"/>
      <c r="C618" s="74">
        <v>613</v>
      </c>
      <c r="D618" s="104">
        <f>IF($C618&lt;=Entradas!$E$56,"",Observaciones!H618)</f>
        <v>0.38830639155288676</v>
      </c>
      <c r="E618" s="104">
        <f>IF($C618&lt;=Entradas!$E$56,"",Cálculos!L619)</f>
        <v>0.45589627577599873</v>
      </c>
      <c r="F618" s="78">
        <f>IF($C618&lt;=Entradas!$E$56,"",D618-E618)</f>
        <v>-6.7589884223111962E-2</v>
      </c>
      <c r="G618" s="78">
        <f>IF($C618&lt;=Entradas!$E$56,"",D618-AVERAGE(D:D))</f>
        <v>-0.36919524160953893</v>
      </c>
      <c r="H618" s="78">
        <f>IF($C618&lt;=Entradas!$E$56,"",F618^2)</f>
        <v>4.5683924492936796E-3</v>
      </c>
      <c r="I618" s="78">
        <f>IF($C618&lt;=Entradas!$E$56,"",G618^2)</f>
        <v>0.13630512642712583</v>
      </c>
      <c r="J618" s="78">
        <f>IF($C618&lt;=Entradas!$E$56,"",E618-AVERAGE(E:E))</f>
        <v>-0.30298671537427985</v>
      </c>
      <c r="K618" s="78">
        <f>IF($C618&lt;=Entradas!$E$56,"",J618^2)</f>
        <v>9.1800949693294873E-2</v>
      </c>
      <c r="L618" s="78">
        <f>IF($C618&lt;=Entradas!$E$56,"",G618*J618)</f>
        <v>0.11186125358708784</v>
      </c>
      <c r="M618" s="37"/>
    </row>
    <row r="619" spans="2:13" x14ac:dyDescent="0.3">
      <c r="B619" s="36"/>
      <c r="C619" s="74">
        <v>614</v>
      </c>
      <c r="D619" s="104">
        <f>IF($C619&lt;=Entradas!$E$56,"",Observaciones!H619)</f>
        <v>0.38562416338135125</v>
      </c>
      <c r="E619" s="104">
        <f>IF($C619&lt;=Entradas!$E$56,"",Cálculos!L620)</f>
        <v>0.45274717017083771</v>
      </c>
      <c r="F619" s="78">
        <f>IF($C619&lt;=Entradas!$E$56,"",D619-E619)</f>
        <v>-6.7123006789486461E-2</v>
      </c>
      <c r="G619" s="78">
        <f>IF($C619&lt;=Entradas!$E$56,"",D619-AVERAGE(D:D))</f>
        <v>-0.37187746978107444</v>
      </c>
      <c r="H619" s="78">
        <f>IF($C619&lt;=Entradas!$E$56,"",F619^2)</f>
        <v>4.505498040461446E-3</v>
      </c>
      <c r="I619" s="78">
        <f>IF($C619&lt;=Entradas!$E$56,"",G619^2)</f>
        <v>0.13829285253077395</v>
      </c>
      <c r="J619" s="78">
        <f>IF($C619&lt;=Entradas!$E$56,"",E619-AVERAGE(E:E))</f>
        <v>-0.30613582097944086</v>
      </c>
      <c r="K619" s="78">
        <f>IF($C619&lt;=Entradas!$E$56,"",J619^2)</f>
        <v>9.3719140886756272E-2</v>
      </c>
      <c r="L619" s="78">
        <f>IF($C619&lt;=Entradas!$E$56,"",G619*J619)</f>
        <v>0.11384501451518643</v>
      </c>
      <c r="M619" s="37"/>
    </row>
    <row r="620" spans="2:13" x14ac:dyDescent="0.3">
      <c r="B620" s="36"/>
      <c r="C620" s="74">
        <v>615</v>
      </c>
      <c r="D620" s="104">
        <f>IF($C620&lt;=Entradas!$E$56,"",Observaciones!H620)</f>
        <v>0.38296046271319506</v>
      </c>
      <c r="E620" s="104">
        <f>IF($C620&lt;=Entradas!$E$56,"",Cálculos!L621)</f>
        <v>0.44961981702701354</v>
      </c>
      <c r="F620" s="78">
        <f>IF($C620&lt;=Entradas!$E$56,"",D620-E620)</f>
        <v>-6.6659354313818475E-2</v>
      </c>
      <c r="G620" s="78">
        <f>IF($C620&lt;=Entradas!$E$56,"",D620-AVERAGE(D:D))</f>
        <v>-0.37454117044923063</v>
      </c>
      <c r="H620" s="78">
        <f>IF($C620&lt;=Entradas!$E$56,"",F620^2)</f>
        <v>4.4434695175351894E-3</v>
      </c>
      <c r="I620" s="78">
        <f>IF($C620&lt;=Entradas!$E$56,"",G620^2)</f>
        <v>0.14028108836147962</v>
      </c>
      <c r="J620" s="78">
        <f>IF($C620&lt;=Entradas!$E$56,"",E620-AVERAGE(E:E))</f>
        <v>-0.30926317412326504</v>
      </c>
      <c r="K620" s="78">
        <f>IF($C620&lt;=Entradas!$E$56,"",J620^2)</f>
        <v>9.5643710868796944E-2</v>
      </c>
      <c r="L620" s="78">
        <f>IF($C620&lt;=Entradas!$E$56,"",G620*J620)</f>
        <v>0.11583179121297191</v>
      </c>
      <c r="M620" s="37"/>
    </row>
    <row r="621" spans="2:13" x14ac:dyDescent="0.3">
      <c r="B621" s="36"/>
      <c r="C621" s="74">
        <v>616</v>
      </c>
      <c r="D621" s="104">
        <f>IF($C621&lt;=Entradas!$E$56,"",Observaciones!H621)</f>
        <v>0.38031516156956702</v>
      </c>
      <c r="E621" s="104">
        <f>IF($C621&lt;=Entradas!$E$56,"",Cálculos!L622)</f>
        <v>0.44651406608930039</v>
      </c>
      <c r="F621" s="78">
        <f>IF($C621&lt;=Entradas!$E$56,"",D621-E621)</f>
        <v>-6.619890451973337E-2</v>
      </c>
      <c r="G621" s="78">
        <f>IF($C621&lt;=Entradas!$E$56,"",D621-AVERAGE(D:D))</f>
        <v>-0.37718647159285867</v>
      </c>
      <c r="H621" s="78">
        <f>IF($C621&lt;=Entradas!$E$56,"",F621^2)</f>
        <v>4.3822949596127756E-3</v>
      </c>
      <c r="I621" s="78">
        <f>IF($C621&lt;=Entradas!$E$56,"",G621^2)</f>
        <v>0.14226963435267037</v>
      </c>
      <c r="J621" s="78">
        <f>IF($C621&lt;=Entradas!$E$56,"",E621-AVERAGE(E:E))</f>
        <v>-0.31236892506097819</v>
      </c>
      <c r="K621" s="78">
        <f>IF($C621&lt;=Entradas!$E$56,"",J621^2)</f>
        <v>9.7574345343751007E-2</v>
      </c>
      <c r="L621" s="78">
        <f>IF($C621&lt;=Entradas!$E$56,"",G621*J621)</f>
        <v>0.11782133267900445</v>
      </c>
      <c r="M621" s="37"/>
    </row>
    <row r="622" spans="2:13" x14ac:dyDescent="0.3">
      <c r="B622" s="36"/>
      <c r="C622" s="74">
        <v>617</v>
      </c>
      <c r="D622" s="104">
        <f>IF($C622&lt;=Entradas!$E$56,"",Observaciones!H622)</f>
        <v>0.3776881328556605</v>
      </c>
      <c r="E622" s="104">
        <f>IF($C622&lt;=Entradas!$E$56,"",Cálculos!L623)</f>
        <v>0.44342976814036084</v>
      </c>
      <c r="F622" s="78">
        <f>IF($C622&lt;=Entradas!$E$56,"",D622-E622)</f>
        <v>-6.5741635284700339E-2</v>
      </c>
      <c r="G622" s="78">
        <f>IF($C622&lt;=Entradas!$E$56,"",D622-AVERAGE(D:D))</f>
        <v>-0.37981350030676519</v>
      </c>
      <c r="H622" s="78">
        <f>IF($C622&lt;=Entradas!$E$56,"",F622^2)</f>
        <v>4.3219626099065571E-3</v>
      </c>
      <c r="I622" s="78">
        <f>IF($C622&lt;=Entradas!$E$56,"",G622^2)</f>
        <v>0.14425829501527712</v>
      </c>
      <c r="J622" s="78">
        <f>IF($C622&lt;=Entradas!$E$56,"",E622-AVERAGE(E:E))</f>
        <v>-0.31545322300991774</v>
      </c>
      <c r="K622" s="78">
        <f>IF($C622&lt;=Entradas!$E$56,"",J622^2)</f>
        <v>9.9510735907344897E-2</v>
      </c>
      <c r="L622" s="78">
        <f>IF($C622&lt;=Entradas!$E$56,"",G622*J622)</f>
        <v>0.11981339281444746</v>
      </c>
      <c r="M622" s="37"/>
    </row>
    <row r="623" spans="2:13" x14ac:dyDescent="0.3">
      <c r="B623" s="36"/>
      <c r="C623" s="74">
        <v>618</v>
      </c>
      <c r="D623" s="104">
        <f>IF($C623&lt;=Entradas!$E$56,"",Observaciones!H623)</f>
        <v>0.37507925035458251</v>
      </c>
      <c r="E623" s="104">
        <f>IF($C623&lt;=Entradas!$E$56,"",Cálculos!L624)</f>
        <v>0.44036677499357718</v>
      </c>
      <c r="F623" s="78">
        <f>IF($C623&lt;=Entradas!$E$56,"",D623-E623)</f>
        <v>-6.5287524638994676E-2</v>
      </c>
      <c r="G623" s="78">
        <f>IF($C623&lt;=Entradas!$E$56,"",D623-AVERAGE(D:D))</f>
        <v>-0.38242238280784319</v>
      </c>
      <c r="H623" s="78">
        <f>IF($C623&lt;=Entradas!$E$56,"",F623^2)</f>
        <v>4.2624608734873372E-3</v>
      </c>
      <c r="I623" s="78">
        <f>IF($C623&lt;=Entradas!$E$56,"",G623^2)</f>
        <v>0.14624687887242854</v>
      </c>
      <c r="J623" s="78">
        <f>IF($C623&lt;=Entradas!$E$56,"",E623-AVERAGE(E:E))</f>
        <v>-0.31851621615670139</v>
      </c>
      <c r="K623" s="78">
        <f>IF($C623&lt;=Entradas!$E$56,"",J623^2)</f>
        <v>0.10145257995478253</v>
      </c>
      <c r="L623" s="78">
        <f>IF($C623&lt;=Entradas!$E$56,"",G623*J623)</f>
        <v>0.12180773034558379</v>
      </c>
      <c r="M623" s="37"/>
    </row>
    <row r="624" spans="2:13" x14ac:dyDescent="0.3">
      <c r="B624" s="36"/>
      <c r="C624" s="74">
        <v>619</v>
      </c>
      <c r="D624" s="104">
        <f>IF($C624&lt;=Entradas!$E$56,"",Observaciones!H624)</f>
        <v>0.37248838872128509</v>
      </c>
      <c r="E624" s="104">
        <f>IF($C624&lt;=Entradas!$E$56,"",Cálculos!L625)</f>
        <v>0.43732493948593132</v>
      </c>
      <c r="F624" s="78">
        <f>IF($C624&lt;=Entradas!$E$56,"",D624-E624)</f>
        <v>-6.4836550764646228E-2</v>
      </c>
      <c r="G624" s="78">
        <f>IF($C624&lt;=Entradas!$E$56,"",D624-AVERAGE(D:D))</f>
        <v>-0.3850132444411406</v>
      </c>
      <c r="H624" s="78">
        <f>IF($C624&lt;=Entradas!$E$56,"",F624^2)</f>
        <v>4.2037783150565477E-3</v>
      </c>
      <c r="I624" s="78">
        <f>IF($C624&lt;=Entradas!$E$56,"",G624^2)</f>
        <v>0.14823519839509347</v>
      </c>
      <c r="J624" s="78">
        <f>IF($C624&lt;=Entradas!$E$56,"",E624-AVERAGE(E:E))</f>
        <v>-0.32155805166434726</v>
      </c>
      <c r="K624" s="78">
        <f>IF($C624&lt;=Entradas!$E$56,"",J624^2)</f>
        <v>0.10339958059017101</v>
      </c>
      <c r="L624" s="78">
        <f>IF($C624&lt;=Entradas!$E$56,"",G624*J624)</f>
        <v>0.12380410874746225</v>
      </c>
      <c r="M624" s="37"/>
    </row>
    <row r="625" spans="2:13" x14ac:dyDescent="0.3">
      <c r="B625" s="36"/>
      <c r="C625" s="74">
        <v>620</v>
      </c>
      <c r="D625" s="104">
        <f>IF($C625&lt;=Entradas!$E$56,"",Observaciones!H625)</f>
        <v>0.36991542347654172</v>
      </c>
      <c r="E625" s="104">
        <f>IF($C625&lt;=Entradas!$E$56,"",Cálculos!L626)</f>
        <v>0.43430411547093423</v>
      </c>
      <c r="F625" s="78">
        <f>IF($C625&lt;=Entradas!$E$56,"",D625-E625)</f>
        <v>-6.4388691994392511E-2</v>
      </c>
      <c r="G625" s="78">
        <f>IF($C625&lt;=Entradas!$E$56,"",D625-AVERAGE(D:D))</f>
        <v>-0.38758620968588398</v>
      </c>
      <c r="H625" s="78">
        <f>IF($C625&lt;=Entradas!$E$56,"",F625^2)</f>
        <v>4.1459036567487459E-3</v>
      </c>
      <c r="I625" s="78">
        <f>IF($C625&lt;=Entradas!$E$56,"",G625^2)</f>
        <v>0.15022306993867002</v>
      </c>
      <c r="J625" s="78">
        <f>IF($C625&lt;=Entradas!$E$56,"",E625-AVERAGE(E:E))</f>
        <v>-0.32457887567934435</v>
      </c>
      <c r="K625" s="78">
        <f>IF($C625&lt;=Entradas!$E$56,"",J625^2)</f>
        <v>0.10535144653726727</v>
      </c>
      <c r="L625" s="78">
        <f>IF($C625&lt;=Entradas!$E$56,"",G625*J625)</f>
        <v>0.12580229616866281</v>
      </c>
      <c r="M625" s="37"/>
    </row>
    <row r="626" spans="2:13" x14ac:dyDescent="0.3">
      <c r="B626" s="36"/>
      <c r="C626" s="74">
        <v>621</v>
      </c>
      <c r="D626" s="104">
        <f>IF($C626&lt;=Entradas!$E$56,"",Observaciones!H626)</f>
        <v>0.36736023100096671</v>
      </c>
      <c r="E626" s="104">
        <f>IF($C626&lt;=Entradas!$E$56,"",Cálculos!L627)</f>
        <v>0.43130415781160464</v>
      </c>
      <c r="F626" s="78">
        <f>IF($C626&lt;=Entradas!$E$56,"",D626-E626)</f>
        <v>-6.394392681063793E-2</v>
      </c>
      <c r="G626" s="78">
        <f>IF($C626&lt;=Entradas!$E$56,"",D626-AVERAGE(D:D))</f>
        <v>-0.39014140216145898</v>
      </c>
      <c r="H626" s="78">
        <f>IF($C626&lt;=Entradas!$E$56,"",F626^2)</f>
        <v>4.0888257759642199E-3</v>
      </c>
      <c r="I626" s="78">
        <f>IF($C626&lt;=Entradas!$E$56,"",G626^2)</f>
        <v>0.15221031368050927</v>
      </c>
      <c r="J626" s="78">
        <f>IF($C626&lt;=Entradas!$E$56,"",E626-AVERAGE(E:E))</f>
        <v>-0.32757883333867394</v>
      </c>
      <c r="K626" s="78">
        <f>IF($C626&lt;=Entradas!$E$56,"",J626^2)</f>
        <v>0.10730789205152672</v>
      </c>
      <c r="L626" s="78">
        <f>IF($C626&lt;=Entradas!$E$56,"",G626*J626)</f>
        <v>0.12780206535716512</v>
      </c>
      <c r="M626" s="37"/>
    </row>
    <row r="627" spans="2:13" x14ac:dyDescent="0.3">
      <c r="B627" s="36"/>
      <c r="C627" s="74">
        <v>622</v>
      </c>
      <c r="D627" s="104">
        <f>IF($C627&lt;=Entradas!$E$56,"",Observaciones!H627)</f>
        <v>0.36482268852907596</v>
      </c>
      <c r="E627" s="104">
        <f>IF($C627&lt;=Entradas!$E$56,"",Cálculos!L628)</f>
        <v>0.42832492237349556</v>
      </c>
      <c r="F627" s="78">
        <f>IF($C627&lt;=Entradas!$E$56,"",D627-E627)</f>
        <v>-6.3502233844419609E-2</v>
      </c>
      <c r="G627" s="78">
        <f>IF($C627&lt;=Entradas!$E$56,"",D627-AVERAGE(D:D))</f>
        <v>-0.39267894463334974</v>
      </c>
      <c r="H627" s="78">
        <f>IF($C627&lt;=Entradas!$E$56,"",F627^2)</f>
        <v>4.0325337032313512E-3</v>
      </c>
      <c r="I627" s="78">
        <f>IF($C627&lt;=Entradas!$E$56,"",G627^2)</f>
        <v>0.15419675355836135</v>
      </c>
      <c r="J627" s="78">
        <f>IF($C627&lt;=Entradas!$E$56,"",E627-AVERAGE(E:E))</f>
        <v>-0.33055806877678301</v>
      </c>
      <c r="K627" s="78">
        <f>IF($C627&lt;=Entradas!$E$56,"",J627^2)</f>
        <v>0.10926863683343641</v>
      </c>
      <c r="L627" s="78">
        <f>IF($C627&lt;=Entradas!$E$56,"",G627*J627)</f>
        <v>0.12980319358730538</v>
      </c>
      <c r="M627" s="37"/>
    </row>
    <row r="628" spans="2:13" x14ac:dyDescent="0.3">
      <c r="B628" s="36"/>
      <c r="C628" s="74">
        <v>623</v>
      </c>
      <c r="D628" s="104">
        <f>IF($C628&lt;=Entradas!$E$56,"",Observaciones!H628)</f>
        <v>0.36230267414338851</v>
      </c>
      <c r="E628" s="104">
        <f>IF($C628&lt;=Entradas!$E$56,"",Cálculos!L629)</f>
        <v>0.42536626601776945</v>
      </c>
      <c r="F628" s="78">
        <f>IF($C628&lt;=Entradas!$E$56,"",D628-E628)</f>
        <v>-6.3063591874380931E-2</v>
      </c>
      <c r="G628" s="78">
        <f>IF($C628&lt;=Entradas!$E$56,"",D628-AVERAGE(D:D))</f>
        <v>-0.39519895901903718</v>
      </c>
      <c r="H628" s="78">
        <f>IF($C628&lt;=Entradas!$E$56,"",F628^2)</f>
        <v>3.9770166200984846E-3</v>
      </c>
      <c r="I628" s="78">
        <f>IF($C628&lt;=Entradas!$E$56,"",G628^2)</f>
        <v>0.15618221720973063</v>
      </c>
      <c r="J628" s="78">
        <f>IF($C628&lt;=Entradas!$E$56,"",E628-AVERAGE(E:E))</f>
        <v>-0.33351672513250913</v>
      </c>
      <c r="K628" s="78">
        <f>IF($C628&lt;=Entradas!$E$56,"",J628^2)</f>
        <v>0.11123340594311365</v>
      </c>
      <c r="L628" s="78">
        <f>IF($C628&lt;=Entradas!$E$56,"",G628*J628)</f>
        <v>0.13180546258780595</v>
      </c>
      <c r="M628" s="37"/>
    </row>
    <row r="629" spans="2:13" x14ac:dyDescent="0.3">
      <c r="B629" s="36"/>
      <c r="C629" s="74">
        <v>624</v>
      </c>
      <c r="D629" s="104">
        <f>IF($C629&lt;=Entradas!$E$56,"",Observaciones!H629)</f>
        <v>0.35980006676856896</v>
      </c>
      <c r="E629" s="104">
        <f>IF($C629&lt;=Entradas!$E$56,"",Cálculos!L630)</f>
        <v>0.42242804659432071</v>
      </c>
      <c r="F629" s="78">
        <f>IF($C629&lt;=Entradas!$E$56,"",D629-E629)</f>
        <v>-6.2627979825751745E-2</v>
      </c>
      <c r="G629" s="78">
        <f>IF($C629&lt;=Entradas!$E$56,"",D629-AVERAGE(D:D))</f>
        <v>-0.39770156639385673</v>
      </c>
      <c r="H629" s="78">
        <f>IF($C629&lt;=Entradas!$E$56,"",F629^2)</f>
        <v>3.9222638570547679E-3</v>
      </c>
      <c r="I629" s="78">
        <f>IF($C629&lt;=Entradas!$E$56,"",G629^2)</f>
        <v>0.15816653591212723</v>
      </c>
      <c r="J629" s="78">
        <f>IF($C629&lt;=Entradas!$E$56,"",E629-AVERAGE(E:E))</f>
        <v>-0.33645494455595787</v>
      </c>
      <c r="K629" s="78">
        <f>IF($C629&lt;=Entradas!$E$56,"",J629^2)</f>
        <v>0.11320192971615269</v>
      </c>
      <c r="L629" s="78">
        <f>IF($C629&lt;=Entradas!$E$56,"",G629*J629)</f>
        <v>0.13380865847086265</v>
      </c>
      <c r="M629" s="37"/>
    </row>
    <row r="630" spans="2:13" x14ac:dyDescent="0.3">
      <c r="B630" s="36"/>
      <c r="C630" s="74">
        <v>625</v>
      </c>
      <c r="D630" s="104">
        <f>IF($C630&lt;=Entradas!$E$56,"",Observaciones!H630)</f>
        <v>0.35731474616561026</v>
      </c>
      <c r="E630" s="104">
        <f>IF($C630&lt;=Entradas!$E$56,"",Cálculos!L631)</f>
        <v>0.41951012293494644</v>
      </c>
      <c r="F630" s="78">
        <f>IF($C630&lt;=Entradas!$E$56,"",D630-E630)</f>
        <v>-6.2195376769336175E-2</v>
      </c>
      <c r="G630" s="78">
        <f>IF($C630&lt;=Entradas!$E$56,"",D630-AVERAGE(D:D))</f>
        <v>-0.40018688699681543</v>
      </c>
      <c r="H630" s="78">
        <f>IF($C630&lt;=Entradas!$E$56,"",F630^2)</f>
        <v>3.8682648914796819E-3</v>
      </c>
      <c r="I630" s="78">
        <f>IF($C630&lt;=Entradas!$E$56,"",G630^2)</f>
        <v>0.16014954452420191</v>
      </c>
      <c r="J630" s="78">
        <f>IF($C630&lt;=Entradas!$E$56,"",E630-AVERAGE(E:E))</f>
        <v>-0.33937286821533214</v>
      </c>
      <c r="K630" s="78">
        <f>IF($C630&lt;=Entradas!$E$56,"",J630^2)</f>
        <v>0.11517394368070119</v>
      </c>
      <c r="L630" s="78">
        <f>IF($C630&lt;=Entradas!$E$56,"",G630*J630)</f>
        <v>0.13581257166227426</v>
      </c>
      <c r="M630" s="37"/>
    </row>
    <row r="631" spans="2:13" x14ac:dyDescent="0.3">
      <c r="B631" s="36"/>
      <c r="C631" s="74">
        <v>626</v>
      </c>
      <c r="D631" s="104">
        <f>IF($C631&lt;=Entradas!$E$56,"",Observaciones!H631)</f>
        <v>0.35484659292605697</v>
      </c>
      <c r="E631" s="104">
        <f>IF($C631&lt;=Entradas!$E$56,"",Cálculos!L632)</f>
        <v>0.41661235484656362</v>
      </c>
      <c r="F631" s="78">
        <f>IF($C631&lt;=Entradas!$E$56,"",D631-E631)</f>
        <v>-6.1765761920506645E-2</v>
      </c>
      <c r="G631" s="78">
        <f>IF($C631&lt;=Entradas!$E$56,"",D631-AVERAGE(D:D))</f>
        <v>-0.40265504023636872</v>
      </c>
      <c r="H631" s="78">
        <f>IF($C631&lt;=Entradas!$E$56,"",F631^2)</f>
        <v>3.815009345620709E-3</v>
      </c>
      <c r="I631" s="78">
        <f>IF($C631&lt;=Entradas!$E$56,"",G631^2)</f>
        <v>0.16213108142775171</v>
      </c>
      <c r="J631" s="78">
        <f>IF($C631&lt;=Entradas!$E$56,"",E631-AVERAGE(E:E))</f>
        <v>-0.34227063630371496</v>
      </c>
      <c r="K631" s="78">
        <f>IF($C631&lt;=Entradas!$E$56,"",J631^2)</f>
        <v>0.11714918847574993</v>
      </c>
      <c r="L631" s="78">
        <f>IF($C631&lt;=Entradas!$E$56,"",G631*J631)</f>
        <v>0.13781699683259988</v>
      </c>
      <c r="M631" s="37"/>
    </row>
    <row r="632" spans="2:13" x14ac:dyDescent="0.3">
      <c r="B632" s="36"/>
      <c r="C632" s="74">
        <v>627</v>
      </c>
      <c r="D632" s="104">
        <f>IF($C632&lt;=Entradas!$E$56,"",Observaciones!H632)</f>
        <v>0.352395488466268</v>
      </c>
      <c r="E632" s="104">
        <f>IF($C632&lt;=Entradas!$E$56,"",Cálculos!L633)</f>
        <v>0.4137346031044738</v>
      </c>
      <c r="F632" s="78">
        <f>IF($C632&lt;=Entradas!$E$56,"",D632-E632)</f>
        <v>-6.1339114638205794E-2</v>
      </c>
      <c r="G632" s="78">
        <f>IF($C632&lt;=Entradas!$E$56,"",D632-AVERAGE(D:D))</f>
        <v>-0.40510614469615769</v>
      </c>
      <c r="H632" s="78">
        <f>IF($C632&lt;=Entradas!$E$56,"",F632^2)</f>
        <v>3.7624869845989525E-3</v>
      </c>
      <c r="I632" s="78">
        <f>IF($C632&lt;=Entradas!$E$56,"",G632^2)</f>
        <v>0.16411098847058425</v>
      </c>
      <c r="J632" s="78">
        <f>IF($C632&lt;=Entradas!$E$56,"",E632-AVERAGE(E:E))</f>
        <v>-0.34514838804580478</v>
      </c>
      <c r="K632" s="78">
        <f>IF($C632&lt;=Entradas!$E$56,"",J632^2)</f>
        <v>0.11912740977061743</v>
      </c>
      <c r="L632" s="78">
        <f>IF($C632&lt;=Entradas!$E$56,"",G632*J632)</f>
        <v>0.13982173282932936</v>
      </c>
      <c r="M632" s="37"/>
    </row>
    <row r="633" spans="2:13" x14ac:dyDescent="0.3">
      <c r="B633" s="36"/>
      <c r="C633" s="74">
        <v>628</v>
      </c>
      <c r="D633" s="104">
        <f>IF($C633&lt;=Entradas!$E$56,"",Observaciones!H633)</f>
        <v>0.34996131502171929</v>
      </c>
      <c r="E633" s="104">
        <f>IF($C633&lt;=Entradas!$E$56,"",Cálculos!L634)</f>
        <v>0.41087672944567349</v>
      </c>
      <c r="F633" s="78">
        <f>IF($C633&lt;=Entradas!$E$56,"",D633-E633)</f>
        <v>-6.0915414423954206E-2</v>
      </c>
      <c r="G633" s="78">
        <f>IF($C633&lt;=Entradas!$E$56,"",D633-AVERAGE(D:D))</f>
        <v>-0.4075403181407064</v>
      </c>
      <c r="H633" s="78">
        <f>IF($C633&lt;=Entradas!$E$56,"",F633^2)</f>
        <v>3.7106877144420882E-3</v>
      </c>
      <c r="I633" s="78">
        <f>IF($C633&lt;=Entradas!$E$56,"",G633^2)</f>
        <v>0.16608911091022818</v>
      </c>
      <c r="J633" s="78">
        <f>IF($C633&lt;=Entradas!$E$56,"",E633-AVERAGE(E:E))</f>
        <v>-0.34800626170460508</v>
      </c>
      <c r="K633" s="78">
        <f>IF($C633&lt;=Entradas!$E$56,"",J633^2)</f>
        <v>0.12110835818561408</v>
      </c>
      <c r="L633" s="78">
        <f>IF($C633&lt;=Entradas!$E$56,"",G633*J633)</f>
        <v>0.14182658261005268</v>
      </c>
      <c r="M633" s="37"/>
    </row>
    <row r="634" spans="2:13" x14ac:dyDescent="0.3">
      <c r="B634" s="36"/>
      <c r="C634" s="74">
        <v>629</v>
      </c>
      <c r="D634" s="104">
        <f>IF($C634&lt;=Entradas!$E$56,"",Observaciones!H634)</f>
        <v>0.34754395564134588</v>
      </c>
      <c r="E634" s="104">
        <f>IF($C634&lt;=Entradas!$E$56,"",Cálculos!L635)</f>
        <v>0.40803859656221175</v>
      </c>
      <c r="F634" s="78">
        <f>IF($C634&lt;=Entradas!$E$56,"",D634-E634)</f>
        <v>-6.0494640920865872E-2</v>
      </c>
      <c r="G634" s="78">
        <f>IF($C634&lt;=Entradas!$E$56,"",D634-AVERAGE(D:D))</f>
        <v>-0.40995767752107981</v>
      </c>
      <c r="H634" s="78">
        <f>IF($C634&lt;=Entradas!$E$56,"",F634^2)</f>
        <v>3.6596015801444999E-3</v>
      </c>
      <c r="I634" s="78">
        <f>IF($C634&lt;=Entradas!$E$56,"",G634^2)</f>
        <v>0.16806529735847767</v>
      </c>
      <c r="J634" s="78">
        <f>IF($C634&lt;=Entradas!$E$56,"",E634-AVERAGE(E:E))</f>
        <v>-0.35084439458806682</v>
      </c>
      <c r="K634" s="78">
        <f>IF($C634&lt;=Entradas!$E$56,"",J634^2)</f>
        <v>0.12309178921386713</v>
      </c>
      <c r="L634" s="78">
        <f>IF($C634&lt;=Entradas!$E$56,"",G634*J634)</f>
        <v>0.14383135317661316</v>
      </c>
      <c r="M634" s="37"/>
    </row>
    <row r="635" spans="2:13" x14ac:dyDescent="0.3">
      <c r="B635" s="36"/>
      <c r="C635" s="74">
        <v>630</v>
      </c>
      <c r="D635" s="104">
        <f>IF($C635&lt;=Entradas!$E$56,"",Observaciones!H635)</f>
        <v>0.34514329418192269</v>
      </c>
      <c r="E635" s="104">
        <f>IF($C635&lt;=Entradas!$E$56,"",Cálculos!L636)</f>
        <v>0.40522006809459282</v>
      </c>
      <c r="F635" s="78">
        <f>IF($C635&lt;=Entradas!$E$56,"",D635-E635)</f>
        <v>-6.0076773912670134E-2</v>
      </c>
      <c r="G635" s="78">
        <f>IF($C635&lt;=Entradas!$E$56,"",D635-AVERAGE(D:D))</f>
        <v>-0.412358338980503</v>
      </c>
      <c r="H635" s="78">
        <f>IF($C635&lt;=Entradas!$E$56,"",F635^2)</f>
        <v>3.609218763754083E-3</v>
      </c>
      <c r="I635" s="78">
        <f>IF($C635&lt;=Entradas!$E$56,"",G635^2)</f>
        <v>0.17003939972675941</v>
      </c>
      <c r="J635" s="78">
        <f>IF($C635&lt;=Entradas!$E$56,"",E635-AVERAGE(E:E))</f>
        <v>-0.35366292305568575</v>
      </c>
      <c r="K635" s="78">
        <f>IF($C635&lt;=Entradas!$E$56,"",J635^2)</f>
        <v>0.12507746314429191</v>
      </c>
      <c r="L635" s="78">
        <f>IF($C635&lt;=Entradas!$E$56,"",G635*J635)</f>
        <v>0.14583585551023201</v>
      </c>
      <c r="M635" s="37"/>
    </row>
    <row r="636" spans="2:13" x14ac:dyDescent="0.3">
      <c r="B636" s="36"/>
      <c r="C636" s="74">
        <v>631</v>
      </c>
      <c r="D636" s="104">
        <f>IF($C636&lt;=Entradas!$E$56,"",Observaciones!H636)</f>
        <v>0.34275921530248465</v>
      </c>
      <c r="E636" s="104">
        <f>IF($C636&lt;=Entradas!$E$56,"",Cálculos!L637)</f>
        <v>0.40242100862522484</v>
      </c>
      <c r="F636" s="78">
        <f>IF($C636&lt;=Entradas!$E$56,"",D636-E636)</f>
        <v>-5.9661793322740186E-2</v>
      </c>
      <c r="G636" s="78">
        <f>IF($C636&lt;=Entradas!$E$56,"",D636-AVERAGE(D:D))</f>
        <v>-0.41474241785994104</v>
      </c>
      <c r="H636" s="78">
        <f>IF($C636&lt;=Entradas!$E$56,"",F636^2)</f>
        <v>3.5595295824853656E-3</v>
      </c>
      <c r="I636" s="78">
        <f>IF($C636&lt;=Entradas!$E$56,"",G636^2)</f>
        <v>0.17201127317230994</v>
      </c>
      <c r="J636" s="78">
        <f>IF($C636&lt;=Entradas!$E$56,"",E636-AVERAGE(E:E))</f>
        <v>-0.35646198252505373</v>
      </c>
      <c r="K636" s="78">
        <f>IF($C636&lt;=Entradas!$E$56,"",J636^2)</f>
        <v>0.12706514498569171</v>
      </c>
      <c r="L636" s="78">
        <f>IF($C636&lt;=Entradas!$E$56,"",G636*J636)</f>
        <v>0.14783990450758883</v>
      </c>
      <c r="M636" s="37"/>
    </row>
    <row r="637" spans="2:13" x14ac:dyDescent="0.3">
      <c r="B637" s="36"/>
      <c r="C637" s="74">
        <v>632</v>
      </c>
      <c r="D637" s="104">
        <f>IF($C637&lt;=Entradas!$E$56,"",Observaciones!H637)</f>
        <v>0.34039160445878475</v>
      </c>
      <c r="E637" s="104">
        <f>IF($C637&lt;=Entradas!$E$56,"",Cálculos!L638)</f>
        <v>0.39964128367191348</v>
      </c>
      <c r="F637" s="78">
        <f>IF($C637&lt;=Entradas!$E$56,"",D637-E637)</f>
        <v>-5.9249679213128736E-2</v>
      </c>
      <c r="G637" s="78">
        <f>IF($C637&lt;=Entradas!$E$56,"",D637-AVERAGE(D:D))</f>
        <v>-0.41711002870364094</v>
      </c>
      <c r="H637" s="78">
        <f>IF($C637&lt;=Entradas!$E$56,"",F637^2)</f>
        <v>3.5105244868586594E-3</v>
      </c>
      <c r="I637" s="78">
        <f>IF($C637&lt;=Entradas!$E$56,"",G637^2)</f>
        <v>0.17398077604515216</v>
      </c>
      <c r="J637" s="78">
        <f>IF($C637&lt;=Entradas!$E$56,"",E637-AVERAGE(E:E))</f>
        <v>-0.35924170747836509</v>
      </c>
      <c r="K637" s="78">
        <f>IF($C637&lt;=Entradas!$E$56,"",J637^2)</f>
        <v>0.12905460439197122</v>
      </c>
      <c r="L637" s="78">
        <f>IF($C637&lt;=Entradas!$E$56,"",G637*J637)</f>
        <v>0.14984331891784586</v>
      </c>
      <c r="M637" s="37"/>
    </row>
    <row r="638" spans="2:13" x14ac:dyDescent="0.3">
      <c r="B638" s="36"/>
      <c r="C638" s="74">
        <v>633</v>
      </c>
      <c r="D638" s="104">
        <f>IF($C638&lt;=Entradas!$E$56,"",Observaciones!H638)</f>
        <v>0.33804034789779103</v>
      </c>
      <c r="E638" s="104">
        <f>IF($C638&lt;=Entradas!$E$56,"",Cálculos!L639)</f>
        <v>0.39688075968140091</v>
      </c>
      <c r="F638" s="78">
        <f>IF($C638&lt;=Entradas!$E$56,"",D638-E638)</f>
        <v>-5.8840411783609881E-2</v>
      </c>
      <c r="G638" s="78">
        <f>IF($C638&lt;=Entradas!$E$56,"",D638-AVERAGE(D:D))</f>
        <v>-0.41946128526463466</v>
      </c>
      <c r="H638" s="78">
        <f>IF($C638&lt;=Entradas!$E$56,"",F638^2)</f>
        <v>3.4621940588647764E-3</v>
      </c>
      <c r="I638" s="78">
        <f>IF($C638&lt;=Entradas!$E$56,"",G638^2)</f>
        <v>0.17594776983585922</v>
      </c>
      <c r="J638" s="78">
        <f>IF($C638&lt;=Entradas!$E$56,"",E638-AVERAGE(E:E))</f>
        <v>-0.36200223146887767</v>
      </c>
      <c r="K638" s="78">
        <f>IF($C638&lt;=Entradas!$E$56,"",J638^2)</f>
        <v>0.13104561558844688</v>
      </c>
      <c r="L638" s="78">
        <f>IF($C638&lt;=Entradas!$E$56,"",G638*J638)</f>
        <v>0.1518459212806012</v>
      </c>
      <c r="M638" s="37"/>
    </row>
    <row r="639" spans="2:13" x14ac:dyDescent="0.3">
      <c r="B639" s="36"/>
      <c r="C639" s="74">
        <v>634</v>
      </c>
      <c r="D639" s="104">
        <f>IF($C639&lt;=Entradas!$E$56,"",Observaciones!H639)</f>
        <v>0.33570533265222108</v>
      </c>
      <c r="E639" s="104">
        <f>IF($C639&lt;=Entradas!$E$56,"",Cálculos!L640)</f>
        <v>0.39413930402294906</v>
      </c>
      <c r="F639" s="78">
        <f>IF($C639&lt;=Entradas!$E$56,"",D639-E639)</f>
        <v>-5.8433971370727977E-2</v>
      </c>
      <c r="G639" s="78">
        <f>IF($C639&lt;=Entradas!$E$56,"",D639-AVERAGE(D:D))</f>
        <v>-0.42179630051020461</v>
      </c>
      <c r="H639" s="78">
        <f>IF($C639&lt;=Entradas!$E$56,"",F639^2)</f>
        <v>3.4145290101550568E-3</v>
      </c>
      <c r="I639" s="78">
        <f>IF($C639&lt;=Entradas!$E$56,"",G639^2)</f>
        <v>0.17791211912409483</v>
      </c>
      <c r="J639" s="78">
        <f>IF($C639&lt;=Entradas!$E$56,"",E639-AVERAGE(E:E))</f>
        <v>-0.36474368712732952</v>
      </c>
      <c r="K639" s="78">
        <f>IF($C639&lt;=Entradas!$E$56,"",J639^2)</f>
        <v>0.13303795729923926</v>
      </c>
      <c r="L639" s="78">
        <f>IF($C639&lt;=Entradas!$E$56,"",G639*J639)</f>
        <v>0.15384753786475913</v>
      </c>
      <c r="M639" s="37"/>
    </row>
    <row r="640" spans="2:13" x14ac:dyDescent="0.3">
      <c r="B640" s="36"/>
      <c r="C640" s="74">
        <v>635</v>
      </c>
      <c r="D640" s="104">
        <f>IF($C640&lt;=Entradas!$E$56,"",Observaciones!H640)</f>
        <v>0.33338644653511446</v>
      </c>
      <c r="E640" s="104">
        <f>IF($C640&lt;=Entradas!$E$56,"",Cálculos!L641)</f>
        <v>0.39141678498196708</v>
      </c>
      <c r="F640" s="78">
        <f>IF($C640&lt;=Entradas!$E$56,"",D640-E640)</f>
        <v>-5.8030338446852625E-2</v>
      </c>
      <c r="G640" s="78">
        <f>IF($C640&lt;=Entradas!$E$56,"",D640-AVERAGE(D:D))</f>
        <v>-0.42411518662731124</v>
      </c>
      <c r="H640" s="78">
        <f>IF($C640&lt;=Entradas!$E$56,"",F640^2)</f>
        <v>3.3675201802562619E-3</v>
      </c>
      <c r="I640" s="78">
        <f>IF($C640&lt;=Entradas!$E$56,"",G640^2)</f>
        <v>0.17987369152791904</v>
      </c>
      <c r="J640" s="78">
        <f>IF($C640&lt;=Entradas!$E$56,"",E640-AVERAGE(E:E))</f>
        <v>-0.36746620616831149</v>
      </c>
      <c r="K640" s="78">
        <f>IF($C640&lt;=Entradas!$E$56,"",J640^2)</f>
        <v>0.13503141267573202</v>
      </c>
      <c r="L640" s="78">
        <f>IF($C640&lt;=Entradas!$E$56,"",G640*J640)</f>
        <v>0.15584799860830345</v>
      </c>
      <c r="M640" s="37"/>
    </row>
    <row r="641" spans="2:13" x14ac:dyDescent="0.3">
      <c r="B641" s="36"/>
      <c r="C641" s="74">
        <v>636</v>
      </c>
      <c r="D641" s="104">
        <f>IF($C641&lt;=Entradas!$E$56,"",Observaciones!H641)</f>
        <v>0.33108357813444278</v>
      </c>
      <c r="E641" s="104">
        <f>IF($C641&lt;=Entradas!$E$56,"",Cálculos!L642)</f>
        <v>0.38871307175368341</v>
      </c>
      <c r="F641" s="78">
        <f>IF($C641&lt;=Entradas!$E$56,"",D641-E641)</f>
        <v>-5.7629493619240635E-2</v>
      </c>
      <c r="G641" s="78">
        <f>IF($C641&lt;=Entradas!$E$56,"",D641-AVERAGE(D:D))</f>
        <v>-0.42641805502798291</v>
      </c>
      <c r="H641" s="78">
        <f>IF($C641&lt;=Entradas!$E$56,"",F641^2)</f>
        <v>3.3211585348100971E-3</v>
      </c>
      <c r="I641" s="78">
        <f>IF($C641&lt;=Entradas!$E$56,"",G641^2)</f>
        <v>0.18183235765384786</v>
      </c>
      <c r="J641" s="78">
        <f>IF($C641&lt;=Entradas!$E$56,"",E641-AVERAGE(E:E))</f>
        <v>-0.37016991939659516</v>
      </c>
      <c r="K641" s="78">
        <f>IF($C641&lt;=Entradas!$E$56,"",J641^2)</f>
        <v>0.13702576922608176</v>
      </c>
      <c r="L641" s="78">
        <f>IF($C641&lt;=Entradas!$E$56,"",G641*J641)</f>
        <v>0.15784713705896131</v>
      </c>
      <c r="M641" s="37"/>
    </row>
    <row r="642" spans="2:13" x14ac:dyDescent="0.3">
      <c r="B642" s="36"/>
      <c r="C642" s="74">
        <v>637</v>
      </c>
      <c r="D642" s="104">
        <f>IF($C642&lt;=Entradas!$E$56,"",Observaciones!H642)</f>
        <v>0.32879661680775668</v>
      </c>
      <c r="E642" s="104">
        <f>IF($C642&lt;=Entradas!$E$56,"",Cálculos!L643)</f>
        <v>0.38602803443686107</v>
      </c>
      <c r="F642" s="78">
        <f>IF($C642&lt;=Entradas!$E$56,"",D642-E642)</f>
        <v>-5.7231417629104386E-2</v>
      </c>
      <c r="G642" s="78">
        <f>IF($C642&lt;=Entradas!$E$56,"",D642-AVERAGE(D:D))</f>
        <v>-0.42870501635466901</v>
      </c>
      <c r="H642" s="78">
        <f>IF($C642&lt;=Entradas!$E$56,"",F642^2)</f>
        <v>3.2754351638369602E-3</v>
      </c>
      <c r="I642" s="78">
        <f>IF($C642&lt;=Entradas!$E$56,"",G642^2)</f>
        <v>0.18378799104765703</v>
      </c>
      <c r="J642" s="78">
        <f>IF($C642&lt;=Entradas!$E$56,"",E642-AVERAGE(E:E))</f>
        <v>-0.37285495671341751</v>
      </c>
      <c r="K642" s="78">
        <f>IF($C642&lt;=Entradas!$E$56,"",J642^2)</f>
        <v>0.13902081874576444</v>
      </c>
      <c r="L642" s="78">
        <f>IF($C642&lt;=Entradas!$E$56,"",G642*J642)</f>
        <v>0.15984479031574506</v>
      </c>
      <c r="M642" s="37"/>
    </row>
    <row r="643" spans="2:13" x14ac:dyDescent="0.3">
      <c r="B643" s="36"/>
      <c r="C643" s="74">
        <v>638</v>
      </c>
      <c r="D643" s="104">
        <f>IF($C643&lt;=Entradas!$E$56,"",Observaciones!H643)</f>
        <v>0.32652545267687</v>
      </c>
      <c r="E643" s="104">
        <f>IF($C643&lt;=Entradas!$E$56,"",Cálculos!L644)</f>
        <v>0.38336154402755634</v>
      </c>
      <c r="F643" s="78">
        <f>IF($C643&lt;=Entradas!$E$56,"",D643-E643)</f>
        <v>-5.6836091350686346E-2</v>
      </c>
      <c r="G643" s="78">
        <f>IF($C643&lt;=Entradas!$E$56,"",D643-AVERAGE(D:D))</f>
        <v>-0.43097618048555569</v>
      </c>
      <c r="H643" s="78">
        <f>IF($C643&lt;=Entradas!$E$56,"",F643^2)</f>
        <v>3.2303412800235632E-3</v>
      </c>
      <c r="I643" s="78">
        <f>IF($C643&lt;=Entradas!$E$56,"",G643^2)</f>
        <v>0.18574046814591827</v>
      </c>
      <c r="J643" s="78">
        <f>IF($C643&lt;=Entradas!$E$56,"",E643-AVERAGE(E:E))</f>
        <v>-0.37552144712272223</v>
      </c>
      <c r="K643" s="78">
        <f>IF($C643&lt;=Entradas!$E$56,"",J643^2)</f>
        <v>0.14101635724914346</v>
      </c>
      <c r="L643" s="78">
        <f>IF($C643&lt;=Entradas!$E$56,"",G643*J643)</f>
        <v>0.16184079897135939</v>
      </c>
      <c r="M643" s="37"/>
    </row>
    <row r="644" spans="2:13" x14ac:dyDescent="0.3">
      <c r="B644" s="36"/>
      <c r="C644" s="74">
        <v>639</v>
      </c>
      <c r="D644" s="104">
        <f>IF($C644&lt;=Entradas!$E$56,"",Observaciones!H644)</f>
        <v>0.32426997662258056</v>
      </c>
      <c r="E644" s="104">
        <f>IF($C644&lt;=Entradas!$E$56,"",Cálculos!L645)</f>
        <v>0.38071347241292108</v>
      </c>
      <c r="F644" s="78">
        <f>IF($C644&lt;=Entradas!$E$56,"",D644-E644)</f>
        <v>-5.6443495790340525E-2</v>
      </c>
      <c r="G644" s="78">
        <f>IF($C644&lt;=Entradas!$E$56,"",D644-AVERAGE(D:D))</f>
        <v>-0.43323165653984513</v>
      </c>
      <c r="H644" s="78">
        <f>IF($C644&lt;=Entradas!$E$56,"",F644^2)</f>
        <v>3.1858682170341885E-3</v>
      </c>
      <c r="I644" s="78">
        <f>IF($C644&lt;=Entradas!$E$56,"",G644^2)</f>
        <v>0.18768966822825833</v>
      </c>
      <c r="J644" s="78">
        <f>IF($C644&lt;=Entradas!$E$56,"",E644-AVERAGE(E:E))</f>
        <v>-0.37816951873735749</v>
      </c>
      <c r="K644" s="78">
        <f>IF($C644&lt;=Entradas!$E$56,"",J644^2)</f>
        <v>0.14301218490204456</v>
      </c>
      <c r="L644" s="78">
        <f>IF($C644&lt;=Entradas!$E$56,"",G644*J644)</f>
        <v>0.16383500705546139</v>
      </c>
      <c r="M644" s="37"/>
    </row>
    <row r="645" spans="2:13" x14ac:dyDescent="0.3">
      <c r="B645" s="36"/>
      <c r="C645" s="74">
        <v>640</v>
      </c>
      <c r="D645" s="104">
        <f>IF($C645&lt;=Entradas!$E$56,"",Observaciones!H645)</f>
        <v>0.32203008027942787</v>
      </c>
      <c r="E645" s="104">
        <f>IF($C645&lt;=Entradas!$E$56,"",Cálculos!L646)</f>
        <v>0.37808369236504696</v>
      </c>
      <c r="F645" s="78">
        <f>IF($C645&lt;=Entradas!$E$56,"",D645-E645)</f>
        <v>-5.6053612085619098E-2</v>
      </c>
      <c r="G645" s="78">
        <f>IF($C645&lt;=Entradas!$E$56,"",D645-AVERAGE(D:D))</f>
        <v>-0.43547155288299783</v>
      </c>
      <c r="H645" s="78">
        <f>IF($C645&lt;=Entradas!$E$56,"",F645^2)</f>
        <v>3.1420074278450632E-3</v>
      </c>
      <c r="I645" s="78">
        <f>IF($C645&lt;=Entradas!$E$56,"",G645^2)</f>
        <v>0.18963547337032957</v>
      </c>
      <c r="J645" s="78">
        <f>IF($C645&lt;=Entradas!$E$56,"",E645-AVERAGE(E:E))</f>
        <v>-0.38079929878523161</v>
      </c>
      <c r="K645" s="78">
        <f>IF($C645&lt;=Entradas!$E$56,"",J645^2)</f>
        <v>0.1450081059553241</v>
      </c>
      <c r="L645" s="78">
        <f>IF($C645&lt;=Entradas!$E$56,"",G645*J645)</f>
        <v>0.16582726197876146</v>
      </c>
      <c r="M645" s="37"/>
    </row>
    <row r="646" spans="2:13" x14ac:dyDescent="0.3">
      <c r="B646" s="36"/>
      <c r="C646" s="74">
        <v>641</v>
      </c>
      <c r="D646" s="104">
        <f>IF($C646&lt;=Entradas!$E$56,"",Observaciones!H646)</f>
        <v>0.319805656030486</v>
      </c>
      <c r="E646" s="104">
        <f>IF($C646&lt;=Entradas!$E$56,"",Cálculos!L647)</f>
        <v>0.37547207753485307</v>
      </c>
      <c r="F646" s="78">
        <f>IF($C646&lt;=Entradas!$E$56,"",D646-E646)</f>
        <v>-5.566642150436707E-2</v>
      </c>
      <c r="G646" s="78">
        <f>IF($C646&lt;=Entradas!$E$56,"",D646-AVERAGE(D:D))</f>
        <v>-0.4376959771319397</v>
      </c>
      <c r="H646" s="78">
        <f>IF($C646&lt;=Entradas!$E$56,"",F646^2)</f>
        <v>3.0987504831018605E-3</v>
      </c>
      <c r="I646" s="78">
        <f>IF($C646&lt;=Entradas!$E$56,"",G646^2)</f>
        <v>0.19157776839748347</v>
      </c>
      <c r="J646" s="78">
        <f>IF($C646&lt;=Entradas!$E$56,"",E646-AVERAGE(E:E))</f>
        <v>-0.38341091361542551</v>
      </c>
      <c r="K646" s="78">
        <f>IF($C646&lt;=Entradas!$E$56,"",J646^2)</f>
        <v>0.14700392867941528</v>
      </c>
      <c r="L646" s="78">
        <f>IF($C646&lt;=Entradas!$E$56,"",G646*J646)</f>
        <v>0.1678174144779534</v>
      </c>
      <c r="M646" s="37"/>
    </row>
    <row r="647" spans="2:13" x14ac:dyDescent="0.3">
      <c r="B647" s="36"/>
      <c r="C647" s="74">
        <v>642</v>
      </c>
      <c r="D647" s="104">
        <f>IF($C647&lt;=Entradas!$E$56,"",Observaciones!H647)</f>
        <v>0.31759659700219373</v>
      </c>
      <c r="E647" s="104">
        <f>IF($C647&lt;=Entradas!$E$56,"",Cálculos!L648)</f>
        <v>0.37287850244601545</v>
      </c>
      <c r="F647" s="78">
        <f>IF($C647&lt;=Entradas!$E$56,"",D647-E647)</f>
        <v>-5.5281905443821722E-2</v>
      </c>
      <c r="G647" s="78">
        <f>IF($C647&lt;=Entradas!$E$56,"",D647-AVERAGE(D:D))</f>
        <v>-0.43990503616023197</v>
      </c>
      <c r="H647" s="78">
        <f>IF($C647&lt;=Entradas!$E$56,"",F647^2)</f>
        <v>3.0560890694996457E-3</v>
      </c>
      <c r="I647" s="78">
        <f>IF($C647&lt;=Entradas!$E$56,"",G647^2)</f>
        <v>0.193516440839135</v>
      </c>
      <c r="J647" s="78">
        <f>IF($C647&lt;=Entradas!$E$56,"",E647-AVERAGE(E:E))</f>
        <v>-0.38600448870426313</v>
      </c>
      <c r="K647" s="78">
        <f>IF($C647&lt;=Entradas!$E$56,"",J647^2)</f>
        <v>0.1489994652998396</v>
      </c>
      <c r="L647" s="78">
        <f>IF($C647&lt;=Entradas!$E$56,"",G647*J647)</f>
        <v>0.16980531856146072</v>
      </c>
      <c r="M647" s="37"/>
    </row>
    <row r="648" spans="2:13" x14ac:dyDescent="0.3">
      <c r="B648" s="36"/>
      <c r="C648" s="74">
        <v>643</v>
      </c>
      <c r="D648" s="104">
        <f>IF($C648&lt;=Entradas!$E$56,"",Observaciones!H648)</f>
        <v>0.3178079132628841</v>
      </c>
      <c r="E648" s="104">
        <f>IF($C648&lt;=Entradas!$E$56,"",Cálculos!L649)</f>
        <v>0.37223026385986813</v>
      </c>
      <c r="F648" s="78">
        <f>IF($C648&lt;=Entradas!$E$56,"",D648-E648)</f>
        <v>-5.4422350596984026E-2</v>
      </c>
      <c r="G648" s="78">
        <f>IF($C648&lt;=Entradas!$E$56,"",D648-AVERAGE(D:D))</f>
        <v>-0.43969371989954159</v>
      </c>
      <c r="H648" s="78">
        <f>IF($C648&lt;=Entradas!$E$56,"",F648^2)</f>
        <v>2.9617922445010474E-3</v>
      </c>
      <c r="I648" s="78">
        <f>IF($C648&lt;=Entradas!$E$56,"",G648^2)</f>
        <v>0.19333056731909654</v>
      </c>
      <c r="J648" s="78">
        <f>IF($C648&lt;=Entradas!$E$56,"",E648-AVERAGE(E:E))</f>
        <v>-0.38665272729041045</v>
      </c>
      <c r="K648" s="78">
        <f>IF($C648&lt;=Entradas!$E$56,"",J648^2)</f>
        <v>0.1495003315211125</v>
      </c>
      <c r="L648" s="78">
        <f>IF($C648&lt;=Entradas!$E$56,"",G648*J648)</f>
        <v>0.17000877597162356</v>
      </c>
      <c r="M648" s="37"/>
    </row>
    <row r="649" spans="2:13" x14ac:dyDescent="0.3">
      <c r="B649" s="36"/>
      <c r="C649" s="74">
        <v>644</v>
      </c>
      <c r="D649" s="104">
        <f>IF($C649&lt;=Entradas!$E$56,"",Observaciones!H649)</f>
        <v>0.31400744361238098</v>
      </c>
      <c r="E649" s="104">
        <f>IF($C649&lt;=Entradas!$E$56,"",Cálculos!L650)</f>
        <v>0.36837926871950688</v>
      </c>
      <c r="F649" s="78">
        <f>IF($C649&lt;=Entradas!$E$56,"",D649-E649)</f>
        <v>-5.4371825107125904E-2</v>
      </c>
      <c r="G649" s="78">
        <f>IF($C649&lt;=Entradas!$E$56,"",D649-AVERAGE(D:D))</f>
        <v>-0.44349418955004472</v>
      </c>
      <c r="H649" s="78">
        <f>IF($C649&lt;=Entradas!$E$56,"",F649^2)</f>
        <v>2.9562953654798866E-3</v>
      </c>
      <c r="I649" s="78">
        <f>IF($C649&lt;=Entradas!$E$56,"",G649^2)</f>
        <v>0.19668709616465099</v>
      </c>
      <c r="J649" s="78">
        <f>IF($C649&lt;=Entradas!$E$56,"",E649-AVERAGE(E:E))</f>
        <v>-0.39050372243077169</v>
      </c>
      <c r="K649" s="78">
        <f>IF($C649&lt;=Entradas!$E$56,"",J649^2)</f>
        <v>0.15249315723228918</v>
      </c>
      <c r="L649" s="78">
        <f>IF($C649&lt;=Entradas!$E$56,"",G649*J649)</f>
        <v>0.17318613189571072</v>
      </c>
      <c r="M649" s="37"/>
    </row>
    <row r="650" spans="2:13" x14ac:dyDescent="0.3">
      <c r="B650" s="36"/>
      <c r="C650" s="74">
        <v>645</v>
      </c>
      <c r="D650" s="104">
        <f>IF($C650&lt;=Entradas!$E$56,"",Observaciones!H650)</f>
        <v>0.31120375560939645</v>
      </c>
      <c r="E650" s="104">
        <f>IF($C650&lt;=Entradas!$E$56,"",Cálculos!L651)</f>
        <v>0.36532290026637687</v>
      </c>
      <c r="F650" s="78">
        <f>IF($C650&lt;=Entradas!$E$56,"",D650-E650)</f>
        <v>-5.4119144656980422E-2</v>
      </c>
      <c r="G650" s="78">
        <f>IF($C650&lt;=Entradas!$E$56,"",D650-AVERAGE(D:D))</f>
        <v>-0.44629787755302924</v>
      </c>
      <c r="H650" s="78">
        <f>IF($C650&lt;=Entradas!$E$56,"",F650^2)</f>
        <v>2.9288818184031724E-3</v>
      </c>
      <c r="I650" s="78">
        <f>IF($C650&lt;=Entradas!$E$56,"",G650^2)</f>
        <v>0.19918179550833867</v>
      </c>
      <c r="J650" s="78">
        <f>IF($C650&lt;=Entradas!$E$56,"",E650-AVERAGE(E:E))</f>
        <v>-0.3935600908839017</v>
      </c>
      <c r="K650" s="78">
        <f>IF($C650&lt;=Entradas!$E$56,"",J650^2)</f>
        <v>0.15488954513654496</v>
      </c>
      <c r="L650" s="78">
        <f>IF($C650&lt;=Entradas!$E$56,"",G650*J650)</f>
        <v>0.17564503325106262</v>
      </c>
      <c r="M650" s="37"/>
    </row>
    <row r="651" spans="2:13" x14ac:dyDescent="0.3">
      <c r="B651" s="36"/>
      <c r="C651" s="74">
        <v>646</v>
      </c>
      <c r="D651" s="104">
        <f>IF($C651&lt;=Entradas!$E$56,"",Observaciones!H651)</f>
        <v>0.30893808164197861</v>
      </c>
      <c r="E651" s="104">
        <f>IF($C651&lt;=Entradas!$E$56,"",Cálculos!L652)</f>
        <v>0.36270411919362311</v>
      </c>
      <c r="F651" s="78">
        <f>IF($C651&lt;=Entradas!$E$56,"",D651-E651)</f>
        <v>-5.3766037551644497E-2</v>
      </c>
      <c r="G651" s="78">
        <f>IF($C651&lt;=Entradas!$E$56,"",D651-AVERAGE(D:D))</f>
        <v>-0.44856355152044708</v>
      </c>
      <c r="H651" s="78">
        <f>IF($C651&lt;=Entradas!$E$56,"",F651^2)</f>
        <v>2.890786794004846E-3</v>
      </c>
      <c r="I651" s="78">
        <f>IF($C651&lt;=Entradas!$E$56,"",G651^2)</f>
        <v>0.20120925975263679</v>
      </c>
      <c r="J651" s="78">
        <f>IF($C651&lt;=Entradas!$E$56,"",E651-AVERAGE(E:E))</f>
        <v>-0.39617887195665547</v>
      </c>
      <c r="K651" s="78">
        <f>IF($C651&lt;=Entradas!$E$56,"",J651^2)</f>
        <v>0.15695769858484801</v>
      </c>
      <c r="L651" s="78">
        <f>IF($C651&lt;=Entradas!$E$56,"",G651*J651)</f>
        <v>0.17771140184224182</v>
      </c>
      <c r="M651" s="37"/>
    </row>
    <row r="652" spans="2:13" x14ac:dyDescent="0.3">
      <c r="B652" s="36"/>
      <c r="C652" s="74">
        <v>647</v>
      </c>
      <c r="D652" s="104">
        <f>IF($C652&lt;=Entradas!$E$56,"",Observaciones!H652)</f>
        <v>0.30678287728296866</v>
      </c>
      <c r="E652" s="104">
        <f>IF($C652&lt;=Entradas!$E$56,"",Cálculos!L653)</f>
        <v>0.36018098872204868</v>
      </c>
      <c r="F652" s="78">
        <f>IF($C652&lt;=Entradas!$E$56,"",D652-E652)</f>
        <v>-5.339811143908002E-2</v>
      </c>
      <c r="G652" s="78">
        <f>IF($C652&lt;=Entradas!$E$56,"",D652-AVERAGE(D:D))</f>
        <v>-0.45071875587945703</v>
      </c>
      <c r="H652" s="78">
        <f>IF($C652&lt;=Entradas!$E$56,"",F652^2)</f>
        <v>2.8513583052604085E-3</v>
      </c>
      <c r="I652" s="78">
        <f>IF($C652&lt;=Entradas!$E$56,"",G652^2)</f>
        <v>0.20314739690152558</v>
      </c>
      <c r="J652" s="78">
        <f>IF($C652&lt;=Entradas!$E$56,"",E652-AVERAGE(E:E))</f>
        <v>-0.3987020024282299</v>
      </c>
      <c r="K652" s="78">
        <f>IF($C652&lt;=Entradas!$E$56,"",J652^2)</f>
        <v>0.15896328674028024</v>
      </c>
      <c r="L652" s="78">
        <f>IF($C652&lt;=Entradas!$E$56,"",G652*J652)</f>
        <v>0.17970247050110003</v>
      </c>
      <c r="M652" s="37"/>
    </row>
    <row r="653" spans="2:13" x14ac:dyDescent="0.3">
      <c r="B653" s="36"/>
      <c r="C653" s="74">
        <v>648</v>
      </c>
      <c r="D653" s="104">
        <f>IF($C653&lt;=Entradas!$E$56,"",Observaciones!H653)</f>
        <v>0.30465989495744522</v>
      </c>
      <c r="E653" s="104">
        <f>IF($C653&lt;=Entradas!$E$56,"",Cálculos!L654)</f>
        <v>0.3576897312473647</v>
      </c>
      <c r="F653" s="78">
        <f>IF($C653&lt;=Entradas!$E$56,"",D653-E653)</f>
        <v>-5.3029836289919474E-2</v>
      </c>
      <c r="G653" s="78">
        <f>IF($C653&lt;=Entradas!$E$56,"",D653-AVERAGE(D:D))</f>
        <v>-0.45284173820498047</v>
      </c>
      <c r="H653" s="78">
        <f>IF($C653&lt;=Entradas!$E$56,"",F653^2)</f>
        <v>2.8121635369356603E-3</v>
      </c>
      <c r="I653" s="78">
        <f>IF($C653&lt;=Entradas!$E$56,"",G653^2)</f>
        <v>0.20506563986050808</v>
      </c>
      <c r="J653" s="78">
        <f>IF($C653&lt;=Entradas!$E$56,"",E653-AVERAGE(E:E))</f>
        <v>-0.40119325990291388</v>
      </c>
      <c r="K653" s="78">
        <f>IF($C653&lt;=Entradas!$E$56,"",J653^2)</f>
        <v>0.16095603179152701</v>
      </c>
      <c r="L653" s="78">
        <f>IF($C653&lt;=Entradas!$E$56,"",G653*J653)</f>
        <v>0.18167705317055802</v>
      </c>
      <c r="M653" s="37"/>
    </row>
    <row r="654" spans="2:13" x14ac:dyDescent="0.3">
      <c r="B654" s="36"/>
      <c r="C654" s="74">
        <v>649</v>
      </c>
      <c r="D654" s="104">
        <f>IF($C654&lt;=Entradas!$E$56,"",Observaciones!H654)</f>
        <v>0.30255474632787333</v>
      </c>
      <c r="E654" s="104">
        <f>IF($C654&lt;=Entradas!$E$56,"",Cálculos!L655)</f>
        <v>0.35521837217621177</v>
      </c>
      <c r="F654" s="78">
        <f>IF($C654&lt;=Entradas!$E$56,"",D654-E654)</f>
        <v>-5.2663625848338447E-2</v>
      </c>
      <c r="G654" s="78">
        <f>IF($C654&lt;=Entradas!$E$56,"",D654-AVERAGE(D:D))</f>
        <v>-0.45494688683455237</v>
      </c>
      <c r="H654" s="78">
        <f>IF($C654&lt;=Entradas!$E$56,"",F654^2)</f>
        <v>2.7734574874937815E-3</v>
      </c>
      <c r="I654" s="78">
        <f>IF($C654&lt;=Entradas!$E$56,"",G654^2)</f>
        <v>0.20697666984045099</v>
      </c>
      <c r="J654" s="78">
        <f>IF($C654&lt;=Entradas!$E$56,"",E654-AVERAGE(E:E))</f>
        <v>-0.4036646189740668</v>
      </c>
      <c r="K654" s="78">
        <f>IF($C654&lt;=Entradas!$E$56,"",J654^2)</f>
        <v>0.16294512461147853</v>
      </c>
      <c r="L654" s="78">
        <f>IF($C654&lt;=Entradas!$E$56,"",G654*J654)</f>
        <v>0.18364596172750747</v>
      </c>
      <c r="M654" s="37"/>
    </row>
    <row r="655" spans="2:13" x14ac:dyDescent="0.3">
      <c r="B655" s="36"/>
      <c r="C655" s="74">
        <v>650</v>
      </c>
      <c r="D655" s="104">
        <f>IF($C655&lt;=Entradas!$E$56,"",Observaciones!H655)</f>
        <v>0.30046471841452027</v>
      </c>
      <c r="E655" s="104">
        <f>IF($C655&lt;=Entradas!$E$56,"",Cálculos!L656)</f>
        <v>0.35276458500089714</v>
      </c>
      <c r="F655" s="78">
        <f>IF($C655&lt;=Entradas!$E$56,"",D655-E655)</f>
        <v>-5.2299866586376864E-2</v>
      </c>
      <c r="G655" s="78">
        <f>IF($C655&lt;=Entradas!$E$56,"",D655-AVERAGE(D:D))</f>
        <v>-0.45703691474790542</v>
      </c>
      <c r="H655" s="78">
        <f>IF($C655&lt;=Entradas!$E$56,"",F655^2)</f>
        <v>2.7352760449528193E-3</v>
      </c>
      <c r="I655" s="78">
        <f>IF($C655&lt;=Entradas!$E$56,"",G655^2)</f>
        <v>0.20888274144228416</v>
      </c>
      <c r="J655" s="78">
        <f>IF($C655&lt;=Entradas!$E$56,"",E655-AVERAGE(E:E))</f>
        <v>-0.40611840614938144</v>
      </c>
      <c r="K655" s="78">
        <f>IF($C655&lt;=Entradas!$E$56,"",J655^2)</f>
        <v>0.16493215981331394</v>
      </c>
      <c r="L655" s="78">
        <f>IF($C655&lt;=Entradas!$E$56,"",G655*J655)</f>
        <v>0.18561110336885006</v>
      </c>
      <c r="M655" s="37"/>
    </row>
    <row r="656" spans="2:13" x14ac:dyDescent="0.3">
      <c r="B656" s="36"/>
      <c r="C656" s="74">
        <v>651</v>
      </c>
      <c r="D656" s="104">
        <f>IF($C656&lt;=Entradas!$E$56,"",Observaciones!H656)</f>
        <v>0.35681795851518772</v>
      </c>
      <c r="E656" s="104">
        <f>IF($C656&lt;=Entradas!$E$56,"",Cálculos!L657)</f>
        <v>0.38648082627814828</v>
      </c>
      <c r="F656" s="78">
        <f>IF($C656&lt;=Entradas!$E$56,"",D656-E656)</f>
        <v>-2.9662867762960565E-2</v>
      </c>
      <c r="G656" s="78">
        <f>IF($C656&lt;=Entradas!$E$56,"",D656-AVERAGE(D:D))</f>
        <v>-0.40068367464723798</v>
      </c>
      <c r="H656" s="78">
        <f>IF($C656&lt;=Entradas!$E$56,"",F656^2)</f>
        <v>8.7988572392288513E-4</v>
      </c>
      <c r="I656" s="78">
        <f>IF($C656&lt;=Entradas!$E$56,"",G656^2)</f>
        <v>0.16054740712881366</v>
      </c>
      <c r="J656" s="78">
        <f>IF($C656&lt;=Entradas!$E$56,"",E656-AVERAGE(E:E))</f>
        <v>-0.37240216487213029</v>
      </c>
      <c r="K656" s="78">
        <f>IF($C656&lt;=Entradas!$E$56,"",J656^2)</f>
        <v>0.13868337240144932</v>
      </c>
      <c r="L656" s="78">
        <f>IF($C656&lt;=Entradas!$E$56,"",G656*J656)</f>
        <v>0.14921546786755172</v>
      </c>
      <c r="M656" s="37"/>
    </row>
    <row r="657" spans="2:13" x14ac:dyDescent="0.3">
      <c r="B657" s="36"/>
      <c r="C657" s="74">
        <v>652</v>
      </c>
      <c r="D657" s="104">
        <f>IF($C657&lt;=Entradas!$E$56,"",Observaciones!H657)</f>
        <v>0.50094835429651363</v>
      </c>
      <c r="E657" s="104">
        <f>IF($C657&lt;=Entradas!$E$56,"",Cálculos!L658)</f>
        <v>0.47133726385079255</v>
      </c>
      <c r="F657" s="78">
        <f>IF($C657&lt;=Entradas!$E$56,"",D657-E657)</f>
        <v>2.9611090445721078E-2</v>
      </c>
      <c r="G657" s="78">
        <f>IF($C657&lt;=Entradas!$E$56,"",D657-AVERAGE(D:D))</f>
        <v>-0.25655327886591206</v>
      </c>
      <c r="H657" s="78">
        <f>IF($C657&lt;=Entradas!$E$56,"",F657^2)</f>
        <v>8.7681667738467406E-4</v>
      </c>
      <c r="I657" s="78">
        <f>IF($C657&lt;=Entradas!$E$56,"",G657^2)</f>
        <v>6.5819584896850442E-2</v>
      </c>
      <c r="J657" s="78">
        <f>IF($C657&lt;=Entradas!$E$56,"",E657-AVERAGE(E:E))</f>
        <v>-0.28754572729948602</v>
      </c>
      <c r="K657" s="78">
        <f>IF($C657&lt;=Entradas!$E$56,"",J657^2)</f>
        <v>8.2682545288190384E-2</v>
      </c>
      <c r="L657" s="78">
        <f>IF($C657&lt;=Entradas!$E$56,"",G657*J657)</f>
        <v>7.3770799162566542E-2</v>
      </c>
      <c r="M657" s="37"/>
    </row>
    <row r="658" spans="2:13" x14ac:dyDescent="0.3">
      <c r="B658" s="36"/>
      <c r="C658" s="74">
        <v>653</v>
      </c>
      <c r="D658" s="104">
        <f>IF($C658&lt;=Entradas!$E$56,"",Observaciones!H658)</f>
        <v>0.40662124796077542</v>
      </c>
      <c r="E658" s="104">
        <f>IF($C658&lt;=Entradas!$E$56,"",Cálculos!L659)</f>
        <v>0.42080164963405831</v>
      </c>
      <c r="F658" s="78">
        <f>IF($C658&lt;=Entradas!$E$56,"",D658-E658)</f>
        <v>-1.4180401673282883E-2</v>
      </c>
      <c r="G658" s="78">
        <f>IF($C658&lt;=Entradas!$E$56,"",D658-AVERAGE(D:D))</f>
        <v>-0.35088038520165027</v>
      </c>
      <c r="H658" s="78">
        <f>IF($C658&lt;=Entradas!$E$56,"",F658^2)</f>
        <v>2.0108379161564398E-4</v>
      </c>
      <c r="I658" s="78">
        <f>IF($C658&lt;=Entradas!$E$56,"",G658^2)</f>
        <v>0.12311704471925847</v>
      </c>
      <c r="J658" s="78">
        <f>IF($C658&lt;=Entradas!$E$56,"",E658-AVERAGE(E:E))</f>
        <v>-0.33808134151622027</v>
      </c>
      <c r="K658" s="78">
        <f>IF($C658&lt;=Entradas!$E$56,"",J658^2)</f>
        <v>0.11429899348140717</v>
      </c>
      <c r="L658" s="78">
        <f>IF($C658&lt;=Entradas!$E$56,"",G658*J658)</f>
        <v>0.11862611134070204</v>
      </c>
      <c r="M658" s="37"/>
    </row>
    <row r="659" spans="2:13" x14ac:dyDescent="0.3">
      <c r="B659" s="36"/>
      <c r="C659" s="74">
        <v>654</v>
      </c>
      <c r="D659" s="104">
        <f>IF($C659&lt;=Entradas!$E$56,"",Observaciones!H659)</f>
        <v>0.3879994687268658</v>
      </c>
      <c r="E659" s="104">
        <f>IF($C659&lt;=Entradas!$E$56,"",Cálculos!L660)</f>
        <v>0.40062774522131112</v>
      </c>
      <c r="F659" s="78">
        <f>IF($C659&lt;=Entradas!$E$56,"",D659-E659)</f>
        <v>-1.2628276494445312E-2</v>
      </c>
      <c r="G659" s="78">
        <f>IF($C659&lt;=Entradas!$E$56,"",D659-AVERAGE(D:D))</f>
        <v>-0.36950216443555989</v>
      </c>
      <c r="H659" s="78">
        <f>IF($C659&lt;=Entradas!$E$56,"",F659^2)</f>
        <v>1.5947336722015997E-4</v>
      </c>
      <c r="I659" s="78">
        <f>IF($C659&lt;=Entradas!$E$56,"",G659^2)</f>
        <v>0.13653184952256353</v>
      </c>
      <c r="J659" s="78">
        <f>IF($C659&lt;=Entradas!$E$56,"",E659-AVERAGE(E:E))</f>
        <v>-0.35825524592896746</v>
      </c>
      <c r="K659" s="78">
        <f>IF($C659&lt;=Entradas!$E$56,"",J659^2)</f>
        <v>0.12834682123562496</v>
      </c>
      <c r="L659" s="78">
        <f>IF($C659&lt;=Entradas!$E$56,"",G659*J659)</f>
        <v>0.13237608879114729</v>
      </c>
      <c r="M659" s="37"/>
    </row>
    <row r="660" spans="2:13" x14ac:dyDescent="0.3">
      <c r="B660" s="36"/>
      <c r="C660" s="74">
        <v>655</v>
      </c>
      <c r="D660" s="104">
        <f>IF($C660&lt;=Entradas!$E$56,"",Observaciones!H660)</f>
        <v>0.37037512195398048</v>
      </c>
      <c r="E660" s="104">
        <f>IF($C660&lt;=Entradas!$E$56,"",Cálculos!L661)</f>
        <v>0.38121629255907274</v>
      </c>
      <c r="F660" s="78">
        <f>IF($C660&lt;=Entradas!$E$56,"",D660-E660)</f>
        <v>-1.0841170605092265E-2</v>
      </c>
      <c r="G660" s="78">
        <f>IF($C660&lt;=Entradas!$E$56,"",D660-AVERAGE(D:D))</f>
        <v>-0.38712651120844521</v>
      </c>
      <c r="H660" s="78">
        <f>IF($C660&lt;=Entradas!$E$56,"",F660^2)</f>
        <v>1.1753098008871659E-4</v>
      </c>
      <c r="I660" s="78">
        <f>IF($C660&lt;=Entradas!$E$56,"",G660^2)</f>
        <v>0.14986693568042245</v>
      </c>
      <c r="J660" s="78">
        <f>IF($C660&lt;=Entradas!$E$56,"",E660-AVERAGE(E:E))</f>
        <v>-0.37766669859120583</v>
      </c>
      <c r="K660" s="78">
        <f>IF($C660&lt;=Entradas!$E$56,"",J660^2)</f>
        <v>0.14263213522478072</v>
      </c>
      <c r="L660" s="78">
        <f>IF($C660&lt;=Entradas!$E$56,"",G660*J660)</f>
        <v>0.14620479142522494</v>
      </c>
      <c r="M660" s="37"/>
    </row>
    <row r="661" spans="2:13" x14ac:dyDescent="0.3">
      <c r="B661" s="36"/>
      <c r="C661" s="74">
        <v>656</v>
      </c>
      <c r="D661" s="104">
        <f>IF($C661&lt;=Entradas!$E$56,"",Observaciones!H661)</f>
        <v>0.35322702861324629</v>
      </c>
      <c r="E661" s="104">
        <f>IF($C661&lt;=Entradas!$E$56,"",Cálculos!L662)</f>
        <v>0.36202574965362094</v>
      </c>
      <c r="F661" s="78">
        <f>IF($C661&lt;=Entradas!$E$56,"",D661-E661)</f>
        <v>-8.7987210403746574E-3</v>
      </c>
      <c r="G661" s="78">
        <f>IF($C661&lt;=Entradas!$E$56,"",D661-AVERAGE(D:D))</f>
        <v>-0.40427460454917941</v>
      </c>
      <c r="H661" s="78">
        <f>IF($C661&lt;=Entradas!$E$56,"",F661^2)</f>
        <v>7.7417491946331688E-5</v>
      </c>
      <c r="I661" s="78">
        <f>IF($C661&lt;=Entradas!$E$56,"",G661^2)</f>
        <v>0.16343795588339538</v>
      </c>
      <c r="J661" s="78">
        <f>IF($C661&lt;=Entradas!$E$56,"",E661-AVERAGE(E:E))</f>
        <v>-0.39685724149665763</v>
      </c>
      <c r="K661" s="78">
        <f>IF($C661&lt;=Entradas!$E$56,"",J661^2)</f>
        <v>0.15749567012833643</v>
      </c>
      <c r="L661" s="78">
        <f>IF($C661&lt;=Entradas!$E$56,"",G661*J661)</f>
        <v>0.16043930436853945</v>
      </c>
      <c r="M661" s="37"/>
    </row>
    <row r="662" spans="2:13" x14ac:dyDescent="0.3">
      <c r="B662" s="36"/>
      <c r="C662" s="74">
        <v>657</v>
      </c>
      <c r="D662" s="104">
        <f>IF($C662&lt;=Entradas!$E$56,"",Observaciones!H662)</f>
        <v>0.33652207482497731</v>
      </c>
      <c r="E662" s="104">
        <f>IF($C662&lt;=Entradas!$E$56,"",Cálculos!L663)</f>
        <v>0.3430542291757594</v>
      </c>
      <c r="F662" s="78">
        <f>IF($C662&lt;=Entradas!$E$56,"",D662-E662)</f>
        <v>-6.5321543507820823E-3</v>
      </c>
      <c r="G662" s="78">
        <f>IF($C662&lt;=Entradas!$E$56,"",D662-AVERAGE(D:D))</f>
        <v>-0.42097955833744838</v>
      </c>
      <c r="H662" s="78">
        <f>IF($C662&lt;=Entradas!$E$56,"",F662^2)</f>
        <v>4.2669040462441287E-5</v>
      </c>
      <c r="I662" s="78">
        <f>IF($C662&lt;=Entradas!$E$56,"",G662^2)</f>
        <v>0.17722378853799312</v>
      </c>
      <c r="J662" s="78">
        <f>IF($C662&lt;=Entradas!$E$56,"",E662-AVERAGE(E:E))</f>
        <v>-0.41582876197451918</v>
      </c>
      <c r="K662" s="78">
        <f>IF($C662&lt;=Entradas!$E$56,"",J662^2)</f>
        <v>0.17291355928526134</v>
      </c>
      <c r="L662" s="78">
        <f>IF($C662&lt;=Entradas!$E$56,"",G662*J662)</f>
        <v>0.17505540856004104</v>
      </c>
      <c r="M662" s="37"/>
    </row>
    <row r="663" spans="2:13" x14ac:dyDescent="0.3">
      <c r="B663" s="36"/>
      <c r="C663" s="74">
        <v>658</v>
      </c>
      <c r="D663" s="104">
        <f>IF($C663&lt;=Entradas!$E$56,"",Observaciones!H663)</f>
        <v>0.32023149635148707</v>
      </c>
      <c r="E663" s="104">
        <f>IF($C663&lt;=Entradas!$E$56,"",Cálculos!L664)</f>
        <v>0.33503873538473972</v>
      </c>
      <c r="F663" s="78">
        <f>IF($C663&lt;=Entradas!$E$56,"",D663-E663)</f>
        <v>-1.480723903325265E-2</v>
      </c>
      <c r="G663" s="78">
        <f>IF($C663&lt;=Entradas!$E$56,"",D663-AVERAGE(D:D))</f>
        <v>-0.43727013681093863</v>
      </c>
      <c r="H663" s="78">
        <f>IF($C663&lt;=Entradas!$E$56,"",F663^2)</f>
        <v>2.1925432778788088E-4</v>
      </c>
      <c r="I663" s="78">
        <f>IF($C663&lt;=Entradas!$E$56,"",G663^2)</f>
        <v>0.19120517254665698</v>
      </c>
      <c r="J663" s="78">
        <f>IF($C663&lt;=Entradas!$E$56,"",E663-AVERAGE(E:E))</f>
        <v>-0.42384425576553886</v>
      </c>
      <c r="K663" s="78">
        <f>IF($C663&lt;=Entradas!$E$56,"",J663^2)</f>
        <v>0.17964395314544351</v>
      </c>
      <c r="L663" s="78">
        <f>IF($C663&lt;=Entradas!$E$56,"",G663*J663)</f>
        <v>0.18533443570512764</v>
      </c>
      <c r="M663" s="37"/>
    </row>
    <row r="664" spans="2:13" x14ac:dyDescent="0.3">
      <c r="B664" s="36"/>
      <c r="C664" s="74">
        <v>659</v>
      </c>
      <c r="D664" s="104">
        <f>IF($C664&lt;=Entradas!$E$56,"",Observaciones!H664)</f>
        <v>0.30433013575373508</v>
      </c>
      <c r="E664" s="104">
        <f>IF($C664&lt;=Entradas!$E$56,"",Cálculos!L665)</f>
        <v>0.33167301278216577</v>
      </c>
      <c r="F664" s="78">
        <f>IF($C664&lt;=Entradas!$E$56,"",D664-E664)</f>
        <v>-2.734287702843069E-2</v>
      </c>
      <c r="G664" s="78">
        <f>IF($C664&lt;=Entradas!$E$56,"",D664-AVERAGE(D:D))</f>
        <v>-0.45317149740869062</v>
      </c>
      <c r="H664" s="78">
        <f>IF($C664&lt;=Entradas!$E$56,"",F664^2)</f>
        <v>7.4763292419188266E-4</v>
      </c>
      <c r="I664" s="78">
        <f>IF($C664&lt;=Entradas!$E$56,"",G664^2)</f>
        <v>0.20536440606363487</v>
      </c>
      <c r="J664" s="78">
        <f>IF($C664&lt;=Entradas!$E$56,"",E664-AVERAGE(E:E))</f>
        <v>-0.42720997836811281</v>
      </c>
      <c r="K664" s="78">
        <f>IF($C664&lt;=Entradas!$E$56,"",J664^2)</f>
        <v>0.18250836561728342</v>
      </c>
      <c r="L664" s="78">
        <f>IF($C664&lt;=Entradas!$E$56,"",G664*J664)</f>
        <v>0.193599385605012</v>
      </c>
      <c r="M664" s="37"/>
    </row>
    <row r="665" spans="2:13" x14ac:dyDescent="0.3">
      <c r="B665" s="36"/>
      <c r="C665" s="74">
        <v>660</v>
      </c>
      <c r="D665" s="104">
        <f>IF($C665&lt;=Entradas!$E$56,"",Observaciones!H665)</f>
        <v>0.28879585019193788</v>
      </c>
      <c r="E665" s="104">
        <f>IF($C665&lt;=Entradas!$E$56,"",Cálculos!L666)</f>
        <v>0.32918616723021465</v>
      </c>
      <c r="F665" s="78">
        <f>IF($C665&lt;=Entradas!$E$56,"",D665-E665)</f>
        <v>-4.039031703827678E-2</v>
      </c>
      <c r="G665" s="78">
        <f>IF($C665&lt;=Entradas!$E$56,"",D665-AVERAGE(D:D))</f>
        <v>-0.46870578297048782</v>
      </c>
      <c r="H665" s="78">
        <f>IF($C665&lt;=Entradas!$E$56,"",F665^2)</f>
        <v>1.6313777104525115E-3</v>
      </c>
      <c r="I665" s="78">
        <f>IF($C665&lt;=Entradas!$E$56,"",G665^2)</f>
        <v>0.21968511098997803</v>
      </c>
      <c r="J665" s="78">
        <f>IF($C665&lt;=Entradas!$E$56,"",E665-AVERAGE(E:E))</f>
        <v>-0.42969682392006392</v>
      </c>
      <c r="K665" s="78">
        <f>IF($C665&lt;=Entradas!$E$56,"",J665^2)</f>
        <v>0.18463936048699042</v>
      </c>
      <c r="L665" s="78">
        <f>IF($C665&lt;=Entradas!$E$56,"",G665*J665)</f>
        <v>0.2014013862953854</v>
      </c>
      <c r="M665" s="37"/>
    </row>
    <row r="666" spans="2:13" x14ac:dyDescent="0.3">
      <c r="B666" s="36"/>
      <c r="C666" s="74">
        <v>661</v>
      </c>
      <c r="D666" s="104">
        <f>IF($C666&lt;=Entradas!$E$56,"",Observaciones!H666)</f>
        <v>0.27995226361329506</v>
      </c>
      <c r="E666" s="104">
        <f>IF($C666&lt;=Entradas!$E$56,"",Cálculos!L667)</f>
        <v>0.32687584554880078</v>
      </c>
      <c r="F666" s="78">
        <f>IF($C666&lt;=Entradas!$E$56,"",D666-E666)</f>
        <v>-4.692358193550572E-2</v>
      </c>
      <c r="G666" s="78">
        <f>IF($C666&lt;=Entradas!$E$56,"",D666-AVERAGE(D:D))</f>
        <v>-0.47754936954913063</v>
      </c>
      <c r="H666" s="78">
        <f>IF($C666&lt;=Entradas!$E$56,"",F666^2)</f>
        <v>2.2018225416581189E-3</v>
      </c>
      <c r="I666" s="78">
        <f>IF($C666&lt;=Entradas!$E$56,"",G666^2)</f>
        <v>0.22805340035677213</v>
      </c>
      <c r="J666" s="78">
        <f>IF($C666&lt;=Entradas!$E$56,"",E666-AVERAGE(E:E))</f>
        <v>-0.43200714560147779</v>
      </c>
      <c r="K666" s="78">
        <f>IF($C666&lt;=Entradas!$E$56,"",J666^2)</f>
        <v>0.18663017385073644</v>
      </c>
      <c r="L666" s="78">
        <f>IF($C666&lt;=Entradas!$E$56,"",G666*J666)</f>
        <v>0.20630474002270521</v>
      </c>
      <c r="M666" s="37"/>
    </row>
    <row r="667" spans="2:13" x14ac:dyDescent="0.3">
      <c r="B667" s="36"/>
      <c r="C667" s="74">
        <v>662</v>
      </c>
      <c r="D667" s="104">
        <f>IF($C667&lt;=Entradas!$E$56,"",Observaciones!H667)</f>
        <v>0.27676640353632831</v>
      </c>
      <c r="E667" s="104">
        <f>IF($C667&lt;=Entradas!$E$56,"",Cálculos!L668)</f>
        <v>0.32461115785654543</v>
      </c>
      <c r="F667" s="78">
        <f>IF($C667&lt;=Entradas!$E$56,"",D667-E667)</f>
        <v>-4.784475432021712E-2</v>
      </c>
      <c r="G667" s="78">
        <f>IF($C667&lt;=Entradas!$E$56,"",D667-AVERAGE(D:D))</f>
        <v>-0.48073522962609738</v>
      </c>
      <c r="H667" s="78">
        <f>IF($C667&lt;=Entradas!$E$56,"",F667^2)</f>
        <v>2.2891205159619346E-3</v>
      </c>
      <c r="I667" s="78">
        <f>IF($C667&lt;=Entradas!$E$56,"",G667^2)</f>
        <v>0.23110636100365659</v>
      </c>
      <c r="J667" s="78">
        <f>IF($C667&lt;=Entradas!$E$56,"",E667-AVERAGE(E:E))</f>
        <v>-0.43427183329373314</v>
      </c>
      <c r="K667" s="78">
        <f>IF($C667&lt;=Entradas!$E$56,"",J667^2)</f>
        <v>0.18859202519229995</v>
      </c>
      <c r="L667" s="78">
        <f>IF($C667&lt;=Entradas!$E$56,"",G667*J667)</f>
        <v>0.20876976949860909</v>
      </c>
      <c r="M667" s="37"/>
    </row>
    <row r="668" spans="2:13" x14ac:dyDescent="0.3">
      <c r="B668" s="36"/>
      <c r="C668" s="74">
        <v>663</v>
      </c>
      <c r="D668" s="104">
        <f>IF($C668&lt;=Entradas!$E$56,"",Observaciones!H668)</f>
        <v>0.27462573076495905</v>
      </c>
      <c r="E668" s="104">
        <f>IF($C668&lt;=Entradas!$E$56,"",Cálculos!L669)</f>
        <v>0.32236764004074248</v>
      </c>
      <c r="F668" s="78">
        <f>IF($C668&lt;=Entradas!$E$56,"",D668-E668)</f>
        <v>-4.7741909275783423E-2</v>
      </c>
      <c r="G668" s="78">
        <f>IF($C668&lt;=Entradas!$E$56,"",D668-AVERAGE(D:D))</f>
        <v>-0.48287590239746664</v>
      </c>
      <c r="H668" s="78">
        <f>IF($C668&lt;=Entradas!$E$56,"",F668^2)</f>
        <v>2.2792899012971353E-3</v>
      </c>
      <c r="I668" s="78">
        <f>IF($C668&lt;=Entradas!$E$56,"",G668^2)</f>
        <v>0.23316913711616774</v>
      </c>
      <c r="J668" s="78">
        <f>IF($C668&lt;=Entradas!$E$56,"",E668-AVERAGE(E:E))</f>
        <v>-0.4365153511095361</v>
      </c>
      <c r="K668" s="78">
        <f>IF($C668&lt;=Entradas!$E$56,"",J668^2)</f>
        <v>0.19054565175428156</v>
      </c>
      <c r="L668" s="78">
        <f>IF($C668&lt;=Entradas!$E$56,"",G668*J668)</f>
        <v>0.21078274407736422</v>
      </c>
      <c r="M668" s="37"/>
    </row>
    <row r="669" spans="2:13" x14ac:dyDescent="0.3">
      <c r="B669" s="36"/>
      <c r="C669" s="74">
        <v>664</v>
      </c>
      <c r="D669" s="104">
        <f>IF($C669&lt;=Entradas!$E$56,"",Observaciones!H669)</f>
        <v>0.27268690325652473</v>
      </c>
      <c r="E669" s="104">
        <f>IF($C669&lt;=Entradas!$E$56,"",Cálculos!L670)</f>
        <v>0.32014064855621349</v>
      </c>
      <c r="F669" s="78">
        <f>IF($C669&lt;=Entradas!$E$56,"",D669-E669)</f>
        <v>-4.7453745299688765E-2</v>
      </c>
      <c r="G669" s="78">
        <f>IF($C669&lt;=Entradas!$E$56,"",D669-AVERAGE(D:D))</f>
        <v>-0.48481472990590097</v>
      </c>
      <c r="H669" s="78">
        <f>IF($C669&lt;=Entradas!$E$56,"",F669^2)</f>
        <v>2.2518579429677337E-3</v>
      </c>
      <c r="I669" s="78">
        <f>IF($C669&lt;=Entradas!$E$56,"",G669^2)</f>
        <v>0.23504532233373171</v>
      </c>
      <c r="J669" s="78">
        <f>IF($C669&lt;=Entradas!$E$56,"",E669-AVERAGE(E:E))</f>
        <v>-0.43874234259406508</v>
      </c>
      <c r="K669" s="78">
        <f>IF($C669&lt;=Entradas!$E$56,"",J669^2)</f>
        <v>0.19249484318492799</v>
      </c>
      <c r="L669" s="78">
        <f>IF($C669&lt;=Entradas!$E$56,"",G669*J669)</f>
        <v>0.21270875032302394</v>
      </c>
      <c r="M669" s="37"/>
    </row>
    <row r="670" spans="2:13" x14ac:dyDescent="0.3">
      <c r="B670" s="36"/>
      <c r="C670" s="74">
        <v>665</v>
      </c>
      <c r="D670" s="104">
        <f>IF($C670&lt;=Entradas!$E$56,"",Observaciones!H670)</f>
        <v>0.27079566636512237</v>
      </c>
      <c r="E670" s="104">
        <f>IF($C670&lt;=Entradas!$E$56,"",Cálculos!L671)</f>
        <v>0.31792923170027071</v>
      </c>
      <c r="F670" s="78">
        <f>IF($C670&lt;=Entradas!$E$56,"",D670-E670)</f>
        <v>-4.7133565335148342E-2</v>
      </c>
      <c r="G670" s="78">
        <f>IF($C670&lt;=Entradas!$E$56,"",D670-AVERAGE(D:D))</f>
        <v>-0.48670596679730332</v>
      </c>
      <c r="H670" s="78">
        <f>IF($C670&lt;=Entradas!$E$56,"",F670^2)</f>
        <v>2.2215729812026974E-3</v>
      </c>
      <c r="I670" s="78">
        <f>IF($C670&lt;=Entradas!$E$56,"",G670^2)</f>
        <v>0.23688269811609772</v>
      </c>
      <c r="J670" s="78">
        <f>IF($C670&lt;=Entradas!$E$56,"",E670-AVERAGE(E:E))</f>
        <v>-0.44095375945000786</v>
      </c>
      <c r="K670" s="78">
        <f>IF($C670&lt;=Entradas!$E$56,"",J670^2)</f>
        <v>0.19444021797309541</v>
      </c>
      <c r="L670" s="78">
        <f>IF($C670&lt;=Entradas!$E$56,"",G670*J670)</f>
        <v>0.21461482580602159</v>
      </c>
      <c r="M670" s="37"/>
    </row>
    <row r="671" spans="2:13" x14ac:dyDescent="0.3">
      <c r="B671" s="36"/>
      <c r="C671" s="74">
        <v>666</v>
      </c>
      <c r="D671" s="104">
        <f>IF($C671&lt;=Entradas!$E$56,"",Observaciones!H671)</f>
        <v>0.26892374532874014</v>
      </c>
      <c r="E671" s="104">
        <f>IF($C671&lt;=Entradas!$E$56,"",Cálculos!L672)</f>
        <v>0.31573312591245722</v>
      </c>
      <c r="F671" s="78">
        <f>IF($C671&lt;=Entradas!$E$56,"",D671-E671)</f>
        <v>-4.6809380583717086E-2</v>
      </c>
      <c r="G671" s="78">
        <f>IF($C671&lt;=Entradas!$E$56,"",D671-AVERAGE(D:D))</f>
        <v>-0.48857788783368555</v>
      </c>
      <c r="H671" s="78">
        <f>IF($C671&lt;=Entradas!$E$56,"",F671^2)</f>
        <v>2.1911181106312703E-3</v>
      </c>
      <c r="I671" s="78">
        <f>IF($C671&lt;=Entradas!$E$56,"",G671^2)</f>
        <v>0.23870835248002542</v>
      </c>
      <c r="J671" s="78">
        <f>IF($C671&lt;=Entradas!$E$56,"",E671-AVERAGE(E:E))</f>
        <v>-0.44314986523782135</v>
      </c>
      <c r="K671" s="78">
        <f>IF($C671&lt;=Entradas!$E$56,"",J671^2)</f>
        <v>0.19638180306029923</v>
      </c>
      <c r="L671" s="78">
        <f>IF($C671&lt;=Entradas!$E$56,"",G671*J671)</f>
        <v>0.21651322515167715</v>
      </c>
      <c r="M671" s="37"/>
    </row>
    <row r="672" spans="2:13" x14ac:dyDescent="0.3">
      <c r="B672" s="36"/>
      <c r="C672" s="74">
        <v>667</v>
      </c>
      <c r="D672" s="104">
        <f>IF($C672&lt;=Entradas!$E$56,"",Observaciones!H672)</f>
        <v>0.26706589761316141</v>
      </c>
      <c r="E672" s="104">
        <f>IF($C672&lt;=Entradas!$E$56,"",Cálculos!L673)</f>
        <v>0.31355219638317622</v>
      </c>
      <c r="F672" s="78">
        <f>IF($C672&lt;=Entradas!$E$56,"",D672-E672)</f>
        <v>-4.6486298770014811E-2</v>
      </c>
      <c r="G672" s="78">
        <f>IF($C672&lt;=Entradas!$E$56,"",D672-AVERAGE(D:D))</f>
        <v>-0.49043573554926428</v>
      </c>
      <c r="H672" s="78">
        <f>IF($C672&lt;=Entradas!$E$56,"",F672^2)</f>
        <v>2.1609759733350804E-3</v>
      </c>
      <c r="I672" s="78">
        <f>IF($C672&lt;=Entradas!$E$56,"",G672^2)</f>
        <v>0.24052721070374788</v>
      </c>
      <c r="J672" s="78">
        <f>IF($C672&lt;=Entradas!$E$56,"",E672-AVERAGE(E:E))</f>
        <v>-0.44533079476710236</v>
      </c>
      <c r="K672" s="78">
        <f>IF($C672&lt;=Entradas!$E$56,"",J672^2)</f>
        <v>0.19831951676789905</v>
      </c>
      <c r="L672" s="78">
        <f>IF($C672&lt;=Entradas!$E$56,"",G672*J672)</f>
        <v>0.2184061358943423</v>
      </c>
      <c r="M672" s="37"/>
    </row>
    <row r="673" spans="2:13" x14ac:dyDescent="0.3">
      <c r="B673" s="36"/>
      <c r="C673" s="74">
        <v>668</v>
      </c>
      <c r="D673" s="104">
        <f>IF($C673&lt;=Entradas!$E$56,"",Observaciones!H673)</f>
        <v>0.26522109195633597</v>
      </c>
      <c r="E673" s="104">
        <f>IF($C673&lt;=Entradas!$E$56,"",Cálculos!L674)</f>
        <v>0.3113863328726047</v>
      </c>
      <c r="F673" s="78">
        <f>IF($C673&lt;=Entradas!$E$56,"",D673-E673)</f>
        <v>-4.6165240916268724E-2</v>
      </c>
      <c r="G673" s="78">
        <f>IF($C673&lt;=Entradas!$E$56,"",D673-AVERAGE(D:D))</f>
        <v>-0.49228054120608972</v>
      </c>
      <c r="H673" s="78">
        <f>IF($C673&lt;=Entradas!$E$56,"",F673^2)</f>
        <v>2.131229468857132E-3</v>
      </c>
      <c r="I673" s="78">
        <f>IF($C673&lt;=Entradas!$E$56,"",G673^2)</f>
        <v>0.2423401312501606</v>
      </c>
      <c r="J673" s="78">
        <f>IF($C673&lt;=Entradas!$E$56,"",E673-AVERAGE(E:E))</f>
        <v>-0.44749665827767388</v>
      </c>
      <c r="K673" s="78">
        <f>IF($C673&lt;=Entradas!$E$56,"",J673^2)</f>
        <v>0.20025325916968523</v>
      </c>
      <c r="L673" s="78">
        <f>IF($C673&lt;=Entradas!$E$56,"",G673*J673)</f>
        <v>0.2202938971248499</v>
      </c>
      <c r="M673" s="37"/>
    </row>
    <row r="674" spans="2:13" x14ac:dyDescent="0.3">
      <c r="B674" s="36"/>
      <c r="C674" s="74">
        <v>669</v>
      </c>
      <c r="D674" s="104">
        <f>IF($C674&lt;=Entradas!$E$56,"",Observaciones!H674)</f>
        <v>0.26338906750650798</v>
      </c>
      <c r="E674" s="104">
        <f>IF($C674&lt;=Entradas!$E$56,"",Cálculos!L675)</f>
        <v>0.30923543030467776</v>
      </c>
      <c r="F674" s="78">
        <f>IF($C674&lt;=Entradas!$E$56,"",D674-E674)</f>
        <v>-4.5846362798169782E-2</v>
      </c>
      <c r="G674" s="78">
        <f>IF($C674&lt;=Entradas!$E$56,"",D674-AVERAGE(D:D))</f>
        <v>-0.49411256565591771</v>
      </c>
      <c r="H674" s="78">
        <f>IF($C674&lt;=Entradas!$E$56,"",F674^2)</f>
        <v>2.101888981821406E-3</v>
      </c>
      <c r="I674" s="78">
        <f>IF($C674&lt;=Entradas!$E$56,"",G674^2)</f>
        <v>0.24414722753907359</v>
      </c>
      <c r="J674" s="78">
        <f>IF($C674&lt;=Entradas!$E$56,"",E674-AVERAGE(E:E))</f>
        <v>-0.44964756084560081</v>
      </c>
      <c r="K674" s="78">
        <f>IF($C674&lt;=Entradas!$E$56,"",J674^2)</f>
        <v>0.2021829289743983</v>
      </c>
      <c r="L674" s="78">
        <f>IF($C674&lt;=Entradas!$E$56,"",G674*J674)</f>
        <v>0.22217650993034518</v>
      </c>
      <c r="M674" s="37"/>
    </row>
    <row r="675" spans="2:13" x14ac:dyDescent="0.3">
      <c r="B675" s="36"/>
      <c r="C675" s="74">
        <v>670</v>
      </c>
      <c r="D675" s="104">
        <f>IF($C675&lt;=Entradas!$E$56,"",Observaciones!H675)</f>
        <v>0.26225688081650428</v>
      </c>
      <c r="E675" s="104">
        <f>IF($C675&lt;=Entradas!$E$56,"",Cálculos!L676)</f>
        <v>0.30765007696925717</v>
      </c>
      <c r="F675" s="78">
        <f>IF($C675&lt;=Entradas!$E$56,"",D675-E675)</f>
        <v>-4.539319615275289E-2</v>
      </c>
      <c r="G675" s="78">
        <f>IF($C675&lt;=Entradas!$E$56,"",D675-AVERAGE(D:D))</f>
        <v>-0.49524475234592141</v>
      </c>
      <c r="H675" s="78">
        <f>IF($C675&lt;=Entradas!$E$56,"",F675^2)</f>
        <v>2.0605422569622998E-3</v>
      </c>
      <c r="I675" s="78">
        <f>IF($C675&lt;=Entradas!$E$56,"",G675^2)</f>
        <v>0.24526736472617303</v>
      </c>
      <c r="J675" s="78">
        <f>IF($C675&lt;=Entradas!$E$56,"",E675-AVERAGE(E:E))</f>
        <v>-0.45123291418102141</v>
      </c>
      <c r="K675" s="78">
        <f>IF($C675&lt;=Entradas!$E$56,"",J675^2)</f>
        <v>0.20361114284029702</v>
      </c>
      <c r="L675" s="78">
        <f>IF($C675&lt;=Entradas!$E$56,"",G675*J675)</f>
        <v>0.22347073283390836</v>
      </c>
      <c r="M675" s="37"/>
    </row>
    <row r="676" spans="2:13" x14ac:dyDescent="0.3">
      <c r="B676" s="36"/>
      <c r="C676" s="74">
        <v>671</v>
      </c>
      <c r="D676" s="104">
        <f>IF($C676&lt;=Entradas!$E$56,"",Observaciones!H676)</f>
        <v>0.25988854048175963</v>
      </c>
      <c r="E676" s="104">
        <f>IF($C676&lt;=Entradas!$E$56,"",Cálculos!L677)</f>
        <v>0.30508065156999176</v>
      </c>
      <c r="F676" s="78">
        <f>IF($C676&lt;=Entradas!$E$56,"",D676-E676)</f>
        <v>-4.5192111088232123E-2</v>
      </c>
      <c r="G676" s="78">
        <f>IF($C676&lt;=Entradas!$E$56,"",D676-AVERAGE(D:D))</f>
        <v>-0.49761309268066606</v>
      </c>
      <c r="H676" s="78">
        <f>IF($C676&lt;=Entradas!$E$56,"",F676^2)</f>
        <v>2.0423269046111127E-3</v>
      </c>
      <c r="I676" s="78">
        <f>IF($C676&lt;=Entradas!$E$56,"",G676^2)</f>
        <v>0.24761879000721715</v>
      </c>
      <c r="J676" s="78">
        <f>IF($C676&lt;=Entradas!$E$56,"",E676-AVERAGE(E:E))</f>
        <v>-0.45380233958028682</v>
      </c>
      <c r="K676" s="78">
        <f>IF($C676&lt;=Entradas!$E$56,"",J676^2)</f>
        <v>0.20593656340854194</v>
      </c>
      <c r="L676" s="78">
        <f>IF($C676&lt;=Entradas!$E$56,"",G676*J676)</f>
        <v>0.22581798566426836</v>
      </c>
      <c r="M676" s="37"/>
    </row>
    <row r="677" spans="2:13" x14ac:dyDescent="0.3">
      <c r="B677" s="36"/>
      <c r="C677" s="74">
        <v>672</v>
      </c>
      <c r="D677" s="104">
        <f>IF($C677&lt;=Entradas!$E$56,"",Observaciones!H677)</f>
        <v>0.25799156474191004</v>
      </c>
      <c r="E677" s="104">
        <f>IF($C677&lt;=Entradas!$E$56,"",Cálculos!L678)</f>
        <v>0.30289055659684161</v>
      </c>
      <c r="F677" s="78">
        <f>IF($C677&lt;=Entradas!$E$56,"",D677-E677)</f>
        <v>-4.4898991854931569E-2</v>
      </c>
      <c r="G677" s="78">
        <f>IF($C677&lt;=Entradas!$E$56,"",D677-AVERAGE(D:D))</f>
        <v>-0.49951006842051565</v>
      </c>
      <c r="H677" s="78">
        <f>IF($C677&lt;=Entradas!$E$56,"",F677^2)</f>
        <v>2.0159194695892114E-3</v>
      </c>
      <c r="I677" s="78">
        <f>IF($C677&lt;=Entradas!$E$56,"",G677^2)</f>
        <v>0.24951030845346822</v>
      </c>
      <c r="J677" s="78">
        <f>IF($C677&lt;=Entradas!$E$56,"",E677-AVERAGE(E:E))</f>
        <v>-0.45599243455343696</v>
      </c>
      <c r="K677" s="78">
        <f>IF($C677&lt;=Entradas!$E$56,"",J677^2)</f>
        <v>0.2079291003699705</v>
      </c>
      <c r="L677" s="78">
        <f>IF($C677&lt;=Entradas!$E$56,"",G677*J677)</f>
        <v>0.22777281218302481</v>
      </c>
      <c r="M677" s="37"/>
    </row>
    <row r="678" spans="2:13" x14ac:dyDescent="0.3">
      <c r="B678" s="36"/>
      <c r="C678" s="74">
        <v>673</v>
      </c>
      <c r="D678" s="104">
        <f>IF($C678&lt;=Entradas!$E$56,"",Observaciones!H678)</f>
        <v>0.25619087670703189</v>
      </c>
      <c r="E678" s="104">
        <f>IF($C678&lt;=Entradas!$E$56,"",Cálculos!L679)</f>
        <v>0.30078292812866392</v>
      </c>
      <c r="F678" s="78">
        <f>IF($C678&lt;=Entradas!$E$56,"",D678-E678)</f>
        <v>-4.4592051421632029E-2</v>
      </c>
      <c r="G678" s="78">
        <f>IF($C678&lt;=Entradas!$E$56,"",D678-AVERAGE(D:D))</f>
        <v>-0.5013107564553938</v>
      </c>
      <c r="H678" s="78">
        <f>IF($C678&lt;=Entradas!$E$56,"",F678^2)</f>
        <v>1.9884510499894748E-3</v>
      </c>
      <c r="I678" s="78">
        <f>IF($C678&lt;=Entradas!$E$56,"",G678^2)</f>
        <v>0.25131247453787914</v>
      </c>
      <c r="J678" s="78">
        <f>IF($C678&lt;=Entradas!$E$56,"",E678-AVERAGE(E:E))</f>
        <v>-0.45810006302161466</v>
      </c>
      <c r="K678" s="78">
        <f>IF($C678&lt;=Entradas!$E$56,"",J678^2)</f>
        <v>0.20985566774040731</v>
      </c>
      <c r="L678" s="78">
        <f>IF($C678&lt;=Entradas!$E$56,"",G678*J678)</f>
        <v>0.22965048912562921</v>
      </c>
      <c r="M678" s="37"/>
    </row>
    <row r="679" spans="2:13" x14ac:dyDescent="0.3">
      <c r="B679" s="36"/>
      <c r="C679" s="74">
        <v>674</v>
      </c>
      <c r="D679" s="104">
        <f>IF($C679&lt;=Entradas!$E$56,"",Observaciones!H679)</f>
        <v>0.25441783474313995</v>
      </c>
      <c r="E679" s="104">
        <f>IF($C679&lt;=Entradas!$E$56,"",Cálculos!L680)</f>
        <v>0.29870239872869392</v>
      </c>
      <c r="F679" s="78">
        <f>IF($C679&lt;=Entradas!$E$56,"",D679-E679)</f>
        <v>-4.4284563985553971E-2</v>
      </c>
      <c r="G679" s="78">
        <f>IF($C679&lt;=Entradas!$E$56,"",D679-AVERAGE(D:D))</f>
        <v>-0.50308379841928574</v>
      </c>
      <c r="H679" s="78">
        <f>IF($C679&lt;=Entradas!$E$56,"",F679^2)</f>
        <v>1.9611226073906239E-3</v>
      </c>
      <c r="I679" s="78">
        <f>IF($C679&lt;=Entradas!$E$56,"",G679^2)</f>
        <v>0.25309330823197651</v>
      </c>
      <c r="J679" s="78">
        <f>IF($C679&lt;=Entradas!$E$56,"",E679-AVERAGE(E:E))</f>
        <v>-0.46018059242158466</v>
      </c>
      <c r="K679" s="78">
        <f>IF($C679&lt;=Entradas!$E$56,"",J679^2)</f>
        <v>0.21176617764148062</v>
      </c>
      <c r="L679" s="78">
        <f>IF($C679&lt;=Entradas!$E$56,"",G679*J679)</f>
        <v>0.231509400394288</v>
      </c>
      <c r="M679" s="37"/>
    </row>
    <row r="680" spans="2:13" x14ac:dyDescent="0.3">
      <c r="B680" s="36"/>
      <c r="C680" s="74">
        <v>675</v>
      </c>
      <c r="D680" s="104">
        <f>IF($C680&lt;=Entradas!$E$56,"",Observaciones!H680)</f>
        <v>0.25265982037566159</v>
      </c>
      <c r="E680" s="104">
        <f>IF($C680&lt;=Entradas!$E$56,"",Cálculos!L681)</f>
        <v>0.29663857606768501</v>
      </c>
      <c r="F680" s="78">
        <f>IF($C680&lt;=Entradas!$E$56,"",D680-E680)</f>
        <v>-4.3978755692023419E-2</v>
      </c>
      <c r="G680" s="78">
        <f>IF($C680&lt;=Entradas!$E$56,"",D680-AVERAGE(D:D))</f>
        <v>-0.5048418127867641</v>
      </c>
      <c r="H680" s="78">
        <f>IF($C680&lt;=Entradas!$E$56,"",F680^2)</f>
        <v>1.9341309522186822E-3</v>
      </c>
      <c r="I680" s="78">
        <f>IF($C680&lt;=Entradas!$E$56,"",G680^2)</f>
        <v>0.25486525593782616</v>
      </c>
      <c r="J680" s="78">
        <f>IF($C680&lt;=Entradas!$E$56,"",E680-AVERAGE(E:E))</f>
        <v>-0.46224441508259356</v>
      </c>
      <c r="K680" s="78">
        <f>IF($C680&lt;=Entradas!$E$56,"",J680^2)</f>
        <v>0.21366989927504906</v>
      </c>
      <c r="L680" s="78">
        <f>IF($C680&lt;=Entradas!$E$56,"",G680*J680)</f>
        <v>0.23336030846085398</v>
      </c>
      <c r="M680" s="37"/>
    </row>
    <row r="681" spans="2:13" x14ac:dyDescent="0.3">
      <c r="B681" s="36"/>
      <c r="C681" s="74">
        <v>676</v>
      </c>
      <c r="D681" s="104">
        <f>IF($C681&lt;=Entradas!$E$56,"",Observaciones!H681)</f>
        <v>0.25734310844551317</v>
      </c>
      <c r="E681" s="104">
        <f>IF($C681&lt;=Entradas!$E$56,"",Cálculos!L682)</f>
        <v>0.29789359513410352</v>
      </c>
      <c r="F681" s="78">
        <f>IF($C681&lt;=Entradas!$E$56,"",D681-E681)</f>
        <v>-4.0550486688590348E-2</v>
      </c>
      <c r="G681" s="78">
        <f>IF($C681&lt;=Entradas!$E$56,"",D681-AVERAGE(D:D))</f>
        <v>-0.50015852471691247</v>
      </c>
      <c r="H681" s="78">
        <f>IF($C681&lt;=Entradas!$E$56,"",F681^2)</f>
        <v>1.6443419706815431E-3</v>
      </c>
      <c r="I681" s="78">
        <f>IF($C681&lt;=Entradas!$E$56,"",G681^2)</f>
        <v>0.25015854984699831</v>
      </c>
      <c r="J681" s="78">
        <f>IF($C681&lt;=Entradas!$E$56,"",E681-AVERAGE(E:E))</f>
        <v>-0.46098939601617506</v>
      </c>
      <c r="K681" s="78">
        <f>IF($C681&lt;=Entradas!$E$56,"",J681^2)</f>
        <v>0.21251122323935787</v>
      </c>
      <c r="L681" s="78">
        <f>IF($C681&lt;=Entradas!$E$56,"",G681*J681)</f>
        <v>0.23056777622159064</v>
      </c>
      <c r="M681" s="37"/>
    </row>
    <row r="682" spans="2:13" x14ac:dyDescent="0.3">
      <c r="B682" s="36"/>
      <c r="C682" s="74">
        <v>677</v>
      </c>
      <c r="D682" s="104">
        <f>IF($C682&lt;=Entradas!$E$56,"",Observaciones!H682)</f>
        <v>0.25035653400426261</v>
      </c>
      <c r="E682" s="104">
        <f>IF($C682&lt;=Entradas!$E$56,"",Cálculos!L683)</f>
        <v>0.29316988870746746</v>
      </c>
      <c r="F682" s="78">
        <f>IF($C682&lt;=Entradas!$E$56,"",D682-E682)</f>
        <v>-4.2813354703204853E-2</v>
      </c>
      <c r="G682" s="78">
        <f>IF($C682&lt;=Entradas!$E$56,"",D682-AVERAGE(D:D))</f>
        <v>-0.50714509915816308</v>
      </c>
      <c r="H682" s="78">
        <f>IF($C682&lt;=Entradas!$E$56,"",F682^2)</f>
        <v>1.8329833409424332E-3</v>
      </c>
      <c r="I682" s="78">
        <f>IF($C682&lt;=Entradas!$E$56,"",G682^2)</f>
        <v>0.25719615160014309</v>
      </c>
      <c r="J682" s="78">
        <f>IF($C682&lt;=Entradas!$E$56,"",E682-AVERAGE(E:E))</f>
        <v>-0.46571310244281111</v>
      </c>
      <c r="K682" s="78">
        <f>IF($C682&lt;=Entradas!$E$56,"",J682^2)</f>
        <v>0.21688869378690828</v>
      </c>
      <c r="L682" s="78">
        <f>IF($C682&lt;=Entradas!$E$56,"",G682*J682)</f>
        <v>0.2361841175176152</v>
      </c>
      <c r="M682" s="37"/>
    </row>
    <row r="683" spans="2:13" x14ac:dyDescent="0.3">
      <c r="B683" s="36"/>
      <c r="C683" s="74">
        <v>678</v>
      </c>
      <c r="D683" s="104">
        <f>IF($C683&lt;=Entradas!$E$56,"",Observaciones!H683)</f>
        <v>0.24767488703967566</v>
      </c>
      <c r="E683" s="104">
        <f>IF($C683&lt;=Entradas!$E$56,"",Cálculos!L684)</f>
        <v>0.29064831903117211</v>
      </c>
      <c r="F683" s="78">
        <f>IF($C683&lt;=Entradas!$E$56,"",D683-E683)</f>
        <v>-4.2973431991496447E-2</v>
      </c>
      <c r="G683" s="78">
        <f>IF($C683&lt;=Entradas!$E$56,"",D683-AVERAGE(D:D))</f>
        <v>-0.50982674612275003</v>
      </c>
      <c r="H683" s="78">
        <f>IF($C683&lt;=Entradas!$E$56,"",F683^2)</f>
        <v>1.8467158571277703E-3</v>
      </c>
      <c r="I683" s="78">
        <f>IF($C683&lt;=Entradas!$E$56,"",G683^2)</f>
        <v>0.25992331106211103</v>
      </c>
      <c r="J683" s="78">
        <f>IF($C683&lt;=Entradas!$E$56,"",E683-AVERAGE(E:E))</f>
        <v>-0.46823467211910647</v>
      </c>
      <c r="K683" s="78">
        <f>IF($C683&lt;=Entradas!$E$56,"",J683^2)</f>
        <v>0.21924370817448713</v>
      </c>
      <c r="L683" s="78">
        <f>IF($C683&lt;=Entradas!$E$56,"",G683*J683)</f>
        <v>0.2387185593083368</v>
      </c>
      <c r="M683" s="37"/>
    </row>
    <row r="684" spans="2:13" x14ac:dyDescent="0.3">
      <c r="B684" s="36"/>
      <c r="C684" s="74">
        <v>679</v>
      </c>
      <c r="D684" s="104">
        <f>IF($C684&lt;=Entradas!$E$56,"",Observaciones!H684)</f>
        <v>0.24578997009713349</v>
      </c>
      <c r="E684" s="104">
        <f>IF($C684&lt;=Entradas!$E$56,"",Cálculos!L685)</f>
        <v>0.28854820040027385</v>
      </c>
      <c r="F684" s="78">
        <f>IF($C684&lt;=Entradas!$E$56,"",D684-E684)</f>
        <v>-4.2758230303140354E-2</v>
      </c>
      <c r="G684" s="78">
        <f>IF($C684&lt;=Entradas!$E$56,"",D684-AVERAGE(D:D))</f>
        <v>-0.51171166306529225</v>
      </c>
      <c r="H684" s="78">
        <f>IF($C684&lt;=Entradas!$E$56,"",F684^2)</f>
        <v>1.82826625865639E-3</v>
      </c>
      <c r="I684" s="78">
        <f>IF($C684&lt;=Entradas!$E$56,"",G684^2)</f>
        <v>0.26184882611704718</v>
      </c>
      <c r="J684" s="78">
        <f>IF($C684&lt;=Entradas!$E$56,"",E684-AVERAGE(E:E))</f>
        <v>-0.47033479075000473</v>
      </c>
      <c r="K684" s="78">
        <f>IF($C684&lt;=Entradas!$E$56,"",J684^2)</f>
        <v>0.22121481538985074</v>
      </c>
      <c r="L684" s="78">
        <f>IF($C684&lt;=Entradas!$E$56,"",G684*J684)</f>
        <v>0.24067579797215116</v>
      </c>
      <c r="M684" s="37"/>
    </row>
    <row r="685" spans="2:13" x14ac:dyDescent="0.3">
      <c r="B685" s="36"/>
      <c r="C685" s="74">
        <v>680</v>
      </c>
      <c r="D685" s="104">
        <f>IF($C685&lt;=Entradas!$E$56,"",Observaciones!H685)</f>
        <v>0.24406034541120075</v>
      </c>
      <c r="E685" s="104">
        <f>IF($C685&lt;=Entradas!$E$56,"",Cálculos!L686)</f>
        <v>0.28653783256095511</v>
      </c>
      <c r="F685" s="78">
        <f>IF($C685&lt;=Entradas!$E$56,"",D685-E685)</f>
        <v>-4.2477487149754356E-2</v>
      </c>
      <c r="G685" s="78">
        <f>IF($C685&lt;=Entradas!$E$56,"",D685-AVERAGE(D:D))</f>
        <v>-0.51344128775122488</v>
      </c>
      <c r="H685" s="78">
        <f>IF($C685&lt;=Entradas!$E$56,"",F685^2)</f>
        <v>1.8043369145575464E-3</v>
      </c>
      <c r="I685" s="78">
        <f>IF($C685&lt;=Entradas!$E$56,"",G685^2)</f>
        <v>0.2636219559676361</v>
      </c>
      <c r="J685" s="78">
        <f>IF($C685&lt;=Entradas!$E$56,"",E685-AVERAGE(E:E))</f>
        <v>-0.47234515858932347</v>
      </c>
      <c r="K685" s="78">
        <f>IF($C685&lt;=Entradas!$E$56,"",J685^2)</f>
        <v>0.22310994884277313</v>
      </c>
      <c r="L685" s="78">
        <f>IF($C685&lt;=Entradas!$E$56,"",G685*J685)</f>
        <v>0.24252150648915879</v>
      </c>
      <c r="M685" s="37"/>
    </row>
    <row r="686" spans="2:13" x14ac:dyDescent="0.3">
      <c r="B686" s="36"/>
      <c r="C686" s="74">
        <v>681</v>
      </c>
      <c r="D686" s="104">
        <f>IF($C686&lt;=Entradas!$E$56,"",Observaciones!H686)</f>
        <v>0.24236867840155535</v>
      </c>
      <c r="E686" s="104">
        <f>IF($C686&lt;=Entradas!$E$56,"",Cálculos!L687)</f>
        <v>0.28455536427986117</v>
      </c>
      <c r="F686" s="78">
        <f>IF($C686&lt;=Entradas!$E$56,"",D686-E686)</f>
        <v>-4.2186685878305819E-2</v>
      </c>
      <c r="G686" s="78">
        <f>IF($C686&lt;=Entradas!$E$56,"",D686-AVERAGE(D:D))</f>
        <v>-0.51513295476087029</v>
      </c>
      <c r="H686" s="78">
        <f>IF($C686&lt;=Entradas!$E$56,"",F686^2)</f>
        <v>1.7797164653948476E-3</v>
      </c>
      <c r="I686" s="78">
        <f>IF($C686&lt;=Entradas!$E$56,"",G686^2)</f>
        <v>0.26536196108066484</v>
      </c>
      <c r="J686" s="78">
        <f>IF($C686&lt;=Entradas!$E$56,"",E686-AVERAGE(E:E))</f>
        <v>-0.47432762687041741</v>
      </c>
      <c r="K686" s="78">
        <f>IF($C686&lt;=Entradas!$E$56,"",J686^2)</f>
        <v>0.22498669761252191</v>
      </c>
      <c r="L686" s="78">
        <f>IF($C686&lt;=Entradas!$E$56,"",G686*J686)</f>
        <v>0.2443417919544697</v>
      </c>
      <c r="M686" s="37"/>
    </row>
    <row r="687" spans="2:13" x14ac:dyDescent="0.3">
      <c r="B687" s="36"/>
      <c r="C687" s="74">
        <v>682</v>
      </c>
      <c r="D687" s="104">
        <f>IF($C687&lt;=Entradas!$E$56,"",Observaciones!H687)</f>
        <v>0.24069345180553042</v>
      </c>
      <c r="E687" s="104">
        <f>IF($C687&lt;=Entradas!$E$56,"",Cálculos!L688)</f>
        <v>0.28258919957391271</v>
      </c>
      <c r="F687" s="78">
        <f>IF($C687&lt;=Entradas!$E$56,"",D687-E687)</f>
        <v>-4.1895747768382285E-2</v>
      </c>
      <c r="G687" s="78">
        <f>IF($C687&lt;=Entradas!$E$56,"",D687-AVERAGE(D:D))</f>
        <v>-0.51680818135689521</v>
      </c>
      <c r="H687" s="78">
        <f>IF($C687&lt;=Entradas!$E$56,"",F687^2)</f>
        <v>1.7552536810719092E-3</v>
      </c>
      <c r="I687" s="78">
        <f>IF($C687&lt;=Entradas!$E$56,"",G687^2)</f>
        <v>0.26709069631742149</v>
      </c>
      <c r="J687" s="78">
        <f>IF($C687&lt;=Entradas!$E$56,"",E687-AVERAGE(E:E))</f>
        <v>-0.47629379157636587</v>
      </c>
      <c r="K687" s="78">
        <f>IF($C687&lt;=Entradas!$E$56,"",J687^2)</f>
        <v>0.22685577589419065</v>
      </c>
      <c r="L687" s="78">
        <f>IF($C687&lt;=Entradas!$E$56,"",G687*J687)</f>
        <v>0.24615252821616174</v>
      </c>
      <c r="M687" s="37"/>
    </row>
    <row r="688" spans="2:13" x14ac:dyDescent="0.3">
      <c r="B688" s="36"/>
      <c r="C688" s="74">
        <v>683</v>
      </c>
      <c r="D688" s="104">
        <f>IF($C688&lt;=Entradas!$E$56,"",Observaciones!H688)</f>
        <v>0.23903066619630281</v>
      </c>
      <c r="E688" s="104">
        <f>IF($C688&lt;=Entradas!$E$56,"",Cálculos!L689)</f>
        <v>0.28063710216488263</v>
      </c>
      <c r="F688" s="78">
        <f>IF($C688&lt;=Entradas!$E$56,"",D688-E688)</f>
        <v>-4.1606435968579825E-2</v>
      </c>
      <c r="G688" s="78">
        <f>IF($C688&lt;=Entradas!$E$56,"",D688-AVERAGE(D:D))</f>
        <v>-0.51847096696612294</v>
      </c>
      <c r="H688" s="78">
        <f>IF($C688&lt;=Entradas!$E$56,"",F688^2)</f>
        <v>1.7310955140075329E-3</v>
      </c>
      <c r="I688" s="78">
        <f>IF($C688&lt;=Entradas!$E$56,"",G688^2)</f>
        <v>0.26881214358678657</v>
      </c>
      <c r="J688" s="78">
        <f>IF($C688&lt;=Entradas!$E$56,"",E688-AVERAGE(E:E))</f>
        <v>-0.47824588898539594</v>
      </c>
      <c r="K688" s="78">
        <f>IF($C688&lt;=Entradas!$E$56,"",J688^2)</f>
        <v>0.22871913033143165</v>
      </c>
      <c r="L688" s="78">
        <f>IF($C688&lt;=Entradas!$E$56,"",G688*J688)</f>
        <v>0.24795660850983131</v>
      </c>
      <c r="M688" s="37"/>
    </row>
    <row r="689" spans="2:13" x14ac:dyDescent="0.3">
      <c r="B689" s="36"/>
      <c r="C689" s="74">
        <v>684</v>
      </c>
      <c r="D689" s="104">
        <f>IF($C689&lt;=Entradas!$E$56,"",Observaciones!H689)</f>
        <v>0.23737952522160891</v>
      </c>
      <c r="E689" s="104">
        <f>IF($C689&lt;=Entradas!$E$56,"",Cálculos!L690)</f>
        <v>0.278698579387683</v>
      </c>
      <c r="F689" s="78">
        <f>IF($C689&lt;=Entradas!$E$56,"",D689-E689)</f>
        <v>-4.1319054166074093E-2</v>
      </c>
      <c r="G689" s="78">
        <f>IF($C689&lt;=Entradas!$E$56,"",D689-AVERAGE(D:D))</f>
        <v>-0.52012210794081681</v>
      </c>
      <c r="H689" s="78">
        <f>IF($C689&lt;=Entradas!$E$56,"",F689^2)</f>
        <v>1.7072642371789648E-3</v>
      </c>
      <c r="I689" s="78">
        <f>IF($C689&lt;=Entradas!$E$56,"",G689^2)</f>
        <v>0.27052700716879868</v>
      </c>
      <c r="J689" s="78">
        <f>IF($C689&lt;=Entradas!$E$56,"",E689-AVERAGE(E:E))</f>
        <v>-0.48018441176259558</v>
      </c>
      <c r="K689" s="78">
        <f>IF($C689&lt;=Entradas!$E$56,"",J689^2)</f>
        <v>0.23057706929978994</v>
      </c>
      <c r="L689" s="78">
        <f>IF($C689&lt;=Entradas!$E$56,"",G689*J689)</f>
        <v>0.24975452844628238</v>
      </c>
      <c r="M689" s="37"/>
    </row>
    <row r="690" spans="2:13" x14ac:dyDescent="0.3">
      <c r="B690" s="36"/>
      <c r="C690" s="74">
        <v>685</v>
      </c>
      <c r="D690" s="104">
        <f>IF($C690&lt;=Entradas!$E$56,"",Observaciones!H690)</f>
        <v>0.23573981856738782</v>
      </c>
      <c r="E690" s="104">
        <f>IF($C690&lt;=Entradas!$E$56,"",Cálculos!L691)</f>
        <v>0.27677346382134754</v>
      </c>
      <c r="F690" s="78">
        <f>IF($C690&lt;=Entradas!$E$56,"",D690-E690)</f>
        <v>-4.1033645253959722E-2</v>
      </c>
      <c r="G690" s="78">
        <f>IF($C690&lt;=Entradas!$E$56,"",D690-AVERAGE(D:D))</f>
        <v>-0.5217618145950379</v>
      </c>
      <c r="H690" s="78">
        <f>IF($C690&lt;=Entradas!$E$56,"",F690^2)</f>
        <v>1.6837600428278113E-3</v>
      </c>
      <c r="I690" s="78">
        <f>IF($C690&lt;=Entradas!$E$56,"",G690^2)</f>
        <v>0.27223539116950668</v>
      </c>
      <c r="J690" s="78">
        <f>IF($C690&lt;=Entradas!$E$56,"",E690-AVERAGE(E:E))</f>
        <v>-0.48210952732893103</v>
      </c>
      <c r="K690" s="78">
        <f>IF($C690&lt;=Entradas!$E$56,"",J690^2)</f>
        <v>0.23242959634132529</v>
      </c>
      <c r="L690" s="78">
        <f>IF($C690&lt;=Entradas!$E$56,"",G690*J690)</f>
        <v>0.25154634181269908</v>
      </c>
      <c r="M690" s="37"/>
    </row>
    <row r="691" spans="2:13" x14ac:dyDescent="0.3">
      <c r="B691" s="36"/>
      <c r="C691" s="74">
        <v>686</v>
      </c>
      <c r="D691" s="104">
        <f>IF($C691&lt;=Entradas!$E$56,"",Observaciones!H691)</f>
        <v>0.23411144350651802</v>
      </c>
      <c r="E691" s="104">
        <f>IF($C691&lt;=Entradas!$E$56,"",Cálculos!L692)</f>
        <v>0.27486164913869715</v>
      </c>
      <c r="F691" s="78">
        <f>IF($C691&lt;=Entradas!$E$56,"",D691-E691)</f>
        <v>-4.0750205632179126E-2</v>
      </c>
      <c r="G691" s="78">
        <f>IF($C691&lt;=Entradas!$E$56,"",D691-AVERAGE(D:D))</f>
        <v>-0.52339018965590767</v>
      </c>
      <c r="H691" s="78">
        <f>IF($C691&lt;=Entradas!$E$56,"",F691^2)</f>
        <v>1.6605792590648834E-3</v>
      </c>
      <c r="I691" s="78">
        <f>IF($C691&lt;=Entradas!$E$56,"",G691^2)</f>
        <v>0.273937290628047</v>
      </c>
      <c r="J691" s="78">
        <f>IF($C691&lt;=Entradas!$E$56,"",E691-AVERAGE(E:E))</f>
        <v>-0.48402134201158142</v>
      </c>
      <c r="K691" s="78">
        <f>IF($C691&lt;=Entradas!$E$56,"",J691^2)</f>
        <v>0.23427665952269228</v>
      </c>
      <c r="L691" s="78">
        <f>IF($C691&lt;=Entradas!$E$56,"",G691*J691)</f>
        <v>0.25333202199294858</v>
      </c>
      <c r="M691" s="37"/>
    </row>
    <row r="692" spans="2:13" x14ac:dyDescent="0.3">
      <c r="B692" s="36"/>
      <c r="C692" s="74">
        <v>687</v>
      </c>
      <c r="D692" s="104">
        <f>IF($C692&lt;=Entradas!$E$56,"",Observaciones!H692)</f>
        <v>0.23249431742498267</v>
      </c>
      <c r="E692" s="104">
        <f>IF($C692&lt;=Entradas!$E$56,"",Cálculos!L693)</f>
        <v>0.27296304090929874</v>
      </c>
      <c r="F692" s="78">
        <f>IF($C692&lt;=Entradas!$E$56,"",D692-E692)</f>
        <v>-4.0468723484316071E-2</v>
      </c>
      <c r="G692" s="78">
        <f>IF($C692&lt;=Entradas!$E$56,"",D692-AVERAGE(D:D))</f>
        <v>-0.52500731573744308</v>
      </c>
      <c r="H692" s="78">
        <f>IF($C692&lt;=Entradas!$E$56,"",F692^2)</f>
        <v>1.6377175804500352E-3</v>
      </c>
      <c r="I692" s="78">
        <f>IF($C692&lt;=Entradas!$E$56,"",G692^2)</f>
        <v>0.27563268157783527</v>
      </c>
      <c r="J692" s="78">
        <f>IF($C692&lt;=Entradas!$E$56,"",E692-AVERAGE(E:E))</f>
        <v>-0.48591995024097984</v>
      </c>
      <c r="K692" s="78">
        <f>IF($C692&lt;=Entradas!$E$56,"",J692^2)</f>
        <v>0.23611819804219633</v>
      </c>
      <c r="L692" s="78">
        <f>IF($C692&lt;=Entradas!$E$56,"",G692*J692)</f>
        <v>0.25511152873928872</v>
      </c>
      <c r="M692" s="37"/>
    </row>
    <row r="693" spans="2:13" x14ac:dyDescent="0.3">
      <c r="B693" s="36"/>
      <c r="C693" s="74">
        <v>688</v>
      </c>
      <c r="D693" s="104">
        <f>IF($C693&lt;=Entradas!$E$56,"",Observaciones!H693)</f>
        <v>0.23088836182678452</v>
      </c>
      <c r="E693" s="104">
        <f>IF($C693&lt;=Entradas!$E$56,"",Cálculos!L694)</f>
        <v>0.27107754743378132</v>
      </c>
      <c r="F693" s="78">
        <f>IF($C693&lt;=Entradas!$E$56,"",D693-E693)</f>
        <v>-4.0189185606996802E-2</v>
      </c>
      <c r="G693" s="78">
        <f>IF($C693&lt;=Entradas!$E$56,"",D693-AVERAGE(D:D))</f>
        <v>-0.52661327133564118</v>
      </c>
      <c r="H693" s="78">
        <f>IF($C693&lt;=Entradas!$E$56,"",F693^2)</f>
        <v>1.6151706397536389E-3</v>
      </c>
      <c r="I693" s="78">
        <f>IF($C693&lt;=Entradas!$E$56,"",G693^2)</f>
        <v>0.27732153754682565</v>
      </c>
      <c r="J693" s="78">
        <f>IF($C693&lt;=Entradas!$E$56,"",E693-AVERAGE(E:E))</f>
        <v>-0.48780544371649726</v>
      </c>
      <c r="K693" s="78">
        <f>IF($C693&lt;=Entradas!$E$56,"",J693^2)</f>
        <v>0.23795415091944877</v>
      </c>
      <c r="L693" s="78">
        <f>IF($C693&lt;=Entradas!$E$56,"",G693*J693)</f>
        <v>0.25688482049087863</v>
      </c>
      <c r="M693" s="37"/>
    </row>
    <row r="694" spans="2:13" x14ac:dyDescent="0.3">
      <c r="B694" s="36"/>
      <c r="C694" s="74">
        <v>689</v>
      </c>
      <c r="D694" s="104">
        <f>IF($C694&lt;=Entradas!$E$56,"",Observaciones!H694)</f>
        <v>0.22929349940666879</v>
      </c>
      <c r="E694" s="104">
        <f>IF($C694&lt;=Entradas!$E$56,"",Cálculos!L695)</f>
        <v>0.26920507803332516</v>
      </c>
      <c r="F694" s="78">
        <f>IF($C694&lt;=Entradas!$E$56,"",D694-E694)</f>
        <v>-3.9911578626656369E-2</v>
      </c>
      <c r="G694" s="78">
        <f>IF($C694&lt;=Entradas!$E$56,"",D694-AVERAGE(D:D))</f>
        <v>-0.52820813375575693</v>
      </c>
      <c r="H694" s="78">
        <f>IF($C694&lt;=Entradas!$E$56,"",F694^2)</f>
        <v>1.5929341084717735E-3</v>
      </c>
      <c r="I694" s="78">
        <f>IF($C694&lt;=Entradas!$E$56,"",G694^2)</f>
        <v>0.27900383256573957</v>
      </c>
      <c r="J694" s="78">
        <f>IF($C694&lt;=Entradas!$E$56,"",E694-AVERAGE(E:E))</f>
        <v>-0.48967791311695341</v>
      </c>
      <c r="K694" s="78">
        <f>IF($C694&lt;=Entradas!$E$56,"",J694^2)</f>
        <v>0.23978445859457456</v>
      </c>
      <c r="L694" s="78">
        <f>IF($C694&lt;=Entradas!$E$56,"",G694*J694)</f>
        <v>0.25865185662891965</v>
      </c>
      <c r="M694" s="37"/>
    </row>
    <row r="695" spans="2:13" x14ac:dyDescent="0.3">
      <c r="B695" s="36"/>
      <c r="C695" s="74">
        <v>690</v>
      </c>
      <c r="D695" s="104">
        <f>IF($C695&lt;=Entradas!$E$56,"",Observaciones!H695)</f>
        <v>0.22908400562831155</v>
      </c>
      <c r="E695" s="104">
        <f>IF($C695&lt;=Entradas!$E$56,"",Cálculos!L696)</f>
        <v>0.26844692636810397</v>
      </c>
      <c r="F695" s="78">
        <f>IF($C695&lt;=Entradas!$E$56,"",D695-E695)</f>
        <v>-3.9362920739792417E-2</v>
      </c>
      <c r="G695" s="78">
        <f>IF($C695&lt;=Entradas!$E$56,"",D695-AVERAGE(D:D))</f>
        <v>-0.52841762753411414</v>
      </c>
      <c r="H695" s="78">
        <f>IF($C695&lt;=Entradas!$E$56,"",F695^2)</f>
        <v>1.54943952916718E-3</v>
      </c>
      <c r="I695" s="78">
        <f>IF($C695&lt;=Entradas!$E$56,"",G695^2)</f>
        <v>0.2792251890887818</v>
      </c>
      <c r="J695" s="78">
        <f>IF($C695&lt;=Entradas!$E$56,"",E695-AVERAGE(E:E))</f>
        <v>-0.49043606478217461</v>
      </c>
      <c r="K695" s="78">
        <f>IF($C695&lt;=Entradas!$E$56,"",J695^2)</f>
        <v>0.24052753363902538</v>
      </c>
      <c r="L695" s="78">
        <f>IF($C695&lt;=Entradas!$E$56,"",G695*J695)</f>
        <v>0.25915506180936382</v>
      </c>
      <c r="M695" s="37"/>
    </row>
    <row r="696" spans="2:13" x14ac:dyDescent="0.3">
      <c r="B696" s="36"/>
      <c r="C696" s="74">
        <v>691</v>
      </c>
      <c r="D696" s="104">
        <f>IF($C696&lt;=Entradas!$E$56,"",Observaciones!H696)</f>
        <v>0.22638800791755267</v>
      </c>
      <c r="E696" s="104">
        <f>IF($C696&lt;=Entradas!$E$56,"",Cálculos!L697)</f>
        <v>0.26570396582519384</v>
      </c>
      <c r="F696" s="78">
        <f>IF($C696&lt;=Entradas!$E$56,"",D696-E696)</f>
        <v>-3.9315957907641169E-2</v>
      </c>
      <c r="G696" s="78">
        <f>IF($C696&lt;=Entradas!$E$56,"",D696-AVERAGE(D:D))</f>
        <v>-0.53111362524487304</v>
      </c>
      <c r="H696" s="78">
        <f>IF($C696&lt;=Entradas!$E$56,"",F696^2)</f>
        <v>1.5457445461954122E-3</v>
      </c>
      <c r="I696" s="78">
        <f>IF($C696&lt;=Entradas!$E$56,"",G696^2)</f>
        <v>0.28208168292075142</v>
      </c>
      <c r="J696" s="78">
        <f>IF($C696&lt;=Entradas!$E$56,"",E696-AVERAGE(E:E))</f>
        <v>-0.49317902532508473</v>
      </c>
      <c r="K696" s="78">
        <f>IF($C696&lt;=Entradas!$E$56,"",J696^2)</f>
        <v>0.24322555102060056</v>
      </c>
      <c r="L696" s="78">
        <f>IF($C696&lt;=Entradas!$E$56,"",G696*J696)</f>
        <v>0.26193410003513878</v>
      </c>
      <c r="M696" s="37"/>
    </row>
    <row r="697" spans="2:13" x14ac:dyDescent="0.3">
      <c r="B697" s="36"/>
      <c r="C697" s="74">
        <v>692</v>
      </c>
      <c r="D697" s="104">
        <f>IF($C697&lt;=Entradas!$E$56,"",Observaciones!H697)</f>
        <v>0.22462064290304987</v>
      </c>
      <c r="E697" s="104">
        <f>IF($C697&lt;=Entradas!$E$56,"",Cálculos!L698)</f>
        <v>0.26370311650879347</v>
      </c>
      <c r="F697" s="78">
        <f>IF($C697&lt;=Entradas!$E$56,"",D697-E697)</f>
        <v>-3.9082473605743601E-2</v>
      </c>
      <c r="G697" s="78">
        <f>IF($C697&lt;=Entradas!$E$56,"",D697-AVERAGE(D:D))</f>
        <v>-0.53288099025937585</v>
      </c>
      <c r="H697" s="78">
        <f>IF($C697&lt;=Entradas!$E$56,"",F697^2)</f>
        <v>1.5274397431436452E-3</v>
      </c>
      <c r="I697" s="78">
        <f>IF($C697&lt;=Entradas!$E$56,"",G697^2)</f>
        <v>0.28396214977981304</v>
      </c>
      <c r="J697" s="78">
        <f>IF($C697&lt;=Entradas!$E$56,"",E697-AVERAGE(E:E))</f>
        <v>-0.49517987464148511</v>
      </c>
      <c r="K697" s="78">
        <f>IF($C697&lt;=Entradas!$E$56,"",J697^2)</f>
        <v>0.24520310824995692</v>
      </c>
      <c r="L697" s="78">
        <f>IF($C697&lt;=Entradas!$E$56,"",G697*J697)</f>
        <v>0.2638719419554682</v>
      </c>
      <c r="M697" s="37"/>
    </row>
    <row r="698" spans="2:13" x14ac:dyDescent="0.3">
      <c r="B698" s="36"/>
      <c r="C698" s="74">
        <v>693</v>
      </c>
      <c r="D698" s="104">
        <f>IF($C698&lt;=Entradas!$E$56,"",Observaciones!H698)</f>
        <v>0.22303185455791455</v>
      </c>
      <c r="E698" s="104">
        <f>IF($C698&lt;=Entradas!$E$56,"",Cálculos!L699)</f>
        <v>0.26185076489555004</v>
      </c>
      <c r="F698" s="78">
        <f>IF($C698&lt;=Entradas!$E$56,"",D698-E698)</f>
        <v>-3.8818910337635487E-2</v>
      </c>
      <c r="G698" s="78">
        <f>IF($C698&lt;=Entradas!$E$56,"",D698-AVERAGE(D:D))</f>
        <v>-0.53446977860451117</v>
      </c>
      <c r="H698" s="78">
        <f>IF($C698&lt;=Entradas!$E$56,"",F698^2)</f>
        <v>1.5069077998013834E-3</v>
      </c>
      <c r="I698" s="78">
        <f>IF($C698&lt;=Entradas!$E$56,"",G698^2)</f>
        <v>0.28565794424155516</v>
      </c>
      <c r="J698" s="78">
        <f>IF($C698&lt;=Entradas!$E$56,"",E698-AVERAGE(E:E))</f>
        <v>-0.49703222625472854</v>
      </c>
      <c r="K698" s="78">
        <f>IF($C698&lt;=Entradas!$E$56,"",J698^2)</f>
        <v>0.24704103393573165</v>
      </c>
      <c r="L698" s="78">
        <f>IF($C698&lt;=Entradas!$E$56,"",G698*J698)</f>
        <v>0.26564870392567208</v>
      </c>
      <c r="M698" s="37"/>
    </row>
    <row r="699" spans="2:13" x14ac:dyDescent="0.3">
      <c r="B699" s="36"/>
      <c r="C699" s="74">
        <v>694</v>
      </c>
      <c r="D699" s="104">
        <f>IF($C699&lt;=Entradas!$E$56,"",Observaciones!H699)</f>
        <v>0.22148445638026229</v>
      </c>
      <c r="E699" s="104">
        <f>IF($C699&lt;=Entradas!$E$56,"",Cálculos!L700)</f>
        <v>0.26003628963932179</v>
      </c>
      <c r="F699" s="78">
        <f>IF($C699&lt;=Entradas!$E$56,"",D699-E699)</f>
        <v>-3.8551833259059504E-2</v>
      </c>
      <c r="G699" s="78">
        <f>IF($C699&lt;=Entradas!$E$56,"",D699-AVERAGE(D:D))</f>
        <v>-0.53601717678216343</v>
      </c>
      <c r="H699" s="78">
        <f>IF($C699&lt;=Entradas!$E$56,"",F699^2)</f>
        <v>1.4862438476343266E-3</v>
      </c>
      <c r="I699" s="78">
        <f>IF($C699&lt;=Entradas!$E$56,"",G699^2)</f>
        <v>0.28731441380552103</v>
      </c>
      <c r="J699" s="78">
        <f>IF($C699&lt;=Entradas!$E$56,"",E699-AVERAGE(E:E))</f>
        <v>-0.49884670151095678</v>
      </c>
      <c r="K699" s="78">
        <f>IF($C699&lt;=Entradas!$E$56,"",J699^2)</f>
        <v>0.24884803160836161</v>
      </c>
      <c r="L699" s="78">
        <f>IF($C699&lt;=Entradas!$E$56,"",G699*J699)</f>
        <v>0.26739040059099761</v>
      </c>
      <c r="M699" s="37"/>
    </row>
    <row r="700" spans="2:13" x14ac:dyDescent="0.3">
      <c r="B700" s="36"/>
      <c r="C700" s="74">
        <v>695</v>
      </c>
      <c r="D700" s="104">
        <f>IF($C700&lt;=Entradas!$E$56,"",Observaciones!H700)</f>
        <v>0.21995330746164651</v>
      </c>
      <c r="E700" s="104">
        <f>IF($C700&lt;=Entradas!$E$56,"",Cálculos!L701)</f>
        <v>0.25823901882446193</v>
      </c>
      <c r="F700" s="78">
        <f>IF($C700&lt;=Entradas!$E$56,"",D700-E700)</f>
        <v>-3.8285711362815417E-2</v>
      </c>
      <c r="G700" s="78">
        <f>IF($C700&lt;=Entradas!$E$56,"",D700-AVERAGE(D:D))</f>
        <v>-0.53754832570077915</v>
      </c>
      <c r="H700" s="78">
        <f>IF($C700&lt;=Entradas!$E$56,"",F700^2)</f>
        <v>1.4657956945568135E-3</v>
      </c>
      <c r="I700" s="78">
        <f>IF($C700&lt;=Entradas!$E$56,"",G700^2)</f>
        <v>0.28895820246371096</v>
      </c>
      <c r="J700" s="78">
        <f>IF($C700&lt;=Entradas!$E$56,"",E700-AVERAGE(E:E))</f>
        <v>-0.5006439723258167</v>
      </c>
      <c r="K700" s="78">
        <f>IF($C700&lt;=Entradas!$E$56,"",J700^2)</f>
        <v>0.25064438702617314</v>
      </c>
      <c r="L700" s="78">
        <f>IF($C700&lt;=Entradas!$E$56,"",G700*J700)</f>
        <v>0.26912032909592998</v>
      </c>
      <c r="M700" s="37"/>
    </row>
    <row r="701" spans="2:13" x14ac:dyDescent="0.3">
      <c r="B701" s="36"/>
      <c r="C701" s="74">
        <v>696</v>
      </c>
      <c r="D701" s="104">
        <f>IF($C701&lt;=Entradas!$E$56,"",Observaciones!H701)</f>
        <v>0.21843375155322162</v>
      </c>
      <c r="E701" s="104">
        <f>IF($C701&lt;=Entradas!$E$56,"",Cálculos!L702)</f>
        <v>0.25645503254872426</v>
      </c>
      <c r="F701" s="78">
        <f>IF($C701&lt;=Entradas!$E$56,"",D701-E701)</f>
        <v>-3.8021280995502643E-2</v>
      </c>
      <c r="G701" s="78">
        <f>IF($C701&lt;=Entradas!$E$56,"",D701-AVERAGE(D:D))</f>
        <v>-0.53906788160920405</v>
      </c>
      <c r="H701" s="78">
        <f>IF($C701&lt;=Entradas!$E$56,"",F701^2)</f>
        <v>1.4456178085389705E-3</v>
      </c>
      <c r="I701" s="78">
        <f>IF($C701&lt;=Entradas!$E$56,"",G701^2)</f>
        <v>0.29059418098263484</v>
      </c>
      <c r="J701" s="78">
        <f>IF($C701&lt;=Entradas!$E$56,"",E701-AVERAGE(E:E))</f>
        <v>-0.50242795860155431</v>
      </c>
      <c r="K701" s="78">
        <f>IF($C701&lt;=Entradas!$E$56,"",J701^2)</f>
        <v>0.25243385358452519</v>
      </c>
      <c r="L701" s="78">
        <f>IF($C701&lt;=Entradas!$E$56,"",G701*J701)</f>
        <v>0.27084277530457673</v>
      </c>
      <c r="M701" s="37"/>
    </row>
    <row r="702" spans="2:13" x14ac:dyDescent="0.3">
      <c r="B702" s="36"/>
      <c r="C702" s="74">
        <v>697</v>
      </c>
      <c r="D702" s="104">
        <f>IF($C702&lt;=Entradas!$E$56,"",Observaciones!H702)</f>
        <v>0.2169248778381348</v>
      </c>
      <c r="E702" s="104">
        <f>IF($C702&lt;=Entradas!$E$56,"",Cálculos!L703)</f>
        <v>0.25468353116694703</v>
      </c>
      <c r="F702" s="78">
        <f>IF($C702&lt;=Entradas!$E$56,"",D702-E702)</f>
        <v>-3.7758653328812231E-2</v>
      </c>
      <c r="G702" s="78">
        <f>IF($C702&lt;=Entradas!$E$56,"",D702-AVERAGE(D:D))</f>
        <v>-0.54057675532429084</v>
      </c>
      <c r="H702" s="78">
        <f>IF($C702&lt;=Entradas!$E$56,"",F702^2)</f>
        <v>1.4257159012054229E-3</v>
      </c>
      <c r="I702" s="78">
        <f>IF($C702&lt;=Entradas!$E$56,"",G702^2)</f>
        <v>0.29222322839693821</v>
      </c>
      <c r="J702" s="78">
        <f>IF($C702&lt;=Entradas!$E$56,"",E702-AVERAGE(E:E))</f>
        <v>-0.50419945998333149</v>
      </c>
      <c r="K702" s="78">
        <f>IF($C702&lt;=Entradas!$E$56,"",J702^2)</f>
        <v>0.25421709544748311</v>
      </c>
      <c r="L702" s="78">
        <f>IF($C702&lt;=Entradas!$E$56,"",G702*J702)</f>
        <v>0.27255850811404897</v>
      </c>
      <c r="M702" s="37"/>
    </row>
    <row r="703" spans="2:13" x14ac:dyDescent="0.3">
      <c r="B703" s="36"/>
      <c r="C703" s="74">
        <v>698</v>
      </c>
      <c r="D703" s="104">
        <f>IF($C703&lt;=Entradas!$E$56,"",Observaciones!H703)</f>
        <v>0.21542646065305332</v>
      </c>
      <c r="E703" s="104">
        <f>IF($C703&lt;=Entradas!$E$56,"",Cálculos!L704)</f>
        <v>0.25292429660886134</v>
      </c>
      <c r="F703" s="78">
        <f>IF($C703&lt;=Entradas!$E$56,"",D703-E703)</f>
        <v>-3.7497835955808023E-2</v>
      </c>
      <c r="G703" s="78">
        <f>IF($C703&lt;=Entradas!$E$56,"",D703-AVERAGE(D:D))</f>
        <v>-0.54207517250937243</v>
      </c>
      <c r="H703" s="78">
        <f>IF($C703&lt;=Entradas!$E$56,"",F703^2)</f>
        <v>1.4060877013686889E-3</v>
      </c>
      <c r="I703" s="78">
        <f>IF($C703&lt;=Entradas!$E$56,"",G703^2)</f>
        <v>0.29384549265106585</v>
      </c>
      <c r="J703" s="78">
        <f>IF($C703&lt;=Entradas!$E$56,"",E703-AVERAGE(E:E))</f>
        <v>-0.50595869454141718</v>
      </c>
      <c r="K703" s="78">
        <f>IF($C703&lt;=Entradas!$E$56,"",J703^2)</f>
        <v>0.25599420058205508</v>
      </c>
      <c r="L703" s="78">
        <f>IF($C703&lt;=Entradas!$E$56,"",G703*J703)</f>
        <v>0.2742676466261556</v>
      </c>
      <c r="M703" s="37"/>
    </row>
    <row r="704" spans="2:13" x14ac:dyDescent="0.3">
      <c r="B704" s="36"/>
      <c r="C704" s="74">
        <v>699</v>
      </c>
      <c r="D704" s="104">
        <f>IF($C704&lt;=Entradas!$E$56,"",Observaciones!H704)</f>
        <v>0.21393840000338119</v>
      </c>
      <c r="E704" s="104">
        <f>IF($C704&lt;=Entradas!$E$56,"",Cálculos!L705)</f>
        <v>0.25117721959011896</v>
      </c>
      <c r="F704" s="78">
        <f>IF($C704&lt;=Entradas!$E$56,"",D704-E704)</f>
        <v>-3.7238819586737776E-2</v>
      </c>
      <c r="G704" s="78">
        <f>IF($C704&lt;=Entradas!$E$56,"",D704-AVERAGE(D:D))</f>
        <v>-0.54356323315904453</v>
      </c>
      <c r="H704" s="78">
        <f>IF($C704&lt;=Entradas!$E$56,"",F704^2)</f>
        <v>1.386729684213605E-3</v>
      </c>
      <c r="I704" s="78">
        <f>IF($C704&lt;=Entradas!$E$56,"",G704^2)</f>
        <v>0.29546098844231383</v>
      </c>
      <c r="J704" s="78">
        <f>IF($C704&lt;=Entradas!$E$56,"",E704-AVERAGE(E:E))</f>
        <v>-0.50770577156015961</v>
      </c>
      <c r="K704" s="78">
        <f>IF($C704&lt;=Entradas!$E$56,"",J704^2)</f>
        <v>0.25776515047549697</v>
      </c>
      <c r="L704" s="78">
        <f>IF($C704&lt;=Entradas!$E$56,"",G704*J704)</f>
        <v>0.27597019068274764</v>
      </c>
      <c r="M704" s="37"/>
    </row>
    <row r="705" spans="2:13" x14ac:dyDescent="0.3">
      <c r="B705" s="36"/>
      <c r="C705" s="74">
        <v>700</v>
      </c>
      <c r="D705" s="104">
        <f>IF($C705&lt;=Entradas!$E$56,"",Observaciones!H705)</f>
        <v>0.21246061927509363</v>
      </c>
      <c r="E705" s="104">
        <f>IF($C705&lt;=Entradas!$E$56,"",Cálculos!L706)</f>
        <v>0.24944221156022356</v>
      </c>
      <c r="F705" s="78">
        <f>IF($C705&lt;=Entradas!$E$56,"",D705-E705)</f>
        <v>-3.6981592285129927E-2</v>
      </c>
      <c r="G705" s="78">
        <f>IF($C705&lt;=Entradas!$E$56,"",D705-AVERAGE(D:D))</f>
        <v>-0.54504101388733206</v>
      </c>
      <c r="H705" s="78">
        <f>IF($C705&lt;=Entradas!$E$56,"",F705^2)</f>
        <v>1.3676381679435814E-3</v>
      </c>
      <c r="I705" s="78">
        <f>IF($C705&lt;=Entradas!$E$56,"",G705^2)</f>
        <v>0.29706970681933093</v>
      </c>
      <c r="J705" s="78">
        <f>IF($C705&lt;=Entradas!$E$56,"",E705-AVERAGE(E:E))</f>
        <v>-0.50944077959005507</v>
      </c>
      <c r="K705" s="78">
        <f>IF($C705&lt;=Entradas!$E$56,"",J705^2)</f>
        <v>0.25952990790932307</v>
      </c>
      <c r="L705" s="78">
        <f>IF($C705&lt;=Entradas!$E$56,"",G705*J705)</f>
        <v>0.2776661190233165</v>
      </c>
      <c r="M705" s="37"/>
    </row>
    <row r="706" spans="2:13" x14ac:dyDescent="0.3">
      <c r="B706" s="36"/>
      <c r="C706" s="74">
        <v>701</v>
      </c>
      <c r="D706" s="104">
        <f>IF($C706&lt;=Entradas!$E$56,"",Observaciones!H706)</f>
        <v>0.21099304653155138</v>
      </c>
      <c r="E706" s="104">
        <f>IF($C706&lt;=Entradas!$E$56,"",Cálculos!L707)</f>
        <v>0.24771918830107945</v>
      </c>
      <c r="F706" s="78">
        <f>IF($C706&lt;=Entradas!$E$56,"",D706-E706)</f>
        <v>-3.672614176952807E-2</v>
      </c>
      <c r="G706" s="78">
        <f>IF($C706&lt;=Entradas!$E$56,"",D706-AVERAGE(D:D))</f>
        <v>-0.54650858663087432</v>
      </c>
      <c r="H706" s="78">
        <f>IF($C706&lt;=Entradas!$E$56,"",F706^2)</f>
        <v>1.3488094892754744E-3</v>
      </c>
      <c r="I706" s="78">
        <f>IF($C706&lt;=Entradas!$E$56,"",G706^2)</f>
        <v>0.29867163526127588</v>
      </c>
      <c r="J706" s="78">
        <f>IF($C706&lt;=Entradas!$E$56,"",E706-AVERAGE(E:E))</f>
        <v>-0.51116380284919916</v>
      </c>
      <c r="K706" s="78">
        <f>IF($C706&lt;=Entradas!$E$56,"",J706^2)</f>
        <v>0.26128843334325497</v>
      </c>
      <c r="L706" s="78">
        <f>IF($C706&lt;=Entradas!$E$56,"",G706*J706)</f>
        <v>0.27935540743197873</v>
      </c>
      <c r="M706" s="37"/>
    </row>
    <row r="707" spans="2:13" x14ac:dyDescent="0.3">
      <c r="B707" s="36"/>
      <c r="C707" s="74">
        <v>702</v>
      </c>
      <c r="D707" s="104">
        <f>IF($C707&lt;=Entradas!$E$56,"",Observaciones!H707)</f>
        <v>0.2095356110913891</v>
      </c>
      <c r="E707" s="104">
        <f>IF($C707&lt;=Entradas!$E$56,"",Cálculos!L708)</f>
        <v>0.24600806686925072</v>
      </c>
      <c r="F707" s="78">
        <f>IF($C707&lt;=Entradas!$E$56,"",D707-E707)</f>
        <v>-3.6472455777861623E-2</v>
      </c>
      <c r="G707" s="78">
        <f>IF($C707&lt;=Entradas!$E$56,"",D707-AVERAGE(D:D))</f>
        <v>-0.54796602207103662</v>
      </c>
      <c r="H707" s="78">
        <f>IF($C707&lt;=Entradas!$E$56,"",F707^2)</f>
        <v>1.3302400304680718E-3</v>
      </c>
      <c r="I707" s="78">
        <f>IF($C707&lt;=Entradas!$E$56,"",G707^2)</f>
        <v>0.30026676134435581</v>
      </c>
      <c r="J707" s="78">
        <f>IF($C707&lt;=Entradas!$E$56,"",E707-AVERAGE(E:E))</f>
        <v>-0.51287492428102788</v>
      </c>
      <c r="K707" s="78">
        <f>IF($C707&lt;=Entradas!$E$56,"",J707^2)</f>
        <v>0.26304068795627006</v>
      </c>
      <c r="L707" s="78">
        <f>IF($C707&lt;=Entradas!$E$56,"",G707*J707)</f>
        <v>0.28103803207825895</v>
      </c>
      <c r="M707" s="37"/>
    </row>
    <row r="708" spans="2:13" x14ac:dyDescent="0.3">
      <c r="B708" s="36"/>
      <c r="C708" s="74">
        <v>703</v>
      </c>
      <c r="D708" s="104">
        <f>IF($C708&lt;=Entradas!$E$56,"",Observaciones!H708)</f>
        <v>0.20808824290011937</v>
      </c>
      <c r="E708" s="104">
        <f>IF($C708&lt;=Entradas!$E$56,"",Cálculos!L709)</f>
        <v>0.24430876502327867</v>
      </c>
      <c r="F708" s="78">
        <f>IF($C708&lt;=Entradas!$E$56,"",D708-E708)</f>
        <v>-3.6220522123159293E-2</v>
      </c>
      <c r="G708" s="78">
        <f>IF($C708&lt;=Entradas!$E$56,"",D708-AVERAGE(D:D))</f>
        <v>-0.54941339026230629</v>
      </c>
      <c r="H708" s="78">
        <f>IF($C708&lt;=Entradas!$E$56,"",F708^2)</f>
        <v>1.3119262228742717E-3</v>
      </c>
      <c r="I708" s="78">
        <f>IF($C708&lt;=Entradas!$E$56,"",G708^2)</f>
        <v>0.30185507339952128</v>
      </c>
      <c r="J708" s="78">
        <f>IF($C708&lt;=Entradas!$E$56,"",E708-AVERAGE(E:E))</f>
        <v>-0.51457422612699988</v>
      </c>
      <c r="K708" s="78">
        <f>IF($C708&lt;=Entradas!$E$56,"",J708^2)</f>
        <v>0.26478663419420079</v>
      </c>
      <c r="L708" s="78">
        <f>IF($C708&lt;=Entradas!$E$56,"",G708*J708)</f>
        <v>0.28271397011803762</v>
      </c>
      <c r="M708" s="37"/>
    </row>
    <row r="709" spans="2:13" x14ac:dyDescent="0.3">
      <c r="B709" s="36"/>
      <c r="C709" s="74">
        <v>704</v>
      </c>
      <c r="D709" s="104">
        <f>IF($C709&lt;=Entradas!$E$56,"",Observaciones!H709)</f>
        <v>0.20665087241250379</v>
      </c>
      <c r="E709" s="104">
        <f>IF($C709&lt;=Entradas!$E$56,"",Cálculos!L710)</f>
        <v>0.24262120111382027</v>
      </c>
      <c r="F709" s="78">
        <f>IF($C709&lt;=Entradas!$E$56,"",D709-E709)</f>
        <v>-3.5970328701316473E-2</v>
      </c>
      <c r="G709" s="78">
        <f>IF($C709&lt;=Entradas!$E$56,"",D709-AVERAGE(D:D))</f>
        <v>-0.5508507607499219</v>
      </c>
      <c r="H709" s="78">
        <f>IF($C709&lt;=Entradas!$E$56,"",F709^2)</f>
        <v>1.2938645468807517E-3</v>
      </c>
      <c r="I709" s="78">
        <f>IF($C709&lt;=Entradas!$E$56,"",G709^2)</f>
        <v>0.30343656061876767</v>
      </c>
      <c r="J709" s="78">
        <f>IF($C709&lt;=Entradas!$E$56,"",E709-AVERAGE(E:E))</f>
        <v>-0.51626179003645833</v>
      </c>
      <c r="K709" s="78">
        <f>IF($C709&lt;=Entradas!$E$56,"",J709^2)</f>
        <v>0.2665262358516482</v>
      </c>
      <c r="L709" s="78">
        <f>IF($C709&lt;=Entradas!$E$56,"",G709*J709)</f>
        <v>0.28438319978769955</v>
      </c>
      <c r="M709" s="37"/>
    </row>
    <row r="710" spans="2:13" x14ac:dyDescent="0.3">
      <c r="B710" s="36"/>
      <c r="C710" s="74">
        <v>705</v>
      </c>
      <c r="D710" s="104">
        <f>IF($C710&lt;=Entradas!$E$56,"",Observaciones!H710)</f>
        <v>0.20522343056832204</v>
      </c>
      <c r="E710" s="104">
        <f>IF($C710&lt;=Entradas!$E$56,"",Cálculos!L711)</f>
        <v>0.24094529406000106</v>
      </c>
      <c r="F710" s="78">
        <f>IF($C710&lt;=Entradas!$E$56,"",D710-E710)</f>
        <v>-3.5721863491679023E-2</v>
      </c>
      <c r="G710" s="78">
        <f>IF($C710&lt;=Entradas!$E$56,"",D710-AVERAGE(D:D))</f>
        <v>-0.55227820259410365</v>
      </c>
      <c r="H710" s="78">
        <f>IF($C710&lt;=Entradas!$E$56,"",F710^2)</f>
        <v>1.2760515313181508E-3</v>
      </c>
      <c r="I710" s="78">
        <f>IF($C710&lt;=Entradas!$E$56,"",G710^2)</f>
        <v>0.30501121306057377</v>
      </c>
      <c r="J710" s="78">
        <f>IF($C710&lt;=Entradas!$E$56,"",E710-AVERAGE(E:E))</f>
        <v>-0.51793769709027748</v>
      </c>
      <c r="K710" s="78">
        <f>IF($C710&lt;=Entradas!$E$56,"",J710^2)</f>
        <v>0.26825945806718005</v>
      </c>
      <c r="L710" s="78">
        <f>IF($C710&lt;=Entradas!$E$56,"",G710*J710)</f>
        <v>0.28604570040474775</v>
      </c>
      <c r="M710" s="37"/>
    </row>
    <row r="711" spans="2:13" x14ac:dyDescent="0.3">
      <c r="B711" s="36"/>
      <c r="C711" s="74">
        <v>706</v>
      </c>
      <c r="D711" s="104">
        <f>IF($C711&lt;=Entradas!$E$56,"",Observaciones!H711)</f>
        <v>0.20380584878523472</v>
      </c>
      <c r="E711" s="104">
        <f>IF($C711&lt;=Entradas!$E$56,"",Cálculos!L712)</f>
        <v>0.23928096334184698</v>
      </c>
      <c r="F711" s="78">
        <f>IF($C711&lt;=Entradas!$E$56,"",D711-E711)</f>
        <v>-3.5475114556612258E-2</v>
      </c>
      <c r="G711" s="78">
        <f>IF($C711&lt;=Entradas!$E$56,"",D711-AVERAGE(D:D))</f>
        <v>-0.55369578437719102</v>
      </c>
      <c r="H711" s="78">
        <f>IF($C711&lt;=Entradas!$E$56,"",F711^2)</f>
        <v>1.2584837528047629E-3</v>
      </c>
      <c r="I711" s="78">
        <f>IF($C711&lt;=Entradas!$E$56,"",G711^2)</f>
        <v>0.30657902163707279</v>
      </c>
      <c r="J711" s="78">
        <f>IF($C711&lt;=Entradas!$E$56,"",E711-AVERAGE(E:E))</f>
        <v>-0.51960202780843157</v>
      </c>
      <c r="K711" s="78">
        <f>IF($C711&lt;=Entradas!$E$56,"",J711^2)</f>
        <v>0.26998626730263409</v>
      </c>
      <c r="L711" s="78">
        <f>IF($C711&lt;=Entradas!$E$56,"",G711*J711)</f>
        <v>0.28770145235136851</v>
      </c>
      <c r="M711" s="37"/>
    </row>
    <row r="712" spans="2:13" x14ac:dyDescent="0.3">
      <c r="B712" s="36"/>
      <c r="C712" s="74">
        <v>707</v>
      </c>
      <c r="D712" s="104">
        <f>IF($C712&lt;=Entradas!$E$56,"",Observaciones!H712)</f>
        <v>0.20239805895479016</v>
      </c>
      <c r="E712" s="104">
        <f>IF($C712&lt;=Entradas!$E$56,"",Cálculos!L713)</f>
        <v>0.23762812899573085</v>
      </c>
      <c r="F712" s="78">
        <f>IF($C712&lt;=Entradas!$E$56,"",D712-E712)</f>
        <v>-3.5230070040940697E-2</v>
      </c>
      <c r="G712" s="78">
        <f>IF($C712&lt;=Entradas!$E$56,"",D712-AVERAGE(D:D))</f>
        <v>-0.55510357420763556</v>
      </c>
      <c r="H712" s="78">
        <f>IF($C712&lt;=Entradas!$E$56,"",F712^2)</f>
        <v>1.2411578350895872E-3</v>
      </c>
      <c r="I712" s="78">
        <f>IF($C712&lt;=Entradas!$E$56,"",G712^2)</f>
        <v>0.30813997809809196</v>
      </c>
      <c r="J712" s="78">
        <f>IF($C712&lt;=Entradas!$E$56,"",E712-AVERAGE(E:E))</f>
        <v>-0.52125486215454775</v>
      </c>
      <c r="K712" s="78">
        <f>IF($C712&lt;=Entradas!$E$56,"",J712^2)</f>
        <v>0.27170663131975659</v>
      </c>
      <c r="L712" s="78">
        <f>IF($C712&lt;=Entradas!$E$56,"",G712*J712)</f>
        <v>0.28935043705509783</v>
      </c>
      <c r="M712" s="37"/>
    </row>
    <row r="713" spans="2:13" x14ac:dyDescent="0.3">
      <c r="B713" s="36"/>
      <c r="C713" s="74">
        <v>708</v>
      </c>
      <c r="D713" s="104">
        <f>IF($C713&lt;=Entradas!$E$56,"",Observaciones!H713)</f>
        <v>0.20099999343902461</v>
      </c>
      <c r="E713" s="104">
        <f>IF($C713&lt;=Entradas!$E$56,"",Cálculos!L714)</f>
        <v>0.23598671161040397</v>
      </c>
      <c r="F713" s="78">
        <f>IF($C713&lt;=Entradas!$E$56,"",D713-E713)</f>
        <v>-3.4986718171379355E-2</v>
      </c>
      <c r="G713" s="78">
        <f>IF($C713&lt;=Entradas!$E$56,"",D713-AVERAGE(D:D))</f>
        <v>-0.55650163972340105</v>
      </c>
      <c r="H713" s="78">
        <f>IF($C713&lt;=Entradas!$E$56,"",F713^2)</f>
        <v>1.2240704484035264E-3</v>
      </c>
      <c r="I713" s="78">
        <f>IF($C713&lt;=Entradas!$E$56,"",G713^2)</f>
        <v>0.30969407501483409</v>
      </c>
      <c r="J713" s="78">
        <f>IF($C713&lt;=Entradas!$E$56,"",E713-AVERAGE(E:E))</f>
        <v>-0.52289627953987461</v>
      </c>
      <c r="K713" s="78">
        <f>IF($C713&lt;=Entradas!$E$56,"",J713^2)</f>
        <v>0.27342051915664267</v>
      </c>
      <c r="L713" s="78">
        <f>IF($C713&lt;=Entradas!$E$56,"",G713*J713)</f>
        <v>0.29099263696920613</v>
      </c>
      <c r="M713" s="37"/>
    </row>
    <row r="714" spans="2:13" x14ac:dyDescent="0.3">
      <c r="B714" s="36"/>
      <c r="C714" s="74">
        <v>709</v>
      </c>
      <c r="D714" s="104">
        <f>IF($C714&lt;=Entradas!$E$56,"",Observaciones!H714)</f>
        <v>0.19961158506718873</v>
      </c>
      <c r="E714" s="104">
        <f>IF($C714&lt;=Entradas!$E$56,"",Cálculos!L715)</f>
        <v>0.23435663232315607</v>
      </c>
      <c r="F714" s="78">
        <f>IF($C714&lt;=Entradas!$E$56,"",D714-E714)</f>
        <v>-3.4745047255967332E-2</v>
      </c>
      <c r="G714" s="78">
        <f>IF($C714&lt;=Entradas!$E$56,"",D714-AVERAGE(D:D))</f>
        <v>-0.5578900480952369</v>
      </c>
      <c r="H714" s="78">
        <f>IF($C714&lt;=Entradas!$E$56,"",F714^2)</f>
        <v>1.2072183088194029E-3</v>
      </c>
      <c r="I714" s="78">
        <f>IF($C714&lt;=Entradas!$E$56,"",G714^2)</f>
        <v>0.31124130576370573</v>
      </c>
      <c r="J714" s="78">
        <f>IF($C714&lt;=Entradas!$E$56,"",E714-AVERAGE(E:E))</f>
        <v>-0.52452635882712251</v>
      </c>
      <c r="K714" s="78">
        <f>IF($C714&lt;=Entradas!$E$56,"",J714^2)</f>
        <v>0.2751279011044393</v>
      </c>
      <c r="L714" s="78">
        <f>IF($C714&lt;=Entradas!$E$56,"",G714*J714)</f>
        <v>0.29262803555328287</v>
      </c>
      <c r="M714" s="37"/>
    </row>
    <row r="715" spans="2:13" x14ac:dyDescent="0.3">
      <c r="B715" s="36"/>
      <c r="C715" s="74">
        <v>710</v>
      </c>
      <c r="D715" s="104">
        <f>IF($C715&lt;=Entradas!$E$56,"",Observaciones!H715)</f>
        <v>0.19823276713251664</v>
      </c>
      <c r="E715" s="104">
        <f>IF($C715&lt;=Entradas!$E$56,"",Cálculos!L716)</f>
        <v>0.23273781281602296</v>
      </c>
      <c r="F715" s="78">
        <f>IF($C715&lt;=Entradas!$E$56,"",D715-E715)</f>
        <v>-3.4505045683506319E-2</v>
      </c>
      <c r="G715" s="78">
        <f>IF($C715&lt;=Entradas!$E$56,"",D715-AVERAGE(D:D))</f>
        <v>-0.559268866029909</v>
      </c>
      <c r="H715" s="78">
        <f>IF($C715&lt;=Entradas!$E$56,"",F715^2)</f>
        <v>1.1905981776208581E-3</v>
      </c>
      <c r="I715" s="78">
        <f>IF($C715&lt;=Entradas!$E$56,"",G715^2)</f>
        <v>0.31278166451038031</v>
      </c>
      <c r="J715" s="78">
        <f>IF($C715&lt;=Entradas!$E$56,"",E715-AVERAGE(E:E))</f>
        <v>-0.52614517833425567</v>
      </c>
      <c r="K715" s="78">
        <f>IF($C715&lt;=Entradas!$E$56,"",J715^2)</f>
        <v>0.27682874868438573</v>
      </c>
      <c r="L715" s="78">
        <f>IF($C715&lt;=Entradas!$E$56,"",G715*J715)</f>
        <v>0.2942566172541034</v>
      </c>
      <c r="M715" s="37"/>
    </row>
    <row r="716" spans="2:13" x14ac:dyDescent="0.3">
      <c r="B716" s="36"/>
      <c r="C716" s="74">
        <v>711</v>
      </c>
      <c r="D716" s="104">
        <f>IF($C716&lt;=Entradas!$E$56,"",Observaciones!H716)</f>
        <v>0.19686347338901974</v>
      </c>
      <c r="E716" s="104">
        <f>IF($C716&lt;=Entradas!$E$56,"",Cálculos!L717)</f>
        <v>0.23113017531202198</v>
      </c>
      <c r="F716" s="78">
        <f>IF($C716&lt;=Entradas!$E$56,"",D716-E716)</f>
        <v>-3.4266701923002241E-2</v>
      </c>
      <c r="G716" s="78">
        <f>IF($C716&lt;=Entradas!$E$56,"",D716-AVERAGE(D:D))</f>
        <v>-0.56063815977340592</v>
      </c>
      <c r="H716" s="78">
        <f>IF($C716&lt;=Entradas!$E$56,"",F716^2)</f>
        <v>1.1742068606798856E-3</v>
      </c>
      <c r="I716" s="78">
        <f>IF($C716&lt;=Entradas!$E$56,"",G716^2)</f>
        <v>0.31431514619411105</v>
      </c>
      <c r="J716" s="78">
        <f>IF($C716&lt;=Entradas!$E$56,"",E716-AVERAGE(E:E))</f>
        <v>-0.52775281583825662</v>
      </c>
      <c r="K716" s="78">
        <f>IF($C716&lt;=Entradas!$E$56,"",J716^2)</f>
        <v>0.27852303462520883</v>
      </c>
      <c r="L716" s="78">
        <f>IF($C716&lt;=Entradas!$E$56,"",G716*J716)</f>
        <v>0.29587836748679336</v>
      </c>
      <c r="M716" s="37"/>
    </row>
    <row r="717" spans="2:13" x14ac:dyDescent="0.3">
      <c r="B717" s="36"/>
      <c r="C717" s="74">
        <v>712</v>
      </c>
      <c r="D717" s="104">
        <f>IF($C717&lt;=Entradas!$E$56,"",Observaciones!H717)</f>
        <v>0.19550363804830415</v>
      </c>
      <c r="E717" s="104">
        <f>IF($C717&lt;=Entradas!$E$56,"",Cálculos!L718)</f>
        <v>0.22953364257141554</v>
      </c>
      <c r="F717" s="78">
        <f>IF($C717&lt;=Entradas!$E$56,"",D717-E717)</f>
        <v>-3.403000452311139E-2</v>
      </c>
      <c r="G717" s="78">
        <f>IF($C717&lt;=Entradas!$E$56,"",D717-AVERAGE(D:D))</f>
        <v>-0.56199799511412152</v>
      </c>
      <c r="H717" s="78">
        <f>IF($C717&lt;=Entradas!$E$56,"",F717^2)</f>
        <v>1.1580412078429816E-3</v>
      </c>
      <c r="I717" s="78">
        <f>IF($C717&lt;=Entradas!$E$56,"",G717^2)</f>
        <v>0.31584174651229213</v>
      </c>
      <c r="J717" s="78">
        <f>IF($C717&lt;=Entradas!$E$56,"",E717-AVERAGE(E:E))</f>
        <v>-0.52934934857886307</v>
      </c>
      <c r="K717" s="78">
        <f>IF($C717&lt;=Entradas!$E$56,"",J717^2)</f>
        <v>0.28021073284086667</v>
      </c>
      <c r="L717" s="78">
        <f>IF($C717&lt;=Entradas!$E$56,"",G717*J717)</f>
        <v>0.29749327261628727</v>
      </c>
      <c r="M717" s="37"/>
    </row>
    <row r="718" spans="2:13" x14ac:dyDescent="0.3">
      <c r="B718" s="36"/>
      <c r="C718" s="74">
        <v>713</v>
      </c>
      <c r="D718" s="104">
        <f>IF($C718&lt;=Entradas!$E$56,"",Observaciones!H718)</f>
        <v>0.19415319577640938</v>
      </c>
      <c r="E718" s="104">
        <f>IF($C718&lt;=Entradas!$E$56,"",Cálculos!L719)</f>
        <v>0.22794813788799975</v>
      </c>
      <c r="F718" s="78">
        <f>IF($C718&lt;=Entradas!$E$56,"",D718-E718)</f>
        <v>-3.379494211159037E-2</v>
      </c>
      <c r="G718" s="78">
        <f>IF($C718&lt;=Entradas!$E$56,"",D718-AVERAGE(D:D))</f>
        <v>-0.56334843738601625</v>
      </c>
      <c r="H718" s="78">
        <f>IF($C718&lt;=Entradas!$E$56,"",F718^2)</f>
        <v>1.1420981123257442E-3</v>
      </c>
      <c r="I718" s="78">
        <f>IF($C718&lt;=Entradas!$E$56,"",G718^2)</f>
        <v>0.31736146190526626</v>
      </c>
      <c r="J718" s="78">
        <f>IF($C718&lt;=Entradas!$E$56,"",E718-AVERAGE(E:E))</f>
        <v>-0.53093485326227885</v>
      </c>
      <c r="K718" s="78">
        <f>IF($C718&lt;=Entradas!$E$56,"",J718^2)</f>
        <v>0.28189181840863758</v>
      </c>
      <c r="L718" s="78">
        <f>IF($C718&lt;=Entradas!$E$56,"",G718*J718)</f>
        <v>0.29910131993907862</v>
      </c>
      <c r="M718" s="37"/>
    </row>
    <row r="719" spans="2:13" x14ac:dyDescent="0.3">
      <c r="B719" s="36"/>
      <c r="C719" s="74">
        <v>714</v>
      </c>
      <c r="D719" s="104">
        <f>IF($C719&lt;=Entradas!$E$56,"",Observaciones!H719)</f>
        <v>0.85047408204108677</v>
      </c>
      <c r="E719" s="104">
        <f>IF($C719&lt;=Entradas!$E$56,"",Cálculos!L720)</f>
        <v>0.67773734381771056</v>
      </c>
      <c r="F719" s="78">
        <f>IF($C719&lt;=Entradas!$E$56,"",D719-E719)</f>
        <v>0.17273673822337621</v>
      </c>
      <c r="G719" s="78">
        <f>IF($C719&lt;=Entradas!$E$56,"",D719-AVERAGE(D:D))</f>
        <v>9.2972448878661074E-2</v>
      </c>
      <c r="H719" s="78">
        <f>IF($C719&lt;=Entradas!$E$56,"",F719^2)</f>
        <v>2.9837980732051197E-2</v>
      </c>
      <c r="I719" s="78">
        <f>IF($C719&lt;=Entradas!$E$56,"",G719^2)</f>
        <v>8.6438762504952461E-3</v>
      </c>
      <c r="J719" s="78">
        <f>IF($C719&lt;=Entradas!$E$56,"",E719-AVERAGE(E:E))</f>
        <v>-8.1145647332568016E-2</v>
      </c>
      <c r="K719" s="78">
        <f>IF($C719&lt;=Entradas!$E$56,"",J719^2)</f>
        <v>6.5846160810215026E-3</v>
      </c>
      <c r="L719" s="78">
        <f>IF($C719&lt;=Entradas!$E$56,"",G719*J719)</f>
        <v>-7.54430954835304E-3</v>
      </c>
      <c r="M719" s="37"/>
    </row>
    <row r="720" spans="2:13" x14ac:dyDescent="0.3">
      <c r="B720" s="36"/>
      <c r="C720" s="74">
        <v>715</v>
      </c>
      <c r="D720" s="104">
        <f>IF($C720&lt;=Entradas!$E$56,"",Observaciones!H720)</f>
        <v>0.36819837602589522</v>
      </c>
      <c r="E720" s="104">
        <f>IF($C720&lt;=Entradas!$E$56,"",Cálculos!L721)</f>
        <v>0.35757439481749781</v>
      </c>
      <c r="F720" s="78">
        <f>IF($C720&lt;=Entradas!$E$56,"",D720-E720)</f>
        <v>1.0623981208397415E-2</v>
      </c>
      <c r="G720" s="78">
        <f>IF($C720&lt;=Entradas!$E$56,"",D720-AVERAGE(D:D))</f>
        <v>-0.38930325713653047</v>
      </c>
      <c r="H720" s="78">
        <f>IF($C720&lt;=Entradas!$E$56,"",F720^2)</f>
        <v>1.128689767163814E-4</v>
      </c>
      <c r="I720" s="78">
        <f>IF($C720&lt;=Entradas!$E$56,"",G720^2)</f>
        <v>0.15155702601711157</v>
      </c>
      <c r="J720" s="78">
        <f>IF($C720&lt;=Entradas!$E$56,"",E720-AVERAGE(E:E))</f>
        <v>-0.40130859633278076</v>
      </c>
      <c r="K720" s="78">
        <f>IF($C720&lt;=Entradas!$E$56,"",J720^2)</f>
        <v>0.16104858949058679</v>
      </c>
      <c r="L720" s="78">
        <f>IF($C720&lt;=Entradas!$E$56,"",G720*J720)</f>
        <v>0.15623074366924067</v>
      </c>
      <c r="M720" s="37"/>
    </row>
    <row r="721" spans="2:13" x14ac:dyDescent="0.3">
      <c r="B721" s="36"/>
      <c r="C721" s="74">
        <v>716</v>
      </c>
      <c r="D721" s="104">
        <f>IF($C721&lt;=Entradas!$E$56,"",Observaciones!H721)</f>
        <v>0.46966792559329362</v>
      </c>
      <c r="E721" s="104">
        <f>IF($C721&lt;=Entradas!$E$56,"",Cálculos!L722)</f>
        <v>0.41510182155711078</v>
      </c>
      <c r="F721" s="78">
        <f>IF($C721&lt;=Entradas!$E$56,"",D721-E721)</f>
        <v>5.4566104036182839E-2</v>
      </c>
      <c r="G721" s="78">
        <f>IF($C721&lt;=Entradas!$E$56,"",D721-AVERAGE(D:D))</f>
        <v>-0.28783370756913207</v>
      </c>
      <c r="H721" s="78">
        <f>IF($C721&lt;=Entradas!$E$56,"",F721^2)</f>
        <v>2.9774597096875292E-3</v>
      </c>
      <c r="I721" s="78">
        <f>IF($C721&lt;=Entradas!$E$56,"",G721^2)</f>
        <v>8.2848243212992639E-2</v>
      </c>
      <c r="J721" s="78">
        <f>IF($C721&lt;=Entradas!$E$56,"",E721-AVERAGE(E:E))</f>
        <v>-0.34378116959316779</v>
      </c>
      <c r="K721" s="78">
        <f>IF($C721&lt;=Entradas!$E$56,"",J721^2)</f>
        <v>0.11818549256684639</v>
      </c>
      <c r="L721" s="78">
        <f>IF($C721&lt;=Entradas!$E$56,"",G721*J721)</f>
        <v>9.8951808636454058E-2</v>
      </c>
      <c r="M721" s="37"/>
    </row>
    <row r="722" spans="2:13" x14ac:dyDescent="0.3">
      <c r="B722" s="36"/>
      <c r="C722" s="74">
        <v>717</v>
      </c>
      <c r="D722" s="104">
        <f>IF($C722&lt;=Entradas!$E$56,"",Observaciones!H722)</f>
        <v>0.40475862496216841</v>
      </c>
      <c r="E722" s="104">
        <f>IF($C722&lt;=Entradas!$E$56,"",Cálculos!L723)</f>
        <v>0.38197245182636674</v>
      </c>
      <c r="F722" s="78">
        <f>IF($C722&lt;=Entradas!$E$56,"",D722-E722)</f>
        <v>2.2786173135801668E-2</v>
      </c>
      <c r="G722" s="78">
        <f>IF($C722&lt;=Entradas!$E$56,"",D722-AVERAGE(D:D))</f>
        <v>-0.35274300820025728</v>
      </c>
      <c r="H722" s="78">
        <f>IF($C722&lt;=Entradas!$E$56,"",F722^2)</f>
        <v>5.1920968617472963E-4</v>
      </c>
      <c r="I722" s="78">
        <f>IF($C722&lt;=Entradas!$E$56,"",G722^2)</f>
        <v>0.12442762983416678</v>
      </c>
      <c r="J722" s="78">
        <f>IF($C722&lt;=Entradas!$E$56,"",E722-AVERAGE(E:E))</f>
        <v>-0.37691053932391183</v>
      </c>
      <c r="K722" s="78">
        <f>IF($C722&lt;=Entradas!$E$56,"",J722^2)</f>
        <v>0.14206155465344208</v>
      </c>
      <c r="L722" s="78">
        <f>IF($C722&lt;=Entradas!$E$56,"",G722*J722)</f>
        <v>0.13295255746349802</v>
      </c>
      <c r="M722" s="37"/>
    </row>
    <row r="723" spans="2:13" x14ac:dyDescent="0.3">
      <c r="B723" s="36"/>
      <c r="C723" s="74">
        <v>718</v>
      </c>
      <c r="D723" s="104">
        <f>IF($C723&lt;=Entradas!$E$56,"",Observaciones!H723)</f>
        <v>0.38166829550119785</v>
      </c>
      <c r="E723" s="104">
        <f>IF($C723&lt;=Entradas!$E$56,"",Cálculos!L724)</f>
        <v>0.36057518395532628</v>
      </c>
      <c r="F723" s="78">
        <f>IF($C723&lt;=Entradas!$E$56,"",D723-E723)</f>
        <v>2.1093111545871568E-2</v>
      </c>
      <c r="G723" s="78">
        <f>IF($C723&lt;=Entradas!$E$56,"",D723-AVERAGE(D:D))</f>
        <v>-0.37583333766122784</v>
      </c>
      <c r="H723" s="78">
        <f>IF($C723&lt;=Entradas!$E$56,"",F723^2)</f>
        <v>4.4491935468658045E-4</v>
      </c>
      <c r="I723" s="78">
        <f>IF($C723&lt;=Entradas!$E$56,"",G723^2)</f>
        <v>0.1412506976975785</v>
      </c>
      <c r="J723" s="78">
        <f>IF($C723&lt;=Entradas!$E$56,"",E723-AVERAGE(E:E))</f>
        <v>-0.39830780719495229</v>
      </c>
      <c r="K723" s="78">
        <f>IF($C723&lt;=Entradas!$E$56,"",J723^2)</f>
        <v>0.15864910927245129</v>
      </c>
      <c r="L723" s="78">
        <f>IF($C723&lt;=Entradas!$E$56,"",G723*J723)</f>
        <v>0.14969735259460373</v>
      </c>
      <c r="M723" s="37"/>
    </row>
    <row r="724" spans="2:13" x14ac:dyDescent="0.3">
      <c r="B724" s="36"/>
      <c r="C724" s="74">
        <v>719</v>
      </c>
      <c r="D724" s="104">
        <f>IF($C724&lt;=Entradas!$E$56,"",Observaciones!H724)</f>
        <v>0.36007796247306995</v>
      </c>
      <c r="E724" s="104">
        <f>IF($C724&lt;=Entradas!$E$56,"",Cálculos!L725)</f>
        <v>0.33987636942119004</v>
      </c>
      <c r="F724" s="78">
        <f>IF($C724&lt;=Entradas!$E$56,"",D724-E724)</f>
        <v>2.0201593051879907E-2</v>
      </c>
      <c r="G724" s="78">
        <f>IF($C724&lt;=Entradas!$E$56,"",D724-AVERAGE(D:D))</f>
        <v>-0.39742367068935575</v>
      </c>
      <c r="H724" s="78">
        <f>IF($C724&lt;=Entradas!$E$56,"",F724^2)</f>
        <v>4.0810436183376256E-4</v>
      </c>
      <c r="I724" s="78">
        <f>IF($C724&lt;=Entradas!$E$56,"",G724^2)</f>
        <v>0.15794557402420148</v>
      </c>
      <c r="J724" s="78">
        <f>IF($C724&lt;=Entradas!$E$56,"",E724-AVERAGE(E:E))</f>
        <v>-0.41900662172908854</v>
      </c>
      <c r="K724" s="78">
        <f>IF($C724&lt;=Entradas!$E$56,"",J724^2)</f>
        <v>0.17556654905282348</v>
      </c>
      <c r="L724" s="78">
        <f>IF($C724&lt;=Entradas!$E$56,"",G724*J724)</f>
        <v>0.16652314965072074</v>
      </c>
      <c r="M724" s="37"/>
    </row>
    <row r="725" spans="2:13" x14ac:dyDescent="0.3">
      <c r="B725" s="36"/>
      <c r="C725" s="74">
        <v>720</v>
      </c>
      <c r="D725" s="104">
        <f>IF($C725&lt;=Entradas!$E$56,"",Observaciones!H725)</f>
        <v>0.33896968751429135</v>
      </c>
      <c r="E725" s="104">
        <f>IF($C725&lt;=Entradas!$E$56,"",Cálculos!L726)</f>
        <v>0.31899161798839637</v>
      </c>
      <c r="F725" s="78">
        <f>IF($C725&lt;=Entradas!$E$56,"",D725-E725)</f>
        <v>1.9978069525894981E-2</v>
      </c>
      <c r="G725" s="78">
        <f>IF($C725&lt;=Entradas!$E$56,"",D725-AVERAGE(D:D))</f>
        <v>-0.41853194564813434</v>
      </c>
      <c r="H725" s="78">
        <f>IF($C725&lt;=Entradas!$E$56,"",F725^2)</f>
        <v>3.9912326198149372E-4</v>
      </c>
      <c r="I725" s="78">
        <f>IF($C725&lt;=Entradas!$E$56,"",G725^2)</f>
        <v>0.17516898952801288</v>
      </c>
      <c r="J725" s="78">
        <f>IF($C725&lt;=Entradas!$E$56,"",E725-AVERAGE(E:E))</f>
        <v>-0.4398913731618822</v>
      </c>
      <c r="K725" s="78">
        <f>IF($C725&lt;=Entradas!$E$56,"",J725^2)</f>
        <v>0.19350442018224631</v>
      </c>
      <c r="L725" s="78">
        <f>IF($C725&lt;=Entradas!$E$56,"",G725*J725)</f>
        <v>0.18410859228327206</v>
      </c>
      <c r="M725" s="37"/>
    </row>
    <row r="726" spans="2:13" x14ac:dyDescent="0.3">
      <c r="B726" s="36"/>
      <c r="C726" s="74">
        <v>721</v>
      </c>
      <c r="D726" s="104">
        <f>IF($C726&lt;=Entradas!$E$56,"",Observaciones!H726)</f>
        <v>0.31853649389306626</v>
      </c>
      <c r="E726" s="104">
        <f>IF($C726&lt;=Entradas!$E$56,"",Cálculos!L727)</f>
        <v>0.29819994241130166</v>
      </c>
      <c r="F726" s="78">
        <f>IF($C726&lt;=Entradas!$E$56,"",D726-E726)</f>
        <v>2.0336551481764609E-2</v>
      </c>
      <c r="G726" s="78">
        <f>IF($C726&lt;=Entradas!$E$56,"",D726-AVERAGE(D:D))</f>
        <v>-0.43896513926935943</v>
      </c>
      <c r="H726" s="78">
        <f>IF($C726&lt;=Entradas!$E$56,"",F726^2)</f>
        <v>4.1357532617046229E-4</v>
      </c>
      <c r="I726" s="78">
        <f>IF($C726&lt;=Entradas!$E$56,"",G726^2)</f>
        <v>0.19269039349376813</v>
      </c>
      <c r="J726" s="78">
        <f>IF($C726&lt;=Entradas!$E$56,"",E726-AVERAGE(E:E))</f>
        <v>-0.46068304873897692</v>
      </c>
      <c r="K726" s="78">
        <f>IF($C726&lt;=Entradas!$E$56,"",J726^2)</f>
        <v>0.21222887139543858</v>
      </c>
      <c r="L726" s="78">
        <f>IF($C726&lt;=Entradas!$E$56,"",G726*J726)</f>
        <v>0.2022237986487381</v>
      </c>
      <c r="M726" s="37"/>
    </row>
    <row r="727" spans="2:13" x14ac:dyDescent="0.3">
      <c r="B727" s="36"/>
      <c r="C727" s="74">
        <v>722</v>
      </c>
      <c r="D727" s="104">
        <f>IF($C727&lt;=Entradas!$E$56,"",Observaciones!H727)</f>
        <v>0.29957207705675803</v>
      </c>
      <c r="E727" s="104">
        <f>IF($C727&lt;=Entradas!$E$56,"",Cálculos!L728)</f>
        <v>0.27846696287003542</v>
      </c>
      <c r="F727" s="78">
        <f>IF($C727&lt;=Entradas!$E$56,"",D727-E727)</f>
        <v>2.1105114186722618E-2</v>
      </c>
      <c r="G727" s="78">
        <f>IF($C727&lt;=Entradas!$E$56,"",D727-AVERAGE(D:D))</f>
        <v>-0.45792955610566766</v>
      </c>
      <c r="H727" s="78">
        <f>IF($C727&lt;=Entradas!$E$56,"",F727^2)</f>
        <v>4.4542584483460028E-4</v>
      </c>
      <c r="I727" s="78">
        <f>IF($C727&lt;=Entradas!$E$56,"",G727^2)</f>
        <v>0.20969947835513383</v>
      </c>
      <c r="J727" s="78">
        <f>IF($C727&lt;=Entradas!$E$56,"",E727-AVERAGE(E:E))</f>
        <v>-0.48041602828024316</v>
      </c>
      <c r="K727" s="78">
        <f>IF($C727&lt;=Entradas!$E$56,"",J727^2)</f>
        <v>0.23079956022856341</v>
      </c>
      <c r="L727" s="78">
        <f>IF($C727&lt;=Entradas!$E$56,"",G727*J727)</f>
        <v>0.21999669857641962</v>
      </c>
      <c r="M727" s="37"/>
    </row>
    <row r="728" spans="2:13" x14ac:dyDescent="0.3">
      <c r="B728" s="36"/>
      <c r="C728" s="74">
        <v>723</v>
      </c>
      <c r="D728" s="104">
        <f>IF($C728&lt;=Entradas!$E$56,"",Observaciones!H728)</f>
        <v>0.28113318078993177</v>
      </c>
      <c r="E728" s="104">
        <f>IF($C728&lt;=Entradas!$E$56,"",Cálculos!L729)</f>
        <v>0.25885727197819419</v>
      </c>
      <c r="F728" s="78">
        <f>IF($C728&lt;=Entradas!$E$56,"",D728-E728)</f>
        <v>2.2275908811737577E-2</v>
      </c>
      <c r="G728" s="78">
        <f>IF($C728&lt;=Entradas!$E$56,"",D728-AVERAGE(D:D))</f>
        <v>-0.47636845237249392</v>
      </c>
      <c r="H728" s="78">
        <f>IF($C728&lt;=Entradas!$E$56,"",F728^2)</f>
        <v>4.9621611338884785E-4</v>
      </c>
      <c r="I728" s="78">
        <f>IF($C728&lt;=Entradas!$E$56,"",G728^2)</f>
        <v>0.22692690241576502</v>
      </c>
      <c r="J728" s="78">
        <f>IF($C728&lt;=Entradas!$E$56,"",E728-AVERAGE(E:E))</f>
        <v>-0.50002571917208438</v>
      </c>
      <c r="K728" s="78">
        <f>IF($C728&lt;=Entradas!$E$56,"",J728^2)</f>
        <v>0.2500257198335602</v>
      </c>
      <c r="L728" s="78">
        <f>IF($C728&lt;=Entradas!$E$56,"",G728*J728)</f>
        <v>0.23819647798844909</v>
      </c>
      <c r="M728" s="37"/>
    </row>
    <row r="729" spans="2:13" x14ac:dyDescent="0.3">
      <c r="B729" s="36"/>
      <c r="C729" s="74">
        <v>724</v>
      </c>
      <c r="D729" s="104">
        <f>IF($C729&lt;=Entradas!$E$56,"",Observaciones!H729)</f>
        <v>0.26333033264093092</v>
      </c>
      <c r="E729" s="104">
        <f>IF($C729&lt;=Entradas!$E$56,"",Cálculos!L730)</f>
        <v>0.23955351764029648</v>
      </c>
      <c r="F729" s="78">
        <f>IF($C729&lt;=Entradas!$E$56,"",D729-E729)</f>
        <v>2.3776815000634444E-2</v>
      </c>
      <c r="G729" s="78">
        <f>IF($C729&lt;=Entradas!$E$56,"",D729-AVERAGE(D:D))</f>
        <v>-0.49417130052149477</v>
      </c>
      <c r="H729" s="78">
        <f>IF($C729&lt;=Entradas!$E$56,"",F729^2)</f>
        <v>5.6533693157439515E-4</v>
      </c>
      <c r="I729" s="78">
        <f>IF($C729&lt;=Entradas!$E$56,"",G729^2)</f>
        <v>0.24420527425910549</v>
      </c>
      <c r="J729" s="78">
        <f>IF($C729&lt;=Entradas!$E$56,"",E729-AVERAGE(E:E))</f>
        <v>-0.51932947350998204</v>
      </c>
      <c r="K729" s="78">
        <f>IF($C729&lt;=Entradas!$E$56,"",J729^2)</f>
        <v>0.26970310205615516</v>
      </c>
      <c r="L729" s="78">
        <f>IF($C729&lt;=Entradas!$E$56,"",G729*J729)</f>
        <v>0.25663772132357099</v>
      </c>
      <c r="M729" s="37"/>
    </row>
    <row r="730" spans="2:13" x14ac:dyDescent="0.3">
      <c r="B730" s="36"/>
      <c r="C730" s="74">
        <v>725</v>
      </c>
      <c r="D730" s="104">
        <f>IF($C730&lt;=Entradas!$E$56,"",Observaciones!H730)</f>
        <v>0.2560673924536615</v>
      </c>
      <c r="E730" s="104">
        <f>IF($C730&lt;=Entradas!$E$56,"",Cálculos!L731)</f>
        <v>0.22839748906050877</v>
      </c>
      <c r="F730" s="78">
        <f>IF($C730&lt;=Entradas!$E$56,"",D730-E730)</f>
        <v>2.7669903393152728E-2</v>
      </c>
      <c r="G730" s="78">
        <f>IF($C730&lt;=Entradas!$E$56,"",D730-AVERAGE(D:D))</f>
        <v>-0.50143424070876419</v>
      </c>
      <c r="H730" s="78">
        <f>IF($C730&lt;=Entradas!$E$56,"",F730^2)</f>
        <v>7.6562355378640486E-4</v>
      </c>
      <c r="I730" s="78">
        <f>IF($C730&lt;=Entradas!$E$56,"",G730^2)</f>
        <v>0.25143629775517484</v>
      </c>
      <c r="J730" s="78">
        <f>IF($C730&lt;=Entradas!$E$56,"",E730-AVERAGE(E:E))</f>
        <v>-0.53048550208976986</v>
      </c>
      <c r="K730" s="78">
        <f>IF($C730&lt;=Entradas!$E$56,"",J730^2)</f>
        <v>0.2814148679274352</v>
      </c>
      <c r="L730" s="78">
        <f>IF($C730&lt;=Entradas!$E$56,"",G730*J730)</f>
        <v>0.26600359494739129</v>
      </c>
      <c r="M730" s="37"/>
    </row>
    <row r="731" spans="2:13" x14ac:dyDescent="0.3">
      <c r="B731" s="36"/>
      <c r="C731" s="74">
        <v>726</v>
      </c>
      <c r="D731" s="104">
        <f>IF($C731&lt;=Entradas!$E$56,"",Observaciones!H731)</f>
        <v>0.36713042818837038</v>
      </c>
      <c r="E731" s="104">
        <f>IF($C731&lt;=Entradas!$E$56,"",Cálculos!L732)</f>
        <v>0.28967822968307233</v>
      </c>
      <c r="F731" s="78">
        <f>IF($C731&lt;=Entradas!$E$56,"",D731-E731)</f>
        <v>7.7452198505298053E-2</v>
      </c>
      <c r="G731" s="78">
        <f>IF($C731&lt;=Entradas!$E$56,"",D731-AVERAGE(D:D))</f>
        <v>-0.39037120497405531</v>
      </c>
      <c r="H731" s="78">
        <f>IF($C731&lt;=Entradas!$E$56,"",F731^2)</f>
        <v>5.998843053304094E-3</v>
      </c>
      <c r="I731" s="78">
        <f>IF($C731&lt;=Entradas!$E$56,"",G731^2)</f>
        <v>0.15238967767289591</v>
      </c>
      <c r="J731" s="78">
        <f>IF($C731&lt;=Entradas!$E$56,"",E731-AVERAGE(E:E))</f>
        <v>-0.46920476146720624</v>
      </c>
      <c r="K731" s="78">
        <f>IF($C731&lt;=Entradas!$E$56,"",J731^2)</f>
        <v>0.2201531081834979</v>
      </c>
      <c r="L731" s="78">
        <f>IF($C731&lt;=Entradas!$E$56,"",G731*J731)</f>
        <v>0.18316402811351751</v>
      </c>
      <c r="M731" s="37"/>
    </row>
    <row r="732" spans="2:13" x14ac:dyDescent="0.3">
      <c r="B732" s="36"/>
      <c r="C732" s="74">
        <v>727</v>
      </c>
      <c r="D732" s="104">
        <f>IF($C732&lt;=Entradas!$E$56,"",Observaciones!H732)</f>
        <v>0.32758929159983641</v>
      </c>
      <c r="E732" s="104">
        <f>IF($C732&lt;=Entradas!$E$56,"",Cálculos!L733)</f>
        <v>0.27641907601354404</v>
      </c>
      <c r="F732" s="78">
        <f>IF($C732&lt;=Entradas!$E$56,"",D732-E732)</f>
        <v>5.1170215586292367E-2</v>
      </c>
      <c r="G732" s="78">
        <f>IF($C732&lt;=Entradas!$E$56,"",D732-AVERAGE(D:D))</f>
        <v>-0.42991234156258928</v>
      </c>
      <c r="H732" s="78">
        <f>IF($C732&lt;=Entradas!$E$56,"",F732^2)</f>
        <v>2.6183909631476384E-3</v>
      </c>
      <c r="I732" s="78">
        <f>IF($C732&lt;=Entradas!$E$56,"",G732^2)</f>
        <v>0.18482462142782843</v>
      </c>
      <c r="J732" s="78">
        <f>IF($C732&lt;=Entradas!$E$56,"",E732-AVERAGE(E:E))</f>
        <v>-0.48246391513673453</v>
      </c>
      <c r="K732" s="78">
        <f>IF($C732&lt;=Entradas!$E$56,"",J732^2)</f>
        <v>0.23277142940906617</v>
      </c>
      <c r="L732" s="78">
        <f>IF($C732&lt;=Entradas!$E$56,"",G732*J732)</f>
        <v>0.20741719147588791</v>
      </c>
      <c r="M732" s="37"/>
    </row>
    <row r="733" spans="2:13" x14ac:dyDescent="0.3">
      <c r="B733" s="36"/>
      <c r="C733" s="74">
        <v>728</v>
      </c>
      <c r="D733" s="104">
        <f>IF($C733&lt;=Entradas!$E$56,"",Observaciones!H733)</f>
        <v>0.3071967897855391</v>
      </c>
      <c r="E733" s="104">
        <f>IF($C733&lt;=Entradas!$E$56,"",Cálculos!L734)</f>
        <v>0.25600551052238518</v>
      </c>
      <c r="F733" s="78">
        <f>IF($C733&lt;=Entradas!$E$56,"",D733-E733)</f>
        <v>5.1191279263153922E-2</v>
      </c>
      <c r="G733" s="78">
        <f>IF($C733&lt;=Entradas!$E$56,"",D733-AVERAGE(D:D))</f>
        <v>-0.45030484337688659</v>
      </c>
      <c r="H733" s="78">
        <f>IF($C733&lt;=Entradas!$E$56,"",F733^2)</f>
        <v>2.6205470725982126E-3</v>
      </c>
      <c r="I733" s="78">
        <f>IF($C733&lt;=Entradas!$E$56,"",G733^2)</f>
        <v>0.20277445196868235</v>
      </c>
      <c r="J733" s="78">
        <f>IF($C733&lt;=Entradas!$E$56,"",E733-AVERAGE(E:E))</f>
        <v>-0.50287748062789339</v>
      </c>
      <c r="K733" s="78">
        <f>IF($C733&lt;=Entradas!$E$56,"",J733^2)</f>
        <v>0.25288576052265727</v>
      </c>
      <c r="L733" s="78">
        <f>IF($C733&lt;=Entradas!$E$56,"",G733*J733)</f>
        <v>0.22644816515190686</v>
      </c>
      <c r="M733" s="37"/>
    </row>
    <row r="734" spans="2:13" x14ac:dyDescent="0.3">
      <c r="B734" s="36"/>
      <c r="C734" s="74">
        <v>729</v>
      </c>
      <c r="D734" s="104">
        <f>IF($C734&lt;=Entradas!$E$56,"",Observaciones!H734)</f>
        <v>0.31947917306998264</v>
      </c>
      <c r="E734" s="104">
        <f>IF($C734&lt;=Entradas!$E$56,"",Cálculos!L735)</f>
        <v>0.26174952468644019</v>
      </c>
      <c r="F734" s="78">
        <f>IF($C734&lt;=Entradas!$E$56,"",D734-E734)</f>
        <v>5.7729648383542442E-2</v>
      </c>
      <c r="G734" s="78">
        <f>IF($C734&lt;=Entradas!$E$56,"",D734-AVERAGE(D:D))</f>
        <v>-0.43802246009244306</v>
      </c>
      <c r="H734" s="78">
        <f>IF($C734&lt;=Entradas!$E$56,"",F734^2)</f>
        <v>3.3327123024874446E-3</v>
      </c>
      <c r="I734" s="78">
        <f>IF($C734&lt;=Entradas!$E$56,"",G734^2)</f>
        <v>0.19186367554543587</v>
      </c>
      <c r="J734" s="78">
        <f>IF($C734&lt;=Entradas!$E$56,"",E734-AVERAGE(E:E))</f>
        <v>-0.49713346646383838</v>
      </c>
      <c r="K734" s="78">
        <f>IF($C734&lt;=Entradas!$E$56,"",J734^2)</f>
        <v>0.24714168347835233</v>
      </c>
      <c r="L734" s="78">
        <f>IF($C734&lt;=Entradas!$E$56,"",G734*J734)</f>
        <v>0.21775562397477452</v>
      </c>
      <c r="M734" s="37"/>
    </row>
    <row r="735" spans="2:13" x14ac:dyDescent="0.3">
      <c r="B735" s="36"/>
      <c r="C735" s="74">
        <v>730</v>
      </c>
      <c r="D735" s="104">
        <f>IF($C735&lt;=Entradas!$E$56,"",Observaciones!H735)</f>
        <v>0.34383115619816351</v>
      </c>
      <c r="E735" s="104">
        <f>IF($C735&lt;=Entradas!$E$56,"",Cálculos!L736)</f>
        <v>0.27712984986800648</v>
      </c>
      <c r="F735" s="78">
        <f>IF($C735&lt;=Entradas!$E$56,"",D735-E735)</f>
        <v>6.6701306330157029E-2</v>
      </c>
      <c r="G735" s="78">
        <f>IF($C735&lt;=Entradas!$E$56,"",D735-AVERAGE(D:D))</f>
        <v>-0.41367047696426218</v>
      </c>
      <c r="H735" s="78">
        <f>IF($C735&lt;=Entradas!$E$56,"",F735^2)</f>
        <v>4.4490642661494462E-3</v>
      </c>
      <c r="I735" s="78">
        <f>IF($C735&lt;=Entradas!$E$56,"",G735^2)</f>
        <v>0.17112326351184018</v>
      </c>
      <c r="J735" s="78">
        <f>IF($C735&lt;=Entradas!$E$56,"",E735-AVERAGE(E:E))</f>
        <v>-0.48175314128227209</v>
      </c>
      <c r="K735" s="78">
        <f>IF($C735&lt;=Entradas!$E$56,"",J735^2)</f>
        <v>0.23208608913533682</v>
      </c>
      <c r="L735" s="78">
        <f>IF($C735&lt;=Entradas!$E$56,"",G735*J735)</f>
        <v>0.19928705173326908</v>
      </c>
      <c r="M735" s="37"/>
    </row>
    <row r="736" spans="2:13" s="2" customFormat="1" ht="14.5" thickBot="1" x14ac:dyDescent="0.35">
      <c r="B736" s="38"/>
      <c r="C736" s="39"/>
      <c r="D736" s="105"/>
      <c r="E736" s="105"/>
      <c r="F736" s="105"/>
      <c r="G736" s="105"/>
      <c r="H736" s="105"/>
      <c r="I736" s="105"/>
      <c r="J736" s="105"/>
      <c r="K736" s="105"/>
      <c r="L736" s="105"/>
      <c r="M736" s="40"/>
    </row>
    <row r="737" spans="4:12" s="2" customFormat="1" x14ac:dyDescent="0.3">
      <c r="D737" s="101"/>
      <c r="E737" s="101"/>
      <c r="F737" s="101"/>
      <c r="G737" s="101"/>
      <c r="H737" s="101"/>
      <c r="I737" s="101"/>
      <c r="J737" s="101"/>
      <c r="K737" s="101"/>
      <c r="L737" s="101"/>
    </row>
    <row r="738" spans="4:12" s="2" customFormat="1" x14ac:dyDescent="0.3">
      <c r="D738" s="101"/>
      <c r="E738" s="101"/>
      <c r="F738" s="101"/>
      <c r="G738" s="101"/>
      <c r="H738" s="101"/>
      <c r="I738" s="101"/>
      <c r="J738" s="101"/>
      <c r="K738" s="101"/>
      <c r="L738" s="101"/>
    </row>
    <row r="739" spans="4:12" s="2" customFormat="1" x14ac:dyDescent="0.3">
      <c r="D739" s="101"/>
      <c r="E739" s="101"/>
      <c r="F739" s="101"/>
      <c r="G739" s="101"/>
      <c r="H739" s="101"/>
      <c r="I739" s="101"/>
      <c r="J739" s="101"/>
      <c r="K739" s="101"/>
      <c r="L739" s="101"/>
    </row>
    <row r="740" spans="4:12" s="2" customFormat="1" x14ac:dyDescent="0.3">
      <c r="D740" s="101"/>
      <c r="E740" s="101"/>
      <c r="F740" s="101"/>
      <c r="G740" s="101"/>
      <c r="H740" s="101"/>
      <c r="I740" s="101"/>
      <c r="J740" s="101"/>
      <c r="K740" s="101"/>
      <c r="L740" s="101"/>
    </row>
    <row r="741" spans="4:12" s="2" customFormat="1" x14ac:dyDescent="0.3">
      <c r="D741" s="101"/>
      <c r="E741" s="101"/>
      <c r="F741" s="101"/>
      <c r="G741" s="101"/>
      <c r="H741" s="101"/>
      <c r="I741" s="101"/>
      <c r="J741" s="101"/>
      <c r="K741" s="101"/>
      <c r="L741" s="101"/>
    </row>
    <row r="742" spans="4:12" s="2" customFormat="1" x14ac:dyDescent="0.3">
      <c r="D742" s="101"/>
      <c r="E742" s="101"/>
      <c r="F742" s="101"/>
      <c r="G742" s="101"/>
      <c r="H742" s="101"/>
      <c r="I742" s="101"/>
      <c r="J742" s="101"/>
      <c r="K742" s="101"/>
      <c r="L742" s="101"/>
    </row>
    <row r="743" spans="4:12" s="2" customFormat="1" x14ac:dyDescent="0.3">
      <c r="D743" s="101"/>
      <c r="E743" s="101"/>
      <c r="F743" s="101"/>
      <c r="G743" s="101"/>
      <c r="H743" s="101"/>
      <c r="I743" s="101"/>
      <c r="J743" s="101"/>
      <c r="K743" s="101"/>
      <c r="L743" s="101"/>
    </row>
    <row r="744" spans="4:12" s="2" customFormat="1" x14ac:dyDescent="0.3">
      <c r="D744" s="101"/>
      <c r="E744" s="101"/>
      <c r="F744" s="101"/>
      <c r="G744" s="101"/>
      <c r="H744" s="101"/>
      <c r="I744" s="101"/>
      <c r="J744" s="101"/>
      <c r="K744" s="101"/>
      <c r="L744" s="101"/>
    </row>
    <row r="745" spans="4:12" s="2" customFormat="1" x14ac:dyDescent="0.3">
      <c r="D745" s="101"/>
      <c r="E745" s="101"/>
      <c r="F745" s="101"/>
      <c r="G745" s="101"/>
      <c r="H745" s="101"/>
      <c r="I745" s="101"/>
      <c r="J745" s="101"/>
      <c r="K745" s="101"/>
      <c r="L745" s="101"/>
    </row>
    <row r="746" spans="4:12" s="2" customFormat="1" x14ac:dyDescent="0.3">
      <c r="D746" s="101"/>
      <c r="E746" s="101"/>
      <c r="F746" s="101"/>
      <c r="G746" s="101"/>
      <c r="H746" s="101"/>
      <c r="I746" s="101"/>
      <c r="J746" s="101"/>
      <c r="K746" s="101"/>
      <c r="L746" s="101"/>
    </row>
    <row r="747" spans="4:12" s="2" customFormat="1" x14ac:dyDescent="0.3">
      <c r="D747" s="101"/>
      <c r="E747" s="101"/>
      <c r="F747" s="101"/>
      <c r="G747" s="101"/>
      <c r="H747" s="101"/>
      <c r="I747" s="101"/>
      <c r="J747" s="101"/>
      <c r="K747" s="101"/>
      <c r="L747" s="101"/>
    </row>
    <row r="748" spans="4:12" s="2" customFormat="1" x14ac:dyDescent="0.3">
      <c r="D748" s="101"/>
      <c r="E748" s="101"/>
      <c r="F748" s="101"/>
      <c r="G748" s="101"/>
      <c r="H748" s="101"/>
      <c r="I748" s="101"/>
      <c r="J748" s="101"/>
      <c r="K748" s="101"/>
      <c r="L748" s="101"/>
    </row>
    <row r="749" spans="4:12" s="2" customFormat="1" x14ac:dyDescent="0.3">
      <c r="D749" s="101"/>
      <c r="E749" s="101"/>
      <c r="F749" s="101"/>
      <c r="G749" s="101"/>
      <c r="H749" s="101"/>
      <c r="I749" s="101"/>
      <c r="J749" s="101"/>
      <c r="K749" s="101"/>
      <c r="L749" s="101"/>
    </row>
    <row r="750" spans="4:12" s="2" customFormat="1" x14ac:dyDescent="0.3">
      <c r="D750" s="101"/>
      <c r="E750" s="101"/>
      <c r="F750" s="101"/>
      <c r="G750" s="101"/>
      <c r="H750" s="101"/>
      <c r="I750" s="101"/>
      <c r="J750" s="101"/>
      <c r="K750" s="101"/>
      <c r="L750" s="101"/>
    </row>
    <row r="751" spans="4:12" s="2" customFormat="1" x14ac:dyDescent="0.3">
      <c r="D751" s="101"/>
      <c r="E751" s="101"/>
      <c r="F751" s="101"/>
      <c r="G751" s="101"/>
      <c r="H751" s="101"/>
      <c r="I751" s="101"/>
      <c r="J751" s="101"/>
      <c r="K751" s="101"/>
      <c r="L751" s="101"/>
    </row>
    <row r="752" spans="4:12" s="2" customFormat="1" x14ac:dyDescent="0.3">
      <c r="D752" s="101"/>
      <c r="E752" s="101"/>
      <c r="F752" s="101"/>
      <c r="G752" s="101"/>
      <c r="H752" s="101"/>
      <c r="I752" s="101"/>
      <c r="J752" s="101"/>
      <c r="K752" s="101"/>
      <c r="L752" s="101"/>
    </row>
    <row r="753" spans="4:12" s="2" customFormat="1" x14ac:dyDescent="0.3">
      <c r="D753" s="101"/>
      <c r="E753" s="101"/>
      <c r="F753" s="101"/>
      <c r="G753" s="101"/>
      <c r="H753" s="101"/>
      <c r="I753" s="101"/>
      <c r="J753" s="101"/>
      <c r="K753" s="101"/>
      <c r="L753" s="101"/>
    </row>
    <row r="754" spans="4:12" s="2" customFormat="1" x14ac:dyDescent="0.3">
      <c r="D754" s="101"/>
      <c r="E754" s="101"/>
      <c r="F754" s="101"/>
      <c r="G754" s="101"/>
      <c r="H754" s="101"/>
      <c r="I754" s="101"/>
      <c r="J754" s="101"/>
      <c r="K754" s="101"/>
      <c r="L754" s="101"/>
    </row>
    <row r="755" spans="4:12" s="2" customFormat="1" x14ac:dyDescent="0.3">
      <c r="D755" s="101"/>
      <c r="E755" s="101"/>
      <c r="F755" s="101"/>
      <c r="G755" s="101"/>
      <c r="H755" s="101"/>
      <c r="I755" s="101"/>
      <c r="J755" s="101"/>
      <c r="K755" s="101"/>
      <c r="L755" s="101"/>
    </row>
    <row r="756" spans="4:12" s="2" customFormat="1" x14ac:dyDescent="0.3">
      <c r="D756" s="101"/>
      <c r="E756" s="101"/>
      <c r="F756" s="101"/>
      <c r="G756" s="101"/>
      <c r="H756" s="101"/>
      <c r="I756" s="101"/>
      <c r="J756" s="101"/>
      <c r="K756" s="101"/>
      <c r="L756" s="101"/>
    </row>
    <row r="757" spans="4:12" s="2" customFormat="1" x14ac:dyDescent="0.3">
      <c r="D757" s="101"/>
      <c r="E757" s="101"/>
      <c r="F757" s="101"/>
      <c r="G757" s="101"/>
      <c r="H757" s="101"/>
      <c r="I757" s="101"/>
      <c r="J757" s="101"/>
      <c r="K757" s="101"/>
      <c r="L757" s="101"/>
    </row>
    <row r="758" spans="4:12" s="2" customFormat="1" x14ac:dyDescent="0.3">
      <c r="D758" s="101"/>
      <c r="E758" s="101"/>
      <c r="F758" s="101"/>
      <c r="G758" s="101"/>
      <c r="H758" s="101"/>
      <c r="I758" s="101"/>
      <c r="J758" s="101"/>
      <c r="K758" s="101"/>
      <c r="L758" s="101"/>
    </row>
    <row r="759" spans="4:12" s="2" customFormat="1" x14ac:dyDescent="0.3">
      <c r="D759" s="101"/>
      <c r="E759" s="101"/>
      <c r="F759" s="101"/>
      <c r="G759" s="101"/>
      <c r="H759" s="101"/>
      <c r="I759" s="101"/>
      <c r="J759" s="101"/>
      <c r="K759" s="101"/>
      <c r="L759" s="101"/>
    </row>
    <row r="760" spans="4:12" s="2" customFormat="1" x14ac:dyDescent="0.3">
      <c r="D760" s="101"/>
      <c r="E760" s="101"/>
      <c r="F760" s="101"/>
      <c r="G760" s="101"/>
      <c r="H760" s="101"/>
      <c r="I760" s="101"/>
      <c r="J760" s="101"/>
      <c r="K760" s="101"/>
      <c r="L760" s="101"/>
    </row>
    <row r="761" spans="4:12" s="2" customFormat="1" x14ac:dyDescent="0.3">
      <c r="D761" s="101"/>
      <c r="E761" s="101"/>
      <c r="F761" s="101"/>
      <c r="G761" s="101"/>
      <c r="H761" s="101"/>
      <c r="I761" s="101"/>
      <c r="J761" s="101"/>
      <c r="K761" s="101"/>
      <c r="L761" s="101"/>
    </row>
    <row r="762" spans="4:12" s="2" customFormat="1" x14ac:dyDescent="0.3">
      <c r="D762" s="101"/>
      <c r="E762" s="101"/>
      <c r="F762" s="101"/>
      <c r="G762" s="101"/>
      <c r="H762" s="101"/>
      <c r="I762" s="101"/>
      <c r="J762" s="101"/>
      <c r="K762" s="101"/>
      <c r="L762" s="101"/>
    </row>
    <row r="763" spans="4:12" s="2" customFormat="1" x14ac:dyDescent="0.3">
      <c r="D763" s="101"/>
      <c r="E763" s="101"/>
      <c r="F763" s="101"/>
      <c r="G763" s="101"/>
      <c r="H763" s="101"/>
      <c r="I763" s="101"/>
      <c r="J763" s="101"/>
      <c r="K763" s="101"/>
      <c r="L763" s="101"/>
    </row>
    <row r="764" spans="4:12" s="2" customFormat="1" x14ac:dyDescent="0.3">
      <c r="D764" s="101"/>
      <c r="E764" s="101"/>
      <c r="F764" s="101"/>
      <c r="G764" s="101"/>
      <c r="H764" s="101"/>
      <c r="I764" s="101"/>
      <c r="J764" s="101"/>
      <c r="K764" s="101"/>
      <c r="L764" s="101"/>
    </row>
    <row r="765" spans="4:12" s="2" customFormat="1" x14ac:dyDescent="0.3">
      <c r="D765" s="101"/>
      <c r="E765" s="101"/>
      <c r="F765" s="101"/>
      <c r="G765" s="101"/>
      <c r="H765" s="101"/>
      <c r="I765" s="101"/>
      <c r="J765" s="101"/>
      <c r="K765" s="101"/>
      <c r="L765" s="101"/>
    </row>
    <row r="766" spans="4:12" s="2" customFormat="1" x14ac:dyDescent="0.3">
      <c r="D766" s="101"/>
      <c r="E766" s="101"/>
      <c r="F766" s="101"/>
      <c r="G766" s="101"/>
      <c r="H766" s="101"/>
      <c r="I766" s="101"/>
      <c r="J766" s="101"/>
      <c r="K766" s="101"/>
      <c r="L766" s="101"/>
    </row>
    <row r="767" spans="4:12" s="2" customFormat="1" x14ac:dyDescent="0.3">
      <c r="D767" s="101"/>
      <c r="E767" s="101"/>
      <c r="F767" s="101"/>
      <c r="G767" s="101"/>
      <c r="H767" s="101"/>
      <c r="I767" s="101"/>
      <c r="J767" s="101"/>
      <c r="K767" s="101"/>
      <c r="L767" s="101"/>
    </row>
    <row r="768" spans="4:12" s="2" customFormat="1" x14ac:dyDescent="0.3">
      <c r="D768" s="101"/>
      <c r="E768" s="101"/>
      <c r="F768" s="101"/>
      <c r="G768" s="101"/>
      <c r="H768" s="101"/>
      <c r="I768" s="101"/>
      <c r="J768" s="101"/>
      <c r="K768" s="101"/>
      <c r="L768" s="101"/>
    </row>
    <row r="769" spans="4:12" s="2" customFormat="1" x14ac:dyDescent="0.3">
      <c r="D769" s="101"/>
      <c r="E769" s="101"/>
      <c r="F769" s="101"/>
      <c r="G769" s="101"/>
      <c r="H769" s="101"/>
      <c r="I769" s="101"/>
      <c r="J769" s="101"/>
      <c r="K769" s="101"/>
      <c r="L769" s="101"/>
    </row>
    <row r="770" spans="4:12" s="2" customFormat="1" x14ac:dyDescent="0.3">
      <c r="D770" s="101"/>
      <c r="E770" s="101"/>
      <c r="F770" s="101"/>
      <c r="G770" s="101"/>
      <c r="H770" s="101"/>
      <c r="I770" s="101"/>
      <c r="J770" s="101"/>
      <c r="K770" s="101"/>
      <c r="L770" s="101"/>
    </row>
    <row r="771" spans="4:12" s="2" customFormat="1" x14ac:dyDescent="0.3">
      <c r="D771" s="101"/>
      <c r="E771" s="101"/>
      <c r="F771" s="101"/>
      <c r="G771" s="101"/>
      <c r="H771" s="101"/>
      <c r="I771" s="101"/>
      <c r="J771" s="101"/>
      <c r="K771" s="101"/>
      <c r="L771" s="101"/>
    </row>
    <row r="772" spans="4:12" s="2" customFormat="1" x14ac:dyDescent="0.3">
      <c r="D772" s="101"/>
      <c r="E772" s="101"/>
      <c r="F772" s="101"/>
      <c r="G772" s="101"/>
      <c r="H772" s="101"/>
      <c r="I772" s="101"/>
      <c r="J772" s="101"/>
      <c r="K772" s="101"/>
      <c r="L772" s="101"/>
    </row>
    <row r="773" spans="4:12" s="2" customFormat="1" x14ac:dyDescent="0.3">
      <c r="D773" s="101"/>
      <c r="E773" s="101"/>
      <c r="F773" s="101"/>
      <c r="G773" s="101"/>
      <c r="H773" s="101"/>
      <c r="I773" s="101"/>
      <c r="J773" s="101"/>
      <c r="K773" s="101"/>
      <c r="L773" s="101"/>
    </row>
    <row r="774" spans="4:12" s="2" customFormat="1" x14ac:dyDescent="0.3">
      <c r="D774" s="101"/>
      <c r="E774" s="101"/>
      <c r="F774" s="101"/>
      <c r="G774" s="101"/>
      <c r="H774" s="101"/>
      <c r="I774" s="101"/>
      <c r="J774" s="101"/>
      <c r="K774" s="101"/>
      <c r="L774" s="101"/>
    </row>
    <row r="775" spans="4:12" s="2" customFormat="1" x14ac:dyDescent="0.3">
      <c r="D775" s="101"/>
      <c r="E775" s="101"/>
      <c r="F775" s="101"/>
      <c r="G775" s="101"/>
      <c r="H775" s="101"/>
      <c r="I775" s="101"/>
      <c r="J775" s="101"/>
      <c r="K775" s="101"/>
      <c r="L775" s="101"/>
    </row>
    <row r="776" spans="4:12" s="2" customFormat="1" x14ac:dyDescent="0.3">
      <c r="D776" s="101"/>
      <c r="E776" s="101"/>
      <c r="F776" s="101"/>
      <c r="G776" s="101"/>
      <c r="H776" s="101"/>
      <c r="I776" s="101"/>
      <c r="J776" s="101"/>
      <c r="K776" s="101"/>
      <c r="L776" s="101"/>
    </row>
    <row r="777" spans="4:12" s="2" customFormat="1" x14ac:dyDescent="0.3">
      <c r="D777" s="101"/>
      <c r="E777" s="101"/>
      <c r="F777" s="101"/>
      <c r="G777" s="101"/>
      <c r="H777" s="101"/>
      <c r="I777" s="101"/>
      <c r="J777" s="101"/>
      <c r="K777" s="101"/>
      <c r="L777" s="101"/>
    </row>
    <row r="778" spans="4:12" s="2" customFormat="1" x14ac:dyDescent="0.3">
      <c r="D778" s="101"/>
      <c r="E778" s="101"/>
      <c r="F778" s="101"/>
      <c r="G778" s="101"/>
      <c r="H778" s="101"/>
      <c r="I778" s="101"/>
      <c r="J778" s="101"/>
      <c r="K778" s="101"/>
      <c r="L778" s="101"/>
    </row>
    <row r="779" spans="4:12" s="2" customFormat="1" x14ac:dyDescent="0.3">
      <c r="D779" s="101"/>
      <c r="E779" s="101"/>
      <c r="F779" s="101"/>
      <c r="G779" s="101"/>
      <c r="H779" s="101"/>
      <c r="I779" s="101"/>
      <c r="J779" s="101"/>
      <c r="K779" s="101"/>
      <c r="L779" s="101"/>
    </row>
    <row r="780" spans="4:12" s="2" customFormat="1" x14ac:dyDescent="0.3">
      <c r="D780" s="101"/>
      <c r="E780" s="101"/>
      <c r="F780" s="101"/>
      <c r="G780" s="101"/>
      <c r="H780" s="101"/>
      <c r="I780" s="101"/>
      <c r="J780" s="101"/>
      <c r="K780" s="101"/>
      <c r="L780" s="101"/>
    </row>
    <row r="781" spans="4:12" s="2" customFormat="1" x14ac:dyDescent="0.3">
      <c r="D781" s="101"/>
      <c r="E781" s="101"/>
      <c r="F781" s="101"/>
      <c r="G781" s="101"/>
      <c r="H781" s="101"/>
      <c r="I781" s="101"/>
      <c r="J781" s="101"/>
      <c r="K781" s="101"/>
      <c r="L781" s="101"/>
    </row>
    <row r="782" spans="4:12" s="2" customFormat="1" x14ac:dyDescent="0.3">
      <c r="D782" s="101"/>
      <c r="E782" s="101"/>
      <c r="F782" s="101"/>
      <c r="G782" s="101"/>
      <c r="H782" s="101"/>
      <c r="I782" s="101"/>
      <c r="J782" s="101"/>
      <c r="K782" s="101"/>
      <c r="L782" s="101"/>
    </row>
    <row r="783" spans="4:12" s="2" customFormat="1" x14ac:dyDescent="0.3">
      <c r="D783" s="101"/>
      <c r="E783" s="101"/>
      <c r="F783" s="101"/>
      <c r="G783" s="101"/>
      <c r="H783" s="101"/>
      <c r="I783" s="101"/>
      <c r="J783" s="101"/>
      <c r="K783" s="101"/>
      <c r="L783" s="101"/>
    </row>
    <row r="784" spans="4:12" s="2" customFormat="1" x14ac:dyDescent="0.3">
      <c r="D784" s="101"/>
      <c r="E784" s="101"/>
      <c r="F784" s="101"/>
      <c r="G784" s="101"/>
      <c r="H784" s="101"/>
      <c r="I784" s="101"/>
      <c r="J784" s="101"/>
      <c r="K784" s="101"/>
      <c r="L784" s="101"/>
    </row>
    <row r="785" spans="4:12" s="2" customFormat="1" x14ac:dyDescent="0.3">
      <c r="D785" s="101"/>
      <c r="E785" s="101"/>
      <c r="F785" s="101"/>
      <c r="G785" s="101"/>
      <c r="H785" s="101"/>
      <c r="I785" s="101"/>
      <c r="J785" s="101"/>
      <c r="K785" s="101"/>
      <c r="L785" s="101"/>
    </row>
    <row r="786" spans="4:12" s="2" customFormat="1" x14ac:dyDescent="0.3">
      <c r="D786" s="101"/>
      <c r="E786" s="101"/>
      <c r="F786" s="101"/>
      <c r="G786" s="101"/>
      <c r="H786" s="101"/>
      <c r="I786" s="101"/>
      <c r="J786" s="101"/>
      <c r="K786" s="101"/>
      <c r="L786" s="101"/>
    </row>
    <row r="787" spans="4:12" s="2" customFormat="1" x14ac:dyDescent="0.3">
      <c r="D787" s="101"/>
      <c r="E787" s="101"/>
      <c r="F787" s="101"/>
      <c r="G787" s="101"/>
      <c r="H787" s="101"/>
      <c r="I787" s="101"/>
      <c r="J787" s="101"/>
      <c r="K787" s="101"/>
      <c r="L787" s="101"/>
    </row>
    <row r="788" spans="4:12" s="2" customFormat="1" x14ac:dyDescent="0.3">
      <c r="D788" s="101"/>
      <c r="E788" s="101"/>
      <c r="F788" s="101"/>
      <c r="G788" s="101"/>
      <c r="H788" s="101"/>
      <c r="I788" s="101"/>
      <c r="J788" s="101"/>
      <c r="K788" s="101"/>
      <c r="L788" s="101"/>
    </row>
    <row r="789" spans="4:12" s="2" customFormat="1" x14ac:dyDescent="0.3">
      <c r="D789" s="101"/>
      <c r="E789" s="101"/>
      <c r="F789" s="101"/>
      <c r="G789" s="101"/>
      <c r="H789" s="101"/>
      <c r="I789" s="101"/>
      <c r="J789" s="101"/>
      <c r="K789" s="101"/>
      <c r="L789" s="101"/>
    </row>
    <row r="790" spans="4:12" s="2" customFormat="1" x14ac:dyDescent="0.3">
      <c r="D790" s="101"/>
      <c r="E790" s="101"/>
      <c r="F790" s="101"/>
      <c r="G790" s="101"/>
      <c r="H790" s="101"/>
      <c r="I790" s="101"/>
      <c r="J790" s="101"/>
      <c r="K790" s="101"/>
      <c r="L790" s="101"/>
    </row>
    <row r="791" spans="4:12" s="2" customFormat="1" x14ac:dyDescent="0.3">
      <c r="D791" s="101"/>
      <c r="E791" s="101"/>
      <c r="F791" s="101"/>
      <c r="G791" s="101"/>
      <c r="H791" s="101"/>
      <c r="I791" s="101"/>
      <c r="J791" s="101"/>
      <c r="K791" s="101"/>
      <c r="L791" s="101"/>
    </row>
    <row r="792" spans="4:12" s="2" customFormat="1" x14ac:dyDescent="0.3">
      <c r="D792" s="101"/>
      <c r="E792" s="101"/>
      <c r="F792" s="101"/>
      <c r="G792" s="101"/>
      <c r="H792" s="101"/>
      <c r="I792" s="101"/>
      <c r="J792" s="101"/>
      <c r="K792" s="101"/>
      <c r="L792" s="101"/>
    </row>
    <row r="793" spans="4:12" s="2" customFormat="1" x14ac:dyDescent="0.3">
      <c r="D793" s="101"/>
      <c r="E793" s="101"/>
      <c r="F793" s="101"/>
      <c r="G793" s="101"/>
      <c r="H793" s="101"/>
      <c r="I793" s="101"/>
      <c r="J793" s="101"/>
      <c r="K793" s="101"/>
      <c r="L793" s="101"/>
    </row>
    <row r="794" spans="4:12" s="2" customFormat="1" x14ac:dyDescent="0.3">
      <c r="D794" s="101"/>
      <c r="E794" s="101"/>
      <c r="F794" s="101"/>
      <c r="G794" s="101"/>
      <c r="H794" s="101"/>
      <c r="I794" s="101"/>
      <c r="J794" s="101"/>
      <c r="K794" s="101"/>
      <c r="L794" s="101"/>
    </row>
    <row r="795" spans="4:12" s="2" customFormat="1" x14ac:dyDescent="0.3">
      <c r="D795" s="101"/>
      <c r="E795" s="101"/>
      <c r="F795" s="101"/>
      <c r="G795" s="101"/>
      <c r="H795" s="101"/>
      <c r="I795" s="101"/>
      <c r="J795" s="101"/>
      <c r="K795" s="101"/>
      <c r="L795" s="101"/>
    </row>
    <row r="796" spans="4:12" s="2" customFormat="1" x14ac:dyDescent="0.3">
      <c r="D796" s="101"/>
      <c r="E796" s="101"/>
      <c r="F796" s="101"/>
      <c r="G796" s="101"/>
      <c r="H796" s="101"/>
      <c r="I796" s="101"/>
      <c r="J796" s="101"/>
      <c r="K796" s="101"/>
      <c r="L796" s="101"/>
    </row>
    <row r="797" spans="4:12" s="2" customFormat="1" x14ac:dyDescent="0.3">
      <c r="D797" s="101"/>
      <c r="E797" s="101"/>
      <c r="F797" s="101"/>
      <c r="G797" s="101"/>
      <c r="H797" s="101"/>
      <c r="I797" s="101"/>
      <c r="J797" s="101"/>
      <c r="K797" s="101"/>
      <c r="L797" s="101"/>
    </row>
    <row r="798" spans="4:12" s="2" customFormat="1" x14ac:dyDescent="0.3">
      <c r="D798" s="101"/>
      <c r="E798" s="101"/>
      <c r="F798" s="101"/>
      <c r="G798" s="101"/>
      <c r="H798" s="101"/>
      <c r="I798" s="101"/>
      <c r="J798" s="101"/>
      <c r="K798" s="101"/>
      <c r="L798" s="101"/>
    </row>
    <row r="799" spans="4:12" s="2" customFormat="1" x14ac:dyDescent="0.3">
      <c r="D799" s="101"/>
      <c r="E799" s="101"/>
      <c r="F799" s="101"/>
      <c r="G799" s="101"/>
      <c r="H799" s="101"/>
      <c r="I799" s="101"/>
      <c r="J799" s="101"/>
      <c r="K799" s="101"/>
      <c r="L799" s="101"/>
    </row>
    <row r="800" spans="4:12" s="2" customFormat="1" x14ac:dyDescent="0.3">
      <c r="D800" s="101"/>
      <c r="E800" s="101"/>
      <c r="F800" s="101"/>
      <c r="G800" s="101"/>
      <c r="H800" s="101"/>
      <c r="I800" s="101"/>
      <c r="J800" s="101"/>
      <c r="K800" s="101"/>
      <c r="L800" s="101"/>
    </row>
    <row r="801" spans="4:12" s="2" customFormat="1" x14ac:dyDescent="0.3">
      <c r="D801" s="101"/>
      <c r="E801" s="101"/>
      <c r="F801" s="101"/>
      <c r="G801" s="101"/>
      <c r="H801" s="101"/>
      <c r="I801" s="101"/>
      <c r="J801" s="101"/>
      <c r="K801" s="101"/>
      <c r="L801" s="101"/>
    </row>
    <row r="802" spans="4:12" s="2" customFormat="1" x14ac:dyDescent="0.3">
      <c r="D802" s="101"/>
      <c r="E802" s="101"/>
      <c r="F802" s="101"/>
      <c r="G802" s="101"/>
      <c r="H802" s="101"/>
      <c r="I802" s="101"/>
      <c r="J802" s="101"/>
      <c r="K802" s="101"/>
      <c r="L802" s="101"/>
    </row>
    <row r="803" spans="4:12" s="2" customFormat="1" x14ac:dyDescent="0.3">
      <c r="D803" s="101"/>
      <c r="E803" s="101"/>
      <c r="F803" s="101"/>
      <c r="G803" s="101"/>
      <c r="H803" s="101"/>
      <c r="I803" s="101"/>
      <c r="J803" s="101"/>
      <c r="K803" s="101"/>
      <c r="L803" s="101"/>
    </row>
    <row r="804" spans="4:12" s="2" customFormat="1" x14ac:dyDescent="0.3">
      <c r="D804" s="101"/>
      <c r="E804" s="101"/>
      <c r="F804" s="101"/>
      <c r="G804" s="101"/>
      <c r="H804" s="101"/>
      <c r="I804" s="101"/>
      <c r="J804" s="101"/>
      <c r="K804" s="101"/>
      <c r="L804" s="101"/>
    </row>
    <row r="805" spans="4:12" s="2" customFormat="1" x14ac:dyDescent="0.3">
      <c r="D805" s="101"/>
      <c r="E805" s="101"/>
      <c r="F805" s="101"/>
      <c r="G805" s="101"/>
      <c r="H805" s="101"/>
      <c r="I805" s="101"/>
      <c r="J805" s="101"/>
      <c r="K805" s="101"/>
      <c r="L805" s="101"/>
    </row>
    <row r="806" spans="4:12" s="2" customFormat="1" x14ac:dyDescent="0.3">
      <c r="D806" s="101"/>
      <c r="E806" s="101"/>
      <c r="F806" s="101"/>
      <c r="G806" s="101"/>
      <c r="H806" s="101"/>
      <c r="I806" s="101"/>
      <c r="J806" s="101"/>
      <c r="K806" s="101"/>
      <c r="L806" s="101"/>
    </row>
    <row r="807" spans="4:12" s="2" customFormat="1" x14ac:dyDescent="0.3">
      <c r="D807" s="101"/>
      <c r="E807" s="101"/>
      <c r="F807" s="101"/>
      <c r="G807" s="101"/>
      <c r="H807" s="101"/>
      <c r="I807" s="101"/>
      <c r="J807" s="101"/>
      <c r="K807" s="101"/>
      <c r="L807" s="101"/>
    </row>
    <row r="808" spans="4:12" s="2" customFormat="1" x14ac:dyDescent="0.3">
      <c r="D808" s="101"/>
      <c r="E808" s="101"/>
      <c r="F808" s="101"/>
      <c r="G808" s="101"/>
      <c r="H808" s="101"/>
      <c r="I808" s="101"/>
      <c r="J808" s="101"/>
      <c r="K808" s="101"/>
      <c r="L808" s="101"/>
    </row>
    <row r="809" spans="4:12" s="2" customFormat="1" x14ac:dyDescent="0.3">
      <c r="D809" s="101"/>
      <c r="E809" s="101"/>
      <c r="F809" s="101"/>
      <c r="G809" s="101"/>
      <c r="H809" s="101"/>
      <c r="I809" s="101"/>
      <c r="J809" s="101"/>
      <c r="K809" s="101"/>
      <c r="L809" s="101"/>
    </row>
    <row r="810" spans="4:12" s="2" customFormat="1" x14ac:dyDescent="0.3">
      <c r="D810" s="101"/>
      <c r="E810" s="101"/>
      <c r="F810" s="101"/>
      <c r="G810" s="101"/>
      <c r="H810" s="101"/>
      <c r="I810" s="101"/>
      <c r="J810" s="101"/>
      <c r="K810" s="101"/>
      <c r="L810" s="101"/>
    </row>
    <row r="811" spans="4:12" s="2" customFormat="1" x14ac:dyDescent="0.3">
      <c r="D811" s="101"/>
      <c r="E811" s="101"/>
      <c r="F811" s="101"/>
      <c r="G811" s="101"/>
      <c r="H811" s="101"/>
      <c r="I811" s="101"/>
      <c r="J811" s="101"/>
      <c r="K811" s="101"/>
      <c r="L811" s="101"/>
    </row>
    <row r="812" spans="4:12" s="2" customFormat="1" x14ac:dyDescent="0.3">
      <c r="D812" s="101"/>
      <c r="E812" s="101"/>
      <c r="F812" s="101"/>
      <c r="G812" s="101"/>
      <c r="H812" s="101"/>
      <c r="I812" s="101"/>
      <c r="J812" s="101"/>
      <c r="K812" s="101"/>
      <c r="L812" s="101"/>
    </row>
    <row r="813" spans="4:12" s="2" customFormat="1" x14ac:dyDescent="0.3">
      <c r="D813" s="101"/>
      <c r="E813" s="101"/>
      <c r="F813" s="101"/>
      <c r="G813" s="101"/>
      <c r="H813" s="101"/>
      <c r="I813" s="101"/>
      <c r="J813" s="101"/>
      <c r="K813" s="101"/>
      <c r="L813" s="101"/>
    </row>
    <row r="814" spans="4:12" s="2" customFormat="1" x14ac:dyDescent="0.3">
      <c r="D814" s="101"/>
      <c r="E814" s="101"/>
      <c r="F814" s="101"/>
      <c r="G814" s="101"/>
      <c r="H814" s="101"/>
      <c r="I814" s="101"/>
      <c r="J814" s="101"/>
      <c r="K814" s="101"/>
      <c r="L814" s="101"/>
    </row>
    <row r="815" spans="4:12" s="2" customFormat="1" x14ac:dyDescent="0.3">
      <c r="D815" s="101"/>
      <c r="E815" s="101"/>
      <c r="F815" s="101"/>
      <c r="G815" s="101"/>
      <c r="H815" s="101"/>
      <c r="I815" s="101"/>
      <c r="J815" s="101"/>
      <c r="K815" s="101"/>
      <c r="L815" s="101"/>
    </row>
    <row r="816" spans="4:12" s="2" customFormat="1" x14ac:dyDescent="0.3">
      <c r="D816" s="101"/>
      <c r="E816" s="101"/>
      <c r="F816" s="101"/>
      <c r="G816" s="101"/>
      <c r="H816" s="101"/>
      <c r="I816" s="101"/>
      <c r="J816" s="101"/>
      <c r="K816" s="101"/>
      <c r="L816" s="101"/>
    </row>
    <row r="817" spans="4:12" s="2" customFormat="1" x14ac:dyDescent="0.3">
      <c r="D817" s="101"/>
      <c r="E817" s="101"/>
      <c r="F817" s="101"/>
      <c r="G817" s="101"/>
      <c r="H817" s="101"/>
      <c r="I817" s="101"/>
      <c r="J817" s="101"/>
      <c r="K817" s="101"/>
      <c r="L817" s="101"/>
    </row>
    <row r="818" spans="4:12" s="2" customFormat="1" x14ac:dyDescent="0.3">
      <c r="D818" s="101"/>
      <c r="E818" s="101"/>
      <c r="F818" s="101"/>
      <c r="G818" s="101"/>
      <c r="H818" s="101"/>
      <c r="I818" s="101"/>
      <c r="J818" s="101"/>
      <c r="K818" s="101"/>
      <c r="L818" s="101"/>
    </row>
    <row r="819" spans="4:12" s="2" customFormat="1" x14ac:dyDescent="0.3">
      <c r="D819" s="101"/>
      <c r="E819" s="101"/>
      <c r="F819" s="101"/>
      <c r="G819" s="101"/>
      <c r="H819" s="101"/>
      <c r="I819" s="101"/>
      <c r="J819" s="101"/>
      <c r="K819" s="101"/>
      <c r="L819" s="101"/>
    </row>
    <row r="820" spans="4:12" s="2" customFormat="1" x14ac:dyDescent="0.3">
      <c r="D820" s="101"/>
      <c r="E820" s="101"/>
      <c r="F820" s="101"/>
      <c r="G820" s="101"/>
      <c r="H820" s="101"/>
      <c r="I820" s="101"/>
      <c r="J820" s="101"/>
      <c r="K820" s="101"/>
      <c r="L820" s="101"/>
    </row>
    <row r="821" spans="4:12" s="2" customFormat="1" x14ac:dyDescent="0.3">
      <c r="D821" s="101"/>
      <c r="E821" s="101"/>
      <c r="F821" s="101"/>
      <c r="G821" s="101"/>
      <c r="H821" s="101"/>
      <c r="I821" s="101"/>
      <c r="J821" s="101"/>
      <c r="K821" s="101"/>
      <c r="L821" s="101"/>
    </row>
    <row r="822" spans="4:12" s="2" customFormat="1" x14ac:dyDescent="0.3">
      <c r="D822" s="101"/>
      <c r="E822" s="101"/>
      <c r="F822" s="101"/>
      <c r="G822" s="101"/>
      <c r="H822" s="101"/>
      <c r="I822" s="101"/>
      <c r="J822" s="101"/>
      <c r="K822" s="101"/>
      <c r="L822" s="101"/>
    </row>
    <row r="823" spans="4:12" s="2" customFormat="1" x14ac:dyDescent="0.3">
      <c r="D823" s="101"/>
      <c r="E823" s="101"/>
      <c r="F823" s="101"/>
      <c r="G823" s="101"/>
      <c r="H823" s="101"/>
      <c r="I823" s="101"/>
      <c r="J823" s="101"/>
      <c r="K823" s="101"/>
      <c r="L823" s="101"/>
    </row>
    <row r="824" spans="4:12" s="2" customFormat="1" x14ac:dyDescent="0.3">
      <c r="D824" s="101"/>
      <c r="E824" s="101"/>
      <c r="F824" s="101"/>
      <c r="G824" s="101"/>
      <c r="H824" s="101"/>
      <c r="I824" s="101"/>
      <c r="J824" s="101"/>
      <c r="K824" s="101"/>
      <c r="L824" s="101"/>
    </row>
    <row r="825" spans="4:12" s="2" customFormat="1" x14ac:dyDescent="0.3">
      <c r="D825" s="101"/>
      <c r="E825" s="101"/>
      <c r="F825" s="101"/>
      <c r="G825" s="101"/>
      <c r="H825" s="101"/>
      <c r="I825" s="101"/>
      <c r="J825" s="101"/>
      <c r="K825" s="101"/>
      <c r="L825" s="101"/>
    </row>
    <row r="826" spans="4:12" s="2" customFormat="1" x14ac:dyDescent="0.3">
      <c r="D826" s="101"/>
      <c r="E826" s="101"/>
      <c r="F826" s="101"/>
      <c r="G826" s="101"/>
      <c r="H826" s="101"/>
      <c r="I826" s="101"/>
      <c r="J826" s="101"/>
      <c r="K826" s="101"/>
      <c r="L826" s="101"/>
    </row>
    <row r="827" spans="4:12" s="2" customFormat="1" x14ac:dyDescent="0.3">
      <c r="D827" s="101"/>
      <c r="E827" s="101"/>
      <c r="F827" s="101"/>
      <c r="G827" s="101"/>
      <c r="H827" s="101"/>
      <c r="I827" s="101"/>
      <c r="J827" s="101"/>
      <c r="K827" s="101"/>
      <c r="L827" s="101"/>
    </row>
    <row r="828" spans="4:12" s="2" customFormat="1" x14ac:dyDescent="0.3">
      <c r="D828" s="101"/>
      <c r="E828" s="101"/>
      <c r="F828" s="101"/>
      <c r="G828" s="101"/>
      <c r="H828" s="101"/>
      <c r="I828" s="101"/>
      <c r="J828" s="101"/>
      <c r="K828" s="101"/>
      <c r="L828" s="101"/>
    </row>
    <row r="829" spans="4:12" s="2" customFormat="1" x14ac:dyDescent="0.3">
      <c r="D829" s="101"/>
      <c r="E829" s="101"/>
      <c r="F829" s="101"/>
      <c r="G829" s="101"/>
      <c r="H829" s="101"/>
      <c r="I829" s="101"/>
      <c r="J829" s="101"/>
      <c r="K829" s="101"/>
      <c r="L829" s="101"/>
    </row>
    <row r="830" spans="4:12" s="2" customFormat="1" x14ac:dyDescent="0.3">
      <c r="D830" s="101"/>
      <c r="E830" s="101"/>
      <c r="F830" s="101"/>
      <c r="G830" s="101"/>
      <c r="H830" s="101"/>
      <c r="I830" s="101"/>
      <c r="J830" s="101"/>
      <c r="K830" s="101"/>
      <c r="L830" s="101"/>
    </row>
    <row r="831" spans="4:12" s="2" customFormat="1" x14ac:dyDescent="0.3">
      <c r="D831" s="101"/>
      <c r="E831" s="101"/>
      <c r="F831" s="101"/>
      <c r="G831" s="101"/>
      <c r="H831" s="101"/>
      <c r="I831" s="101"/>
      <c r="J831" s="101"/>
      <c r="K831" s="101"/>
      <c r="L831" s="101"/>
    </row>
    <row r="832" spans="4:12" s="2" customFormat="1" x14ac:dyDescent="0.3">
      <c r="D832" s="101"/>
      <c r="E832" s="101"/>
      <c r="F832" s="101"/>
      <c r="G832" s="101"/>
      <c r="H832" s="101"/>
      <c r="I832" s="101"/>
      <c r="J832" s="101"/>
      <c r="K832" s="101"/>
      <c r="L832" s="101"/>
    </row>
    <row r="833" spans="4:12" s="2" customFormat="1" x14ac:dyDescent="0.3">
      <c r="D833" s="101"/>
      <c r="E833" s="101"/>
      <c r="F833" s="101"/>
      <c r="G833" s="101"/>
      <c r="H833" s="101"/>
      <c r="I833" s="101"/>
      <c r="J833" s="101"/>
      <c r="K833" s="101"/>
      <c r="L833" s="101"/>
    </row>
    <row r="834" spans="4:12" s="2" customFormat="1" x14ac:dyDescent="0.3">
      <c r="D834" s="101"/>
      <c r="E834" s="101"/>
      <c r="F834" s="101"/>
      <c r="G834" s="101"/>
      <c r="H834" s="101"/>
      <c r="I834" s="101"/>
      <c r="J834" s="101"/>
      <c r="K834" s="101"/>
      <c r="L834" s="101"/>
    </row>
    <row r="835" spans="4:12" s="2" customFormat="1" x14ac:dyDescent="0.3">
      <c r="D835" s="101"/>
      <c r="E835" s="101"/>
      <c r="F835" s="101"/>
      <c r="G835" s="101"/>
      <c r="H835" s="101"/>
      <c r="I835" s="101"/>
      <c r="J835" s="101"/>
      <c r="K835" s="101"/>
      <c r="L835" s="101"/>
    </row>
    <row r="836" spans="4:12" s="2" customFormat="1" x14ac:dyDescent="0.3">
      <c r="D836" s="101"/>
      <c r="E836" s="101"/>
      <c r="F836" s="101"/>
      <c r="G836" s="101"/>
      <c r="H836" s="101"/>
      <c r="I836" s="101"/>
      <c r="J836" s="101"/>
      <c r="K836" s="101"/>
      <c r="L836" s="101"/>
    </row>
    <row r="837" spans="4:12" s="2" customFormat="1" x14ac:dyDescent="0.3">
      <c r="D837" s="101"/>
      <c r="E837" s="101"/>
      <c r="F837" s="101"/>
      <c r="G837" s="101"/>
      <c r="H837" s="101"/>
      <c r="I837" s="101"/>
      <c r="J837" s="101"/>
      <c r="K837" s="101"/>
      <c r="L837" s="101"/>
    </row>
    <row r="838" spans="4:12" s="2" customFormat="1" x14ac:dyDescent="0.3">
      <c r="D838" s="101"/>
      <c r="E838" s="101"/>
      <c r="F838" s="101"/>
      <c r="G838" s="101"/>
      <c r="H838" s="101"/>
      <c r="I838" s="101"/>
      <c r="J838" s="101"/>
      <c r="K838" s="101"/>
      <c r="L838" s="101"/>
    </row>
    <row r="839" spans="4:12" s="2" customFormat="1" x14ac:dyDescent="0.3">
      <c r="D839" s="101"/>
      <c r="E839" s="101"/>
      <c r="F839" s="101"/>
      <c r="G839" s="101"/>
      <c r="H839" s="101"/>
      <c r="I839" s="101"/>
      <c r="J839" s="101"/>
      <c r="K839" s="101"/>
      <c r="L839" s="101"/>
    </row>
    <row r="840" spans="4:12" s="2" customFormat="1" x14ac:dyDescent="0.3">
      <c r="D840" s="101"/>
      <c r="E840" s="101"/>
      <c r="F840" s="101"/>
      <c r="G840" s="101"/>
      <c r="H840" s="101"/>
      <c r="I840" s="101"/>
      <c r="J840" s="101"/>
      <c r="K840" s="101"/>
      <c r="L840" s="101"/>
    </row>
    <row r="841" spans="4:12" s="2" customFormat="1" x14ac:dyDescent="0.3">
      <c r="D841" s="101"/>
      <c r="E841" s="101"/>
      <c r="F841" s="101"/>
      <c r="G841" s="101"/>
      <c r="H841" s="101"/>
      <c r="I841" s="101"/>
      <c r="J841" s="101"/>
      <c r="K841" s="101"/>
      <c r="L841" s="101"/>
    </row>
    <row r="842" spans="4:12" s="2" customFormat="1" x14ac:dyDescent="0.3">
      <c r="D842" s="101"/>
      <c r="E842" s="101"/>
      <c r="F842" s="101"/>
      <c r="G842" s="101"/>
      <c r="H842" s="101"/>
      <c r="I842" s="101"/>
      <c r="J842" s="101"/>
      <c r="K842" s="101"/>
      <c r="L842" s="101"/>
    </row>
    <row r="843" spans="4:12" s="2" customFormat="1" x14ac:dyDescent="0.3">
      <c r="D843" s="101"/>
      <c r="E843" s="101"/>
      <c r="F843" s="101"/>
      <c r="G843" s="101"/>
      <c r="H843" s="101"/>
      <c r="I843" s="101"/>
      <c r="J843" s="101"/>
      <c r="K843" s="101"/>
      <c r="L843" s="101"/>
    </row>
    <row r="844" spans="4:12" s="2" customFormat="1" x14ac:dyDescent="0.3">
      <c r="D844" s="101"/>
      <c r="E844" s="101"/>
      <c r="F844" s="101"/>
      <c r="G844" s="101"/>
      <c r="H844" s="101"/>
      <c r="I844" s="101"/>
      <c r="J844" s="101"/>
      <c r="K844" s="101"/>
      <c r="L844" s="101"/>
    </row>
    <row r="845" spans="4:12" s="2" customFormat="1" x14ac:dyDescent="0.3">
      <c r="D845" s="101"/>
      <c r="E845" s="101"/>
      <c r="F845" s="101"/>
      <c r="G845" s="101"/>
      <c r="H845" s="101"/>
      <c r="I845" s="101"/>
      <c r="J845" s="101"/>
      <c r="K845" s="101"/>
      <c r="L845" s="101"/>
    </row>
    <row r="846" spans="4:12" s="2" customFormat="1" x14ac:dyDescent="0.3">
      <c r="D846" s="101"/>
      <c r="E846" s="101"/>
      <c r="F846" s="101"/>
      <c r="G846" s="101"/>
      <c r="H846" s="101"/>
      <c r="I846" s="101"/>
      <c r="J846" s="101"/>
      <c r="K846" s="101"/>
      <c r="L846" s="101"/>
    </row>
    <row r="847" spans="4:12" s="2" customFormat="1" x14ac:dyDescent="0.3">
      <c r="D847" s="101"/>
      <c r="E847" s="101"/>
      <c r="F847" s="101"/>
      <c r="G847" s="101"/>
      <c r="H847" s="101"/>
      <c r="I847" s="101"/>
      <c r="J847" s="101"/>
      <c r="K847" s="101"/>
      <c r="L847" s="101"/>
    </row>
    <row r="848" spans="4:12" s="2" customFormat="1" x14ac:dyDescent="0.3">
      <c r="D848" s="101"/>
      <c r="E848" s="101"/>
      <c r="F848" s="101"/>
      <c r="G848" s="101"/>
      <c r="H848" s="101"/>
      <c r="I848" s="101"/>
      <c r="J848" s="101"/>
      <c r="K848" s="101"/>
      <c r="L848" s="101"/>
    </row>
    <row r="849" spans="4:12" s="2" customFormat="1" x14ac:dyDescent="0.3">
      <c r="D849" s="101"/>
      <c r="E849" s="101"/>
      <c r="F849" s="101"/>
      <c r="G849" s="101"/>
      <c r="H849" s="101"/>
      <c r="I849" s="101"/>
      <c r="J849" s="101"/>
      <c r="K849" s="101"/>
      <c r="L849" s="101"/>
    </row>
    <row r="850" spans="4:12" s="2" customFormat="1" x14ac:dyDescent="0.3">
      <c r="D850" s="101"/>
      <c r="E850" s="101"/>
      <c r="F850" s="101"/>
      <c r="G850" s="101"/>
      <c r="H850" s="101"/>
      <c r="I850" s="101"/>
      <c r="J850" s="101"/>
      <c r="K850" s="101"/>
      <c r="L850" s="101"/>
    </row>
    <row r="851" spans="4:12" s="2" customFormat="1" x14ac:dyDescent="0.3">
      <c r="D851" s="101"/>
      <c r="E851" s="101"/>
      <c r="F851" s="101"/>
      <c r="G851" s="101"/>
      <c r="H851" s="101"/>
      <c r="I851" s="101"/>
      <c r="J851" s="101"/>
      <c r="K851" s="101"/>
      <c r="L851" s="101"/>
    </row>
    <row r="852" spans="4:12" s="2" customFormat="1" x14ac:dyDescent="0.3">
      <c r="D852" s="101"/>
      <c r="E852" s="101"/>
      <c r="F852" s="101"/>
      <c r="G852" s="101"/>
      <c r="H852" s="101"/>
      <c r="I852" s="101"/>
      <c r="J852" s="101"/>
      <c r="K852" s="101"/>
      <c r="L852" s="101"/>
    </row>
    <row r="853" spans="4:12" s="2" customFormat="1" x14ac:dyDescent="0.3">
      <c r="D853" s="101"/>
      <c r="E853" s="101"/>
      <c r="F853" s="101"/>
      <c r="G853" s="101"/>
      <c r="H853" s="101"/>
      <c r="I853" s="101"/>
      <c r="J853" s="101"/>
      <c r="K853" s="101"/>
      <c r="L853" s="101"/>
    </row>
    <row r="854" spans="4:12" s="2" customFormat="1" x14ac:dyDescent="0.3">
      <c r="D854" s="101"/>
      <c r="E854" s="101"/>
      <c r="F854" s="101"/>
      <c r="G854" s="101"/>
      <c r="H854" s="101"/>
      <c r="I854" s="101"/>
      <c r="J854" s="101"/>
      <c r="K854" s="101"/>
      <c r="L854" s="101"/>
    </row>
    <row r="855" spans="4:12" s="2" customFormat="1" x14ac:dyDescent="0.3">
      <c r="D855" s="101"/>
      <c r="E855" s="101"/>
      <c r="F855" s="101"/>
      <c r="G855" s="101"/>
      <c r="H855" s="101"/>
      <c r="I855" s="101"/>
      <c r="J855" s="101"/>
      <c r="K855" s="101"/>
      <c r="L855" s="101"/>
    </row>
    <row r="856" spans="4:12" s="2" customFormat="1" x14ac:dyDescent="0.3">
      <c r="D856" s="101"/>
      <c r="E856" s="101"/>
      <c r="F856" s="101"/>
      <c r="G856" s="101"/>
      <c r="H856" s="101"/>
      <c r="I856" s="101"/>
      <c r="J856" s="101"/>
      <c r="K856" s="101"/>
      <c r="L856" s="101"/>
    </row>
    <row r="857" spans="4:12" s="2" customFormat="1" x14ac:dyDescent="0.3">
      <c r="D857" s="101"/>
      <c r="E857" s="101"/>
      <c r="F857" s="101"/>
      <c r="G857" s="101"/>
      <c r="H857" s="101"/>
      <c r="I857" s="101"/>
      <c r="J857" s="101"/>
      <c r="K857" s="101"/>
      <c r="L857" s="101"/>
    </row>
    <row r="858" spans="4:12" s="2" customFormat="1" x14ac:dyDescent="0.3">
      <c r="D858" s="101"/>
      <c r="E858" s="101"/>
      <c r="F858" s="101"/>
      <c r="G858" s="101"/>
      <c r="H858" s="101"/>
      <c r="I858" s="101"/>
      <c r="J858" s="101"/>
      <c r="K858" s="101"/>
      <c r="L858" s="101"/>
    </row>
    <row r="859" spans="4:12" s="2" customFormat="1" x14ac:dyDescent="0.3">
      <c r="D859" s="101"/>
      <c r="E859" s="101"/>
      <c r="F859" s="101"/>
      <c r="G859" s="101"/>
      <c r="H859" s="101"/>
      <c r="I859" s="101"/>
      <c r="J859" s="101"/>
      <c r="K859" s="101"/>
      <c r="L859" s="101"/>
    </row>
    <row r="860" spans="4:12" s="2" customFormat="1" x14ac:dyDescent="0.3">
      <c r="D860" s="101"/>
      <c r="E860" s="101"/>
      <c r="F860" s="101"/>
      <c r="G860" s="101"/>
      <c r="H860" s="101"/>
      <c r="I860" s="101"/>
      <c r="J860" s="101"/>
      <c r="K860" s="101"/>
      <c r="L860" s="101"/>
    </row>
    <row r="861" spans="4:12" s="2" customFormat="1" x14ac:dyDescent="0.3">
      <c r="D861" s="101"/>
      <c r="E861" s="101"/>
      <c r="F861" s="101"/>
      <c r="G861" s="101"/>
      <c r="H861" s="101"/>
      <c r="I861" s="101"/>
      <c r="J861" s="101"/>
      <c r="K861" s="101"/>
      <c r="L861" s="101"/>
    </row>
    <row r="862" spans="4:12" s="2" customFormat="1" x14ac:dyDescent="0.3">
      <c r="D862" s="101"/>
      <c r="E862" s="101"/>
      <c r="F862" s="101"/>
      <c r="G862" s="101"/>
      <c r="H862" s="101"/>
      <c r="I862" s="101"/>
      <c r="J862" s="101"/>
      <c r="K862" s="101"/>
      <c r="L862" s="101"/>
    </row>
    <row r="863" spans="4:12" s="2" customFormat="1" x14ac:dyDescent="0.3">
      <c r="D863" s="101"/>
      <c r="E863" s="101"/>
      <c r="F863" s="101"/>
      <c r="G863" s="101"/>
      <c r="H863" s="101"/>
      <c r="I863" s="101"/>
      <c r="J863" s="101"/>
      <c r="K863" s="101"/>
      <c r="L863" s="101"/>
    </row>
    <row r="864" spans="4:12" s="2" customFormat="1" x14ac:dyDescent="0.3">
      <c r="D864" s="101"/>
      <c r="E864" s="101"/>
      <c r="F864" s="101"/>
      <c r="G864" s="101"/>
      <c r="H864" s="101"/>
      <c r="I864" s="101"/>
      <c r="J864" s="101"/>
      <c r="K864" s="101"/>
      <c r="L864" s="101"/>
    </row>
    <row r="865" spans="4:12" s="2" customFormat="1" x14ac:dyDescent="0.3">
      <c r="D865" s="101"/>
      <c r="E865" s="101"/>
      <c r="F865" s="101"/>
      <c r="G865" s="101"/>
      <c r="H865" s="101"/>
      <c r="I865" s="101"/>
      <c r="J865" s="101"/>
      <c r="K865" s="101"/>
      <c r="L865" s="101"/>
    </row>
    <row r="866" spans="4:12" s="2" customFormat="1" x14ac:dyDescent="0.3">
      <c r="D866" s="101"/>
      <c r="E866" s="101"/>
      <c r="F866" s="101"/>
      <c r="G866" s="101"/>
      <c r="H866" s="101"/>
      <c r="I866" s="101"/>
      <c r="J866" s="101"/>
      <c r="K866" s="101"/>
      <c r="L866" s="101"/>
    </row>
    <row r="867" spans="4:12" s="2" customFormat="1" x14ac:dyDescent="0.3">
      <c r="D867" s="101"/>
      <c r="E867" s="101"/>
      <c r="F867" s="101"/>
      <c r="G867" s="101"/>
      <c r="H867" s="101"/>
      <c r="I867" s="101"/>
      <c r="J867" s="101"/>
      <c r="K867" s="101"/>
      <c r="L867" s="101"/>
    </row>
    <row r="868" spans="4:12" s="2" customFormat="1" x14ac:dyDescent="0.3">
      <c r="D868" s="101"/>
      <c r="E868" s="101"/>
      <c r="F868" s="101"/>
      <c r="G868" s="101"/>
      <c r="H868" s="101"/>
      <c r="I868" s="101"/>
      <c r="J868" s="101"/>
      <c r="K868" s="101"/>
      <c r="L868" s="101"/>
    </row>
    <row r="869" spans="4:12" s="2" customFormat="1" x14ac:dyDescent="0.3">
      <c r="D869" s="101"/>
      <c r="E869" s="101"/>
      <c r="F869" s="101"/>
      <c r="G869" s="101"/>
      <c r="H869" s="101"/>
      <c r="I869" s="101"/>
      <c r="J869" s="101"/>
      <c r="K869" s="101"/>
      <c r="L869" s="101"/>
    </row>
    <row r="870" spans="4:12" s="2" customFormat="1" x14ac:dyDescent="0.3">
      <c r="D870" s="101"/>
      <c r="E870" s="101"/>
      <c r="F870" s="101"/>
      <c r="G870" s="101"/>
      <c r="H870" s="101"/>
      <c r="I870" s="101"/>
      <c r="J870" s="101"/>
      <c r="K870" s="101"/>
      <c r="L870" s="101"/>
    </row>
    <row r="871" spans="4:12" s="2" customFormat="1" x14ac:dyDescent="0.3">
      <c r="D871" s="101"/>
      <c r="E871" s="101"/>
      <c r="F871" s="101"/>
      <c r="G871" s="101"/>
      <c r="H871" s="101"/>
      <c r="I871" s="101"/>
      <c r="J871" s="101"/>
      <c r="K871" s="101"/>
      <c r="L871" s="101"/>
    </row>
    <row r="872" spans="4:12" s="2" customFormat="1" x14ac:dyDescent="0.3">
      <c r="D872" s="101"/>
      <c r="E872" s="101"/>
      <c r="F872" s="101"/>
      <c r="G872" s="101"/>
      <c r="H872" s="101"/>
      <c r="I872" s="101"/>
      <c r="J872" s="101"/>
      <c r="K872" s="101"/>
      <c r="L872" s="101"/>
    </row>
    <row r="873" spans="4:12" s="2" customFormat="1" x14ac:dyDescent="0.3">
      <c r="D873" s="101"/>
      <c r="E873" s="101"/>
      <c r="F873" s="101"/>
      <c r="G873" s="101"/>
      <c r="H873" s="101"/>
      <c r="I873" s="101"/>
      <c r="J873" s="101"/>
      <c r="K873" s="101"/>
      <c r="L873" s="101"/>
    </row>
    <row r="874" spans="4:12" s="2" customFormat="1" x14ac:dyDescent="0.3">
      <c r="D874" s="101"/>
      <c r="E874" s="101"/>
      <c r="F874" s="101"/>
      <c r="G874" s="101"/>
      <c r="H874" s="101"/>
      <c r="I874" s="101"/>
      <c r="J874" s="101"/>
      <c r="K874" s="101"/>
      <c r="L874" s="101"/>
    </row>
    <row r="875" spans="4:12" s="2" customFormat="1" x14ac:dyDescent="0.3">
      <c r="D875" s="101"/>
      <c r="E875" s="101"/>
      <c r="F875" s="101"/>
      <c r="G875" s="101"/>
      <c r="H875" s="101"/>
      <c r="I875" s="101"/>
      <c r="J875" s="101"/>
      <c r="K875" s="101"/>
      <c r="L875" s="101"/>
    </row>
    <row r="876" spans="4:12" s="2" customFormat="1" x14ac:dyDescent="0.3">
      <c r="D876" s="101"/>
      <c r="E876" s="101"/>
      <c r="F876" s="101"/>
      <c r="G876" s="101"/>
      <c r="H876" s="101"/>
      <c r="I876" s="101"/>
      <c r="J876" s="101"/>
      <c r="K876" s="101"/>
      <c r="L876" s="101"/>
    </row>
    <row r="877" spans="4:12" s="2" customFormat="1" x14ac:dyDescent="0.3">
      <c r="D877" s="101"/>
      <c r="E877" s="101"/>
      <c r="F877" s="101"/>
      <c r="G877" s="101"/>
      <c r="H877" s="101"/>
      <c r="I877" s="101"/>
      <c r="J877" s="101"/>
      <c r="K877" s="101"/>
      <c r="L877" s="101"/>
    </row>
    <row r="878" spans="4:12" s="2" customFormat="1" x14ac:dyDescent="0.3">
      <c r="D878" s="101"/>
      <c r="E878" s="101"/>
      <c r="F878" s="101"/>
      <c r="G878" s="101"/>
      <c r="H878" s="101"/>
      <c r="I878" s="101"/>
      <c r="J878" s="101"/>
      <c r="K878" s="101"/>
      <c r="L878" s="101"/>
    </row>
    <row r="879" spans="4:12" s="2" customFormat="1" x14ac:dyDescent="0.3">
      <c r="D879" s="101"/>
      <c r="E879" s="101"/>
      <c r="F879" s="101"/>
      <c r="G879" s="101"/>
      <c r="H879" s="101"/>
      <c r="I879" s="101"/>
      <c r="J879" s="101"/>
      <c r="K879" s="101"/>
      <c r="L879" s="101"/>
    </row>
    <row r="880" spans="4:12" s="2" customFormat="1" x14ac:dyDescent="0.3">
      <c r="D880" s="101"/>
      <c r="E880" s="101"/>
      <c r="F880" s="101"/>
      <c r="G880" s="101"/>
      <c r="H880" s="101"/>
      <c r="I880" s="101"/>
      <c r="J880" s="101"/>
      <c r="K880" s="101"/>
      <c r="L880" s="101"/>
    </row>
    <row r="881" spans="4:12" s="2" customFormat="1" x14ac:dyDescent="0.3">
      <c r="D881" s="101"/>
      <c r="E881" s="101"/>
      <c r="F881" s="101"/>
      <c r="G881" s="101"/>
      <c r="H881" s="101"/>
      <c r="I881" s="101"/>
      <c r="J881" s="101"/>
      <c r="K881" s="101"/>
      <c r="L881" s="101"/>
    </row>
    <row r="882" spans="4:12" s="2" customFormat="1" x14ac:dyDescent="0.3">
      <c r="D882" s="101"/>
      <c r="E882" s="101"/>
      <c r="F882" s="101"/>
      <c r="G882" s="101"/>
      <c r="H882" s="101"/>
      <c r="I882" s="101"/>
      <c r="J882" s="101"/>
      <c r="K882" s="101"/>
      <c r="L882" s="101"/>
    </row>
    <row r="883" spans="4:12" s="2" customFormat="1" x14ac:dyDescent="0.3">
      <c r="D883" s="101"/>
      <c r="E883" s="101"/>
      <c r="F883" s="101"/>
      <c r="G883" s="101"/>
      <c r="H883" s="101"/>
      <c r="I883" s="101"/>
      <c r="J883" s="101"/>
      <c r="K883" s="101"/>
      <c r="L883" s="101"/>
    </row>
    <row r="884" spans="4:12" s="2" customFormat="1" x14ac:dyDescent="0.3">
      <c r="D884" s="101"/>
      <c r="E884" s="101"/>
      <c r="F884" s="101"/>
      <c r="G884" s="101"/>
      <c r="H884" s="101"/>
      <c r="I884" s="101"/>
      <c r="J884" s="101"/>
      <c r="K884" s="101"/>
      <c r="L884" s="101"/>
    </row>
    <row r="885" spans="4:12" s="2" customFormat="1" x14ac:dyDescent="0.3">
      <c r="D885" s="101"/>
      <c r="E885" s="101"/>
      <c r="F885" s="101"/>
      <c r="G885" s="101"/>
      <c r="H885" s="101"/>
      <c r="I885" s="101"/>
      <c r="J885" s="101"/>
      <c r="K885" s="101"/>
      <c r="L885" s="101"/>
    </row>
  </sheetData>
  <sheetProtection sheet="1" objects="1" scenarios="1"/>
  <mergeCells count="1">
    <mergeCell ref="C3:L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Instrucciones</vt:lpstr>
      <vt:lpstr>Entradas</vt:lpstr>
      <vt:lpstr>Observaciones</vt:lpstr>
      <vt:lpstr>Escenarios</vt:lpstr>
      <vt:lpstr>Constantes</vt:lpstr>
      <vt:lpstr>ETo</vt:lpstr>
      <vt:lpstr>Cálculos</vt:lpstr>
      <vt:lpstr>Gráficos</vt:lpstr>
      <vt:lpstr>Evaluación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Foster</dc:creator>
  <cp:lastModifiedBy>Gabriel Rojas</cp:lastModifiedBy>
  <dcterms:created xsi:type="dcterms:W3CDTF">2019-08-19T14:16:08Z</dcterms:created>
  <dcterms:modified xsi:type="dcterms:W3CDTF">2022-08-22T15:21:29Z</dcterms:modified>
</cp:coreProperties>
</file>